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fT\Desktop\temporary - WIP\"/>
    </mc:Choice>
  </mc:AlternateContent>
  <bookViews>
    <workbookView xWindow="0" yWindow="0" windowWidth="20460" windowHeight="7080" tabRatio="869" firstSheet="14" activeTab="26"/>
  </bookViews>
  <sheets>
    <sheet name="Template Cover" sheetId="1" r:id="rId1"/>
    <sheet name="Template Control" sheetId="2" r:id="rId2"/>
    <sheet name="Version Control" sheetId="3" r:id="rId3"/>
    <sheet name="Templated Inputs" sheetId="4" r:id="rId4"/>
    <sheet name="Timeline" sheetId="5" r:id="rId5"/>
    <sheet name="Indices &amp; Rates" sheetId="6" r:id="rId6"/>
    <sheet name="Line Items" sheetId="7" r:id="rId7"/>
    <sheet name="Templated Outputs" sheetId="8" r:id="rId8"/>
    <sheet name="Pax Revenue" sheetId="9" r:id="rId9"/>
    <sheet name="Other Revenue" sheetId="10" r:id="rId10"/>
    <sheet name="Other Opex" sheetId="11" r:id="rId11"/>
    <sheet name="Staff" sheetId="12" r:id="rId12"/>
    <sheet name="RS Charges" sheetId="13" r:id="rId13"/>
    <sheet name="Infrastructure" sheetId="14" r:id="rId14"/>
    <sheet name="Performance" sheetId="15" r:id="rId15"/>
    <sheet name="TOC Capex" sheetId="16" r:id="rId16"/>
    <sheet name="Financial Statements" sheetId="17" r:id="rId17"/>
    <sheet name="P&amp;L1" sheetId="18" r:id="rId18"/>
    <sheet name="P&amp;L2" sheetId="19" r:id="rId19"/>
    <sheet name="P&amp;L3" sheetId="20" r:id="rId20"/>
    <sheet name="CF" sheetId="21" r:id="rId21"/>
    <sheet name="BS" sheetId="22" r:id="rId22"/>
    <sheet name="Output Calculations" sheetId="23" r:id="rId23"/>
    <sheet name="FAA" sheetId="24" r:id="rId24"/>
    <sheet name="NPV" sheetId="25" r:id="rId25"/>
    <sheet name="FO&amp;C" sheetId="26" r:id="rId26"/>
    <sheet name="Funding" sheetId="27" r:id="rId27"/>
  </sheets>
  <definedNames>
    <definedName name="CheckTolerance" xml:space="preserve"> 10 ^ -3</definedName>
    <definedName name="Disc_Base">Timeline!$D$17</definedName>
    <definedName name="Franchise_End_1">Timeline!$C$22</definedName>
    <definedName name="Franchise_End_2">Timeline!$C$23</definedName>
    <definedName name="Franchise_Start">Timeline!$C$21</definedName>
    <definedName name="Model_Option">'Line Items'!$D$914:$D$954</definedName>
    <definedName name="One">1</definedName>
    <definedName name="Option_Switch">'Template Control'!$F$24</definedName>
    <definedName name="Output_Price_Base">Timeline!$E$16</definedName>
    <definedName name="Owner">'Template Cover'!$F$12</definedName>
    <definedName name="_xlnm.Print_Area" localSheetId="2">'Version Control'!$B$12:$L$62</definedName>
    <definedName name="Project">'Template Cover'!$F$13</definedName>
    <definedName name="RN_Switch">'Template Control'!$F$15</definedName>
    <definedName name="Test">12</definedName>
    <definedName name="Thousand">1000</definedName>
    <definedName name="Version">'Template Cover'!$F$14</definedName>
  </definedNames>
  <calcPr calcId="152511"/>
</workbook>
</file>

<file path=xl/calcChain.xml><?xml version="1.0" encoding="utf-8"?>
<calcChain xmlns="http://schemas.openxmlformats.org/spreadsheetml/2006/main">
  <c r="F7" i="1" l="1"/>
  <c r="F163" i="24" l="1"/>
  <c r="D163" i="24"/>
  <c r="E163" i="24" s="1"/>
  <c r="E205" i="24" s="1"/>
  <c r="F162" i="24"/>
  <c r="D162" i="24"/>
  <c r="E162" i="24" s="1"/>
  <c r="E204" i="24" s="1"/>
  <c r="F161" i="24"/>
  <c r="D161" i="24"/>
  <c r="E161" i="24" s="1"/>
  <c r="E203" i="24" s="1"/>
  <c r="F160" i="24"/>
  <c r="D160" i="24"/>
  <c r="D202" i="24" s="1"/>
  <c r="F159" i="24"/>
  <c r="D159" i="24"/>
  <c r="E159" i="24" s="1"/>
  <c r="E201" i="24" s="1"/>
  <c r="F158" i="24"/>
  <c r="D158" i="24"/>
  <c r="D200" i="24" s="1"/>
  <c r="F157" i="24"/>
  <c r="D157" i="24"/>
  <c r="E157" i="24" s="1"/>
  <c r="E199" i="24" s="1"/>
  <c r="F156" i="24"/>
  <c r="D156" i="24"/>
  <c r="D198" i="24" s="1"/>
  <c r="F155" i="24"/>
  <c r="D155" i="24"/>
  <c r="E155" i="24" s="1"/>
  <c r="E197" i="24" s="1"/>
  <c r="F154" i="24"/>
  <c r="D154" i="24"/>
  <c r="E154" i="24" s="1"/>
  <c r="E196" i="24" s="1"/>
  <c r="F153" i="24"/>
  <c r="D153" i="24"/>
  <c r="E153" i="24" s="1"/>
  <c r="E195" i="24" s="1"/>
  <c r="E156" i="24" l="1"/>
  <c r="E198" i="24" s="1"/>
  <c r="E160" i="24"/>
  <c r="E202" i="24" s="1"/>
  <c r="E158" i="24"/>
  <c r="E200" i="24" s="1"/>
  <c r="D196" i="24"/>
  <c r="D204" i="24"/>
  <c r="D205" i="24"/>
  <c r="D195" i="24"/>
  <c r="D197" i="24"/>
  <c r="D199" i="24"/>
  <c r="D201" i="24"/>
  <c r="D203" i="24"/>
  <c r="G233" i="15" l="1"/>
  <c r="D635" i="7" l="1"/>
  <c r="D634" i="7"/>
  <c r="D633" i="7"/>
  <c r="D632" i="7"/>
  <c r="D631" i="7"/>
  <c r="I203" i="24" l="1"/>
  <c r="J203" i="24" s="1"/>
  <c r="I204" i="24"/>
  <c r="J204" i="24" s="1"/>
  <c r="I163" i="24"/>
  <c r="K163" i="24" s="1"/>
  <c r="I162" i="24"/>
  <c r="J162" i="24" s="1"/>
  <c r="I161" i="24"/>
  <c r="J161" i="24" s="1"/>
  <c r="E52" i="24"/>
  <c r="E69" i="24" s="1"/>
  <c r="J69" i="24" s="1"/>
  <c r="O69" i="24" s="1"/>
  <c r="D52" i="24"/>
  <c r="D69" i="24" s="1"/>
  <c r="I69" i="24" s="1"/>
  <c r="N69" i="24" s="1"/>
  <c r="G57" i="5"/>
  <c r="H57" i="5"/>
  <c r="I57" i="5"/>
  <c r="F195" i="24" l="1"/>
  <c r="F196" i="24"/>
  <c r="J163" i="24"/>
  <c r="K203" i="24"/>
  <c r="K204" i="24"/>
  <c r="K161" i="24"/>
  <c r="K162" i="24"/>
  <c r="D90" i="24"/>
  <c r="D107" i="24" s="1"/>
  <c r="D131" i="24" s="1"/>
  <c r="E90" i="24"/>
  <c r="E107" i="24" s="1"/>
  <c r="E131" i="24" s="1"/>
  <c r="F41" i="24"/>
  <c r="E41" i="24"/>
  <c r="D41" i="24"/>
  <c r="K27" i="5"/>
  <c r="K28" i="5"/>
  <c r="K29" i="5"/>
  <c r="K30" i="5"/>
  <c r="K31" i="5"/>
  <c r="K32" i="5"/>
  <c r="K33" i="5"/>
  <c r="K34" i="5"/>
  <c r="K35" i="5"/>
  <c r="K36" i="5"/>
  <c r="K37" i="5"/>
  <c r="K38" i="5"/>
  <c r="K39" i="5"/>
  <c r="K40" i="5"/>
  <c r="K41" i="5"/>
  <c r="K42" i="5"/>
  <c r="K26" i="5"/>
  <c r="E42" i="24"/>
  <c r="E62" i="24" s="1"/>
  <c r="E79" i="24" s="1"/>
  <c r="E35" i="24"/>
  <c r="E55" i="24" s="1"/>
  <c r="E72" i="24" s="1"/>
  <c r="E36" i="24"/>
  <c r="E56" i="24" s="1"/>
  <c r="E73" i="24" s="1"/>
  <c r="E37" i="24"/>
  <c r="E57" i="24" s="1"/>
  <c r="E74" i="24" s="1"/>
  <c r="E38" i="24"/>
  <c r="E58" i="24" s="1"/>
  <c r="E75" i="24" s="1"/>
  <c r="E39" i="24"/>
  <c r="E59" i="24" s="1"/>
  <c r="E76" i="24" s="1"/>
  <c r="E34" i="24"/>
  <c r="E54" i="24" s="1"/>
  <c r="E71" i="24" s="1"/>
  <c r="E33" i="24"/>
  <c r="E53" i="24" s="1"/>
  <c r="E70" i="24" s="1"/>
  <c r="D35" i="24"/>
  <c r="D55" i="24" s="1"/>
  <c r="D72" i="24" s="1"/>
  <c r="D36" i="24"/>
  <c r="D56" i="24" s="1"/>
  <c r="D73" i="24" s="1"/>
  <c r="D37" i="24"/>
  <c r="D57" i="24" s="1"/>
  <c r="D74" i="24" s="1"/>
  <c r="D38" i="24"/>
  <c r="D58" i="24" s="1"/>
  <c r="D75" i="24" s="1"/>
  <c r="D39" i="24"/>
  <c r="D59" i="24" s="1"/>
  <c r="D76" i="24" s="1"/>
  <c r="D34" i="24"/>
  <c r="D54" i="24" s="1"/>
  <c r="D71" i="24" s="1"/>
  <c r="E173" i="24" l="1"/>
  <c r="E194" i="24" s="1"/>
  <c r="E152" i="24"/>
  <c r="D173" i="24"/>
  <c r="D194" i="24" s="1"/>
  <c r="D152" i="24"/>
  <c r="I74" i="24"/>
  <c r="N74" i="24" s="1"/>
  <c r="D95" i="24"/>
  <c r="D112" i="24" s="1"/>
  <c r="D136" i="24" s="1"/>
  <c r="D178" i="24" s="1"/>
  <c r="I71" i="24"/>
  <c r="N71" i="24" s="1"/>
  <c r="D92" i="24"/>
  <c r="D109" i="24" s="1"/>
  <c r="D133" i="24" s="1"/>
  <c r="D175" i="24" s="1"/>
  <c r="I73" i="24"/>
  <c r="N73" i="24" s="1"/>
  <c r="D94" i="24"/>
  <c r="D111" i="24" s="1"/>
  <c r="D135" i="24" s="1"/>
  <c r="D177" i="24" s="1"/>
  <c r="J70" i="24"/>
  <c r="O70" i="24" s="1"/>
  <c r="E91" i="24"/>
  <c r="E108" i="24" s="1"/>
  <c r="E132" i="24" s="1"/>
  <c r="E174" i="24" s="1"/>
  <c r="J74" i="24"/>
  <c r="O74" i="24" s="1"/>
  <c r="E95" i="24"/>
  <c r="E112" i="24" s="1"/>
  <c r="E136" i="24" s="1"/>
  <c r="E178" i="24" s="1"/>
  <c r="I76" i="24"/>
  <c r="N76" i="24" s="1"/>
  <c r="D97" i="24"/>
  <c r="D114" i="24" s="1"/>
  <c r="D138" i="24" s="1"/>
  <c r="D180" i="24" s="1"/>
  <c r="I72" i="24"/>
  <c r="N72" i="24" s="1"/>
  <c r="D93" i="24"/>
  <c r="D110" i="24" s="1"/>
  <c r="D134" i="24" s="1"/>
  <c r="D176" i="24" s="1"/>
  <c r="J71" i="24"/>
  <c r="O71" i="24" s="1"/>
  <c r="E92" i="24"/>
  <c r="E109" i="24" s="1"/>
  <c r="E133" i="24" s="1"/>
  <c r="E175" i="24" s="1"/>
  <c r="J73" i="24"/>
  <c r="O73" i="24" s="1"/>
  <c r="E94" i="24"/>
  <c r="E111" i="24" s="1"/>
  <c r="E135" i="24" s="1"/>
  <c r="E177" i="24" s="1"/>
  <c r="I75" i="24"/>
  <c r="N75" i="24" s="1"/>
  <c r="D96" i="24"/>
  <c r="D113" i="24" s="1"/>
  <c r="D137" i="24" s="1"/>
  <c r="D179" i="24" s="1"/>
  <c r="J76" i="24"/>
  <c r="O76" i="24" s="1"/>
  <c r="E97" i="24"/>
  <c r="E114" i="24" s="1"/>
  <c r="E138" i="24" s="1"/>
  <c r="E180" i="24" s="1"/>
  <c r="J72" i="24"/>
  <c r="O72" i="24" s="1"/>
  <c r="E93" i="24"/>
  <c r="E110" i="24" s="1"/>
  <c r="E134" i="24" s="1"/>
  <c r="E176" i="24" s="1"/>
  <c r="J75" i="24"/>
  <c r="O75" i="24" s="1"/>
  <c r="E96" i="24"/>
  <c r="E113" i="24" s="1"/>
  <c r="E137" i="24" s="1"/>
  <c r="E179" i="24" s="1"/>
  <c r="J79" i="24"/>
  <c r="O79" i="24" s="1"/>
  <c r="E100" i="24"/>
  <c r="E117" i="24" s="1"/>
  <c r="E141" i="24" s="1"/>
  <c r="E183" i="24" s="1"/>
  <c r="D249" i="15"/>
  <c r="D248" i="15"/>
  <c r="D247" i="15"/>
  <c r="D246" i="15"/>
  <c r="D245" i="15"/>
  <c r="D244" i="15"/>
  <c r="D243" i="15"/>
  <c r="D242" i="15"/>
  <c r="D231" i="15"/>
  <c r="D230" i="15"/>
  <c r="D229" i="15"/>
  <c r="D228" i="15"/>
  <c r="D227" i="15"/>
  <c r="D226" i="15"/>
  <c r="D225" i="15"/>
  <c r="D224" i="15"/>
  <c r="D17" i="5" l="1"/>
  <c r="F23" i="27" l="1"/>
  <c r="F24" i="27" s="1"/>
  <c r="D47" i="25"/>
  <c r="AF82" i="21" l="1"/>
  <c r="AD82" i="21"/>
  <c r="AB82" i="21"/>
  <c r="Z82" i="21"/>
  <c r="Y82" i="21"/>
  <c r="X82" i="21"/>
  <c r="W82" i="21"/>
  <c r="V82" i="21"/>
  <c r="U82" i="21"/>
  <c r="T82" i="21"/>
  <c r="S82" i="21"/>
  <c r="R82" i="21"/>
  <c r="Q82" i="21"/>
  <c r="P82" i="21"/>
  <c r="O82" i="21"/>
  <c r="N82" i="21"/>
  <c r="M82" i="21"/>
  <c r="L82" i="21"/>
  <c r="K82" i="21"/>
  <c r="J82" i="21"/>
  <c r="I82" i="21"/>
  <c r="H82" i="21"/>
  <c r="G82" i="21"/>
  <c r="Z81" i="21"/>
  <c r="Y81" i="21"/>
  <c r="X81" i="21"/>
  <c r="W81" i="21"/>
  <c r="V81" i="21"/>
  <c r="N81" i="21"/>
  <c r="M81" i="21"/>
  <c r="L81" i="21"/>
  <c r="K81" i="21"/>
  <c r="J81" i="21"/>
  <c r="I81" i="21"/>
  <c r="H81" i="21"/>
  <c r="G81" i="21"/>
  <c r="E49" i="27" l="1"/>
  <c r="E50" i="27" s="1"/>
  <c r="E51" i="27" s="1"/>
  <c r="D15" i="27"/>
  <c r="I10" i="27"/>
  <c r="H10" i="27"/>
  <c r="G10" i="27"/>
  <c r="I9" i="27"/>
  <c r="H9" i="27"/>
  <c r="G9" i="27"/>
  <c r="G7" i="27"/>
  <c r="B7" i="27"/>
  <c r="G6" i="27"/>
  <c r="B6" i="27"/>
  <c r="G5" i="27"/>
  <c r="B5" i="27"/>
  <c r="G4" i="27"/>
  <c r="B4" i="27"/>
  <c r="G3" i="27"/>
  <c r="B3" i="27"/>
  <c r="G2" i="27"/>
  <c r="B2" i="27"/>
  <c r="D338" i="26"/>
  <c r="D336" i="26"/>
  <c r="E335" i="26"/>
  <c r="E338" i="26" s="1"/>
  <c r="D335" i="26"/>
  <c r="D334" i="26"/>
  <c r="D333" i="26"/>
  <c r="E324" i="26"/>
  <c r="D324" i="26"/>
  <c r="C64" i="25" s="1"/>
  <c r="D323" i="26"/>
  <c r="C63" i="25" s="1"/>
  <c r="E320" i="26"/>
  <c r="E315" i="26"/>
  <c r="D314" i="26"/>
  <c r="E311" i="26"/>
  <c r="E312" i="26" s="1"/>
  <c r="D310" i="26"/>
  <c r="E303" i="26"/>
  <c r="E304" i="26" s="1"/>
  <c r="E306" i="26" s="1"/>
  <c r="D303" i="26"/>
  <c r="D281" i="26"/>
  <c r="D279" i="26"/>
  <c r="D277" i="26"/>
  <c r="D276" i="26"/>
  <c r="E270" i="26"/>
  <c r="E272" i="26" s="1"/>
  <c r="E276" i="26" s="1"/>
  <c r="E277" i="26" s="1"/>
  <c r="E269" i="26"/>
  <c r="E267" i="26"/>
  <c r="E263" i="26"/>
  <c r="E262" i="26"/>
  <c r="E261" i="26"/>
  <c r="C210" i="26"/>
  <c r="C240" i="26" s="1"/>
  <c r="C209" i="26"/>
  <c r="C208" i="26"/>
  <c r="C238" i="26" s="1"/>
  <c r="C207" i="26"/>
  <c r="C206" i="26"/>
  <c r="C236" i="26" s="1"/>
  <c r="C205" i="26"/>
  <c r="C204" i="26"/>
  <c r="C234" i="26" s="1"/>
  <c r="C203" i="26"/>
  <c r="C202" i="26"/>
  <c r="C232" i="26" s="1"/>
  <c r="C201" i="26"/>
  <c r="C200" i="26"/>
  <c r="C230" i="26" s="1"/>
  <c r="C199" i="26"/>
  <c r="C198" i="26"/>
  <c r="C228" i="26" s="1"/>
  <c r="C197" i="26"/>
  <c r="C196" i="26"/>
  <c r="C226" i="26" s="1"/>
  <c r="C195" i="26"/>
  <c r="C194" i="26"/>
  <c r="C193" i="26"/>
  <c r="C192" i="26"/>
  <c r="C222" i="26" s="1"/>
  <c r="C191" i="26"/>
  <c r="C190" i="26"/>
  <c r="C220" i="26" s="1"/>
  <c r="C189" i="26"/>
  <c r="C219" i="26" s="1"/>
  <c r="C188" i="26"/>
  <c r="C187" i="26"/>
  <c r="C186" i="26"/>
  <c r="C216" i="26" s="1"/>
  <c r="C185" i="26"/>
  <c r="C215" i="26" s="1"/>
  <c r="C184" i="26"/>
  <c r="C214" i="26" s="1"/>
  <c r="E183" i="26"/>
  <c r="E213" i="26" s="1"/>
  <c r="C183" i="26"/>
  <c r="C180" i="26"/>
  <c r="B180" i="26"/>
  <c r="C179" i="26"/>
  <c r="B179" i="26"/>
  <c r="C178" i="26"/>
  <c r="B178" i="26"/>
  <c r="B268" i="26" s="1"/>
  <c r="C177" i="26"/>
  <c r="B177" i="26"/>
  <c r="C176" i="26"/>
  <c r="B176" i="26"/>
  <c r="C175" i="26"/>
  <c r="B175" i="26"/>
  <c r="C174" i="26"/>
  <c r="B174" i="26"/>
  <c r="B264" i="26" s="1"/>
  <c r="C173" i="26"/>
  <c r="B173" i="26"/>
  <c r="B203" i="26" s="1"/>
  <c r="B233" i="26" s="1"/>
  <c r="C172" i="26"/>
  <c r="B172" i="26"/>
  <c r="C171" i="26"/>
  <c r="B171" i="26"/>
  <c r="C170" i="26"/>
  <c r="B170" i="26"/>
  <c r="B260" i="26" s="1"/>
  <c r="C169" i="26"/>
  <c r="B169" i="26"/>
  <c r="B199" i="26" s="1"/>
  <c r="B229" i="26" s="1"/>
  <c r="C168" i="26"/>
  <c r="B168" i="26"/>
  <c r="B258" i="26" s="1"/>
  <c r="C167" i="26"/>
  <c r="B167" i="26"/>
  <c r="B257" i="26" s="1"/>
  <c r="C166" i="26"/>
  <c r="B166" i="26"/>
  <c r="B256" i="26" s="1"/>
  <c r="C165" i="26"/>
  <c r="B165" i="26"/>
  <c r="C164" i="26"/>
  <c r="B164" i="26"/>
  <c r="C163" i="26"/>
  <c r="B163" i="26"/>
  <c r="C162" i="26"/>
  <c r="B162" i="26"/>
  <c r="C161" i="26"/>
  <c r="B161" i="26"/>
  <c r="C160" i="26"/>
  <c r="B160" i="26"/>
  <c r="B250" i="26" s="1"/>
  <c r="C159" i="26"/>
  <c r="B159" i="26"/>
  <c r="C158" i="26"/>
  <c r="B158" i="26"/>
  <c r="C157" i="26"/>
  <c r="B157" i="26"/>
  <c r="C156" i="26"/>
  <c r="B156" i="26"/>
  <c r="B246" i="26" s="1"/>
  <c r="C155" i="26"/>
  <c r="B155" i="26"/>
  <c r="E154" i="26"/>
  <c r="C154" i="26"/>
  <c r="B154" i="26"/>
  <c r="C153" i="26"/>
  <c r="B153" i="26"/>
  <c r="B243" i="26" s="1"/>
  <c r="D150" i="26"/>
  <c r="D180" i="26" s="1"/>
  <c r="D149" i="26"/>
  <c r="D179" i="26" s="1"/>
  <c r="E148" i="26"/>
  <c r="E268" i="26" s="1"/>
  <c r="D148" i="26"/>
  <c r="D178" i="26" s="1"/>
  <c r="D147" i="26"/>
  <c r="D177" i="26" s="1"/>
  <c r="D146" i="26"/>
  <c r="D176" i="26" s="1"/>
  <c r="D266" i="26" s="1"/>
  <c r="D145" i="26"/>
  <c r="D175" i="26" s="1"/>
  <c r="D144" i="26"/>
  <c r="D174" i="26" s="1"/>
  <c r="D143" i="26"/>
  <c r="D173" i="26" s="1"/>
  <c r="D142" i="26"/>
  <c r="D172" i="26" s="1"/>
  <c r="D262" i="26" s="1"/>
  <c r="D141" i="26"/>
  <c r="D171" i="26" s="1"/>
  <c r="D140" i="26"/>
  <c r="D170" i="26" s="1"/>
  <c r="D200" i="26" s="1"/>
  <c r="D139" i="26"/>
  <c r="D169" i="26" s="1"/>
  <c r="D138" i="26"/>
  <c r="D168" i="26" s="1"/>
  <c r="D137" i="26"/>
  <c r="D167" i="26" s="1"/>
  <c r="D136" i="26"/>
  <c r="D166" i="26" s="1"/>
  <c r="D135" i="26"/>
  <c r="D165" i="26" s="1"/>
  <c r="D134" i="26"/>
  <c r="D164" i="26" s="1"/>
  <c r="D133" i="26"/>
  <c r="D163" i="26" s="1"/>
  <c r="D132" i="26"/>
  <c r="D162" i="26" s="1"/>
  <c r="D252" i="26" s="1"/>
  <c r="D131" i="26"/>
  <c r="D161" i="26" s="1"/>
  <c r="E130" i="26"/>
  <c r="E250" i="26" s="1"/>
  <c r="D130" i="26"/>
  <c r="D160" i="26" s="1"/>
  <c r="D129" i="26"/>
  <c r="D159" i="26" s="1"/>
  <c r="D189" i="26" s="1"/>
  <c r="D128" i="26"/>
  <c r="D158" i="26" s="1"/>
  <c r="D188" i="26" s="1"/>
  <c r="D127" i="26"/>
  <c r="D157" i="26" s="1"/>
  <c r="D126" i="26"/>
  <c r="D156" i="26" s="1"/>
  <c r="D125" i="26"/>
  <c r="D155" i="26" s="1"/>
  <c r="D124" i="26"/>
  <c r="D154" i="26" s="1"/>
  <c r="D244" i="26" s="1"/>
  <c r="D123" i="26"/>
  <c r="D153" i="26" s="1"/>
  <c r="E116" i="26"/>
  <c r="E113" i="26"/>
  <c r="E112" i="26"/>
  <c r="E109" i="26"/>
  <c r="E106" i="26"/>
  <c r="C80" i="26"/>
  <c r="C98" i="26" s="1"/>
  <c r="C79" i="26"/>
  <c r="C78" i="26"/>
  <c r="C96" i="26" s="1"/>
  <c r="C77" i="26"/>
  <c r="C76" i="26"/>
  <c r="C94" i="26" s="1"/>
  <c r="C75" i="26"/>
  <c r="C74" i="26"/>
  <c r="C92" i="26" s="1"/>
  <c r="C73" i="26"/>
  <c r="C72" i="26"/>
  <c r="C90" i="26" s="1"/>
  <c r="C71" i="26"/>
  <c r="C70" i="26"/>
  <c r="C88" i="26" s="1"/>
  <c r="C69" i="26"/>
  <c r="C68" i="26"/>
  <c r="C86" i="26" s="1"/>
  <c r="C67" i="26"/>
  <c r="C66" i="26"/>
  <c r="C84" i="26" s="1"/>
  <c r="E65" i="26"/>
  <c r="E83" i="26" s="1"/>
  <c r="C65" i="26"/>
  <c r="C62" i="26"/>
  <c r="B62" i="26"/>
  <c r="B116" i="26" s="1"/>
  <c r="C61" i="26"/>
  <c r="B61" i="26"/>
  <c r="B79" i="26" s="1"/>
  <c r="B97" i="26" s="1"/>
  <c r="C60" i="26"/>
  <c r="B60" i="26"/>
  <c r="B78" i="26" s="1"/>
  <c r="B96" i="26" s="1"/>
  <c r="C59" i="26"/>
  <c r="B59" i="26"/>
  <c r="C58" i="26"/>
  <c r="B58" i="26"/>
  <c r="B112" i="26" s="1"/>
  <c r="C57" i="26"/>
  <c r="B57" i="26"/>
  <c r="B75" i="26" s="1"/>
  <c r="B93" i="26" s="1"/>
  <c r="C56" i="26"/>
  <c r="B56" i="26"/>
  <c r="B74" i="26" s="1"/>
  <c r="B92" i="26" s="1"/>
  <c r="C55" i="26"/>
  <c r="B55" i="26"/>
  <c r="B73" i="26" s="1"/>
  <c r="B91" i="26" s="1"/>
  <c r="C54" i="26"/>
  <c r="B54" i="26"/>
  <c r="B108" i="26" s="1"/>
  <c r="C53" i="26"/>
  <c r="B53" i="26"/>
  <c r="B71" i="26" s="1"/>
  <c r="B89" i="26" s="1"/>
  <c r="C52" i="26"/>
  <c r="B52" i="26"/>
  <c r="B70" i="26" s="1"/>
  <c r="B88" i="26" s="1"/>
  <c r="C51" i="26"/>
  <c r="B51" i="26"/>
  <c r="C50" i="26"/>
  <c r="B50" i="26"/>
  <c r="B104" i="26" s="1"/>
  <c r="C49" i="26"/>
  <c r="B49" i="26"/>
  <c r="B67" i="26" s="1"/>
  <c r="B85" i="26" s="1"/>
  <c r="E48" i="26"/>
  <c r="C48" i="26"/>
  <c r="B48" i="26"/>
  <c r="B102" i="26" s="1"/>
  <c r="C47" i="26"/>
  <c r="B47" i="26"/>
  <c r="B65" i="26" s="1"/>
  <c r="B83" i="26" s="1"/>
  <c r="D44" i="26"/>
  <c r="D62" i="26" s="1"/>
  <c r="D43" i="26"/>
  <c r="D61" i="26" s="1"/>
  <c r="D42" i="26"/>
  <c r="D60" i="26" s="1"/>
  <c r="D114" i="26" s="1"/>
  <c r="D41" i="26"/>
  <c r="D59" i="26" s="1"/>
  <c r="D40" i="26"/>
  <c r="D58" i="26" s="1"/>
  <c r="D39" i="26"/>
  <c r="D57" i="26" s="1"/>
  <c r="D38" i="26"/>
  <c r="D56" i="26" s="1"/>
  <c r="D110" i="26" s="1"/>
  <c r="D37" i="26"/>
  <c r="D55" i="26" s="1"/>
  <c r="E36" i="26"/>
  <c r="E108" i="26" s="1"/>
  <c r="D36" i="26"/>
  <c r="D54" i="26" s="1"/>
  <c r="D108" i="26" s="1"/>
  <c r="E35" i="26"/>
  <c r="E107" i="26" s="1"/>
  <c r="D35" i="26"/>
  <c r="D53" i="26" s="1"/>
  <c r="D34" i="26"/>
  <c r="D52" i="26" s="1"/>
  <c r="D33" i="26"/>
  <c r="D51" i="26" s="1"/>
  <c r="D32" i="26"/>
  <c r="D50" i="26" s="1"/>
  <c r="D104" i="26" s="1"/>
  <c r="D31" i="26"/>
  <c r="D49" i="26" s="1"/>
  <c r="D30" i="26"/>
  <c r="D48" i="26" s="1"/>
  <c r="D29" i="26"/>
  <c r="D47" i="26" s="1"/>
  <c r="I22" i="26"/>
  <c r="H22" i="26"/>
  <c r="G22" i="26"/>
  <c r="D22" i="26"/>
  <c r="D21" i="26"/>
  <c r="D20" i="26"/>
  <c r="D19" i="26"/>
  <c r="E16" i="26"/>
  <c r="E17" i="26" s="1"/>
  <c r="E18" i="26" s="1"/>
  <c r="E19" i="26" s="1"/>
  <c r="I10" i="26"/>
  <c r="H10" i="26"/>
  <c r="G10" i="26"/>
  <c r="I9" i="26"/>
  <c r="H9" i="26"/>
  <c r="G9" i="26"/>
  <c r="G7" i="26"/>
  <c r="B7" i="26"/>
  <c r="G6" i="26"/>
  <c r="B6" i="26"/>
  <c r="G5" i="26"/>
  <c r="B5" i="26"/>
  <c r="G4" i="26"/>
  <c r="B4" i="26"/>
  <c r="G3" i="26"/>
  <c r="B3" i="26"/>
  <c r="G2" i="26"/>
  <c r="B2" i="26"/>
  <c r="E69" i="25"/>
  <c r="C66" i="25"/>
  <c r="N64" i="25"/>
  <c r="M64" i="25"/>
  <c r="L64" i="25"/>
  <c r="K64" i="25"/>
  <c r="J64" i="25"/>
  <c r="E64" i="25"/>
  <c r="N63" i="25"/>
  <c r="M63" i="25"/>
  <c r="L63" i="25"/>
  <c r="K63" i="25"/>
  <c r="J63" i="25"/>
  <c r="E61" i="25"/>
  <c r="AD58" i="25"/>
  <c r="Z58" i="25"/>
  <c r="Y58" i="25"/>
  <c r="X58" i="25"/>
  <c r="W58" i="25"/>
  <c r="V58" i="25"/>
  <c r="U58" i="25"/>
  <c r="T58" i="25"/>
  <c r="S58" i="25"/>
  <c r="R58" i="25"/>
  <c r="Q58" i="25"/>
  <c r="C58" i="25"/>
  <c r="E55" i="25"/>
  <c r="C55" i="25"/>
  <c r="E47" i="25"/>
  <c r="E48" i="25" s="1"/>
  <c r="E49" i="25" s="1"/>
  <c r="I42" i="25"/>
  <c r="H42" i="25"/>
  <c r="G42" i="25"/>
  <c r="E42" i="25"/>
  <c r="C42" i="25"/>
  <c r="C60" i="25" s="1"/>
  <c r="C41" i="25"/>
  <c r="C59" i="25" s="1"/>
  <c r="E32" i="25"/>
  <c r="E28" i="25"/>
  <c r="C28" i="25"/>
  <c r="C27" i="25"/>
  <c r="C26" i="25"/>
  <c r="E25" i="25"/>
  <c r="E26" i="25" s="1"/>
  <c r="C25" i="25"/>
  <c r="C24" i="25"/>
  <c r="C21" i="25"/>
  <c r="C20" i="25"/>
  <c r="E19" i="25"/>
  <c r="E20" i="25" s="1"/>
  <c r="E21" i="25" s="1"/>
  <c r="C19" i="25"/>
  <c r="E17" i="25"/>
  <c r="F16" i="25"/>
  <c r="I10" i="25"/>
  <c r="H10" i="25"/>
  <c r="G10" i="25"/>
  <c r="I9" i="25"/>
  <c r="H9" i="25"/>
  <c r="G9" i="25"/>
  <c r="G7" i="25"/>
  <c r="B7" i="25"/>
  <c r="G6" i="25"/>
  <c r="B6" i="25"/>
  <c r="G5" i="25"/>
  <c r="B5" i="25"/>
  <c r="G4" i="25"/>
  <c r="B4" i="25"/>
  <c r="G3" i="25"/>
  <c r="B3" i="25"/>
  <c r="G2" i="25"/>
  <c r="B2" i="25"/>
  <c r="I205" i="24"/>
  <c r="I202" i="24"/>
  <c r="I201" i="24"/>
  <c r="J201" i="24" s="1"/>
  <c r="I200" i="24"/>
  <c r="J200" i="24" s="1"/>
  <c r="I199" i="24"/>
  <c r="I198" i="24"/>
  <c r="K198" i="24" s="1"/>
  <c r="I197" i="24"/>
  <c r="K197" i="24" s="1"/>
  <c r="I196" i="24"/>
  <c r="J196" i="24" s="1"/>
  <c r="I195" i="24"/>
  <c r="I184" i="24"/>
  <c r="H184" i="24"/>
  <c r="I183" i="24"/>
  <c r="H183" i="24"/>
  <c r="I181" i="24"/>
  <c r="H181" i="24"/>
  <c r="I180" i="24"/>
  <c r="H180" i="24"/>
  <c r="I179" i="24"/>
  <c r="H179" i="24"/>
  <c r="I178" i="24"/>
  <c r="H178" i="24"/>
  <c r="I177" i="24"/>
  <c r="H177" i="24"/>
  <c r="I176" i="24"/>
  <c r="H176" i="24"/>
  <c r="I175" i="24"/>
  <c r="H175" i="24"/>
  <c r="I174" i="24"/>
  <c r="H174" i="24"/>
  <c r="I160" i="24"/>
  <c r="J160" i="24" s="1"/>
  <c r="I159" i="24"/>
  <c r="I158" i="24"/>
  <c r="I157" i="24"/>
  <c r="J157" i="24" s="1"/>
  <c r="I156" i="24"/>
  <c r="J156" i="24" s="1"/>
  <c r="I155" i="24"/>
  <c r="I154" i="24"/>
  <c r="I153" i="24"/>
  <c r="K153" i="24" s="1"/>
  <c r="I142" i="24"/>
  <c r="H142" i="24"/>
  <c r="I141" i="24"/>
  <c r="H141" i="24"/>
  <c r="I139" i="24"/>
  <c r="H139" i="24"/>
  <c r="I138" i="24"/>
  <c r="H138" i="24"/>
  <c r="I137" i="24"/>
  <c r="H137" i="24"/>
  <c r="I136" i="24"/>
  <c r="H136" i="24"/>
  <c r="I135" i="24"/>
  <c r="H135" i="24"/>
  <c r="I134" i="24"/>
  <c r="H134" i="24"/>
  <c r="I133" i="24"/>
  <c r="H133" i="24"/>
  <c r="I132" i="24"/>
  <c r="H132" i="24"/>
  <c r="F43" i="24"/>
  <c r="F63" i="24" s="1"/>
  <c r="F80" i="24" s="1"/>
  <c r="F42" i="24"/>
  <c r="F40" i="24"/>
  <c r="F39" i="24"/>
  <c r="F38" i="24"/>
  <c r="F58" i="24" s="1"/>
  <c r="F75" i="24" s="1"/>
  <c r="F37" i="24"/>
  <c r="F36" i="24"/>
  <c r="F35" i="24"/>
  <c r="F34" i="24"/>
  <c r="F54" i="24" s="1"/>
  <c r="F71" i="24" s="1"/>
  <c r="F33" i="24"/>
  <c r="AF26" i="24"/>
  <c r="AD26" i="24"/>
  <c r="AB26" i="24"/>
  <c r="Z26" i="24"/>
  <c r="Y26" i="24"/>
  <c r="X26" i="24"/>
  <c r="W26" i="24"/>
  <c r="V26" i="24"/>
  <c r="U26" i="24"/>
  <c r="T26" i="24"/>
  <c r="S26" i="24"/>
  <c r="R26" i="24"/>
  <c r="Q26" i="24"/>
  <c r="P26" i="24"/>
  <c r="O26" i="24"/>
  <c r="N26" i="24"/>
  <c r="M26" i="24"/>
  <c r="L26" i="24"/>
  <c r="K26" i="24"/>
  <c r="J26" i="24"/>
  <c r="I26" i="24"/>
  <c r="H26" i="24"/>
  <c r="G26" i="24"/>
  <c r="D24" i="24"/>
  <c r="M32" i="24" s="1"/>
  <c r="D23" i="24"/>
  <c r="L32" i="24" s="1"/>
  <c r="D22" i="24"/>
  <c r="D21" i="24"/>
  <c r="J32" i="24" s="1"/>
  <c r="D20" i="24"/>
  <c r="I32" i="24" s="1"/>
  <c r="F19" i="24"/>
  <c r="F20" i="24" s="1"/>
  <c r="F21" i="24" s="1"/>
  <c r="F22" i="24" s="1"/>
  <c r="F23" i="24" s="1"/>
  <c r="F24" i="24" s="1"/>
  <c r="F26" i="24" s="1"/>
  <c r="D19" i="24"/>
  <c r="H32" i="24" s="1"/>
  <c r="D18" i="24"/>
  <c r="G32" i="24" s="1"/>
  <c r="I10" i="24"/>
  <c r="H10" i="24"/>
  <c r="G10" i="24"/>
  <c r="I9" i="24"/>
  <c r="H9" i="24"/>
  <c r="G9" i="24"/>
  <c r="G7" i="24"/>
  <c r="B7" i="24"/>
  <c r="G6" i="24"/>
  <c r="B6" i="24"/>
  <c r="G5" i="24"/>
  <c r="B5" i="24"/>
  <c r="G4" i="24"/>
  <c r="B4" i="24"/>
  <c r="G3" i="24"/>
  <c r="B3" i="24"/>
  <c r="G2" i="24"/>
  <c r="B2" i="24"/>
  <c r="C11" i="23"/>
  <c r="D115" i="22"/>
  <c r="AF113" i="22"/>
  <c r="AD113" i="22"/>
  <c r="AB113" i="22"/>
  <c r="Z113" i="22"/>
  <c r="Y113" i="22"/>
  <c r="X113" i="22"/>
  <c r="W113" i="22"/>
  <c r="V113" i="22"/>
  <c r="U113" i="22"/>
  <c r="T113" i="22"/>
  <c r="S113" i="22"/>
  <c r="R113" i="22"/>
  <c r="Q113" i="22"/>
  <c r="P113" i="22"/>
  <c r="O113" i="22"/>
  <c r="N113" i="22"/>
  <c r="M113" i="22"/>
  <c r="L113" i="22"/>
  <c r="K113" i="22"/>
  <c r="J113" i="22"/>
  <c r="I113" i="22"/>
  <c r="H113" i="22"/>
  <c r="G113" i="22"/>
  <c r="AF112" i="22"/>
  <c r="AD112" i="22"/>
  <c r="AB112" i="22"/>
  <c r="Z112" i="22"/>
  <c r="Y112" i="22"/>
  <c r="X112" i="22"/>
  <c r="W112" i="22"/>
  <c r="V112" i="22"/>
  <c r="U112" i="22"/>
  <c r="T112" i="22"/>
  <c r="S112" i="22"/>
  <c r="R112" i="22"/>
  <c r="Q112" i="22"/>
  <c r="P112" i="22"/>
  <c r="O112" i="22"/>
  <c r="N112" i="22"/>
  <c r="M112" i="22"/>
  <c r="L112" i="22"/>
  <c r="K112" i="22"/>
  <c r="J112" i="22"/>
  <c r="I112" i="22"/>
  <c r="H112" i="22"/>
  <c r="G112" i="22"/>
  <c r="AF111" i="22"/>
  <c r="AD111" i="22"/>
  <c r="AB111" i="22"/>
  <c r="Z111" i="22"/>
  <c r="Y111" i="22"/>
  <c r="X111" i="22"/>
  <c r="W111" i="22"/>
  <c r="V111" i="22"/>
  <c r="U111" i="22"/>
  <c r="T111" i="22"/>
  <c r="S111" i="22"/>
  <c r="R111" i="22"/>
  <c r="Q111" i="22"/>
  <c r="P111" i="22"/>
  <c r="O111" i="22"/>
  <c r="N111" i="22"/>
  <c r="M111" i="22"/>
  <c r="L111" i="22"/>
  <c r="K111" i="22"/>
  <c r="J111" i="22"/>
  <c r="I111" i="22"/>
  <c r="H111" i="22"/>
  <c r="G111" i="22"/>
  <c r="AF110" i="22"/>
  <c r="AD110" i="22"/>
  <c r="AB110" i="22"/>
  <c r="Z110" i="22"/>
  <c r="Y110" i="22"/>
  <c r="X110" i="22"/>
  <c r="W110" i="22"/>
  <c r="V110" i="22"/>
  <c r="U110" i="22"/>
  <c r="T110" i="22"/>
  <c r="S110" i="22"/>
  <c r="R110" i="22"/>
  <c r="Q110" i="22"/>
  <c r="P110" i="22"/>
  <c r="O110" i="22"/>
  <c r="N110" i="22"/>
  <c r="M110" i="22"/>
  <c r="L110" i="22"/>
  <c r="K110" i="22"/>
  <c r="J110" i="22"/>
  <c r="I110" i="22"/>
  <c r="H110" i="22"/>
  <c r="G110" i="22"/>
  <c r="AF109" i="22"/>
  <c r="AD109" i="22"/>
  <c r="AB109" i="22"/>
  <c r="Z109" i="22"/>
  <c r="Y109" i="22"/>
  <c r="X109" i="22"/>
  <c r="W109" i="22"/>
  <c r="V109" i="22"/>
  <c r="U109" i="22"/>
  <c r="T109" i="22"/>
  <c r="S109" i="22"/>
  <c r="R109" i="22"/>
  <c r="Q109" i="22"/>
  <c r="P109" i="22"/>
  <c r="O109" i="22"/>
  <c r="N109" i="22"/>
  <c r="M109" i="22"/>
  <c r="L109" i="22"/>
  <c r="K109" i="22"/>
  <c r="J109" i="22"/>
  <c r="I109" i="22"/>
  <c r="H109" i="22"/>
  <c r="G109" i="22"/>
  <c r="V108" i="22"/>
  <c r="P108" i="22"/>
  <c r="AD107" i="22"/>
  <c r="Z107" i="22"/>
  <c r="T107" i="22"/>
  <c r="L107" i="22"/>
  <c r="J107" i="22"/>
  <c r="AF106" i="22"/>
  <c r="AD106" i="22"/>
  <c r="AB106" i="22"/>
  <c r="Z106" i="22"/>
  <c r="Y106" i="22"/>
  <c r="X106" i="22"/>
  <c r="W106" i="22"/>
  <c r="V106" i="22"/>
  <c r="U106" i="22"/>
  <c r="T106" i="22"/>
  <c r="S106" i="22"/>
  <c r="R106" i="22"/>
  <c r="Q106" i="22"/>
  <c r="P106" i="22"/>
  <c r="O106" i="22"/>
  <c r="N106" i="22"/>
  <c r="M106" i="22"/>
  <c r="L106" i="22"/>
  <c r="K106" i="22"/>
  <c r="J106" i="22"/>
  <c r="I106" i="22"/>
  <c r="H106" i="22"/>
  <c r="G106" i="22"/>
  <c r="T105" i="22"/>
  <c r="R105" i="22"/>
  <c r="V104" i="22"/>
  <c r="F104" i="22"/>
  <c r="AF103" i="22"/>
  <c r="AD103" i="22"/>
  <c r="AB103" i="22"/>
  <c r="Z103" i="22"/>
  <c r="Y103" i="22"/>
  <c r="X103" i="22"/>
  <c r="W103" i="22"/>
  <c r="V103" i="22"/>
  <c r="U103" i="22"/>
  <c r="T103" i="22"/>
  <c r="S103" i="22"/>
  <c r="R103" i="22"/>
  <c r="Q103" i="22"/>
  <c r="P103" i="22"/>
  <c r="O103" i="22"/>
  <c r="N103" i="22"/>
  <c r="M103" i="22"/>
  <c r="L103" i="22"/>
  <c r="K103" i="22"/>
  <c r="J103" i="22"/>
  <c r="I103" i="22"/>
  <c r="H103" i="22"/>
  <c r="G103" i="22"/>
  <c r="AF102" i="22"/>
  <c r="AD102" i="22"/>
  <c r="AB102" i="22"/>
  <c r="Z102" i="22"/>
  <c r="Y102" i="22"/>
  <c r="X102" i="22"/>
  <c r="W102" i="22"/>
  <c r="V102" i="22"/>
  <c r="U102" i="22"/>
  <c r="T102" i="22"/>
  <c r="S102" i="22"/>
  <c r="R102" i="22"/>
  <c r="Q102" i="22"/>
  <c r="P102" i="22"/>
  <c r="O102" i="22"/>
  <c r="N102" i="22"/>
  <c r="M102" i="22"/>
  <c r="L102" i="22"/>
  <c r="K102" i="22"/>
  <c r="J102" i="22"/>
  <c r="I102" i="22"/>
  <c r="H102" i="22"/>
  <c r="G102" i="22"/>
  <c r="AF101" i="22"/>
  <c r="AD101" i="22"/>
  <c r="AB101" i="22"/>
  <c r="Z101" i="22"/>
  <c r="Y101" i="22"/>
  <c r="X101" i="22"/>
  <c r="W101" i="22"/>
  <c r="V101" i="22"/>
  <c r="U101" i="22"/>
  <c r="T101" i="22"/>
  <c r="S101" i="22"/>
  <c r="R101" i="22"/>
  <c r="Q101" i="22"/>
  <c r="P101" i="22"/>
  <c r="O101" i="22"/>
  <c r="N101" i="22"/>
  <c r="M101" i="22"/>
  <c r="L101" i="22"/>
  <c r="K101" i="22"/>
  <c r="J101" i="22"/>
  <c r="I101" i="22"/>
  <c r="H101" i="22"/>
  <c r="G101" i="22"/>
  <c r="AF100" i="22"/>
  <c r="AD100" i="22"/>
  <c r="AB100" i="22"/>
  <c r="Z100" i="22"/>
  <c r="Y100" i="22"/>
  <c r="X100" i="22"/>
  <c r="W100" i="22"/>
  <c r="V100" i="22"/>
  <c r="U100" i="22"/>
  <c r="T100" i="22"/>
  <c r="S100" i="22"/>
  <c r="R100" i="22"/>
  <c r="Q100" i="22"/>
  <c r="P100" i="22"/>
  <c r="O100" i="22"/>
  <c r="N100" i="22"/>
  <c r="M100" i="22"/>
  <c r="L100" i="22"/>
  <c r="K100" i="22"/>
  <c r="J100" i="22"/>
  <c r="I100" i="22"/>
  <c r="H100" i="22"/>
  <c r="G100" i="22"/>
  <c r="R99" i="22"/>
  <c r="X98" i="22"/>
  <c r="V98" i="22"/>
  <c r="H96" i="22"/>
  <c r="Z95" i="22"/>
  <c r="F94" i="22"/>
  <c r="D91" i="22"/>
  <c r="AF89" i="22"/>
  <c r="AD89" i="22"/>
  <c r="AB89" i="22"/>
  <c r="Z89" i="22"/>
  <c r="Y89" i="22"/>
  <c r="X89" i="22"/>
  <c r="W89" i="22"/>
  <c r="V89" i="22"/>
  <c r="U89" i="22"/>
  <c r="T89" i="22"/>
  <c r="S89" i="22"/>
  <c r="R89" i="22"/>
  <c r="Q89" i="22"/>
  <c r="P89" i="22"/>
  <c r="O89" i="22"/>
  <c r="N89" i="22"/>
  <c r="M89" i="22"/>
  <c r="L89" i="22"/>
  <c r="K89" i="22"/>
  <c r="J89" i="22"/>
  <c r="I89" i="22"/>
  <c r="H89" i="22"/>
  <c r="G89" i="22"/>
  <c r="AF88" i="22"/>
  <c r="AD88" i="22"/>
  <c r="AB88" i="22"/>
  <c r="Z88" i="22"/>
  <c r="Y88" i="22"/>
  <c r="X88" i="22"/>
  <c r="W88" i="22"/>
  <c r="V88" i="22"/>
  <c r="U88" i="22"/>
  <c r="T88" i="22"/>
  <c r="S88" i="22"/>
  <c r="R88" i="22"/>
  <c r="Q88" i="22"/>
  <c r="P88" i="22"/>
  <c r="O88" i="22"/>
  <c r="N88" i="22"/>
  <c r="M88" i="22"/>
  <c r="L88" i="22"/>
  <c r="K88" i="22"/>
  <c r="J88" i="22"/>
  <c r="I88" i="22"/>
  <c r="H88" i="22"/>
  <c r="G88" i="22"/>
  <c r="AF87" i="22"/>
  <c r="AD87" i="22"/>
  <c r="AB87" i="22"/>
  <c r="Z87" i="22"/>
  <c r="Y87" i="22"/>
  <c r="X87" i="22"/>
  <c r="W87" i="22"/>
  <c r="V87" i="22"/>
  <c r="U87" i="22"/>
  <c r="T87" i="22"/>
  <c r="S87" i="22"/>
  <c r="R87" i="22"/>
  <c r="Q87" i="22"/>
  <c r="P87" i="22"/>
  <c r="O87" i="22"/>
  <c r="N87" i="22"/>
  <c r="M87" i="22"/>
  <c r="L87" i="22"/>
  <c r="K87" i="22"/>
  <c r="J87" i="22"/>
  <c r="I87" i="22"/>
  <c r="H87" i="22"/>
  <c r="G87" i="22"/>
  <c r="AD86" i="22"/>
  <c r="Z86" i="22"/>
  <c r="T86" i="22"/>
  <c r="R86" i="22"/>
  <c r="L86" i="22"/>
  <c r="J86" i="22"/>
  <c r="AF85" i="22"/>
  <c r="AD85" i="22"/>
  <c r="AB85" i="22"/>
  <c r="Z85" i="22"/>
  <c r="Y85" i="22"/>
  <c r="X85" i="22"/>
  <c r="W85" i="22"/>
  <c r="V85" i="22"/>
  <c r="U85" i="22"/>
  <c r="T85" i="22"/>
  <c r="S85" i="22"/>
  <c r="R85" i="22"/>
  <c r="Q85" i="22"/>
  <c r="P85" i="22"/>
  <c r="O85" i="22"/>
  <c r="N85" i="22"/>
  <c r="M85" i="22"/>
  <c r="L85" i="22"/>
  <c r="K85" i="22"/>
  <c r="J85" i="22"/>
  <c r="I85" i="22"/>
  <c r="H85" i="22"/>
  <c r="G85" i="22"/>
  <c r="D77" i="22"/>
  <c r="D75" i="22"/>
  <c r="D74" i="22"/>
  <c r="D72" i="22"/>
  <c r="D70" i="22"/>
  <c r="D69" i="22"/>
  <c r="F68" i="22"/>
  <c r="F69" i="22" s="1"/>
  <c r="F70" i="22" s="1"/>
  <c r="F72" i="22" s="1"/>
  <c r="F75" i="22" s="1"/>
  <c r="F77" i="22" s="1"/>
  <c r="D68" i="22"/>
  <c r="AB72" i="22"/>
  <c r="AB75" i="22" s="1"/>
  <c r="Z72" i="22"/>
  <c r="Z75" i="22" s="1"/>
  <c r="W72" i="22"/>
  <c r="W75" i="22" s="1"/>
  <c r="V72" i="22"/>
  <c r="V75" i="22" s="1"/>
  <c r="S72" i="22"/>
  <c r="S75" i="22" s="1"/>
  <c r="R72" i="22"/>
  <c r="R75" i="22" s="1"/>
  <c r="O72" i="22"/>
  <c r="O75" i="22" s="1"/>
  <c r="N72" i="22"/>
  <c r="N75" i="22" s="1"/>
  <c r="K72" i="22"/>
  <c r="K75" i="22" s="1"/>
  <c r="H72" i="22"/>
  <c r="H75" i="22" s="1"/>
  <c r="G72" i="22"/>
  <c r="G75" i="22" s="1"/>
  <c r="D67" i="22"/>
  <c r="D66" i="22"/>
  <c r="D64" i="22"/>
  <c r="D62" i="22"/>
  <c r="D113" i="22" s="1"/>
  <c r="D61" i="22"/>
  <c r="D112" i="22" s="1"/>
  <c r="D60" i="22"/>
  <c r="D111" i="22" s="1"/>
  <c r="D59" i="22"/>
  <c r="D110" i="22" s="1"/>
  <c r="D58" i="22"/>
  <c r="D109" i="22" s="1"/>
  <c r="AF108" i="22"/>
  <c r="AD108" i="22"/>
  <c r="AB108" i="22"/>
  <c r="Z108" i="22"/>
  <c r="Y108" i="22"/>
  <c r="X108" i="22"/>
  <c r="W108" i="22"/>
  <c r="U108" i="22"/>
  <c r="T108" i="22"/>
  <c r="S108" i="22"/>
  <c r="R108" i="22"/>
  <c r="Q108" i="22"/>
  <c r="O108" i="22"/>
  <c r="N108" i="22"/>
  <c r="M108" i="22"/>
  <c r="L108" i="22"/>
  <c r="K108" i="22"/>
  <c r="J108" i="22"/>
  <c r="I108" i="22"/>
  <c r="H108" i="22"/>
  <c r="D57" i="22"/>
  <c r="D108" i="22" s="1"/>
  <c r="AF107" i="22"/>
  <c r="AB107" i="22"/>
  <c r="Y107" i="22"/>
  <c r="X107" i="22"/>
  <c r="W107" i="22"/>
  <c r="V107" i="22"/>
  <c r="U107" i="22"/>
  <c r="S107" i="22"/>
  <c r="R107" i="22"/>
  <c r="Q107" i="22"/>
  <c r="P107" i="22"/>
  <c r="O107" i="22"/>
  <c r="N107" i="22"/>
  <c r="M107" i="22"/>
  <c r="K107" i="22"/>
  <c r="I107" i="22"/>
  <c r="H107" i="22"/>
  <c r="D56" i="22"/>
  <c r="D107" i="22" s="1"/>
  <c r="D55" i="22"/>
  <c r="D106" i="22" s="1"/>
  <c r="AF105" i="22"/>
  <c r="AD105" i="22"/>
  <c r="AB105" i="22"/>
  <c r="Z105" i="22"/>
  <c r="Y105" i="22"/>
  <c r="X105" i="22"/>
  <c r="W105" i="22"/>
  <c r="V105" i="22"/>
  <c r="U105" i="22"/>
  <c r="S105" i="22"/>
  <c r="Q105" i="22"/>
  <c r="P105" i="22"/>
  <c r="O105" i="22"/>
  <c r="N105" i="22"/>
  <c r="M105" i="22"/>
  <c r="L105" i="22"/>
  <c r="K105" i="22"/>
  <c r="J105" i="22"/>
  <c r="I105" i="22"/>
  <c r="F54" i="22"/>
  <c r="F56" i="22" s="1"/>
  <c r="F58" i="22" s="1"/>
  <c r="D54" i="22"/>
  <c r="D105" i="22" s="1"/>
  <c r="AF104" i="22"/>
  <c r="AD104" i="22"/>
  <c r="AB104" i="22"/>
  <c r="Z104" i="22"/>
  <c r="Y104" i="22"/>
  <c r="X104" i="22"/>
  <c r="W104" i="22"/>
  <c r="U104" i="22"/>
  <c r="T104" i="22"/>
  <c r="S104" i="22"/>
  <c r="R104" i="22"/>
  <c r="Q104" i="22"/>
  <c r="P104" i="22"/>
  <c r="O104" i="22"/>
  <c r="N104" i="22"/>
  <c r="M104" i="22"/>
  <c r="L104" i="22"/>
  <c r="K104" i="22"/>
  <c r="J104" i="22"/>
  <c r="I104" i="22"/>
  <c r="H104" i="22"/>
  <c r="D53" i="22"/>
  <c r="D104" i="22" s="1"/>
  <c r="D52" i="22"/>
  <c r="D50" i="22"/>
  <c r="D48" i="22"/>
  <c r="D46" i="22"/>
  <c r="D103" i="22" s="1"/>
  <c r="D45" i="22"/>
  <c r="D102" i="22" s="1"/>
  <c r="D44" i="22"/>
  <c r="D101" i="22" s="1"/>
  <c r="D43" i="22"/>
  <c r="D100" i="22" s="1"/>
  <c r="AF99" i="22"/>
  <c r="AD99" i="22"/>
  <c r="AB99" i="22"/>
  <c r="Z99" i="22"/>
  <c r="Y99" i="22"/>
  <c r="X99" i="22"/>
  <c r="W99" i="22"/>
  <c r="V99" i="22"/>
  <c r="U99" i="22"/>
  <c r="T99" i="22"/>
  <c r="S99" i="22"/>
  <c r="Q99" i="22"/>
  <c r="P99" i="22"/>
  <c r="O99" i="22"/>
  <c r="N99" i="22"/>
  <c r="M99" i="22"/>
  <c r="L99" i="22"/>
  <c r="K99" i="22"/>
  <c r="J99" i="22"/>
  <c r="I99" i="22"/>
  <c r="D42" i="22"/>
  <c r="D99" i="22" s="1"/>
  <c r="AF98" i="22"/>
  <c r="AD98" i="22"/>
  <c r="AB98" i="22"/>
  <c r="Z98" i="22"/>
  <c r="Y98" i="22"/>
  <c r="W98" i="22"/>
  <c r="U98" i="22"/>
  <c r="T98" i="22"/>
  <c r="S98" i="22"/>
  <c r="R98" i="22"/>
  <c r="Q98" i="22"/>
  <c r="P98" i="22"/>
  <c r="O98" i="22"/>
  <c r="N98" i="22"/>
  <c r="M98" i="22"/>
  <c r="L98" i="22"/>
  <c r="K98" i="22"/>
  <c r="J98" i="22"/>
  <c r="I98" i="22"/>
  <c r="D41" i="22"/>
  <c r="D98" i="22" s="1"/>
  <c r="AF97" i="22"/>
  <c r="AD97" i="22"/>
  <c r="AB97" i="22"/>
  <c r="Z97" i="22"/>
  <c r="Y97" i="22"/>
  <c r="X97" i="22"/>
  <c r="W97" i="22"/>
  <c r="V97" i="22"/>
  <c r="U97" i="22"/>
  <c r="T97" i="22"/>
  <c r="S97" i="22"/>
  <c r="R97" i="22"/>
  <c r="Q97" i="22"/>
  <c r="P97" i="22"/>
  <c r="O97" i="22"/>
  <c r="N97" i="22"/>
  <c r="M97" i="22"/>
  <c r="L97" i="22"/>
  <c r="K97" i="22"/>
  <c r="I97" i="22"/>
  <c r="H97" i="22"/>
  <c r="D40" i="22"/>
  <c r="D97" i="22" s="1"/>
  <c r="AF96" i="22"/>
  <c r="AD96" i="22"/>
  <c r="AB96" i="22"/>
  <c r="Z96" i="22"/>
  <c r="Y96" i="22"/>
  <c r="X96" i="22"/>
  <c r="W96" i="22"/>
  <c r="V96" i="22"/>
  <c r="U96" i="22"/>
  <c r="T96" i="22"/>
  <c r="S96" i="22"/>
  <c r="R96" i="22"/>
  <c r="Q96" i="22"/>
  <c r="P96" i="22"/>
  <c r="O96" i="22"/>
  <c r="N96" i="22"/>
  <c r="M96" i="22"/>
  <c r="L96" i="22"/>
  <c r="K96" i="22"/>
  <c r="J96" i="22"/>
  <c r="I96" i="22"/>
  <c r="D39" i="22"/>
  <c r="D96" i="22" s="1"/>
  <c r="D38" i="22"/>
  <c r="AF95" i="22"/>
  <c r="AB95" i="22"/>
  <c r="Y95" i="22"/>
  <c r="X95" i="22"/>
  <c r="W95" i="22"/>
  <c r="V95" i="22"/>
  <c r="U95" i="22"/>
  <c r="S95" i="22"/>
  <c r="R95" i="22"/>
  <c r="Q95" i="22"/>
  <c r="P95" i="22"/>
  <c r="O95" i="22"/>
  <c r="N95" i="22"/>
  <c r="M95" i="22"/>
  <c r="K95" i="22"/>
  <c r="J95" i="22"/>
  <c r="I95" i="22"/>
  <c r="F37" i="22"/>
  <c r="F95" i="22" s="1"/>
  <c r="D37" i="22"/>
  <c r="D95" i="22" s="1"/>
  <c r="AF94" i="22"/>
  <c r="AD94" i="22"/>
  <c r="Y94" i="22"/>
  <c r="X94" i="22"/>
  <c r="V94" i="22"/>
  <c r="U94" i="22"/>
  <c r="T94" i="22"/>
  <c r="Q94" i="22"/>
  <c r="P94" i="22"/>
  <c r="N94" i="22"/>
  <c r="M94" i="22"/>
  <c r="L94" i="22"/>
  <c r="I94" i="22"/>
  <c r="H94" i="22"/>
  <c r="D36" i="22"/>
  <c r="D94" i="22" s="1"/>
  <c r="D35" i="22"/>
  <c r="T33" i="22"/>
  <c r="D33" i="22"/>
  <c r="D31" i="22"/>
  <c r="D89" i="22" s="1"/>
  <c r="D30" i="22"/>
  <c r="D88" i="22" s="1"/>
  <c r="D29" i="22"/>
  <c r="D87" i="22" s="1"/>
  <c r="AF86" i="22"/>
  <c r="AB86" i="22"/>
  <c r="Y86" i="22"/>
  <c r="X86" i="22"/>
  <c r="W86" i="22"/>
  <c r="V86" i="22"/>
  <c r="U86" i="22"/>
  <c r="S86" i="22"/>
  <c r="Q86" i="22"/>
  <c r="P86" i="22"/>
  <c r="O86" i="22"/>
  <c r="N86" i="22"/>
  <c r="M86" i="22"/>
  <c r="K86" i="22"/>
  <c r="I86" i="22"/>
  <c r="H86" i="22"/>
  <c r="D28" i="22"/>
  <c r="D86" i="22" s="1"/>
  <c r="D27" i="22"/>
  <c r="D85" i="22" s="1"/>
  <c r="AF84" i="22"/>
  <c r="AD84" i="22"/>
  <c r="AB84" i="22"/>
  <c r="Z84" i="22"/>
  <c r="Y84" i="22"/>
  <c r="X84" i="22"/>
  <c r="W84" i="22"/>
  <c r="V84" i="22"/>
  <c r="U84" i="22"/>
  <c r="T84" i="22"/>
  <c r="S84" i="22"/>
  <c r="R84" i="22"/>
  <c r="Q84" i="22"/>
  <c r="P84" i="22"/>
  <c r="O84" i="22"/>
  <c r="N84" i="22"/>
  <c r="M84" i="22"/>
  <c r="L84" i="22"/>
  <c r="K84" i="22"/>
  <c r="J84" i="22"/>
  <c r="I84" i="22"/>
  <c r="H84" i="22"/>
  <c r="D26" i="22"/>
  <c r="D84" i="22" s="1"/>
  <c r="D25" i="22"/>
  <c r="D24" i="22"/>
  <c r="AF83" i="22"/>
  <c r="AD83" i="22"/>
  <c r="AB83" i="22"/>
  <c r="Z83" i="22"/>
  <c r="Y83" i="22"/>
  <c r="X83" i="22"/>
  <c r="W83" i="22"/>
  <c r="V83" i="22"/>
  <c r="U83" i="22"/>
  <c r="T83" i="22"/>
  <c r="S83" i="22"/>
  <c r="R83" i="22"/>
  <c r="Q83" i="22"/>
  <c r="P83" i="22"/>
  <c r="O83" i="22"/>
  <c r="N83" i="22"/>
  <c r="M83" i="22"/>
  <c r="L83" i="22"/>
  <c r="K83" i="22"/>
  <c r="I83" i="22"/>
  <c r="H83" i="22"/>
  <c r="F23" i="22"/>
  <c r="D23" i="22"/>
  <c r="D83" i="22" s="1"/>
  <c r="AF33" i="22"/>
  <c r="Y33" i="22"/>
  <c r="U33" i="22"/>
  <c r="Q33" i="22"/>
  <c r="M33" i="22"/>
  <c r="L33" i="22"/>
  <c r="I33" i="22"/>
  <c r="D22" i="22"/>
  <c r="D21" i="22"/>
  <c r="X19" i="22"/>
  <c r="P19" i="22"/>
  <c r="H19" i="22"/>
  <c r="D19" i="22"/>
  <c r="F17" i="22"/>
  <c r="F19" i="22" s="1"/>
  <c r="D17" i="22"/>
  <c r="AF19" i="22"/>
  <c r="AD19" i="22"/>
  <c r="AB19" i="22"/>
  <c r="Z19" i="22"/>
  <c r="Y19" i="22"/>
  <c r="W19" i="22"/>
  <c r="V19" i="22"/>
  <c r="U19" i="22"/>
  <c r="T19" i="22"/>
  <c r="S19" i="22"/>
  <c r="R19" i="22"/>
  <c r="Q19" i="22"/>
  <c r="O19" i="22"/>
  <c r="N19" i="22"/>
  <c r="M19" i="22"/>
  <c r="L19" i="22"/>
  <c r="K19" i="22"/>
  <c r="J19" i="22"/>
  <c r="I19" i="22"/>
  <c r="D16" i="22"/>
  <c r="D15" i="22"/>
  <c r="I10" i="22"/>
  <c r="H10" i="22"/>
  <c r="G10" i="22"/>
  <c r="I9" i="22"/>
  <c r="H9" i="22"/>
  <c r="G9" i="22"/>
  <c r="G7" i="22"/>
  <c r="B7" i="22"/>
  <c r="G6" i="22"/>
  <c r="B6" i="22"/>
  <c r="G5" i="22"/>
  <c r="B5" i="22"/>
  <c r="G4" i="22"/>
  <c r="B4" i="22"/>
  <c r="G3" i="22"/>
  <c r="B3" i="22"/>
  <c r="G2" i="22"/>
  <c r="B2" i="22"/>
  <c r="D80" i="21"/>
  <c r="F79" i="21"/>
  <c r="F80" i="21" s="1"/>
  <c r="D79" i="21"/>
  <c r="D78" i="21"/>
  <c r="D76" i="21"/>
  <c r="D74" i="21"/>
  <c r="U72" i="21"/>
  <c r="S72" i="21"/>
  <c r="D72" i="21"/>
  <c r="D70" i="21"/>
  <c r="AF72" i="21"/>
  <c r="M72" i="21"/>
  <c r="F69" i="21"/>
  <c r="F70" i="21" s="1"/>
  <c r="F72" i="21" s="1"/>
  <c r="D69" i="21"/>
  <c r="AD72" i="21"/>
  <c r="AB72" i="21"/>
  <c r="X72" i="21"/>
  <c r="T72" i="21"/>
  <c r="P72" i="21"/>
  <c r="L72" i="21"/>
  <c r="K72" i="21"/>
  <c r="H72" i="21"/>
  <c r="D68" i="21"/>
  <c r="D66" i="21"/>
  <c r="D64" i="21"/>
  <c r="D62" i="21"/>
  <c r="D61" i="21"/>
  <c r="D60" i="21"/>
  <c r="D59" i="21"/>
  <c r="D58" i="21"/>
  <c r="D57" i="21"/>
  <c r="D56" i="21"/>
  <c r="D55" i="21"/>
  <c r="D54" i="21"/>
  <c r="D53" i="21"/>
  <c r="D52" i="21"/>
  <c r="AB64" i="21"/>
  <c r="S64" i="21"/>
  <c r="F51" i="21"/>
  <c r="F52" i="21" s="1"/>
  <c r="F53" i="21" s="1"/>
  <c r="F54" i="21" s="1"/>
  <c r="F55" i="21" s="1"/>
  <c r="F56" i="21" s="1"/>
  <c r="F57" i="21" s="1"/>
  <c r="F58" i="21" s="1"/>
  <c r="F59" i="21" s="1"/>
  <c r="F60" i="21" s="1"/>
  <c r="F61" i="21" s="1"/>
  <c r="F62" i="21" s="1"/>
  <c r="F64" i="21" s="1"/>
  <c r="F66" i="21" s="1"/>
  <c r="D51" i="21"/>
  <c r="AD64" i="21"/>
  <c r="X64" i="21"/>
  <c r="T64" i="21"/>
  <c r="P64" i="21"/>
  <c r="L64" i="21"/>
  <c r="H64" i="21"/>
  <c r="D50" i="21"/>
  <c r="D49" i="21"/>
  <c r="D47" i="21"/>
  <c r="AF47" i="21"/>
  <c r="D45" i="21"/>
  <c r="D44" i="21"/>
  <c r="D43" i="21"/>
  <c r="D42" i="21"/>
  <c r="D41" i="21"/>
  <c r="D40" i="21"/>
  <c r="D39" i="21"/>
  <c r="D38" i="21"/>
  <c r="D37" i="21"/>
  <c r="D36" i="21"/>
  <c r="F35" i="21"/>
  <c r="F36" i="21" s="1"/>
  <c r="F37" i="21" s="1"/>
  <c r="F38" i="21" s="1"/>
  <c r="F39" i="21" s="1"/>
  <c r="F40" i="21" s="1"/>
  <c r="F41" i="21" s="1"/>
  <c r="F42" i="21" s="1"/>
  <c r="F43" i="21" s="1"/>
  <c r="F44" i="21" s="1"/>
  <c r="F45" i="21" s="1"/>
  <c r="F47" i="21" s="1"/>
  <c r="D35" i="21"/>
  <c r="AD47" i="21"/>
  <c r="X47" i="21"/>
  <c r="T47" i="21"/>
  <c r="P47" i="21"/>
  <c r="L47" i="21"/>
  <c r="H47" i="21"/>
  <c r="D34" i="21"/>
  <c r="D33" i="21"/>
  <c r="D31" i="21"/>
  <c r="D29" i="21"/>
  <c r="D28" i="21"/>
  <c r="F27" i="21"/>
  <c r="E140" i="26" s="1"/>
  <c r="E260" i="26" s="1"/>
  <c r="D27" i="21"/>
  <c r="D26" i="21"/>
  <c r="D24" i="21"/>
  <c r="E22" i="21"/>
  <c r="E21" i="21"/>
  <c r="E20" i="21"/>
  <c r="E19" i="21"/>
  <c r="F18" i="21"/>
  <c r="F19" i="21" s="1"/>
  <c r="F20" i="21" s="1"/>
  <c r="F21" i="21" s="1"/>
  <c r="F22" i="21" s="1"/>
  <c r="F24" i="21" s="1"/>
  <c r="E18" i="21"/>
  <c r="D17" i="21"/>
  <c r="D16" i="21"/>
  <c r="D15" i="21"/>
  <c r="I10" i="21"/>
  <c r="H10" i="21"/>
  <c r="G10" i="21"/>
  <c r="I9" i="21"/>
  <c r="H9" i="21"/>
  <c r="G9" i="21"/>
  <c r="G7" i="21"/>
  <c r="B7" i="21"/>
  <c r="G6" i="21"/>
  <c r="B6" i="21"/>
  <c r="G5" i="21"/>
  <c r="B5" i="21"/>
  <c r="G4" i="21"/>
  <c r="B4" i="21"/>
  <c r="G3" i="21"/>
  <c r="B3" i="21"/>
  <c r="G2" i="21"/>
  <c r="B2" i="21"/>
  <c r="D69" i="20"/>
  <c r="D67" i="20"/>
  <c r="F65" i="20"/>
  <c r="E129" i="26" s="1"/>
  <c r="E249" i="26" s="1"/>
  <c r="D65" i="20"/>
  <c r="D63" i="20"/>
  <c r="AF61" i="20"/>
  <c r="F61" i="20"/>
  <c r="F63" i="20" s="1"/>
  <c r="D61" i="20"/>
  <c r="F59" i="20"/>
  <c r="E128" i="26" s="1"/>
  <c r="E248" i="26" s="1"/>
  <c r="D59" i="20"/>
  <c r="D57" i="20"/>
  <c r="Y55" i="20"/>
  <c r="R55" i="20"/>
  <c r="D55" i="20"/>
  <c r="M54" i="20"/>
  <c r="K54" i="20"/>
  <c r="D54" i="20"/>
  <c r="J53" i="20"/>
  <c r="D53" i="20"/>
  <c r="F52" i="20"/>
  <c r="E32" i="26" s="1"/>
  <c r="E104" i="26" s="1"/>
  <c r="D52" i="20"/>
  <c r="C40" i="25" s="1"/>
  <c r="D50" i="20"/>
  <c r="W48" i="20"/>
  <c r="I48" i="20"/>
  <c r="G48" i="20"/>
  <c r="D48" i="20"/>
  <c r="AB47" i="20"/>
  <c r="W47" i="20"/>
  <c r="K47" i="20"/>
  <c r="D47" i="20"/>
  <c r="U46" i="20"/>
  <c r="P46" i="20"/>
  <c r="D46" i="20"/>
  <c r="D45" i="20"/>
  <c r="D44" i="20"/>
  <c r="AB43" i="20"/>
  <c r="K43" i="20"/>
  <c r="D43" i="20"/>
  <c r="U42" i="20"/>
  <c r="P42" i="20"/>
  <c r="D42" i="20"/>
  <c r="N41" i="20"/>
  <c r="D41" i="20"/>
  <c r="D40" i="20"/>
  <c r="AB39" i="20"/>
  <c r="K39" i="20"/>
  <c r="D39" i="20"/>
  <c r="U38" i="20"/>
  <c r="P38" i="20"/>
  <c r="D38" i="20"/>
  <c r="Y37" i="20"/>
  <c r="N37" i="20"/>
  <c r="D37" i="20"/>
  <c r="R36" i="20"/>
  <c r="N36" i="20"/>
  <c r="D36" i="20"/>
  <c r="AD35" i="20"/>
  <c r="R35" i="20"/>
  <c r="K35" i="20"/>
  <c r="F35" i="20"/>
  <c r="D35" i="20"/>
  <c r="D33" i="20"/>
  <c r="D31" i="20"/>
  <c r="D30" i="20"/>
  <c r="D28" i="20"/>
  <c r="D26" i="20"/>
  <c r="D18" i="20"/>
  <c r="I10" i="20"/>
  <c r="H10" i="20"/>
  <c r="G10" i="20"/>
  <c r="I9" i="20"/>
  <c r="H9" i="20"/>
  <c r="G9" i="20"/>
  <c r="G7" i="20"/>
  <c r="B7" i="20"/>
  <c r="G6" i="20"/>
  <c r="B6" i="20"/>
  <c r="G5" i="20"/>
  <c r="B5" i="20"/>
  <c r="G4" i="20"/>
  <c r="B4" i="20"/>
  <c r="G3" i="20"/>
  <c r="B3" i="20"/>
  <c r="G2" i="20"/>
  <c r="B2" i="20"/>
  <c r="D102" i="19"/>
  <c r="D100" i="19"/>
  <c r="F98" i="19"/>
  <c r="F100" i="19" s="1"/>
  <c r="F102" i="19" s="1"/>
  <c r="D98" i="19"/>
  <c r="D96" i="19"/>
  <c r="AD94" i="19"/>
  <c r="X94" i="19"/>
  <c r="H94" i="19"/>
  <c r="F94" i="19"/>
  <c r="F96" i="19" s="1"/>
  <c r="D94" i="19"/>
  <c r="AF92" i="19"/>
  <c r="AD92" i="19"/>
  <c r="U92" i="19"/>
  <c r="T92" i="19"/>
  <c r="P92" i="19"/>
  <c r="H92" i="19"/>
  <c r="F92" i="19"/>
  <c r="D92" i="19"/>
  <c r="D90" i="19"/>
  <c r="Z88" i="19"/>
  <c r="R88" i="19"/>
  <c r="J88" i="19"/>
  <c r="G88" i="19"/>
  <c r="D88" i="19"/>
  <c r="D87" i="19"/>
  <c r="Y86" i="19"/>
  <c r="Q86" i="19"/>
  <c r="D86" i="19"/>
  <c r="U85" i="19"/>
  <c r="J85" i="19"/>
  <c r="F85" i="19"/>
  <c r="D85" i="19"/>
  <c r="D83" i="19"/>
  <c r="O81" i="19"/>
  <c r="K81" i="19"/>
  <c r="D81" i="19"/>
  <c r="Y80" i="19"/>
  <c r="D80" i="19"/>
  <c r="D79" i="19"/>
  <c r="D78" i="19"/>
  <c r="AB77" i="19"/>
  <c r="O77" i="19"/>
  <c r="K77" i="19"/>
  <c r="D77" i="19"/>
  <c r="Y76" i="19"/>
  <c r="M76" i="19"/>
  <c r="D76" i="19"/>
  <c r="D75" i="19"/>
  <c r="K74" i="19"/>
  <c r="D74" i="19"/>
  <c r="S73" i="19"/>
  <c r="O73" i="19"/>
  <c r="D73" i="19"/>
  <c r="Q72" i="19"/>
  <c r="M72" i="19"/>
  <c r="D72" i="19"/>
  <c r="D71" i="19"/>
  <c r="D70" i="19"/>
  <c r="W69" i="19"/>
  <c r="D69" i="19"/>
  <c r="F68" i="19"/>
  <c r="D68" i="19"/>
  <c r="D66" i="19"/>
  <c r="D64" i="19"/>
  <c r="D63" i="19"/>
  <c r="D61" i="19"/>
  <c r="D59" i="19"/>
  <c r="D41" i="19"/>
  <c r="D40" i="19"/>
  <c r="D39" i="19"/>
  <c r="D38" i="19"/>
  <c r="D37" i="19"/>
  <c r="D35" i="19"/>
  <c r="I10" i="19"/>
  <c r="H10" i="19"/>
  <c r="G10" i="19"/>
  <c r="I9" i="19"/>
  <c r="H9" i="19"/>
  <c r="G9" i="19"/>
  <c r="G7" i="19"/>
  <c r="B7" i="19"/>
  <c r="G6" i="19"/>
  <c r="B6" i="19"/>
  <c r="G5" i="19"/>
  <c r="B5" i="19"/>
  <c r="G4" i="19"/>
  <c r="B4" i="19"/>
  <c r="G3" i="19"/>
  <c r="B3" i="19"/>
  <c r="G2" i="19"/>
  <c r="B2" i="19"/>
  <c r="D385" i="18"/>
  <c r="F383" i="18"/>
  <c r="D383" i="18"/>
  <c r="AF65" i="20"/>
  <c r="AD65" i="20"/>
  <c r="AB65" i="20"/>
  <c r="Z65" i="20"/>
  <c r="Y65" i="20"/>
  <c r="X65" i="20"/>
  <c r="V65" i="20"/>
  <c r="U65" i="20"/>
  <c r="T65" i="20"/>
  <c r="S65" i="20"/>
  <c r="R65" i="20"/>
  <c r="Q65" i="20"/>
  <c r="P65" i="20"/>
  <c r="M65" i="20"/>
  <c r="L65" i="20"/>
  <c r="K65" i="20"/>
  <c r="J65" i="20"/>
  <c r="I65" i="20"/>
  <c r="H65" i="20"/>
  <c r="G98" i="19"/>
  <c r="D381" i="18"/>
  <c r="F379" i="18"/>
  <c r="D379" i="18"/>
  <c r="AF94" i="19"/>
  <c r="AD61" i="20"/>
  <c r="Y61" i="20"/>
  <c r="X61" i="20"/>
  <c r="T61" i="20"/>
  <c r="Q61" i="20"/>
  <c r="L61" i="20"/>
  <c r="I61" i="20"/>
  <c r="H61" i="20"/>
  <c r="D377" i="18"/>
  <c r="AF59" i="20"/>
  <c r="AD59" i="20"/>
  <c r="Z92" i="19"/>
  <c r="X59" i="20"/>
  <c r="U59" i="20"/>
  <c r="T59" i="20"/>
  <c r="R92" i="19"/>
  <c r="P59" i="20"/>
  <c r="M59" i="20"/>
  <c r="L59" i="20"/>
  <c r="J92" i="19"/>
  <c r="H59" i="20"/>
  <c r="D375" i="18"/>
  <c r="D373" i="18"/>
  <c r="AF88" i="19"/>
  <c r="AB55" i="20"/>
  <c r="Z55" i="20"/>
  <c r="Y88" i="19"/>
  <c r="X88" i="19"/>
  <c r="U88" i="19"/>
  <c r="Q55" i="20"/>
  <c r="O55" i="20"/>
  <c r="M88" i="19"/>
  <c r="J55" i="20"/>
  <c r="I88" i="19"/>
  <c r="H88" i="19"/>
  <c r="G55" i="20"/>
  <c r="D371" i="18"/>
  <c r="AB87" i="19"/>
  <c r="Z54" i="20"/>
  <c r="V87" i="19"/>
  <c r="S54" i="20"/>
  <c r="Q87" i="19"/>
  <c r="N87" i="19"/>
  <c r="M87" i="19"/>
  <c r="K87" i="19"/>
  <c r="J54" i="20"/>
  <c r="D370" i="18"/>
  <c r="AB86" i="19"/>
  <c r="Y53" i="20"/>
  <c r="W86" i="19"/>
  <c r="S53" i="20"/>
  <c r="Q53" i="20"/>
  <c r="J86" i="19"/>
  <c r="I53" i="20"/>
  <c r="G86" i="19"/>
  <c r="F369" i="18"/>
  <c r="D369" i="18"/>
  <c r="AD85" i="19"/>
  <c r="Z52" i="20"/>
  <c r="Z40" i="25" s="1"/>
  <c r="X52" i="20"/>
  <c r="X40" i="25" s="1"/>
  <c r="U52" i="20"/>
  <c r="U40" i="25" s="1"/>
  <c r="R52" i="20"/>
  <c r="R40" i="25" s="1"/>
  <c r="P85" i="19"/>
  <c r="L85" i="19"/>
  <c r="J52" i="20"/>
  <c r="J40" i="25" s="1"/>
  <c r="H52" i="20"/>
  <c r="H40" i="25" s="1"/>
  <c r="D368" i="18"/>
  <c r="D366" i="18"/>
  <c r="AB48" i="20"/>
  <c r="Z81" i="19"/>
  <c r="Y81" i="19"/>
  <c r="W81" i="19"/>
  <c r="V48" i="20"/>
  <c r="U48" i="20"/>
  <c r="S48" i="20"/>
  <c r="Q48" i="20"/>
  <c r="O48" i="20"/>
  <c r="K48" i="20"/>
  <c r="J81" i="19"/>
  <c r="I81" i="19"/>
  <c r="G81" i="19"/>
  <c r="D364" i="18"/>
  <c r="AD80" i="19"/>
  <c r="AB80" i="19"/>
  <c r="Z47" i="20"/>
  <c r="Y47" i="20"/>
  <c r="W80" i="19"/>
  <c r="S80" i="19"/>
  <c r="Q47" i="20"/>
  <c r="O47" i="20"/>
  <c r="N47" i="20"/>
  <c r="L80" i="19"/>
  <c r="K80" i="19"/>
  <c r="J47" i="20"/>
  <c r="D363" i="18"/>
  <c r="AF46" i="20"/>
  <c r="AD79" i="19"/>
  <c r="AB79" i="19"/>
  <c r="Y46" i="20"/>
  <c r="X79" i="19"/>
  <c r="U79" i="19"/>
  <c r="T46" i="20"/>
  <c r="S46" i="20"/>
  <c r="R46" i="20"/>
  <c r="Q46" i="20"/>
  <c r="P79" i="19"/>
  <c r="O46" i="20"/>
  <c r="N46" i="20"/>
  <c r="M46" i="20"/>
  <c r="L79" i="19"/>
  <c r="I46" i="20"/>
  <c r="H79" i="19"/>
  <c r="G79" i="19"/>
  <c r="D362" i="18"/>
  <c r="AF45" i="20"/>
  <c r="AD45" i="20"/>
  <c r="AB45" i="20"/>
  <c r="Z78" i="19"/>
  <c r="Y78" i="19"/>
  <c r="X45" i="20"/>
  <c r="V45" i="20"/>
  <c r="T78" i="19"/>
  <c r="R45" i="20"/>
  <c r="Q78" i="19"/>
  <c r="P78" i="19"/>
  <c r="N78" i="19"/>
  <c r="M45" i="20"/>
  <c r="L45" i="20"/>
  <c r="K45" i="20"/>
  <c r="J45" i="20"/>
  <c r="H45" i="20"/>
  <c r="D361" i="18"/>
  <c r="AB44" i="20"/>
  <c r="Z77" i="19"/>
  <c r="W44" i="20"/>
  <c r="V44" i="20"/>
  <c r="U44" i="20"/>
  <c r="S44" i="20"/>
  <c r="Q44" i="20"/>
  <c r="O44" i="20"/>
  <c r="K44" i="20"/>
  <c r="J77" i="19"/>
  <c r="G77" i="19"/>
  <c r="D360" i="18"/>
  <c r="AF43" i="20"/>
  <c r="AB76" i="19"/>
  <c r="Z43" i="20"/>
  <c r="Y43" i="20"/>
  <c r="S76" i="19"/>
  <c r="O43" i="20"/>
  <c r="N43" i="20"/>
  <c r="M43" i="20"/>
  <c r="K76" i="19"/>
  <c r="J43" i="20"/>
  <c r="I43" i="20"/>
  <c r="D359" i="18"/>
  <c r="AF42" i="20"/>
  <c r="AD75" i="19"/>
  <c r="AB75" i="19"/>
  <c r="Z42" i="20"/>
  <c r="Y42" i="20"/>
  <c r="X75" i="19"/>
  <c r="V42" i="20"/>
  <c r="U75" i="19"/>
  <c r="T42" i="20"/>
  <c r="S42" i="20"/>
  <c r="Q42" i="20"/>
  <c r="P75" i="19"/>
  <c r="O42" i="20"/>
  <c r="M42" i="20"/>
  <c r="L75" i="19"/>
  <c r="J42" i="20"/>
  <c r="I42" i="20"/>
  <c r="H75" i="19"/>
  <c r="G75" i="19"/>
  <c r="D358" i="18"/>
  <c r="AF41" i="20"/>
  <c r="AD41" i="20"/>
  <c r="AB41" i="20"/>
  <c r="Z74" i="19"/>
  <c r="Y74" i="19"/>
  <c r="X41" i="20"/>
  <c r="W41" i="20"/>
  <c r="V41" i="20"/>
  <c r="T74" i="19"/>
  <c r="S41" i="20"/>
  <c r="R41" i="20"/>
  <c r="Q74" i="19"/>
  <c r="P74" i="19"/>
  <c r="O41" i="20"/>
  <c r="N74" i="19"/>
  <c r="M41" i="20"/>
  <c r="L41" i="20"/>
  <c r="K41" i="20"/>
  <c r="J41" i="20"/>
  <c r="H41" i="20"/>
  <c r="G41" i="20"/>
  <c r="D357" i="18"/>
  <c r="AB40" i="20"/>
  <c r="Z73" i="19"/>
  <c r="W40" i="20"/>
  <c r="V40" i="20"/>
  <c r="U40" i="20"/>
  <c r="S40" i="20"/>
  <c r="Q40" i="20"/>
  <c r="O40" i="20"/>
  <c r="K40" i="20"/>
  <c r="J73" i="19"/>
  <c r="G40" i="20"/>
  <c r="D356" i="18"/>
  <c r="AF39" i="20"/>
  <c r="AB72" i="19"/>
  <c r="Z39" i="20"/>
  <c r="S72" i="19"/>
  <c r="Q39" i="20"/>
  <c r="O39" i="20"/>
  <c r="N39" i="20"/>
  <c r="M39" i="20"/>
  <c r="K72" i="19"/>
  <c r="J39" i="20"/>
  <c r="D355" i="18"/>
  <c r="AF38" i="20"/>
  <c r="AD71" i="19"/>
  <c r="AB71" i="19"/>
  <c r="Z38" i="20"/>
  <c r="Y38" i="20"/>
  <c r="X71" i="19"/>
  <c r="V38" i="20"/>
  <c r="U71" i="19"/>
  <c r="T38" i="20"/>
  <c r="S38" i="20"/>
  <c r="Q38" i="20"/>
  <c r="P71" i="19"/>
  <c r="O38" i="20"/>
  <c r="N38" i="20"/>
  <c r="M38" i="20"/>
  <c r="L71" i="19"/>
  <c r="J38" i="20"/>
  <c r="I38" i="20"/>
  <c r="H71" i="19"/>
  <c r="G71" i="19"/>
  <c r="D354" i="18"/>
  <c r="AF37" i="20"/>
  <c r="AD37" i="20"/>
  <c r="Z70" i="19"/>
  <c r="Y70" i="19"/>
  <c r="X37" i="20"/>
  <c r="W37" i="20"/>
  <c r="V37" i="20"/>
  <c r="T70" i="19"/>
  <c r="S37" i="20"/>
  <c r="R37" i="20"/>
  <c r="Q70" i="19"/>
  <c r="P70" i="19"/>
  <c r="N70" i="19"/>
  <c r="M37" i="20"/>
  <c r="L37" i="20"/>
  <c r="J37" i="20"/>
  <c r="H37" i="20"/>
  <c r="G37" i="20"/>
  <c r="D353" i="18"/>
  <c r="AF69" i="19"/>
  <c r="Z69" i="19"/>
  <c r="Y69" i="19"/>
  <c r="W36" i="20"/>
  <c r="V36" i="20"/>
  <c r="U36" i="20"/>
  <c r="S36" i="20"/>
  <c r="R69" i="19"/>
  <c r="Q36" i="20"/>
  <c r="N69" i="19"/>
  <c r="M69" i="19"/>
  <c r="J69" i="19"/>
  <c r="G36" i="20"/>
  <c r="F352" i="18"/>
  <c r="E131" i="26" s="1"/>
  <c r="E251" i="26" s="1"/>
  <c r="D352" i="18"/>
  <c r="AF35" i="20"/>
  <c r="AD68" i="19"/>
  <c r="Z35" i="20"/>
  <c r="X35" i="20"/>
  <c r="W68" i="19"/>
  <c r="V68" i="19"/>
  <c r="T35" i="20"/>
  <c r="S68" i="19"/>
  <c r="R68" i="19"/>
  <c r="Q35" i="20"/>
  <c r="P68" i="19"/>
  <c r="O35" i="20"/>
  <c r="N35" i="20"/>
  <c r="M35" i="20"/>
  <c r="K68" i="19"/>
  <c r="J35" i="20"/>
  <c r="I35" i="20"/>
  <c r="H35" i="20"/>
  <c r="G68" i="19"/>
  <c r="D351" i="18"/>
  <c r="D349" i="18"/>
  <c r="C347" i="18"/>
  <c r="B347" i="18"/>
  <c r="C346" i="18"/>
  <c r="B346" i="18"/>
  <c r="C345" i="18"/>
  <c r="B345" i="18"/>
  <c r="C344" i="18"/>
  <c r="B344" i="18"/>
  <c r="F343" i="18"/>
  <c r="C343" i="18"/>
  <c r="B343" i="18"/>
  <c r="C342" i="18"/>
  <c r="B342" i="18"/>
  <c r="C341" i="18"/>
  <c r="B341" i="18"/>
  <c r="C340" i="18"/>
  <c r="B340" i="18"/>
  <c r="C339" i="18"/>
  <c r="B339" i="18"/>
  <c r="F338" i="18"/>
  <c r="C338" i="18"/>
  <c r="B338" i="18"/>
  <c r="D336" i="18"/>
  <c r="D334" i="18"/>
  <c r="F321" i="18"/>
  <c r="F312" i="18"/>
  <c r="F310" i="18"/>
  <c r="F276" i="18"/>
  <c r="E145" i="26" s="1"/>
  <c r="E265" i="26" s="1"/>
  <c r="F236" i="18"/>
  <c r="F206" i="18"/>
  <c r="AB193" i="18"/>
  <c r="F176" i="18"/>
  <c r="F141" i="18"/>
  <c r="F111" i="18"/>
  <c r="F75" i="18"/>
  <c r="D73" i="18"/>
  <c r="F52" i="18"/>
  <c r="F32" i="18"/>
  <c r="D30" i="18"/>
  <c r="D29" i="18"/>
  <c r="D28" i="18"/>
  <c r="D27" i="18"/>
  <c r="D26" i="18"/>
  <c r="D25" i="18"/>
  <c r="D24" i="18"/>
  <c r="D23" i="18"/>
  <c r="D22" i="18"/>
  <c r="D21" i="18"/>
  <c r="D20" i="18"/>
  <c r="D19" i="18"/>
  <c r="D18" i="18"/>
  <c r="D17" i="18"/>
  <c r="D16" i="18"/>
  <c r="D15" i="18"/>
  <c r="I10" i="18"/>
  <c r="H10" i="18"/>
  <c r="G10" i="18"/>
  <c r="I9" i="18"/>
  <c r="H9" i="18"/>
  <c r="G9" i="18"/>
  <c r="G7" i="18"/>
  <c r="B7" i="18"/>
  <c r="G6" i="18"/>
  <c r="B6" i="18"/>
  <c r="G5" i="18"/>
  <c r="B5" i="18"/>
  <c r="G4" i="18"/>
  <c r="B4" i="18"/>
  <c r="G3" i="18"/>
  <c r="B3" i="18"/>
  <c r="G2" i="18"/>
  <c r="B2" i="18"/>
  <c r="C11" i="17"/>
  <c r="F301" i="16"/>
  <c r="F302" i="16" s="1"/>
  <c r="F303" i="16" s="1"/>
  <c r="F304" i="16" s="1"/>
  <c r="D295" i="16"/>
  <c r="K292" i="16"/>
  <c r="N289" i="16"/>
  <c r="N285" i="16"/>
  <c r="Z281" i="16"/>
  <c r="V281" i="16"/>
  <c r="J281" i="16"/>
  <c r="V277" i="16"/>
  <c r="R277" i="16"/>
  <c r="AB276" i="16"/>
  <c r="R273" i="16"/>
  <c r="J269" i="16"/>
  <c r="J265" i="16"/>
  <c r="D260" i="16"/>
  <c r="R289" i="16"/>
  <c r="Z269" i="16"/>
  <c r="N269" i="16"/>
  <c r="D225" i="16"/>
  <c r="V293" i="16"/>
  <c r="R293" i="16"/>
  <c r="Z285" i="16"/>
  <c r="J285" i="16"/>
  <c r="N273" i="16"/>
  <c r="V265" i="16"/>
  <c r="D190" i="16"/>
  <c r="AD293" i="16"/>
  <c r="AB293" i="16"/>
  <c r="X293" i="16"/>
  <c r="W293" i="16"/>
  <c r="T293" i="16"/>
  <c r="S293" i="16"/>
  <c r="P293" i="16"/>
  <c r="O293" i="16"/>
  <c r="L293" i="16"/>
  <c r="K293" i="16"/>
  <c r="H293" i="16"/>
  <c r="G293" i="16"/>
  <c r="D188" i="16"/>
  <c r="D223" i="16" s="1"/>
  <c r="D258" i="16" s="1"/>
  <c r="D293" i="16" s="1"/>
  <c r="AD292" i="16"/>
  <c r="AB292" i="16"/>
  <c r="X292" i="16"/>
  <c r="W292" i="16"/>
  <c r="T292" i="16"/>
  <c r="S292" i="16"/>
  <c r="P292" i="16"/>
  <c r="O292" i="16"/>
  <c r="L292" i="16"/>
  <c r="H292" i="16"/>
  <c r="G292" i="16"/>
  <c r="D187" i="16"/>
  <c r="D222" i="16" s="1"/>
  <c r="D257" i="16" s="1"/>
  <c r="D292" i="16" s="1"/>
  <c r="AF291" i="16"/>
  <c r="AB291" i="16"/>
  <c r="Y291" i="16"/>
  <c r="W291" i="16"/>
  <c r="U291" i="16"/>
  <c r="S291" i="16"/>
  <c r="Q291" i="16"/>
  <c r="O291" i="16"/>
  <c r="M291" i="16"/>
  <c r="K291" i="16"/>
  <c r="I291" i="16"/>
  <c r="G291" i="16"/>
  <c r="D186" i="16"/>
  <c r="D221" i="16" s="1"/>
  <c r="D256" i="16" s="1"/>
  <c r="D291" i="16" s="1"/>
  <c r="AD290" i="16"/>
  <c r="AB290" i="16"/>
  <c r="X290" i="16"/>
  <c r="W290" i="16"/>
  <c r="T290" i="16"/>
  <c r="S290" i="16"/>
  <c r="P290" i="16"/>
  <c r="O290" i="16"/>
  <c r="L290" i="16"/>
  <c r="K290" i="16"/>
  <c r="H290" i="16"/>
  <c r="G290" i="16"/>
  <c r="D185" i="16"/>
  <c r="D220" i="16" s="1"/>
  <c r="D255" i="16" s="1"/>
  <c r="D290" i="16" s="1"/>
  <c r="AF289" i="16"/>
  <c r="AD289" i="16"/>
  <c r="AB289" i="16"/>
  <c r="Z289" i="16"/>
  <c r="Y289" i="16"/>
  <c r="X289" i="16"/>
  <c r="W289" i="16"/>
  <c r="V289" i="16"/>
  <c r="U289" i="16"/>
  <c r="T289" i="16"/>
  <c r="S289" i="16"/>
  <c r="Q289" i="16"/>
  <c r="P289" i="16"/>
  <c r="O289" i="16"/>
  <c r="M289" i="16"/>
  <c r="L289" i="16"/>
  <c r="K289" i="16"/>
  <c r="J289" i="16"/>
  <c r="I289" i="16"/>
  <c r="H289" i="16"/>
  <c r="G289" i="16"/>
  <c r="D184" i="16"/>
  <c r="D219" i="16" s="1"/>
  <c r="D254" i="16" s="1"/>
  <c r="D289" i="16" s="1"/>
  <c r="AF288" i="16"/>
  <c r="AD288" i="16"/>
  <c r="AB288" i="16"/>
  <c r="Y288" i="16"/>
  <c r="X288" i="16"/>
  <c r="W288" i="16"/>
  <c r="U288" i="16"/>
  <c r="T288" i="16"/>
  <c r="S288" i="16"/>
  <c r="Q288" i="16"/>
  <c r="P288" i="16"/>
  <c r="O288" i="16"/>
  <c r="M288" i="16"/>
  <c r="L288" i="16"/>
  <c r="K288" i="16"/>
  <c r="I288" i="16"/>
  <c r="H288" i="16"/>
  <c r="G288" i="16"/>
  <c r="D183" i="16"/>
  <c r="D218" i="16" s="1"/>
  <c r="D253" i="16" s="1"/>
  <c r="D288" i="16" s="1"/>
  <c r="AF287" i="16"/>
  <c r="AB287" i="16"/>
  <c r="Y287" i="16"/>
  <c r="W287" i="16"/>
  <c r="U287" i="16"/>
  <c r="S287" i="16"/>
  <c r="Q287" i="16"/>
  <c r="O287" i="16"/>
  <c r="M287" i="16"/>
  <c r="K287" i="16"/>
  <c r="I287" i="16"/>
  <c r="G287" i="16"/>
  <c r="D182" i="16"/>
  <c r="D217" i="16" s="1"/>
  <c r="D252" i="16" s="1"/>
  <c r="D287" i="16" s="1"/>
  <c r="AB286" i="16"/>
  <c r="W286" i="16"/>
  <c r="S286" i="16"/>
  <c r="O286" i="16"/>
  <c r="K286" i="16"/>
  <c r="G286" i="16"/>
  <c r="D181" i="16"/>
  <c r="D216" i="16" s="1"/>
  <c r="D251" i="16" s="1"/>
  <c r="D286" i="16" s="1"/>
  <c r="AD285" i="16"/>
  <c r="AB285" i="16"/>
  <c r="X285" i="16"/>
  <c r="W285" i="16"/>
  <c r="T285" i="16"/>
  <c r="S285" i="16"/>
  <c r="P285" i="16"/>
  <c r="O285" i="16"/>
  <c r="L285" i="16"/>
  <c r="K285" i="16"/>
  <c r="H285" i="16"/>
  <c r="G285" i="16"/>
  <c r="D180" i="16"/>
  <c r="D215" i="16" s="1"/>
  <c r="D250" i="16" s="1"/>
  <c r="D285" i="16" s="1"/>
  <c r="AD284" i="16"/>
  <c r="AB284" i="16"/>
  <c r="X284" i="16"/>
  <c r="W284" i="16"/>
  <c r="T284" i="16"/>
  <c r="S284" i="16"/>
  <c r="P284" i="16"/>
  <c r="O284" i="16"/>
  <c r="L284" i="16"/>
  <c r="K284" i="16"/>
  <c r="H284" i="16"/>
  <c r="G284" i="16"/>
  <c r="D179" i="16"/>
  <c r="D214" i="16" s="1"/>
  <c r="D249" i="16" s="1"/>
  <c r="D284" i="16" s="1"/>
  <c r="AF283" i="16"/>
  <c r="AB283" i="16"/>
  <c r="Y283" i="16"/>
  <c r="W283" i="16"/>
  <c r="U283" i="16"/>
  <c r="S283" i="16"/>
  <c r="Q283" i="16"/>
  <c r="O283" i="16"/>
  <c r="M283" i="16"/>
  <c r="K283" i="16"/>
  <c r="I283" i="16"/>
  <c r="G283" i="16"/>
  <c r="D178" i="16"/>
  <c r="D213" i="16" s="1"/>
  <c r="D248" i="16" s="1"/>
  <c r="D283" i="16" s="1"/>
  <c r="AD282" i="16"/>
  <c r="AB282" i="16"/>
  <c r="X282" i="16"/>
  <c r="W282" i="16"/>
  <c r="T282" i="16"/>
  <c r="S282" i="16"/>
  <c r="P282" i="16"/>
  <c r="O282" i="16"/>
  <c r="L282" i="16"/>
  <c r="K282" i="16"/>
  <c r="H282" i="16"/>
  <c r="G282" i="16"/>
  <c r="D177" i="16"/>
  <c r="D212" i="16" s="1"/>
  <c r="D247" i="16" s="1"/>
  <c r="D282" i="16" s="1"/>
  <c r="AF281" i="16"/>
  <c r="AD281" i="16"/>
  <c r="AB281" i="16"/>
  <c r="Y281" i="16"/>
  <c r="X281" i="16"/>
  <c r="W281" i="16"/>
  <c r="U281" i="16"/>
  <c r="T281" i="16"/>
  <c r="S281" i="16"/>
  <c r="R281" i="16"/>
  <c r="Q281" i="16"/>
  <c r="P281" i="16"/>
  <c r="O281" i="16"/>
  <c r="N281" i="16"/>
  <c r="M281" i="16"/>
  <c r="L281" i="16"/>
  <c r="K281" i="16"/>
  <c r="I281" i="16"/>
  <c r="H281" i="16"/>
  <c r="G281" i="16"/>
  <c r="D176" i="16"/>
  <c r="D211" i="16" s="1"/>
  <c r="D246" i="16" s="1"/>
  <c r="D281" i="16" s="1"/>
  <c r="AF280" i="16"/>
  <c r="AD280" i="16"/>
  <c r="AB280" i="16"/>
  <c r="Y280" i="16"/>
  <c r="X280" i="16"/>
  <c r="W280" i="16"/>
  <c r="U280" i="16"/>
  <c r="T280" i="16"/>
  <c r="S280" i="16"/>
  <c r="Q280" i="16"/>
  <c r="P280" i="16"/>
  <c r="O280" i="16"/>
  <c r="M280" i="16"/>
  <c r="L280" i="16"/>
  <c r="K280" i="16"/>
  <c r="I280" i="16"/>
  <c r="H280" i="16"/>
  <c r="G280" i="16"/>
  <c r="D175" i="16"/>
  <c r="D210" i="16" s="1"/>
  <c r="D245" i="16" s="1"/>
  <c r="D280" i="16" s="1"/>
  <c r="AF279" i="16"/>
  <c r="AB279" i="16"/>
  <c r="Y279" i="16"/>
  <c r="W279" i="16"/>
  <c r="U279" i="16"/>
  <c r="S279" i="16"/>
  <c r="Q279" i="16"/>
  <c r="O279" i="16"/>
  <c r="M279" i="16"/>
  <c r="K279" i="16"/>
  <c r="I279" i="16"/>
  <c r="G279" i="16"/>
  <c r="D174" i="16"/>
  <c r="D209" i="16" s="1"/>
  <c r="D244" i="16" s="1"/>
  <c r="D279" i="16" s="1"/>
  <c r="AB278" i="16"/>
  <c r="W278" i="16"/>
  <c r="S278" i="16"/>
  <c r="O278" i="16"/>
  <c r="K278" i="16"/>
  <c r="G278" i="16"/>
  <c r="D173" i="16"/>
  <c r="D208" i="16" s="1"/>
  <c r="D243" i="16" s="1"/>
  <c r="D278" i="16" s="1"/>
  <c r="AD277" i="16"/>
  <c r="AB277" i="16"/>
  <c r="Z277" i="16"/>
  <c r="X277" i="16"/>
  <c r="W277" i="16"/>
  <c r="T277" i="16"/>
  <c r="S277" i="16"/>
  <c r="P277" i="16"/>
  <c r="O277" i="16"/>
  <c r="N277" i="16"/>
  <c r="L277" i="16"/>
  <c r="K277" i="16"/>
  <c r="J277" i="16"/>
  <c r="H277" i="16"/>
  <c r="G277" i="16"/>
  <c r="D172" i="16"/>
  <c r="D207" i="16" s="1"/>
  <c r="D242" i="16" s="1"/>
  <c r="D277" i="16" s="1"/>
  <c r="AD276" i="16"/>
  <c r="X276" i="16"/>
  <c r="W276" i="16"/>
  <c r="T276" i="16"/>
  <c r="S276" i="16"/>
  <c r="P276" i="16"/>
  <c r="O276" i="16"/>
  <c r="L276" i="16"/>
  <c r="K276" i="16"/>
  <c r="H276" i="16"/>
  <c r="G276" i="16"/>
  <c r="D171" i="16"/>
  <c r="D206" i="16" s="1"/>
  <c r="D241" i="16" s="1"/>
  <c r="D276" i="16" s="1"/>
  <c r="AF275" i="16"/>
  <c r="AB275" i="16"/>
  <c r="Y275" i="16"/>
  <c r="W275" i="16"/>
  <c r="U275" i="16"/>
  <c r="S275" i="16"/>
  <c r="Q275" i="16"/>
  <c r="O275" i="16"/>
  <c r="M275" i="16"/>
  <c r="K275" i="16"/>
  <c r="I275" i="16"/>
  <c r="G275" i="16"/>
  <c r="D170" i="16"/>
  <c r="D205" i="16" s="1"/>
  <c r="D240" i="16" s="1"/>
  <c r="D275" i="16" s="1"/>
  <c r="AD274" i="16"/>
  <c r="AB274" i="16"/>
  <c r="X274" i="16"/>
  <c r="W274" i="16"/>
  <c r="T274" i="16"/>
  <c r="S274" i="16"/>
  <c r="P274" i="16"/>
  <c r="O274" i="16"/>
  <c r="L274" i="16"/>
  <c r="K274" i="16"/>
  <c r="H274" i="16"/>
  <c r="G274" i="16"/>
  <c r="D169" i="16"/>
  <c r="D204" i="16" s="1"/>
  <c r="D239" i="16" s="1"/>
  <c r="D274" i="16" s="1"/>
  <c r="AD273" i="16"/>
  <c r="AB273" i="16"/>
  <c r="Z273" i="16"/>
  <c r="X273" i="16"/>
  <c r="W273" i="16"/>
  <c r="V273" i="16"/>
  <c r="T273" i="16"/>
  <c r="S273" i="16"/>
  <c r="P273" i="16"/>
  <c r="O273" i="16"/>
  <c r="L273" i="16"/>
  <c r="K273" i="16"/>
  <c r="J273" i="16"/>
  <c r="H273" i="16"/>
  <c r="G273" i="16"/>
  <c r="D168" i="16"/>
  <c r="D203" i="16" s="1"/>
  <c r="D238" i="16" s="1"/>
  <c r="D273" i="16" s="1"/>
  <c r="AD272" i="16"/>
  <c r="AB272" i="16"/>
  <c r="X272" i="16"/>
  <c r="W272" i="16"/>
  <c r="T272" i="16"/>
  <c r="S272" i="16"/>
  <c r="P272" i="16"/>
  <c r="O272" i="16"/>
  <c r="L272" i="16"/>
  <c r="K272" i="16"/>
  <c r="H272" i="16"/>
  <c r="G272" i="16"/>
  <c r="D167" i="16"/>
  <c r="D202" i="16" s="1"/>
  <c r="D237" i="16" s="1"/>
  <c r="D272" i="16" s="1"/>
  <c r="AB271" i="16"/>
  <c r="W271" i="16"/>
  <c r="S271" i="16"/>
  <c r="O271" i="16"/>
  <c r="K271" i="16"/>
  <c r="G271" i="16"/>
  <c r="D166" i="16"/>
  <c r="D201" i="16" s="1"/>
  <c r="D236" i="16" s="1"/>
  <c r="D271" i="16" s="1"/>
  <c r="AB270" i="16"/>
  <c r="W270" i="16"/>
  <c r="S270" i="16"/>
  <c r="O270" i="16"/>
  <c r="K270" i="16"/>
  <c r="G270" i="16"/>
  <c r="D165" i="16"/>
  <c r="D200" i="16" s="1"/>
  <c r="D235" i="16" s="1"/>
  <c r="D270" i="16" s="1"/>
  <c r="AD269" i="16"/>
  <c r="AB269" i="16"/>
  <c r="X269" i="16"/>
  <c r="W269" i="16"/>
  <c r="V269" i="16"/>
  <c r="T269" i="16"/>
  <c r="S269" i="16"/>
  <c r="R269" i="16"/>
  <c r="P269" i="16"/>
  <c r="O269" i="16"/>
  <c r="L269" i="16"/>
  <c r="K269" i="16"/>
  <c r="H269" i="16"/>
  <c r="G269" i="16"/>
  <c r="D164" i="16"/>
  <c r="D199" i="16" s="1"/>
  <c r="D234" i="16" s="1"/>
  <c r="D269" i="16" s="1"/>
  <c r="AD268" i="16"/>
  <c r="AB268" i="16"/>
  <c r="X268" i="16"/>
  <c r="W268" i="16"/>
  <c r="T268" i="16"/>
  <c r="S268" i="16"/>
  <c r="P268" i="16"/>
  <c r="O268" i="16"/>
  <c r="L268" i="16"/>
  <c r="K268" i="16"/>
  <c r="H268" i="16"/>
  <c r="G268" i="16"/>
  <c r="D163" i="16"/>
  <c r="D198" i="16" s="1"/>
  <c r="D233" i="16" s="1"/>
  <c r="D268" i="16" s="1"/>
  <c r="AF267" i="16"/>
  <c r="AB267" i="16"/>
  <c r="Y267" i="16"/>
  <c r="W267" i="16"/>
  <c r="U267" i="16"/>
  <c r="S267" i="16"/>
  <c r="Q267" i="16"/>
  <c r="O267" i="16"/>
  <c r="M267" i="16"/>
  <c r="K267" i="16"/>
  <c r="I267" i="16"/>
  <c r="G267" i="16"/>
  <c r="D162" i="16"/>
  <c r="D197" i="16" s="1"/>
  <c r="D232" i="16" s="1"/>
  <c r="D267" i="16" s="1"/>
  <c r="AD266" i="16"/>
  <c r="AB266" i="16"/>
  <c r="Z266" i="16"/>
  <c r="X266" i="16"/>
  <c r="W266" i="16"/>
  <c r="T266" i="16"/>
  <c r="S266" i="16"/>
  <c r="R266" i="16"/>
  <c r="P266" i="16"/>
  <c r="O266" i="16"/>
  <c r="L266" i="16"/>
  <c r="K266" i="16"/>
  <c r="J266" i="16"/>
  <c r="H266" i="16"/>
  <c r="G266" i="16"/>
  <c r="D161" i="16"/>
  <c r="D196" i="16" s="1"/>
  <c r="D231" i="16" s="1"/>
  <c r="D266" i="16" s="1"/>
  <c r="AF265" i="16"/>
  <c r="AD265" i="16"/>
  <c r="Y265" i="16"/>
  <c r="X265" i="16"/>
  <c r="U265" i="16"/>
  <c r="T265" i="16"/>
  <c r="Q265" i="16"/>
  <c r="P265" i="16"/>
  <c r="M265" i="16"/>
  <c r="L265" i="16"/>
  <c r="I265" i="16"/>
  <c r="H265" i="16"/>
  <c r="D160" i="16"/>
  <c r="D195" i="16" s="1"/>
  <c r="D230" i="16" s="1"/>
  <c r="D265" i="16" s="1"/>
  <c r="AD190" i="16"/>
  <c r="X190" i="16"/>
  <c r="T190" i="16"/>
  <c r="P190" i="16"/>
  <c r="L190" i="16"/>
  <c r="H190" i="16"/>
  <c r="F159" i="16"/>
  <c r="F194" i="16" s="1"/>
  <c r="D159" i="16"/>
  <c r="D194" i="16" s="1"/>
  <c r="D229" i="16" s="1"/>
  <c r="D264" i="16" s="1"/>
  <c r="D153" i="16"/>
  <c r="AF149" i="16"/>
  <c r="Y149" i="16"/>
  <c r="N148" i="16"/>
  <c r="AB147" i="16"/>
  <c r="K147" i="16"/>
  <c r="G147" i="16"/>
  <c r="Q145" i="16"/>
  <c r="M145" i="16"/>
  <c r="S143" i="16"/>
  <c r="Q141" i="16"/>
  <c r="R140" i="16"/>
  <c r="H138" i="16"/>
  <c r="J136" i="16"/>
  <c r="AF133" i="16"/>
  <c r="Y133" i="16"/>
  <c r="N132" i="16"/>
  <c r="Q129" i="16"/>
  <c r="M129" i="16"/>
  <c r="Q125" i="16"/>
  <c r="R124" i="16"/>
  <c r="X122" i="16"/>
  <c r="P122" i="16"/>
  <c r="D118" i="16"/>
  <c r="Z151" i="16"/>
  <c r="V151" i="16"/>
  <c r="R151" i="16"/>
  <c r="N151" i="16"/>
  <c r="J151" i="16"/>
  <c r="AD149" i="16"/>
  <c r="X149" i="16"/>
  <c r="T149" i="16"/>
  <c r="P149" i="16"/>
  <c r="L149" i="16"/>
  <c r="H149" i="16"/>
  <c r="Z147" i="16"/>
  <c r="V147" i="16"/>
  <c r="R147" i="16"/>
  <c r="N147" i="16"/>
  <c r="J147" i="16"/>
  <c r="AD145" i="16"/>
  <c r="X145" i="16"/>
  <c r="T145" i="16"/>
  <c r="P145" i="16"/>
  <c r="L145" i="16"/>
  <c r="H145" i="16"/>
  <c r="Z143" i="16"/>
  <c r="V143" i="16"/>
  <c r="R143" i="16"/>
  <c r="N143" i="16"/>
  <c r="J143" i="16"/>
  <c r="AD141" i="16"/>
  <c r="X141" i="16"/>
  <c r="T141" i="16"/>
  <c r="P141" i="16"/>
  <c r="L141" i="16"/>
  <c r="H141" i="16"/>
  <c r="N140" i="16"/>
  <c r="Z139" i="16"/>
  <c r="V139" i="16"/>
  <c r="R139" i="16"/>
  <c r="N139" i="16"/>
  <c r="J139" i="16"/>
  <c r="AD137" i="16"/>
  <c r="X137" i="16"/>
  <c r="T137" i="16"/>
  <c r="P137" i="16"/>
  <c r="L137" i="16"/>
  <c r="H137" i="16"/>
  <c r="N136" i="16"/>
  <c r="Z135" i="16"/>
  <c r="V135" i="16"/>
  <c r="R135" i="16"/>
  <c r="N135" i="16"/>
  <c r="J135" i="16"/>
  <c r="AD133" i="16"/>
  <c r="X133" i="16"/>
  <c r="T133" i="16"/>
  <c r="P133" i="16"/>
  <c r="L133" i="16"/>
  <c r="H133" i="16"/>
  <c r="Z131" i="16"/>
  <c r="V131" i="16"/>
  <c r="R131" i="16"/>
  <c r="N131" i="16"/>
  <c r="J131" i="16"/>
  <c r="AD129" i="16"/>
  <c r="X129" i="16"/>
  <c r="T129" i="16"/>
  <c r="P129" i="16"/>
  <c r="L129" i="16"/>
  <c r="H129" i="16"/>
  <c r="Z127" i="16"/>
  <c r="V127" i="16"/>
  <c r="R127" i="16"/>
  <c r="N127" i="16"/>
  <c r="J127" i="16"/>
  <c r="AD125" i="16"/>
  <c r="X125" i="16"/>
  <c r="T125" i="16"/>
  <c r="P125" i="16"/>
  <c r="L125" i="16"/>
  <c r="H125" i="16"/>
  <c r="N124" i="16"/>
  <c r="Z123" i="16"/>
  <c r="V123" i="16"/>
  <c r="R123" i="16"/>
  <c r="N123" i="16"/>
  <c r="J123" i="16"/>
  <c r="AF118" i="16"/>
  <c r="Y118" i="16"/>
  <c r="U118" i="16"/>
  <c r="Q118" i="16"/>
  <c r="M118" i="16"/>
  <c r="I118" i="16"/>
  <c r="D83" i="16"/>
  <c r="O151" i="16"/>
  <c r="G151" i="16"/>
  <c r="N144" i="16"/>
  <c r="O143" i="16"/>
  <c r="Y137" i="16"/>
  <c r="N128" i="16"/>
  <c r="H83" i="16"/>
  <c r="P83" i="16"/>
  <c r="F52" i="16"/>
  <c r="D48" i="16"/>
  <c r="AD151" i="16"/>
  <c r="X151" i="16"/>
  <c r="W151" i="16"/>
  <c r="T151" i="16"/>
  <c r="S151" i="16"/>
  <c r="P151" i="16"/>
  <c r="L151" i="16"/>
  <c r="H151" i="16"/>
  <c r="D46" i="16"/>
  <c r="D81" i="16" s="1"/>
  <c r="D116" i="16" s="1"/>
  <c r="D151" i="16" s="1"/>
  <c r="AD150" i="16"/>
  <c r="Z150" i="16"/>
  <c r="X150" i="16"/>
  <c r="V150" i="16"/>
  <c r="T150" i="16"/>
  <c r="R150" i="16"/>
  <c r="P150" i="16"/>
  <c r="N150" i="16"/>
  <c r="L150" i="16"/>
  <c r="J150" i="16"/>
  <c r="H150" i="16"/>
  <c r="D45" i="16"/>
  <c r="D80" i="16" s="1"/>
  <c r="D115" i="16" s="1"/>
  <c r="D150" i="16" s="1"/>
  <c r="U149" i="16"/>
  <c r="Q149" i="16"/>
  <c r="M149" i="16"/>
  <c r="I149" i="16"/>
  <c r="D44" i="16"/>
  <c r="D79" i="16" s="1"/>
  <c r="D114" i="16" s="1"/>
  <c r="D149" i="16" s="1"/>
  <c r="D43" i="16"/>
  <c r="D78" i="16" s="1"/>
  <c r="D113" i="16" s="1"/>
  <c r="D148" i="16" s="1"/>
  <c r="AD147" i="16"/>
  <c r="X147" i="16"/>
  <c r="W147" i="16"/>
  <c r="T147" i="16"/>
  <c r="S147" i="16"/>
  <c r="P147" i="16"/>
  <c r="O147" i="16"/>
  <c r="L147" i="16"/>
  <c r="H147" i="16"/>
  <c r="D42" i="16"/>
  <c r="D77" i="16" s="1"/>
  <c r="D112" i="16" s="1"/>
  <c r="D147" i="16" s="1"/>
  <c r="AD146" i="16"/>
  <c r="Z146" i="16"/>
  <c r="X146" i="16"/>
  <c r="V146" i="16"/>
  <c r="T146" i="16"/>
  <c r="R146" i="16"/>
  <c r="P146" i="16"/>
  <c r="N146" i="16"/>
  <c r="L146" i="16"/>
  <c r="J146" i="16"/>
  <c r="H146" i="16"/>
  <c r="D41" i="16"/>
  <c r="D76" i="16" s="1"/>
  <c r="D111" i="16" s="1"/>
  <c r="D146" i="16" s="1"/>
  <c r="AF145" i="16"/>
  <c r="Z145" i="16"/>
  <c r="Y145" i="16"/>
  <c r="V145" i="16"/>
  <c r="U145" i="16"/>
  <c r="R145" i="16"/>
  <c r="N145" i="16"/>
  <c r="J145" i="16"/>
  <c r="I145" i="16"/>
  <c r="D40" i="16"/>
  <c r="D75" i="16" s="1"/>
  <c r="D110" i="16" s="1"/>
  <c r="D145" i="16" s="1"/>
  <c r="D39" i="16"/>
  <c r="D74" i="16" s="1"/>
  <c r="D109" i="16" s="1"/>
  <c r="D144" i="16" s="1"/>
  <c r="AD143" i="16"/>
  <c r="AB143" i="16"/>
  <c r="X143" i="16"/>
  <c r="T143" i="16"/>
  <c r="P143" i="16"/>
  <c r="L143" i="16"/>
  <c r="K143" i="16"/>
  <c r="H143" i="16"/>
  <c r="D38" i="16"/>
  <c r="D73" i="16" s="1"/>
  <c r="D108" i="16" s="1"/>
  <c r="D143" i="16" s="1"/>
  <c r="AD142" i="16"/>
  <c r="X142" i="16"/>
  <c r="T142" i="16"/>
  <c r="P142" i="16"/>
  <c r="L142" i="16"/>
  <c r="J142" i="16"/>
  <c r="H142" i="16"/>
  <c r="D37" i="16"/>
  <c r="D72" i="16" s="1"/>
  <c r="D107" i="16" s="1"/>
  <c r="D142" i="16" s="1"/>
  <c r="AF141" i="16"/>
  <c r="Z141" i="16"/>
  <c r="Y141" i="16"/>
  <c r="V141" i="16"/>
  <c r="U141" i="16"/>
  <c r="R141" i="16"/>
  <c r="N141" i="16"/>
  <c r="M141" i="16"/>
  <c r="J141" i="16"/>
  <c r="I141" i="16"/>
  <c r="D36" i="16"/>
  <c r="D71" i="16" s="1"/>
  <c r="D106" i="16" s="1"/>
  <c r="D141" i="16" s="1"/>
  <c r="D35" i="16"/>
  <c r="D70" i="16" s="1"/>
  <c r="D105" i="16" s="1"/>
  <c r="D140" i="16" s="1"/>
  <c r="AD139" i="16"/>
  <c r="AB139" i="16"/>
  <c r="X139" i="16"/>
  <c r="W139" i="16"/>
  <c r="T139" i="16"/>
  <c r="S139" i="16"/>
  <c r="P139" i="16"/>
  <c r="O139" i="16"/>
  <c r="L139" i="16"/>
  <c r="K139" i="16"/>
  <c r="H139" i="16"/>
  <c r="G139" i="16"/>
  <c r="D34" i="16"/>
  <c r="D69" i="16" s="1"/>
  <c r="D104" i="16" s="1"/>
  <c r="D139" i="16" s="1"/>
  <c r="AD138" i="16"/>
  <c r="X138" i="16"/>
  <c r="T138" i="16"/>
  <c r="P138" i="16"/>
  <c r="L138" i="16"/>
  <c r="D33" i="16"/>
  <c r="D68" i="16" s="1"/>
  <c r="D103" i="16" s="1"/>
  <c r="D138" i="16" s="1"/>
  <c r="Z137" i="16"/>
  <c r="V137" i="16"/>
  <c r="R137" i="16"/>
  <c r="N137" i="16"/>
  <c r="J137" i="16"/>
  <c r="I137" i="16"/>
  <c r="D32" i="16"/>
  <c r="D67" i="16" s="1"/>
  <c r="D102" i="16" s="1"/>
  <c r="D137" i="16" s="1"/>
  <c r="D31" i="16"/>
  <c r="D66" i="16" s="1"/>
  <c r="D101" i="16" s="1"/>
  <c r="D136" i="16" s="1"/>
  <c r="AD135" i="16"/>
  <c r="AB135" i="16"/>
  <c r="X135" i="16"/>
  <c r="W135" i="16"/>
  <c r="T135" i="16"/>
  <c r="S135" i="16"/>
  <c r="P135" i="16"/>
  <c r="O135" i="16"/>
  <c r="L135" i="16"/>
  <c r="K135" i="16"/>
  <c r="H135" i="16"/>
  <c r="G135" i="16"/>
  <c r="D30" i="16"/>
  <c r="D65" i="16" s="1"/>
  <c r="D100" i="16" s="1"/>
  <c r="D135" i="16" s="1"/>
  <c r="AD134" i="16"/>
  <c r="Z134" i="16"/>
  <c r="X134" i="16"/>
  <c r="V134" i="16"/>
  <c r="T134" i="16"/>
  <c r="R134" i="16"/>
  <c r="P134" i="16"/>
  <c r="N134" i="16"/>
  <c r="L134" i="16"/>
  <c r="J134" i="16"/>
  <c r="H134" i="16"/>
  <c r="D29" i="16"/>
  <c r="D64" i="16" s="1"/>
  <c r="D99" i="16" s="1"/>
  <c r="D134" i="16" s="1"/>
  <c r="U133" i="16"/>
  <c r="Q133" i="16"/>
  <c r="M133" i="16"/>
  <c r="I133" i="16"/>
  <c r="D28" i="16"/>
  <c r="D63" i="16" s="1"/>
  <c r="D98" i="16" s="1"/>
  <c r="D133" i="16" s="1"/>
  <c r="D27" i="16"/>
  <c r="D62" i="16" s="1"/>
  <c r="D97" i="16" s="1"/>
  <c r="D132" i="16" s="1"/>
  <c r="AD131" i="16"/>
  <c r="AB131" i="16"/>
  <c r="X131" i="16"/>
  <c r="W131" i="16"/>
  <c r="T131" i="16"/>
  <c r="S131" i="16"/>
  <c r="P131" i="16"/>
  <c r="O131" i="16"/>
  <c r="L131" i="16"/>
  <c r="K131" i="16"/>
  <c r="H131" i="16"/>
  <c r="G131" i="16"/>
  <c r="D26" i="16"/>
  <c r="D61" i="16" s="1"/>
  <c r="D96" i="16" s="1"/>
  <c r="D131" i="16" s="1"/>
  <c r="AD130" i="16"/>
  <c r="Z130" i="16"/>
  <c r="X130" i="16"/>
  <c r="V130" i="16"/>
  <c r="T130" i="16"/>
  <c r="R130" i="16"/>
  <c r="P130" i="16"/>
  <c r="N130" i="16"/>
  <c r="L130" i="16"/>
  <c r="J130" i="16"/>
  <c r="H130" i="16"/>
  <c r="D25" i="16"/>
  <c r="D60" i="16" s="1"/>
  <c r="D95" i="16" s="1"/>
  <c r="D130" i="16" s="1"/>
  <c r="AF129" i="16"/>
  <c r="Z129" i="16"/>
  <c r="Y129" i="16"/>
  <c r="V129" i="16"/>
  <c r="U129" i="16"/>
  <c r="R129" i="16"/>
  <c r="N129" i="16"/>
  <c r="J129" i="16"/>
  <c r="I129" i="16"/>
  <c r="D24" i="16"/>
  <c r="D59" i="16" s="1"/>
  <c r="D94" i="16" s="1"/>
  <c r="D129" i="16" s="1"/>
  <c r="D23" i="16"/>
  <c r="D58" i="16" s="1"/>
  <c r="D93" i="16" s="1"/>
  <c r="D128" i="16" s="1"/>
  <c r="AD127" i="16"/>
  <c r="AB127" i="16"/>
  <c r="X127" i="16"/>
  <c r="W127" i="16"/>
  <c r="T127" i="16"/>
  <c r="S127" i="16"/>
  <c r="P127" i="16"/>
  <c r="O127" i="16"/>
  <c r="L127" i="16"/>
  <c r="K127" i="16"/>
  <c r="H127" i="16"/>
  <c r="G127" i="16"/>
  <c r="D22" i="16"/>
  <c r="D57" i="16" s="1"/>
  <c r="D92" i="16" s="1"/>
  <c r="D127" i="16" s="1"/>
  <c r="AD126" i="16"/>
  <c r="Z126" i="16"/>
  <c r="X126" i="16"/>
  <c r="V126" i="16"/>
  <c r="T126" i="16"/>
  <c r="R126" i="16"/>
  <c r="P126" i="16"/>
  <c r="N126" i="16"/>
  <c r="L126" i="16"/>
  <c r="J126" i="16"/>
  <c r="H126" i="16"/>
  <c r="D21" i="16"/>
  <c r="D56" i="16" s="1"/>
  <c r="D91" i="16" s="1"/>
  <c r="D126" i="16" s="1"/>
  <c r="AF125" i="16"/>
  <c r="Z125" i="16"/>
  <c r="Y125" i="16"/>
  <c r="V125" i="16"/>
  <c r="U125" i="16"/>
  <c r="R125" i="16"/>
  <c r="N125" i="16"/>
  <c r="M125" i="16"/>
  <c r="J125" i="16"/>
  <c r="I125" i="16"/>
  <c r="D20" i="16"/>
  <c r="D55" i="16" s="1"/>
  <c r="D90" i="16" s="1"/>
  <c r="D125" i="16" s="1"/>
  <c r="D19" i="16"/>
  <c r="D54" i="16" s="1"/>
  <c r="D89" i="16" s="1"/>
  <c r="D124" i="16" s="1"/>
  <c r="AF123" i="16"/>
  <c r="AD123" i="16"/>
  <c r="AB123" i="16"/>
  <c r="Y123" i="16"/>
  <c r="X123" i="16"/>
  <c r="W123" i="16"/>
  <c r="U123" i="16"/>
  <c r="T123" i="16"/>
  <c r="S123" i="16"/>
  <c r="Q123" i="16"/>
  <c r="P123" i="16"/>
  <c r="O123" i="16"/>
  <c r="M123" i="16"/>
  <c r="L123" i="16"/>
  <c r="K123" i="16"/>
  <c r="I123" i="16"/>
  <c r="H123" i="16"/>
  <c r="G123" i="16"/>
  <c r="F18" i="16"/>
  <c r="F160" i="16" s="1"/>
  <c r="D18" i="16"/>
  <c r="D53" i="16" s="1"/>
  <c r="D88" i="16" s="1"/>
  <c r="D123" i="16" s="1"/>
  <c r="D17" i="16"/>
  <c r="D52" i="16" s="1"/>
  <c r="D87" i="16" s="1"/>
  <c r="D122" i="16" s="1"/>
  <c r="I10" i="16"/>
  <c r="H10" i="16"/>
  <c r="G10" i="16"/>
  <c r="I9" i="16"/>
  <c r="H9" i="16"/>
  <c r="G9" i="16"/>
  <c r="G7" i="16"/>
  <c r="B7" i="16"/>
  <c r="G6" i="16"/>
  <c r="B6" i="16"/>
  <c r="G5" i="16"/>
  <c r="B5" i="16"/>
  <c r="G4" i="16"/>
  <c r="B4" i="16"/>
  <c r="G3" i="16"/>
  <c r="B3" i="16"/>
  <c r="G2" i="16"/>
  <c r="B2" i="16"/>
  <c r="D257" i="15"/>
  <c r="D241" i="15"/>
  <c r="D240" i="15"/>
  <c r="D239" i="15"/>
  <c r="D238" i="15"/>
  <c r="D237" i="15"/>
  <c r="F236" i="15"/>
  <c r="F237" i="15" s="1"/>
  <c r="F238" i="15" s="1"/>
  <c r="F239" i="15" s="1"/>
  <c r="F240" i="15" s="1"/>
  <c r="F241" i="15" s="1"/>
  <c r="F242" i="15" s="1"/>
  <c r="F243" i="15" s="1"/>
  <c r="F244" i="15" s="1"/>
  <c r="F245" i="15" s="1"/>
  <c r="F246" i="15" s="1"/>
  <c r="F247" i="15" s="1"/>
  <c r="F248" i="15" s="1"/>
  <c r="F249" i="15" s="1"/>
  <c r="D236" i="15"/>
  <c r="D235" i="15"/>
  <c r="D223" i="15"/>
  <c r="D222" i="15"/>
  <c r="D221" i="15"/>
  <c r="D220" i="15"/>
  <c r="D219" i="15"/>
  <c r="D218" i="15"/>
  <c r="D217" i="15"/>
  <c r="D216" i="15"/>
  <c r="F215" i="15"/>
  <c r="F216" i="15" s="1"/>
  <c r="F217" i="15" s="1"/>
  <c r="F218" i="15" s="1"/>
  <c r="F219" i="15" s="1"/>
  <c r="F220" i="15" s="1"/>
  <c r="F221" i="15" s="1"/>
  <c r="F222" i="15" s="1"/>
  <c r="F223" i="15" s="1"/>
  <c r="D215" i="15"/>
  <c r="AF233" i="15"/>
  <c r="Y233" i="15"/>
  <c r="W126" i="26"/>
  <c r="U233" i="15"/>
  <c r="Q233" i="15"/>
  <c r="O126" i="26"/>
  <c r="M233" i="15"/>
  <c r="I233" i="15"/>
  <c r="G126" i="26"/>
  <c r="D214" i="15"/>
  <c r="B212" i="15"/>
  <c r="D233" i="15" s="1"/>
  <c r="D209" i="15"/>
  <c r="D254" i="15" s="1"/>
  <c r="AF201" i="15"/>
  <c r="AF207" i="15" s="1"/>
  <c r="AF331" i="18" s="1"/>
  <c r="Z201" i="15"/>
  <c r="Z207" i="15" s="1"/>
  <c r="Z331" i="18" s="1"/>
  <c r="V201" i="15"/>
  <c r="V207" i="15" s="1"/>
  <c r="V331" i="18" s="1"/>
  <c r="R201" i="15"/>
  <c r="R207" i="15" s="1"/>
  <c r="R331" i="18" s="1"/>
  <c r="N201" i="15"/>
  <c r="N207" i="15" s="1"/>
  <c r="N331" i="18" s="1"/>
  <c r="J201" i="15"/>
  <c r="J207" i="15" s="1"/>
  <c r="J331" i="18" s="1"/>
  <c r="C179" i="15"/>
  <c r="D201" i="15" s="1"/>
  <c r="D207" i="15" s="1"/>
  <c r="D331" i="18" s="1"/>
  <c r="W177" i="15"/>
  <c r="W206" i="15" s="1"/>
  <c r="W330" i="18" s="1"/>
  <c r="C155" i="15"/>
  <c r="D177" i="15" s="1"/>
  <c r="D206" i="15" s="1"/>
  <c r="D330" i="18" s="1"/>
  <c r="P153" i="15"/>
  <c r="P205" i="15" s="1"/>
  <c r="P329" i="18" s="1"/>
  <c r="F132" i="15"/>
  <c r="F156" i="15" s="1"/>
  <c r="F180" i="15" s="1"/>
  <c r="C131" i="15"/>
  <c r="D153" i="15" s="1"/>
  <c r="D205" i="15" s="1"/>
  <c r="D329" i="18" s="1"/>
  <c r="F109" i="15"/>
  <c r="AF129" i="15"/>
  <c r="AF204" i="15" s="1"/>
  <c r="Y129" i="15"/>
  <c r="Y204" i="15" s="1"/>
  <c r="U129" i="15"/>
  <c r="U204" i="15" s="1"/>
  <c r="Q129" i="15"/>
  <c r="Q204" i="15" s="1"/>
  <c r="M129" i="15"/>
  <c r="M204" i="15" s="1"/>
  <c r="I129" i="15"/>
  <c r="I204" i="15" s="1"/>
  <c r="C107" i="15"/>
  <c r="D129" i="15" s="1"/>
  <c r="D204" i="15" s="1"/>
  <c r="D328" i="18" s="1"/>
  <c r="C83" i="15"/>
  <c r="C61" i="15"/>
  <c r="F40" i="15"/>
  <c r="F62" i="15" s="1"/>
  <c r="F84" i="15" s="1"/>
  <c r="C39" i="15"/>
  <c r="D37" i="15"/>
  <c r="D127" i="15" s="1"/>
  <c r="D36" i="15"/>
  <c r="D150" i="15" s="1"/>
  <c r="D35" i="15"/>
  <c r="D125" i="15" s="1"/>
  <c r="D34" i="15"/>
  <c r="D33" i="15"/>
  <c r="D123" i="15" s="1"/>
  <c r="D32" i="15"/>
  <c r="D146" i="15" s="1"/>
  <c r="D31" i="15"/>
  <c r="D30" i="15"/>
  <c r="D29" i="15"/>
  <c r="D119" i="15" s="1"/>
  <c r="D28" i="15"/>
  <c r="D142" i="15" s="1"/>
  <c r="D27" i="15"/>
  <c r="D117" i="15" s="1"/>
  <c r="D26" i="15"/>
  <c r="D25" i="15"/>
  <c r="D115" i="15" s="1"/>
  <c r="D24" i="15"/>
  <c r="D138" i="15" s="1"/>
  <c r="D23" i="15"/>
  <c r="D22" i="15"/>
  <c r="D21" i="15"/>
  <c r="D111" i="15" s="1"/>
  <c r="D20" i="15"/>
  <c r="D134" i="15" s="1"/>
  <c r="F19" i="15"/>
  <c r="F41" i="15" s="1"/>
  <c r="F63" i="15" s="1"/>
  <c r="F85" i="15" s="1"/>
  <c r="D19" i="15"/>
  <c r="D18" i="15"/>
  <c r="D132" i="15" s="1"/>
  <c r="C17" i="15"/>
  <c r="I10" i="15"/>
  <c r="H10" i="15"/>
  <c r="G10" i="15"/>
  <c r="I9" i="15"/>
  <c r="H9" i="15"/>
  <c r="G9" i="15"/>
  <c r="G7" i="15"/>
  <c r="B7" i="15"/>
  <c r="G6" i="15"/>
  <c r="B6" i="15"/>
  <c r="G5" i="15"/>
  <c r="B5" i="15"/>
  <c r="G4" i="15"/>
  <c r="B4" i="15"/>
  <c r="G3" i="15"/>
  <c r="B3" i="15"/>
  <c r="G2" i="15"/>
  <c r="B2" i="15"/>
  <c r="D149" i="14"/>
  <c r="AF347" i="18"/>
  <c r="AD347" i="18"/>
  <c r="AB347" i="18"/>
  <c r="Z347" i="18"/>
  <c r="Y347" i="18"/>
  <c r="X347" i="18"/>
  <c r="W347" i="18"/>
  <c r="V347" i="18"/>
  <c r="U347" i="18"/>
  <c r="T347" i="18"/>
  <c r="S347" i="18"/>
  <c r="R347" i="18"/>
  <c r="Q347" i="18"/>
  <c r="P347" i="18"/>
  <c r="O347" i="18"/>
  <c r="N347" i="18"/>
  <c r="M347" i="18"/>
  <c r="L347" i="18"/>
  <c r="K347" i="18"/>
  <c r="J347" i="18"/>
  <c r="I347" i="18"/>
  <c r="H347" i="18"/>
  <c r="G347" i="18"/>
  <c r="F147" i="14"/>
  <c r="F347" i="18" s="1"/>
  <c r="F349" i="18" s="1"/>
  <c r="D147" i="14"/>
  <c r="D347" i="18" s="1"/>
  <c r="AF346" i="18"/>
  <c r="AD346" i="18"/>
  <c r="AB346" i="18"/>
  <c r="Z346" i="18"/>
  <c r="Y346" i="18"/>
  <c r="X346" i="18"/>
  <c r="W346" i="18"/>
  <c r="V346" i="18"/>
  <c r="U346" i="18"/>
  <c r="T346" i="18"/>
  <c r="S346" i="18"/>
  <c r="R346" i="18"/>
  <c r="Q346" i="18"/>
  <c r="P346" i="18"/>
  <c r="O346" i="18"/>
  <c r="N346" i="18"/>
  <c r="M346" i="18"/>
  <c r="L346" i="18"/>
  <c r="K346" i="18"/>
  <c r="J346" i="18"/>
  <c r="I346" i="18"/>
  <c r="H346" i="18"/>
  <c r="G346" i="18"/>
  <c r="D146" i="14"/>
  <c r="D346" i="18" s="1"/>
  <c r="AF345" i="18"/>
  <c r="AD345" i="18"/>
  <c r="AB345" i="18"/>
  <c r="Z345" i="18"/>
  <c r="Y345" i="18"/>
  <c r="X345" i="18"/>
  <c r="W345" i="18"/>
  <c r="V345" i="18"/>
  <c r="U345" i="18"/>
  <c r="T345" i="18"/>
  <c r="S345" i="18"/>
  <c r="R345" i="18"/>
  <c r="Q345" i="18"/>
  <c r="P345" i="18"/>
  <c r="O345" i="18"/>
  <c r="N345" i="18"/>
  <c r="M345" i="18"/>
  <c r="L345" i="18"/>
  <c r="K345" i="18"/>
  <c r="J345" i="18"/>
  <c r="I345" i="18"/>
  <c r="H345" i="18"/>
  <c r="G345" i="18"/>
  <c r="D145" i="14"/>
  <c r="D345" i="18" s="1"/>
  <c r="AF344" i="18"/>
  <c r="AD344" i="18"/>
  <c r="AB344" i="18"/>
  <c r="Y344" i="18"/>
  <c r="X344" i="18"/>
  <c r="W344" i="18"/>
  <c r="U344" i="18"/>
  <c r="T344" i="18"/>
  <c r="S344" i="18"/>
  <c r="Q344" i="18"/>
  <c r="P344" i="18"/>
  <c r="O344" i="18"/>
  <c r="M344" i="18"/>
  <c r="L344" i="18"/>
  <c r="K344" i="18"/>
  <c r="I344" i="18"/>
  <c r="H344" i="18"/>
  <c r="G344" i="18"/>
  <c r="F144" i="14"/>
  <c r="D144" i="14"/>
  <c r="D344" i="18" s="1"/>
  <c r="AF343" i="18"/>
  <c r="AB343" i="18"/>
  <c r="Z343" i="18"/>
  <c r="Y343" i="18"/>
  <c r="V343" i="18"/>
  <c r="U343" i="18"/>
  <c r="S343" i="18"/>
  <c r="R343" i="18"/>
  <c r="Q343" i="18"/>
  <c r="N343" i="18"/>
  <c r="M343" i="18"/>
  <c r="K343" i="18"/>
  <c r="J343" i="18"/>
  <c r="I343" i="18"/>
  <c r="D143" i="14"/>
  <c r="D343" i="18" s="1"/>
  <c r="D138" i="14"/>
  <c r="AF342" i="18"/>
  <c r="AB342" i="18"/>
  <c r="Z342" i="18"/>
  <c r="Y342" i="18"/>
  <c r="X342" i="18"/>
  <c r="W342" i="18"/>
  <c r="V342" i="18"/>
  <c r="U342" i="18"/>
  <c r="T342" i="18"/>
  <c r="S342" i="18"/>
  <c r="R342" i="18"/>
  <c r="Q342" i="18"/>
  <c r="P342" i="18"/>
  <c r="O342" i="18"/>
  <c r="N342" i="18"/>
  <c r="M342" i="18"/>
  <c r="L342" i="18"/>
  <c r="K342" i="18"/>
  <c r="J342" i="18"/>
  <c r="I342" i="18"/>
  <c r="H342" i="18"/>
  <c r="G342" i="18"/>
  <c r="F136" i="14"/>
  <c r="F342" i="18" s="1"/>
  <c r="D136" i="14"/>
  <c r="D342" i="18" s="1"/>
  <c r="AF341" i="18"/>
  <c r="AD341" i="18"/>
  <c r="AB341" i="18"/>
  <c r="Z341" i="18"/>
  <c r="Y341" i="18"/>
  <c r="X341" i="18"/>
  <c r="W341" i="18"/>
  <c r="V341" i="18"/>
  <c r="U341" i="18"/>
  <c r="T341" i="18"/>
  <c r="S341" i="18"/>
  <c r="R341" i="18"/>
  <c r="Q341" i="18"/>
  <c r="P341" i="18"/>
  <c r="O341" i="18"/>
  <c r="N341" i="18"/>
  <c r="M341" i="18"/>
  <c r="L341" i="18"/>
  <c r="K341" i="18"/>
  <c r="J341" i="18"/>
  <c r="I341" i="18"/>
  <c r="H341" i="18"/>
  <c r="G341" i="18"/>
  <c r="D135" i="14"/>
  <c r="D341" i="18" s="1"/>
  <c r="AF340" i="18"/>
  <c r="AD340" i="18"/>
  <c r="AB340" i="18"/>
  <c r="Z340" i="18"/>
  <c r="Y340" i="18"/>
  <c r="X340" i="18"/>
  <c r="W340" i="18"/>
  <c r="V340" i="18"/>
  <c r="U340" i="18"/>
  <c r="T340" i="18"/>
  <c r="S340" i="18"/>
  <c r="R340" i="18"/>
  <c r="Q340" i="18"/>
  <c r="P340" i="18"/>
  <c r="O340" i="18"/>
  <c r="N340" i="18"/>
  <c r="M340" i="18"/>
  <c r="L340" i="18"/>
  <c r="K340" i="18"/>
  <c r="J340" i="18"/>
  <c r="I340" i="18"/>
  <c r="H340" i="18"/>
  <c r="G340" i="18"/>
  <c r="D134" i="14"/>
  <c r="D340" i="18" s="1"/>
  <c r="AF339" i="18"/>
  <c r="AD339" i="18"/>
  <c r="Z339" i="18"/>
  <c r="Y339" i="18"/>
  <c r="X339" i="18"/>
  <c r="V339" i="18"/>
  <c r="U339" i="18"/>
  <c r="T339" i="18"/>
  <c r="R339" i="18"/>
  <c r="Q339" i="18"/>
  <c r="P339" i="18"/>
  <c r="N339" i="18"/>
  <c r="M339" i="18"/>
  <c r="L339" i="18"/>
  <c r="J339" i="18"/>
  <c r="I339" i="18"/>
  <c r="H339" i="18"/>
  <c r="F133" i="14"/>
  <c r="F339" i="18" s="1"/>
  <c r="D133" i="14"/>
  <c r="D339" i="18" s="1"/>
  <c r="AD338" i="18"/>
  <c r="AB338" i="18"/>
  <c r="Z338" i="18"/>
  <c r="Y338" i="18"/>
  <c r="X338" i="18"/>
  <c r="W338" i="18"/>
  <c r="V338" i="18"/>
  <c r="T338" i="18"/>
  <c r="S338" i="18"/>
  <c r="R338" i="18"/>
  <c r="P338" i="18"/>
  <c r="O338" i="18"/>
  <c r="N338" i="18"/>
  <c r="K338" i="18"/>
  <c r="J338" i="18"/>
  <c r="H338" i="18"/>
  <c r="G338" i="18"/>
  <c r="D132" i="14"/>
  <c r="D338" i="18" s="1"/>
  <c r="D127" i="14"/>
  <c r="W115" i="14"/>
  <c r="F113" i="14"/>
  <c r="F115" i="14" s="1"/>
  <c r="D113" i="14"/>
  <c r="D112" i="14"/>
  <c r="G115" i="14"/>
  <c r="D111" i="14"/>
  <c r="F110" i="14"/>
  <c r="F111" i="14" s="1"/>
  <c r="F112" i="14" s="1"/>
  <c r="D110" i="14"/>
  <c r="D109" i="14"/>
  <c r="B107" i="14"/>
  <c r="D115" i="14" s="1"/>
  <c r="D327" i="18" s="1"/>
  <c r="Y104" i="14"/>
  <c r="F102" i="14"/>
  <c r="F104" i="14" s="1"/>
  <c r="F326" i="18" s="1"/>
  <c r="D102" i="14"/>
  <c r="D101" i="14"/>
  <c r="D100" i="14"/>
  <c r="F99" i="14"/>
  <c r="F100" i="14" s="1"/>
  <c r="F101" i="14" s="1"/>
  <c r="D99" i="14"/>
  <c r="AD104" i="14"/>
  <c r="X104" i="14"/>
  <c r="U104" i="14"/>
  <c r="T104" i="14"/>
  <c r="Q104" i="14"/>
  <c r="P104" i="14"/>
  <c r="L104" i="14"/>
  <c r="I104" i="14"/>
  <c r="H104" i="14"/>
  <c r="D98" i="14"/>
  <c r="B96" i="14"/>
  <c r="D124" i="14" s="1"/>
  <c r="L93" i="14"/>
  <c r="L325" i="18" s="1"/>
  <c r="D91" i="14"/>
  <c r="F90" i="14"/>
  <c r="F91" i="14" s="1"/>
  <c r="F93" i="14" s="1"/>
  <c r="F123" i="14" s="1"/>
  <c r="D90" i="14"/>
  <c r="AD93" i="14"/>
  <c r="AD325" i="18" s="1"/>
  <c r="Z93" i="14"/>
  <c r="Z325" i="18" s="1"/>
  <c r="X93" i="14"/>
  <c r="X325" i="18" s="1"/>
  <c r="V93" i="14"/>
  <c r="V325" i="18" s="1"/>
  <c r="T93" i="14"/>
  <c r="T325" i="18" s="1"/>
  <c r="R93" i="14"/>
  <c r="R325" i="18" s="1"/>
  <c r="P93" i="14"/>
  <c r="P325" i="18" s="1"/>
  <c r="N93" i="14"/>
  <c r="N325" i="18" s="1"/>
  <c r="J93" i="14"/>
  <c r="J325" i="18" s="1"/>
  <c r="H93" i="14"/>
  <c r="H325" i="18" s="1"/>
  <c r="D89" i="14"/>
  <c r="C88" i="14"/>
  <c r="D93" i="14" s="1"/>
  <c r="D325" i="18" s="1"/>
  <c r="AD86" i="14"/>
  <c r="AD324" i="18" s="1"/>
  <c r="T86" i="14"/>
  <c r="T324" i="18" s="1"/>
  <c r="D84" i="14"/>
  <c r="K86" i="14"/>
  <c r="K324" i="18" s="1"/>
  <c r="F83" i="14"/>
  <c r="F84" i="14" s="1"/>
  <c r="F86" i="14" s="1"/>
  <c r="F324" i="18" s="1"/>
  <c r="D83" i="14"/>
  <c r="X86" i="14"/>
  <c r="X324" i="18" s="1"/>
  <c r="P86" i="14"/>
  <c r="P324" i="18" s="1"/>
  <c r="L86" i="14"/>
  <c r="L324" i="18" s="1"/>
  <c r="H86" i="14"/>
  <c r="H324" i="18" s="1"/>
  <c r="D82" i="14"/>
  <c r="C81" i="14"/>
  <c r="D86" i="14" s="1"/>
  <c r="D324" i="18" s="1"/>
  <c r="AD79" i="14"/>
  <c r="L79" i="14"/>
  <c r="AF323" i="18"/>
  <c r="AD323" i="18"/>
  <c r="AB323" i="18"/>
  <c r="Z323" i="18"/>
  <c r="Y323" i="18"/>
  <c r="X323" i="18"/>
  <c r="W323" i="18"/>
  <c r="V323" i="18"/>
  <c r="U323" i="18"/>
  <c r="T323" i="18"/>
  <c r="S323" i="18"/>
  <c r="R323" i="18"/>
  <c r="Q323" i="18"/>
  <c r="P323" i="18"/>
  <c r="O323" i="18"/>
  <c r="N323" i="18"/>
  <c r="M323" i="18"/>
  <c r="L323" i="18"/>
  <c r="K323" i="18"/>
  <c r="J323" i="18"/>
  <c r="I323" i="18"/>
  <c r="H323" i="18"/>
  <c r="G323" i="18"/>
  <c r="D77" i="14"/>
  <c r="D323" i="18" s="1"/>
  <c r="AF322" i="18"/>
  <c r="AD322" i="18"/>
  <c r="AB322" i="18"/>
  <c r="Z322" i="18"/>
  <c r="Y322" i="18"/>
  <c r="X322" i="18"/>
  <c r="W322" i="18"/>
  <c r="V322" i="18"/>
  <c r="U322" i="18"/>
  <c r="T322" i="18"/>
  <c r="S322" i="18"/>
  <c r="R322" i="18"/>
  <c r="Q322" i="18"/>
  <c r="P322" i="18"/>
  <c r="O322" i="18"/>
  <c r="N322" i="18"/>
  <c r="M322" i="18"/>
  <c r="L322" i="18"/>
  <c r="K322" i="18"/>
  <c r="J322" i="18"/>
  <c r="I322" i="18"/>
  <c r="H322" i="18"/>
  <c r="G322" i="18"/>
  <c r="F76" i="14"/>
  <c r="D76" i="14"/>
  <c r="D322" i="18" s="1"/>
  <c r="AF321" i="18"/>
  <c r="AD321" i="18"/>
  <c r="AB321" i="18"/>
  <c r="Y321" i="18"/>
  <c r="X321" i="18"/>
  <c r="W321" i="18"/>
  <c r="U321" i="18"/>
  <c r="S321" i="18"/>
  <c r="Q321" i="18"/>
  <c r="O321" i="18"/>
  <c r="M321" i="18"/>
  <c r="L321" i="18"/>
  <c r="K321" i="18"/>
  <c r="I321" i="18"/>
  <c r="D75" i="14"/>
  <c r="D321" i="18" s="1"/>
  <c r="C74" i="14"/>
  <c r="D79" i="14" s="1"/>
  <c r="F70" i="14"/>
  <c r="F72" i="14" s="1"/>
  <c r="F320" i="18" s="1"/>
  <c r="D70" i="14"/>
  <c r="F69" i="14"/>
  <c r="D69" i="14"/>
  <c r="AD72" i="14"/>
  <c r="X72" i="14"/>
  <c r="T72" i="14"/>
  <c r="P72" i="14"/>
  <c r="L72" i="14"/>
  <c r="H72" i="14"/>
  <c r="D68" i="14"/>
  <c r="C67" i="14"/>
  <c r="D72" i="14" s="1"/>
  <c r="D320" i="18" s="1"/>
  <c r="B65" i="14"/>
  <c r="D123" i="14" s="1"/>
  <c r="U63" i="14"/>
  <c r="U319" i="18" s="1"/>
  <c r="Q63" i="14"/>
  <c r="Q319" i="18" s="1"/>
  <c r="D61" i="14"/>
  <c r="F60" i="14"/>
  <c r="F61" i="14" s="1"/>
  <c r="F63" i="14" s="1"/>
  <c r="D60" i="14"/>
  <c r="AD63" i="14"/>
  <c r="AD319" i="18" s="1"/>
  <c r="X63" i="14"/>
  <c r="X319" i="18" s="1"/>
  <c r="T63" i="14"/>
  <c r="T319" i="18" s="1"/>
  <c r="P63" i="14"/>
  <c r="P319" i="18" s="1"/>
  <c r="L63" i="14"/>
  <c r="L319" i="18" s="1"/>
  <c r="H63" i="14"/>
  <c r="H319" i="18" s="1"/>
  <c r="D59" i="14"/>
  <c r="C58" i="14"/>
  <c r="D63" i="14" s="1"/>
  <c r="D319" i="18" s="1"/>
  <c r="M56" i="14"/>
  <c r="M318" i="18" s="1"/>
  <c r="D54" i="14"/>
  <c r="AF56" i="14"/>
  <c r="AF318" i="18" s="1"/>
  <c r="Y56" i="14"/>
  <c r="Y318" i="18" s="1"/>
  <c r="F53" i="14"/>
  <c r="F54" i="14" s="1"/>
  <c r="F56" i="14" s="1"/>
  <c r="F318" i="18" s="1"/>
  <c r="D53" i="14"/>
  <c r="I56" i="14"/>
  <c r="I318" i="18" s="1"/>
  <c r="D52" i="14"/>
  <c r="C51" i="14"/>
  <c r="D56" i="14" s="1"/>
  <c r="D318" i="18" s="1"/>
  <c r="U49" i="14"/>
  <c r="Q49" i="14"/>
  <c r="D47" i="14"/>
  <c r="F46" i="14"/>
  <c r="F47" i="14" s="1"/>
  <c r="F49" i="14" s="1"/>
  <c r="F317" i="18" s="1"/>
  <c r="D46" i="14"/>
  <c r="AF49" i="14"/>
  <c r="AD49" i="14"/>
  <c r="AD317" i="18" s="1"/>
  <c r="Y49" i="14"/>
  <c r="X49" i="14"/>
  <c r="T49" i="14"/>
  <c r="T317" i="18" s="1"/>
  <c r="P49" i="14"/>
  <c r="M49" i="14"/>
  <c r="L49" i="14"/>
  <c r="L317" i="18" s="1"/>
  <c r="I49" i="14"/>
  <c r="H49" i="14"/>
  <c r="D45" i="14"/>
  <c r="C44" i="14"/>
  <c r="D49" i="14" s="1"/>
  <c r="D317" i="18" s="1"/>
  <c r="M42" i="14"/>
  <c r="F40" i="14"/>
  <c r="F42" i="14" s="1"/>
  <c r="D40" i="14"/>
  <c r="AF42" i="14"/>
  <c r="F39" i="14"/>
  <c r="D39" i="14"/>
  <c r="I42" i="14"/>
  <c r="D38" i="14"/>
  <c r="C37" i="14"/>
  <c r="D42" i="14" s="1"/>
  <c r="B35" i="14"/>
  <c r="D122" i="14" s="1"/>
  <c r="U33" i="14"/>
  <c r="U121" i="14" s="1"/>
  <c r="AF316" i="18"/>
  <c r="AD316" i="18"/>
  <c r="AB316" i="18"/>
  <c r="Z316" i="18"/>
  <c r="Y316" i="18"/>
  <c r="X316" i="18"/>
  <c r="W316" i="18"/>
  <c r="V316" i="18"/>
  <c r="U316" i="18"/>
  <c r="T316" i="18"/>
  <c r="S316" i="18"/>
  <c r="R316" i="18"/>
  <c r="Q316" i="18"/>
  <c r="P316" i="18"/>
  <c r="O316" i="18"/>
  <c r="N316" i="18"/>
  <c r="M316" i="18"/>
  <c r="L316" i="18"/>
  <c r="K316" i="18"/>
  <c r="J316" i="18"/>
  <c r="I316" i="18"/>
  <c r="H316" i="18"/>
  <c r="G316" i="18"/>
  <c r="F31" i="14"/>
  <c r="F316" i="18" s="1"/>
  <c r="D31" i="14"/>
  <c r="D316" i="18" s="1"/>
  <c r="AF315" i="18"/>
  <c r="AD315" i="18"/>
  <c r="AB315" i="18"/>
  <c r="Z315" i="18"/>
  <c r="Y315" i="18"/>
  <c r="X315" i="18"/>
  <c r="W315" i="18"/>
  <c r="V315" i="18"/>
  <c r="U315" i="18"/>
  <c r="T315" i="18"/>
  <c r="S315" i="18"/>
  <c r="R315" i="18"/>
  <c r="Q315" i="18"/>
  <c r="P315" i="18"/>
  <c r="O315" i="18"/>
  <c r="N315" i="18"/>
  <c r="M315" i="18"/>
  <c r="L315" i="18"/>
  <c r="K315" i="18"/>
  <c r="J315" i="18"/>
  <c r="I315" i="18"/>
  <c r="H315" i="18"/>
  <c r="G315" i="18"/>
  <c r="D30" i="14"/>
  <c r="D315" i="18" s="1"/>
  <c r="AF314" i="18"/>
  <c r="AD314" i="18"/>
  <c r="AB314" i="18"/>
  <c r="Z314" i="18"/>
  <c r="Y314" i="18"/>
  <c r="X314" i="18"/>
  <c r="W314" i="18"/>
  <c r="V314" i="18"/>
  <c r="U314" i="18"/>
  <c r="T314" i="18"/>
  <c r="S314" i="18"/>
  <c r="R314" i="18"/>
  <c r="Q314" i="18"/>
  <c r="P314" i="18"/>
  <c r="O314" i="18"/>
  <c r="N314" i="18"/>
  <c r="M314" i="18"/>
  <c r="L314" i="18"/>
  <c r="K314" i="18"/>
  <c r="J314" i="18"/>
  <c r="I314" i="18"/>
  <c r="H314" i="18"/>
  <c r="G314" i="18"/>
  <c r="D29" i="14"/>
  <c r="D314" i="18" s="1"/>
  <c r="AF313" i="18"/>
  <c r="AD313" i="18"/>
  <c r="AB313" i="18"/>
  <c r="Z313" i="18"/>
  <c r="Y313" i="18"/>
  <c r="X313" i="18"/>
  <c r="W313" i="18"/>
  <c r="V313" i="18"/>
  <c r="U313" i="18"/>
  <c r="T313" i="18"/>
  <c r="S313" i="18"/>
  <c r="R313" i="18"/>
  <c r="Q313" i="18"/>
  <c r="P313" i="18"/>
  <c r="O313" i="18"/>
  <c r="N313" i="18"/>
  <c r="M313" i="18"/>
  <c r="L313" i="18"/>
  <c r="K313" i="18"/>
  <c r="J313" i="18"/>
  <c r="I313" i="18"/>
  <c r="H313" i="18"/>
  <c r="G313" i="18"/>
  <c r="F28" i="14"/>
  <c r="D28" i="14"/>
  <c r="D313" i="18" s="1"/>
  <c r="AD312" i="18"/>
  <c r="Y312" i="18"/>
  <c r="X312" i="18"/>
  <c r="V312" i="18"/>
  <c r="U312" i="18"/>
  <c r="T312" i="18"/>
  <c r="R312" i="18"/>
  <c r="Q312" i="18"/>
  <c r="P312" i="18"/>
  <c r="L312" i="18"/>
  <c r="J312" i="18"/>
  <c r="I312" i="18"/>
  <c r="D27" i="14"/>
  <c r="D312" i="18" s="1"/>
  <c r="B25" i="14"/>
  <c r="D33" i="14" s="1"/>
  <c r="D121" i="14" s="1"/>
  <c r="S20" i="14"/>
  <c r="S120" i="14" s="1"/>
  <c r="O20" i="14"/>
  <c r="O120" i="14" s="1"/>
  <c r="AF311" i="18"/>
  <c r="AB311" i="18"/>
  <c r="Z311" i="18"/>
  <c r="Y311" i="18"/>
  <c r="W311" i="18"/>
  <c r="V311" i="18"/>
  <c r="U311" i="18"/>
  <c r="S311" i="18"/>
  <c r="R311" i="18"/>
  <c r="Q311" i="18"/>
  <c r="P20" i="14"/>
  <c r="P120" i="14" s="1"/>
  <c r="O311" i="18"/>
  <c r="N311" i="18"/>
  <c r="M311" i="18"/>
  <c r="K311" i="18"/>
  <c r="J311" i="18"/>
  <c r="I311" i="18"/>
  <c r="G311" i="18"/>
  <c r="F18" i="14"/>
  <c r="F311" i="18" s="1"/>
  <c r="D18" i="14"/>
  <c r="D311" i="18" s="1"/>
  <c r="AD310" i="18"/>
  <c r="AB310" i="18"/>
  <c r="X310" i="18"/>
  <c r="W310" i="18"/>
  <c r="T310" i="18"/>
  <c r="S310" i="18"/>
  <c r="P310" i="18"/>
  <c r="O310" i="18"/>
  <c r="N20" i="14"/>
  <c r="N120" i="14" s="1"/>
  <c r="L310" i="18"/>
  <c r="K310" i="18"/>
  <c r="H310" i="18"/>
  <c r="G310" i="18"/>
  <c r="D17" i="14"/>
  <c r="D310" i="18" s="1"/>
  <c r="B15" i="14"/>
  <c r="D20" i="14" s="1"/>
  <c r="D120" i="14" s="1"/>
  <c r="I10" i="14"/>
  <c r="H10" i="14"/>
  <c r="G10" i="14"/>
  <c r="I9" i="14"/>
  <c r="H9" i="14"/>
  <c r="G9" i="14"/>
  <c r="G7" i="14"/>
  <c r="B7" i="14"/>
  <c r="G6" i="14"/>
  <c r="B6" i="14"/>
  <c r="G5" i="14"/>
  <c r="B5" i="14"/>
  <c r="G4" i="14"/>
  <c r="B4" i="14"/>
  <c r="G3" i="14"/>
  <c r="B3" i="14"/>
  <c r="G2" i="14"/>
  <c r="B2" i="14"/>
  <c r="D1028" i="13"/>
  <c r="D1017" i="13"/>
  <c r="D1015" i="13"/>
  <c r="D309" i="18" s="1"/>
  <c r="D1014" i="13"/>
  <c r="D308" i="18" s="1"/>
  <c r="D1013" i="13"/>
  <c r="D307" i="18" s="1"/>
  <c r="D1012" i="13"/>
  <c r="D306" i="18" s="1"/>
  <c r="D1011" i="13"/>
  <c r="D305" i="18" s="1"/>
  <c r="D1010" i="13"/>
  <c r="D304" i="18" s="1"/>
  <c r="D1009" i="13"/>
  <c r="D303" i="18" s="1"/>
  <c r="D1008" i="13"/>
  <c r="D302" i="18" s="1"/>
  <c r="D1007" i="13"/>
  <c r="D301" i="18" s="1"/>
  <c r="D1006" i="13"/>
  <c r="D300" i="18" s="1"/>
  <c r="D1005" i="13"/>
  <c r="D299" i="18" s="1"/>
  <c r="D1004" i="13"/>
  <c r="D298" i="18" s="1"/>
  <c r="D1003" i="13"/>
  <c r="D297" i="18" s="1"/>
  <c r="D1002" i="13"/>
  <c r="D296" i="18" s="1"/>
  <c r="D1001" i="13"/>
  <c r="D295" i="18" s="1"/>
  <c r="D1000" i="13"/>
  <c r="D294" i="18" s="1"/>
  <c r="D999" i="13"/>
  <c r="D293" i="18" s="1"/>
  <c r="D998" i="13"/>
  <c r="D292" i="18" s="1"/>
  <c r="D997" i="13"/>
  <c r="D291" i="18" s="1"/>
  <c r="D996" i="13"/>
  <c r="D290" i="18" s="1"/>
  <c r="D995" i="13"/>
  <c r="D289" i="18" s="1"/>
  <c r="D994" i="13"/>
  <c r="D288" i="18" s="1"/>
  <c r="D993" i="13"/>
  <c r="D287" i="18" s="1"/>
  <c r="D992" i="13"/>
  <c r="D286" i="18" s="1"/>
  <c r="D991" i="13"/>
  <c r="D285" i="18" s="1"/>
  <c r="D990" i="13"/>
  <c r="D284" i="18" s="1"/>
  <c r="D989" i="13"/>
  <c r="D283" i="18" s="1"/>
  <c r="D988" i="13"/>
  <c r="D282" i="18" s="1"/>
  <c r="D987" i="13"/>
  <c r="D281" i="18" s="1"/>
  <c r="D986" i="13"/>
  <c r="D280" i="18" s="1"/>
  <c r="D985" i="13"/>
  <c r="D279" i="18" s="1"/>
  <c r="D984" i="13"/>
  <c r="D278" i="18" s="1"/>
  <c r="D980" i="13"/>
  <c r="D1026" i="13" s="1"/>
  <c r="D978" i="13"/>
  <c r="D977" i="13"/>
  <c r="D976" i="13"/>
  <c r="D975" i="13"/>
  <c r="D974" i="13"/>
  <c r="D973" i="13"/>
  <c r="D972" i="13"/>
  <c r="D971" i="13"/>
  <c r="D970" i="13"/>
  <c r="D969" i="13"/>
  <c r="D968" i="13"/>
  <c r="D967" i="13"/>
  <c r="D966" i="13"/>
  <c r="D965" i="13"/>
  <c r="D964" i="13"/>
  <c r="D963" i="13"/>
  <c r="D962" i="13"/>
  <c r="D961" i="13"/>
  <c r="D960" i="13"/>
  <c r="D959" i="13"/>
  <c r="D958" i="13"/>
  <c r="D957" i="13"/>
  <c r="D956" i="13"/>
  <c r="D955" i="13"/>
  <c r="D954" i="13"/>
  <c r="D953" i="13"/>
  <c r="D952" i="13"/>
  <c r="D951" i="13"/>
  <c r="D950" i="13"/>
  <c r="D949" i="13"/>
  <c r="D948" i="13"/>
  <c r="D947" i="13"/>
  <c r="D943" i="13"/>
  <c r="D1025" i="13" s="1"/>
  <c r="D941" i="13"/>
  <c r="Y940" i="13"/>
  <c r="D940" i="13"/>
  <c r="D939" i="13"/>
  <c r="W938" i="13"/>
  <c r="D938" i="13"/>
  <c r="D937" i="13"/>
  <c r="D936" i="13"/>
  <c r="D935" i="13"/>
  <c r="D934" i="13"/>
  <c r="D933" i="13"/>
  <c r="D932" i="13"/>
  <c r="D931" i="13"/>
  <c r="D930" i="13"/>
  <c r="D929" i="13"/>
  <c r="D928" i="13"/>
  <c r="D927" i="13"/>
  <c r="D926" i="13"/>
  <c r="D925" i="13"/>
  <c r="D924" i="13"/>
  <c r="D923" i="13"/>
  <c r="W922" i="13"/>
  <c r="D922" i="13"/>
  <c r="D921" i="13"/>
  <c r="D920" i="13"/>
  <c r="D919" i="13"/>
  <c r="D918" i="13"/>
  <c r="D917" i="13"/>
  <c r="D916" i="13"/>
  <c r="D915" i="13"/>
  <c r="D914" i="13"/>
  <c r="D913" i="13"/>
  <c r="D912" i="13"/>
  <c r="D911" i="13"/>
  <c r="D910" i="13"/>
  <c r="D906" i="13"/>
  <c r="D1024" i="13" s="1"/>
  <c r="D904" i="13"/>
  <c r="D903" i="13"/>
  <c r="D902" i="13"/>
  <c r="D901" i="13"/>
  <c r="U900" i="13"/>
  <c r="D900" i="13"/>
  <c r="D899" i="13"/>
  <c r="D898" i="13"/>
  <c r="D897" i="13"/>
  <c r="D896" i="13"/>
  <c r="D895" i="13"/>
  <c r="D894" i="13"/>
  <c r="D893" i="13"/>
  <c r="D892" i="13"/>
  <c r="D891" i="13"/>
  <c r="D890" i="13"/>
  <c r="D889" i="13"/>
  <c r="D888" i="13"/>
  <c r="D887" i="13"/>
  <c r="D886" i="13"/>
  <c r="D885" i="13"/>
  <c r="M884" i="13"/>
  <c r="D884" i="13"/>
  <c r="D883" i="13"/>
  <c r="D882" i="13"/>
  <c r="D881" i="13"/>
  <c r="D880" i="13"/>
  <c r="D879" i="13"/>
  <c r="D878" i="13"/>
  <c r="D877" i="13"/>
  <c r="D876" i="13"/>
  <c r="D875" i="13"/>
  <c r="D874" i="13"/>
  <c r="D873" i="13"/>
  <c r="D869" i="13"/>
  <c r="D1023" i="13" s="1"/>
  <c r="D867" i="13"/>
  <c r="D866" i="13"/>
  <c r="D865" i="13"/>
  <c r="D864" i="13"/>
  <c r="D863" i="13"/>
  <c r="D862" i="13"/>
  <c r="D861" i="13"/>
  <c r="D860" i="13"/>
  <c r="D859" i="13"/>
  <c r="D858" i="13"/>
  <c r="D857" i="13"/>
  <c r="D856" i="13"/>
  <c r="D855" i="13"/>
  <c r="D854" i="13"/>
  <c r="D853" i="13"/>
  <c r="U852" i="13"/>
  <c r="I852" i="13"/>
  <c r="D852" i="13"/>
  <c r="D851" i="13"/>
  <c r="I850" i="13"/>
  <c r="D850" i="13"/>
  <c r="D849" i="13"/>
  <c r="Q848" i="13"/>
  <c r="D848" i="13"/>
  <c r="D847" i="13"/>
  <c r="D846" i="13"/>
  <c r="D845" i="13"/>
  <c r="Y844" i="13"/>
  <c r="I844" i="13"/>
  <c r="D844" i="13"/>
  <c r="D843" i="13"/>
  <c r="AF842" i="13"/>
  <c r="D842" i="13"/>
  <c r="D841" i="13"/>
  <c r="Q840" i="13"/>
  <c r="D840" i="13"/>
  <c r="D839" i="13"/>
  <c r="D838" i="13"/>
  <c r="Z837" i="13"/>
  <c r="D837" i="13"/>
  <c r="F836" i="13"/>
  <c r="F984" i="13" s="1"/>
  <c r="F278" i="18" s="1"/>
  <c r="D836" i="13"/>
  <c r="D832" i="13"/>
  <c r="D1022" i="13" s="1"/>
  <c r="D830" i="13"/>
  <c r="D829" i="13"/>
  <c r="D828" i="13"/>
  <c r="L827" i="13"/>
  <c r="D827" i="13"/>
  <c r="D826" i="13"/>
  <c r="D825" i="13"/>
  <c r="D824" i="13"/>
  <c r="D823" i="13"/>
  <c r="D822" i="13"/>
  <c r="D821" i="13"/>
  <c r="D820" i="13"/>
  <c r="D819" i="13"/>
  <c r="D818" i="13"/>
  <c r="D817" i="13"/>
  <c r="D816" i="13"/>
  <c r="D815" i="13"/>
  <c r="D814" i="13"/>
  <c r="D813" i="13"/>
  <c r="D812" i="13"/>
  <c r="T811" i="13"/>
  <c r="D811" i="13"/>
  <c r="D810" i="13"/>
  <c r="D809" i="13"/>
  <c r="D808" i="13"/>
  <c r="D807" i="13"/>
  <c r="D806" i="13"/>
  <c r="D805" i="13"/>
  <c r="D804" i="13"/>
  <c r="D803" i="13"/>
  <c r="D802" i="13"/>
  <c r="D801" i="13"/>
  <c r="F800" i="13"/>
  <c r="F837" i="13" s="1"/>
  <c r="D800" i="13"/>
  <c r="D799" i="13"/>
  <c r="D792" i="13"/>
  <c r="D790" i="13"/>
  <c r="D789" i="13"/>
  <c r="D788" i="13"/>
  <c r="D787" i="13"/>
  <c r="D786" i="13"/>
  <c r="D785" i="13"/>
  <c r="D784" i="13"/>
  <c r="D783" i="13"/>
  <c r="D782" i="13"/>
  <c r="D781" i="13"/>
  <c r="D780" i="13"/>
  <c r="D779" i="13"/>
  <c r="D778" i="13"/>
  <c r="D777" i="13"/>
  <c r="D776" i="13"/>
  <c r="D775" i="13"/>
  <c r="D774" i="13"/>
  <c r="D773" i="13"/>
  <c r="D772" i="13"/>
  <c r="D771" i="13"/>
  <c r="D770" i="13"/>
  <c r="D769" i="13"/>
  <c r="D768" i="13"/>
  <c r="D767" i="13"/>
  <c r="D766" i="13"/>
  <c r="D765" i="13"/>
  <c r="D764" i="13"/>
  <c r="D763" i="13"/>
  <c r="D762" i="13"/>
  <c r="D761" i="13"/>
  <c r="F760" i="13"/>
  <c r="F761" i="13" s="1"/>
  <c r="F762" i="13" s="1"/>
  <c r="F763" i="13" s="1"/>
  <c r="F764" i="13" s="1"/>
  <c r="F765" i="13" s="1"/>
  <c r="F766" i="13" s="1"/>
  <c r="F767" i="13" s="1"/>
  <c r="F768" i="13" s="1"/>
  <c r="F769" i="13" s="1"/>
  <c r="F770" i="13" s="1"/>
  <c r="F771" i="13" s="1"/>
  <c r="F772" i="13" s="1"/>
  <c r="F773" i="13" s="1"/>
  <c r="F774" i="13" s="1"/>
  <c r="F775" i="13" s="1"/>
  <c r="F776" i="13" s="1"/>
  <c r="F777" i="13" s="1"/>
  <c r="F778" i="13" s="1"/>
  <c r="F779" i="13" s="1"/>
  <c r="F780" i="13" s="1"/>
  <c r="F781" i="13" s="1"/>
  <c r="F782" i="13" s="1"/>
  <c r="F783" i="13" s="1"/>
  <c r="F784" i="13" s="1"/>
  <c r="F785" i="13" s="1"/>
  <c r="F786" i="13" s="1"/>
  <c r="F787" i="13" s="1"/>
  <c r="F788" i="13" s="1"/>
  <c r="F789" i="13" s="1"/>
  <c r="F790" i="13" s="1"/>
  <c r="F792" i="13" s="1"/>
  <c r="D760" i="13"/>
  <c r="D759" i="13"/>
  <c r="D755" i="13"/>
  <c r="D753" i="13"/>
  <c r="Q940" i="13"/>
  <c r="D752" i="13"/>
  <c r="D751" i="13"/>
  <c r="D750" i="13"/>
  <c r="D749" i="13"/>
  <c r="D748" i="13"/>
  <c r="D747" i="13"/>
  <c r="D746" i="13"/>
  <c r="D745" i="13"/>
  <c r="D744" i="13"/>
  <c r="D743" i="13"/>
  <c r="D742" i="13"/>
  <c r="D741" i="13"/>
  <c r="D740" i="13"/>
  <c r="D739" i="13"/>
  <c r="D738" i="13"/>
  <c r="D737" i="13"/>
  <c r="Y924" i="13"/>
  <c r="D736" i="13"/>
  <c r="D735" i="13"/>
  <c r="D734" i="13"/>
  <c r="D733" i="13"/>
  <c r="D732" i="13"/>
  <c r="D731" i="13"/>
  <c r="D730" i="13"/>
  <c r="D729" i="13"/>
  <c r="D728" i="13"/>
  <c r="D727" i="13"/>
  <c r="D726" i="13"/>
  <c r="D725" i="13"/>
  <c r="D724" i="13"/>
  <c r="D723" i="13"/>
  <c r="D722" i="13"/>
  <c r="D718" i="13"/>
  <c r="D716" i="13"/>
  <c r="D715" i="13"/>
  <c r="D714" i="13"/>
  <c r="D713" i="13"/>
  <c r="D712" i="13"/>
  <c r="D711" i="13"/>
  <c r="D710" i="13"/>
  <c r="D709" i="13"/>
  <c r="D708" i="13"/>
  <c r="D707" i="13"/>
  <c r="D706" i="13"/>
  <c r="D705" i="13"/>
  <c r="D704" i="13"/>
  <c r="D703" i="13"/>
  <c r="D702" i="13"/>
  <c r="D701" i="13"/>
  <c r="D700" i="13"/>
  <c r="D699" i="13"/>
  <c r="D698" i="13"/>
  <c r="D697" i="13"/>
  <c r="D696" i="13"/>
  <c r="D695" i="13"/>
  <c r="D694" i="13"/>
  <c r="D693" i="13"/>
  <c r="D692" i="13"/>
  <c r="D691" i="13"/>
  <c r="D690" i="13"/>
  <c r="D689" i="13"/>
  <c r="D688" i="13"/>
  <c r="D687" i="13"/>
  <c r="D686" i="13"/>
  <c r="D685" i="13"/>
  <c r="D681" i="13"/>
  <c r="D679" i="13"/>
  <c r="D678" i="13"/>
  <c r="D677" i="13"/>
  <c r="D676" i="13"/>
  <c r="D675" i="13"/>
  <c r="D674" i="13"/>
  <c r="D673" i="13"/>
  <c r="D672" i="13"/>
  <c r="D671" i="13"/>
  <c r="D670" i="13"/>
  <c r="D669" i="13"/>
  <c r="D668" i="13"/>
  <c r="D667" i="13"/>
  <c r="D666" i="13"/>
  <c r="D665" i="13"/>
  <c r="D664" i="13"/>
  <c r="D663" i="13"/>
  <c r="D662" i="13"/>
  <c r="D661" i="13"/>
  <c r="D660" i="13"/>
  <c r="D659" i="13"/>
  <c r="D658" i="13"/>
  <c r="D657" i="13"/>
  <c r="D656" i="13"/>
  <c r="D655" i="13"/>
  <c r="D654" i="13"/>
  <c r="D653" i="13"/>
  <c r="D652" i="13"/>
  <c r="D651" i="13"/>
  <c r="D650" i="13"/>
  <c r="D649" i="13"/>
  <c r="F648" i="13"/>
  <c r="F685" i="13" s="1"/>
  <c r="F722" i="13" s="1"/>
  <c r="D648" i="13"/>
  <c r="D644" i="13"/>
  <c r="D642" i="13"/>
  <c r="D641" i="13"/>
  <c r="D640" i="13"/>
  <c r="D639" i="13"/>
  <c r="D638" i="13"/>
  <c r="D637" i="13"/>
  <c r="D636" i="13"/>
  <c r="D635" i="13"/>
  <c r="D634" i="13"/>
  <c r="D633" i="13"/>
  <c r="D632" i="13"/>
  <c r="D631" i="13"/>
  <c r="D630" i="13"/>
  <c r="D629" i="13"/>
  <c r="D628" i="13"/>
  <c r="D627" i="13"/>
  <c r="D626" i="13"/>
  <c r="D625" i="13"/>
  <c r="D624" i="13"/>
  <c r="D623" i="13"/>
  <c r="D622" i="13"/>
  <c r="D621" i="13"/>
  <c r="D620" i="13"/>
  <c r="D619" i="13"/>
  <c r="D618" i="13"/>
  <c r="D617" i="13"/>
  <c r="D616" i="13"/>
  <c r="D615" i="13"/>
  <c r="D614" i="13"/>
  <c r="D613" i="13"/>
  <c r="F612" i="13"/>
  <c r="D612" i="13"/>
  <c r="D611" i="13"/>
  <c r="D604" i="13"/>
  <c r="D602" i="13"/>
  <c r="D601" i="13"/>
  <c r="Z600" i="13"/>
  <c r="D600" i="13"/>
  <c r="I599" i="13"/>
  <c r="D599" i="13"/>
  <c r="D598" i="13"/>
  <c r="D597" i="13"/>
  <c r="D596" i="13"/>
  <c r="D595" i="13"/>
  <c r="D594" i="13"/>
  <c r="D593" i="13"/>
  <c r="D592" i="13"/>
  <c r="D591" i="13"/>
  <c r="N590" i="13"/>
  <c r="D590" i="13"/>
  <c r="D589" i="13"/>
  <c r="D588" i="13"/>
  <c r="I587" i="13"/>
  <c r="D587" i="13"/>
  <c r="D586" i="13"/>
  <c r="D585" i="13"/>
  <c r="Z584" i="13"/>
  <c r="D584" i="13"/>
  <c r="D583" i="13"/>
  <c r="R582" i="13"/>
  <c r="D582" i="13"/>
  <c r="D581" i="13"/>
  <c r="D580" i="13"/>
  <c r="D579" i="13"/>
  <c r="D578" i="13"/>
  <c r="D577" i="13"/>
  <c r="D576" i="13"/>
  <c r="D575" i="13"/>
  <c r="D574" i="13"/>
  <c r="Y573" i="13"/>
  <c r="D573" i="13"/>
  <c r="F572" i="13"/>
  <c r="F573" i="13" s="1"/>
  <c r="F574" i="13" s="1"/>
  <c r="F575" i="13" s="1"/>
  <c r="F576" i="13" s="1"/>
  <c r="F577" i="13" s="1"/>
  <c r="F578" i="13" s="1"/>
  <c r="F579" i="13" s="1"/>
  <c r="F580" i="13" s="1"/>
  <c r="F581" i="13" s="1"/>
  <c r="F582" i="13" s="1"/>
  <c r="F583" i="13" s="1"/>
  <c r="F584" i="13" s="1"/>
  <c r="F585" i="13" s="1"/>
  <c r="F586" i="13" s="1"/>
  <c r="F587" i="13" s="1"/>
  <c r="F588" i="13" s="1"/>
  <c r="F589" i="13" s="1"/>
  <c r="F590" i="13" s="1"/>
  <c r="F591" i="13" s="1"/>
  <c r="F592" i="13" s="1"/>
  <c r="F593" i="13" s="1"/>
  <c r="F594" i="13" s="1"/>
  <c r="F595" i="13" s="1"/>
  <c r="F596" i="13" s="1"/>
  <c r="F597" i="13" s="1"/>
  <c r="F598" i="13" s="1"/>
  <c r="F599" i="13" s="1"/>
  <c r="F600" i="13" s="1"/>
  <c r="F601" i="13" s="1"/>
  <c r="F602" i="13" s="1"/>
  <c r="F604" i="13" s="1"/>
  <c r="D572" i="13"/>
  <c r="Y571" i="13"/>
  <c r="Q571" i="13"/>
  <c r="D571" i="13"/>
  <c r="D568" i="13"/>
  <c r="D566" i="13"/>
  <c r="D565" i="13"/>
  <c r="D564" i="13"/>
  <c r="S563" i="13"/>
  <c r="D563" i="13"/>
  <c r="D562" i="13"/>
  <c r="D561" i="13"/>
  <c r="D560" i="13"/>
  <c r="D559" i="13"/>
  <c r="AD558" i="13"/>
  <c r="D558" i="13"/>
  <c r="D557" i="13"/>
  <c r="D556" i="13"/>
  <c r="D555" i="13"/>
  <c r="D554" i="13"/>
  <c r="D553" i="13"/>
  <c r="D552" i="13"/>
  <c r="D551" i="13"/>
  <c r="D550" i="13"/>
  <c r="D549" i="13"/>
  <c r="D548" i="13"/>
  <c r="S547" i="13"/>
  <c r="D547" i="13"/>
  <c r="D546" i="13"/>
  <c r="D545" i="13"/>
  <c r="D544" i="13"/>
  <c r="D543" i="13"/>
  <c r="AD542" i="13"/>
  <c r="D542" i="13"/>
  <c r="D541" i="13"/>
  <c r="D540" i="13"/>
  <c r="D539" i="13"/>
  <c r="D538" i="13"/>
  <c r="D537" i="13"/>
  <c r="H536" i="13"/>
  <c r="F536" i="13"/>
  <c r="F537" i="13" s="1"/>
  <c r="F538" i="13" s="1"/>
  <c r="F539" i="13" s="1"/>
  <c r="F540" i="13" s="1"/>
  <c r="F541" i="13" s="1"/>
  <c r="F542" i="13" s="1"/>
  <c r="F543" i="13" s="1"/>
  <c r="F544" i="13" s="1"/>
  <c r="F545" i="13" s="1"/>
  <c r="F546" i="13" s="1"/>
  <c r="F547" i="13" s="1"/>
  <c r="F548" i="13" s="1"/>
  <c r="F549" i="13" s="1"/>
  <c r="F550" i="13" s="1"/>
  <c r="F551" i="13" s="1"/>
  <c r="F552" i="13" s="1"/>
  <c r="F553" i="13" s="1"/>
  <c r="F554" i="13" s="1"/>
  <c r="F555" i="13" s="1"/>
  <c r="F556" i="13" s="1"/>
  <c r="F557" i="13" s="1"/>
  <c r="F558" i="13" s="1"/>
  <c r="F559" i="13" s="1"/>
  <c r="F560" i="13" s="1"/>
  <c r="F561" i="13" s="1"/>
  <c r="F562" i="13" s="1"/>
  <c r="F563" i="13" s="1"/>
  <c r="F564" i="13" s="1"/>
  <c r="F565" i="13" s="1"/>
  <c r="F566" i="13" s="1"/>
  <c r="F568" i="13" s="1"/>
  <c r="D536" i="13"/>
  <c r="K535" i="13"/>
  <c r="D535" i="13"/>
  <c r="D532" i="13"/>
  <c r="D530" i="13"/>
  <c r="D529" i="13"/>
  <c r="D528" i="13"/>
  <c r="U527" i="13"/>
  <c r="U975" i="13" s="1"/>
  <c r="D527" i="13"/>
  <c r="D526" i="13"/>
  <c r="AF525" i="13"/>
  <c r="AF973" i="13" s="1"/>
  <c r="M525" i="13"/>
  <c r="M973" i="13" s="1"/>
  <c r="D525" i="13"/>
  <c r="R524" i="13"/>
  <c r="R972" i="13" s="1"/>
  <c r="D524" i="13"/>
  <c r="U523" i="13"/>
  <c r="U971" i="13" s="1"/>
  <c r="D523" i="13"/>
  <c r="D522" i="13"/>
  <c r="Q521" i="13"/>
  <c r="Q969" i="13" s="1"/>
  <c r="D521" i="13"/>
  <c r="T520" i="13"/>
  <c r="T968" i="13" s="1"/>
  <c r="D520" i="13"/>
  <c r="O519" i="13"/>
  <c r="O967" i="13" s="1"/>
  <c r="M519" i="13"/>
  <c r="M967" i="13" s="1"/>
  <c r="D519" i="13"/>
  <c r="D518" i="13"/>
  <c r="S517" i="13"/>
  <c r="S965" i="13" s="1"/>
  <c r="D517" i="13"/>
  <c r="D516" i="13"/>
  <c r="G515" i="13"/>
  <c r="G963" i="13" s="1"/>
  <c r="D515" i="13"/>
  <c r="D514" i="13"/>
  <c r="AF513" i="13"/>
  <c r="AF961" i="13" s="1"/>
  <c r="K513" i="13"/>
  <c r="K961" i="13" s="1"/>
  <c r="D513" i="13"/>
  <c r="D512" i="13"/>
  <c r="AF511" i="13"/>
  <c r="AF959" i="13" s="1"/>
  <c r="D511" i="13"/>
  <c r="D510" i="13"/>
  <c r="U509" i="13"/>
  <c r="U957" i="13" s="1"/>
  <c r="D509" i="13"/>
  <c r="D508" i="13"/>
  <c r="W507" i="13"/>
  <c r="W955" i="13" s="1"/>
  <c r="U507" i="13"/>
  <c r="U955" i="13" s="1"/>
  <c r="D507" i="13"/>
  <c r="N506" i="13"/>
  <c r="N954" i="13" s="1"/>
  <c r="D506" i="13"/>
  <c r="AB505" i="13"/>
  <c r="AB953" i="13" s="1"/>
  <c r="M505" i="13"/>
  <c r="M953" i="13" s="1"/>
  <c r="D505" i="13"/>
  <c r="D504" i="13"/>
  <c r="O503" i="13"/>
  <c r="O951" i="13" s="1"/>
  <c r="M503" i="13"/>
  <c r="M951" i="13" s="1"/>
  <c r="D503" i="13"/>
  <c r="V502" i="13"/>
  <c r="V950" i="13" s="1"/>
  <c r="H502" i="13"/>
  <c r="H950" i="13" s="1"/>
  <c r="D502" i="13"/>
  <c r="D501" i="13"/>
  <c r="L500" i="13"/>
  <c r="L948" i="13" s="1"/>
  <c r="F500" i="13"/>
  <c r="F501" i="13" s="1"/>
  <c r="F502" i="13" s="1"/>
  <c r="F503" i="13" s="1"/>
  <c r="F504" i="13" s="1"/>
  <c r="F505" i="13" s="1"/>
  <c r="F506" i="13" s="1"/>
  <c r="F507" i="13" s="1"/>
  <c r="F508" i="13" s="1"/>
  <c r="F509" i="13" s="1"/>
  <c r="F510" i="13" s="1"/>
  <c r="F511" i="13" s="1"/>
  <c r="F512" i="13" s="1"/>
  <c r="F513" i="13" s="1"/>
  <c r="F514" i="13" s="1"/>
  <c r="F515" i="13" s="1"/>
  <c r="F516" i="13" s="1"/>
  <c r="F517" i="13" s="1"/>
  <c r="F518" i="13" s="1"/>
  <c r="F519" i="13" s="1"/>
  <c r="F520" i="13" s="1"/>
  <c r="F521" i="13" s="1"/>
  <c r="F522" i="13" s="1"/>
  <c r="F523" i="13" s="1"/>
  <c r="F524" i="13" s="1"/>
  <c r="F525" i="13" s="1"/>
  <c r="F526" i="13" s="1"/>
  <c r="F527" i="13" s="1"/>
  <c r="F528" i="13" s="1"/>
  <c r="F529" i="13" s="1"/>
  <c r="F530" i="13" s="1"/>
  <c r="F532" i="13" s="1"/>
  <c r="D500" i="13"/>
  <c r="W499" i="13"/>
  <c r="M499" i="13"/>
  <c r="M947" i="13" s="1"/>
  <c r="D499" i="13"/>
  <c r="D494" i="13"/>
  <c r="D492" i="13"/>
  <c r="AF601" i="13"/>
  <c r="Y601" i="13"/>
  <c r="U601" i="13"/>
  <c r="Q601" i="13"/>
  <c r="M601" i="13"/>
  <c r="I601" i="13"/>
  <c r="D491" i="13"/>
  <c r="D490" i="13"/>
  <c r="Y599" i="13"/>
  <c r="D489" i="13"/>
  <c r="D488" i="13"/>
  <c r="AF597" i="13"/>
  <c r="D487" i="13"/>
  <c r="D486" i="13"/>
  <c r="AF595" i="13"/>
  <c r="Y595" i="13"/>
  <c r="U595" i="13"/>
  <c r="Q595" i="13"/>
  <c r="M595" i="13"/>
  <c r="I595" i="13"/>
  <c r="D485" i="13"/>
  <c r="D484" i="13"/>
  <c r="AF593" i="13"/>
  <c r="Y593" i="13"/>
  <c r="U593" i="13"/>
  <c r="M593" i="13"/>
  <c r="D483" i="13"/>
  <c r="D482" i="13"/>
  <c r="U591" i="13"/>
  <c r="I591" i="13"/>
  <c r="D481" i="13"/>
  <c r="D480" i="13"/>
  <c r="I589" i="13"/>
  <c r="D479" i="13"/>
  <c r="D478" i="13"/>
  <c r="AF587" i="13"/>
  <c r="U587" i="13"/>
  <c r="M587" i="13"/>
  <c r="D477" i="13"/>
  <c r="D476" i="13"/>
  <c r="AF585" i="13"/>
  <c r="Y585" i="13"/>
  <c r="U585" i="13"/>
  <c r="Q585" i="13"/>
  <c r="M585" i="13"/>
  <c r="I585" i="13"/>
  <c r="D475" i="13"/>
  <c r="D474" i="13"/>
  <c r="Y583" i="13"/>
  <c r="D473" i="13"/>
  <c r="D472" i="13"/>
  <c r="Y581" i="13"/>
  <c r="M581" i="13"/>
  <c r="D471" i="13"/>
  <c r="D470" i="13"/>
  <c r="AF579" i="13"/>
  <c r="Y579" i="13"/>
  <c r="U579" i="13"/>
  <c r="Q579" i="13"/>
  <c r="M579" i="13"/>
  <c r="I579" i="13"/>
  <c r="D469" i="13"/>
  <c r="D468" i="13"/>
  <c r="AF577" i="13"/>
  <c r="Y577" i="13"/>
  <c r="U577" i="13"/>
  <c r="M577" i="13"/>
  <c r="D467" i="13"/>
  <c r="D466" i="13"/>
  <c r="Y575" i="13"/>
  <c r="D465" i="13"/>
  <c r="R574" i="13"/>
  <c r="N574" i="13"/>
  <c r="D464" i="13"/>
  <c r="M573" i="13"/>
  <c r="D463" i="13"/>
  <c r="V572" i="13"/>
  <c r="R494" i="13"/>
  <c r="N572" i="13"/>
  <c r="J572" i="13"/>
  <c r="F462" i="13"/>
  <c r="F463" i="13" s="1"/>
  <c r="F464" i="13" s="1"/>
  <c r="F465" i="13" s="1"/>
  <c r="F466" i="13" s="1"/>
  <c r="F467" i="13" s="1"/>
  <c r="F468" i="13" s="1"/>
  <c r="F469" i="13" s="1"/>
  <c r="F470" i="13" s="1"/>
  <c r="F471" i="13" s="1"/>
  <c r="F472" i="13" s="1"/>
  <c r="F473" i="13" s="1"/>
  <c r="F474" i="13" s="1"/>
  <c r="F475" i="13" s="1"/>
  <c r="F476" i="13" s="1"/>
  <c r="F477" i="13" s="1"/>
  <c r="F478" i="13" s="1"/>
  <c r="F479" i="13" s="1"/>
  <c r="F480" i="13" s="1"/>
  <c r="F481" i="13" s="1"/>
  <c r="F482" i="13" s="1"/>
  <c r="F483" i="13" s="1"/>
  <c r="F484" i="13" s="1"/>
  <c r="F485" i="13" s="1"/>
  <c r="F486" i="13" s="1"/>
  <c r="F487" i="13" s="1"/>
  <c r="F488" i="13" s="1"/>
  <c r="F489" i="13" s="1"/>
  <c r="F490" i="13" s="1"/>
  <c r="F491" i="13" s="1"/>
  <c r="F492" i="13" s="1"/>
  <c r="F494" i="13" s="1"/>
  <c r="D462" i="13"/>
  <c r="W494" i="13"/>
  <c r="G494" i="13"/>
  <c r="D461" i="13"/>
  <c r="D458" i="13"/>
  <c r="AD566" i="13"/>
  <c r="P566" i="13"/>
  <c r="D456" i="13"/>
  <c r="D455" i="13"/>
  <c r="X564" i="13"/>
  <c r="D454" i="13"/>
  <c r="D453" i="13"/>
  <c r="AD562" i="13"/>
  <c r="P562" i="13"/>
  <c r="D452" i="13"/>
  <c r="D451" i="13"/>
  <c r="X560" i="13"/>
  <c r="D450" i="13"/>
  <c r="D449" i="13"/>
  <c r="P558" i="13"/>
  <c r="D448" i="13"/>
  <c r="D447" i="13"/>
  <c r="X556" i="13"/>
  <c r="D446" i="13"/>
  <c r="D445" i="13"/>
  <c r="AD554" i="13"/>
  <c r="P554" i="13"/>
  <c r="D444" i="13"/>
  <c r="D443" i="13"/>
  <c r="X552" i="13"/>
  <c r="D442" i="13"/>
  <c r="D441" i="13"/>
  <c r="AD550" i="13"/>
  <c r="P550" i="13"/>
  <c r="D440" i="13"/>
  <c r="D439" i="13"/>
  <c r="X548" i="13"/>
  <c r="D438" i="13"/>
  <c r="D437" i="13"/>
  <c r="AD546" i="13"/>
  <c r="P546" i="13"/>
  <c r="D436" i="13"/>
  <c r="D435" i="13"/>
  <c r="X544" i="13"/>
  <c r="D434" i="13"/>
  <c r="D433" i="13"/>
  <c r="P542" i="13"/>
  <c r="D432" i="13"/>
  <c r="D431" i="13"/>
  <c r="X540" i="13"/>
  <c r="D430" i="13"/>
  <c r="D429" i="13"/>
  <c r="AD538" i="13"/>
  <c r="P538" i="13"/>
  <c r="D428" i="13"/>
  <c r="D427" i="13"/>
  <c r="F426" i="13"/>
  <c r="F427" i="13" s="1"/>
  <c r="F428" i="13" s="1"/>
  <c r="F429" i="13" s="1"/>
  <c r="F430" i="13" s="1"/>
  <c r="F431" i="13" s="1"/>
  <c r="F432" i="13" s="1"/>
  <c r="F433" i="13" s="1"/>
  <c r="F434" i="13" s="1"/>
  <c r="F435" i="13" s="1"/>
  <c r="F436" i="13" s="1"/>
  <c r="F437" i="13" s="1"/>
  <c r="F438" i="13" s="1"/>
  <c r="F439" i="13" s="1"/>
  <c r="F440" i="13" s="1"/>
  <c r="F441" i="13" s="1"/>
  <c r="F442" i="13" s="1"/>
  <c r="F443" i="13" s="1"/>
  <c r="F444" i="13" s="1"/>
  <c r="F445" i="13" s="1"/>
  <c r="F446" i="13" s="1"/>
  <c r="F447" i="13" s="1"/>
  <c r="F448" i="13" s="1"/>
  <c r="F449" i="13" s="1"/>
  <c r="F450" i="13" s="1"/>
  <c r="F451" i="13" s="1"/>
  <c r="F452" i="13" s="1"/>
  <c r="F453" i="13" s="1"/>
  <c r="F454" i="13" s="1"/>
  <c r="F455" i="13" s="1"/>
  <c r="F456" i="13" s="1"/>
  <c r="F458" i="13" s="1"/>
  <c r="D426" i="13"/>
  <c r="AB458" i="13"/>
  <c r="W535" i="13"/>
  <c r="S458" i="13"/>
  <c r="K458" i="13"/>
  <c r="G458" i="13"/>
  <c r="D425" i="13"/>
  <c r="D422" i="13"/>
  <c r="D420" i="13"/>
  <c r="D419" i="13"/>
  <c r="D418" i="13"/>
  <c r="D417" i="13"/>
  <c r="D416" i="13"/>
  <c r="D415" i="13"/>
  <c r="D414" i="13"/>
  <c r="D413" i="13"/>
  <c r="D412" i="13"/>
  <c r="K521" i="13"/>
  <c r="K969" i="13" s="1"/>
  <c r="D411" i="13"/>
  <c r="D410" i="13"/>
  <c r="D409" i="13"/>
  <c r="H518" i="13"/>
  <c r="H966" i="13" s="1"/>
  <c r="D408" i="13"/>
  <c r="P517" i="13"/>
  <c r="P965" i="13" s="1"/>
  <c r="D407" i="13"/>
  <c r="L516" i="13"/>
  <c r="L964" i="13" s="1"/>
  <c r="D406" i="13"/>
  <c r="W515" i="13"/>
  <c r="W963" i="13" s="1"/>
  <c r="D405" i="13"/>
  <c r="D404" i="13"/>
  <c r="AB513" i="13"/>
  <c r="AB961" i="13" s="1"/>
  <c r="P513" i="13"/>
  <c r="P961" i="13" s="1"/>
  <c r="D403" i="13"/>
  <c r="D402" i="13"/>
  <c r="O511" i="13"/>
  <c r="O959" i="13" s="1"/>
  <c r="D401" i="13"/>
  <c r="X510" i="13"/>
  <c r="X958" i="13" s="1"/>
  <c r="D400" i="13"/>
  <c r="S509" i="13"/>
  <c r="S957" i="13" s="1"/>
  <c r="P509" i="13"/>
  <c r="P957" i="13" s="1"/>
  <c r="D399" i="13"/>
  <c r="AD508" i="13"/>
  <c r="AD956" i="13" s="1"/>
  <c r="D398" i="13"/>
  <c r="G507" i="13"/>
  <c r="G955" i="13" s="1"/>
  <c r="D397" i="13"/>
  <c r="P506" i="13"/>
  <c r="P954" i="13" s="1"/>
  <c r="D396" i="13"/>
  <c r="P505" i="13"/>
  <c r="P953" i="13" s="1"/>
  <c r="K505" i="13"/>
  <c r="K953" i="13" s="1"/>
  <c r="D395" i="13"/>
  <c r="T504" i="13"/>
  <c r="T952" i="13" s="1"/>
  <c r="D394" i="13"/>
  <c r="D393" i="13"/>
  <c r="X502" i="13"/>
  <c r="X950" i="13" s="1"/>
  <c r="D392" i="13"/>
  <c r="P501" i="13"/>
  <c r="P949" i="13" s="1"/>
  <c r="D391" i="13"/>
  <c r="Y500" i="13"/>
  <c r="Y948" i="13" s="1"/>
  <c r="I500" i="13"/>
  <c r="I948" i="13" s="1"/>
  <c r="F390" i="13"/>
  <c r="F391" i="13" s="1"/>
  <c r="F392" i="13" s="1"/>
  <c r="F393" i="13" s="1"/>
  <c r="F394" i="13" s="1"/>
  <c r="F395" i="13" s="1"/>
  <c r="F396" i="13" s="1"/>
  <c r="F397" i="13" s="1"/>
  <c r="F398" i="13" s="1"/>
  <c r="F399" i="13" s="1"/>
  <c r="F400" i="13" s="1"/>
  <c r="F401" i="13" s="1"/>
  <c r="F402" i="13" s="1"/>
  <c r="F403" i="13" s="1"/>
  <c r="F404" i="13" s="1"/>
  <c r="F405" i="13" s="1"/>
  <c r="F406" i="13" s="1"/>
  <c r="F407" i="13" s="1"/>
  <c r="F408" i="13" s="1"/>
  <c r="F409" i="13" s="1"/>
  <c r="F410" i="13" s="1"/>
  <c r="F411" i="13" s="1"/>
  <c r="F412" i="13" s="1"/>
  <c r="F413" i="13" s="1"/>
  <c r="F414" i="13" s="1"/>
  <c r="F415" i="13" s="1"/>
  <c r="F416" i="13" s="1"/>
  <c r="F417" i="13" s="1"/>
  <c r="F418" i="13" s="1"/>
  <c r="F419" i="13" s="1"/>
  <c r="F420" i="13" s="1"/>
  <c r="F422" i="13" s="1"/>
  <c r="D390" i="13"/>
  <c r="Z422" i="13"/>
  <c r="V422" i="13"/>
  <c r="R422" i="13"/>
  <c r="N422" i="13"/>
  <c r="J499" i="13"/>
  <c r="D389" i="13"/>
  <c r="D384" i="13"/>
  <c r="AB602" i="13"/>
  <c r="W602" i="13"/>
  <c r="S602" i="13"/>
  <c r="O602" i="13"/>
  <c r="K602" i="13"/>
  <c r="G602" i="13"/>
  <c r="D382" i="13"/>
  <c r="AB601" i="13"/>
  <c r="Z601" i="13"/>
  <c r="W601" i="13"/>
  <c r="V601" i="13"/>
  <c r="S601" i="13"/>
  <c r="R601" i="13"/>
  <c r="O601" i="13"/>
  <c r="N601" i="13"/>
  <c r="K601" i="13"/>
  <c r="J601" i="13"/>
  <c r="G601" i="13"/>
  <c r="D381" i="13"/>
  <c r="AB600" i="13"/>
  <c r="W600" i="13"/>
  <c r="V600" i="13"/>
  <c r="S600" i="13"/>
  <c r="R600" i="13"/>
  <c r="O600" i="13"/>
  <c r="N600" i="13"/>
  <c r="K600" i="13"/>
  <c r="J600" i="13"/>
  <c r="G600" i="13"/>
  <c r="D380" i="13"/>
  <c r="AB599" i="13"/>
  <c r="Z599" i="13"/>
  <c r="W599" i="13"/>
  <c r="V599" i="13"/>
  <c r="S599" i="13"/>
  <c r="R599" i="13"/>
  <c r="O599" i="13"/>
  <c r="N599" i="13"/>
  <c r="K599" i="13"/>
  <c r="J599" i="13"/>
  <c r="G599" i="13"/>
  <c r="D379" i="13"/>
  <c r="AB598" i="13"/>
  <c r="Z598" i="13"/>
  <c r="W598" i="13"/>
  <c r="V598" i="13"/>
  <c r="S598" i="13"/>
  <c r="R598" i="13"/>
  <c r="O598" i="13"/>
  <c r="N598" i="13"/>
  <c r="K598" i="13"/>
  <c r="J598" i="13"/>
  <c r="G598" i="13"/>
  <c r="D378" i="13"/>
  <c r="AB597" i="13"/>
  <c r="Z597" i="13"/>
  <c r="W597" i="13"/>
  <c r="V597" i="13"/>
  <c r="S597" i="13"/>
  <c r="R597" i="13"/>
  <c r="O597" i="13"/>
  <c r="N597" i="13"/>
  <c r="K597" i="13"/>
  <c r="J597" i="13"/>
  <c r="G597" i="13"/>
  <c r="D377" i="13"/>
  <c r="AB596" i="13"/>
  <c r="W596" i="13"/>
  <c r="S596" i="13"/>
  <c r="O596" i="13"/>
  <c r="K596" i="13"/>
  <c r="G596" i="13"/>
  <c r="D376" i="13"/>
  <c r="Z595" i="13"/>
  <c r="V595" i="13"/>
  <c r="R595" i="13"/>
  <c r="N595" i="13"/>
  <c r="J595" i="13"/>
  <c r="D375" i="13"/>
  <c r="AB594" i="13"/>
  <c r="Z594" i="13"/>
  <c r="W594" i="13"/>
  <c r="S594" i="13"/>
  <c r="R594" i="13"/>
  <c r="O594" i="13"/>
  <c r="K594" i="13"/>
  <c r="J594" i="13"/>
  <c r="G594" i="13"/>
  <c r="D374" i="13"/>
  <c r="AB593" i="13"/>
  <c r="Z593" i="13"/>
  <c r="W593" i="13"/>
  <c r="V593" i="13"/>
  <c r="S593" i="13"/>
  <c r="R593" i="13"/>
  <c r="O593" i="13"/>
  <c r="N593" i="13"/>
  <c r="K593" i="13"/>
  <c r="J593" i="13"/>
  <c r="G593" i="13"/>
  <c r="D373" i="13"/>
  <c r="AB592" i="13"/>
  <c r="Z592" i="13"/>
  <c r="W592" i="13"/>
  <c r="V592" i="13"/>
  <c r="S592" i="13"/>
  <c r="R592" i="13"/>
  <c r="O592" i="13"/>
  <c r="N592" i="13"/>
  <c r="K592" i="13"/>
  <c r="J592" i="13"/>
  <c r="G592" i="13"/>
  <c r="D372" i="13"/>
  <c r="AB591" i="13"/>
  <c r="Z591" i="13"/>
  <c r="W591" i="13"/>
  <c r="V591" i="13"/>
  <c r="S591" i="13"/>
  <c r="R591" i="13"/>
  <c r="O591" i="13"/>
  <c r="N591" i="13"/>
  <c r="K591" i="13"/>
  <c r="J591" i="13"/>
  <c r="G591" i="13"/>
  <c r="D371" i="13"/>
  <c r="AB590" i="13"/>
  <c r="Z590" i="13"/>
  <c r="W590" i="13"/>
  <c r="V590" i="13"/>
  <c r="S590" i="13"/>
  <c r="R590" i="13"/>
  <c r="O590" i="13"/>
  <c r="K590" i="13"/>
  <c r="J590" i="13"/>
  <c r="G590" i="13"/>
  <c r="D370" i="13"/>
  <c r="AB589" i="13"/>
  <c r="Z589" i="13"/>
  <c r="W589" i="13"/>
  <c r="V589" i="13"/>
  <c r="S589" i="13"/>
  <c r="R589" i="13"/>
  <c r="O589" i="13"/>
  <c r="N589" i="13"/>
  <c r="K589" i="13"/>
  <c r="J589" i="13"/>
  <c r="G589" i="13"/>
  <c r="D369" i="13"/>
  <c r="AB588" i="13"/>
  <c r="Z588" i="13"/>
  <c r="W588" i="13"/>
  <c r="S588" i="13"/>
  <c r="R588" i="13"/>
  <c r="O588" i="13"/>
  <c r="K588" i="13"/>
  <c r="J588" i="13"/>
  <c r="G588" i="13"/>
  <c r="D368" i="13"/>
  <c r="AB587" i="13"/>
  <c r="Z587" i="13"/>
  <c r="W587" i="13"/>
  <c r="V587" i="13"/>
  <c r="S587" i="13"/>
  <c r="R587" i="13"/>
  <c r="O587" i="13"/>
  <c r="N587" i="13"/>
  <c r="K587" i="13"/>
  <c r="J587" i="13"/>
  <c r="G587" i="13"/>
  <c r="D367" i="13"/>
  <c r="AB586" i="13"/>
  <c r="W586" i="13"/>
  <c r="S586" i="13"/>
  <c r="O586" i="13"/>
  <c r="K586" i="13"/>
  <c r="G586" i="13"/>
  <c r="D366" i="13"/>
  <c r="AB585" i="13"/>
  <c r="Z585" i="13"/>
  <c r="W585" i="13"/>
  <c r="V585" i="13"/>
  <c r="S585" i="13"/>
  <c r="R585" i="13"/>
  <c r="O585" i="13"/>
  <c r="N585" i="13"/>
  <c r="K585" i="13"/>
  <c r="J585" i="13"/>
  <c r="G585" i="13"/>
  <c r="D365" i="13"/>
  <c r="AB584" i="13"/>
  <c r="W584" i="13"/>
  <c r="V584" i="13"/>
  <c r="S584" i="13"/>
  <c r="R584" i="13"/>
  <c r="O584" i="13"/>
  <c r="N584" i="13"/>
  <c r="K584" i="13"/>
  <c r="J584" i="13"/>
  <c r="G584" i="13"/>
  <c r="D364" i="13"/>
  <c r="AB583" i="13"/>
  <c r="Z583" i="13"/>
  <c r="W583" i="13"/>
  <c r="V583" i="13"/>
  <c r="S583" i="13"/>
  <c r="R583" i="13"/>
  <c r="O583" i="13"/>
  <c r="N583" i="13"/>
  <c r="K583" i="13"/>
  <c r="J583" i="13"/>
  <c r="G583" i="13"/>
  <c r="D363" i="13"/>
  <c r="AB582" i="13"/>
  <c r="Z582" i="13"/>
  <c r="W582" i="13"/>
  <c r="V582" i="13"/>
  <c r="S582" i="13"/>
  <c r="O582" i="13"/>
  <c r="N582" i="13"/>
  <c r="K582" i="13"/>
  <c r="J582" i="13"/>
  <c r="G582" i="13"/>
  <c r="D362" i="13"/>
  <c r="AB581" i="13"/>
  <c r="Z581" i="13"/>
  <c r="W581" i="13"/>
  <c r="V581" i="13"/>
  <c r="S581" i="13"/>
  <c r="R581" i="13"/>
  <c r="O581" i="13"/>
  <c r="N581" i="13"/>
  <c r="K581" i="13"/>
  <c r="J581" i="13"/>
  <c r="G581" i="13"/>
  <c r="D361" i="13"/>
  <c r="AB580" i="13"/>
  <c r="W580" i="13"/>
  <c r="S580" i="13"/>
  <c r="O580" i="13"/>
  <c r="K580" i="13"/>
  <c r="G580" i="13"/>
  <c r="D360" i="13"/>
  <c r="Z579" i="13"/>
  <c r="V579" i="13"/>
  <c r="R579" i="13"/>
  <c r="N579" i="13"/>
  <c r="J579" i="13"/>
  <c r="D359" i="13"/>
  <c r="AB578" i="13"/>
  <c r="Z578" i="13"/>
  <c r="W578" i="13"/>
  <c r="S578" i="13"/>
  <c r="R578" i="13"/>
  <c r="O578" i="13"/>
  <c r="K578" i="13"/>
  <c r="J578" i="13"/>
  <c r="G578" i="13"/>
  <c r="D358" i="13"/>
  <c r="AB577" i="13"/>
  <c r="Z577" i="13"/>
  <c r="W577" i="13"/>
  <c r="V577" i="13"/>
  <c r="S577" i="13"/>
  <c r="R577" i="13"/>
  <c r="O577" i="13"/>
  <c r="N577" i="13"/>
  <c r="K577" i="13"/>
  <c r="J577" i="13"/>
  <c r="G577" i="13"/>
  <c r="D357" i="13"/>
  <c r="AB576" i="13"/>
  <c r="Z576" i="13"/>
  <c r="W576" i="13"/>
  <c r="V576" i="13"/>
  <c r="S576" i="13"/>
  <c r="R576" i="13"/>
  <c r="O576" i="13"/>
  <c r="N576" i="13"/>
  <c r="K576" i="13"/>
  <c r="J576" i="13"/>
  <c r="G576" i="13"/>
  <c r="D356" i="13"/>
  <c r="AB575" i="13"/>
  <c r="Z575" i="13"/>
  <c r="W575" i="13"/>
  <c r="V575" i="13"/>
  <c r="S575" i="13"/>
  <c r="R575" i="13"/>
  <c r="O575" i="13"/>
  <c r="N575" i="13"/>
  <c r="K575" i="13"/>
  <c r="J575" i="13"/>
  <c r="G575" i="13"/>
  <c r="D355" i="13"/>
  <c r="AD574" i="13"/>
  <c r="AB574" i="13"/>
  <c r="X574" i="13"/>
  <c r="W574" i="13"/>
  <c r="T574" i="13"/>
  <c r="S574" i="13"/>
  <c r="P574" i="13"/>
  <c r="O574" i="13"/>
  <c r="L574" i="13"/>
  <c r="K574" i="13"/>
  <c r="H574" i="13"/>
  <c r="G574" i="13"/>
  <c r="D354" i="13"/>
  <c r="AF573" i="13"/>
  <c r="AD573" i="13"/>
  <c r="AB573" i="13"/>
  <c r="X573" i="13"/>
  <c r="W573" i="13"/>
  <c r="T573" i="13"/>
  <c r="S573" i="13"/>
  <c r="P573" i="13"/>
  <c r="O573" i="13"/>
  <c r="L573" i="13"/>
  <c r="K573" i="13"/>
  <c r="I573" i="13"/>
  <c r="H573" i="13"/>
  <c r="G573" i="13"/>
  <c r="D353" i="13"/>
  <c r="AF572" i="13"/>
  <c r="AD572" i="13"/>
  <c r="AB572" i="13"/>
  <c r="Y572" i="13"/>
  <c r="X572" i="13"/>
  <c r="W572" i="13"/>
  <c r="U572" i="13"/>
  <c r="T572" i="13"/>
  <c r="S572" i="13"/>
  <c r="Q572" i="13"/>
  <c r="P572" i="13"/>
  <c r="O572" i="13"/>
  <c r="M572" i="13"/>
  <c r="L572" i="13"/>
  <c r="K572" i="13"/>
  <c r="I572" i="13"/>
  <c r="H572" i="13"/>
  <c r="G572" i="13"/>
  <c r="F352" i="13"/>
  <c r="F353" i="13" s="1"/>
  <c r="F354" i="13" s="1"/>
  <c r="F355" i="13" s="1"/>
  <c r="F356" i="13" s="1"/>
  <c r="F357" i="13" s="1"/>
  <c r="F358" i="13" s="1"/>
  <c r="F359" i="13" s="1"/>
  <c r="F360" i="13" s="1"/>
  <c r="F361" i="13" s="1"/>
  <c r="F362" i="13" s="1"/>
  <c r="F363" i="13" s="1"/>
  <c r="F364" i="13" s="1"/>
  <c r="F365" i="13" s="1"/>
  <c r="F366" i="13" s="1"/>
  <c r="F367" i="13" s="1"/>
  <c r="F368" i="13" s="1"/>
  <c r="F369" i="13" s="1"/>
  <c r="F370" i="13" s="1"/>
  <c r="F371" i="13" s="1"/>
  <c r="F372" i="13" s="1"/>
  <c r="F373" i="13" s="1"/>
  <c r="F374" i="13" s="1"/>
  <c r="F375" i="13" s="1"/>
  <c r="F376" i="13" s="1"/>
  <c r="F377" i="13" s="1"/>
  <c r="F378" i="13" s="1"/>
  <c r="F379" i="13" s="1"/>
  <c r="F380" i="13" s="1"/>
  <c r="F381" i="13" s="1"/>
  <c r="F382" i="13" s="1"/>
  <c r="F384" i="13" s="1"/>
  <c r="D352" i="13"/>
  <c r="AD571" i="13"/>
  <c r="Z571" i="13"/>
  <c r="X571" i="13"/>
  <c r="V571" i="13"/>
  <c r="T571" i="13"/>
  <c r="R571" i="13"/>
  <c r="P571" i="13"/>
  <c r="N571" i="13"/>
  <c r="L571" i="13"/>
  <c r="J571" i="13"/>
  <c r="H571" i="13"/>
  <c r="D351" i="13"/>
  <c r="D348" i="13"/>
  <c r="Z566" i="13"/>
  <c r="V566" i="13"/>
  <c r="R566" i="13"/>
  <c r="N566" i="13"/>
  <c r="J566" i="13"/>
  <c r="D346" i="13"/>
  <c r="AF565" i="13"/>
  <c r="AB565" i="13"/>
  <c r="Z565" i="13"/>
  <c r="Y565" i="13"/>
  <c r="W565" i="13"/>
  <c r="V565" i="13"/>
  <c r="U565" i="13"/>
  <c r="S565" i="13"/>
  <c r="R565" i="13"/>
  <c r="Q565" i="13"/>
  <c r="O565" i="13"/>
  <c r="N565" i="13"/>
  <c r="M565" i="13"/>
  <c r="K565" i="13"/>
  <c r="J565" i="13"/>
  <c r="I565" i="13"/>
  <c r="G565" i="13"/>
  <c r="D345" i="13"/>
  <c r="AF564" i="13"/>
  <c r="AB564" i="13"/>
  <c r="Z564" i="13"/>
  <c r="Y564" i="13"/>
  <c r="W564" i="13"/>
  <c r="V564" i="13"/>
  <c r="U564" i="13"/>
  <c r="S564" i="13"/>
  <c r="R564" i="13"/>
  <c r="Q564" i="13"/>
  <c r="O564" i="13"/>
  <c r="N564" i="13"/>
  <c r="M564" i="13"/>
  <c r="K564" i="13"/>
  <c r="J564" i="13"/>
  <c r="I564" i="13"/>
  <c r="G564" i="13"/>
  <c r="D344" i="13"/>
  <c r="AF563" i="13"/>
  <c r="AB563" i="13"/>
  <c r="Y563" i="13"/>
  <c r="W563" i="13"/>
  <c r="U563" i="13"/>
  <c r="Q563" i="13"/>
  <c r="O563" i="13"/>
  <c r="M563" i="13"/>
  <c r="K563" i="13"/>
  <c r="I563" i="13"/>
  <c r="G563" i="13"/>
  <c r="D343" i="13"/>
  <c r="Z562" i="13"/>
  <c r="V562" i="13"/>
  <c r="R562" i="13"/>
  <c r="N562" i="13"/>
  <c r="J562" i="13"/>
  <c r="D342" i="13"/>
  <c r="AF561" i="13"/>
  <c r="AB561" i="13"/>
  <c r="Z561" i="13"/>
  <c r="Y561" i="13"/>
  <c r="W561" i="13"/>
  <c r="V561" i="13"/>
  <c r="U561" i="13"/>
  <c r="S561" i="13"/>
  <c r="R561" i="13"/>
  <c r="Q561" i="13"/>
  <c r="O561" i="13"/>
  <c r="N561" i="13"/>
  <c r="M561" i="13"/>
  <c r="K561" i="13"/>
  <c r="J561" i="13"/>
  <c r="I561" i="13"/>
  <c r="G561" i="13"/>
  <c r="D341" i="13"/>
  <c r="AF560" i="13"/>
  <c r="AB560" i="13"/>
  <c r="Z560" i="13"/>
  <c r="Y560" i="13"/>
  <c r="W560" i="13"/>
  <c r="V560" i="13"/>
  <c r="U560" i="13"/>
  <c r="S560" i="13"/>
  <c r="R560" i="13"/>
  <c r="Q560" i="13"/>
  <c r="O560" i="13"/>
  <c r="N560" i="13"/>
  <c r="M560" i="13"/>
  <c r="K560" i="13"/>
  <c r="J560" i="13"/>
  <c r="I560" i="13"/>
  <c r="G560" i="13"/>
  <c r="D340" i="13"/>
  <c r="AF559" i="13"/>
  <c r="AB559" i="13"/>
  <c r="Y559" i="13"/>
  <c r="W559" i="13"/>
  <c r="U559" i="13"/>
  <c r="S559" i="13"/>
  <c r="Q559" i="13"/>
  <c r="O559" i="13"/>
  <c r="M559" i="13"/>
  <c r="K559" i="13"/>
  <c r="I559" i="13"/>
  <c r="G559" i="13"/>
  <c r="D339" i="13"/>
  <c r="Z558" i="13"/>
  <c r="V558" i="13"/>
  <c r="R558" i="13"/>
  <c r="N558" i="13"/>
  <c r="J558" i="13"/>
  <c r="D338" i="13"/>
  <c r="AF557" i="13"/>
  <c r="AB557" i="13"/>
  <c r="Z557" i="13"/>
  <c r="Y557" i="13"/>
  <c r="W557" i="13"/>
  <c r="V557" i="13"/>
  <c r="U557" i="13"/>
  <c r="S557" i="13"/>
  <c r="R557" i="13"/>
  <c r="Q557" i="13"/>
  <c r="O557" i="13"/>
  <c r="N557" i="13"/>
  <c r="M557" i="13"/>
  <c r="K557" i="13"/>
  <c r="J557" i="13"/>
  <c r="I557" i="13"/>
  <c r="G557" i="13"/>
  <c r="D337" i="13"/>
  <c r="AF556" i="13"/>
  <c r="AB556" i="13"/>
  <c r="Z556" i="13"/>
  <c r="Y556" i="13"/>
  <c r="W556" i="13"/>
  <c r="V556" i="13"/>
  <c r="U556" i="13"/>
  <c r="S556" i="13"/>
  <c r="R556" i="13"/>
  <c r="Q556" i="13"/>
  <c r="O556" i="13"/>
  <c r="N556" i="13"/>
  <c r="M556" i="13"/>
  <c r="K556" i="13"/>
  <c r="J556" i="13"/>
  <c r="I556" i="13"/>
  <c r="G556" i="13"/>
  <c r="D336" i="13"/>
  <c r="AF555" i="13"/>
  <c r="AB555" i="13"/>
  <c r="Y555" i="13"/>
  <c r="W555" i="13"/>
  <c r="U555" i="13"/>
  <c r="S555" i="13"/>
  <c r="Q555" i="13"/>
  <c r="O555" i="13"/>
  <c r="M555" i="13"/>
  <c r="K555" i="13"/>
  <c r="I555" i="13"/>
  <c r="G555" i="13"/>
  <c r="D335" i="13"/>
  <c r="Z554" i="13"/>
  <c r="V554" i="13"/>
  <c r="R554" i="13"/>
  <c r="N554" i="13"/>
  <c r="J554" i="13"/>
  <c r="D334" i="13"/>
  <c r="AF553" i="13"/>
  <c r="AB553" i="13"/>
  <c r="Z553" i="13"/>
  <c r="Y553" i="13"/>
  <c r="W553" i="13"/>
  <c r="V553" i="13"/>
  <c r="U553" i="13"/>
  <c r="S553" i="13"/>
  <c r="R553" i="13"/>
  <c r="Q553" i="13"/>
  <c r="O553" i="13"/>
  <c r="N553" i="13"/>
  <c r="M553" i="13"/>
  <c r="K553" i="13"/>
  <c r="J553" i="13"/>
  <c r="I553" i="13"/>
  <c r="G553" i="13"/>
  <c r="D333" i="13"/>
  <c r="AF552" i="13"/>
  <c r="AB552" i="13"/>
  <c r="Z552" i="13"/>
  <c r="Y552" i="13"/>
  <c r="W552" i="13"/>
  <c r="V552" i="13"/>
  <c r="U552" i="13"/>
  <c r="S552" i="13"/>
  <c r="R552" i="13"/>
  <c r="Q552" i="13"/>
  <c r="O552" i="13"/>
  <c r="N552" i="13"/>
  <c r="M552" i="13"/>
  <c r="K552" i="13"/>
  <c r="J552" i="13"/>
  <c r="I552" i="13"/>
  <c r="G552" i="13"/>
  <c r="D332" i="13"/>
  <c r="AF551" i="13"/>
  <c r="AB551" i="13"/>
  <c r="Y551" i="13"/>
  <c r="W551" i="13"/>
  <c r="U551" i="13"/>
  <c r="S551" i="13"/>
  <c r="Q551" i="13"/>
  <c r="O551" i="13"/>
  <c r="M551" i="13"/>
  <c r="K551" i="13"/>
  <c r="I551" i="13"/>
  <c r="G551" i="13"/>
  <c r="D331" i="13"/>
  <c r="Z550" i="13"/>
  <c r="V550" i="13"/>
  <c r="R550" i="13"/>
  <c r="N550" i="13"/>
  <c r="J550" i="13"/>
  <c r="D330" i="13"/>
  <c r="AF549" i="13"/>
  <c r="AB549" i="13"/>
  <c r="Z549" i="13"/>
  <c r="Y549" i="13"/>
  <c r="W549" i="13"/>
  <c r="V549" i="13"/>
  <c r="U549" i="13"/>
  <c r="S549" i="13"/>
  <c r="R549" i="13"/>
  <c r="Q549" i="13"/>
  <c r="O549" i="13"/>
  <c r="N549" i="13"/>
  <c r="M549" i="13"/>
  <c r="K549" i="13"/>
  <c r="J549" i="13"/>
  <c r="I549" i="13"/>
  <c r="G549" i="13"/>
  <c r="D329" i="13"/>
  <c r="AF548" i="13"/>
  <c r="AB548" i="13"/>
  <c r="Z548" i="13"/>
  <c r="Y548" i="13"/>
  <c r="W548" i="13"/>
  <c r="V548" i="13"/>
  <c r="U548" i="13"/>
  <c r="S548" i="13"/>
  <c r="R548" i="13"/>
  <c r="Q548" i="13"/>
  <c r="O548" i="13"/>
  <c r="N548" i="13"/>
  <c r="M548" i="13"/>
  <c r="K548" i="13"/>
  <c r="J548" i="13"/>
  <c r="I548" i="13"/>
  <c r="G548" i="13"/>
  <c r="D328" i="13"/>
  <c r="AF547" i="13"/>
  <c r="AB547" i="13"/>
  <c r="Y547" i="13"/>
  <c r="W547" i="13"/>
  <c r="U547" i="13"/>
  <c r="Q547" i="13"/>
  <c r="O547" i="13"/>
  <c r="M547" i="13"/>
  <c r="K547" i="13"/>
  <c r="I547" i="13"/>
  <c r="G547" i="13"/>
  <c r="D327" i="13"/>
  <c r="Z546" i="13"/>
  <c r="V546" i="13"/>
  <c r="R546" i="13"/>
  <c r="N546" i="13"/>
  <c r="J546" i="13"/>
  <c r="D326" i="13"/>
  <c r="AF545" i="13"/>
  <c r="AB545" i="13"/>
  <c r="Z545" i="13"/>
  <c r="Y545" i="13"/>
  <c r="W545" i="13"/>
  <c r="V545" i="13"/>
  <c r="U545" i="13"/>
  <c r="S545" i="13"/>
  <c r="R545" i="13"/>
  <c r="Q545" i="13"/>
  <c r="O545" i="13"/>
  <c r="N545" i="13"/>
  <c r="M545" i="13"/>
  <c r="K545" i="13"/>
  <c r="J545" i="13"/>
  <c r="I545" i="13"/>
  <c r="G545" i="13"/>
  <c r="D325" i="13"/>
  <c r="AF544" i="13"/>
  <c r="AB544" i="13"/>
  <c r="Z544" i="13"/>
  <c r="Y544" i="13"/>
  <c r="W544" i="13"/>
  <c r="V544" i="13"/>
  <c r="U544" i="13"/>
  <c r="S544" i="13"/>
  <c r="R544" i="13"/>
  <c r="Q544" i="13"/>
  <c r="O544" i="13"/>
  <c r="N544" i="13"/>
  <c r="M544" i="13"/>
  <c r="K544" i="13"/>
  <c r="J544" i="13"/>
  <c r="I544" i="13"/>
  <c r="G544" i="13"/>
  <c r="D324" i="13"/>
  <c r="AF543" i="13"/>
  <c r="AB543" i="13"/>
  <c r="Y543" i="13"/>
  <c r="W543" i="13"/>
  <c r="U543" i="13"/>
  <c r="S543" i="13"/>
  <c r="Q543" i="13"/>
  <c r="O543" i="13"/>
  <c r="M543" i="13"/>
  <c r="K543" i="13"/>
  <c r="I543" i="13"/>
  <c r="G543" i="13"/>
  <c r="D323" i="13"/>
  <c r="Z542" i="13"/>
  <c r="V542" i="13"/>
  <c r="R542" i="13"/>
  <c r="N542" i="13"/>
  <c r="J542" i="13"/>
  <c r="D322" i="13"/>
  <c r="AF541" i="13"/>
  <c r="AB541" i="13"/>
  <c r="Z541" i="13"/>
  <c r="Y541" i="13"/>
  <c r="W541" i="13"/>
  <c r="V541" i="13"/>
  <c r="U541" i="13"/>
  <c r="S541" i="13"/>
  <c r="R541" i="13"/>
  <c r="Q541" i="13"/>
  <c r="O541" i="13"/>
  <c r="N541" i="13"/>
  <c r="M541" i="13"/>
  <c r="K541" i="13"/>
  <c r="J541" i="13"/>
  <c r="I541" i="13"/>
  <c r="G541" i="13"/>
  <c r="D321" i="13"/>
  <c r="AF540" i="13"/>
  <c r="AB540" i="13"/>
  <c r="Z540" i="13"/>
  <c r="Y540" i="13"/>
  <c r="W540" i="13"/>
  <c r="V540" i="13"/>
  <c r="U540" i="13"/>
  <c r="S540" i="13"/>
  <c r="R540" i="13"/>
  <c r="Q540" i="13"/>
  <c r="O540" i="13"/>
  <c r="N540" i="13"/>
  <c r="M540" i="13"/>
  <c r="K540" i="13"/>
  <c r="J540" i="13"/>
  <c r="I540" i="13"/>
  <c r="G540" i="13"/>
  <c r="D320" i="13"/>
  <c r="AF539" i="13"/>
  <c r="AB539" i="13"/>
  <c r="Y539" i="13"/>
  <c r="W539" i="13"/>
  <c r="U539" i="13"/>
  <c r="S539" i="13"/>
  <c r="Q539" i="13"/>
  <c r="O539" i="13"/>
  <c r="M539" i="13"/>
  <c r="K539" i="13"/>
  <c r="I539" i="13"/>
  <c r="G539" i="13"/>
  <c r="D319" i="13"/>
  <c r="Z538" i="13"/>
  <c r="V538" i="13"/>
  <c r="R538" i="13"/>
  <c r="N538" i="13"/>
  <c r="L538" i="13"/>
  <c r="J538" i="13"/>
  <c r="D318" i="13"/>
  <c r="AB537" i="13"/>
  <c r="Z537" i="13"/>
  <c r="W537" i="13"/>
  <c r="V537" i="13"/>
  <c r="S537" i="13"/>
  <c r="R537" i="13"/>
  <c r="O537" i="13"/>
  <c r="N537" i="13"/>
  <c r="K537" i="13"/>
  <c r="J537" i="13"/>
  <c r="G537" i="13"/>
  <c r="F317" i="13"/>
  <c r="F318" i="13" s="1"/>
  <c r="F319" i="13" s="1"/>
  <c r="F320" i="13" s="1"/>
  <c r="F321" i="13" s="1"/>
  <c r="F322" i="13" s="1"/>
  <c r="F323" i="13" s="1"/>
  <c r="F324" i="13" s="1"/>
  <c r="F325" i="13" s="1"/>
  <c r="F326" i="13" s="1"/>
  <c r="F327" i="13" s="1"/>
  <c r="F328" i="13" s="1"/>
  <c r="F329" i="13" s="1"/>
  <c r="F330" i="13" s="1"/>
  <c r="F331" i="13" s="1"/>
  <c r="F332" i="13" s="1"/>
  <c r="F333" i="13" s="1"/>
  <c r="F334" i="13" s="1"/>
  <c r="F335" i="13" s="1"/>
  <c r="F336" i="13" s="1"/>
  <c r="F337" i="13" s="1"/>
  <c r="F338" i="13" s="1"/>
  <c r="F339" i="13" s="1"/>
  <c r="F340" i="13" s="1"/>
  <c r="F341" i="13" s="1"/>
  <c r="F342" i="13" s="1"/>
  <c r="F343" i="13" s="1"/>
  <c r="F344" i="13" s="1"/>
  <c r="F345" i="13" s="1"/>
  <c r="F346" i="13" s="1"/>
  <c r="F348" i="13" s="1"/>
  <c r="D317" i="13"/>
  <c r="AD536" i="13"/>
  <c r="AB536" i="13"/>
  <c r="X536" i="13"/>
  <c r="W536" i="13"/>
  <c r="T536" i="13"/>
  <c r="S536" i="13"/>
  <c r="P536" i="13"/>
  <c r="O536" i="13"/>
  <c r="L536" i="13"/>
  <c r="K536" i="13"/>
  <c r="G536" i="13"/>
  <c r="F316" i="13"/>
  <c r="D316" i="13"/>
  <c r="AF535" i="13"/>
  <c r="AD535" i="13"/>
  <c r="X535" i="13"/>
  <c r="U535" i="13"/>
  <c r="T535" i="13"/>
  <c r="P535" i="13"/>
  <c r="M535" i="13"/>
  <c r="L535" i="13"/>
  <c r="H535" i="13"/>
  <c r="D315" i="13"/>
  <c r="D312" i="13"/>
  <c r="AF530" i="13"/>
  <c r="Z530" i="13"/>
  <c r="Z978" i="13" s="1"/>
  <c r="Y530" i="13"/>
  <c r="V530" i="13"/>
  <c r="V978" i="13" s="1"/>
  <c r="U530" i="13"/>
  <c r="R530" i="13"/>
  <c r="R978" i="13" s="1"/>
  <c r="Q530" i="13"/>
  <c r="N530" i="13"/>
  <c r="N978" i="13" s="1"/>
  <c r="M530" i="13"/>
  <c r="J530" i="13"/>
  <c r="J978" i="13" s="1"/>
  <c r="I530" i="13"/>
  <c r="D310" i="13"/>
  <c r="AF529" i="13"/>
  <c r="Y529" i="13"/>
  <c r="U529" i="13"/>
  <c r="U977" i="13" s="1"/>
  <c r="Q529" i="13"/>
  <c r="M529" i="13"/>
  <c r="I529" i="13"/>
  <c r="D309" i="13"/>
  <c r="Z528" i="13"/>
  <c r="Z976" i="13" s="1"/>
  <c r="V528" i="13"/>
  <c r="V976" i="13" s="1"/>
  <c r="R528" i="13"/>
  <c r="R976" i="13" s="1"/>
  <c r="N528" i="13"/>
  <c r="N976" i="13" s="1"/>
  <c r="J528" i="13"/>
  <c r="J976" i="13" s="1"/>
  <c r="D308" i="13"/>
  <c r="AF527" i="13"/>
  <c r="Z527" i="13"/>
  <c r="Z975" i="13" s="1"/>
  <c r="Y527" i="13"/>
  <c r="Y975" i="13" s="1"/>
  <c r="V527" i="13"/>
  <c r="V975" i="13" s="1"/>
  <c r="R527" i="13"/>
  <c r="R975" i="13" s="1"/>
  <c r="Q527" i="13"/>
  <c r="N527" i="13"/>
  <c r="N975" i="13" s="1"/>
  <c r="M527" i="13"/>
  <c r="J527" i="13"/>
  <c r="J975" i="13" s="1"/>
  <c r="I527" i="13"/>
  <c r="D307" i="13"/>
  <c r="AF526" i="13"/>
  <c r="Z526" i="13"/>
  <c r="Z974" i="13" s="1"/>
  <c r="Y526" i="13"/>
  <c r="V526" i="13"/>
  <c r="V974" i="13" s="1"/>
  <c r="U526" i="13"/>
  <c r="R526" i="13"/>
  <c r="R974" i="13" s="1"/>
  <c r="Q526" i="13"/>
  <c r="N526" i="13"/>
  <c r="N974" i="13" s="1"/>
  <c r="M526" i="13"/>
  <c r="J526" i="13"/>
  <c r="J974" i="13" s="1"/>
  <c r="I526" i="13"/>
  <c r="D306" i="13"/>
  <c r="Y525" i="13"/>
  <c r="U525" i="13"/>
  <c r="Q525" i="13"/>
  <c r="I525" i="13"/>
  <c r="I973" i="13" s="1"/>
  <c r="D305" i="13"/>
  <c r="Z524" i="13"/>
  <c r="Z972" i="13" s="1"/>
  <c r="V524" i="13"/>
  <c r="V972" i="13" s="1"/>
  <c r="N524" i="13"/>
  <c r="N972" i="13" s="1"/>
  <c r="J524" i="13"/>
  <c r="J972" i="13" s="1"/>
  <c r="D304" i="13"/>
  <c r="AF523" i="13"/>
  <c r="AF971" i="13" s="1"/>
  <c r="Z523" i="13"/>
  <c r="Z971" i="13" s="1"/>
  <c r="Y523" i="13"/>
  <c r="V523" i="13"/>
  <c r="V971" i="13" s="1"/>
  <c r="R523" i="13"/>
  <c r="R971" i="13" s="1"/>
  <c r="Q523" i="13"/>
  <c r="N523" i="13"/>
  <c r="N971" i="13" s="1"/>
  <c r="M523" i="13"/>
  <c r="J523" i="13"/>
  <c r="J971" i="13" s="1"/>
  <c r="I523" i="13"/>
  <c r="D303" i="13"/>
  <c r="AF522" i="13"/>
  <c r="Z522" i="13"/>
  <c r="Z970" i="13" s="1"/>
  <c r="Y522" i="13"/>
  <c r="V522" i="13"/>
  <c r="V970" i="13" s="1"/>
  <c r="U522" i="13"/>
  <c r="R522" i="13"/>
  <c r="R970" i="13" s="1"/>
  <c r="Q522" i="13"/>
  <c r="N522" i="13"/>
  <c r="N970" i="13" s="1"/>
  <c r="M522" i="13"/>
  <c r="J522" i="13"/>
  <c r="J970" i="13" s="1"/>
  <c r="I522" i="13"/>
  <c r="D302" i="13"/>
  <c r="AF521" i="13"/>
  <c r="Y521" i="13"/>
  <c r="U521" i="13"/>
  <c r="M521" i="13"/>
  <c r="I521" i="13"/>
  <c r="D301" i="13"/>
  <c r="Z520" i="13"/>
  <c r="Z968" i="13" s="1"/>
  <c r="V520" i="13"/>
  <c r="V968" i="13" s="1"/>
  <c r="R520" i="13"/>
  <c r="R968" i="13" s="1"/>
  <c r="Q520" i="13"/>
  <c r="N520" i="13"/>
  <c r="N968" i="13" s="1"/>
  <c r="J520" i="13"/>
  <c r="J968" i="13" s="1"/>
  <c r="D300" i="13"/>
  <c r="AF519" i="13"/>
  <c r="AF967" i="13" s="1"/>
  <c r="Z519" i="13"/>
  <c r="Z967" i="13" s="1"/>
  <c r="Y519" i="13"/>
  <c r="W519" i="13"/>
  <c r="W967" i="13" s="1"/>
  <c r="V519" i="13"/>
  <c r="V967" i="13" s="1"/>
  <c r="U519" i="13"/>
  <c r="R519" i="13"/>
  <c r="R967" i="13" s="1"/>
  <c r="Q519" i="13"/>
  <c r="N519" i="13"/>
  <c r="N967" i="13" s="1"/>
  <c r="J519" i="13"/>
  <c r="J967" i="13" s="1"/>
  <c r="I519" i="13"/>
  <c r="G519" i="13"/>
  <c r="G967" i="13" s="1"/>
  <c r="D299" i="13"/>
  <c r="AF518" i="13"/>
  <c r="Z518" i="13"/>
  <c r="Z966" i="13" s="1"/>
  <c r="Y518" i="13"/>
  <c r="V518" i="13"/>
  <c r="V966" i="13" s="1"/>
  <c r="U518" i="13"/>
  <c r="R518" i="13"/>
  <c r="R966" i="13" s="1"/>
  <c r="Q518" i="13"/>
  <c r="N518" i="13"/>
  <c r="N966" i="13" s="1"/>
  <c r="M518" i="13"/>
  <c r="J518" i="13"/>
  <c r="J966" i="13" s="1"/>
  <c r="I518" i="13"/>
  <c r="D298" i="13"/>
  <c r="AF517" i="13"/>
  <c r="AB517" i="13"/>
  <c r="AB965" i="13" s="1"/>
  <c r="Y517" i="13"/>
  <c r="U517" i="13"/>
  <c r="U965" i="13" s="1"/>
  <c r="Q517" i="13"/>
  <c r="M517" i="13"/>
  <c r="K517" i="13"/>
  <c r="K965" i="13" s="1"/>
  <c r="I517" i="13"/>
  <c r="D297" i="13"/>
  <c r="Z516" i="13"/>
  <c r="Z964" i="13" s="1"/>
  <c r="V516" i="13"/>
  <c r="V964" i="13" s="1"/>
  <c r="R516" i="13"/>
  <c r="R964" i="13" s="1"/>
  <c r="Q516" i="13"/>
  <c r="N516" i="13"/>
  <c r="N964" i="13" s="1"/>
  <c r="J516" i="13"/>
  <c r="J964" i="13" s="1"/>
  <c r="D296" i="13"/>
  <c r="AF515" i="13"/>
  <c r="Z515" i="13"/>
  <c r="Z963" i="13" s="1"/>
  <c r="Y515" i="13"/>
  <c r="V515" i="13"/>
  <c r="V963" i="13" s="1"/>
  <c r="U515" i="13"/>
  <c r="U963" i="13" s="1"/>
  <c r="R515" i="13"/>
  <c r="R963" i="13" s="1"/>
  <c r="Q515" i="13"/>
  <c r="O515" i="13"/>
  <c r="O963" i="13" s="1"/>
  <c r="N515" i="13"/>
  <c r="N963" i="13" s="1"/>
  <c r="M515" i="13"/>
  <c r="J515" i="13"/>
  <c r="J963" i="13" s="1"/>
  <c r="I515" i="13"/>
  <c r="D295" i="13"/>
  <c r="AF514" i="13"/>
  <c r="Z514" i="13"/>
  <c r="Z962" i="13" s="1"/>
  <c r="Y514" i="13"/>
  <c r="V514" i="13"/>
  <c r="V962" i="13" s="1"/>
  <c r="U514" i="13"/>
  <c r="R514" i="13"/>
  <c r="R962" i="13" s="1"/>
  <c r="Q514" i="13"/>
  <c r="N514" i="13"/>
  <c r="N962" i="13" s="1"/>
  <c r="M514" i="13"/>
  <c r="J514" i="13"/>
  <c r="J962" i="13" s="1"/>
  <c r="I514" i="13"/>
  <c r="D294" i="13"/>
  <c r="Y513" i="13"/>
  <c r="U513" i="13"/>
  <c r="S513" i="13"/>
  <c r="S961" i="13" s="1"/>
  <c r="Q513" i="13"/>
  <c r="M513" i="13"/>
  <c r="M961" i="13" s="1"/>
  <c r="I513" i="13"/>
  <c r="D293" i="13"/>
  <c r="Z512" i="13"/>
  <c r="Z960" i="13" s="1"/>
  <c r="V512" i="13"/>
  <c r="V960" i="13" s="1"/>
  <c r="R512" i="13"/>
  <c r="R960" i="13" s="1"/>
  <c r="Q512" i="13"/>
  <c r="N512" i="13"/>
  <c r="N960" i="13" s="1"/>
  <c r="J512" i="13"/>
  <c r="J960" i="13" s="1"/>
  <c r="D292" i="13"/>
  <c r="Z511" i="13"/>
  <c r="Z959" i="13" s="1"/>
  <c r="Y511" i="13"/>
  <c r="W511" i="13"/>
  <c r="W959" i="13" s="1"/>
  <c r="V511" i="13"/>
  <c r="V959" i="13" s="1"/>
  <c r="U511" i="13"/>
  <c r="R511" i="13"/>
  <c r="R959" i="13" s="1"/>
  <c r="Q511" i="13"/>
  <c r="N511" i="13"/>
  <c r="N959" i="13" s="1"/>
  <c r="M511" i="13"/>
  <c r="M959" i="13" s="1"/>
  <c r="J511" i="13"/>
  <c r="J959" i="13" s="1"/>
  <c r="I511" i="13"/>
  <c r="G511" i="13"/>
  <c r="G959" i="13" s="1"/>
  <c r="D291" i="13"/>
  <c r="AF510" i="13"/>
  <c r="Z510" i="13"/>
  <c r="Z958" i="13" s="1"/>
  <c r="Y510" i="13"/>
  <c r="V510" i="13"/>
  <c r="V958" i="13" s="1"/>
  <c r="U510" i="13"/>
  <c r="R510" i="13"/>
  <c r="R958" i="13" s="1"/>
  <c r="Q510" i="13"/>
  <c r="N510" i="13"/>
  <c r="N958" i="13" s="1"/>
  <c r="M510" i="13"/>
  <c r="J510" i="13"/>
  <c r="J958" i="13" s="1"/>
  <c r="I510" i="13"/>
  <c r="D290" i="13"/>
  <c r="AF509" i="13"/>
  <c r="AB509" i="13"/>
  <c r="AB957" i="13" s="1"/>
  <c r="Y509" i="13"/>
  <c r="Q509" i="13"/>
  <c r="M509" i="13"/>
  <c r="K509" i="13"/>
  <c r="K957" i="13" s="1"/>
  <c r="I509" i="13"/>
  <c r="D289" i="13"/>
  <c r="Z508" i="13"/>
  <c r="Z956" i="13" s="1"/>
  <c r="V508" i="13"/>
  <c r="V956" i="13" s="1"/>
  <c r="R508" i="13"/>
  <c r="R956" i="13" s="1"/>
  <c r="Q508" i="13"/>
  <c r="N508" i="13"/>
  <c r="N956" i="13" s="1"/>
  <c r="J508" i="13"/>
  <c r="J956" i="13" s="1"/>
  <c r="D288" i="13"/>
  <c r="AF507" i="13"/>
  <c r="Z507" i="13"/>
  <c r="Z955" i="13" s="1"/>
  <c r="Y507" i="13"/>
  <c r="V507" i="13"/>
  <c r="V955" i="13" s="1"/>
  <c r="R507" i="13"/>
  <c r="R955" i="13" s="1"/>
  <c r="Q507" i="13"/>
  <c r="O507" i="13"/>
  <c r="O955" i="13" s="1"/>
  <c r="N507" i="13"/>
  <c r="N955" i="13" s="1"/>
  <c r="M507" i="13"/>
  <c r="J507" i="13"/>
  <c r="J955" i="13" s="1"/>
  <c r="I507" i="13"/>
  <c r="D287" i="13"/>
  <c r="AF506" i="13"/>
  <c r="Z506" i="13"/>
  <c r="Z954" i="13" s="1"/>
  <c r="Y506" i="13"/>
  <c r="V506" i="13"/>
  <c r="V954" i="13" s="1"/>
  <c r="U506" i="13"/>
  <c r="R506" i="13"/>
  <c r="R954" i="13" s="1"/>
  <c r="Q506" i="13"/>
  <c r="M506" i="13"/>
  <c r="J506" i="13"/>
  <c r="J954" i="13" s="1"/>
  <c r="I506" i="13"/>
  <c r="D286" i="13"/>
  <c r="AF505" i="13"/>
  <c r="AF953" i="13" s="1"/>
  <c r="Y505" i="13"/>
  <c r="U505" i="13"/>
  <c r="S505" i="13"/>
  <c r="S953" i="13" s="1"/>
  <c r="Q505" i="13"/>
  <c r="I505" i="13"/>
  <c r="D285" i="13"/>
  <c r="Z504" i="13"/>
  <c r="Z952" i="13" s="1"/>
  <c r="V504" i="13"/>
  <c r="V952" i="13" s="1"/>
  <c r="R504" i="13"/>
  <c r="R952" i="13" s="1"/>
  <c r="Q504" i="13"/>
  <c r="N504" i="13"/>
  <c r="N952" i="13" s="1"/>
  <c r="J504" i="13"/>
  <c r="J952" i="13" s="1"/>
  <c r="D284" i="13"/>
  <c r="AF503" i="13"/>
  <c r="AF951" i="13" s="1"/>
  <c r="Z312" i="13"/>
  <c r="Y503" i="13"/>
  <c r="W503" i="13"/>
  <c r="W951" i="13" s="1"/>
  <c r="V503" i="13"/>
  <c r="V951" i="13" s="1"/>
  <c r="U503" i="13"/>
  <c r="R312" i="13"/>
  <c r="Q503" i="13"/>
  <c r="N503" i="13"/>
  <c r="N951" i="13" s="1"/>
  <c r="J503" i="13"/>
  <c r="J951" i="13" s="1"/>
  <c r="I503" i="13"/>
  <c r="G503" i="13"/>
  <c r="G951" i="13" s="1"/>
  <c r="D283" i="13"/>
  <c r="AF502" i="13"/>
  <c r="AF950" i="13" s="1"/>
  <c r="AB502" i="13"/>
  <c r="AB950" i="13" s="1"/>
  <c r="Z502" i="13"/>
  <c r="Y502" i="13"/>
  <c r="Y950" i="13" s="1"/>
  <c r="W502" i="13"/>
  <c r="W950" i="13" s="1"/>
  <c r="U502" i="13"/>
  <c r="U950" i="13" s="1"/>
  <c r="S502" i="13"/>
  <c r="S950" i="13" s="1"/>
  <c r="R502" i="13"/>
  <c r="Q502" i="13"/>
  <c r="Q950" i="13" s="1"/>
  <c r="O502" i="13"/>
  <c r="O950" i="13" s="1"/>
  <c r="N502" i="13"/>
  <c r="M502" i="13"/>
  <c r="M950" i="13" s="1"/>
  <c r="K502" i="13"/>
  <c r="K950" i="13" s="1"/>
  <c r="J502" i="13"/>
  <c r="I502" i="13"/>
  <c r="I950" i="13" s="1"/>
  <c r="G502" i="13"/>
  <c r="G950" i="13" s="1"/>
  <c r="D282" i="13"/>
  <c r="AF501" i="13"/>
  <c r="AF949" i="13" s="1"/>
  <c r="AB501" i="13"/>
  <c r="AB949" i="13" s="1"/>
  <c r="Y501" i="13"/>
  <c r="Y949" i="13" s="1"/>
  <c r="W501" i="13"/>
  <c r="W949" i="13" s="1"/>
  <c r="U501" i="13"/>
  <c r="U949" i="13" s="1"/>
  <c r="S501" i="13"/>
  <c r="S949" i="13" s="1"/>
  <c r="Q501" i="13"/>
  <c r="Q949" i="13" s="1"/>
  <c r="O501" i="13"/>
  <c r="O949" i="13" s="1"/>
  <c r="M501" i="13"/>
  <c r="M949" i="13" s="1"/>
  <c r="K501" i="13"/>
  <c r="K949" i="13" s="1"/>
  <c r="I501" i="13"/>
  <c r="I949" i="13" s="1"/>
  <c r="G501" i="13"/>
  <c r="G949" i="13" s="1"/>
  <c r="D281" i="13"/>
  <c r="AD500" i="13"/>
  <c r="AD948" i="13" s="1"/>
  <c r="Z500" i="13"/>
  <c r="Z948" i="13" s="1"/>
  <c r="X500" i="13"/>
  <c r="X948" i="13" s="1"/>
  <c r="V500" i="13"/>
  <c r="V948" i="13" s="1"/>
  <c r="T500" i="13"/>
  <c r="T948" i="13" s="1"/>
  <c r="R500" i="13"/>
  <c r="R948" i="13" s="1"/>
  <c r="P500" i="13"/>
  <c r="P948" i="13" s="1"/>
  <c r="N500" i="13"/>
  <c r="N948" i="13" s="1"/>
  <c r="J500" i="13"/>
  <c r="J948" i="13" s="1"/>
  <c r="H500" i="13"/>
  <c r="H948" i="13" s="1"/>
  <c r="F280" i="13"/>
  <c r="F281" i="13" s="1"/>
  <c r="F282" i="13" s="1"/>
  <c r="F283" i="13" s="1"/>
  <c r="F284" i="13" s="1"/>
  <c r="F285" i="13" s="1"/>
  <c r="F286" i="13" s="1"/>
  <c r="F287" i="13" s="1"/>
  <c r="F288" i="13" s="1"/>
  <c r="F289" i="13" s="1"/>
  <c r="F290" i="13" s="1"/>
  <c r="F291" i="13" s="1"/>
  <c r="F292" i="13" s="1"/>
  <c r="F293" i="13" s="1"/>
  <c r="F294" i="13" s="1"/>
  <c r="F295" i="13" s="1"/>
  <c r="F296" i="13" s="1"/>
  <c r="F297" i="13" s="1"/>
  <c r="F298" i="13" s="1"/>
  <c r="F299" i="13" s="1"/>
  <c r="F300" i="13" s="1"/>
  <c r="F301" i="13" s="1"/>
  <c r="F302" i="13" s="1"/>
  <c r="F303" i="13" s="1"/>
  <c r="F304" i="13" s="1"/>
  <c r="F305" i="13" s="1"/>
  <c r="F306" i="13" s="1"/>
  <c r="F307" i="13" s="1"/>
  <c r="F308" i="13" s="1"/>
  <c r="F309" i="13" s="1"/>
  <c r="F310" i="13" s="1"/>
  <c r="F312" i="13" s="1"/>
  <c r="D280" i="13"/>
  <c r="AB499" i="13"/>
  <c r="Y499" i="13"/>
  <c r="Y947" i="13" s="1"/>
  <c r="S499" i="13"/>
  <c r="Q312" i="13"/>
  <c r="M312" i="13"/>
  <c r="K499" i="13"/>
  <c r="I499" i="13"/>
  <c r="I947" i="13" s="1"/>
  <c r="D279" i="13"/>
  <c r="D271" i="13"/>
  <c r="D269" i="13"/>
  <c r="D268" i="13"/>
  <c r="D267" i="13"/>
  <c r="AD266" i="13"/>
  <c r="P266" i="13"/>
  <c r="L266" i="13"/>
  <c r="H266" i="13"/>
  <c r="D266" i="13"/>
  <c r="AB265" i="13"/>
  <c r="D265" i="13"/>
  <c r="D264" i="13"/>
  <c r="D263" i="13"/>
  <c r="AD262" i="13"/>
  <c r="X262" i="13"/>
  <c r="P262" i="13"/>
  <c r="H262" i="13"/>
  <c r="D262" i="13"/>
  <c r="K261" i="13"/>
  <c r="D261" i="13"/>
  <c r="D260" i="13"/>
  <c r="D259" i="13"/>
  <c r="AD258" i="13"/>
  <c r="P258" i="13"/>
  <c r="L258" i="13"/>
  <c r="H258" i="13"/>
  <c r="D258" i="13"/>
  <c r="D257" i="13"/>
  <c r="D256" i="13"/>
  <c r="D255" i="13"/>
  <c r="AD254" i="13"/>
  <c r="X254" i="13"/>
  <c r="P254" i="13"/>
  <c r="H254" i="13"/>
  <c r="D254" i="13"/>
  <c r="S253" i="13"/>
  <c r="D253" i="13"/>
  <c r="D252" i="13"/>
  <c r="D251" i="13"/>
  <c r="AD250" i="13"/>
  <c r="P250" i="13"/>
  <c r="L250" i="13"/>
  <c r="H250" i="13"/>
  <c r="D250" i="13"/>
  <c r="D249" i="13"/>
  <c r="D248" i="13"/>
  <c r="D247" i="13"/>
  <c r="D246" i="13"/>
  <c r="D245" i="13"/>
  <c r="D244" i="13"/>
  <c r="D243" i="13"/>
  <c r="D242" i="13"/>
  <c r="D241" i="13"/>
  <c r="D240" i="13"/>
  <c r="F239" i="13"/>
  <c r="F240" i="13" s="1"/>
  <c r="F241" i="13" s="1"/>
  <c r="F242" i="13" s="1"/>
  <c r="F243" i="13" s="1"/>
  <c r="F244" i="13" s="1"/>
  <c r="F245" i="13" s="1"/>
  <c r="F246" i="13" s="1"/>
  <c r="F247" i="13" s="1"/>
  <c r="F248" i="13" s="1"/>
  <c r="F249" i="13" s="1"/>
  <c r="F250" i="13" s="1"/>
  <c r="F251" i="13" s="1"/>
  <c r="F252" i="13" s="1"/>
  <c r="F253" i="13" s="1"/>
  <c r="F254" i="13" s="1"/>
  <c r="F255" i="13" s="1"/>
  <c r="F256" i="13" s="1"/>
  <c r="F257" i="13" s="1"/>
  <c r="F258" i="13" s="1"/>
  <c r="F259" i="13" s="1"/>
  <c r="F260" i="13" s="1"/>
  <c r="F261" i="13" s="1"/>
  <c r="F262" i="13" s="1"/>
  <c r="F263" i="13" s="1"/>
  <c r="F264" i="13" s="1"/>
  <c r="F265" i="13" s="1"/>
  <c r="F266" i="13" s="1"/>
  <c r="F267" i="13" s="1"/>
  <c r="F268" i="13" s="1"/>
  <c r="F269" i="13" s="1"/>
  <c r="F271" i="13" s="1"/>
  <c r="D239" i="13"/>
  <c r="D238" i="13"/>
  <c r="D233" i="13"/>
  <c r="D231" i="13"/>
  <c r="D230" i="13"/>
  <c r="D229" i="13"/>
  <c r="D228" i="13"/>
  <c r="D227" i="13"/>
  <c r="D226" i="13"/>
  <c r="D225" i="13"/>
  <c r="D224" i="13"/>
  <c r="D223" i="13"/>
  <c r="D222" i="13"/>
  <c r="D221" i="13"/>
  <c r="D220" i="13"/>
  <c r="D219" i="13"/>
  <c r="D218" i="13"/>
  <c r="D217" i="13"/>
  <c r="D216" i="13"/>
  <c r="D215" i="13"/>
  <c r="D214" i="13"/>
  <c r="D213" i="13"/>
  <c r="D212" i="13"/>
  <c r="D211" i="13"/>
  <c r="D210" i="13"/>
  <c r="D209" i="13"/>
  <c r="D208" i="13"/>
  <c r="D207" i="13"/>
  <c r="D206" i="13"/>
  <c r="D205" i="13"/>
  <c r="D204" i="13"/>
  <c r="D203" i="13"/>
  <c r="D202" i="13"/>
  <c r="F201" i="13"/>
  <c r="F202" i="13" s="1"/>
  <c r="F203" i="13" s="1"/>
  <c r="F204" i="13" s="1"/>
  <c r="F205" i="13" s="1"/>
  <c r="F206" i="13" s="1"/>
  <c r="F207" i="13" s="1"/>
  <c r="F208" i="13" s="1"/>
  <c r="F209" i="13" s="1"/>
  <c r="F210" i="13" s="1"/>
  <c r="F211" i="13" s="1"/>
  <c r="F212" i="13" s="1"/>
  <c r="F213" i="13" s="1"/>
  <c r="F214" i="13" s="1"/>
  <c r="F215" i="13" s="1"/>
  <c r="F216" i="13" s="1"/>
  <c r="F217" i="13" s="1"/>
  <c r="F218" i="13" s="1"/>
  <c r="F219" i="13" s="1"/>
  <c r="F220" i="13" s="1"/>
  <c r="F221" i="13" s="1"/>
  <c r="F222" i="13" s="1"/>
  <c r="F223" i="13" s="1"/>
  <c r="F224" i="13" s="1"/>
  <c r="F225" i="13" s="1"/>
  <c r="F226" i="13" s="1"/>
  <c r="F227" i="13" s="1"/>
  <c r="F228" i="13" s="1"/>
  <c r="F229" i="13" s="1"/>
  <c r="F230" i="13" s="1"/>
  <c r="F231" i="13" s="1"/>
  <c r="F233" i="13" s="1"/>
  <c r="D201" i="13"/>
  <c r="AB233" i="13"/>
  <c r="W233" i="13"/>
  <c r="S233" i="13"/>
  <c r="O233" i="13"/>
  <c r="K233" i="13"/>
  <c r="G233" i="13"/>
  <c r="D200" i="13"/>
  <c r="D197" i="13"/>
  <c r="D195" i="13"/>
  <c r="D194" i="13"/>
  <c r="D193" i="13"/>
  <c r="D192" i="13"/>
  <c r="D191" i="13"/>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F165" i="13"/>
  <c r="F166" i="13" s="1"/>
  <c r="F167" i="13" s="1"/>
  <c r="F168" i="13" s="1"/>
  <c r="F169" i="13" s="1"/>
  <c r="F170" i="13" s="1"/>
  <c r="F171" i="13" s="1"/>
  <c r="F172" i="13" s="1"/>
  <c r="F173" i="13" s="1"/>
  <c r="F174" i="13" s="1"/>
  <c r="F175" i="13" s="1"/>
  <c r="F176" i="13" s="1"/>
  <c r="F177" i="13" s="1"/>
  <c r="F178" i="13" s="1"/>
  <c r="F179" i="13" s="1"/>
  <c r="F180" i="13" s="1"/>
  <c r="F181" i="13" s="1"/>
  <c r="F182" i="13" s="1"/>
  <c r="F183" i="13" s="1"/>
  <c r="F184" i="13" s="1"/>
  <c r="F185" i="13" s="1"/>
  <c r="F186" i="13" s="1"/>
  <c r="F187" i="13" s="1"/>
  <c r="F188" i="13" s="1"/>
  <c r="F189" i="13" s="1"/>
  <c r="F190" i="13" s="1"/>
  <c r="F191" i="13" s="1"/>
  <c r="F192" i="13" s="1"/>
  <c r="F193" i="13" s="1"/>
  <c r="F194" i="13" s="1"/>
  <c r="F195" i="13" s="1"/>
  <c r="F197" i="13" s="1"/>
  <c r="D165" i="13"/>
  <c r="Z197" i="13"/>
  <c r="V197" i="13"/>
  <c r="R197" i="13"/>
  <c r="N197" i="13"/>
  <c r="J197" i="13"/>
  <c r="D164" i="13"/>
  <c r="D161" i="13"/>
  <c r="AB269" i="13"/>
  <c r="W269" i="13"/>
  <c r="S269" i="13"/>
  <c r="O269" i="13"/>
  <c r="K269" i="13"/>
  <c r="D159" i="13"/>
  <c r="D158" i="13"/>
  <c r="D157" i="13"/>
  <c r="D156" i="13"/>
  <c r="D155" i="13"/>
  <c r="D154" i="13"/>
  <c r="D153" i="13"/>
  <c r="D152" i="13"/>
  <c r="D151" i="13"/>
  <c r="D150" i="13"/>
  <c r="D149" i="13"/>
  <c r="D148" i="13"/>
  <c r="D147" i="13"/>
  <c r="D146" i="13"/>
  <c r="D145" i="13"/>
  <c r="D144" i="13"/>
  <c r="D143" i="13"/>
  <c r="D142" i="13"/>
  <c r="D141" i="13"/>
  <c r="D140" i="13"/>
  <c r="W249" i="13"/>
  <c r="S249" i="13"/>
  <c r="D139" i="13"/>
  <c r="D138" i="13"/>
  <c r="D137" i="13"/>
  <c r="AD246" i="13"/>
  <c r="X246" i="13"/>
  <c r="T246" i="13"/>
  <c r="P246" i="13"/>
  <c r="L246" i="13"/>
  <c r="D136" i="13"/>
  <c r="AB245" i="13"/>
  <c r="W245" i="13"/>
  <c r="S245" i="13"/>
  <c r="O245" i="13"/>
  <c r="K245" i="13"/>
  <c r="D135" i="13"/>
  <c r="D134" i="13"/>
  <c r="D133" i="13"/>
  <c r="AD242" i="13"/>
  <c r="X242" i="13"/>
  <c r="T242" i="13"/>
  <c r="P242" i="13"/>
  <c r="L242" i="13"/>
  <c r="D132" i="13"/>
  <c r="D131" i="13"/>
  <c r="F130" i="13"/>
  <c r="F131" i="13" s="1"/>
  <c r="F132" i="13" s="1"/>
  <c r="F133" i="13" s="1"/>
  <c r="F134" i="13" s="1"/>
  <c r="F135" i="13" s="1"/>
  <c r="F136" i="13" s="1"/>
  <c r="F137" i="13" s="1"/>
  <c r="F138" i="13" s="1"/>
  <c r="F139" i="13" s="1"/>
  <c r="F140" i="13" s="1"/>
  <c r="F141" i="13" s="1"/>
  <c r="F142" i="13" s="1"/>
  <c r="F143" i="13" s="1"/>
  <c r="F144" i="13" s="1"/>
  <c r="F145" i="13" s="1"/>
  <c r="F146" i="13" s="1"/>
  <c r="F147" i="13" s="1"/>
  <c r="F148" i="13" s="1"/>
  <c r="F149" i="13" s="1"/>
  <c r="F150" i="13" s="1"/>
  <c r="F151" i="13" s="1"/>
  <c r="F152" i="13" s="1"/>
  <c r="F153" i="13" s="1"/>
  <c r="F154" i="13" s="1"/>
  <c r="F155" i="13" s="1"/>
  <c r="F156" i="13" s="1"/>
  <c r="F157" i="13" s="1"/>
  <c r="F158" i="13" s="1"/>
  <c r="F159" i="13" s="1"/>
  <c r="F161" i="13" s="1"/>
  <c r="D130" i="13"/>
  <c r="F129" i="13"/>
  <c r="D129" i="13"/>
  <c r="D128" i="13"/>
  <c r="D123"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F91" i="13"/>
  <c r="F92" i="13" s="1"/>
  <c r="F93" i="13" s="1"/>
  <c r="F94" i="13" s="1"/>
  <c r="F95" i="13" s="1"/>
  <c r="F96" i="13" s="1"/>
  <c r="F97" i="13" s="1"/>
  <c r="F98" i="13" s="1"/>
  <c r="F99" i="13" s="1"/>
  <c r="F100" i="13" s="1"/>
  <c r="F101" i="13" s="1"/>
  <c r="F102" i="13" s="1"/>
  <c r="F103" i="13" s="1"/>
  <c r="F104" i="13" s="1"/>
  <c r="F105" i="13" s="1"/>
  <c r="F106" i="13" s="1"/>
  <c r="F107" i="13" s="1"/>
  <c r="F108" i="13" s="1"/>
  <c r="F109" i="13" s="1"/>
  <c r="F110" i="13" s="1"/>
  <c r="F111" i="13" s="1"/>
  <c r="F112" i="13" s="1"/>
  <c r="F113" i="13" s="1"/>
  <c r="F114" i="13" s="1"/>
  <c r="F115" i="13" s="1"/>
  <c r="F116" i="13" s="1"/>
  <c r="F117" i="13" s="1"/>
  <c r="F118" i="13" s="1"/>
  <c r="F119" i="13" s="1"/>
  <c r="F120" i="13" s="1"/>
  <c r="F121" i="13" s="1"/>
  <c r="F123" i="13" s="1"/>
  <c r="D91" i="13"/>
  <c r="Z123" i="13"/>
  <c r="V123" i="13"/>
  <c r="R123" i="13"/>
  <c r="N123" i="13"/>
  <c r="J123" i="13"/>
  <c r="D90" i="13"/>
  <c r="D87"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Z87" i="13"/>
  <c r="V87" i="13"/>
  <c r="R87" i="13"/>
  <c r="N87" i="13"/>
  <c r="J87" i="13"/>
  <c r="D58" i="13"/>
  <c r="D57" i="13"/>
  <c r="D56" i="13"/>
  <c r="F55" i="13"/>
  <c r="F56" i="13" s="1"/>
  <c r="F57" i="13" s="1"/>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F81" i="13" s="1"/>
  <c r="F82" i="13" s="1"/>
  <c r="F83" i="13" s="1"/>
  <c r="F84" i="13" s="1"/>
  <c r="F85" i="13" s="1"/>
  <c r="F87" i="13" s="1"/>
  <c r="D55" i="13"/>
  <c r="AF87" i="13"/>
  <c r="Y87" i="13"/>
  <c r="U87" i="13"/>
  <c r="Q87" i="13"/>
  <c r="M87" i="13"/>
  <c r="I87" i="13"/>
  <c r="D54" i="13"/>
  <c r="D51" i="13"/>
  <c r="AB941" i="13"/>
  <c r="Z867" i="13"/>
  <c r="Y904" i="13"/>
  <c r="W830" i="13"/>
  <c r="V867" i="13"/>
  <c r="R867" i="13"/>
  <c r="O830" i="13"/>
  <c r="N867" i="13"/>
  <c r="K941" i="13"/>
  <c r="J867" i="13"/>
  <c r="I904" i="13"/>
  <c r="D49" i="13"/>
  <c r="AF866" i="13"/>
  <c r="AD829" i="13"/>
  <c r="AB866" i="13"/>
  <c r="Y866" i="13"/>
  <c r="U866" i="13"/>
  <c r="T268" i="13"/>
  <c r="S866" i="13"/>
  <c r="Q866" i="13"/>
  <c r="P829" i="13"/>
  <c r="M866" i="13"/>
  <c r="L829" i="13"/>
  <c r="K866" i="13"/>
  <c r="D48" i="13"/>
  <c r="AF902" i="13"/>
  <c r="Y267" i="13"/>
  <c r="V865" i="13"/>
  <c r="Q902" i="13"/>
  <c r="N865" i="13"/>
  <c r="M902" i="13"/>
  <c r="I267" i="13"/>
  <c r="D47" i="13"/>
  <c r="AF864" i="13"/>
  <c r="AD827" i="13"/>
  <c r="Z901" i="13"/>
  <c r="Y864" i="13"/>
  <c r="X266" i="13"/>
  <c r="V901" i="13"/>
  <c r="U864" i="13"/>
  <c r="R266" i="13"/>
  <c r="Q864" i="13"/>
  <c r="O938" i="13"/>
  <c r="N901" i="13"/>
  <c r="M864" i="13"/>
  <c r="J901" i="13"/>
  <c r="I864" i="13"/>
  <c r="G938" i="13"/>
  <c r="D46" i="13"/>
  <c r="AF900" i="13"/>
  <c r="AB937" i="13"/>
  <c r="Z863" i="13"/>
  <c r="W826" i="13"/>
  <c r="V863" i="13"/>
  <c r="R863" i="13"/>
  <c r="N863" i="13"/>
  <c r="M900" i="13"/>
  <c r="J863" i="13"/>
  <c r="G826" i="13"/>
  <c r="D45" i="13"/>
  <c r="AF862" i="13"/>
  <c r="AB862" i="13"/>
  <c r="V264" i="13"/>
  <c r="U862" i="13"/>
  <c r="S862" i="13"/>
  <c r="R899" i="13"/>
  <c r="N264" i="13"/>
  <c r="M862" i="13"/>
  <c r="K862" i="13"/>
  <c r="D44" i="13"/>
  <c r="AB824" i="13"/>
  <c r="Z935" i="13"/>
  <c r="W824" i="13"/>
  <c r="V861" i="13"/>
  <c r="O263" i="13"/>
  <c r="N861" i="13"/>
  <c r="K824" i="13"/>
  <c r="J861" i="13"/>
  <c r="G824" i="13"/>
  <c r="D43" i="13"/>
  <c r="AF860" i="13"/>
  <c r="AD823" i="13"/>
  <c r="Y860" i="13"/>
  <c r="X823" i="13"/>
  <c r="W934" i="13"/>
  <c r="V897" i="13"/>
  <c r="U860" i="13"/>
  <c r="Q860" i="13"/>
  <c r="O934" i="13"/>
  <c r="N897" i="13"/>
  <c r="M860" i="13"/>
  <c r="L823" i="13"/>
  <c r="I860" i="13"/>
  <c r="H823" i="13"/>
  <c r="G934" i="13"/>
  <c r="D42" i="13"/>
  <c r="Z859" i="13"/>
  <c r="Y896" i="13"/>
  <c r="V859" i="13"/>
  <c r="S261" i="13"/>
  <c r="R859" i="13"/>
  <c r="N859" i="13"/>
  <c r="K933" i="13"/>
  <c r="J859" i="13"/>
  <c r="I896" i="13"/>
  <c r="D41" i="13"/>
  <c r="AF858" i="13"/>
  <c r="AD821" i="13"/>
  <c r="AB858" i="13"/>
  <c r="Y858" i="13"/>
  <c r="U858" i="13"/>
  <c r="T260" i="13"/>
  <c r="S858" i="13"/>
  <c r="P821" i="13"/>
  <c r="M858" i="13"/>
  <c r="L821" i="13"/>
  <c r="K858" i="13"/>
  <c r="D40" i="13"/>
  <c r="AF894" i="13"/>
  <c r="Y259" i="13"/>
  <c r="V857" i="13"/>
  <c r="Q894" i="13"/>
  <c r="N857" i="13"/>
  <c r="M894" i="13"/>
  <c r="I259" i="13"/>
  <c r="D39" i="13"/>
  <c r="AF856" i="13"/>
  <c r="AD819" i="13"/>
  <c r="Z893" i="13"/>
  <c r="Y856" i="13"/>
  <c r="X258" i="13"/>
  <c r="W930" i="13"/>
  <c r="V893" i="13"/>
  <c r="U856" i="13"/>
  <c r="T258" i="13"/>
  <c r="R258" i="13"/>
  <c r="Q856" i="13"/>
  <c r="O930" i="13"/>
  <c r="N893" i="13"/>
  <c r="M856" i="13"/>
  <c r="L819" i="13"/>
  <c r="J893" i="13"/>
  <c r="I856" i="13"/>
  <c r="G930" i="13"/>
  <c r="D38" i="13"/>
  <c r="AF892" i="13"/>
  <c r="AB929" i="13"/>
  <c r="Z855" i="13"/>
  <c r="W818" i="13"/>
  <c r="V855" i="13"/>
  <c r="U892" i="13"/>
  <c r="R855" i="13"/>
  <c r="N855" i="13"/>
  <c r="M892" i="13"/>
  <c r="J855" i="13"/>
  <c r="G818" i="13"/>
  <c r="D37" i="13"/>
  <c r="AF854" i="13"/>
  <c r="AB854" i="13"/>
  <c r="Y854" i="13"/>
  <c r="V256" i="13"/>
  <c r="U854" i="13"/>
  <c r="S854" i="13"/>
  <c r="R891" i="13"/>
  <c r="Q854" i="13"/>
  <c r="N256" i="13"/>
  <c r="M854" i="13"/>
  <c r="K854" i="13"/>
  <c r="D36" i="13"/>
  <c r="AB816" i="13"/>
  <c r="W816" i="13"/>
  <c r="V853" i="13"/>
  <c r="O255" i="13"/>
  <c r="N853" i="13"/>
  <c r="K816" i="13"/>
  <c r="G816" i="13"/>
  <c r="D35" i="13"/>
  <c r="AF852" i="13"/>
  <c r="AD815" i="13"/>
  <c r="Y852" i="13"/>
  <c r="X815" i="13"/>
  <c r="W926" i="13"/>
  <c r="V889" i="13"/>
  <c r="Q852" i="13"/>
  <c r="O926" i="13"/>
  <c r="N889" i="13"/>
  <c r="M852" i="13"/>
  <c r="L815" i="13"/>
  <c r="H815" i="13"/>
  <c r="G926" i="13"/>
  <c r="D34" i="13"/>
  <c r="Z851" i="13"/>
  <c r="Y888" i="13"/>
  <c r="W253" i="13"/>
  <c r="V851" i="13"/>
  <c r="R851" i="13"/>
  <c r="N851" i="13"/>
  <c r="M253" i="13"/>
  <c r="K925" i="13"/>
  <c r="J851" i="13"/>
  <c r="I888" i="13"/>
  <c r="D33" i="13"/>
  <c r="AF850" i="13"/>
  <c r="AD813" i="13"/>
  <c r="AB850" i="13"/>
  <c r="Y850" i="13"/>
  <c r="U850" i="13"/>
  <c r="T252" i="13"/>
  <c r="S850" i="13"/>
  <c r="P813" i="13"/>
  <c r="M850" i="13"/>
  <c r="L813" i="13"/>
  <c r="K850" i="13"/>
  <c r="D32" i="13"/>
  <c r="AF886" i="13"/>
  <c r="Y251" i="13"/>
  <c r="V849" i="13"/>
  <c r="Q886" i="13"/>
  <c r="N849" i="13"/>
  <c r="M886" i="13"/>
  <c r="I251" i="13"/>
  <c r="D31" i="13"/>
  <c r="AF848" i="13"/>
  <c r="AD811" i="13"/>
  <c r="Z885" i="13"/>
  <c r="Y848" i="13"/>
  <c r="X250" i="13"/>
  <c r="V885" i="13"/>
  <c r="U848" i="13"/>
  <c r="T250" i="13"/>
  <c r="R250" i="13"/>
  <c r="O922" i="13"/>
  <c r="N885" i="13"/>
  <c r="M848" i="13"/>
  <c r="L811" i="13"/>
  <c r="J885" i="13"/>
  <c r="I848" i="13"/>
  <c r="G922" i="13"/>
  <c r="D30" i="13"/>
  <c r="AF884" i="13"/>
  <c r="AB921" i="13"/>
  <c r="Z847" i="13"/>
  <c r="W810" i="13"/>
  <c r="V847" i="13"/>
  <c r="U884" i="13"/>
  <c r="S810" i="13"/>
  <c r="R847" i="13"/>
  <c r="O810" i="13"/>
  <c r="N847" i="13"/>
  <c r="J847" i="13"/>
  <c r="D29" i="13"/>
  <c r="AF846" i="13"/>
  <c r="AB846" i="13"/>
  <c r="V248" i="13"/>
  <c r="U846" i="13"/>
  <c r="S846" i="13"/>
  <c r="R883" i="13"/>
  <c r="N248" i="13"/>
  <c r="M846" i="13"/>
  <c r="K846" i="13"/>
  <c r="D28" i="13"/>
  <c r="AB808" i="13"/>
  <c r="W808" i="13"/>
  <c r="V845" i="13"/>
  <c r="R845" i="13"/>
  <c r="N845" i="13"/>
  <c r="K808" i="13"/>
  <c r="G808" i="13"/>
  <c r="D27" i="13"/>
  <c r="AF844" i="13"/>
  <c r="AD807" i="13"/>
  <c r="X807" i="13"/>
  <c r="W918" i="13"/>
  <c r="V881" i="13"/>
  <c r="U844" i="13"/>
  <c r="T807" i="13"/>
  <c r="Q844" i="13"/>
  <c r="O918" i="13"/>
  <c r="N881" i="13"/>
  <c r="M844" i="13"/>
  <c r="L807" i="13"/>
  <c r="G918" i="13"/>
  <c r="D26" i="13"/>
  <c r="AB917" i="13"/>
  <c r="Z843" i="13"/>
  <c r="Y880" i="13"/>
  <c r="W806" i="13"/>
  <c r="V843" i="13"/>
  <c r="R843" i="13"/>
  <c r="O806" i="13"/>
  <c r="N843" i="13"/>
  <c r="K917" i="13"/>
  <c r="J843" i="13"/>
  <c r="I880" i="13"/>
  <c r="D25" i="13"/>
  <c r="AD805" i="13"/>
  <c r="AB842" i="13"/>
  <c r="U842" i="13"/>
  <c r="T244" i="13"/>
  <c r="S842" i="13"/>
  <c r="P805" i="13"/>
  <c r="M842" i="13"/>
  <c r="L805" i="13"/>
  <c r="K842" i="13"/>
  <c r="D24" i="13"/>
  <c r="AF878" i="13"/>
  <c r="Y243" i="13"/>
  <c r="V841" i="13"/>
  <c r="Q878" i="13"/>
  <c r="N841" i="13"/>
  <c r="M878" i="13"/>
  <c r="I243" i="13"/>
  <c r="D23" i="13"/>
  <c r="AF840" i="13"/>
  <c r="AD803" i="13"/>
  <c r="Z877" i="13"/>
  <c r="Y840" i="13"/>
  <c r="W914" i="13"/>
  <c r="V877" i="13"/>
  <c r="U840" i="13"/>
  <c r="T803" i="13"/>
  <c r="R242" i="13"/>
  <c r="O914" i="13"/>
  <c r="N877" i="13"/>
  <c r="M840" i="13"/>
  <c r="L803" i="13"/>
  <c r="J877" i="13"/>
  <c r="I840" i="13"/>
  <c r="H242" i="13"/>
  <c r="G914" i="13"/>
  <c r="D22" i="13"/>
  <c r="AF876" i="13"/>
  <c r="AB913" i="13"/>
  <c r="Z839" i="13"/>
  <c r="W802" i="13"/>
  <c r="V839" i="13"/>
  <c r="U876" i="13"/>
  <c r="S802" i="13"/>
  <c r="R839" i="13"/>
  <c r="O802" i="13"/>
  <c r="N839" i="13"/>
  <c r="M876" i="13"/>
  <c r="K913" i="13"/>
  <c r="J839" i="13"/>
  <c r="G241" i="13"/>
  <c r="D21" i="13"/>
  <c r="AF838" i="13"/>
  <c r="AB838" i="13"/>
  <c r="Y838" i="13"/>
  <c r="V240" i="13"/>
  <c r="U838" i="13"/>
  <c r="S838" i="13"/>
  <c r="R875" i="13"/>
  <c r="N240" i="13"/>
  <c r="M838" i="13"/>
  <c r="K838" i="13"/>
  <c r="D20" i="13"/>
  <c r="AD837" i="13"/>
  <c r="AB800" i="13"/>
  <c r="W239" i="13"/>
  <c r="V837" i="13"/>
  <c r="T837" i="13"/>
  <c r="O800" i="13"/>
  <c r="N837" i="13"/>
  <c r="L837" i="13"/>
  <c r="K800" i="13"/>
  <c r="G239" i="13"/>
  <c r="F19" i="13"/>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43" i="13" s="1"/>
  <c r="F44" i="13" s="1"/>
  <c r="F45" i="13" s="1"/>
  <c r="F46" i="13" s="1"/>
  <c r="F47" i="13" s="1"/>
  <c r="F48" i="13" s="1"/>
  <c r="F49" i="13" s="1"/>
  <c r="F51" i="13" s="1"/>
  <c r="D19" i="13"/>
  <c r="AF836" i="13"/>
  <c r="AD238" i="13"/>
  <c r="Y836" i="13"/>
  <c r="W910" i="13"/>
  <c r="U836" i="13"/>
  <c r="T238" i="13"/>
  <c r="Q836" i="13"/>
  <c r="O910" i="13"/>
  <c r="M836" i="13"/>
  <c r="L238" i="13"/>
  <c r="I836" i="13"/>
  <c r="G910" i="13"/>
  <c r="D18" i="13"/>
  <c r="I10" i="13"/>
  <c r="H10" i="13"/>
  <c r="G10" i="13"/>
  <c r="I9" i="13"/>
  <c r="H9" i="13"/>
  <c r="G9" i="13"/>
  <c r="D9" i="13"/>
  <c r="G7" i="13"/>
  <c r="B7" i="13"/>
  <c r="G6" i="13"/>
  <c r="B6" i="13"/>
  <c r="G5" i="13"/>
  <c r="B5" i="13"/>
  <c r="G4" i="13"/>
  <c r="B4" i="13"/>
  <c r="G3" i="13"/>
  <c r="B3" i="13"/>
  <c r="G2" i="13"/>
  <c r="B2" i="13"/>
  <c r="B419" i="12"/>
  <c r="D424" i="12" s="1"/>
  <c r="D416" i="12"/>
  <c r="D110" i="18" s="1"/>
  <c r="C110" i="18" s="1"/>
  <c r="AF414" i="12"/>
  <c r="U414" i="12"/>
  <c r="Q414" i="12"/>
  <c r="M414" i="12"/>
  <c r="P411" i="12"/>
  <c r="AF410" i="12"/>
  <c r="Y410" i="12"/>
  <c r="U410" i="12"/>
  <c r="M410" i="12"/>
  <c r="I410" i="12"/>
  <c r="AD407" i="12"/>
  <c r="AF406" i="12"/>
  <c r="U406" i="12"/>
  <c r="Q406" i="12"/>
  <c r="M406" i="12"/>
  <c r="AF402" i="12"/>
  <c r="Y402" i="12"/>
  <c r="U402" i="12"/>
  <c r="M402" i="12"/>
  <c r="I402" i="12"/>
  <c r="X399" i="12"/>
  <c r="AF398" i="12"/>
  <c r="U398" i="12"/>
  <c r="Q398" i="12"/>
  <c r="M398" i="12"/>
  <c r="AF394" i="12"/>
  <c r="Y394" i="12"/>
  <c r="U394" i="12"/>
  <c r="M394" i="12"/>
  <c r="I394" i="12"/>
  <c r="L391" i="12"/>
  <c r="AF390" i="12"/>
  <c r="U390" i="12"/>
  <c r="Q390" i="12"/>
  <c r="M390" i="12"/>
  <c r="T387" i="12"/>
  <c r="AF386" i="12"/>
  <c r="Y386" i="12"/>
  <c r="U386" i="12"/>
  <c r="M386" i="12"/>
  <c r="I386" i="12"/>
  <c r="F381" i="12"/>
  <c r="F382" i="12" s="1"/>
  <c r="F383" i="12" s="1"/>
  <c r="F384" i="12" s="1"/>
  <c r="F385" i="12" s="1"/>
  <c r="F386" i="12" s="1"/>
  <c r="F387" i="12" s="1"/>
  <c r="F388" i="12" s="1"/>
  <c r="F389" i="12" s="1"/>
  <c r="F390" i="12" s="1"/>
  <c r="F391" i="12" s="1"/>
  <c r="F392" i="12" s="1"/>
  <c r="F393" i="12" s="1"/>
  <c r="F394" i="12" s="1"/>
  <c r="F395" i="12" s="1"/>
  <c r="F396" i="12" s="1"/>
  <c r="F397" i="12" s="1"/>
  <c r="F398" i="12" s="1"/>
  <c r="F399" i="12" s="1"/>
  <c r="F400" i="12" s="1"/>
  <c r="D376" i="12"/>
  <c r="D374" i="12"/>
  <c r="D414" i="12" s="1"/>
  <c r="D373" i="12"/>
  <c r="D413" i="12" s="1"/>
  <c r="D372" i="12"/>
  <c r="D412" i="12" s="1"/>
  <c r="D371" i="12"/>
  <c r="D411" i="12" s="1"/>
  <c r="D370" i="12"/>
  <c r="D410" i="12" s="1"/>
  <c r="D369" i="12"/>
  <c r="D409" i="12" s="1"/>
  <c r="D368" i="12"/>
  <c r="D408" i="12" s="1"/>
  <c r="D367" i="12"/>
  <c r="D407" i="12" s="1"/>
  <c r="D366" i="12"/>
  <c r="D406" i="12" s="1"/>
  <c r="D365" i="12"/>
  <c r="D405" i="12" s="1"/>
  <c r="D364" i="12"/>
  <c r="D404" i="12" s="1"/>
  <c r="D363" i="12"/>
  <c r="D403" i="12" s="1"/>
  <c r="D362" i="12"/>
  <c r="D402" i="12" s="1"/>
  <c r="D361" i="12"/>
  <c r="D401" i="12" s="1"/>
  <c r="D360" i="12"/>
  <c r="D400" i="12" s="1"/>
  <c r="D359" i="12"/>
  <c r="D399" i="12" s="1"/>
  <c r="D358" i="12"/>
  <c r="D398" i="12" s="1"/>
  <c r="D357" i="12"/>
  <c r="D397" i="12" s="1"/>
  <c r="D356" i="12"/>
  <c r="D396" i="12" s="1"/>
  <c r="D355" i="12"/>
  <c r="D395" i="12" s="1"/>
  <c r="D354" i="12"/>
  <c r="D394" i="12" s="1"/>
  <c r="D353" i="12"/>
  <c r="D393" i="12" s="1"/>
  <c r="D352" i="12"/>
  <c r="D392" i="12" s="1"/>
  <c r="D351" i="12"/>
  <c r="D391" i="12" s="1"/>
  <c r="D350" i="12"/>
  <c r="D390" i="12" s="1"/>
  <c r="D349" i="12"/>
  <c r="D389" i="12" s="1"/>
  <c r="D348" i="12"/>
  <c r="D388" i="12" s="1"/>
  <c r="D347" i="12"/>
  <c r="D387" i="12" s="1"/>
  <c r="D346" i="12"/>
  <c r="D386" i="12" s="1"/>
  <c r="D345" i="12"/>
  <c r="D385" i="12" s="1"/>
  <c r="D344" i="12"/>
  <c r="D384" i="12" s="1"/>
  <c r="H383" i="12"/>
  <c r="D343" i="12"/>
  <c r="D383" i="12" s="1"/>
  <c r="AF382" i="12"/>
  <c r="U382" i="12"/>
  <c r="Q382" i="12"/>
  <c r="M382" i="12"/>
  <c r="D342" i="12"/>
  <c r="D382" i="12" s="1"/>
  <c r="F341" i="12"/>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D341" i="12"/>
  <c r="D381" i="12" s="1"/>
  <c r="D340" i="12"/>
  <c r="D380" i="12" s="1"/>
  <c r="D336" i="12"/>
  <c r="AD414" i="12"/>
  <c r="AB414" i="12"/>
  <c r="Z414" i="12"/>
  <c r="Y414" i="12"/>
  <c r="X414" i="12"/>
  <c r="W414" i="12"/>
  <c r="V414" i="12"/>
  <c r="T414" i="12"/>
  <c r="S414" i="12"/>
  <c r="R414" i="12"/>
  <c r="P414" i="12"/>
  <c r="O414" i="12"/>
  <c r="N414" i="12"/>
  <c r="L414" i="12"/>
  <c r="K414" i="12"/>
  <c r="J414" i="12"/>
  <c r="I414" i="12"/>
  <c r="H414" i="12"/>
  <c r="G414" i="12"/>
  <c r="D334" i="12"/>
  <c r="AF413" i="12"/>
  <c r="AD413" i="12"/>
  <c r="AB413" i="12"/>
  <c r="Z413" i="12"/>
  <c r="Y413" i="12"/>
  <c r="X413" i="12"/>
  <c r="W413" i="12"/>
  <c r="V413" i="12"/>
  <c r="U413" i="12"/>
  <c r="T413" i="12"/>
  <c r="S413" i="12"/>
  <c r="R413" i="12"/>
  <c r="Q413" i="12"/>
  <c r="P413" i="12"/>
  <c r="O413" i="12"/>
  <c r="N413" i="12"/>
  <c r="M413" i="12"/>
  <c r="L413" i="12"/>
  <c r="K413" i="12"/>
  <c r="J413" i="12"/>
  <c r="I413" i="12"/>
  <c r="H413" i="12"/>
  <c r="G413" i="12"/>
  <c r="D333" i="12"/>
  <c r="AF412" i="12"/>
  <c r="AB412" i="12"/>
  <c r="Y412" i="12"/>
  <c r="W412" i="12"/>
  <c r="U412" i="12"/>
  <c r="S412" i="12"/>
  <c r="Q412" i="12"/>
  <c r="O412" i="12"/>
  <c r="M412" i="12"/>
  <c r="K412" i="12"/>
  <c r="I412" i="12"/>
  <c r="G412" i="12"/>
  <c r="D332" i="12"/>
  <c r="AF411" i="12"/>
  <c r="AD411" i="12"/>
  <c r="AB411" i="12"/>
  <c r="Z411" i="12"/>
  <c r="Y411" i="12"/>
  <c r="X411" i="12"/>
  <c r="W411" i="12"/>
  <c r="V411" i="12"/>
  <c r="U411" i="12"/>
  <c r="T411" i="12"/>
  <c r="S411" i="12"/>
  <c r="R411" i="12"/>
  <c r="Q411" i="12"/>
  <c r="O411" i="12"/>
  <c r="N411" i="12"/>
  <c r="M411" i="12"/>
  <c r="L411" i="12"/>
  <c r="K411" i="12"/>
  <c r="J411" i="12"/>
  <c r="I411" i="12"/>
  <c r="H411" i="12"/>
  <c r="G411" i="12"/>
  <c r="D331" i="12"/>
  <c r="AD410" i="12"/>
  <c r="AB410" i="12"/>
  <c r="Z410" i="12"/>
  <c r="X410" i="12"/>
  <c r="W410" i="12"/>
  <c r="V410" i="12"/>
  <c r="T410" i="12"/>
  <c r="S410" i="12"/>
  <c r="R410" i="12"/>
  <c r="Q410" i="12"/>
  <c r="P410" i="12"/>
  <c r="O410" i="12"/>
  <c r="N410" i="12"/>
  <c r="L410" i="12"/>
  <c r="K410" i="12"/>
  <c r="J410" i="12"/>
  <c r="H410" i="12"/>
  <c r="G410" i="12"/>
  <c r="D330" i="12"/>
  <c r="AF409" i="12"/>
  <c r="AD409" i="12"/>
  <c r="AB409" i="12"/>
  <c r="Z409" i="12"/>
  <c r="Y409" i="12"/>
  <c r="X409" i="12"/>
  <c r="W409" i="12"/>
  <c r="V409" i="12"/>
  <c r="U409" i="12"/>
  <c r="T409" i="12"/>
  <c r="S409" i="12"/>
  <c r="R409" i="12"/>
  <c r="Q409" i="12"/>
  <c r="P409" i="12"/>
  <c r="O409" i="12"/>
  <c r="N409" i="12"/>
  <c r="M409" i="12"/>
  <c r="L409" i="12"/>
  <c r="K409" i="12"/>
  <c r="J409" i="12"/>
  <c r="I409" i="12"/>
  <c r="H409" i="12"/>
  <c r="G409" i="12"/>
  <c r="D329" i="12"/>
  <c r="AF408" i="12"/>
  <c r="AB408" i="12"/>
  <c r="Y408" i="12"/>
  <c r="W408" i="12"/>
  <c r="U408" i="12"/>
  <c r="S408" i="12"/>
  <c r="Q408" i="12"/>
  <c r="O408" i="12"/>
  <c r="M408" i="12"/>
  <c r="K408" i="12"/>
  <c r="I408" i="12"/>
  <c r="G408" i="12"/>
  <c r="D328" i="12"/>
  <c r="AF407" i="12"/>
  <c r="AB407" i="12"/>
  <c r="Z407" i="12"/>
  <c r="Y407" i="12"/>
  <c r="X407" i="12"/>
  <c r="W407" i="12"/>
  <c r="V407" i="12"/>
  <c r="U407" i="12"/>
  <c r="T407" i="12"/>
  <c r="S407" i="12"/>
  <c r="R407" i="12"/>
  <c r="Q407" i="12"/>
  <c r="P407" i="12"/>
  <c r="O407" i="12"/>
  <c r="N407" i="12"/>
  <c r="M407" i="12"/>
  <c r="L407" i="12"/>
  <c r="K407" i="12"/>
  <c r="J407" i="12"/>
  <c r="I407" i="12"/>
  <c r="H407" i="12"/>
  <c r="G407" i="12"/>
  <c r="D327" i="12"/>
  <c r="AD406" i="12"/>
  <c r="AB406" i="12"/>
  <c r="Z406" i="12"/>
  <c r="Y406" i="12"/>
  <c r="X406" i="12"/>
  <c r="W406" i="12"/>
  <c r="V406" i="12"/>
  <c r="T406" i="12"/>
  <c r="S406" i="12"/>
  <c r="R406" i="12"/>
  <c r="P406" i="12"/>
  <c r="O406" i="12"/>
  <c r="N406" i="12"/>
  <c r="L406" i="12"/>
  <c r="K406" i="12"/>
  <c r="J406" i="12"/>
  <c r="I406" i="12"/>
  <c r="H406" i="12"/>
  <c r="G406" i="12"/>
  <c r="D326" i="12"/>
  <c r="AF405" i="12"/>
  <c r="AD405" i="12"/>
  <c r="AB405" i="12"/>
  <c r="Z405" i="12"/>
  <c r="Y405" i="12"/>
  <c r="X405" i="12"/>
  <c r="W405" i="12"/>
  <c r="V405" i="12"/>
  <c r="U405" i="12"/>
  <c r="T405" i="12"/>
  <c r="S405" i="12"/>
  <c r="R405" i="12"/>
  <c r="Q405" i="12"/>
  <c r="P405" i="12"/>
  <c r="O405" i="12"/>
  <c r="N405" i="12"/>
  <c r="M405" i="12"/>
  <c r="L405" i="12"/>
  <c r="K405" i="12"/>
  <c r="J405" i="12"/>
  <c r="I405" i="12"/>
  <c r="H405" i="12"/>
  <c r="G405" i="12"/>
  <c r="D325" i="12"/>
  <c r="AF404" i="12"/>
  <c r="AB404" i="12"/>
  <c r="Y404" i="12"/>
  <c r="W404" i="12"/>
  <c r="U404" i="12"/>
  <c r="S404" i="12"/>
  <c r="Q404" i="12"/>
  <c r="O404" i="12"/>
  <c r="M404" i="12"/>
  <c r="K404" i="12"/>
  <c r="I404" i="12"/>
  <c r="G404" i="12"/>
  <c r="D324" i="12"/>
  <c r="AF403" i="12"/>
  <c r="AD403" i="12"/>
  <c r="AB403" i="12"/>
  <c r="Z403" i="12"/>
  <c r="Y403" i="12"/>
  <c r="X403" i="12"/>
  <c r="W403" i="12"/>
  <c r="V403" i="12"/>
  <c r="U403" i="12"/>
  <c r="T403" i="12"/>
  <c r="S403" i="12"/>
  <c r="R403" i="12"/>
  <c r="Q403" i="12"/>
  <c r="P403" i="12"/>
  <c r="O403" i="12"/>
  <c r="N403" i="12"/>
  <c r="M403" i="12"/>
  <c r="L403" i="12"/>
  <c r="K403" i="12"/>
  <c r="J403" i="12"/>
  <c r="I403" i="12"/>
  <c r="H403" i="12"/>
  <c r="G403" i="12"/>
  <c r="D323" i="12"/>
  <c r="AD402" i="12"/>
  <c r="AB402" i="12"/>
  <c r="Z402" i="12"/>
  <c r="X402" i="12"/>
  <c r="W402" i="12"/>
  <c r="V402" i="12"/>
  <c r="T402" i="12"/>
  <c r="S402" i="12"/>
  <c r="R402" i="12"/>
  <c r="Q402" i="12"/>
  <c r="P402" i="12"/>
  <c r="O402" i="12"/>
  <c r="N402" i="12"/>
  <c r="L402" i="12"/>
  <c r="K402" i="12"/>
  <c r="J402" i="12"/>
  <c r="H402" i="12"/>
  <c r="G402" i="12"/>
  <c r="D322" i="12"/>
  <c r="AF401" i="12"/>
  <c r="AD401" i="12"/>
  <c r="AB401" i="12"/>
  <c r="Z401" i="12"/>
  <c r="Y401" i="12"/>
  <c r="X401" i="12"/>
  <c r="W401" i="12"/>
  <c r="V401" i="12"/>
  <c r="U401" i="12"/>
  <c r="T401" i="12"/>
  <c r="S401" i="12"/>
  <c r="R401" i="12"/>
  <c r="Q401" i="12"/>
  <c r="P401" i="12"/>
  <c r="O401" i="12"/>
  <c r="N401" i="12"/>
  <c r="M401" i="12"/>
  <c r="L401" i="12"/>
  <c r="K401" i="12"/>
  <c r="J401" i="12"/>
  <c r="I401" i="12"/>
  <c r="H401" i="12"/>
  <c r="G401" i="12"/>
  <c r="D321" i="12"/>
  <c r="AF400" i="12"/>
  <c r="AB400" i="12"/>
  <c r="Y400" i="12"/>
  <c r="W400" i="12"/>
  <c r="U400" i="12"/>
  <c r="S400" i="12"/>
  <c r="Q400" i="12"/>
  <c r="O400" i="12"/>
  <c r="M400" i="12"/>
  <c r="K400" i="12"/>
  <c r="I400" i="12"/>
  <c r="G400" i="12"/>
  <c r="D320" i="12"/>
  <c r="AF399" i="12"/>
  <c r="AD399" i="12"/>
  <c r="AB399" i="12"/>
  <c r="Z399" i="12"/>
  <c r="Y399" i="12"/>
  <c r="W399" i="12"/>
  <c r="V399" i="12"/>
  <c r="U399" i="12"/>
  <c r="T399" i="12"/>
  <c r="S399" i="12"/>
  <c r="R399" i="12"/>
  <c r="Q399" i="12"/>
  <c r="P399" i="12"/>
  <c r="O399" i="12"/>
  <c r="N399" i="12"/>
  <c r="M399" i="12"/>
  <c r="L399" i="12"/>
  <c r="K399" i="12"/>
  <c r="J399" i="12"/>
  <c r="I399" i="12"/>
  <c r="H399" i="12"/>
  <c r="G399" i="12"/>
  <c r="D319" i="12"/>
  <c r="AD398" i="12"/>
  <c r="AB398" i="12"/>
  <c r="Z398" i="12"/>
  <c r="Y398" i="12"/>
  <c r="X398" i="12"/>
  <c r="W398" i="12"/>
  <c r="V398" i="12"/>
  <c r="T398" i="12"/>
  <c r="S398" i="12"/>
  <c r="R398" i="12"/>
  <c r="P398" i="12"/>
  <c r="O398" i="12"/>
  <c r="N398" i="12"/>
  <c r="L398" i="12"/>
  <c r="K398" i="12"/>
  <c r="J398" i="12"/>
  <c r="I398" i="12"/>
  <c r="H398" i="12"/>
  <c r="G398" i="12"/>
  <c r="D318" i="12"/>
  <c r="AF397" i="12"/>
  <c r="AD397" i="12"/>
  <c r="AB397" i="12"/>
  <c r="Z397" i="12"/>
  <c r="Y397" i="12"/>
  <c r="X397" i="12"/>
  <c r="W397" i="12"/>
  <c r="V397" i="12"/>
  <c r="U397" i="12"/>
  <c r="T397" i="12"/>
  <c r="S397" i="12"/>
  <c r="R397" i="12"/>
  <c r="Q397" i="12"/>
  <c r="P397" i="12"/>
  <c r="O397" i="12"/>
  <c r="N397" i="12"/>
  <c r="M397" i="12"/>
  <c r="L397" i="12"/>
  <c r="K397" i="12"/>
  <c r="J397" i="12"/>
  <c r="I397" i="12"/>
  <c r="H397" i="12"/>
  <c r="G397" i="12"/>
  <c r="D317" i="12"/>
  <c r="AF396" i="12"/>
  <c r="AB396" i="12"/>
  <c r="Y396" i="12"/>
  <c r="W396" i="12"/>
  <c r="U396" i="12"/>
  <c r="S396" i="12"/>
  <c r="Q396" i="12"/>
  <c r="O396" i="12"/>
  <c r="M396" i="12"/>
  <c r="K396" i="12"/>
  <c r="I396" i="12"/>
  <c r="G396" i="12"/>
  <c r="D316" i="12"/>
  <c r="AF395" i="12"/>
  <c r="AD395" i="12"/>
  <c r="AB395" i="12"/>
  <c r="Z395" i="12"/>
  <c r="Y395" i="12"/>
  <c r="X395" i="12"/>
  <c r="W395" i="12"/>
  <c r="V395" i="12"/>
  <c r="U395" i="12"/>
  <c r="T395" i="12"/>
  <c r="S395" i="12"/>
  <c r="R395" i="12"/>
  <c r="Q395" i="12"/>
  <c r="P395" i="12"/>
  <c r="O395" i="12"/>
  <c r="N395" i="12"/>
  <c r="M395" i="12"/>
  <c r="L395" i="12"/>
  <c r="K395" i="12"/>
  <c r="J395" i="12"/>
  <c r="I395" i="12"/>
  <c r="H395" i="12"/>
  <c r="G395" i="12"/>
  <c r="D315" i="12"/>
  <c r="AD394" i="12"/>
  <c r="AB394" i="12"/>
  <c r="Z394" i="12"/>
  <c r="X394" i="12"/>
  <c r="W394" i="12"/>
  <c r="V394" i="12"/>
  <c r="T394" i="12"/>
  <c r="S394" i="12"/>
  <c r="R394" i="12"/>
  <c r="Q394" i="12"/>
  <c r="P394" i="12"/>
  <c r="O394" i="12"/>
  <c r="N394" i="12"/>
  <c r="L394" i="12"/>
  <c r="K394" i="12"/>
  <c r="J394" i="12"/>
  <c r="H394" i="12"/>
  <c r="G394" i="12"/>
  <c r="D314" i="12"/>
  <c r="AF393" i="12"/>
  <c r="AD393" i="12"/>
  <c r="AB393" i="12"/>
  <c r="Z393" i="12"/>
  <c r="Y393" i="12"/>
  <c r="X393" i="12"/>
  <c r="W393" i="12"/>
  <c r="V393" i="12"/>
  <c r="U393" i="12"/>
  <c r="T393" i="12"/>
  <c r="S393" i="12"/>
  <c r="R393" i="12"/>
  <c r="Q393" i="12"/>
  <c r="P393" i="12"/>
  <c r="O393" i="12"/>
  <c r="N393" i="12"/>
  <c r="M393" i="12"/>
  <c r="L393" i="12"/>
  <c r="K393" i="12"/>
  <c r="J393" i="12"/>
  <c r="I393" i="12"/>
  <c r="H393" i="12"/>
  <c r="G393" i="12"/>
  <c r="D313" i="12"/>
  <c r="AF392" i="12"/>
  <c r="AB392" i="12"/>
  <c r="Y392" i="12"/>
  <c r="W392" i="12"/>
  <c r="U392" i="12"/>
  <c r="S392" i="12"/>
  <c r="Q392" i="12"/>
  <c r="O392" i="12"/>
  <c r="M392" i="12"/>
  <c r="K392" i="12"/>
  <c r="I392" i="12"/>
  <c r="G392" i="12"/>
  <c r="D312" i="12"/>
  <c r="AF391" i="12"/>
  <c r="AD391" i="12"/>
  <c r="AB391" i="12"/>
  <c r="Z391" i="12"/>
  <c r="Y391" i="12"/>
  <c r="X391" i="12"/>
  <c r="W391" i="12"/>
  <c r="V391" i="12"/>
  <c r="U391" i="12"/>
  <c r="T391" i="12"/>
  <c r="S391" i="12"/>
  <c r="R391" i="12"/>
  <c r="Q391" i="12"/>
  <c r="P391" i="12"/>
  <c r="O391" i="12"/>
  <c r="N391" i="12"/>
  <c r="M391" i="12"/>
  <c r="K391" i="12"/>
  <c r="J391" i="12"/>
  <c r="I391" i="12"/>
  <c r="H391" i="12"/>
  <c r="G391" i="12"/>
  <c r="D311" i="12"/>
  <c r="AD390" i="12"/>
  <c r="AB390" i="12"/>
  <c r="Z390" i="12"/>
  <c r="Y390" i="12"/>
  <c r="X390" i="12"/>
  <c r="W390" i="12"/>
  <c r="V390" i="12"/>
  <c r="T390" i="12"/>
  <c r="S390" i="12"/>
  <c r="R390" i="12"/>
  <c r="P390" i="12"/>
  <c r="O390" i="12"/>
  <c r="N390" i="12"/>
  <c r="L390" i="12"/>
  <c r="K390" i="12"/>
  <c r="J390" i="12"/>
  <c r="I390" i="12"/>
  <c r="H390" i="12"/>
  <c r="G390" i="12"/>
  <c r="D310" i="12"/>
  <c r="AF389" i="12"/>
  <c r="AD389" i="12"/>
  <c r="AB389" i="12"/>
  <c r="Z389" i="12"/>
  <c r="Y389" i="12"/>
  <c r="X389" i="12"/>
  <c r="W389" i="12"/>
  <c r="V389" i="12"/>
  <c r="U389" i="12"/>
  <c r="T389" i="12"/>
  <c r="S389" i="12"/>
  <c r="R389" i="12"/>
  <c r="Q389" i="12"/>
  <c r="P389" i="12"/>
  <c r="O389" i="12"/>
  <c r="N389" i="12"/>
  <c r="M389" i="12"/>
  <c r="L389" i="12"/>
  <c r="K389" i="12"/>
  <c r="J389" i="12"/>
  <c r="I389" i="12"/>
  <c r="H389" i="12"/>
  <c r="G389" i="12"/>
  <c r="D309" i="12"/>
  <c r="AF388" i="12"/>
  <c r="AB388" i="12"/>
  <c r="Y388" i="12"/>
  <c r="W388" i="12"/>
  <c r="U388" i="12"/>
  <c r="S388" i="12"/>
  <c r="Q388" i="12"/>
  <c r="O388" i="12"/>
  <c r="M388" i="12"/>
  <c r="K388" i="12"/>
  <c r="I388" i="12"/>
  <c r="G388" i="12"/>
  <c r="D308" i="12"/>
  <c r="AF387" i="12"/>
  <c r="AD387" i="12"/>
  <c r="AB387" i="12"/>
  <c r="Z387" i="12"/>
  <c r="Y387" i="12"/>
  <c r="X387" i="12"/>
  <c r="W387" i="12"/>
  <c r="V387" i="12"/>
  <c r="U387" i="12"/>
  <c r="S387" i="12"/>
  <c r="R387" i="12"/>
  <c r="Q387" i="12"/>
  <c r="P387" i="12"/>
  <c r="O387" i="12"/>
  <c r="N387" i="12"/>
  <c r="M387" i="12"/>
  <c r="L387" i="12"/>
  <c r="K387" i="12"/>
  <c r="J387" i="12"/>
  <c r="I387" i="12"/>
  <c r="H387" i="12"/>
  <c r="G387" i="12"/>
  <c r="D307" i="12"/>
  <c r="AD386" i="12"/>
  <c r="AB386" i="12"/>
  <c r="Z386" i="12"/>
  <c r="X386" i="12"/>
  <c r="W386" i="12"/>
  <c r="V386" i="12"/>
  <c r="T386" i="12"/>
  <c r="S386" i="12"/>
  <c r="R386" i="12"/>
  <c r="Q386" i="12"/>
  <c r="P386" i="12"/>
  <c r="O386" i="12"/>
  <c r="N386" i="12"/>
  <c r="L386" i="12"/>
  <c r="K386" i="12"/>
  <c r="J386" i="12"/>
  <c r="H386" i="12"/>
  <c r="G386" i="12"/>
  <c r="D306" i="12"/>
  <c r="AF385" i="12"/>
  <c r="AD385" i="12"/>
  <c r="AB385" i="12"/>
  <c r="Z385" i="12"/>
  <c r="Y385" i="12"/>
  <c r="X385" i="12"/>
  <c r="W385" i="12"/>
  <c r="V385" i="12"/>
  <c r="U385" i="12"/>
  <c r="T385" i="12"/>
  <c r="S385" i="12"/>
  <c r="R385" i="12"/>
  <c r="Q385" i="12"/>
  <c r="P385" i="12"/>
  <c r="O385" i="12"/>
  <c r="N385" i="12"/>
  <c r="M385" i="12"/>
  <c r="L385" i="12"/>
  <c r="K385" i="12"/>
  <c r="J385" i="12"/>
  <c r="I385" i="12"/>
  <c r="H385" i="12"/>
  <c r="G385" i="12"/>
  <c r="D305" i="12"/>
  <c r="AF384" i="12"/>
  <c r="AB384" i="12"/>
  <c r="Y384" i="12"/>
  <c r="W384" i="12"/>
  <c r="U384" i="12"/>
  <c r="S384" i="12"/>
  <c r="Q384" i="12"/>
  <c r="O384" i="12"/>
  <c r="M384" i="12"/>
  <c r="K384" i="12"/>
  <c r="I384" i="12"/>
  <c r="G384" i="12"/>
  <c r="D304" i="12"/>
  <c r="AD383" i="12"/>
  <c r="AB383" i="12"/>
  <c r="Z383" i="12"/>
  <c r="X383" i="12"/>
  <c r="W383" i="12"/>
  <c r="V383" i="12"/>
  <c r="S383" i="12"/>
  <c r="R383" i="12"/>
  <c r="O383" i="12"/>
  <c r="N383" i="12"/>
  <c r="L383" i="12"/>
  <c r="K383" i="12"/>
  <c r="J383" i="12"/>
  <c r="G383" i="12"/>
  <c r="D303" i="12"/>
  <c r="AB382" i="12"/>
  <c r="Z382" i="12"/>
  <c r="W382" i="12"/>
  <c r="V382" i="12"/>
  <c r="S382" i="12"/>
  <c r="R382" i="12"/>
  <c r="O382" i="12"/>
  <c r="N382" i="12"/>
  <c r="K382" i="12"/>
  <c r="J382" i="12"/>
  <c r="G382" i="12"/>
  <c r="D302" i="12"/>
  <c r="AB381" i="12"/>
  <c r="Z336" i="12"/>
  <c r="Z376" i="12" s="1"/>
  <c r="X381" i="12"/>
  <c r="W381" i="12"/>
  <c r="V336" i="12"/>
  <c r="V376" i="12" s="1"/>
  <c r="S381" i="12"/>
  <c r="R336" i="12"/>
  <c r="R376" i="12" s="1"/>
  <c r="P381" i="12"/>
  <c r="O381" i="12"/>
  <c r="N336" i="12"/>
  <c r="N376" i="12" s="1"/>
  <c r="K381" i="12"/>
  <c r="J336" i="12"/>
  <c r="J376" i="12" s="1"/>
  <c r="H381" i="12"/>
  <c r="G381" i="12"/>
  <c r="F301" i="12"/>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D301" i="12"/>
  <c r="AF336" i="12"/>
  <c r="AF376" i="12" s="1"/>
  <c r="AD380" i="12"/>
  <c r="Y336" i="12"/>
  <c r="Y376" i="12" s="1"/>
  <c r="X380" i="12"/>
  <c r="U336" i="12"/>
  <c r="U376" i="12" s="1"/>
  <c r="T380" i="12"/>
  <c r="Q336" i="12"/>
  <c r="Q376" i="12" s="1"/>
  <c r="P380" i="12"/>
  <c r="M336" i="12"/>
  <c r="M376" i="12" s="1"/>
  <c r="L380" i="12"/>
  <c r="I336" i="12"/>
  <c r="I376" i="12" s="1"/>
  <c r="H380" i="12"/>
  <c r="D300" i="12"/>
  <c r="D293" i="12"/>
  <c r="D421" i="12" s="1"/>
  <c r="F258" i="12"/>
  <c r="F76" i="18" s="1"/>
  <c r="D253" i="12"/>
  <c r="D251" i="12"/>
  <c r="D291" i="12" s="1"/>
  <c r="D109" i="18" s="1"/>
  <c r="C109" i="18" s="1"/>
  <c r="D250" i="12"/>
  <c r="D290" i="12" s="1"/>
  <c r="D108" i="18" s="1"/>
  <c r="C108" i="18" s="1"/>
  <c r="D249" i="12"/>
  <c r="D289" i="12" s="1"/>
  <c r="D107" i="18" s="1"/>
  <c r="C107" i="18" s="1"/>
  <c r="D248" i="12"/>
  <c r="D288" i="12" s="1"/>
  <c r="D106" i="18" s="1"/>
  <c r="C106" i="18" s="1"/>
  <c r="D247" i="12"/>
  <c r="D287" i="12" s="1"/>
  <c r="D105" i="18" s="1"/>
  <c r="C105" i="18" s="1"/>
  <c r="D246" i="12"/>
  <c r="D286" i="12" s="1"/>
  <c r="D104" i="18" s="1"/>
  <c r="C104" i="18" s="1"/>
  <c r="D245" i="12"/>
  <c r="D285" i="12" s="1"/>
  <c r="D103" i="18" s="1"/>
  <c r="C103" i="18" s="1"/>
  <c r="D244" i="12"/>
  <c r="D284" i="12" s="1"/>
  <c r="D102" i="18" s="1"/>
  <c r="C102" i="18" s="1"/>
  <c r="D243" i="12"/>
  <c r="D283" i="12" s="1"/>
  <c r="D101" i="18" s="1"/>
  <c r="C101" i="18" s="1"/>
  <c r="D242" i="12"/>
  <c r="D282" i="12" s="1"/>
  <c r="D100" i="18" s="1"/>
  <c r="C100" i="18" s="1"/>
  <c r="D241" i="12"/>
  <c r="D281" i="12" s="1"/>
  <c r="D99" i="18" s="1"/>
  <c r="C99" i="18" s="1"/>
  <c r="D240" i="12"/>
  <c r="D280" i="12" s="1"/>
  <c r="D98" i="18" s="1"/>
  <c r="C98" i="18" s="1"/>
  <c r="D239" i="12"/>
  <c r="D279" i="12" s="1"/>
  <c r="D97" i="18" s="1"/>
  <c r="C97" i="18" s="1"/>
  <c r="D238" i="12"/>
  <c r="D278" i="12" s="1"/>
  <c r="D96" i="18" s="1"/>
  <c r="C96" i="18" s="1"/>
  <c r="D237" i="12"/>
  <c r="D277" i="12" s="1"/>
  <c r="D95" i="18" s="1"/>
  <c r="C95" i="18" s="1"/>
  <c r="D236" i="12"/>
  <c r="D276" i="12" s="1"/>
  <c r="D94" i="18" s="1"/>
  <c r="C94" i="18" s="1"/>
  <c r="D235" i="12"/>
  <c r="D275" i="12" s="1"/>
  <c r="D93" i="18" s="1"/>
  <c r="C93" i="18" s="1"/>
  <c r="D234" i="12"/>
  <c r="D274" i="12" s="1"/>
  <c r="D92" i="18" s="1"/>
  <c r="C92" i="18" s="1"/>
  <c r="D233" i="12"/>
  <c r="D273" i="12" s="1"/>
  <c r="D91" i="18" s="1"/>
  <c r="C91" i="18" s="1"/>
  <c r="D232" i="12"/>
  <c r="D272" i="12" s="1"/>
  <c r="D90" i="18" s="1"/>
  <c r="C90" i="18" s="1"/>
  <c r="D231" i="12"/>
  <c r="D271" i="12" s="1"/>
  <c r="D89" i="18" s="1"/>
  <c r="C89" i="18" s="1"/>
  <c r="D230" i="12"/>
  <c r="D270" i="12" s="1"/>
  <c r="D88" i="18" s="1"/>
  <c r="C88" i="18" s="1"/>
  <c r="D229" i="12"/>
  <c r="D269" i="12" s="1"/>
  <c r="D87" i="18" s="1"/>
  <c r="C87" i="18" s="1"/>
  <c r="D228" i="12"/>
  <c r="D268" i="12" s="1"/>
  <c r="D86" i="18" s="1"/>
  <c r="C86" i="18" s="1"/>
  <c r="D227" i="12"/>
  <c r="D267" i="12" s="1"/>
  <c r="D85" i="18" s="1"/>
  <c r="C85" i="18" s="1"/>
  <c r="D226" i="12"/>
  <c r="D266" i="12" s="1"/>
  <c r="D84" i="18" s="1"/>
  <c r="C84" i="18" s="1"/>
  <c r="D225" i="12"/>
  <c r="D265" i="12" s="1"/>
  <c r="D83" i="18" s="1"/>
  <c r="C83" i="18" s="1"/>
  <c r="D224" i="12"/>
  <c r="D264" i="12" s="1"/>
  <c r="D82" i="18" s="1"/>
  <c r="C82" i="18" s="1"/>
  <c r="D223" i="12"/>
  <c r="D263" i="12" s="1"/>
  <c r="D81" i="18" s="1"/>
  <c r="C81" i="18" s="1"/>
  <c r="D222" i="12"/>
  <c r="D262" i="12" s="1"/>
  <c r="D80" i="18" s="1"/>
  <c r="C80" i="18" s="1"/>
  <c r="D221" i="12"/>
  <c r="D261" i="12" s="1"/>
  <c r="D79" i="18" s="1"/>
  <c r="C79" i="18" s="1"/>
  <c r="D220" i="12"/>
  <c r="D260" i="12" s="1"/>
  <c r="D78" i="18" s="1"/>
  <c r="C78" i="18" s="1"/>
  <c r="D219" i="12"/>
  <c r="D259" i="12" s="1"/>
  <c r="D77" i="18" s="1"/>
  <c r="C77" i="18" s="1"/>
  <c r="F218" i="12"/>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D218" i="12"/>
  <c r="D258" i="12" s="1"/>
  <c r="D76" i="18" s="1"/>
  <c r="C76" i="18" s="1"/>
  <c r="D217" i="12"/>
  <c r="D257" i="12" s="1"/>
  <c r="D75" i="18" s="1"/>
  <c r="C75" i="18" s="1"/>
  <c r="D213" i="12"/>
  <c r="D211" i="12"/>
  <c r="D210" i="12"/>
  <c r="D209" i="12"/>
  <c r="D208" i="12"/>
  <c r="D207" i="12"/>
  <c r="D206" i="12"/>
  <c r="D205" i="12"/>
  <c r="D204" i="12"/>
  <c r="D203" i="12"/>
  <c r="D202" i="12"/>
  <c r="D201" i="12"/>
  <c r="D200" i="12"/>
  <c r="D199" i="12"/>
  <c r="D198" i="12"/>
  <c r="D197" i="12"/>
  <c r="D196" i="12"/>
  <c r="D195" i="12"/>
  <c r="D194" i="12"/>
  <c r="D193" i="12"/>
  <c r="D192" i="12"/>
  <c r="D191" i="12"/>
  <c r="D190" i="12"/>
  <c r="D189" i="12"/>
  <c r="D188" i="12"/>
  <c r="D187" i="12"/>
  <c r="D186" i="12"/>
  <c r="D185" i="12"/>
  <c r="D184" i="12"/>
  <c r="D183" i="12"/>
  <c r="D182" i="12"/>
  <c r="D181" i="12"/>
  <c r="D180" i="12"/>
  <c r="D179" i="12"/>
  <c r="F178" i="12"/>
  <c r="F179" i="12" s="1"/>
  <c r="F180" i="12" s="1"/>
  <c r="F181" i="12" s="1"/>
  <c r="F182" i="12" s="1"/>
  <c r="F183" i="12" s="1"/>
  <c r="F184" i="12" s="1"/>
  <c r="F185" i="12" s="1"/>
  <c r="F186" i="12" s="1"/>
  <c r="F187" i="12" s="1"/>
  <c r="F188" i="12" s="1"/>
  <c r="F189" i="12" s="1"/>
  <c r="F190" i="12" s="1"/>
  <c r="F191" i="12" s="1"/>
  <c r="F192" i="12" s="1"/>
  <c r="F193" i="12" s="1"/>
  <c r="F194" i="12" s="1"/>
  <c r="F195" i="12" s="1"/>
  <c r="F196" i="12" s="1"/>
  <c r="F197" i="12" s="1"/>
  <c r="D178" i="12"/>
  <c r="D177" i="12"/>
  <c r="D173" i="12"/>
  <c r="D171" i="12"/>
  <c r="D170" i="12"/>
  <c r="D169" i="12"/>
  <c r="D168" i="12"/>
  <c r="D167" i="12"/>
  <c r="D166" i="12"/>
  <c r="D165" i="12"/>
  <c r="D164" i="12"/>
  <c r="D163" i="12"/>
  <c r="D162" i="12"/>
  <c r="D161" i="12"/>
  <c r="D160" i="12"/>
  <c r="D159" i="12"/>
  <c r="D158" i="12"/>
  <c r="D157" i="12"/>
  <c r="D156" i="12"/>
  <c r="D155" i="12"/>
  <c r="D154" i="12"/>
  <c r="D153" i="12"/>
  <c r="D152" i="12"/>
  <c r="D151" i="12"/>
  <c r="D150" i="12"/>
  <c r="D149" i="12"/>
  <c r="D148" i="12"/>
  <c r="D147" i="12"/>
  <c r="D146" i="12"/>
  <c r="D145" i="12"/>
  <c r="D144" i="12"/>
  <c r="D143" i="12"/>
  <c r="D142" i="12"/>
  <c r="D141" i="12"/>
  <c r="D140" i="12"/>
  <c r="D139" i="12"/>
  <c r="F138" i="12"/>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D138" i="12"/>
  <c r="AF217" i="12"/>
  <c r="Y217" i="12"/>
  <c r="U217" i="12"/>
  <c r="Q217" i="12"/>
  <c r="M217" i="12"/>
  <c r="I217" i="12"/>
  <c r="D137" i="12"/>
  <c r="D133" i="12"/>
  <c r="D131" i="12"/>
  <c r="D130"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D101" i="12"/>
  <c r="D100" i="12"/>
  <c r="D99" i="12"/>
  <c r="F98" i="12"/>
  <c r="F99" i="12" s="1"/>
  <c r="F100" i="12" s="1"/>
  <c r="F101" i="12" s="1"/>
  <c r="F102" i="12" s="1"/>
  <c r="F103" i="12" s="1"/>
  <c r="F104" i="12" s="1"/>
  <c r="F105" i="12" s="1"/>
  <c r="F106" i="12" s="1"/>
  <c r="F107" i="12" s="1"/>
  <c r="F108" i="12" s="1"/>
  <c r="F109" i="12" s="1"/>
  <c r="F110" i="12" s="1"/>
  <c r="F111" i="12" s="1"/>
  <c r="F112" i="12" s="1"/>
  <c r="F113" i="12" s="1"/>
  <c r="F114" i="12" s="1"/>
  <c r="F115" i="12" s="1"/>
  <c r="F116" i="12" s="1"/>
  <c r="F117" i="12" s="1"/>
  <c r="D98" i="12"/>
  <c r="D97" i="12"/>
  <c r="D93" i="12"/>
  <c r="D91" i="12"/>
  <c r="AD250" i="12"/>
  <c r="X250" i="12"/>
  <c r="T250" i="12"/>
  <c r="P250" i="12"/>
  <c r="L250" i="12"/>
  <c r="H250" i="12"/>
  <c r="D90" i="12"/>
  <c r="AD249" i="12"/>
  <c r="X249" i="12"/>
  <c r="T249" i="12"/>
  <c r="P249" i="12"/>
  <c r="L249" i="12"/>
  <c r="H249" i="12"/>
  <c r="D89" i="12"/>
  <c r="AD248" i="12"/>
  <c r="X248" i="12"/>
  <c r="T248" i="12"/>
  <c r="P248" i="12"/>
  <c r="L248" i="12"/>
  <c r="H248" i="12"/>
  <c r="D88" i="12"/>
  <c r="D87" i="12"/>
  <c r="AD246" i="12"/>
  <c r="X246" i="12"/>
  <c r="T246" i="12"/>
  <c r="P246" i="12"/>
  <c r="L246" i="12"/>
  <c r="H246" i="12"/>
  <c r="D86" i="12"/>
  <c r="AD245" i="12"/>
  <c r="X245" i="12"/>
  <c r="T245" i="12"/>
  <c r="P245" i="12"/>
  <c r="L245" i="12"/>
  <c r="H245" i="12"/>
  <c r="D85" i="12"/>
  <c r="AD244" i="12"/>
  <c r="X244" i="12"/>
  <c r="T244" i="12"/>
  <c r="P244" i="12"/>
  <c r="L244" i="12"/>
  <c r="H244" i="12"/>
  <c r="D84" i="12"/>
  <c r="D83" i="12"/>
  <c r="AD242" i="12"/>
  <c r="X242" i="12"/>
  <c r="T242" i="12"/>
  <c r="P242" i="12"/>
  <c r="L242" i="12"/>
  <c r="H242" i="12"/>
  <c r="D82" i="12"/>
  <c r="AD241" i="12"/>
  <c r="X241" i="12"/>
  <c r="T241" i="12"/>
  <c r="P241" i="12"/>
  <c r="L241" i="12"/>
  <c r="H241" i="12"/>
  <c r="D81" i="12"/>
  <c r="AD240" i="12"/>
  <c r="X240" i="12"/>
  <c r="T240" i="12"/>
  <c r="P240" i="12"/>
  <c r="L240" i="12"/>
  <c r="H240" i="12"/>
  <c r="D80" i="12"/>
  <c r="D79" i="12"/>
  <c r="AD238" i="12"/>
  <c r="X238" i="12"/>
  <c r="T238" i="12"/>
  <c r="P238" i="12"/>
  <c r="L238" i="12"/>
  <c r="H238" i="12"/>
  <c r="D78" i="12"/>
  <c r="AD237" i="12"/>
  <c r="X237" i="12"/>
  <c r="T237" i="12"/>
  <c r="P237" i="12"/>
  <c r="L237" i="12"/>
  <c r="H237" i="12"/>
  <c r="D77" i="12"/>
  <c r="AD236" i="12"/>
  <c r="X236" i="12"/>
  <c r="T236" i="12"/>
  <c r="P236" i="12"/>
  <c r="L236" i="12"/>
  <c r="H236" i="12"/>
  <c r="D76" i="12"/>
  <c r="D75" i="12"/>
  <c r="AD234" i="12"/>
  <c r="X234" i="12"/>
  <c r="T234" i="12"/>
  <c r="P234" i="12"/>
  <c r="L234" i="12"/>
  <c r="H234" i="12"/>
  <c r="D74" i="12"/>
  <c r="AD233" i="12"/>
  <c r="X233" i="12"/>
  <c r="T233" i="12"/>
  <c r="P233" i="12"/>
  <c r="L233" i="12"/>
  <c r="H233" i="12"/>
  <c r="D73" i="12"/>
  <c r="AD232" i="12"/>
  <c r="X232" i="12"/>
  <c r="T232" i="12"/>
  <c r="P232" i="12"/>
  <c r="L232" i="12"/>
  <c r="H232" i="12"/>
  <c r="D72" i="12"/>
  <c r="D71" i="12"/>
  <c r="AD230" i="12"/>
  <c r="X230" i="12"/>
  <c r="T230" i="12"/>
  <c r="P230" i="12"/>
  <c r="L230" i="12"/>
  <c r="H230" i="12"/>
  <c r="D70" i="12"/>
  <c r="AD229" i="12"/>
  <c r="X229" i="12"/>
  <c r="T229" i="12"/>
  <c r="P229" i="12"/>
  <c r="L229" i="12"/>
  <c r="H229" i="12"/>
  <c r="D69" i="12"/>
  <c r="AD228" i="12"/>
  <c r="X228" i="12"/>
  <c r="T228" i="12"/>
  <c r="P228" i="12"/>
  <c r="L228" i="12"/>
  <c r="H228" i="12"/>
  <c r="D68" i="12"/>
  <c r="D67" i="12"/>
  <c r="AD226" i="12"/>
  <c r="X226" i="12"/>
  <c r="T226" i="12"/>
  <c r="P226" i="12"/>
  <c r="L226" i="12"/>
  <c r="H226" i="12"/>
  <c r="D66" i="12"/>
  <c r="AD225" i="12"/>
  <c r="X225" i="12"/>
  <c r="T225" i="12"/>
  <c r="P225" i="12"/>
  <c r="L225" i="12"/>
  <c r="H225" i="12"/>
  <c r="D65" i="12"/>
  <c r="AD224" i="12"/>
  <c r="X224" i="12"/>
  <c r="T224" i="12"/>
  <c r="P224" i="12"/>
  <c r="L224" i="12"/>
  <c r="H224" i="12"/>
  <c r="D64" i="12"/>
  <c r="D63" i="12"/>
  <c r="AD222" i="12"/>
  <c r="X222" i="12"/>
  <c r="T222" i="12"/>
  <c r="P222" i="12"/>
  <c r="L222" i="12"/>
  <c r="H222" i="12"/>
  <c r="D62" i="12"/>
  <c r="AD221" i="12"/>
  <c r="X221" i="12"/>
  <c r="T221" i="12"/>
  <c r="P221" i="12"/>
  <c r="L221" i="12"/>
  <c r="H221" i="12"/>
  <c r="D61" i="12"/>
  <c r="AD220" i="12"/>
  <c r="X220" i="12"/>
  <c r="T220" i="12"/>
  <c r="P220" i="12"/>
  <c r="L220" i="12"/>
  <c r="H220" i="12"/>
  <c r="D60" i="12"/>
  <c r="AF219" i="12"/>
  <c r="Y219" i="12"/>
  <c r="U219" i="12"/>
  <c r="Q219" i="12"/>
  <c r="M219" i="12"/>
  <c r="I219" i="12"/>
  <c r="D59" i="12"/>
  <c r="AF218" i="12"/>
  <c r="AF258" i="12" s="1"/>
  <c r="AF76" i="18" s="1"/>
  <c r="Y218" i="12"/>
  <c r="Y258" i="12" s="1"/>
  <c r="Y76" i="18" s="1"/>
  <c r="U218" i="12"/>
  <c r="U258" i="12" s="1"/>
  <c r="U76" i="18" s="1"/>
  <c r="Q218" i="12"/>
  <c r="Q258" i="12" s="1"/>
  <c r="Q76" i="18" s="1"/>
  <c r="M218" i="12"/>
  <c r="M258" i="12" s="1"/>
  <c r="M76" i="18" s="1"/>
  <c r="I218" i="12"/>
  <c r="F58" i="12"/>
  <c r="F59" i="12" s="1"/>
  <c r="F60" i="12" s="1"/>
  <c r="F61" i="12" s="1"/>
  <c r="F62" i="12" s="1"/>
  <c r="F63" i="12" s="1"/>
  <c r="F64" i="12" s="1"/>
  <c r="F65" i="12" s="1"/>
  <c r="F66" i="12" s="1"/>
  <c r="F67" i="12" s="1"/>
  <c r="F68" i="12" s="1"/>
  <c r="F69" i="12" s="1"/>
  <c r="F70" i="12" s="1"/>
  <c r="F71" i="12" s="1"/>
  <c r="F72" i="12" s="1"/>
  <c r="F73" i="12" s="1"/>
  <c r="F74" i="12" s="1"/>
  <c r="F75" i="12" s="1"/>
  <c r="F76" i="12" s="1"/>
  <c r="F77" i="12" s="1"/>
  <c r="D58" i="12"/>
  <c r="Z217" i="12"/>
  <c r="V217" i="12"/>
  <c r="R217" i="12"/>
  <c r="N217" i="12"/>
  <c r="J217" i="12"/>
  <c r="D57" i="12"/>
  <c r="D53"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I258" i="12"/>
  <c r="I76" i="18" s="1"/>
  <c r="F18" i="12"/>
  <c r="F19" i="12" s="1"/>
  <c r="F20" i="12" s="1"/>
  <c r="F21" i="12" s="1"/>
  <c r="F22" i="12" s="1"/>
  <c r="F23" i="12" s="1"/>
  <c r="F24" i="12" s="1"/>
  <c r="F25" i="12" s="1"/>
  <c r="F26" i="12" s="1"/>
  <c r="F27" i="12" s="1"/>
  <c r="F28" i="12" s="1"/>
  <c r="F29" i="12" s="1"/>
  <c r="F30" i="12" s="1"/>
  <c r="F31" i="12" s="1"/>
  <c r="F32" i="12" s="1"/>
  <c r="F33" i="12" s="1"/>
  <c r="F34" i="12" s="1"/>
  <c r="F35" i="12" s="1"/>
  <c r="F36" i="12" s="1"/>
  <c r="F37" i="12" s="1"/>
  <c r="D18" i="12"/>
  <c r="D17" i="12"/>
  <c r="I10" i="12"/>
  <c r="H10" i="12"/>
  <c r="G10" i="12"/>
  <c r="I9" i="12"/>
  <c r="H9" i="12"/>
  <c r="G9" i="12"/>
  <c r="G7" i="12"/>
  <c r="B7" i="12"/>
  <c r="G6" i="12"/>
  <c r="B6" i="12"/>
  <c r="G5" i="12"/>
  <c r="B5" i="12"/>
  <c r="G4" i="12"/>
  <c r="B4" i="12"/>
  <c r="G3" i="12"/>
  <c r="B3" i="12"/>
  <c r="G2" i="12"/>
  <c r="B2" i="12"/>
  <c r="B213" i="11"/>
  <c r="D222" i="11" s="1"/>
  <c r="AF277" i="18"/>
  <c r="AD277" i="18"/>
  <c r="AB277" i="18"/>
  <c r="Z277" i="18"/>
  <c r="Y277" i="18"/>
  <c r="X277" i="18"/>
  <c r="W277" i="18"/>
  <c r="V277" i="18"/>
  <c r="U277" i="18"/>
  <c r="T277" i="18"/>
  <c r="S277" i="18"/>
  <c r="R277" i="18"/>
  <c r="Q277" i="18"/>
  <c r="P277" i="18"/>
  <c r="O277" i="18"/>
  <c r="N277" i="18"/>
  <c r="M277" i="18"/>
  <c r="L277" i="18"/>
  <c r="K277" i="18"/>
  <c r="J277" i="18"/>
  <c r="I277" i="18"/>
  <c r="H277" i="18"/>
  <c r="G277" i="18"/>
  <c r="F208" i="11"/>
  <c r="F277" i="18" s="1"/>
  <c r="E144" i="26" s="1"/>
  <c r="E264" i="26" s="1"/>
  <c r="D208" i="11"/>
  <c r="D277" i="18" s="1"/>
  <c r="AF276" i="18"/>
  <c r="AD276" i="18"/>
  <c r="AB276" i="18"/>
  <c r="Y276" i="18"/>
  <c r="X276" i="18"/>
  <c r="W276" i="18"/>
  <c r="V276" i="18"/>
  <c r="U276" i="18"/>
  <c r="T276" i="18"/>
  <c r="S276" i="18"/>
  <c r="R276" i="18"/>
  <c r="Q276" i="18"/>
  <c r="P276" i="18"/>
  <c r="O276" i="18"/>
  <c r="M276" i="18"/>
  <c r="L276" i="18"/>
  <c r="K276" i="18"/>
  <c r="I276" i="18"/>
  <c r="H276" i="18"/>
  <c r="G276" i="18"/>
  <c r="D207" i="11"/>
  <c r="D276" i="18" s="1"/>
  <c r="B205" i="11"/>
  <c r="D210" i="11" s="1"/>
  <c r="D220" i="11" s="1"/>
  <c r="AF275" i="18"/>
  <c r="AD275" i="18"/>
  <c r="AB275" i="18"/>
  <c r="Z275" i="18"/>
  <c r="Y275" i="18"/>
  <c r="X275" i="18"/>
  <c r="W275" i="18"/>
  <c r="V275" i="18"/>
  <c r="U275" i="18"/>
  <c r="T275" i="18"/>
  <c r="S275" i="18"/>
  <c r="R275" i="18"/>
  <c r="Q275" i="18"/>
  <c r="P275" i="18"/>
  <c r="O275" i="18"/>
  <c r="N275" i="18"/>
  <c r="M275" i="18"/>
  <c r="L275" i="18"/>
  <c r="K275" i="18"/>
  <c r="J275" i="18"/>
  <c r="I275" i="18"/>
  <c r="H275" i="18"/>
  <c r="G275" i="18"/>
  <c r="D201" i="11"/>
  <c r="D275" i="18" s="1"/>
  <c r="AF274" i="18"/>
  <c r="AD274" i="18"/>
  <c r="AB274" i="18"/>
  <c r="Z274" i="18"/>
  <c r="Y274" i="18"/>
  <c r="X274" i="18"/>
  <c r="W274" i="18"/>
  <c r="V274" i="18"/>
  <c r="U274" i="18"/>
  <c r="T274" i="18"/>
  <c r="S274" i="18"/>
  <c r="R274" i="18"/>
  <c r="Q274" i="18"/>
  <c r="P274" i="18"/>
  <c r="O274" i="18"/>
  <c r="N274" i="18"/>
  <c r="M274" i="18"/>
  <c r="L274" i="18"/>
  <c r="K274" i="18"/>
  <c r="J274" i="18"/>
  <c r="I274" i="18"/>
  <c r="H274" i="18"/>
  <c r="G274" i="18"/>
  <c r="D200" i="11"/>
  <c r="D274" i="18" s="1"/>
  <c r="AF273" i="18"/>
  <c r="AD273" i="18"/>
  <c r="AB273" i="18"/>
  <c r="Z273" i="18"/>
  <c r="Y273" i="18"/>
  <c r="X273" i="18"/>
  <c r="W273" i="18"/>
  <c r="V273" i="18"/>
  <c r="U273" i="18"/>
  <c r="T273" i="18"/>
  <c r="S273" i="18"/>
  <c r="R273" i="18"/>
  <c r="Q273" i="18"/>
  <c r="P273" i="18"/>
  <c r="O273" i="18"/>
  <c r="N273" i="18"/>
  <c r="M273" i="18"/>
  <c r="L273" i="18"/>
  <c r="K273" i="18"/>
  <c r="J273" i="18"/>
  <c r="I273" i="18"/>
  <c r="H273" i="18"/>
  <c r="G273" i="18"/>
  <c r="D199" i="11"/>
  <c r="D273" i="18" s="1"/>
  <c r="AF272" i="18"/>
  <c r="AD272" i="18"/>
  <c r="AB272" i="18"/>
  <c r="Z272" i="18"/>
  <c r="Y272" i="18"/>
  <c r="X272" i="18"/>
  <c r="W272" i="18"/>
  <c r="V272" i="18"/>
  <c r="U272" i="18"/>
  <c r="T272" i="18"/>
  <c r="S272" i="18"/>
  <c r="R272" i="18"/>
  <c r="Q272" i="18"/>
  <c r="P272" i="18"/>
  <c r="O272" i="18"/>
  <c r="N272" i="18"/>
  <c r="M272" i="18"/>
  <c r="L272" i="18"/>
  <c r="K272" i="18"/>
  <c r="J272" i="18"/>
  <c r="I272" i="18"/>
  <c r="H272" i="18"/>
  <c r="G272" i="18"/>
  <c r="D198" i="11"/>
  <c r="D272" i="18" s="1"/>
  <c r="AF271" i="18"/>
  <c r="AD271" i="18"/>
  <c r="AB271" i="18"/>
  <c r="Z271" i="18"/>
  <c r="Y271" i="18"/>
  <c r="X271" i="18"/>
  <c r="W271" i="18"/>
  <c r="V271" i="18"/>
  <c r="U271" i="18"/>
  <c r="T271" i="18"/>
  <c r="S271" i="18"/>
  <c r="R271" i="18"/>
  <c r="Q271" i="18"/>
  <c r="P271" i="18"/>
  <c r="O271" i="18"/>
  <c r="N271" i="18"/>
  <c r="M271" i="18"/>
  <c r="L271" i="18"/>
  <c r="K271" i="18"/>
  <c r="J271" i="18"/>
  <c r="I271" i="18"/>
  <c r="H271" i="18"/>
  <c r="G271" i="18"/>
  <c r="D197" i="11"/>
  <c r="D271" i="18" s="1"/>
  <c r="AF270" i="18"/>
  <c r="AD270" i="18"/>
  <c r="AB270" i="18"/>
  <c r="Z270" i="18"/>
  <c r="Y270" i="18"/>
  <c r="X270" i="18"/>
  <c r="W270" i="18"/>
  <c r="V270" i="18"/>
  <c r="U270" i="18"/>
  <c r="T270" i="18"/>
  <c r="S270" i="18"/>
  <c r="R270" i="18"/>
  <c r="Q270" i="18"/>
  <c r="P270" i="18"/>
  <c r="O270" i="18"/>
  <c r="N270" i="18"/>
  <c r="M270" i="18"/>
  <c r="L270" i="18"/>
  <c r="K270" i="18"/>
  <c r="J270" i="18"/>
  <c r="I270" i="18"/>
  <c r="H270" i="18"/>
  <c r="G270" i="18"/>
  <c r="D196" i="11"/>
  <c r="D270" i="18" s="1"/>
  <c r="AF269" i="18"/>
  <c r="AD269" i="18"/>
  <c r="AB269" i="18"/>
  <c r="Z269" i="18"/>
  <c r="Y269" i="18"/>
  <c r="X269" i="18"/>
  <c r="W269" i="18"/>
  <c r="V269" i="18"/>
  <c r="U269" i="18"/>
  <c r="T269" i="18"/>
  <c r="S269" i="18"/>
  <c r="R269" i="18"/>
  <c r="Q269" i="18"/>
  <c r="P269" i="18"/>
  <c r="O269" i="18"/>
  <c r="N269" i="18"/>
  <c r="M269" i="18"/>
  <c r="L269" i="18"/>
  <c r="K269" i="18"/>
  <c r="J269" i="18"/>
  <c r="I269" i="18"/>
  <c r="H269" i="18"/>
  <c r="G269" i="18"/>
  <c r="D195" i="11"/>
  <c r="D269" i="18" s="1"/>
  <c r="AF268" i="18"/>
  <c r="AD268" i="18"/>
  <c r="AB268" i="18"/>
  <c r="Z268" i="18"/>
  <c r="Y268" i="18"/>
  <c r="X268" i="18"/>
  <c r="W268" i="18"/>
  <c r="V268" i="18"/>
  <c r="U268" i="18"/>
  <c r="T268" i="18"/>
  <c r="S268" i="18"/>
  <c r="R268" i="18"/>
  <c r="Q268" i="18"/>
  <c r="P268" i="18"/>
  <c r="O268" i="18"/>
  <c r="N268" i="18"/>
  <c r="M268" i="18"/>
  <c r="L268" i="18"/>
  <c r="K268" i="18"/>
  <c r="J268" i="18"/>
  <c r="I268" i="18"/>
  <c r="H268" i="18"/>
  <c r="G268" i="18"/>
  <c r="D194" i="11"/>
  <c r="D268" i="18" s="1"/>
  <c r="AF267" i="18"/>
  <c r="AD267" i="18"/>
  <c r="AB267" i="18"/>
  <c r="Z267" i="18"/>
  <c r="Y267" i="18"/>
  <c r="X267" i="18"/>
  <c r="W267" i="18"/>
  <c r="V267" i="18"/>
  <c r="U267" i="18"/>
  <c r="T267" i="18"/>
  <c r="S267" i="18"/>
  <c r="R267" i="18"/>
  <c r="Q267" i="18"/>
  <c r="P267" i="18"/>
  <c r="O267" i="18"/>
  <c r="N267" i="18"/>
  <c r="M267" i="18"/>
  <c r="L267" i="18"/>
  <c r="K267" i="18"/>
  <c r="J267" i="18"/>
  <c r="I267" i="18"/>
  <c r="H267" i="18"/>
  <c r="G267" i="18"/>
  <c r="D193" i="11"/>
  <c r="D267" i="18" s="1"/>
  <c r="AF266" i="18"/>
  <c r="AD266" i="18"/>
  <c r="AB266" i="18"/>
  <c r="Z266" i="18"/>
  <c r="Y266" i="18"/>
  <c r="X266" i="18"/>
  <c r="W266" i="18"/>
  <c r="V266" i="18"/>
  <c r="U266" i="18"/>
  <c r="T266" i="18"/>
  <c r="S266" i="18"/>
  <c r="R266" i="18"/>
  <c r="Q266" i="18"/>
  <c r="P266" i="18"/>
  <c r="O266" i="18"/>
  <c r="N266" i="18"/>
  <c r="M266" i="18"/>
  <c r="L266" i="18"/>
  <c r="K266" i="18"/>
  <c r="J266" i="18"/>
  <c r="I266" i="18"/>
  <c r="H266" i="18"/>
  <c r="G266" i="18"/>
  <c r="D192" i="11"/>
  <c r="D266" i="18" s="1"/>
  <c r="AF265" i="18"/>
  <c r="AD265" i="18"/>
  <c r="AB265" i="18"/>
  <c r="Z265" i="18"/>
  <c r="Y265" i="18"/>
  <c r="X265" i="18"/>
  <c r="W265" i="18"/>
  <c r="V265" i="18"/>
  <c r="U265" i="18"/>
  <c r="T265" i="18"/>
  <c r="S265" i="18"/>
  <c r="R265" i="18"/>
  <c r="Q265" i="18"/>
  <c r="P265" i="18"/>
  <c r="O265" i="18"/>
  <c r="N265" i="18"/>
  <c r="M265" i="18"/>
  <c r="L265" i="18"/>
  <c r="K265" i="18"/>
  <c r="J265" i="18"/>
  <c r="I265" i="18"/>
  <c r="H265" i="18"/>
  <c r="G265" i="18"/>
  <c r="D191" i="11"/>
  <c r="D265" i="18" s="1"/>
  <c r="AF264" i="18"/>
  <c r="AD264" i="18"/>
  <c r="AB264" i="18"/>
  <c r="Z264" i="18"/>
  <c r="Y264" i="18"/>
  <c r="X264" i="18"/>
  <c r="W264" i="18"/>
  <c r="V264" i="18"/>
  <c r="U264" i="18"/>
  <c r="T264" i="18"/>
  <c r="S264" i="18"/>
  <c r="R264" i="18"/>
  <c r="Q264" i="18"/>
  <c r="P264" i="18"/>
  <c r="O264" i="18"/>
  <c r="N264" i="18"/>
  <c r="M264" i="18"/>
  <c r="L264" i="18"/>
  <c r="K264" i="18"/>
  <c r="J264" i="18"/>
  <c r="I264" i="18"/>
  <c r="H264" i="18"/>
  <c r="G264" i="18"/>
  <c r="D190" i="11"/>
  <c r="D264" i="18" s="1"/>
  <c r="AF263" i="18"/>
  <c r="AD263" i="18"/>
  <c r="AB263" i="18"/>
  <c r="Z263" i="18"/>
  <c r="Y263" i="18"/>
  <c r="X263" i="18"/>
  <c r="W263" i="18"/>
  <c r="V263" i="18"/>
  <c r="U263" i="18"/>
  <c r="T263" i="18"/>
  <c r="S263" i="18"/>
  <c r="R263" i="18"/>
  <c r="Q263" i="18"/>
  <c r="P263" i="18"/>
  <c r="O263" i="18"/>
  <c r="N263" i="18"/>
  <c r="M263" i="18"/>
  <c r="L263" i="18"/>
  <c r="K263" i="18"/>
  <c r="J263" i="18"/>
  <c r="I263" i="18"/>
  <c r="H263" i="18"/>
  <c r="G263" i="18"/>
  <c r="D189" i="11"/>
  <c r="D263" i="18" s="1"/>
  <c r="AF262" i="18"/>
  <c r="AD262" i="18"/>
  <c r="AB262" i="18"/>
  <c r="Z262" i="18"/>
  <c r="Y262" i="18"/>
  <c r="X262" i="18"/>
  <c r="W262" i="18"/>
  <c r="V262" i="18"/>
  <c r="U262" i="18"/>
  <c r="T262" i="18"/>
  <c r="S262" i="18"/>
  <c r="R262" i="18"/>
  <c r="Q262" i="18"/>
  <c r="P262" i="18"/>
  <c r="O262" i="18"/>
  <c r="N262" i="18"/>
  <c r="M262" i="18"/>
  <c r="L262" i="18"/>
  <c r="K262" i="18"/>
  <c r="J262" i="18"/>
  <c r="I262" i="18"/>
  <c r="H262" i="18"/>
  <c r="G262" i="18"/>
  <c r="D188" i="11"/>
  <c r="D262" i="18" s="1"/>
  <c r="AF261" i="18"/>
  <c r="AD261" i="18"/>
  <c r="AB261" i="18"/>
  <c r="Z261" i="18"/>
  <c r="Y261" i="18"/>
  <c r="X261" i="18"/>
  <c r="W261" i="18"/>
  <c r="V261" i="18"/>
  <c r="U261" i="18"/>
  <c r="T261" i="18"/>
  <c r="S261" i="18"/>
  <c r="R261" i="18"/>
  <c r="Q261" i="18"/>
  <c r="P261" i="18"/>
  <c r="O261" i="18"/>
  <c r="N261" i="18"/>
  <c r="M261" i="18"/>
  <c r="L261" i="18"/>
  <c r="K261" i="18"/>
  <c r="J261" i="18"/>
  <c r="I261" i="18"/>
  <c r="H261" i="18"/>
  <c r="G261" i="18"/>
  <c r="D187" i="11"/>
  <c r="D261" i="18" s="1"/>
  <c r="AF260" i="18"/>
  <c r="AD260" i="18"/>
  <c r="AB260" i="18"/>
  <c r="Z260" i="18"/>
  <c r="Y260" i="18"/>
  <c r="X260" i="18"/>
  <c r="W260" i="18"/>
  <c r="V260" i="18"/>
  <c r="U260" i="18"/>
  <c r="T260" i="18"/>
  <c r="S260" i="18"/>
  <c r="R260" i="18"/>
  <c r="Q260" i="18"/>
  <c r="P260" i="18"/>
  <c r="O260" i="18"/>
  <c r="N260" i="18"/>
  <c r="M260" i="18"/>
  <c r="L260" i="18"/>
  <c r="K260" i="18"/>
  <c r="J260" i="18"/>
  <c r="I260" i="18"/>
  <c r="H260" i="18"/>
  <c r="G260" i="18"/>
  <c r="D186" i="11"/>
  <c r="D260" i="18" s="1"/>
  <c r="AF259" i="18"/>
  <c r="AD259" i="18"/>
  <c r="AB259" i="18"/>
  <c r="Z259" i="18"/>
  <c r="Y259" i="18"/>
  <c r="X259" i="18"/>
  <c r="W259" i="18"/>
  <c r="V259" i="18"/>
  <c r="U259" i="18"/>
  <c r="T259" i="18"/>
  <c r="S259" i="18"/>
  <c r="R259" i="18"/>
  <c r="Q259" i="18"/>
  <c r="P259" i="18"/>
  <c r="O259" i="18"/>
  <c r="N259" i="18"/>
  <c r="M259" i="18"/>
  <c r="L259" i="18"/>
  <c r="K259" i="18"/>
  <c r="J259" i="18"/>
  <c r="I259" i="18"/>
  <c r="H259" i="18"/>
  <c r="G259" i="18"/>
  <c r="D185" i="11"/>
  <c r="D259" i="18" s="1"/>
  <c r="AF258" i="18"/>
  <c r="AD258" i="18"/>
  <c r="AB258" i="18"/>
  <c r="Z258" i="18"/>
  <c r="Y258" i="18"/>
  <c r="X258" i="18"/>
  <c r="W258" i="18"/>
  <c r="V258" i="18"/>
  <c r="U258" i="18"/>
  <c r="T258" i="18"/>
  <c r="S258" i="18"/>
  <c r="R258" i="18"/>
  <c r="Q258" i="18"/>
  <c r="P258" i="18"/>
  <c r="O258" i="18"/>
  <c r="N258" i="18"/>
  <c r="M258" i="18"/>
  <c r="L258" i="18"/>
  <c r="K258" i="18"/>
  <c r="J258" i="18"/>
  <c r="I258" i="18"/>
  <c r="H258" i="18"/>
  <c r="G258" i="18"/>
  <c r="D184" i="11"/>
  <c r="D258" i="18" s="1"/>
  <c r="AF257" i="18"/>
  <c r="AD257" i="18"/>
  <c r="AB257" i="18"/>
  <c r="Z257" i="18"/>
  <c r="Y257" i="18"/>
  <c r="X257" i="18"/>
  <c r="W257" i="18"/>
  <c r="V257" i="18"/>
  <c r="U257" i="18"/>
  <c r="T257" i="18"/>
  <c r="S257" i="18"/>
  <c r="R257" i="18"/>
  <c r="Q257" i="18"/>
  <c r="P257" i="18"/>
  <c r="O257" i="18"/>
  <c r="N257" i="18"/>
  <c r="M257" i="18"/>
  <c r="L257" i="18"/>
  <c r="K257" i="18"/>
  <c r="J257" i="18"/>
  <c r="I257" i="18"/>
  <c r="H257" i="18"/>
  <c r="G257" i="18"/>
  <c r="D183" i="11"/>
  <c r="D257" i="18" s="1"/>
  <c r="AF256" i="18"/>
  <c r="AD256" i="18"/>
  <c r="AB256" i="18"/>
  <c r="Z256" i="18"/>
  <c r="Y256" i="18"/>
  <c r="X256" i="18"/>
  <c r="W256" i="18"/>
  <c r="V256" i="18"/>
  <c r="U256" i="18"/>
  <c r="T256" i="18"/>
  <c r="S256" i="18"/>
  <c r="R256" i="18"/>
  <c r="Q256" i="18"/>
  <c r="P256" i="18"/>
  <c r="O256" i="18"/>
  <c r="N256" i="18"/>
  <c r="M256" i="18"/>
  <c r="L256" i="18"/>
  <c r="K256" i="18"/>
  <c r="J256" i="18"/>
  <c r="I256" i="18"/>
  <c r="H256" i="18"/>
  <c r="G256" i="18"/>
  <c r="D182" i="11"/>
  <c r="D256" i="18" s="1"/>
  <c r="AF255" i="18"/>
  <c r="AD255" i="18"/>
  <c r="AB255" i="18"/>
  <c r="Z255" i="18"/>
  <c r="Y255" i="18"/>
  <c r="X255" i="18"/>
  <c r="W255" i="18"/>
  <c r="V255" i="18"/>
  <c r="U255" i="18"/>
  <c r="T255" i="18"/>
  <c r="S255" i="18"/>
  <c r="R255" i="18"/>
  <c r="Q255" i="18"/>
  <c r="P255" i="18"/>
  <c r="O255" i="18"/>
  <c r="N255" i="18"/>
  <c r="M255" i="18"/>
  <c r="L255" i="18"/>
  <c r="K255" i="18"/>
  <c r="J255" i="18"/>
  <c r="I255" i="18"/>
  <c r="H255" i="18"/>
  <c r="G255" i="18"/>
  <c r="D181" i="11"/>
  <c r="D255" i="18" s="1"/>
  <c r="AF254" i="18"/>
  <c r="AD254" i="18"/>
  <c r="AB254" i="18"/>
  <c r="Z254" i="18"/>
  <c r="Y254" i="18"/>
  <c r="X254" i="18"/>
  <c r="W254" i="18"/>
  <c r="V254" i="18"/>
  <c r="U254" i="18"/>
  <c r="T254" i="18"/>
  <c r="S254" i="18"/>
  <c r="R254" i="18"/>
  <c r="Q254" i="18"/>
  <c r="P254" i="18"/>
  <c r="O254" i="18"/>
  <c r="N254" i="18"/>
  <c r="M254" i="18"/>
  <c r="L254" i="18"/>
  <c r="K254" i="18"/>
  <c r="J254" i="18"/>
  <c r="I254" i="18"/>
  <c r="H254" i="18"/>
  <c r="G254" i="18"/>
  <c r="D180" i="11"/>
  <c r="D254" i="18" s="1"/>
  <c r="AF253" i="18"/>
  <c r="AD253" i="18"/>
  <c r="AB253" i="18"/>
  <c r="Z253" i="18"/>
  <c r="Y253" i="18"/>
  <c r="X253" i="18"/>
  <c r="W253" i="18"/>
  <c r="V253" i="18"/>
  <c r="U253" i="18"/>
  <c r="T253" i="18"/>
  <c r="S253" i="18"/>
  <c r="R253" i="18"/>
  <c r="Q253" i="18"/>
  <c r="P253" i="18"/>
  <c r="O253" i="18"/>
  <c r="N253" i="18"/>
  <c r="M253" i="18"/>
  <c r="L253" i="18"/>
  <c r="K253" i="18"/>
  <c r="J253" i="18"/>
  <c r="I253" i="18"/>
  <c r="H253" i="18"/>
  <c r="G253" i="18"/>
  <c r="D179" i="11"/>
  <c r="D253" i="18" s="1"/>
  <c r="AF252" i="18"/>
  <c r="AD252" i="18"/>
  <c r="AB252" i="18"/>
  <c r="Z252" i="18"/>
  <c r="Y252" i="18"/>
  <c r="X252" i="18"/>
  <c r="W252" i="18"/>
  <c r="V252" i="18"/>
  <c r="U252" i="18"/>
  <c r="T252" i="18"/>
  <c r="S252" i="18"/>
  <c r="R252" i="18"/>
  <c r="Q252" i="18"/>
  <c r="P252" i="18"/>
  <c r="O252" i="18"/>
  <c r="N252" i="18"/>
  <c r="M252" i="18"/>
  <c r="L252" i="18"/>
  <c r="K252" i="18"/>
  <c r="J252" i="18"/>
  <c r="I252" i="18"/>
  <c r="H252" i="18"/>
  <c r="G252" i="18"/>
  <c r="D178" i="11"/>
  <c r="D252" i="18" s="1"/>
  <c r="AF251" i="18"/>
  <c r="AD251" i="18"/>
  <c r="AB251" i="18"/>
  <c r="Z251" i="18"/>
  <c r="Y251" i="18"/>
  <c r="X251" i="18"/>
  <c r="W251" i="18"/>
  <c r="V251" i="18"/>
  <c r="U251" i="18"/>
  <c r="T251" i="18"/>
  <c r="S251" i="18"/>
  <c r="R251" i="18"/>
  <c r="Q251" i="18"/>
  <c r="P251" i="18"/>
  <c r="O251" i="18"/>
  <c r="N251" i="18"/>
  <c r="M251" i="18"/>
  <c r="L251" i="18"/>
  <c r="K251" i="18"/>
  <c r="J251" i="18"/>
  <c r="I251" i="18"/>
  <c r="H251" i="18"/>
  <c r="G251" i="18"/>
  <c r="D177" i="11"/>
  <c r="D251" i="18" s="1"/>
  <c r="AF250" i="18"/>
  <c r="AD250" i="18"/>
  <c r="AB250" i="18"/>
  <c r="Z250" i="18"/>
  <c r="Y250" i="18"/>
  <c r="X250" i="18"/>
  <c r="W250" i="18"/>
  <c r="V250" i="18"/>
  <c r="U250" i="18"/>
  <c r="T250" i="18"/>
  <c r="S250" i="18"/>
  <c r="R250" i="18"/>
  <c r="Q250" i="18"/>
  <c r="P250" i="18"/>
  <c r="O250" i="18"/>
  <c r="N250" i="18"/>
  <c r="M250" i="18"/>
  <c r="L250" i="18"/>
  <c r="K250" i="18"/>
  <c r="J250" i="18"/>
  <c r="I250" i="18"/>
  <c r="H250" i="18"/>
  <c r="G250" i="18"/>
  <c r="D176" i="11"/>
  <c r="D250" i="18" s="1"/>
  <c r="AF249" i="18"/>
  <c r="AD249" i="18"/>
  <c r="AB249" i="18"/>
  <c r="Z249" i="18"/>
  <c r="Y249" i="18"/>
  <c r="X249" i="18"/>
  <c r="W249" i="18"/>
  <c r="V249" i="18"/>
  <c r="U249" i="18"/>
  <c r="T249" i="18"/>
  <c r="S249" i="18"/>
  <c r="R249" i="18"/>
  <c r="Q249" i="18"/>
  <c r="P249" i="18"/>
  <c r="O249" i="18"/>
  <c r="N249" i="18"/>
  <c r="M249" i="18"/>
  <c r="L249" i="18"/>
  <c r="K249" i="18"/>
  <c r="J249" i="18"/>
  <c r="I249" i="18"/>
  <c r="H249" i="18"/>
  <c r="G249" i="18"/>
  <c r="D175" i="11"/>
  <c r="D249" i="18" s="1"/>
  <c r="AF248" i="18"/>
  <c r="AD248" i="18"/>
  <c r="AB248" i="18"/>
  <c r="Z248" i="18"/>
  <c r="Y248" i="18"/>
  <c r="X248" i="18"/>
  <c r="W248" i="18"/>
  <c r="V248" i="18"/>
  <c r="U248" i="18"/>
  <c r="T248" i="18"/>
  <c r="S248" i="18"/>
  <c r="R248" i="18"/>
  <c r="Q248" i="18"/>
  <c r="P248" i="18"/>
  <c r="O248" i="18"/>
  <c r="N248" i="18"/>
  <c r="M248" i="18"/>
  <c r="L248" i="18"/>
  <c r="K248" i="18"/>
  <c r="J248" i="18"/>
  <c r="I248" i="18"/>
  <c r="H248" i="18"/>
  <c r="G248" i="18"/>
  <c r="D174" i="11"/>
  <c r="D248" i="18" s="1"/>
  <c r="AF247" i="18"/>
  <c r="AD247" i="18"/>
  <c r="AB247" i="18"/>
  <c r="Z247" i="18"/>
  <c r="Y247" i="18"/>
  <c r="X247" i="18"/>
  <c r="W247" i="18"/>
  <c r="V247" i="18"/>
  <c r="U247" i="18"/>
  <c r="T247" i="18"/>
  <c r="S247" i="18"/>
  <c r="R247" i="18"/>
  <c r="Q247" i="18"/>
  <c r="P247" i="18"/>
  <c r="O247" i="18"/>
  <c r="N247" i="18"/>
  <c r="M247" i="18"/>
  <c r="L247" i="18"/>
  <c r="K247" i="18"/>
  <c r="J247" i="18"/>
  <c r="I247" i="18"/>
  <c r="H247" i="18"/>
  <c r="G247" i="18"/>
  <c r="D173" i="11"/>
  <c r="D247" i="18" s="1"/>
  <c r="AF246" i="18"/>
  <c r="AD246" i="18"/>
  <c r="AB246" i="18"/>
  <c r="Z246" i="18"/>
  <c r="Y246" i="18"/>
  <c r="X246" i="18"/>
  <c r="W246" i="18"/>
  <c r="V246" i="18"/>
  <c r="U246" i="18"/>
  <c r="T246" i="18"/>
  <c r="S246" i="18"/>
  <c r="R246" i="18"/>
  <c r="Q246" i="18"/>
  <c r="P246" i="18"/>
  <c r="O246" i="18"/>
  <c r="N246" i="18"/>
  <c r="M246" i="18"/>
  <c r="L246" i="18"/>
  <c r="K246" i="18"/>
  <c r="J246" i="18"/>
  <c r="I246" i="18"/>
  <c r="H246" i="18"/>
  <c r="G246" i="18"/>
  <c r="D172" i="11"/>
  <c r="D246" i="18" s="1"/>
  <c r="AF245" i="18"/>
  <c r="AD245" i="18"/>
  <c r="AB245" i="18"/>
  <c r="Z245" i="18"/>
  <c r="Y245" i="18"/>
  <c r="X245" i="18"/>
  <c r="W245" i="18"/>
  <c r="V245" i="18"/>
  <c r="U245" i="18"/>
  <c r="T245" i="18"/>
  <c r="S245" i="18"/>
  <c r="R245" i="18"/>
  <c r="Q245" i="18"/>
  <c r="P245" i="18"/>
  <c r="O245" i="18"/>
  <c r="N245" i="18"/>
  <c r="M245" i="18"/>
  <c r="L245" i="18"/>
  <c r="K245" i="18"/>
  <c r="J245" i="18"/>
  <c r="I245" i="18"/>
  <c r="H245" i="18"/>
  <c r="G245" i="18"/>
  <c r="D171" i="11"/>
  <c r="D245" i="18" s="1"/>
  <c r="AF244" i="18"/>
  <c r="AD244" i="18"/>
  <c r="AB244" i="18"/>
  <c r="Z244" i="18"/>
  <c r="Y244" i="18"/>
  <c r="X244" i="18"/>
  <c r="W244" i="18"/>
  <c r="V244" i="18"/>
  <c r="U244" i="18"/>
  <c r="T244" i="18"/>
  <c r="S244" i="18"/>
  <c r="R244" i="18"/>
  <c r="Q244" i="18"/>
  <c r="P244" i="18"/>
  <c r="O244" i="18"/>
  <c r="N244" i="18"/>
  <c r="M244" i="18"/>
  <c r="L244" i="18"/>
  <c r="K244" i="18"/>
  <c r="J244" i="18"/>
  <c r="I244" i="18"/>
  <c r="H244" i="18"/>
  <c r="G244" i="18"/>
  <c r="D170" i="11"/>
  <c r="D244" i="18" s="1"/>
  <c r="AF243" i="18"/>
  <c r="AD243" i="18"/>
  <c r="AB243" i="18"/>
  <c r="Z243" i="18"/>
  <c r="Y243" i="18"/>
  <c r="X243" i="18"/>
  <c r="W243" i="18"/>
  <c r="V243" i="18"/>
  <c r="U243" i="18"/>
  <c r="T243" i="18"/>
  <c r="S243" i="18"/>
  <c r="R243" i="18"/>
  <c r="Q243" i="18"/>
  <c r="P243" i="18"/>
  <c r="O243" i="18"/>
  <c r="N243" i="18"/>
  <c r="M243" i="18"/>
  <c r="L243" i="18"/>
  <c r="K243" i="18"/>
  <c r="J243" i="18"/>
  <c r="I243" i="18"/>
  <c r="H243" i="18"/>
  <c r="G243" i="18"/>
  <c r="D169" i="11"/>
  <c r="D243" i="18" s="1"/>
  <c r="AF242" i="18"/>
  <c r="AD242" i="18"/>
  <c r="AB242" i="18"/>
  <c r="Z242" i="18"/>
  <c r="Y242" i="18"/>
  <c r="X242" i="18"/>
  <c r="W242" i="18"/>
  <c r="V242" i="18"/>
  <c r="U242" i="18"/>
  <c r="T242" i="18"/>
  <c r="S242" i="18"/>
  <c r="R242" i="18"/>
  <c r="Q242" i="18"/>
  <c r="P242" i="18"/>
  <c r="O242" i="18"/>
  <c r="N242" i="18"/>
  <c r="M242" i="18"/>
  <c r="L242" i="18"/>
  <c r="K242" i="18"/>
  <c r="J242" i="18"/>
  <c r="I242" i="18"/>
  <c r="H242" i="18"/>
  <c r="G242" i="18"/>
  <c r="D168" i="11"/>
  <c r="D242" i="18" s="1"/>
  <c r="AF241" i="18"/>
  <c r="AD241" i="18"/>
  <c r="AB241" i="18"/>
  <c r="Z241" i="18"/>
  <c r="Y241" i="18"/>
  <c r="X241" i="18"/>
  <c r="W241" i="18"/>
  <c r="V241" i="18"/>
  <c r="U241" i="18"/>
  <c r="T241" i="18"/>
  <c r="S241" i="18"/>
  <c r="R241" i="18"/>
  <c r="Q241" i="18"/>
  <c r="P241" i="18"/>
  <c r="O241" i="18"/>
  <c r="N241" i="18"/>
  <c r="M241" i="18"/>
  <c r="L241" i="18"/>
  <c r="K241" i="18"/>
  <c r="J241" i="18"/>
  <c r="I241" i="18"/>
  <c r="H241" i="18"/>
  <c r="G241" i="18"/>
  <c r="D167" i="11"/>
  <c r="D241" i="18" s="1"/>
  <c r="AF240" i="18"/>
  <c r="AD240" i="18"/>
  <c r="AB240" i="18"/>
  <c r="Z240" i="18"/>
  <c r="Y240" i="18"/>
  <c r="X240" i="18"/>
  <c r="W240" i="18"/>
  <c r="V240" i="18"/>
  <c r="U240" i="18"/>
  <c r="T240" i="18"/>
  <c r="S240" i="18"/>
  <c r="R240" i="18"/>
  <c r="Q240" i="18"/>
  <c r="P240" i="18"/>
  <c r="O240" i="18"/>
  <c r="N240" i="18"/>
  <c r="M240" i="18"/>
  <c r="L240" i="18"/>
  <c r="K240" i="18"/>
  <c r="J240" i="18"/>
  <c r="I240" i="18"/>
  <c r="H240" i="18"/>
  <c r="G240" i="18"/>
  <c r="D166" i="11"/>
  <c r="D240" i="18" s="1"/>
  <c r="AF239" i="18"/>
  <c r="AD239" i="18"/>
  <c r="AB239" i="18"/>
  <c r="Z239" i="18"/>
  <c r="Y239" i="18"/>
  <c r="X239" i="18"/>
  <c r="W239" i="18"/>
  <c r="V239" i="18"/>
  <c r="U239" i="18"/>
  <c r="T239" i="18"/>
  <c r="S239" i="18"/>
  <c r="R239" i="18"/>
  <c r="Q239" i="18"/>
  <c r="P239" i="18"/>
  <c r="O239" i="18"/>
  <c r="N239" i="18"/>
  <c r="M239" i="18"/>
  <c r="L239" i="18"/>
  <c r="K239" i="18"/>
  <c r="J239" i="18"/>
  <c r="I239" i="18"/>
  <c r="H239" i="18"/>
  <c r="G239" i="18"/>
  <c r="D165" i="11"/>
  <c r="D239" i="18" s="1"/>
  <c r="AF238" i="18"/>
  <c r="AD238" i="18"/>
  <c r="AB238" i="18"/>
  <c r="Z238" i="18"/>
  <c r="Y238" i="18"/>
  <c r="X238" i="18"/>
  <c r="W238" i="18"/>
  <c r="V238" i="18"/>
  <c r="U238" i="18"/>
  <c r="T238" i="18"/>
  <c r="S238" i="18"/>
  <c r="R238" i="18"/>
  <c r="Q238" i="18"/>
  <c r="P238" i="18"/>
  <c r="O238" i="18"/>
  <c r="N238" i="18"/>
  <c r="M238" i="18"/>
  <c r="L238" i="18"/>
  <c r="K238" i="18"/>
  <c r="J238" i="18"/>
  <c r="I238" i="18"/>
  <c r="H238" i="18"/>
  <c r="G238" i="18"/>
  <c r="D164" i="11"/>
  <c r="D238" i="18" s="1"/>
  <c r="AF237" i="18"/>
  <c r="AD237" i="18"/>
  <c r="AB237" i="18"/>
  <c r="Z237" i="18"/>
  <c r="Y237" i="18"/>
  <c r="X237" i="18"/>
  <c r="W237" i="18"/>
  <c r="V237" i="18"/>
  <c r="U237" i="18"/>
  <c r="T237" i="18"/>
  <c r="S237" i="18"/>
  <c r="R237" i="18"/>
  <c r="Q237" i="18"/>
  <c r="P237" i="18"/>
  <c r="O237" i="18"/>
  <c r="N237" i="18"/>
  <c r="M237" i="18"/>
  <c r="L237" i="18"/>
  <c r="K237" i="18"/>
  <c r="J237" i="18"/>
  <c r="I237" i="18"/>
  <c r="H237" i="18"/>
  <c r="G237" i="18"/>
  <c r="F163" i="11"/>
  <c r="D163" i="11"/>
  <c r="D237" i="18" s="1"/>
  <c r="AF236" i="18"/>
  <c r="AD236" i="18"/>
  <c r="AB236" i="18"/>
  <c r="Z236" i="18"/>
  <c r="Y236" i="18"/>
  <c r="X236" i="18"/>
  <c r="W236" i="18"/>
  <c r="V236" i="18"/>
  <c r="U236" i="18"/>
  <c r="T236" i="18"/>
  <c r="S236" i="18"/>
  <c r="R236" i="18"/>
  <c r="Q236" i="18"/>
  <c r="P236" i="18"/>
  <c r="O236" i="18"/>
  <c r="N236" i="18"/>
  <c r="M236" i="18"/>
  <c r="L236" i="18"/>
  <c r="K236" i="18"/>
  <c r="J236" i="18"/>
  <c r="I236" i="18"/>
  <c r="H236" i="18"/>
  <c r="G236" i="18"/>
  <c r="D162" i="11"/>
  <c r="D236" i="18" s="1"/>
  <c r="B160" i="11"/>
  <c r="D203" i="11" s="1"/>
  <c r="D219" i="11" s="1"/>
  <c r="AF235" i="18"/>
  <c r="AD235" i="18"/>
  <c r="AB235" i="18"/>
  <c r="Z235" i="18"/>
  <c r="Y235" i="18"/>
  <c r="X235" i="18"/>
  <c r="W235" i="18"/>
  <c r="V235" i="18"/>
  <c r="U235" i="18"/>
  <c r="T235" i="18"/>
  <c r="S235" i="18"/>
  <c r="R235" i="18"/>
  <c r="Q235" i="18"/>
  <c r="P235" i="18"/>
  <c r="O235" i="18"/>
  <c r="N235" i="18"/>
  <c r="M235" i="18"/>
  <c r="L235" i="18"/>
  <c r="K235" i="18"/>
  <c r="J235" i="18"/>
  <c r="I235" i="18"/>
  <c r="H235" i="18"/>
  <c r="G235" i="18"/>
  <c r="D156" i="11"/>
  <c r="D235" i="18" s="1"/>
  <c r="AF234" i="18"/>
  <c r="AD234" i="18"/>
  <c r="AB234" i="18"/>
  <c r="Z234" i="18"/>
  <c r="Y234" i="18"/>
  <c r="X234" i="18"/>
  <c r="W234" i="18"/>
  <c r="V234" i="18"/>
  <c r="U234" i="18"/>
  <c r="T234" i="18"/>
  <c r="S234" i="18"/>
  <c r="R234" i="18"/>
  <c r="Q234" i="18"/>
  <c r="P234" i="18"/>
  <c r="O234" i="18"/>
  <c r="N234" i="18"/>
  <c r="M234" i="18"/>
  <c r="L234" i="18"/>
  <c r="K234" i="18"/>
  <c r="J234" i="18"/>
  <c r="I234" i="18"/>
  <c r="H234" i="18"/>
  <c r="G234" i="18"/>
  <c r="D155" i="11"/>
  <c r="D234" i="18" s="1"/>
  <c r="AF233" i="18"/>
  <c r="AD233" i="18"/>
  <c r="AB233" i="18"/>
  <c r="Z233" i="18"/>
  <c r="Y233" i="18"/>
  <c r="X233" i="18"/>
  <c r="W233" i="18"/>
  <c r="V233" i="18"/>
  <c r="U233" i="18"/>
  <c r="T233" i="18"/>
  <c r="S233" i="18"/>
  <c r="R233" i="18"/>
  <c r="Q233" i="18"/>
  <c r="P233" i="18"/>
  <c r="O233" i="18"/>
  <c r="N233" i="18"/>
  <c r="M233" i="18"/>
  <c r="L233" i="18"/>
  <c r="K233" i="18"/>
  <c r="J233" i="18"/>
  <c r="I233" i="18"/>
  <c r="H233" i="18"/>
  <c r="G233" i="18"/>
  <c r="D154" i="11"/>
  <c r="D233" i="18" s="1"/>
  <c r="AF232" i="18"/>
  <c r="AD232" i="18"/>
  <c r="AB232" i="18"/>
  <c r="Z232" i="18"/>
  <c r="Y232" i="18"/>
  <c r="X232" i="18"/>
  <c r="W232" i="18"/>
  <c r="V232" i="18"/>
  <c r="U232" i="18"/>
  <c r="T232" i="18"/>
  <c r="S232" i="18"/>
  <c r="R232" i="18"/>
  <c r="Q232" i="18"/>
  <c r="P232" i="18"/>
  <c r="O232" i="18"/>
  <c r="N232" i="18"/>
  <c r="M232" i="18"/>
  <c r="L232" i="18"/>
  <c r="K232" i="18"/>
  <c r="J232" i="18"/>
  <c r="I232" i="18"/>
  <c r="H232" i="18"/>
  <c r="G232" i="18"/>
  <c r="D153" i="11"/>
  <c r="D232" i="18" s="1"/>
  <c r="AF231" i="18"/>
  <c r="AD231" i="18"/>
  <c r="AB231" i="18"/>
  <c r="Z231" i="18"/>
  <c r="Y231" i="18"/>
  <c r="X231" i="18"/>
  <c r="W231" i="18"/>
  <c r="V231" i="18"/>
  <c r="U231" i="18"/>
  <c r="T231" i="18"/>
  <c r="S231" i="18"/>
  <c r="R231" i="18"/>
  <c r="Q231" i="18"/>
  <c r="P231" i="18"/>
  <c r="O231" i="18"/>
  <c r="N231" i="18"/>
  <c r="M231" i="18"/>
  <c r="L231" i="18"/>
  <c r="K231" i="18"/>
  <c r="J231" i="18"/>
  <c r="I231" i="18"/>
  <c r="H231" i="18"/>
  <c r="G231" i="18"/>
  <c r="D152" i="11"/>
  <c r="D231" i="18" s="1"/>
  <c r="AF230" i="18"/>
  <c r="AD230" i="18"/>
  <c r="AB230" i="18"/>
  <c r="Z230" i="18"/>
  <c r="Y230" i="18"/>
  <c r="X230" i="18"/>
  <c r="W230" i="18"/>
  <c r="V230" i="18"/>
  <c r="U230" i="18"/>
  <c r="T230" i="18"/>
  <c r="S230" i="18"/>
  <c r="R230" i="18"/>
  <c r="Q230" i="18"/>
  <c r="P230" i="18"/>
  <c r="O230" i="18"/>
  <c r="N230" i="18"/>
  <c r="M230" i="18"/>
  <c r="L230" i="18"/>
  <c r="K230" i="18"/>
  <c r="J230" i="18"/>
  <c r="I230" i="18"/>
  <c r="H230" i="18"/>
  <c r="G230" i="18"/>
  <c r="D151" i="11"/>
  <c r="D230" i="18" s="1"/>
  <c r="AF229" i="18"/>
  <c r="AD229" i="18"/>
  <c r="AB229" i="18"/>
  <c r="Z229" i="18"/>
  <c r="Y229" i="18"/>
  <c r="X229" i="18"/>
  <c r="W229" i="18"/>
  <c r="V229" i="18"/>
  <c r="U229" i="18"/>
  <c r="T229" i="18"/>
  <c r="S229" i="18"/>
  <c r="R229" i="18"/>
  <c r="Q229" i="18"/>
  <c r="P229" i="18"/>
  <c r="O229" i="18"/>
  <c r="N229" i="18"/>
  <c r="M229" i="18"/>
  <c r="L229" i="18"/>
  <c r="K229" i="18"/>
  <c r="J229" i="18"/>
  <c r="I229" i="18"/>
  <c r="H229" i="18"/>
  <c r="G229" i="18"/>
  <c r="D150" i="11"/>
  <c r="D229" i="18" s="1"/>
  <c r="AF228" i="18"/>
  <c r="AD228" i="18"/>
  <c r="AB228" i="18"/>
  <c r="Z228" i="18"/>
  <c r="Y228" i="18"/>
  <c r="X228" i="18"/>
  <c r="W228" i="18"/>
  <c r="V228" i="18"/>
  <c r="U228" i="18"/>
  <c r="T228" i="18"/>
  <c r="S228" i="18"/>
  <c r="R228" i="18"/>
  <c r="Q228" i="18"/>
  <c r="P228" i="18"/>
  <c r="O228" i="18"/>
  <c r="N228" i="18"/>
  <c r="M228" i="18"/>
  <c r="L228" i="18"/>
  <c r="K228" i="18"/>
  <c r="J228" i="18"/>
  <c r="I228" i="18"/>
  <c r="H228" i="18"/>
  <c r="G228" i="18"/>
  <c r="D149" i="11"/>
  <c r="D228" i="18" s="1"/>
  <c r="AF227" i="18"/>
  <c r="AD227" i="18"/>
  <c r="AB227" i="18"/>
  <c r="Z227" i="18"/>
  <c r="Y227" i="18"/>
  <c r="X227" i="18"/>
  <c r="W227" i="18"/>
  <c r="V227" i="18"/>
  <c r="U227" i="18"/>
  <c r="T227" i="18"/>
  <c r="S227" i="18"/>
  <c r="R227" i="18"/>
  <c r="Q227" i="18"/>
  <c r="P227" i="18"/>
  <c r="O227" i="18"/>
  <c r="N227" i="18"/>
  <c r="M227" i="18"/>
  <c r="L227" i="18"/>
  <c r="K227" i="18"/>
  <c r="J227" i="18"/>
  <c r="I227" i="18"/>
  <c r="H227" i="18"/>
  <c r="G227" i="18"/>
  <c r="D148" i="11"/>
  <c r="D227" i="18" s="1"/>
  <c r="AF226" i="18"/>
  <c r="AD226" i="18"/>
  <c r="AB226" i="18"/>
  <c r="Z226" i="18"/>
  <c r="Y226" i="18"/>
  <c r="X226" i="18"/>
  <c r="W226" i="18"/>
  <c r="V226" i="18"/>
  <c r="U226" i="18"/>
  <c r="T226" i="18"/>
  <c r="S226" i="18"/>
  <c r="R226" i="18"/>
  <c r="Q226" i="18"/>
  <c r="P226" i="18"/>
  <c r="O226" i="18"/>
  <c r="N226" i="18"/>
  <c r="M226" i="18"/>
  <c r="L226" i="18"/>
  <c r="K226" i="18"/>
  <c r="J226" i="18"/>
  <c r="I226" i="18"/>
  <c r="H226" i="18"/>
  <c r="G226" i="18"/>
  <c r="D147" i="11"/>
  <c r="D226" i="18" s="1"/>
  <c r="AF225" i="18"/>
  <c r="AD225" i="18"/>
  <c r="AB225" i="18"/>
  <c r="Z225" i="18"/>
  <c r="Y225" i="18"/>
  <c r="X225" i="18"/>
  <c r="W225" i="18"/>
  <c r="V225" i="18"/>
  <c r="U225" i="18"/>
  <c r="T225" i="18"/>
  <c r="S225" i="18"/>
  <c r="R225" i="18"/>
  <c r="Q225" i="18"/>
  <c r="P225" i="18"/>
  <c r="O225" i="18"/>
  <c r="N225" i="18"/>
  <c r="M225" i="18"/>
  <c r="L225" i="18"/>
  <c r="K225" i="18"/>
  <c r="J225" i="18"/>
  <c r="I225" i="18"/>
  <c r="H225" i="18"/>
  <c r="G225" i="18"/>
  <c r="D146" i="11"/>
  <c r="D225" i="18" s="1"/>
  <c r="AF224" i="18"/>
  <c r="AD224" i="18"/>
  <c r="AB224" i="18"/>
  <c r="Z224" i="18"/>
  <c r="Y224" i="18"/>
  <c r="X224" i="18"/>
  <c r="W224" i="18"/>
  <c r="V224" i="18"/>
  <c r="U224" i="18"/>
  <c r="T224" i="18"/>
  <c r="S224" i="18"/>
  <c r="R224" i="18"/>
  <c r="Q224" i="18"/>
  <c r="P224" i="18"/>
  <c r="O224" i="18"/>
  <c r="N224" i="18"/>
  <c r="M224" i="18"/>
  <c r="L224" i="18"/>
  <c r="K224" i="18"/>
  <c r="J224" i="18"/>
  <c r="I224" i="18"/>
  <c r="H224" i="18"/>
  <c r="G224" i="18"/>
  <c r="D145" i="11"/>
  <c r="D224" i="18" s="1"/>
  <c r="AF223" i="18"/>
  <c r="AD223" i="18"/>
  <c r="AB223" i="18"/>
  <c r="Z223" i="18"/>
  <c r="Y223" i="18"/>
  <c r="X223" i="18"/>
  <c r="W223" i="18"/>
  <c r="V223" i="18"/>
  <c r="U223" i="18"/>
  <c r="T223" i="18"/>
  <c r="S223" i="18"/>
  <c r="R223" i="18"/>
  <c r="Q223" i="18"/>
  <c r="P223" i="18"/>
  <c r="O223" i="18"/>
  <c r="N223" i="18"/>
  <c r="M223" i="18"/>
  <c r="L223" i="18"/>
  <c r="K223" i="18"/>
  <c r="J223" i="18"/>
  <c r="I223" i="18"/>
  <c r="H223" i="18"/>
  <c r="G223" i="18"/>
  <c r="D144" i="11"/>
  <c r="D223" i="18" s="1"/>
  <c r="AF222" i="18"/>
  <c r="AD222" i="18"/>
  <c r="AB222" i="18"/>
  <c r="Z222" i="18"/>
  <c r="Y222" i="18"/>
  <c r="X222" i="18"/>
  <c r="W222" i="18"/>
  <c r="V222" i="18"/>
  <c r="U222" i="18"/>
  <c r="T222" i="18"/>
  <c r="S222" i="18"/>
  <c r="R222" i="18"/>
  <c r="Q222" i="18"/>
  <c r="P222" i="18"/>
  <c r="O222" i="18"/>
  <c r="N222" i="18"/>
  <c r="M222" i="18"/>
  <c r="L222" i="18"/>
  <c r="K222" i="18"/>
  <c r="J222" i="18"/>
  <c r="I222" i="18"/>
  <c r="H222" i="18"/>
  <c r="G222" i="18"/>
  <c r="D143" i="11"/>
  <c r="D222" i="18" s="1"/>
  <c r="AF221" i="18"/>
  <c r="AD221" i="18"/>
  <c r="AB221" i="18"/>
  <c r="Z221" i="18"/>
  <c r="Y221" i="18"/>
  <c r="X221" i="18"/>
  <c r="W221" i="18"/>
  <c r="V221" i="18"/>
  <c r="U221" i="18"/>
  <c r="T221" i="18"/>
  <c r="S221" i="18"/>
  <c r="R221" i="18"/>
  <c r="Q221" i="18"/>
  <c r="P221" i="18"/>
  <c r="O221" i="18"/>
  <c r="N221" i="18"/>
  <c r="M221" i="18"/>
  <c r="L221" i="18"/>
  <c r="K221" i="18"/>
  <c r="J221" i="18"/>
  <c r="I221" i="18"/>
  <c r="H221" i="18"/>
  <c r="G221" i="18"/>
  <c r="D142" i="11"/>
  <c r="D221" i="18" s="1"/>
  <c r="AF220" i="18"/>
  <c r="AD220" i="18"/>
  <c r="AB220" i="18"/>
  <c r="Z220" i="18"/>
  <c r="Y220" i="18"/>
  <c r="X220" i="18"/>
  <c r="W220" i="18"/>
  <c r="V220" i="18"/>
  <c r="U220" i="18"/>
  <c r="T220" i="18"/>
  <c r="S220" i="18"/>
  <c r="R220" i="18"/>
  <c r="Q220" i="18"/>
  <c r="P220" i="18"/>
  <c r="O220" i="18"/>
  <c r="N220" i="18"/>
  <c r="M220" i="18"/>
  <c r="L220" i="18"/>
  <c r="K220" i="18"/>
  <c r="J220" i="18"/>
  <c r="I220" i="18"/>
  <c r="H220" i="18"/>
  <c r="G220" i="18"/>
  <c r="D141" i="11"/>
  <c r="D220" i="18" s="1"/>
  <c r="AF219" i="18"/>
  <c r="AD219" i="18"/>
  <c r="AB219" i="18"/>
  <c r="Z219" i="18"/>
  <c r="Y219" i="18"/>
  <c r="X219" i="18"/>
  <c r="W219" i="18"/>
  <c r="V219" i="18"/>
  <c r="U219" i="18"/>
  <c r="T219" i="18"/>
  <c r="S219" i="18"/>
  <c r="R219" i="18"/>
  <c r="Q219" i="18"/>
  <c r="P219" i="18"/>
  <c r="O219" i="18"/>
  <c r="N219" i="18"/>
  <c r="M219" i="18"/>
  <c r="L219" i="18"/>
  <c r="K219" i="18"/>
  <c r="J219" i="18"/>
  <c r="I219" i="18"/>
  <c r="H219" i="18"/>
  <c r="G219" i="18"/>
  <c r="D140" i="11"/>
  <c r="D219" i="18" s="1"/>
  <c r="AF218" i="18"/>
  <c r="AD218" i="18"/>
  <c r="AB218" i="18"/>
  <c r="Z218" i="18"/>
  <c r="Y218" i="18"/>
  <c r="X218" i="18"/>
  <c r="W218" i="18"/>
  <c r="V218" i="18"/>
  <c r="U218" i="18"/>
  <c r="T218" i="18"/>
  <c r="S218" i="18"/>
  <c r="R218" i="18"/>
  <c r="Q218" i="18"/>
  <c r="P218" i="18"/>
  <c r="O218" i="18"/>
  <c r="N218" i="18"/>
  <c r="M218" i="18"/>
  <c r="L218" i="18"/>
  <c r="K218" i="18"/>
  <c r="J218" i="18"/>
  <c r="I218" i="18"/>
  <c r="H218" i="18"/>
  <c r="G218" i="18"/>
  <c r="D139" i="11"/>
  <c r="D218" i="18" s="1"/>
  <c r="AF217" i="18"/>
  <c r="AD217" i="18"/>
  <c r="AB217" i="18"/>
  <c r="Z217" i="18"/>
  <c r="Y217" i="18"/>
  <c r="X217" i="18"/>
  <c r="W217" i="18"/>
  <c r="V217" i="18"/>
  <c r="U217" i="18"/>
  <c r="T217" i="18"/>
  <c r="S217" i="18"/>
  <c r="R217" i="18"/>
  <c r="Q217" i="18"/>
  <c r="P217" i="18"/>
  <c r="O217" i="18"/>
  <c r="N217" i="18"/>
  <c r="M217" i="18"/>
  <c r="L217" i="18"/>
  <c r="K217" i="18"/>
  <c r="J217" i="18"/>
  <c r="I217" i="18"/>
  <c r="H217" i="18"/>
  <c r="G217" i="18"/>
  <c r="D138" i="11"/>
  <c r="D217" i="18" s="1"/>
  <c r="AF216" i="18"/>
  <c r="AD216" i="18"/>
  <c r="AB216" i="18"/>
  <c r="Z216" i="18"/>
  <c r="Y216" i="18"/>
  <c r="X216" i="18"/>
  <c r="W216" i="18"/>
  <c r="V216" i="18"/>
  <c r="U216" i="18"/>
  <c r="T216" i="18"/>
  <c r="S216" i="18"/>
  <c r="R216" i="18"/>
  <c r="Q216" i="18"/>
  <c r="P216" i="18"/>
  <c r="O216" i="18"/>
  <c r="N216" i="18"/>
  <c r="M216" i="18"/>
  <c r="L216" i="18"/>
  <c r="K216" i="18"/>
  <c r="J216" i="18"/>
  <c r="I216" i="18"/>
  <c r="H216" i="18"/>
  <c r="G216" i="18"/>
  <c r="D137" i="11"/>
  <c r="D216" i="18" s="1"/>
  <c r="AF215" i="18"/>
  <c r="AD215" i="18"/>
  <c r="AB215" i="18"/>
  <c r="Z215" i="18"/>
  <c r="Y215" i="18"/>
  <c r="X215" i="18"/>
  <c r="W215" i="18"/>
  <c r="V215" i="18"/>
  <c r="U215" i="18"/>
  <c r="T215" i="18"/>
  <c r="S215" i="18"/>
  <c r="R215" i="18"/>
  <c r="Q215" i="18"/>
  <c r="P215" i="18"/>
  <c r="O215" i="18"/>
  <c r="N215" i="18"/>
  <c r="M215" i="18"/>
  <c r="L215" i="18"/>
  <c r="K215" i="18"/>
  <c r="J215" i="18"/>
  <c r="I215" i="18"/>
  <c r="H215" i="18"/>
  <c r="G215" i="18"/>
  <c r="D136" i="11"/>
  <c r="D215" i="18" s="1"/>
  <c r="AF214" i="18"/>
  <c r="AD214" i="18"/>
  <c r="AB214" i="18"/>
  <c r="Z214" i="18"/>
  <c r="Y214" i="18"/>
  <c r="X214" i="18"/>
  <c r="W214" i="18"/>
  <c r="V214" i="18"/>
  <c r="U214" i="18"/>
  <c r="T214" i="18"/>
  <c r="S214" i="18"/>
  <c r="R214" i="18"/>
  <c r="Q214" i="18"/>
  <c r="P214" i="18"/>
  <c r="O214" i="18"/>
  <c r="N214" i="18"/>
  <c r="M214" i="18"/>
  <c r="L214" i="18"/>
  <c r="K214" i="18"/>
  <c r="J214" i="18"/>
  <c r="I214" i="18"/>
  <c r="H214" i="18"/>
  <c r="G214" i="18"/>
  <c r="D135" i="11"/>
  <c r="D214" i="18" s="1"/>
  <c r="AF213" i="18"/>
  <c r="AD213" i="18"/>
  <c r="AB213" i="18"/>
  <c r="Z213" i="18"/>
  <c r="Y213" i="18"/>
  <c r="X213" i="18"/>
  <c r="W213" i="18"/>
  <c r="V213" i="18"/>
  <c r="U213" i="18"/>
  <c r="T213" i="18"/>
  <c r="S213" i="18"/>
  <c r="R213" i="18"/>
  <c r="Q213" i="18"/>
  <c r="P213" i="18"/>
  <c r="O213" i="18"/>
  <c r="N213" i="18"/>
  <c r="M213" i="18"/>
  <c r="L213" i="18"/>
  <c r="K213" i="18"/>
  <c r="J213" i="18"/>
  <c r="I213" i="18"/>
  <c r="H213" i="18"/>
  <c r="G213" i="18"/>
  <c r="D134" i="11"/>
  <c r="D213" i="18" s="1"/>
  <c r="AF212" i="18"/>
  <c r="AD212" i="18"/>
  <c r="AB212" i="18"/>
  <c r="Z212" i="18"/>
  <c r="Y212" i="18"/>
  <c r="X212" i="18"/>
  <c r="W212" i="18"/>
  <c r="V212" i="18"/>
  <c r="U212" i="18"/>
  <c r="T212" i="18"/>
  <c r="S212" i="18"/>
  <c r="R212" i="18"/>
  <c r="Q212" i="18"/>
  <c r="P212" i="18"/>
  <c r="O212" i="18"/>
  <c r="N212" i="18"/>
  <c r="M212" i="18"/>
  <c r="L212" i="18"/>
  <c r="K212" i="18"/>
  <c r="J212" i="18"/>
  <c r="I212" i="18"/>
  <c r="H212" i="18"/>
  <c r="G212" i="18"/>
  <c r="D133" i="11"/>
  <c r="D212" i="18" s="1"/>
  <c r="AF211" i="18"/>
  <c r="AD211" i="18"/>
  <c r="AB211" i="18"/>
  <c r="Z211" i="18"/>
  <c r="Y211" i="18"/>
  <c r="X211" i="18"/>
  <c r="W211" i="18"/>
  <c r="V211" i="18"/>
  <c r="U211" i="18"/>
  <c r="T211" i="18"/>
  <c r="S211" i="18"/>
  <c r="R211" i="18"/>
  <c r="Q211" i="18"/>
  <c r="P211" i="18"/>
  <c r="O211" i="18"/>
  <c r="N211" i="18"/>
  <c r="M211" i="18"/>
  <c r="L211" i="18"/>
  <c r="K211" i="18"/>
  <c r="J211" i="18"/>
  <c r="I211" i="18"/>
  <c r="H211" i="18"/>
  <c r="G211" i="18"/>
  <c r="D132" i="11"/>
  <c r="D211" i="18" s="1"/>
  <c r="AF210" i="18"/>
  <c r="AD210" i="18"/>
  <c r="AB210" i="18"/>
  <c r="Z210" i="18"/>
  <c r="Y210" i="18"/>
  <c r="X210" i="18"/>
  <c r="W210" i="18"/>
  <c r="V210" i="18"/>
  <c r="U210" i="18"/>
  <c r="T210" i="18"/>
  <c r="S210" i="18"/>
  <c r="R210" i="18"/>
  <c r="Q210" i="18"/>
  <c r="P210" i="18"/>
  <c r="O210" i="18"/>
  <c r="N210" i="18"/>
  <c r="M210" i="18"/>
  <c r="L210" i="18"/>
  <c r="K210" i="18"/>
  <c r="J210" i="18"/>
  <c r="I210" i="18"/>
  <c r="H210" i="18"/>
  <c r="G210" i="18"/>
  <c r="D131" i="11"/>
  <c r="D210" i="18" s="1"/>
  <c r="AF209" i="18"/>
  <c r="AD209" i="18"/>
  <c r="AB209" i="18"/>
  <c r="Z209" i="18"/>
  <c r="Y209" i="18"/>
  <c r="X209" i="18"/>
  <c r="W209" i="18"/>
  <c r="V209" i="18"/>
  <c r="U209" i="18"/>
  <c r="T209" i="18"/>
  <c r="S209" i="18"/>
  <c r="R209" i="18"/>
  <c r="Q209" i="18"/>
  <c r="P209" i="18"/>
  <c r="O209" i="18"/>
  <c r="N209" i="18"/>
  <c r="M209" i="18"/>
  <c r="L209" i="18"/>
  <c r="K209" i="18"/>
  <c r="J209" i="18"/>
  <c r="I209" i="18"/>
  <c r="H209" i="18"/>
  <c r="G209" i="18"/>
  <c r="D130" i="11"/>
  <c r="D209" i="18" s="1"/>
  <c r="AF208" i="18"/>
  <c r="AD208" i="18"/>
  <c r="AB208" i="18"/>
  <c r="Z208" i="18"/>
  <c r="Y208" i="18"/>
  <c r="X208" i="18"/>
  <c r="W208" i="18"/>
  <c r="V208" i="18"/>
  <c r="U208" i="18"/>
  <c r="T208" i="18"/>
  <c r="S208" i="18"/>
  <c r="R208" i="18"/>
  <c r="Q208" i="18"/>
  <c r="P208" i="18"/>
  <c r="O208" i="18"/>
  <c r="N208" i="18"/>
  <c r="M208" i="18"/>
  <c r="L208" i="18"/>
  <c r="K208" i="18"/>
  <c r="J208" i="18"/>
  <c r="I208" i="18"/>
  <c r="H208" i="18"/>
  <c r="G208" i="18"/>
  <c r="D129" i="11"/>
  <c r="D208" i="18" s="1"/>
  <c r="AF207" i="18"/>
  <c r="AD207" i="18"/>
  <c r="AB207" i="18"/>
  <c r="Z207" i="18"/>
  <c r="Y207" i="18"/>
  <c r="X207" i="18"/>
  <c r="W207" i="18"/>
  <c r="V207" i="18"/>
  <c r="U207" i="18"/>
  <c r="T207" i="18"/>
  <c r="S207" i="18"/>
  <c r="R207" i="18"/>
  <c r="Q207" i="18"/>
  <c r="P207" i="18"/>
  <c r="O207" i="18"/>
  <c r="N207" i="18"/>
  <c r="M207" i="18"/>
  <c r="L207" i="18"/>
  <c r="K207" i="18"/>
  <c r="J207" i="18"/>
  <c r="I207" i="18"/>
  <c r="H207" i="18"/>
  <c r="G207" i="18"/>
  <c r="F128" i="11"/>
  <c r="F207" i="18" s="1"/>
  <c r="D128" i="11"/>
  <c r="D207" i="18" s="1"/>
  <c r="AF206" i="18"/>
  <c r="AD206" i="18"/>
  <c r="AB206" i="18"/>
  <c r="Z206" i="18"/>
  <c r="Y206" i="18"/>
  <c r="X206" i="18"/>
  <c r="W206" i="18"/>
  <c r="V206" i="18"/>
  <c r="U206" i="18"/>
  <c r="T206" i="18"/>
  <c r="S206" i="18"/>
  <c r="R206" i="18"/>
  <c r="Q206" i="18"/>
  <c r="P206" i="18"/>
  <c r="O206" i="18"/>
  <c r="N206" i="18"/>
  <c r="M206" i="18"/>
  <c r="L206" i="18"/>
  <c r="K206" i="18"/>
  <c r="J206" i="18"/>
  <c r="I206" i="18"/>
  <c r="H206" i="18"/>
  <c r="G206" i="18"/>
  <c r="D127" i="11"/>
  <c r="D206" i="18" s="1"/>
  <c r="B125" i="11"/>
  <c r="D158" i="11" s="1"/>
  <c r="D218" i="11" s="1"/>
  <c r="AF205" i="18"/>
  <c r="AD205" i="18"/>
  <c r="AB205" i="18"/>
  <c r="Z205" i="18"/>
  <c r="Y205" i="18"/>
  <c r="X205" i="18"/>
  <c r="W205" i="18"/>
  <c r="V205" i="18"/>
  <c r="U205" i="18"/>
  <c r="T205" i="18"/>
  <c r="S205" i="18"/>
  <c r="R205" i="18"/>
  <c r="Q205" i="18"/>
  <c r="P205" i="18"/>
  <c r="O205" i="18"/>
  <c r="N205" i="18"/>
  <c r="M205" i="18"/>
  <c r="L205" i="18"/>
  <c r="K205" i="18"/>
  <c r="J205" i="18"/>
  <c r="I205" i="18"/>
  <c r="H205" i="18"/>
  <c r="G205" i="18"/>
  <c r="D121" i="11"/>
  <c r="D205" i="18" s="1"/>
  <c r="AF204" i="18"/>
  <c r="AD204" i="18"/>
  <c r="AB204" i="18"/>
  <c r="Z204" i="18"/>
  <c r="Y204" i="18"/>
  <c r="X204" i="18"/>
  <c r="W204" i="18"/>
  <c r="V204" i="18"/>
  <c r="U204" i="18"/>
  <c r="T204" i="18"/>
  <c r="S204" i="18"/>
  <c r="R204" i="18"/>
  <c r="Q204" i="18"/>
  <c r="P204" i="18"/>
  <c r="O204" i="18"/>
  <c r="N204" i="18"/>
  <c r="M204" i="18"/>
  <c r="L204" i="18"/>
  <c r="K204" i="18"/>
  <c r="J204" i="18"/>
  <c r="I204" i="18"/>
  <c r="H204" i="18"/>
  <c r="G204" i="18"/>
  <c r="D120" i="11"/>
  <c r="D204" i="18" s="1"/>
  <c r="AF203" i="18"/>
  <c r="AD203" i="18"/>
  <c r="AB203" i="18"/>
  <c r="Z203" i="18"/>
  <c r="Y203" i="18"/>
  <c r="X203" i="18"/>
  <c r="W203" i="18"/>
  <c r="V203" i="18"/>
  <c r="U203" i="18"/>
  <c r="T203" i="18"/>
  <c r="S203" i="18"/>
  <c r="R203" i="18"/>
  <c r="Q203" i="18"/>
  <c r="P203" i="18"/>
  <c r="O203" i="18"/>
  <c r="N203" i="18"/>
  <c r="M203" i="18"/>
  <c r="L203" i="18"/>
  <c r="K203" i="18"/>
  <c r="J203" i="18"/>
  <c r="I203" i="18"/>
  <c r="H203" i="18"/>
  <c r="G203" i="18"/>
  <c r="D119" i="11"/>
  <c r="D203" i="18" s="1"/>
  <c r="AF202" i="18"/>
  <c r="AD202" i="18"/>
  <c r="AB202" i="18"/>
  <c r="Z202" i="18"/>
  <c r="Y202" i="18"/>
  <c r="X202" i="18"/>
  <c r="W202" i="18"/>
  <c r="V202" i="18"/>
  <c r="U202" i="18"/>
  <c r="T202" i="18"/>
  <c r="S202" i="18"/>
  <c r="R202" i="18"/>
  <c r="Q202" i="18"/>
  <c r="P202" i="18"/>
  <c r="O202" i="18"/>
  <c r="N202" i="18"/>
  <c r="M202" i="18"/>
  <c r="L202" i="18"/>
  <c r="K202" i="18"/>
  <c r="J202" i="18"/>
  <c r="I202" i="18"/>
  <c r="H202" i="18"/>
  <c r="G202" i="18"/>
  <c r="D118" i="11"/>
  <c r="D202" i="18" s="1"/>
  <c r="AF201" i="18"/>
  <c r="AD201" i="18"/>
  <c r="AB201" i="18"/>
  <c r="Z201" i="18"/>
  <c r="Y201" i="18"/>
  <c r="X201" i="18"/>
  <c r="W201" i="18"/>
  <c r="V201" i="18"/>
  <c r="U201" i="18"/>
  <c r="T201" i="18"/>
  <c r="S201" i="18"/>
  <c r="R201" i="18"/>
  <c r="Q201" i="18"/>
  <c r="P201" i="18"/>
  <c r="O201" i="18"/>
  <c r="N201" i="18"/>
  <c r="M201" i="18"/>
  <c r="L201" i="18"/>
  <c r="K201" i="18"/>
  <c r="J201" i="18"/>
  <c r="I201" i="18"/>
  <c r="H201" i="18"/>
  <c r="G201" i="18"/>
  <c r="D117" i="11"/>
  <c r="D201" i="18" s="1"/>
  <c r="AF200" i="18"/>
  <c r="AD200" i="18"/>
  <c r="AB200" i="18"/>
  <c r="Z200" i="18"/>
  <c r="Y200" i="18"/>
  <c r="X200" i="18"/>
  <c r="W200" i="18"/>
  <c r="V200" i="18"/>
  <c r="U200" i="18"/>
  <c r="T200" i="18"/>
  <c r="S200" i="18"/>
  <c r="R200" i="18"/>
  <c r="Q200" i="18"/>
  <c r="P200" i="18"/>
  <c r="O200" i="18"/>
  <c r="N200" i="18"/>
  <c r="M200" i="18"/>
  <c r="L200" i="18"/>
  <c r="K200" i="18"/>
  <c r="J200" i="18"/>
  <c r="I200" i="18"/>
  <c r="H200" i="18"/>
  <c r="G200" i="18"/>
  <c r="D116" i="11"/>
  <c r="D200" i="18" s="1"/>
  <c r="AF199" i="18"/>
  <c r="AD199" i="18"/>
  <c r="AB199" i="18"/>
  <c r="Z199" i="18"/>
  <c r="Y199" i="18"/>
  <c r="X199" i="18"/>
  <c r="W199" i="18"/>
  <c r="V199" i="18"/>
  <c r="U199" i="18"/>
  <c r="T199" i="18"/>
  <c r="S199" i="18"/>
  <c r="R199" i="18"/>
  <c r="Q199" i="18"/>
  <c r="P199" i="18"/>
  <c r="O199" i="18"/>
  <c r="N199" i="18"/>
  <c r="M199" i="18"/>
  <c r="L199" i="18"/>
  <c r="K199" i="18"/>
  <c r="J199" i="18"/>
  <c r="I199" i="18"/>
  <c r="H199" i="18"/>
  <c r="G199" i="18"/>
  <c r="D115" i="11"/>
  <c r="D199" i="18" s="1"/>
  <c r="AF198" i="18"/>
  <c r="AD198" i="18"/>
  <c r="AB198" i="18"/>
  <c r="Z198" i="18"/>
  <c r="Y198" i="18"/>
  <c r="X198" i="18"/>
  <c r="W198" i="18"/>
  <c r="V198" i="18"/>
  <c r="U198" i="18"/>
  <c r="T198" i="18"/>
  <c r="S198" i="18"/>
  <c r="R198" i="18"/>
  <c r="Q198" i="18"/>
  <c r="P198" i="18"/>
  <c r="O198" i="18"/>
  <c r="N198" i="18"/>
  <c r="M198" i="18"/>
  <c r="L198" i="18"/>
  <c r="K198" i="18"/>
  <c r="J198" i="18"/>
  <c r="I198" i="18"/>
  <c r="H198" i="18"/>
  <c r="G198" i="18"/>
  <c r="D114" i="11"/>
  <c r="D198" i="18" s="1"/>
  <c r="AF197" i="18"/>
  <c r="AD197" i="18"/>
  <c r="AB197" i="18"/>
  <c r="Z197" i="18"/>
  <c r="Y197" i="18"/>
  <c r="X197" i="18"/>
  <c r="W197" i="18"/>
  <c r="V197" i="18"/>
  <c r="U197" i="18"/>
  <c r="T197" i="18"/>
  <c r="S197" i="18"/>
  <c r="R197" i="18"/>
  <c r="Q197" i="18"/>
  <c r="P197" i="18"/>
  <c r="O197" i="18"/>
  <c r="N197" i="18"/>
  <c r="M197" i="18"/>
  <c r="L197" i="18"/>
  <c r="K197" i="18"/>
  <c r="J197" i="18"/>
  <c r="I197" i="18"/>
  <c r="H197" i="18"/>
  <c r="G197" i="18"/>
  <c r="D113" i="11"/>
  <c r="D197" i="18" s="1"/>
  <c r="AF196" i="18"/>
  <c r="AD196" i="18"/>
  <c r="AB196" i="18"/>
  <c r="Z196" i="18"/>
  <c r="Y196" i="18"/>
  <c r="X196" i="18"/>
  <c r="W196" i="18"/>
  <c r="V196" i="18"/>
  <c r="U196" i="18"/>
  <c r="T196" i="18"/>
  <c r="S196" i="18"/>
  <c r="R196" i="18"/>
  <c r="Q196" i="18"/>
  <c r="P196" i="18"/>
  <c r="O196" i="18"/>
  <c r="N196" i="18"/>
  <c r="M196" i="18"/>
  <c r="L196" i="18"/>
  <c r="K196" i="18"/>
  <c r="J196" i="18"/>
  <c r="I196" i="18"/>
  <c r="H196" i="18"/>
  <c r="G196" i="18"/>
  <c r="D112" i="11"/>
  <c r="D196" i="18" s="1"/>
  <c r="AF195" i="18"/>
  <c r="AD195" i="18"/>
  <c r="AB195" i="18"/>
  <c r="Z195" i="18"/>
  <c r="Y195" i="18"/>
  <c r="X195" i="18"/>
  <c r="W195" i="18"/>
  <c r="V195" i="18"/>
  <c r="U195" i="18"/>
  <c r="T195" i="18"/>
  <c r="S195" i="18"/>
  <c r="R195" i="18"/>
  <c r="Q195" i="18"/>
  <c r="P195" i="18"/>
  <c r="O195" i="18"/>
  <c r="N195" i="18"/>
  <c r="M195" i="18"/>
  <c r="L195" i="18"/>
  <c r="K195" i="18"/>
  <c r="J195" i="18"/>
  <c r="I195" i="18"/>
  <c r="H195" i="18"/>
  <c r="G195" i="18"/>
  <c r="D111" i="11"/>
  <c r="D195" i="18" s="1"/>
  <c r="AF194" i="18"/>
  <c r="AD194" i="18"/>
  <c r="AB194" i="18"/>
  <c r="Z194" i="18"/>
  <c r="Y194" i="18"/>
  <c r="X194" i="18"/>
  <c r="W194" i="18"/>
  <c r="V194" i="18"/>
  <c r="U194" i="18"/>
  <c r="T194" i="18"/>
  <c r="S194" i="18"/>
  <c r="R194" i="18"/>
  <c r="Q194" i="18"/>
  <c r="P194" i="18"/>
  <c r="O194" i="18"/>
  <c r="N194" i="18"/>
  <c r="M194" i="18"/>
  <c r="L194" i="18"/>
  <c r="K194" i="18"/>
  <c r="J194" i="18"/>
  <c r="I194" i="18"/>
  <c r="H194" i="18"/>
  <c r="G194" i="18"/>
  <c r="D110" i="11"/>
  <c r="D194" i="18" s="1"/>
  <c r="AF193" i="18"/>
  <c r="AD193" i="18"/>
  <c r="Z193" i="18"/>
  <c r="Y193" i="18"/>
  <c r="X193" i="18"/>
  <c r="W193" i="18"/>
  <c r="V193" i="18"/>
  <c r="U193" i="18"/>
  <c r="T193" i="18"/>
  <c r="S193" i="18"/>
  <c r="R193" i="18"/>
  <c r="Q193" i="18"/>
  <c r="P193" i="18"/>
  <c r="O193" i="18"/>
  <c r="N193" i="18"/>
  <c r="M193" i="18"/>
  <c r="L193" i="18"/>
  <c r="K193" i="18"/>
  <c r="J193" i="18"/>
  <c r="I193" i="18"/>
  <c r="H193" i="18"/>
  <c r="G193" i="18"/>
  <c r="D109" i="11"/>
  <c r="D193" i="18" s="1"/>
  <c r="AF192" i="18"/>
  <c r="AD192" i="18"/>
  <c r="AB192" i="18"/>
  <c r="Z192" i="18"/>
  <c r="Y192" i="18"/>
  <c r="X192" i="18"/>
  <c r="W192" i="18"/>
  <c r="V192" i="18"/>
  <c r="U192" i="18"/>
  <c r="T192" i="18"/>
  <c r="S192" i="18"/>
  <c r="R192" i="18"/>
  <c r="Q192" i="18"/>
  <c r="P192" i="18"/>
  <c r="O192" i="18"/>
  <c r="N192" i="18"/>
  <c r="M192" i="18"/>
  <c r="L192" i="18"/>
  <c r="K192" i="18"/>
  <c r="J192" i="18"/>
  <c r="I192" i="18"/>
  <c r="H192" i="18"/>
  <c r="G192" i="18"/>
  <c r="D108" i="11"/>
  <c r="D192" i="18" s="1"/>
  <c r="AF191" i="18"/>
  <c r="AD191" i="18"/>
  <c r="AB191" i="18"/>
  <c r="Z191" i="18"/>
  <c r="Y191" i="18"/>
  <c r="X191" i="18"/>
  <c r="W191" i="18"/>
  <c r="V191" i="18"/>
  <c r="U191" i="18"/>
  <c r="T191" i="18"/>
  <c r="S191" i="18"/>
  <c r="R191" i="18"/>
  <c r="Q191" i="18"/>
  <c r="P191" i="18"/>
  <c r="O191" i="18"/>
  <c r="N191" i="18"/>
  <c r="M191" i="18"/>
  <c r="L191" i="18"/>
  <c r="K191" i="18"/>
  <c r="J191" i="18"/>
  <c r="I191" i="18"/>
  <c r="H191" i="18"/>
  <c r="G191" i="18"/>
  <c r="D107" i="11"/>
  <c r="D191" i="18" s="1"/>
  <c r="AF190" i="18"/>
  <c r="AD190" i="18"/>
  <c r="AB190" i="18"/>
  <c r="Z190" i="18"/>
  <c r="Y190" i="18"/>
  <c r="X190" i="18"/>
  <c r="W190" i="18"/>
  <c r="V190" i="18"/>
  <c r="U190" i="18"/>
  <c r="T190" i="18"/>
  <c r="S190" i="18"/>
  <c r="R190" i="18"/>
  <c r="Q190" i="18"/>
  <c r="P190" i="18"/>
  <c r="O190" i="18"/>
  <c r="N190" i="18"/>
  <c r="M190" i="18"/>
  <c r="L190" i="18"/>
  <c r="K190" i="18"/>
  <c r="J190" i="18"/>
  <c r="I190" i="18"/>
  <c r="H190" i="18"/>
  <c r="G190" i="18"/>
  <c r="D106" i="11"/>
  <c r="D190" i="18" s="1"/>
  <c r="AF189" i="18"/>
  <c r="AD189" i="18"/>
  <c r="AB189" i="18"/>
  <c r="Z189" i="18"/>
  <c r="Y189" i="18"/>
  <c r="X189" i="18"/>
  <c r="W189" i="18"/>
  <c r="V189" i="18"/>
  <c r="U189" i="18"/>
  <c r="T189" i="18"/>
  <c r="S189" i="18"/>
  <c r="R189" i="18"/>
  <c r="Q189" i="18"/>
  <c r="P189" i="18"/>
  <c r="O189" i="18"/>
  <c r="N189" i="18"/>
  <c r="M189" i="18"/>
  <c r="L189" i="18"/>
  <c r="K189" i="18"/>
  <c r="J189" i="18"/>
  <c r="I189" i="18"/>
  <c r="H189" i="18"/>
  <c r="G189" i="18"/>
  <c r="D105" i="11"/>
  <c r="D189" i="18" s="1"/>
  <c r="AF188" i="18"/>
  <c r="AD188" i="18"/>
  <c r="AB188" i="18"/>
  <c r="Z188" i="18"/>
  <c r="Y188" i="18"/>
  <c r="X188" i="18"/>
  <c r="W188" i="18"/>
  <c r="V188" i="18"/>
  <c r="U188" i="18"/>
  <c r="T188" i="18"/>
  <c r="S188" i="18"/>
  <c r="R188" i="18"/>
  <c r="Q188" i="18"/>
  <c r="P188" i="18"/>
  <c r="O188" i="18"/>
  <c r="N188" i="18"/>
  <c r="M188" i="18"/>
  <c r="L188" i="18"/>
  <c r="K188" i="18"/>
  <c r="J188" i="18"/>
  <c r="I188" i="18"/>
  <c r="H188" i="18"/>
  <c r="G188" i="18"/>
  <c r="D104" i="11"/>
  <c r="D188" i="18" s="1"/>
  <c r="AF187" i="18"/>
  <c r="AD187" i="18"/>
  <c r="AB187" i="18"/>
  <c r="Z187" i="18"/>
  <c r="Y187" i="18"/>
  <c r="X187" i="18"/>
  <c r="W187" i="18"/>
  <c r="V187" i="18"/>
  <c r="U187" i="18"/>
  <c r="T187" i="18"/>
  <c r="S187" i="18"/>
  <c r="R187" i="18"/>
  <c r="Q187" i="18"/>
  <c r="P187" i="18"/>
  <c r="O187" i="18"/>
  <c r="N187" i="18"/>
  <c r="M187" i="18"/>
  <c r="L187" i="18"/>
  <c r="K187" i="18"/>
  <c r="J187" i="18"/>
  <c r="I187" i="18"/>
  <c r="H187" i="18"/>
  <c r="G187" i="18"/>
  <c r="D103" i="11"/>
  <c r="D187" i="18" s="1"/>
  <c r="AF186" i="18"/>
  <c r="AD186" i="18"/>
  <c r="AB186" i="18"/>
  <c r="Z186" i="18"/>
  <c r="Y186" i="18"/>
  <c r="X186" i="18"/>
  <c r="W186" i="18"/>
  <c r="V186" i="18"/>
  <c r="U186" i="18"/>
  <c r="T186" i="18"/>
  <c r="S186" i="18"/>
  <c r="R186" i="18"/>
  <c r="Q186" i="18"/>
  <c r="P186" i="18"/>
  <c r="O186" i="18"/>
  <c r="N186" i="18"/>
  <c r="M186" i="18"/>
  <c r="L186" i="18"/>
  <c r="K186" i="18"/>
  <c r="J186" i="18"/>
  <c r="I186" i="18"/>
  <c r="H186" i="18"/>
  <c r="G186" i="18"/>
  <c r="D102" i="11"/>
  <c r="D186" i="18" s="1"/>
  <c r="AF185" i="18"/>
  <c r="AD185" i="18"/>
  <c r="AB185" i="18"/>
  <c r="Z185" i="18"/>
  <c r="Y185" i="18"/>
  <c r="X185" i="18"/>
  <c r="W185" i="18"/>
  <c r="V185" i="18"/>
  <c r="U185" i="18"/>
  <c r="T185" i="18"/>
  <c r="S185" i="18"/>
  <c r="R185" i="18"/>
  <c r="Q185" i="18"/>
  <c r="P185" i="18"/>
  <c r="O185" i="18"/>
  <c r="N185" i="18"/>
  <c r="M185" i="18"/>
  <c r="L185" i="18"/>
  <c r="K185" i="18"/>
  <c r="J185" i="18"/>
  <c r="I185" i="18"/>
  <c r="H185" i="18"/>
  <c r="G185" i="18"/>
  <c r="D101" i="11"/>
  <c r="D185" i="18" s="1"/>
  <c r="AF184" i="18"/>
  <c r="AD184" i="18"/>
  <c r="AB184" i="18"/>
  <c r="Z184" i="18"/>
  <c r="Y184" i="18"/>
  <c r="X184" i="18"/>
  <c r="W184" i="18"/>
  <c r="V184" i="18"/>
  <c r="U184" i="18"/>
  <c r="T184" i="18"/>
  <c r="S184" i="18"/>
  <c r="R184" i="18"/>
  <c r="Q184" i="18"/>
  <c r="P184" i="18"/>
  <c r="O184" i="18"/>
  <c r="N184" i="18"/>
  <c r="M184" i="18"/>
  <c r="L184" i="18"/>
  <c r="K184" i="18"/>
  <c r="J184" i="18"/>
  <c r="I184" i="18"/>
  <c r="H184" i="18"/>
  <c r="G184" i="18"/>
  <c r="D100" i="11"/>
  <c r="D184" i="18" s="1"/>
  <c r="AF183" i="18"/>
  <c r="AD183" i="18"/>
  <c r="AB183" i="18"/>
  <c r="Z183" i="18"/>
  <c r="Y183" i="18"/>
  <c r="X183" i="18"/>
  <c r="W183" i="18"/>
  <c r="V183" i="18"/>
  <c r="U183" i="18"/>
  <c r="T183" i="18"/>
  <c r="S183" i="18"/>
  <c r="R183" i="18"/>
  <c r="Q183" i="18"/>
  <c r="P183" i="18"/>
  <c r="O183" i="18"/>
  <c r="N183" i="18"/>
  <c r="M183" i="18"/>
  <c r="L183" i="18"/>
  <c r="K183" i="18"/>
  <c r="J183" i="18"/>
  <c r="I183" i="18"/>
  <c r="H183" i="18"/>
  <c r="G183" i="18"/>
  <c r="D99" i="11"/>
  <c r="D183" i="18" s="1"/>
  <c r="AF182" i="18"/>
  <c r="AD182" i="18"/>
  <c r="AB182" i="18"/>
  <c r="Z182" i="18"/>
  <c r="Y182" i="18"/>
  <c r="X182" i="18"/>
  <c r="W182" i="18"/>
  <c r="V182" i="18"/>
  <c r="U182" i="18"/>
  <c r="T182" i="18"/>
  <c r="S182" i="18"/>
  <c r="R182" i="18"/>
  <c r="Q182" i="18"/>
  <c r="P182" i="18"/>
  <c r="O182" i="18"/>
  <c r="N182" i="18"/>
  <c r="M182" i="18"/>
  <c r="L182" i="18"/>
  <c r="K182" i="18"/>
  <c r="J182" i="18"/>
  <c r="I182" i="18"/>
  <c r="H182" i="18"/>
  <c r="G182" i="18"/>
  <c r="D98" i="11"/>
  <c r="D182" i="18" s="1"/>
  <c r="AF181" i="18"/>
  <c r="AD181" i="18"/>
  <c r="AB181" i="18"/>
  <c r="Z181" i="18"/>
  <c r="Y181" i="18"/>
  <c r="X181" i="18"/>
  <c r="W181" i="18"/>
  <c r="V181" i="18"/>
  <c r="U181" i="18"/>
  <c r="T181" i="18"/>
  <c r="S181" i="18"/>
  <c r="R181" i="18"/>
  <c r="Q181" i="18"/>
  <c r="P181" i="18"/>
  <c r="O181" i="18"/>
  <c r="N181" i="18"/>
  <c r="M181" i="18"/>
  <c r="L181" i="18"/>
  <c r="K181" i="18"/>
  <c r="J181" i="18"/>
  <c r="I181" i="18"/>
  <c r="H181" i="18"/>
  <c r="G181" i="18"/>
  <c r="D97" i="11"/>
  <c r="D181" i="18" s="1"/>
  <c r="AF180" i="18"/>
  <c r="AD180" i="18"/>
  <c r="AB180" i="18"/>
  <c r="Z180" i="18"/>
  <c r="Y180" i="18"/>
  <c r="X180" i="18"/>
  <c r="W180" i="18"/>
  <c r="V180" i="18"/>
  <c r="U180" i="18"/>
  <c r="T180" i="18"/>
  <c r="S180" i="18"/>
  <c r="R180" i="18"/>
  <c r="Q180" i="18"/>
  <c r="P180" i="18"/>
  <c r="O180" i="18"/>
  <c r="N180" i="18"/>
  <c r="M180" i="18"/>
  <c r="L180" i="18"/>
  <c r="K180" i="18"/>
  <c r="J180" i="18"/>
  <c r="I180" i="18"/>
  <c r="H180" i="18"/>
  <c r="G180" i="18"/>
  <c r="D96" i="11"/>
  <c r="D180" i="18" s="1"/>
  <c r="AF179" i="18"/>
  <c r="AD179" i="18"/>
  <c r="AB179" i="18"/>
  <c r="Z179" i="18"/>
  <c r="Y179" i="18"/>
  <c r="X179" i="18"/>
  <c r="W179" i="18"/>
  <c r="V179" i="18"/>
  <c r="U179" i="18"/>
  <c r="T179" i="18"/>
  <c r="S179" i="18"/>
  <c r="R179" i="18"/>
  <c r="Q179" i="18"/>
  <c r="P179" i="18"/>
  <c r="O179" i="18"/>
  <c r="N179" i="18"/>
  <c r="M179" i="18"/>
  <c r="L179" i="18"/>
  <c r="K179" i="18"/>
  <c r="J179" i="18"/>
  <c r="I179" i="18"/>
  <c r="H179" i="18"/>
  <c r="G179" i="18"/>
  <c r="D95" i="11"/>
  <c r="D179" i="18" s="1"/>
  <c r="AF178" i="18"/>
  <c r="AD178" i="18"/>
  <c r="AB178" i="18"/>
  <c r="Z178" i="18"/>
  <c r="Y178" i="18"/>
  <c r="X178" i="18"/>
  <c r="W178" i="18"/>
  <c r="V178" i="18"/>
  <c r="U178" i="18"/>
  <c r="T178" i="18"/>
  <c r="S178" i="18"/>
  <c r="R178" i="18"/>
  <c r="Q178" i="18"/>
  <c r="P178" i="18"/>
  <c r="O178" i="18"/>
  <c r="N178" i="18"/>
  <c r="M178" i="18"/>
  <c r="L178" i="18"/>
  <c r="K178" i="18"/>
  <c r="J178" i="18"/>
  <c r="I178" i="18"/>
  <c r="H178" i="18"/>
  <c r="G178" i="18"/>
  <c r="D94" i="11"/>
  <c r="D178" i="18" s="1"/>
  <c r="AF177" i="18"/>
  <c r="AD177" i="18"/>
  <c r="AB177" i="18"/>
  <c r="Z177" i="18"/>
  <c r="Y177" i="18"/>
  <c r="X177" i="18"/>
  <c r="W177" i="18"/>
  <c r="V177" i="18"/>
  <c r="U177" i="18"/>
  <c r="T177" i="18"/>
  <c r="S177" i="18"/>
  <c r="R177" i="18"/>
  <c r="Q177" i="18"/>
  <c r="P177" i="18"/>
  <c r="O177" i="18"/>
  <c r="N177" i="18"/>
  <c r="M177" i="18"/>
  <c r="L177" i="18"/>
  <c r="K177" i="18"/>
  <c r="J177" i="18"/>
  <c r="I177" i="18"/>
  <c r="H177" i="18"/>
  <c r="G177" i="18"/>
  <c r="F93" i="11"/>
  <c r="D93" i="11"/>
  <c r="D177" i="18" s="1"/>
  <c r="AF176" i="18"/>
  <c r="AD176" i="18"/>
  <c r="AB176" i="18"/>
  <c r="Z176" i="18"/>
  <c r="Y176" i="18"/>
  <c r="X176" i="18"/>
  <c r="W176" i="18"/>
  <c r="U176" i="18"/>
  <c r="T176" i="18"/>
  <c r="S176" i="18"/>
  <c r="R176" i="18"/>
  <c r="Q176" i="18"/>
  <c r="P176" i="18"/>
  <c r="O176" i="18"/>
  <c r="N176" i="18"/>
  <c r="M176" i="18"/>
  <c r="L176" i="18"/>
  <c r="K176" i="18"/>
  <c r="J176" i="18"/>
  <c r="I176" i="18"/>
  <c r="H176" i="18"/>
  <c r="G176" i="18"/>
  <c r="D92" i="11"/>
  <c r="D176" i="18" s="1"/>
  <c r="B90" i="11"/>
  <c r="D123" i="11" s="1"/>
  <c r="D217" i="11" s="1"/>
  <c r="AF175" i="18"/>
  <c r="AD175" i="18"/>
  <c r="AB175" i="18"/>
  <c r="Z175" i="18"/>
  <c r="Y175" i="18"/>
  <c r="X175" i="18"/>
  <c r="W175" i="18"/>
  <c r="V175" i="18"/>
  <c r="U175" i="18"/>
  <c r="T175" i="18"/>
  <c r="S175" i="18"/>
  <c r="R175" i="18"/>
  <c r="Q175" i="18"/>
  <c r="P175" i="18"/>
  <c r="O175" i="18"/>
  <c r="N175" i="18"/>
  <c r="M175" i="18"/>
  <c r="L175" i="18"/>
  <c r="K175" i="18"/>
  <c r="J175" i="18"/>
  <c r="I175" i="18"/>
  <c r="H175" i="18"/>
  <c r="G175" i="18"/>
  <c r="D86" i="11"/>
  <c r="D175" i="18" s="1"/>
  <c r="AF174" i="18"/>
  <c r="AD174" i="18"/>
  <c r="AB174" i="18"/>
  <c r="Z174" i="18"/>
  <c r="Y174" i="18"/>
  <c r="X174" i="18"/>
  <c r="W174" i="18"/>
  <c r="V174" i="18"/>
  <c r="U174" i="18"/>
  <c r="T174" i="18"/>
  <c r="S174" i="18"/>
  <c r="R174" i="18"/>
  <c r="Q174" i="18"/>
  <c r="P174" i="18"/>
  <c r="O174" i="18"/>
  <c r="N174" i="18"/>
  <c r="M174" i="18"/>
  <c r="L174" i="18"/>
  <c r="K174" i="18"/>
  <c r="J174" i="18"/>
  <c r="I174" i="18"/>
  <c r="H174" i="18"/>
  <c r="G174" i="18"/>
  <c r="D85" i="11"/>
  <c r="D174" i="18" s="1"/>
  <c r="AF173" i="18"/>
  <c r="AD173" i="18"/>
  <c r="AB173" i="18"/>
  <c r="Z173" i="18"/>
  <c r="Y173" i="18"/>
  <c r="X173" i="18"/>
  <c r="W173" i="18"/>
  <c r="V173" i="18"/>
  <c r="U173" i="18"/>
  <c r="T173" i="18"/>
  <c r="S173" i="18"/>
  <c r="R173" i="18"/>
  <c r="Q173" i="18"/>
  <c r="P173" i="18"/>
  <c r="O173" i="18"/>
  <c r="N173" i="18"/>
  <c r="M173" i="18"/>
  <c r="L173" i="18"/>
  <c r="K173" i="18"/>
  <c r="J173" i="18"/>
  <c r="I173" i="18"/>
  <c r="H173" i="18"/>
  <c r="G173" i="18"/>
  <c r="D84" i="11"/>
  <c r="D173" i="18" s="1"/>
  <c r="AF172" i="18"/>
  <c r="AD172" i="18"/>
  <c r="AB172" i="18"/>
  <c r="Z172" i="18"/>
  <c r="Y172" i="18"/>
  <c r="X172" i="18"/>
  <c r="W172" i="18"/>
  <c r="V172" i="18"/>
  <c r="U172" i="18"/>
  <c r="T172" i="18"/>
  <c r="S172" i="18"/>
  <c r="R172" i="18"/>
  <c r="Q172" i="18"/>
  <c r="P172" i="18"/>
  <c r="O172" i="18"/>
  <c r="N172" i="18"/>
  <c r="M172" i="18"/>
  <c r="L172" i="18"/>
  <c r="K172" i="18"/>
  <c r="J172" i="18"/>
  <c r="I172" i="18"/>
  <c r="H172" i="18"/>
  <c r="G172" i="18"/>
  <c r="D83" i="11"/>
  <c r="D172" i="18" s="1"/>
  <c r="AF171" i="18"/>
  <c r="AD171" i="18"/>
  <c r="AB171" i="18"/>
  <c r="Z171" i="18"/>
  <c r="Y171" i="18"/>
  <c r="X171" i="18"/>
  <c r="W171" i="18"/>
  <c r="V171" i="18"/>
  <c r="U171" i="18"/>
  <c r="T171" i="18"/>
  <c r="S171" i="18"/>
  <c r="R171" i="18"/>
  <c r="Q171" i="18"/>
  <c r="P171" i="18"/>
  <c r="O171" i="18"/>
  <c r="N171" i="18"/>
  <c r="M171" i="18"/>
  <c r="L171" i="18"/>
  <c r="K171" i="18"/>
  <c r="J171" i="18"/>
  <c r="I171" i="18"/>
  <c r="H171" i="18"/>
  <c r="G171" i="18"/>
  <c r="D82" i="11"/>
  <c r="D171" i="18" s="1"/>
  <c r="AF170" i="18"/>
  <c r="AD170" i="18"/>
  <c r="AB170" i="18"/>
  <c r="Z170" i="18"/>
  <c r="Y170" i="18"/>
  <c r="X170" i="18"/>
  <c r="W170" i="18"/>
  <c r="V170" i="18"/>
  <c r="U170" i="18"/>
  <c r="T170" i="18"/>
  <c r="S170" i="18"/>
  <c r="R170" i="18"/>
  <c r="Q170" i="18"/>
  <c r="P170" i="18"/>
  <c r="O170" i="18"/>
  <c r="N170" i="18"/>
  <c r="M170" i="18"/>
  <c r="L170" i="18"/>
  <c r="K170" i="18"/>
  <c r="J170" i="18"/>
  <c r="I170" i="18"/>
  <c r="H170" i="18"/>
  <c r="G170" i="18"/>
  <c r="D81" i="11"/>
  <c r="D170" i="18" s="1"/>
  <c r="AF169" i="18"/>
  <c r="AD169" i="18"/>
  <c r="AB169" i="18"/>
  <c r="Z169" i="18"/>
  <c r="Y169" i="18"/>
  <c r="X169" i="18"/>
  <c r="W169" i="18"/>
  <c r="V169" i="18"/>
  <c r="U169" i="18"/>
  <c r="T169" i="18"/>
  <c r="S169" i="18"/>
  <c r="R169" i="18"/>
  <c r="Q169" i="18"/>
  <c r="P169" i="18"/>
  <c r="O169" i="18"/>
  <c r="N169" i="18"/>
  <c r="M169" i="18"/>
  <c r="L169" i="18"/>
  <c r="K169" i="18"/>
  <c r="J169" i="18"/>
  <c r="I169" i="18"/>
  <c r="H169" i="18"/>
  <c r="G169" i="18"/>
  <c r="D80" i="11"/>
  <c r="D169" i="18" s="1"/>
  <c r="AF168" i="18"/>
  <c r="AD168" i="18"/>
  <c r="AB168" i="18"/>
  <c r="Z168" i="18"/>
  <c r="Y168" i="18"/>
  <c r="X168" i="18"/>
  <c r="W168" i="18"/>
  <c r="V168" i="18"/>
  <c r="U168" i="18"/>
  <c r="T168" i="18"/>
  <c r="S168" i="18"/>
  <c r="R168" i="18"/>
  <c r="Q168" i="18"/>
  <c r="P168" i="18"/>
  <c r="O168" i="18"/>
  <c r="N168" i="18"/>
  <c r="M168" i="18"/>
  <c r="L168" i="18"/>
  <c r="K168" i="18"/>
  <c r="J168" i="18"/>
  <c r="I168" i="18"/>
  <c r="H168" i="18"/>
  <c r="G168" i="18"/>
  <c r="D79" i="11"/>
  <c r="D168" i="18" s="1"/>
  <c r="AF167" i="18"/>
  <c r="AD167" i="18"/>
  <c r="AB167" i="18"/>
  <c r="Z167" i="18"/>
  <c r="Y167" i="18"/>
  <c r="X167" i="18"/>
  <c r="W167" i="18"/>
  <c r="V167" i="18"/>
  <c r="U167" i="18"/>
  <c r="T167" i="18"/>
  <c r="S167" i="18"/>
  <c r="R167" i="18"/>
  <c r="Q167" i="18"/>
  <c r="P167" i="18"/>
  <c r="O167" i="18"/>
  <c r="N167" i="18"/>
  <c r="M167" i="18"/>
  <c r="L167" i="18"/>
  <c r="K167" i="18"/>
  <c r="J167" i="18"/>
  <c r="I167" i="18"/>
  <c r="H167" i="18"/>
  <c r="G167" i="18"/>
  <c r="D78" i="11"/>
  <c r="D167" i="18" s="1"/>
  <c r="AF166" i="18"/>
  <c r="AD166" i="18"/>
  <c r="AB166" i="18"/>
  <c r="Z166" i="18"/>
  <c r="Y166" i="18"/>
  <c r="X166" i="18"/>
  <c r="W166" i="18"/>
  <c r="V166" i="18"/>
  <c r="U166" i="18"/>
  <c r="T166" i="18"/>
  <c r="S166" i="18"/>
  <c r="R166" i="18"/>
  <c r="Q166" i="18"/>
  <c r="P166" i="18"/>
  <c r="O166" i="18"/>
  <c r="N166" i="18"/>
  <c r="M166" i="18"/>
  <c r="L166" i="18"/>
  <c r="K166" i="18"/>
  <c r="J166" i="18"/>
  <c r="I166" i="18"/>
  <c r="H166" i="18"/>
  <c r="G166" i="18"/>
  <c r="D77" i="11"/>
  <c r="D166" i="18" s="1"/>
  <c r="AF165" i="18"/>
  <c r="AD165" i="18"/>
  <c r="AB165" i="18"/>
  <c r="Z165" i="18"/>
  <c r="Y165" i="18"/>
  <c r="X165" i="18"/>
  <c r="W165" i="18"/>
  <c r="V165" i="18"/>
  <c r="U165" i="18"/>
  <c r="T165" i="18"/>
  <c r="S165" i="18"/>
  <c r="R165" i="18"/>
  <c r="Q165" i="18"/>
  <c r="P165" i="18"/>
  <c r="O165" i="18"/>
  <c r="N165" i="18"/>
  <c r="M165" i="18"/>
  <c r="L165" i="18"/>
  <c r="K165" i="18"/>
  <c r="J165" i="18"/>
  <c r="I165" i="18"/>
  <c r="H165" i="18"/>
  <c r="G165" i="18"/>
  <c r="D76" i="11"/>
  <c r="D165" i="18" s="1"/>
  <c r="AF164" i="18"/>
  <c r="AD164" i="18"/>
  <c r="AB164" i="18"/>
  <c r="Z164" i="18"/>
  <c r="Y164" i="18"/>
  <c r="X164" i="18"/>
  <c r="W164" i="18"/>
  <c r="V164" i="18"/>
  <c r="U164" i="18"/>
  <c r="T164" i="18"/>
  <c r="S164" i="18"/>
  <c r="R164" i="18"/>
  <c r="Q164" i="18"/>
  <c r="P164" i="18"/>
  <c r="O164" i="18"/>
  <c r="N164" i="18"/>
  <c r="M164" i="18"/>
  <c r="L164" i="18"/>
  <c r="K164" i="18"/>
  <c r="J164" i="18"/>
  <c r="I164" i="18"/>
  <c r="H164" i="18"/>
  <c r="G164" i="18"/>
  <c r="D75" i="11"/>
  <c r="D164" i="18" s="1"/>
  <c r="AF163" i="18"/>
  <c r="AD163" i="18"/>
  <c r="AB163" i="18"/>
  <c r="Z163" i="18"/>
  <c r="Y163" i="18"/>
  <c r="X163" i="18"/>
  <c r="W163" i="18"/>
  <c r="V163" i="18"/>
  <c r="U163" i="18"/>
  <c r="T163" i="18"/>
  <c r="S163" i="18"/>
  <c r="R163" i="18"/>
  <c r="Q163" i="18"/>
  <c r="P163" i="18"/>
  <c r="O163" i="18"/>
  <c r="N163" i="18"/>
  <c r="M163" i="18"/>
  <c r="L163" i="18"/>
  <c r="K163" i="18"/>
  <c r="J163" i="18"/>
  <c r="I163" i="18"/>
  <c r="H163" i="18"/>
  <c r="G163" i="18"/>
  <c r="D74" i="11"/>
  <c r="D163" i="18" s="1"/>
  <c r="AF162" i="18"/>
  <c r="AD162" i="18"/>
  <c r="AB162" i="18"/>
  <c r="Z162" i="18"/>
  <c r="Y162" i="18"/>
  <c r="X162" i="18"/>
  <c r="W162" i="18"/>
  <c r="V162" i="18"/>
  <c r="U162" i="18"/>
  <c r="T162" i="18"/>
  <c r="S162" i="18"/>
  <c r="R162" i="18"/>
  <c r="Q162" i="18"/>
  <c r="P162" i="18"/>
  <c r="O162" i="18"/>
  <c r="N162" i="18"/>
  <c r="M162" i="18"/>
  <c r="L162" i="18"/>
  <c r="K162" i="18"/>
  <c r="J162" i="18"/>
  <c r="I162" i="18"/>
  <c r="H162" i="18"/>
  <c r="G162" i="18"/>
  <c r="D73" i="11"/>
  <c r="D162" i="18" s="1"/>
  <c r="AF161" i="18"/>
  <c r="AD161" i="18"/>
  <c r="AB161" i="18"/>
  <c r="Z161" i="18"/>
  <c r="Y161" i="18"/>
  <c r="X161" i="18"/>
  <c r="W161" i="18"/>
  <c r="V161" i="18"/>
  <c r="U161" i="18"/>
  <c r="T161" i="18"/>
  <c r="S161" i="18"/>
  <c r="R161" i="18"/>
  <c r="Q161" i="18"/>
  <c r="P161" i="18"/>
  <c r="O161" i="18"/>
  <c r="N161" i="18"/>
  <c r="M161" i="18"/>
  <c r="L161" i="18"/>
  <c r="K161" i="18"/>
  <c r="J161" i="18"/>
  <c r="I161" i="18"/>
  <c r="H161" i="18"/>
  <c r="G161" i="18"/>
  <c r="D72" i="11"/>
  <c r="D161" i="18" s="1"/>
  <c r="AF160" i="18"/>
  <c r="AD160" i="18"/>
  <c r="AB160" i="18"/>
  <c r="Z160" i="18"/>
  <c r="Y160" i="18"/>
  <c r="X160" i="18"/>
  <c r="W160" i="18"/>
  <c r="V160" i="18"/>
  <c r="U160" i="18"/>
  <c r="T160" i="18"/>
  <c r="S160" i="18"/>
  <c r="R160" i="18"/>
  <c r="Q160" i="18"/>
  <c r="P160" i="18"/>
  <c r="O160" i="18"/>
  <c r="N160" i="18"/>
  <c r="M160" i="18"/>
  <c r="L160" i="18"/>
  <c r="K160" i="18"/>
  <c r="J160" i="18"/>
  <c r="I160" i="18"/>
  <c r="H160" i="18"/>
  <c r="G160" i="18"/>
  <c r="D71" i="11"/>
  <c r="D160" i="18" s="1"/>
  <c r="AF159" i="18"/>
  <c r="AD159" i="18"/>
  <c r="AB159" i="18"/>
  <c r="Z159" i="18"/>
  <c r="Y159" i="18"/>
  <c r="X159" i="18"/>
  <c r="W159" i="18"/>
  <c r="V159" i="18"/>
  <c r="U159" i="18"/>
  <c r="T159" i="18"/>
  <c r="S159" i="18"/>
  <c r="R159" i="18"/>
  <c r="Q159" i="18"/>
  <c r="P159" i="18"/>
  <c r="O159" i="18"/>
  <c r="N159" i="18"/>
  <c r="M159" i="18"/>
  <c r="L159" i="18"/>
  <c r="K159" i="18"/>
  <c r="J159" i="18"/>
  <c r="I159" i="18"/>
  <c r="H159" i="18"/>
  <c r="G159" i="18"/>
  <c r="D70" i="11"/>
  <c r="D159" i="18" s="1"/>
  <c r="AF158" i="18"/>
  <c r="AD158" i="18"/>
  <c r="AB158" i="18"/>
  <c r="Z158" i="18"/>
  <c r="Y158" i="18"/>
  <c r="X158" i="18"/>
  <c r="W158" i="18"/>
  <c r="V158" i="18"/>
  <c r="U158" i="18"/>
  <c r="T158" i="18"/>
  <c r="S158" i="18"/>
  <c r="R158" i="18"/>
  <c r="Q158" i="18"/>
  <c r="P158" i="18"/>
  <c r="O158" i="18"/>
  <c r="N158" i="18"/>
  <c r="M158" i="18"/>
  <c r="L158" i="18"/>
  <c r="K158" i="18"/>
  <c r="J158" i="18"/>
  <c r="I158" i="18"/>
  <c r="H158" i="18"/>
  <c r="G158" i="18"/>
  <c r="D69" i="11"/>
  <c r="D158" i="18" s="1"/>
  <c r="AF157" i="18"/>
  <c r="AD157" i="18"/>
  <c r="AB157" i="18"/>
  <c r="Z157" i="18"/>
  <c r="Y157" i="18"/>
  <c r="X157" i="18"/>
  <c r="W157" i="18"/>
  <c r="V157" i="18"/>
  <c r="U157" i="18"/>
  <c r="T157" i="18"/>
  <c r="S157" i="18"/>
  <c r="R157" i="18"/>
  <c r="Q157" i="18"/>
  <c r="P157" i="18"/>
  <c r="O157" i="18"/>
  <c r="N157" i="18"/>
  <c r="M157" i="18"/>
  <c r="L157" i="18"/>
  <c r="K157" i="18"/>
  <c r="J157" i="18"/>
  <c r="I157" i="18"/>
  <c r="H157" i="18"/>
  <c r="G157" i="18"/>
  <c r="D68" i="11"/>
  <c r="D157" i="18" s="1"/>
  <c r="AF156" i="18"/>
  <c r="AD156" i="18"/>
  <c r="AB156" i="18"/>
  <c r="Z156" i="18"/>
  <c r="Y156" i="18"/>
  <c r="X156" i="18"/>
  <c r="W156" i="18"/>
  <c r="V156" i="18"/>
  <c r="U156" i="18"/>
  <c r="T156" i="18"/>
  <c r="S156" i="18"/>
  <c r="R156" i="18"/>
  <c r="Q156" i="18"/>
  <c r="P156" i="18"/>
  <c r="O156" i="18"/>
  <c r="N156" i="18"/>
  <c r="M156" i="18"/>
  <c r="L156" i="18"/>
  <c r="K156" i="18"/>
  <c r="J156" i="18"/>
  <c r="I156" i="18"/>
  <c r="H156" i="18"/>
  <c r="G156" i="18"/>
  <c r="D67" i="11"/>
  <c r="D156" i="18" s="1"/>
  <c r="AF155" i="18"/>
  <c r="AD155" i="18"/>
  <c r="AB155" i="18"/>
  <c r="Z155" i="18"/>
  <c r="Y155" i="18"/>
  <c r="X155" i="18"/>
  <c r="W155" i="18"/>
  <c r="V155" i="18"/>
  <c r="U155" i="18"/>
  <c r="T155" i="18"/>
  <c r="S155" i="18"/>
  <c r="R155" i="18"/>
  <c r="Q155" i="18"/>
  <c r="P155" i="18"/>
  <c r="O155" i="18"/>
  <c r="N155" i="18"/>
  <c r="M155" i="18"/>
  <c r="L155" i="18"/>
  <c r="K155" i="18"/>
  <c r="J155" i="18"/>
  <c r="I155" i="18"/>
  <c r="H155" i="18"/>
  <c r="G155" i="18"/>
  <c r="D66" i="11"/>
  <c r="D155" i="18" s="1"/>
  <c r="AF154" i="18"/>
  <c r="AD154" i="18"/>
  <c r="AB154" i="18"/>
  <c r="Z154" i="18"/>
  <c r="Y154" i="18"/>
  <c r="X154" i="18"/>
  <c r="W154" i="18"/>
  <c r="V154" i="18"/>
  <c r="U154" i="18"/>
  <c r="T154" i="18"/>
  <c r="S154" i="18"/>
  <c r="R154" i="18"/>
  <c r="Q154" i="18"/>
  <c r="P154" i="18"/>
  <c r="O154" i="18"/>
  <c r="N154" i="18"/>
  <c r="M154" i="18"/>
  <c r="L154" i="18"/>
  <c r="K154" i="18"/>
  <c r="J154" i="18"/>
  <c r="I154" i="18"/>
  <c r="H154" i="18"/>
  <c r="G154" i="18"/>
  <c r="D65" i="11"/>
  <c r="D154" i="18" s="1"/>
  <c r="AF153" i="18"/>
  <c r="AD153" i="18"/>
  <c r="AB153" i="18"/>
  <c r="Z153" i="18"/>
  <c r="Y153" i="18"/>
  <c r="X153" i="18"/>
  <c r="W153" i="18"/>
  <c r="V153" i="18"/>
  <c r="U153" i="18"/>
  <c r="T153" i="18"/>
  <c r="S153" i="18"/>
  <c r="R153" i="18"/>
  <c r="Q153" i="18"/>
  <c r="P153" i="18"/>
  <c r="O153" i="18"/>
  <c r="N153" i="18"/>
  <c r="M153" i="18"/>
  <c r="L153" i="18"/>
  <c r="K153" i="18"/>
  <c r="J153" i="18"/>
  <c r="I153" i="18"/>
  <c r="H153" i="18"/>
  <c r="G153" i="18"/>
  <c r="D64" i="11"/>
  <c r="D153" i="18" s="1"/>
  <c r="AF152" i="18"/>
  <c r="AD152" i="18"/>
  <c r="AB152" i="18"/>
  <c r="Z152" i="18"/>
  <c r="Y152" i="18"/>
  <c r="X152" i="18"/>
  <c r="W152" i="18"/>
  <c r="V152" i="18"/>
  <c r="U152" i="18"/>
  <c r="T152" i="18"/>
  <c r="S152" i="18"/>
  <c r="R152" i="18"/>
  <c r="Q152" i="18"/>
  <c r="P152" i="18"/>
  <c r="O152" i="18"/>
  <c r="N152" i="18"/>
  <c r="M152" i="18"/>
  <c r="L152" i="18"/>
  <c r="K152" i="18"/>
  <c r="J152" i="18"/>
  <c r="I152" i="18"/>
  <c r="H152" i="18"/>
  <c r="G152" i="18"/>
  <c r="D63" i="11"/>
  <c r="D152" i="18" s="1"/>
  <c r="AF151" i="18"/>
  <c r="AD151" i="18"/>
  <c r="AB151" i="18"/>
  <c r="Z151" i="18"/>
  <c r="Y151" i="18"/>
  <c r="X151" i="18"/>
  <c r="W151" i="18"/>
  <c r="V151" i="18"/>
  <c r="U151" i="18"/>
  <c r="T151" i="18"/>
  <c r="S151" i="18"/>
  <c r="R151" i="18"/>
  <c r="Q151" i="18"/>
  <c r="P151" i="18"/>
  <c r="O151" i="18"/>
  <c r="N151" i="18"/>
  <c r="M151" i="18"/>
  <c r="L151" i="18"/>
  <c r="K151" i="18"/>
  <c r="J151" i="18"/>
  <c r="I151" i="18"/>
  <c r="H151" i="18"/>
  <c r="G151" i="18"/>
  <c r="D62" i="11"/>
  <c r="D151" i="18" s="1"/>
  <c r="AF150" i="18"/>
  <c r="AD150" i="18"/>
  <c r="AB150" i="18"/>
  <c r="Z150" i="18"/>
  <c r="Y150" i="18"/>
  <c r="X150" i="18"/>
  <c r="W150" i="18"/>
  <c r="V150" i="18"/>
  <c r="U150" i="18"/>
  <c r="T150" i="18"/>
  <c r="S150" i="18"/>
  <c r="R150" i="18"/>
  <c r="Q150" i="18"/>
  <c r="P150" i="18"/>
  <c r="O150" i="18"/>
  <c r="N150" i="18"/>
  <c r="M150" i="18"/>
  <c r="L150" i="18"/>
  <c r="K150" i="18"/>
  <c r="J150" i="18"/>
  <c r="I150" i="18"/>
  <c r="H150" i="18"/>
  <c r="G150" i="18"/>
  <c r="D61" i="11"/>
  <c r="D150" i="18" s="1"/>
  <c r="AF149" i="18"/>
  <c r="AD149" i="18"/>
  <c r="AB149" i="18"/>
  <c r="Z149" i="18"/>
  <c r="Y149" i="18"/>
  <c r="X149" i="18"/>
  <c r="W149" i="18"/>
  <c r="V149" i="18"/>
  <c r="U149" i="18"/>
  <c r="T149" i="18"/>
  <c r="S149" i="18"/>
  <c r="R149" i="18"/>
  <c r="Q149" i="18"/>
  <c r="P149" i="18"/>
  <c r="O149" i="18"/>
  <c r="N149" i="18"/>
  <c r="M149" i="18"/>
  <c r="L149" i="18"/>
  <c r="K149" i="18"/>
  <c r="J149" i="18"/>
  <c r="I149" i="18"/>
  <c r="H149" i="18"/>
  <c r="G149" i="18"/>
  <c r="D60" i="11"/>
  <c r="D149" i="18" s="1"/>
  <c r="AF148" i="18"/>
  <c r="AD148" i="18"/>
  <c r="AB148" i="18"/>
  <c r="Z148" i="18"/>
  <c r="Y148" i="18"/>
  <c r="X148" i="18"/>
  <c r="W148" i="18"/>
  <c r="V148" i="18"/>
  <c r="U148" i="18"/>
  <c r="T148" i="18"/>
  <c r="S148" i="18"/>
  <c r="R148" i="18"/>
  <c r="Q148" i="18"/>
  <c r="P148" i="18"/>
  <c r="O148" i="18"/>
  <c r="N148" i="18"/>
  <c r="M148" i="18"/>
  <c r="L148" i="18"/>
  <c r="K148" i="18"/>
  <c r="J148" i="18"/>
  <c r="I148" i="18"/>
  <c r="H148" i="18"/>
  <c r="G148" i="18"/>
  <c r="D59" i="11"/>
  <c r="D148" i="18" s="1"/>
  <c r="AF147" i="18"/>
  <c r="AD147" i="18"/>
  <c r="AB147" i="18"/>
  <c r="Z147" i="18"/>
  <c r="Y147" i="18"/>
  <c r="X147" i="18"/>
  <c r="W147" i="18"/>
  <c r="V147" i="18"/>
  <c r="U147" i="18"/>
  <c r="T147" i="18"/>
  <c r="S147" i="18"/>
  <c r="R147" i="18"/>
  <c r="Q147" i="18"/>
  <c r="P147" i="18"/>
  <c r="O147" i="18"/>
  <c r="N147" i="18"/>
  <c r="M147" i="18"/>
  <c r="L147" i="18"/>
  <c r="K147" i="18"/>
  <c r="J147" i="18"/>
  <c r="I147" i="18"/>
  <c r="H147" i="18"/>
  <c r="G147" i="18"/>
  <c r="D58" i="11"/>
  <c r="D147" i="18" s="1"/>
  <c r="AF146" i="18"/>
  <c r="AD146" i="18"/>
  <c r="AB146" i="18"/>
  <c r="Z146" i="18"/>
  <c r="Y146" i="18"/>
  <c r="X146" i="18"/>
  <c r="W146" i="18"/>
  <c r="V146" i="18"/>
  <c r="U146" i="18"/>
  <c r="T146" i="18"/>
  <c r="S146" i="18"/>
  <c r="R146" i="18"/>
  <c r="Q146" i="18"/>
  <c r="P146" i="18"/>
  <c r="O146" i="18"/>
  <c r="N146" i="18"/>
  <c r="M146" i="18"/>
  <c r="L146" i="18"/>
  <c r="K146" i="18"/>
  <c r="J146" i="18"/>
  <c r="I146" i="18"/>
  <c r="H146" i="18"/>
  <c r="G146" i="18"/>
  <c r="D57" i="11"/>
  <c r="D146" i="18" s="1"/>
  <c r="AF145" i="18"/>
  <c r="AD145" i="18"/>
  <c r="AB145" i="18"/>
  <c r="Z145" i="18"/>
  <c r="Y145" i="18"/>
  <c r="X145" i="18"/>
  <c r="W145" i="18"/>
  <c r="V145" i="18"/>
  <c r="U145" i="18"/>
  <c r="T145" i="18"/>
  <c r="S145" i="18"/>
  <c r="R145" i="18"/>
  <c r="Q145" i="18"/>
  <c r="P145" i="18"/>
  <c r="O145" i="18"/>
  <c r="N145" i="18"/>
  <c r="M145" i="18"/>
  <c r="L145" i="18"/>
  <c r="K145" i="18"/>
  <c r="J145" i="18"/>
  <c r="I145" i="18"/>
  <c r="H145" i="18"/>
  <c r="G145" i="18"/>
  <c r="D56" i="11"/>
  <c r="D145" i="18" s="1"/>
  <c r="AF144" i="18"/>
  <c r="AD144" i="18"/>
  <c r="AB144" i="18"/>
  <c r="Z144" i="18"/>
  <c r="Y144" i="18"/>
  <c r="X144" i="18"/>
  <c r="W144" i="18"/>
  <c r="V144" i="18"/>
  <c r="U144" i="18"/>
  <c r="T144" i="18"/>
  <c r="S144" i="18"/>
  <c r="R144" i="18"/>
  <c r="Q144" i="18"/>
  <c r="P144" i="18"/>
  <c r="O144" i="18"/>
  <c r="N144" i="18"/>
  <c r="M144" i="18"/>
  <c r="L144" i="18"/>
  <c r="K144" i="18"/>
  <c r="J144" i="18"/>
  <c r="I144" i="18"/>
  <c r="H144" i="18"/>
  <c r="G144" i="18"/>
  <c r="D55" i="11"/>
  <c r="D144" i="18" s="1"/>
  <c r="AF143" i="18"/>
  <c r="AD143" i="18"/>
  <c r="AB143" i="18"/>
  <c r="Z143" i="18"/>
  <c r="Y143" i="18"/>
  <c r="X143" i="18"/>
  <c r="W143" i="18"/>
  <c r="V143" i="18"/>
  <c r="U143" i="18"/>
  <c r="T143" i="18"/>
  <c r="S143" i="18"/>
  <c r="R143" i="18"/>
  <c r="Q143" i="18"/>
  <c r="P143" i="18"/>
  <c r="O143" i="18"/>
  <c r="N143" i="18"/>
  <c r="M143" i="18"/>
  <c r="L143" i="18"/>
  <c r="K143" i="18"/>
  <c r="J143" i="18"/>
  <c r="I143" i="18"/>
  <c r="H143" i="18"/>
  <c r="G143" i="18"/>
  <c r="D54" i="11"/>
  <c r="D143" i="18" s="1"/>
  <c r="AF142" i="18"/>
  <c r="AD142" i="18"/>
  <c r="AB142" i="18"/>
  <c r="Z142" i="18"/>
  <c r="Y142" i="18"/>
  <c r="X142" i="18"/>
  <c r="W142" i="18"/>
  <c r="V142" i="18"/>
  <c r="U142" i="18"/>
  <c r="T142" i="18"/>
  <c r="S142" i="18"/>
  <c r="R142" i="18"/>
  <c r="Q142" i="18"/>
  <c r="P142" i="18"/>
  <c r="O142" i="18"/>
  <c r="N142" i="18"/>
  <c r="M142" i="18"/>
  <c r="L142" i="18"/>
  <c r="K142" i="18"/>
  <c r="J142" i="18"/>
  <c r="I142" i="18"/>
  <c r="H142" i="18"/>
  <c r="G142" i="18"/>
  <c r="F53" i="11"/>
  <c r="D53" i="11"/>
  <c r="D142" i="18" s="1"/>
  <c r="AD141" i="18"/>
  <c r="Z141" i="18"/>
  <c r="X141" i="18"/>
  <c r="W141" i="18"/>
  <c r="V141" i="18"/>
  <c r="T141" i="18"/>
  <c r="R141" i="18"/>
  <c r="P141" i="18"/>
  <c r="N141" i="18"/>
  <c r="L141" i="18"/>
  <c r="J141" i="18"/>
  <c r="H141" i="18"/>
  <c r="G141" i="18"/>
  <c r="D52" i="11"/>
  <c r="D141" i="18" s="1"/>
  <c r="B50" i="11"/>
  <c r="D88" i="11" s="1"/>
  <c r="D216" i="11" s="1"/>
  <c r="AF140" i="18"/>
  <c r="AD140" i="18"/>
  <c r="AB140" i="18"/>
  <c r="Z140" i="18"/>
  <c r="Y140" i="18"/>
  <c r="X140" i="18"/>
  <c r="W140" i="18"/>
  <c r="V140" i="18"/>
  <c r="U140" i="18"/>
  <c r="T140" i="18"/>
  <c r="S140" i="18"/>
  <c r="R140" i="18"/>
  <c r="Q140" i="18"/>
  <c r="P140" i="18"/>
  <c r="O140" i="18"/>
  <c r="N140" i="18"/>
  <c r="M140" i="18"/>
  <c r="L140" i="18"/>
  <c r="K140" i="18"/>
  <c r="J140" i="18"/>
  <c r="I140" i="18"/>
  <c r="H140" i="18"/>
  <c r="G140" i="18"/>
  <c r="D46" i="11"/>
  <c r="D140" i="18" s="1"/>
  <c r="AF139" i="18"/>
  <c r="AD139" i="18"/>
  <c r="AB139" i="18"/>
  <c r="Z139" i="18"/>
  <c r="Y139" i="18"/>
  <c r="X139" i="18"/>
  <c r="W139" i="18"/>
  <c r="V139" i="18"/>
  <c r="U139" i="18"/>
  <c r="T139" i="18"/>
  <c r="S139" i="18"/>
  <c r="R139" i="18"/>
  <c r="Q139" i="18"/>
  <c r="P139" i="18"/>
  <c r="O139" i="18"/>
  <c r="N139" i="18"/>
  <c r="M139" i="18"/>
  <c r="L139" i="18"/>
  <c r="K139" i="18"/>
  <c r="J139" i="18"/>
  <c r="I139" i="18"/>
  <c r="H139" i="18"/>
  <c r="G139" i="18"/>
  <c r="D45" i="11"/>
  <c r="D139" i="18" s="1"/>
  <c r="AF138" i="18"/>
  <c r="AD138" i="18"/>
  <c r="AB138" i="18"/>
  <c r="Z138" i="18"/>
  <c r="Y138" i="18"/>
  <c r="X138" i="18"/>
  <c r="W138" i="18"/>
  <c r="V138" i="18"/>
  <c r="U138" i="18"/>
  <c r="T138" i="18"/>
  <c r="S138" i="18"/>
  <c r="R138" i="18"/>
  <c r="Q138" i="18"/>
  <c r="P138" i="18"/>
  <c r="O138" i="18"/>
  <c r="N138" i="18"/>
  <c r="M138" i="18"/>
  <c r="L138" i="18"/>
  <c r="K138" i="18"/>
  <c r="J138" i="18"/>
  <c r="I138" i="18"/>
  <c r="H138" i="18"/>
  <c r="G138" i="18"/>
  <c r="D44" i="11"/>
  <c r="D138" i="18" s="1"/>
  <c r="AF137" i="18"/>
  <c r="AD137" i="18"/>
  <c r="AB137" i="18"/>
  <c r="Z137" i="18"/>
  <c r="Y137" i="18"/>
  <c r="X137" i="18"/>
  <c r="W137" i="18"/>
  <c r="V137" i="18"/>
  <c r="U137" i="18"/>
  <c r="T137" i="18"/>
  <c r="S137" i="18"/>
  <c r="R137" i="18"/>
  <c r="Q137" i="18"/>
  <c r="P137" i="18"/>
  <c r="O137" i="18"/>
  <c r="N137" i="18"/>
  <c r="M137" i="18"/>
  <c r="L137" i="18"/>
  <c r="K137" i="18"/>
  <c r="J137" i="18"/>
  <c r="I137" i="18"/>
  <c r="H137" i="18"/>
  <c r="G137" i="18"/>
  <c r="D43" i="11"/>
  <c r="D137" i="18" s="1"/>
  <c r="AF136" i="18"/>
  <c r="AD136" i="18"/>
  <c r="AB136" i="18"/>
  <c r="Z136" i="18"/>
  <c r="Y136" i="18"/>
  <c r="X136" i="18"/>
  <c r="W136" i="18"/>
  <c r="V136" i="18"/>
  <c r="U136" i="18"/>
  <c r="T136" i="18"/>
  <c r="S136" i="18"/>
  <c r="R136" i="18"/>
  <c r="Q136" i="18"/>
  <c r="P136" i="18"/>
  <c r="O136" i="18"/>
  <c r="N136" i="18"/>
  <c r="M136" i="18"/>
  <c r="L136" i="18"/>
  <c r="K136" i="18"/>
  <c r="J136" i="18"/>
  <c r="I136" i="18"/>
  <c r="H136" i="18"/>
  <c r="G136" i="18"/>
  <c r="D42" i="11"/>
  <c r="D136" i="18" s="1"/>
  <c r="AF135" i="18"/>
  <c r="AD135" i="18"/>
  <c r="AB135" i="18"/>
  <c r="Z135" i="18"/>
  <c r="Y135" i="18"/>
  <c r="X135" i="18"/>
  <c r="W135" i="18"/>
  <c r="V135" i="18"/>
  <c r="U135" i="18"/>
  <c r="T135" i="18"/>
  <c r="S135" i="18"/>
  <c r="R135" i="18"/>
  <c r="Q135" i="18"/>
  <c r="P135" i="18"/>
  <c r="O135" i="18"/>
  <c r="N135" i="18"/>
  <c r="M135" i="18"/>
  <c r="L135" i="18"/>
  <c r="K135" i="18"/>
  <c r="J135" i="18"/>
  <c r="I135" i="18"/>
  <c r="H135" i="18"/>
  <c r="G135" i="18"/>
  <c r="D41" i="11"/>
  <c r="D135" i="18" s="1"/>
  <c r="AF134" i="18"/>
  <c r="AD134" i="18"/>
  <c r="AB134" i="18"/>
  <c r="Z134" i="18"/>
  <c r="Y134" i="18"/>
  <c r="X134" i="18"/>
  <c r="W134" i="18"/>
  <c r="V134" i="18"/>
  <c r="U134" i="18"/>
  <c r="T134" i="18"/>
  <c r="S134" i="18"/>
  <c r="R134" i="18"/>
  <c r="Q134" i="18"/>
  <c r="P134" i="18"/>
  <c r="O134" i="18"/>
  <c r="N134" i="18"/>
  <c r="M134" i="18"/>
  <c r="L134" i="18"/>
  <c r="K134" i="18"/>
  <c r="J134" i="18"/>
  <c r="I134" i="18"/>
  <c r="H134" i="18"/>
  <c r="G134" i="18"/>
  <c r="D40" i="11"/>
  <c r="D134" i="18" s="1"/>
  <c r="AF133" i="18"/>
  <c r="AD133" i="18"/>
  <c r="AB133" i="18"/>
  <c r="Z133" i="18"/>
  <c r="Y133" i="18"/>
  <c r="X133" i="18"/>
  <c r="W133" i="18"/>
  <c r="V133" i="18"/>
  <c r="U133" i="18"/>
  <c r="T133" i="18"/>
  <c r="S133" i="18"/>
  <c r="R133" i="18"/>
  <c r="Q133" i="18"/>
  <c r="P133" i="18"/>
  <c r="O133" i="18"/>
  <c r="N133" i="18"/>
  <c r="M133" i="18"/>
  <c r="L133" i="18"/>
  <c r="K133" i="18"/>
  <c r="J133" i="18"/>
  <c r="I133" i="18"/>
  <c r="H133" i="18"/>
  <c r="G133" i="18"/>
  <c r="D39" i="11"/>
  <c r="D133" i="18" s="1"/>
  <c r="AF132" i="18"/>
  <c r="AD132" i="18"/>
  <c r="AB132" i="18"/>
  <c r="Z132" i="18"/>
  <c r="Y132" i="18"/>
  <c r="X132" i="18"/>
  <c r="W132" i="18"/>
  <c r="V132" i="18"/>
  <c r="U132" i="18"/>
  <c r="T132" i="18"/>
  <c r="S132" i="18"/>
  <c r="R132" i="18"/>
  <c r="Q132" i="18"/>
  <c r="P132" i="18"/>
  <c r="O132" i="18"/>
  <c r="N132" i="18"/>
  <c r="M132" i="18"/>
  <c r="L132" i="18"/>
  <c r="K132" i="18"/>
  <c r="J132" i="18"/>
  <c r="I132" i="18"/>
  <c r="H132" i="18"/>
  <c r="G132" i="18"/>
  <c r="D38" i="11"/>
  <c r="D132" i="18" s="1"/>
  <c r="AF131" i="18"/>
  <c r="AD131" i="18"/>
  <c r="AB131" i="18"/>
  <c r="Z131" i="18"/>
  <c r="Y131" i="18"/>
  <c r="X131" i="18"/>
  <c r="W131" i="18"/>
  <c r="V131" i="18"/>
  <c r="U131" i="18"/>
  <c r="T131" i="18"/>
  <c r="S131" i="18"/>
  <c r="R131" i="18"/>
  <c r="Q131" i="18"/>
  <c r="P131" i="18"/>
  <c r="O131" i="18"/>
  <c r="N131" i="18"/>
  <c r="M131" i="18"/>
  <c r="L131" i="18"/>
  <c r="K131" i="18"/>
  <c r="J131" i="18"/>
  <c r="I131" i="18"/>
  <c r="H131" i="18"/>
  <c r="G131" i="18"/>
  <c r="D37" i="11"/>
  <c r="D131" i="18" s="1"/>
  <c r="AF130" i="18"/>
  <c r="AD130" i="18"/>
  <c r="AB130" i="18"/>
  <c r="Z130" i="18"/>
  <c r="Y130" i="18"/>
  <c r="X130" i="18"/>
  <c r="W130" i="18"/>
  <c r="V130" i="18"/>
  <c r="U130" i="18"/>
  <c r="T130" i="18"/>
  <c r="S130" i="18"/>
  <c r="R130" i="18"/>
  <c r="Q130" i="18"/>
  <c r="P130" i="18"/>
  <c r="O130" i="18"/>
  <c r="N130" i="18"/>
  <c r="M130" i="18"/>
  <c r="L130" i="18"/>
  <c r="K130" i="18"/>
  <c r="J130" i="18"/>
  <c r="I130" i="18"/>
  <c r="H130" i="18"/>
  <c r="G130" i="18"/>
  <c r="D36" i="11"/>
  <c r="D130" i="18" s="1"/>
  <c r="AF129" i="18"/>
  <c r="AD129" i="18"/>
  <c r="AB129" i="18"/>
  <c r="Z129" i="18"/>
  <c r="Y129" i="18"/>
  <c r="X129" i="18"/>
  <c r="W129" i="18"/>
  <c r="V129" i="18"/>
  <c r="U129" i="18"/>
  <c r="T129" i="18"/>
  <c r="S129" i="18"/>
  <c r="R129" i="18"/>
  <c r="Q129" i="18"/>
  <c r="P129" i="18"/>
  <c r="O129" i="18"/>
  <c r="N129" i="18"/>
  <c r="M129" i="18"/>
  <c r="L129" i="18"/>
  <c r="K129" i="18"/>
  <c r="J129" i="18"/>
  <c r="I129" i="18"/>
  <c r="H129" i="18"/>
  <c r="G129" i="18"/>
  <c r="D35" i="11"/>
  <c r="D129" i="18" s="1"/>
  <c r="AF128" i="18"/>
  <c r="AD128" i="18"/>
  <c r="AB128" i="18"/>
  <c r="Z128" i="18"/>
  <c r="Y128" i="18"/>
  <c r="X128" i="18"/>
  <c r="W128" i="18"/>
  <c r="V128" i="18"/>
  <c r="U128" i="18"/>
  <c r="T128" i="18"/>
  <c r="S128" i="18"/>
  <c r="R128" i="18"/>
  <c r="Q128" i="18"/>
  <c r="P128" i="18"/>
  <c r="O128" i="18"/>
  <c r="N128" i="18"/>
  <c r="M128" i="18"/>
  <c r="L128" i="18"/>
  <c r="K128" i="18"/>
  <c r="J128" i="18"/>
  <c r="I128" i="18"/>
  <c r="H128" i="18"/>
  <c r="G128" i="18"/>
  <c r="D34" i="11"/>
  <c r="D128" i="18" s="1"/>
  <c r="AF127" i="18"/>
  <c r="AD127" i="18"/>
  <c r="AB127" i="18"/>
  <c r="Z127" i="18"/>
  <c r="Y127" i="18"/>
  <c r="X127" i="18"/>
  <c r="W127" i="18"/>
  <c r="V127" i="18"/>
  <c r="U127" i="18"/>
  <c r="T127" i="18"/>
  <c r="S127" i="18"/>
  <c r="R127" i="18"/>
  <c r="Q127" i="18"/>
  <c r="P127" i="18"/>
  <c r="O127" i="18"/>
  <c r="N127" i="18"/>
  <c r="M127" i="18"/>
  <c r="L127" i="18"/>
  <c r="K127" i="18"/>
  <c r="J127" i="18"/>
  <c r="I127" i="18"/>
  <c r="H127" i="18"/>
  <c r="G127" i="18"/>
  <c r="D33" i="11"/>
  <c r="D127" i="18" s="1"/>
  <c r="AF126" i="18"/>
  <c r="AD126" i="18"/>
  <c r="AB126" i="18"/>
  <c r="Z126" i="18"/>
  <c r="Y126" i="18"/>
  <c r="X126" i="18"/>
  <c r="W126" i="18"/>
  <c r="V126" i="18"/>
  <c r="U126" i="18"/>
  <c r="T126" i="18"/>
  <c r="S126" i="18"/>
  <c r="R126" i="18"/>
  <c r="Q126" i="18"/>
  <c r="P126" i="18"/>
  <c r="O126" i="18"/>
  <c r="N126" i="18"/>
  <c r="M126" i="18"/>
  <c r="L126" i="18"/>
  <c r="K126" i="18"/>
  <c r="J126" i="18"/>
  <c r="I126" i="18"/>
  <c r="H126" i="18"/>
  <c r="G126" i="18"/>
  <c r="D32" i="11"/>
  <c r="D126" i="18" s="1"/>
  <c r="AF125" i="18"/>
  <c r="AD125" i="18"/>
  <c r="AB125" i="18"/>
  <c r="Z125" i="18"/>
  <c r="Y125" i="18"/>
  <c r="X125" i="18"/>
  <c r="W125" i="18"/>
  <c r="V125" i="18"/>
  <c r="U125" i="18"/>
  <c r="T125" i="18"/>
  <c r="S125" i="18"/>
  <c r="R125" i="18"/>
  <c r="Q125" i="18"/>
  <c r="P125" i="18"/>
  <c r="O125" i="18"/>
  <c r="N125" i="18"/>
  <c r="M125" i="18"/>
  <c r="L125" i="18"/>
  <c r="K125" i="18"/>
  <c r="J125" i="18"/>
  <c r="I125" i="18"/>
  <c r="H125" i="18"/>
  <c r="G125" i="18"/>
  <c r="D31" i="11"/>
  <c r="D125" i="18" s="1"/>
  <c r="AF124" i="18"/>
  <c r="AD124" i="18"/>
  <c r="AB124" i="18"/>
  <c r="Z124" i="18"/>
  <c r="Y124" i="18"/>
  <c r="X124" i="18"/>
  <c r="W124" i="18"/>
  <c r="V124" i="18"/>
  <c r="U124" i="18"/>
  <c r="T124" i="18"/>
  <c r="S124" i="18"/>
  <c r="R124" i="18"/>
  <c r="Q124" i="18"/>
  <c r="P124" i="18"/>
  <c r="O124" i="18"/>
  <c r="N124" i="18"/>
  <c r="M124" i="18"/>
  <c r="L124" i="18"/>
  <c r="K124" i="18"/>
  <c r="J124" i="18"/>
  <c r="I124" i="18"/>
  <c r="H124" i="18"/>
  <c r="G124" i="18"/>
  <c r="D30" i="11"/>
  <c r="D124" i="18" s="1"/>
  <c r="AF123" i="18"/>
  <c r="AD123" i="18"/>
  <c r="AB123" i="18"/>
  <c r="Z123" i="18"/>
  <c r="Y123" i="18"/>
  <c r="X123" i="18"/>
  <c r="W123" i="18"/>
  <c r="V123" i="18"/>
  <c r="U123" i="18"/>
  <c r="T123" i="18"/>
  <c r="S123" i="18"/>
  <c r="R123" i="18"/>
  <c r="Q123" i="18"/>
  <c r="P123" i="18"/>
  <c r="O123" i="18"/>
  <c r="N123" i="18"/>
  <c r="M123" i="18"/>
  <c r="L123" i="18"/>
  <c r="K123" i="18"/>
  <c r="J123" i="18"/>
  <c r="I123" i="18"/>
  <c r="H123" i="18"/>
  <c r="G123" i="18"/>
  <c r="D29" i="11"/>
  <c r="D123" i="18" s="1"/>
  <c r="AF122" i="18"/>
  <c r="AD122" i="18"/>
  <c r="AB122" i="18"/>
  <c r="Z122" i="18"/>
  <c r="Y122" i="18"/>
  <c r="X122" i="18"/>
  <c r="W122" i="18"/>
  <c r="V122" i="18"/>
  <c r="U122" i="18"/>
  <c r="T122" i="18"/>
  <c r="S122" i="18"/>
  <c r="R122" i="18"/>
  <c r="Q122" i="18"/>
  <c r="P122" i="18"/>
  <c r="O122" i="18"/>
  <c r="N122" i="18"/>
  <c r="M122" i="18"/>
  <c r="L122" i="18"/>
  <c r="K122" i="18"/>
  <c r="J122" i="18"/>
  <c r="I122" i="18"/>
  <c r="H122" i="18"/>
  <c r="G122" i="18"/>
  <c r="D28" i="11"/>
  <c r="D122" i="18" s="1"/>
  <c r="AF121" i="18"/>
  <c r="AD121" i="18"/>
  <c r="AB121" i="18"/>
  <c r="Z121" i="18"/>
  <c r="Y121" i="18"/>
  <c r="X121" i="18"/>
  <c r="W121" i="18"/>
  <c r="V121" i="18"/>
  <c r="U121" i="18"/>
  <c r="T121" i="18"/>
  <c r="S121" i="18"/>
  <c r="R121" i="18"/>
  <c r="Q121" i="18"/>
  <c r="P121" i="18"/>
  <c r="O121" i="18"/>
  <c r="N121" i="18"/>
  <c r="M121" i="18"/>
  <c r="L121" i="18"/>
  <c r="K121" i="18"/>
  <c r="J121" i="18"/>
  <c r="I121" i="18"/>
  <c r="H121" i="18"/>
  <c r="G121" i="18"/>
  <c r="D27" i="11"/>
  <c r="D121" i="18" s="1"/>
  <c r="AF120" i="18"/>
  <c r="AD120" i="18"/>
  <c r="AB120" i="18"/>
  <c r="Z120" i="18"/>
  <c r="Y120" i="18"/>
  <c r="X120" i="18"/>
  <c r="W120" i="18"/>
  <c r="V120" i="18"/>
  <c r="U120" i="18"/>
  <c r="T120" i="18"/>
  <c r="S120" i="18"/>
  <c r="R120" i="18"/>
  <c r="Q120" i="18"/>
  <c r="P120" i="18"/>
  <c r="O120" i="18"/>
  <c r="N120" i="18"/>
  <c r="M120" i="18"/>
  <c r="L120" i="18"/>
  <c r="K120" i="18"/>
  <c r="J120" i="18"/>
  <c r="I120" i="18"/>
  <c r="H120" i="18"/>
  <c r="G120" i="18"/>
  <c r="D26" i="11"/>
  <c r="D120" i="18" s="1"/>
  <c r="AF119" i="18"/>
  <c r="AD119" i="18"/>
  <c r="AB119" i="18"/>
  <c r="Z119" i="18"/>
  <c r="Y119" i="18"/>
  <c r="X119" i="18"/>
  <c r="W119" i="18"/>
  <c r="V119" i="18"/>
  <c r="U119" i="18"/>
  <c r="T119" i="18"/>
  <c r="S119" i="18"/>
  <c r="R119" i="18"/>
  <c r="Q119" i="18"/>
  <c r="P119" i="18"/>
  <c r="O119" i="18"/>
  <c r="N119" i="18"/>
  <c r="M119" i="18"/>
  <c r="L119" i="18"/>
  <c r="K119" i="18"/>
  <c r="J119" i="18"/>
  <c r="I119" i="18"/>
  <c r="H119" i="18"/>
  <c r="G119" i="18"/>
  <c r="D25" i="11"/>
  <c r="D119" i="18" s="1"/>
  <c r="AF118" i="18"/>
  <c r="AD118" i="18"/>
  <c r="AB118" i="18"/>
  <c r="Z118" i="18"/>
  <c r="Y118" i="18"/>
  <c r="X118" i="18"/>
  <c r="W118" i="18"/>
  <c r="V118" i="18"/>
  <c r="U118" i="18"/>
  <c r="T118" i="18"/>
  <c r="S118" i="18"/>
  <c r="R118" i="18"/>
  <c r="Q118" i="18"/>
  <c r="P118" i="18"/>
  <c r="O118" i="18"/>
  <c r="N118" i="18"/>
  <c r="M118" i="18"/>
  <c r="L118" i="18"/>
  <c r="K118" i="18"/>
  <c r="J118" i="18"/>
  <c r="I118" i="18"/>
  <c r="H118" i="18"/>
  <c r="G118" i="18"/>
  <c r="D24" i="11"/>
  <c r="D118" i="18" s="1"/>
  <c r="AF117" i="18"/>
  <c r="AD117" i="18"/>
  <c r="AB117" i="18"/>
  <c r="Z117" i="18"/>
  <c r="Y117" i="18"/>
  <c r="X117" i="18"/>
  <c r="W117" i="18"/>
  <c r="V117" i="18"/>
  <c r="U117" i="18"/>
  <c r="T117" i="18"/>
  <c r="S117" i="18"/>
  <c r="R117" i="18"/>
  <c r="Q117" i="18"/>
  <c r="P117" i="18"/>
  <c r="O117" i="18"/>
  <c r="N117" i="18"/>
  <c r="M117" i="18"/>
  <c r="L117" i="18"/>
  <c r="K117" i="18"/>
  <c r="J117" i="18"/>
  <c r="I117" i="18"/>
  <c r="H117" i="18"/>
  <c r="G117" i="18"/>
  <c r="D23" i="11"/>
  <c r="D117" i="18" s="1"/>
  <c r="AF116" i="18"/>
  <c r="AD116" i="18"/>
  <c r="AB116" i="18"/>
  <c r="Z116" i="18"/>
  <c r="Y116" i="18"/>
  <c r="X116" i="18"/>
  <c r="W116" i="18"/>
  <c r="V116" i="18"/>
  <c r="U116" i="18"/>
  <c r="T116" i="18"/>
  <c r="S116" i="18"/>
  <c r="R116" i="18"/>
  <c r="Q116" i="18"/>
  <c r="P116" i="18"/>
  <c r="O116" i="18"/>
  <c r="N116" i="18"/>
  <c r="M116" i="18"/>
  <c r="L116" i="18"/>
  <c r="K116" i="18"/>
  <c r="J116" i="18"/>
  <c r="I116" i="18"/>
  <c r="H116" i="18"/>
  <c r="G116" i="18"/>
  <c r="D22" i="11"/>
  <c r="D116" i="18" s="1"/>
  <c r="AF115" i="18"/>
  <c r="AD115" i="18"/>
  <c r="AB115" i="18"/>
  <c r="Z115" i="18"/>
  <c r="Y115" i="18"/>
  <c r="X115" i="18"/>
  <c r="W115" i="18"/>
  <c r="V115" i="18"/>
  <c r="U115" i="18"/>
  <c r="T115" i="18"/>
  <c r="S115" i="18"/>
  <c r="R115" i="18"/>
  <c r="Q115" i="18"/>
  <c r="P115" i="18"/>
  <c r="O115" i="18"/>
  <c r="N115" i="18"/>
  <c r="M115" i="18"/>
  <c r="L115" i="18"/>
  <c r="K115" i="18"/>
  <c r="J115" i="18"/>
  <c r="I115" i="18"/>
  <c r="H115" i="18"/>
  <c r="G115" i="18"/>
  <c r="D21" i="11"/>
  <c r="D115" i="18" s="1"/>
  <c r="AF114" i="18"/>
  <c r="AD114" i="18"/>
  <c r="AB114" i="18"/>
  <c r="Z114" i="18"/>
  <c r="Y114" i="18"/>
  <c r="X114" i="18"/>
  <c r="W114" i="18"/>
  <c r="V114" i="18"/>
  <c r="U114" i="18"/>
  <c r="T114" i="18"/>
  <c r="S114" i="18"/>
  <c r="R114" i="18"/>
  <c r="Q114" i="18"/>
  <c r="P114" i="18"/>
  <c r="O114" i="18"/>
  <c r="N114" i="18"/>
  <c r="M114" i="18"/>
  <c r="L114" i="18"/>
  <c r="K114" i="18"/>
  <c r="J114" i="18"/>
  <c r="I114" i="18"/>
  <c r="H114" i="18"/>
  <c r="G114" i="18"/>
  <c r="D20" i="11"/>
  <c r="D114" i="18" s="1"/>
  <c r="AF113" i="18"/>
  <c r="AD113" i="18"/>
  <c r="AB113" i="18"/>
  <c r="Z113" i="18"/>
  <c r="Y113" i="18"/>
  <c r="X113" i="18"/>
  <c r="W113" i="18"/>
  <c r="V113" i="18"/>
  <c r="U113" i="18"/>
  <c r="T113" i="18"/>
  <c r="S113" i="18"/>
  <c r="R113" i="18"/>
  <c r="Q113" i="18"/>
  <c r="P113" i="18"/>
  <c r="O113" i="18"/>
  <c r="N113" i="18"/>
  <c r="M113" i="18"/>
  <c r="L113" i="18"/>
  <c r="K113" i="18"/>
  <c r="J113" i="18"/>
  <c r="I113" i="18"/>
  <c r="H113" i="18"/>
  <c r="G113" i="18"/>
  <c r="D19" i="11"/>
  <c r="D113" i="18" s="1"/>
  <c r="AF112" i="18"/>
  <c r="AD112" i="18"/>
  <c r="AB112" i="18"/>
  <c r="Z112" i="18"/>
  <c r="Y112" i="18"/>
  <c r="X112" i="18"/>
  <c r="W112" i="18"/>
  <c r="V112" i="18"/>
  <c r="U112" i="18"/>
  <c r="T112" i="18"/>
  <c r="S112" i="18"/>
  <c r="R112" i="18"/>
  <c r="Q112" i="18"/>
  <c r="P112" i="18"/>
  <c r="O112" i="18"/>
  <c r="N112" i="18"/>
  <c r="M112" i="18"/>
  <c r="L112" i="18"/>
  <c r="K112" i="18"/>
  <c r="J112" i="18"/>
  <c r="I112" i="18"/>
  <c r="H112" i="18"/>
  <c r="G112" i="18"/>
  <c r="F18" i="11"/>
  <c r="F112" i="18" s="1"/>
  <c r="D18" i="11"/>
  <c r="D112" i="18" s="1"/>
  <c r="AF111" i="18"/>
  <c r="AD111" i="18"/>
  <c r="AB111" i="18"/>
  <c r="Z111" i="18"/>
  <c r="Y111" i="18"/>
  <c r="X111" i="18"/>
  <c r="W111" i="18"/>
  <c r="V111" i="18"/>
  <c r="U111" i="18"/>
  <c r="T111" i="18"/>
  <c r="S111" i="18"/>
  <c r="R111" i="18"/>
  <c r="Q111" i="18"/>
  <c r="P111" i="18"/>
  <c r="O111" i="18"/>
  <c r="N111" i="18"/>
  <c r="M111" i="18"/>
  <c r="L111" i="18"/>
  <c r="K111" i="18"/>
  <c r="J111" i="18"/>
  <c r="I111" i="18"/>
  <c r="H111" i="18"/>
  <c r="G111" i="18"/>
  <c r="D17" i="11"/>
  <c r="D111" i="18" s="1"/>
  <c r="B15" i="11"/>
  <c r="D48" i="11" s="1"/>
  <c r="D215" i="11" s="1"/>
  <c r="I10" i="11"/>
  <c r="H10" i="11"/>
  <c r="G10" i="11"/>
  <c r="I9" i="11"/>
  <c r="H9" i="11"/>
  <c r="G9" i="11"/>
  <c r="G7" i="11"/>
  <c r="B7" i="11"/>
  <c r="G6" i="11"/>
  <c r="B6" i="11"/>
  <c r="G5" i="11"/>
  <c r="B5" i="11"/>
  <c r="G4" i="11"/>
  <c r="B4" i="11"/>
  <c r="G3" i="11"/>
  <c r="B3" i="11"/>
  <c r="G2" i="11"/>
  <c r="B2" i="11"/>
  <c r="B66" i="10"/>
  <c r="D71" i="10" s="1"/>
  <c r="AF71" i="18"/>
  <c r="AD71" i="18"/>
  <c r="AB71" i="18"/>
  <c r="Z71" i="18"/>
  <c r="Y71" i="18"/>
  <c r="X71" i="18"/>
  <c r="W71" i="18"/>
  <c r="V71" i="18"/>
  <c r="U71" i="18"/>
  <c r="T71" i="18"/>
  <c r="S71" i="18"/>
  <c r="R71" i="18"/>
  <c r="Q71" i="18"/>
  <c r="P71" i="18"/>
  <c r="O71" i="18"/>
  <c r="N71" i="18"/>
  <c r="M71" i="18"/>
  <c r="L71" i="18"/>
  <c r="K71" i="18"/>
  <c r="J71" i="18"/>
  <c r="I71" i="18"/>
  <c r="H71" i="18"/>
  <c r="G71" i="18"/>
  <c r="D61" i="10"/>
  <c r="D71" i="18" s="1"/>
  <c r="AF70" i="18"/>
  <c r="AD70" i="18"/>
  <c r="AB70" i="18"/>
  <c r="Z70" i="18"/>
  <c r="Y70" i="18"/>
  <c r="X70" i="18"/>
  <c r="W70" i="18"/>
  <c r="V70" i="18"/>
  <c r="U70" i="18"/>
  <c r="T70" i="18"/>
  <c r="S70" i="18"/>
  <c r="R70" i="18"/>
  <c r="Q70" i="18"/>
  <c r="P70" i="18"/>
  <c r="O70" i="18"/>
  <c r="N70" i="18"/>
  <c r="M70" i="18"/>
  <c r="L70" i="18"/>
  <c r="K70" i="18"/>
  <c r="J70" i="18"/>
  <c r="I70" i="18"/>
  <c r="H70" i="18"/>
  <c r="G70" i="18"/>
  <c r="D60" i="10"/>
  <c r="D70" i="18" s="1"/>
  <c r="AF69" i="18"/>
  <c r="AD69" i="18"/>
  <c r="AB69" i="18"/>
  <c r="Z69" i="18"/>
  <c r="Y69" i="18"/>
  <c r="X69" i="18"/>
  <c r="W69" i="18"/>
  <c r="V69" i="18"/>
  <c r="U69" i="18"/>
  <c r="T69" i="18"/>
  <c r="S69" i="18"/>
  <c r="R69" i="18"/>
  <c r="Q69" i="18"/>
  <c r="P69" i="18"/>
  <c r="O69" i="18"/>
  <c r="N69" i="18"/>
  <c r="M69" i="18"/>
  <c r="L69" i="18"/>
  <c r="K69" i="18"/>
  <c r="J69" i="18"/>
  <c r="I69" i="18"/>
  <c r="H69" i="18"/>
  <c r="G69" i="18"/>
  <c r="D59" i="10"/>
  <c r="D69" i="18" s="1"/>
  <c r="AF68" i="18"/>
  <c r="AD68" i="18"/>
  <c r="AB68" i="18"/>
  <c r="Z68" i="18"/>
  <c r="Y68" i="18"/>
  <c r="X68" i="18"/>
  <c r="W68" i="18"/>
  <c r="V68" i="18"/>
  <c r="U68" i="18"/>
  <c r="T68" i="18"/>
  <c r="S68" i="18"/>
  <c r="R68" i="18"/>
  <c r="Q68" i="18"/>
  <c r="P68" i="18"/>
  <c r="O68" i="18"/>
  <c r="N68" i="18"/>
  <c r="M68" i="18"/>
  <c r="L68" i="18"/>
  <c r="K68" i="18"/>
  <c r="J68" i="18"/>
  <c r="I68" i="18"/>
  <c r="H68" i="18"/>
  <c r="G68" i="18"/>
  <c r="D58" i="10"/>
  <c r="D68" i="18" s="1"/>
  <c r="AF67" i="18"/>
  <c r="AD67" i="18"/>
  <c r="AB67" i="18"/>
  <c r="Z67" i="18"/>
  <c r="Y67" i="18"/>
  <c r="X67" i="18"/>
  <c r="W67" i="18"/>
  <c r="V67" i="18"/>
  <c r="U67" i="18"/>
  <c r="T67" i="18"/>
  <c r="S67" i="18"/>
  <c r="R67" i="18"/>
  <c r="Q67" i="18"/>
  <c r="P67" i="18"/>
  <c r="O67" i="18"/>
  <c r="N67" i="18"/>
  <c r="M67" i="18"/>
  <c r="L67" i="18"/>
  <c r="K67" i="18"/>
  <c r="J67" i="18"/>
  <c r="I67" i="18"/>
  <c r="H67" i="18"/>
  <c r="G67" i="18"/>
  <c r="D57" i="10"/>
  <c r="D67" i="18" s="1"/>
  <c r="AF66" i="18"/>
  <c r="AD66" i="18"/>
  <c r="AB66" i="18"/>
  <c r="Z66" i="18"/>
  <c r="Y66" i="18"/>
  <c r="X66" i="18"/>
  <c r="W66" i="18"/>
  <c r="V66" i="18"/>
  <c r="U66" i="18"/>
  <c r="T66" i="18"/>
  <c r="S66" i="18"/>
  <c r="R66" i="18"/>
  <c r="Q66" i="18"/>
  <c r="P66" i="18"/>
  <c r="O66" i="18"/>
  <c r="N66" i="18"/>
  <c r="M66" i="18"/>
  <c r="L66" i="18"/>
  <c r="K66" i="18"/>
  <c r="J66" i="18"/>
  <c r="I66" i="18"/>
  <c r="H66" i="18"/>
  <c r="G66" i="18"/>
  <c r="D56" i="10"/>
  <c r="D66" i="18" s="1"/>
  <c r="AF65" i="18"/>
  <c r="AD65" i="18"/>
  <c r="AB65" i="18"/>
  <c r="Z65" i="18"/>
  <c r="Y65" i="18"/>
  <c r="X65" i="18"/>
  <c r="W65" i="18"/>
  <c r="V65" i="18"/>
  <c r="U65" i="18"/>
  <c r="T65" i="18"/>
  <c r="S65" i="18"/>
  <c r="R65" i="18"/>
  <c r="Q65" i="18"/>
  <c r="P65" i="18"/>
  <c r="O65" i="18"/>
  <c r="N65" i="18"/>
  <c r="M65" i="18"/>
  <c r="L65" i="18"/>
  <c r="K65" i="18"/>
  <c r="J65" i="18"/>
  <c r="I65" i="18"/>
  <c r="H65" i="18"/>
  <c r="G65" i="18"/>
  <c r="D55" i="10"/>
  <c r="D65" i="18" s="1"/>
  <c r="AF64" i="18"/>
  <c r="AD64" i="18"/>
  <c r="AB64" i="18"/>
  <c r="Z64" i="18"/>
  <c r="Y64" i="18"/>
  <c r="X64" i="18"/>
  <c r="W64" i="18"/>
  <c r="V64" i="18"/>
  <c r="U64" i="18"/>
  <c r="T64" i="18"/>
  <c r="S64" i="18"/>
  <c r="R64" i="18"/>
  <c r="Q64" i="18"/>
  <c r="P64" i="18"/>
  <c r="O64" i="18"/>
  <c r="N64" i="18"/>
  <c r="M64" i="18"/>
  <c r="L64" i="18"/>
  <c r="K64" i="18"/>
  <c r="J64" i="18"/>
  <c r="I64" i="18"/>
  <c r="H64" i="18"/>
  <c r="G64" i="18"/>
  <c r="D54" i="10"/>
  <c r="D64" i="18" s="1"/>
  <c r="AF63" i="18"/>
  <c r="AD63" i="18"/>
  <c r="AB63" i="18"/>
  <c r="Z63" i="18"/>
  <c r="Y63" i="18"/>
  <c r="X63" i="18"/>
  <c r="W63" i="18"/>
  <c r="V63" i="18"/>
  <c r="U63" i="18"/>
  <c r="T63" i="18"/>
  <c r="S63" i="18"/>
  <c r="R63" i="18"/>
  <c r="Q63" i="18"/>
  <c r="P63" i="18"/>
  <c r="O63" i="18"/>
  <c r="N63" i="18"/>
  <c r="M63" i="18"/>
  <c r="L63" i="18"/>
  <c r="K63" i="18"/>
  <c r="J63" i="18"/>
  <c r="I63" i="18"/>
  <c r="H63" i="18"/>
  <c r="G63" i="18"/>
  <c r="D53" i="10"/>
  <c r="D63" i="18" s="1"/>
  <c r="AF62" i="18"/>
  <c r="AD62" i="18"/>
  <c r="AB62" i="18"/>
  <c r="Z62" i="18"/>
  <c r="Y62" i="18"/>
  <c r="X62" i="18"/>
  <c r="W62" i="18"/>
  <c r="V62" i="18"/>
  <c r="U62" i="18"/>
  <c r="T62" i="18"/>
  <c r="S62" i="18"/>
  <c r="R62" i="18"/>
  <c r="Q62" i="18"/>
  <c r="P62" i="18"/>
  <c r="O62" i="18"/>
  <c r="N62" i="18"/>
  <c r="M62" i="18"/>
  <c r="L62" i="18"/>
  <c r="K62" i="18"/>
  <c r="J62" i="18"/>
  <c r="I62" i="18"/>
  <c r="H62" i="18"/>
  <c r="G62" i="18"/>
  <c r="D52" i="10"/>
  <c r="D62" i="18" s="1"/>
  <c r="AF61" i="18"/>
  <c r="AD61" i="18"/>
  <c r="AB61" i="18"/>
  <c r="Z61" i="18"/>
  <c r="Y61" i="18"/>
  <c r="X61" i="18"/>
  <c r="W61" i="18"/>
  <c r="V61" i="18"/>
  <c r="U61" i="18"/>
  <c r="T61" i="18"/>
  <c r="S61" i="18"/>
  <c r="R61" i="18"/>
  <c r="Q61" i="18"/>
  <c r="P61" i="18"/>
  <c r="O61" i="18"/>
  <c r="N61" i="18"/>
  <c r="M61" i="18"/>
  <c r="L61" i="18"/>
  <c r="K61" i="18"/>
  <c r="J61" i="18"/>
  <c r="I61" i="18"/>
  <c r="H61" i="18"/>
  <c r="G61" i="18"/>
  <c r="D51" i="10"/>
  <c r="D61" i="18" s="1"/>
  <c r="AF60" i="18"/>
  <c r="AD60" i="18"/>
  <c r="AB60" i="18"/>
  <c r="Z60" i="18"/>
  <c r="Y60" i="18"/>
  <c r="X60" i="18"/>
  <c r="W60" i="18"/>
  <c r="V60" i="18"/>
  <c r="U60" i="18"/>
  <c r="T60" i="18"/>
  <c r="S60" i="18"/>
  <c r="R60" i="18"/>
  <c r="Q60" i="18"/>
  <c r="P60" i="18"/>
  <c r="O60" i="18"/>
  <c r="N60" i="18"/>
  <c r="M60" i="18"/>
  <c r="L60" i="18"/>
  <c r="K60" i="18"/>
  <c r="J60" i="18"/>
  <c r="I60" i="18"/>
  <c r="H60" i="18"/>
  <c r="G60" i="18"/>
  <c r="D50" i="10"/>
  <c r="D60" i="18" s="1"/>
  <c r="AF59" i="18"/>
  <c r="AD59" i="18"/>
  <c r="AB59" i="18"/>
  <c r="Z59" i="18"/>
  <c r="Y59" i="18"/>
  <c r="X59" i="18"/>
  <c r="W59" i="18"/>
  <c r="V59" i="18"/>
  <c r="U59" i="18"/>
  <c r="T59" i="18"/>
  <c r="S59" i="18"/>
  <c r="R59" i="18"/>
  <c r="Q59" i="18"/>
  <c r="P59" i="18"/>
  <c r="O59" i="18"/>
  <c r="N59" i="18"/>
  <c r="M59" i="18"/>
  <c r="L59" i="18"/>
  <c r="K59" i="18"/>
  <c r="J59" i="18"/>
  <c r="I59" i="18"/>
  <c r="H59" i="18"/>
  <c r="G59" i="18"/>
  <c r="D49" i="10"/>
  <c r="D59" i="18" s="1"/>
  <c r="AF58" i="18"/>
  <c r="AD58" i="18"/>
  <c r="AB58" i="18"/>
  <c r="Z58" i="18"/>
  <c r="Y58" i="18"/>
  <c r="X58" i="18"/>
  <c r="W58" i="18"/>
  <c r="V58" i="18"/>
  <c r="U58" i="18"/>
  <c r="T58" i="18"/>
  <c r="S58" i="18"/>
  <c r="R58" i="18"/>
  <c r="Q58" i="18"/>
  <c r="P58" i="18"/>
  <c r="O58" i="18"/>
  <c r="N58" i="18"/>
  <c r="M58" i="18"/>
  <c r="L58" i="18"/>
  <c r="K58" i="18"/>
  <c r="J58" i="18"/>
  <c r="I58" i="18"/>
  <c r="H58" i="18"/>
  <c r="G58" i="18"/>
  <c r="D48" i="10"/>
  <c r="D58" i="18" s="1"/>
  <c r="AF57" i="18"/>
  <c r="AD57" i="18"/>
  <c r="AB57" i="18"/>
  <c r="Z57" i="18"/>
  <c r="Y57" i="18"/>
  <c r="X57" i="18"/>
  <c r="W57" i="18"/>
  <c r="V57" i="18"/>
  <c r="U57" i="18"/>
  <c r="T57" i="18"/>
  <c r="S57" i="18"/>
  <c r="R57" i="18"/>
  <c r="Q57" i="18"/>
  <c r="P57" i="18"/>
  <c r="O57" i="18"/>
  <c r="N57" i="18"/>
  <c r="M57" i="18"/>
  <c r="L57" i="18"/>
  <c r="K57" i="18"/>
  <c r="J57" i="18"/>
  <c r="I57" i="18"/>
  <c r="H57" i="18"/>
  <c r="G57" i="18"/>
  <c r="D47" i="10"/>
  <c r="D57" i="18" s="1"/>
  <c r="AF56" i="18"/>
  <c r="AD56" i="18"/>
  <c r="AB56" i="18"/>
  <c r="Z56" i="18"/>
  <c r="Y56" i="18"/>
  <c r="X56" i="18"/>
  <c r="W56" i="18"/>
  <c r="V56" i="18"/>
  <c r="U56" i="18"/>
  <c r="T56" i="18"/>
  <c r="S56" i="18"/>
  <c r="R56" i="18"/>
  <c r="Q56" i="18"/>
  <c r="P56" i="18"/>
  <c r="O56" i="18"/>
  <c r="N56" i="18"/>
  <c r="M56" i="18"/>
  <c r="L56" i="18"/>
  <c r="K56" i="18"/>
  <c r="J56" i="18"/>
  <c r="I56" i="18"/>
  <c r="H56" i="18"/>
  <c r="G56" i="18"/>
  <c r="D46" i="10"/>
  <c r="D56" i="18" s="1"/>
  <c r="AF55" i="18"/>
  <c r="AD55" i="18"/>
  <c r="AB55" i="18"/>
  <c r="Z55" i="18"/>
  <c r="Y55" i="18"/>
  <c r="X55" i="18"/>
  <c r="W55" i="18"/>
  <c r="V55" i="18"/>
  <c r="U55" i="18"/>
  <c r="T55" i="18"/>
  <c r="S55" i="18"/>
  <c r="R55" i="18"/>
  <c r="Q55" i="18"/>
  <c r="P55" i="18"/>
  <c r="O55" i="18"/>
  <c r="N55" i="18"/>
  <c r="M55" i="18"/>
  <c r="L55" i="18"/>
  <c r="K55" i="18"/>
  <c r="J55" i="18"/>
  <c r="I55" i="18"/>
  <c r="H55" i="18"/>
  <c r="G55" i="18"/>
  <c r="D45" i="10"/>
  <c r="D55" i="18" s="1"/>
  <c r="AF54" i="18"/>
  <c r="AD54" i="18"/>
  <c r="AB54" i="18"/>
  <c r="Z54" i="18"/>
  <c r="Y54" i="18"/>
  <c r="X54" i="18"/>
  <c r="W54" i="18"/>
  <c r="V54" i="18"/>
  <c r="U54" i="18"/>
  <c r="T54" i="18"/>
  <c r="S54" i="18"/>
  <c r="R54" i="18"/>
  <c r="Q54" i="18"/>
  <c r="P54" i="18"/>
  <c r="O54" i="18"/>
  <c r="N54" i="18"/>
  <c r="M54" i="18"/>
  <c r="L54" i="18"/>
  <c r="K54" i="18"/>
  <c r="J54" i="18"/>
  <c r="I54" i="18"/>
  <c r="H54" i="18"/>
  <c r="G54" i="18"/>
  <c r="D44" i="10"/>
  <c r="D54" i="18" s="1"/>
  <c r="AF53" i="18"/>
  <c r="AD53" i="18"/>
  <c r="AB53" i="18"/>
  <c r="Z53" i="18"/>
  <c r="Y53" i="18"/>
  <c r="X53" i="18"/>
  <c r="W53" i="18"/>
  <c r="V53" i="18"/>
  <c r="U53" i="18"/>
  <c r="T53" i="18"/>
  <c r="S53" i="18"/>
  <c r="R53" i="18"/>
  <c r="Q53" i="18"/>
  <c r="P53" i="18"/>
  <c r="O53" i="18"/>
  <c r="N53" i="18"/>
  <c r="M53" i="18"/>
  <c r="L53" i="18"/>
  <c r="K53" i="18"/>
  <c r="J53" i="18"/>
  <c r="I53" i="18"/>
  <c r="H53" i="18"/>
  <c r="G53" i="18"/>
  <c r="F43" i="10"/>
  <c r="F53" i="18" s="1"/>
  <c r="D43" i="10"/>
  <c r="D53" i="18" s="1"/>
  <c r="AF52" i="18"/>
  <c r="AD52" i="18"/>
  <c r="AB52" i="18"/>
  <c r="Z52" i="18"/>
  <c r="Y52" i="18"/>
  <c r="X52" i="18"/>
  <c r="W52" i="18"/>
  <c r="V52" i="18"/>
  <c r="U52" i="18"/>
  <c r="T52" i="18"/>
  <c r="S52" i="18"/>
  <c r="R52" i="18"/>
  <c r="Q52" i="18"/>
  <c r="P52" i="18"/>
  <c r="O52" i="18"/>
  <c r="M52" i="18"/>
  <c r="L52" i="18"/>
  <c r="K52" i="18"/>
  <c r="J52" i="18"/>
  <c r="I52" i="18"/>
  <c r="H52" i="18"/>
  <c r="G52" i="18"/>
  <c r="D42" i="10"/>
  <c r="D52" i="18" s="1"/>
  <c r="B40" i="10"/>
  <c r="D63" i="10" s="1"/>
  <c r="D69" i="10" s="1"/>
  <c r="AF51" i="18"/>
  <c r="AD51" i="18"/>
  <c r="AB51" i="18"/>
  <c r="Z51" i="18"/>
  <c r="Y51" i="18"/>
  <c r="X51" i="18"/>
  <c r="W51" i="18"/>
  <c r="V51" i="18"/>
  <c r="U51" i="18"/>
  <c r="T51" i="18"/>
  <c r="S51" i="18"/>
  <c r="R51" i="18"/>
  <c r="Q51" i="18"/>
  <c r="P51" i="18"/>
  <c r="O51" i="18"/>
  <c r="N51" i="18"/>
  <c r="M51" i="18"/>
  <c r="L51" i="18"/>
  <c r="K51" i="18"/>
  <c r="J51" i="18"/>
  <c r="I51" i="18"/>
  <c r="H51" i="18"/>
  <c r="G51" i="18"/>
  <c r="D36" i="10"/>
  <c r="D51" i="18" s="1"/>
  <c r="AF50" i="18"/>
  <c r="AD50" i="18"/>
  <c r="AB50" i="18"/>
  <c r="Z50" i="18"/>
  <c r="Y50" i="18"/>
  <c r="X50" i="18"/>
  <c r="W50" i="18"/>
  <c r="V50" i="18"/>
  <c r="U50" i="18"/>
  <c r="T50" i="18"/>
  <c r="S50" i="18"/>
  <c r="R50" i="18"/>
  <c r="Q50" i="18"/>
  <c r="P50" i="18"/>
  <c r="O50" i="18"/>
  <c r="N50" i="18"/>
  <c r="M50" i="18"/>
  <c r="L50" i="18"/>
  <c r="K50" i="18"/>
  <c r="J50" i="18"/>
  <c r="I50" i="18"/>
  <c r="H50" i="18"/>
  <c r="G50" i="18"/>
  <c r="D35" i="10"/>
  <c r="D50" i="18" s="1"/>
  <c r="AF49" i="18"/>
  <c r="AD49" i="18"/>
  <c r="AB49" i="18"/>
  <c r="Z49" i="18"/>
  <c r="Y49" i="18"/>
  <c r="X49" i="18"/>
  <c r="W49" i="18"/>
  <c r="V49" i="18"/>
  <c r="U49" i="18"/>
  <c r="T49" i="18"/>
  <c r="S49" i="18"/>
  <c r="R49" i="18"/>
  <c r="Q49" i="18"/>
  <c r="P49" i="18"/>
  <c r="O49" i="18"/>
  <c r="N49" i="18"/>
  <c r="M49" i="18"/>
  <c r="L49" i="18"/>
  <c r="K49" i="18"/>
  <c r="J49" i="18"/>
  <c r="I49" i="18"/>
  <c r="H49" i="18"/>
  <c r="G49" i="18"/>
  <c r="D34" i="10"/>
  <c r="D49" i="18" s="1"/>
  <c r="AF48" i="18"/>
  <c r="AD48" i="18"/>
  <c r="AB48" i="18"/>
  <c r="Z48" i="18"/>
  <c r="Y48" i="18"/>
  <c r="X48" i="18"/>
  <c r="W48" i="18"/>
  <c r="V48" i="18"/>
  <c r="U48" i="18"/>
  <c r="T48" i="18"/>
  <c r="S48" i="18"/>
  <c r="R48" i="18"/>
  <c r="Q48" i="18"/>
  <c r="P48" i="18"/>
  <c r="O48" i="18"/>
  <c r="N48" i="18"/>
  <c r="M48" i="18"/>
  <c r="L48" i="18"/>
  <c r="K48" i="18"/>
  <c r="J48" i="18"/>
  <c r="I48" i="18"/>
  <c r="H48" i="18"/>
  <c r="G48" i="18"/>
  <c r="D33" i="10"/>
  <c r="D48" i="18" s="1"/>
  <c r="AF47" i="18"/>
  <c r="AD47" i="18"/>
  <c r="AB47" i="18"/>
  <c r="Z47" i="18"/>
  <c r="Y47" i="18"/>
  <c r="X47" i="18"/>
  <c r="W47" i="18"/>
  <c r="V47" i="18"/>
  <c r="U47" i="18"/>
  <c r="T47" i="18"/>
  <c r="S47" i="18"/>
  <c r="R47" i="18"/>
  <c r="Q47" i="18"/>
  <c r="P47" i="18"/>
  <c r="O47" i="18"/>
  <c r="N47" i="18"/>
  <c r="M47" i="18"/>
  <c r="L47" i="18"/>
  <c r="K47" i="18"/>
  <c r="J47" i="18"/>
  <c r="I47" i="18"/>
  <c r="H47" i="18"/>
  <c r="G47" i="18"/>
  <c r="D32" i="10"/>
  <c r="D47" i="18" s="1"/>
  <c r="AF46" i="18"/>
  <c r="AD46" i="18"/>
  <c r="AB46" i="18"/>
  <c r="Z46" i="18"/>
  <c r="Y46" i="18"/>
  <c r="X46" i="18"/>
  <c r="W46" i="18"/>
  <c r="V46" i="18"/>
  <c r="U46" i="18"/>
  <c r="T46" i="18"/>
  <c r="S46" i="18"/>
  <c r="R46" i="18"/>
  <c r="Q46" i="18"/>
  <c r="P46" i="18"/>
  <c r="O46" i="18"/>
  <c r="N46" i="18"/>
  <c r="M46" i="18"/>
  <c r="L46" i="18"/>
  <c r="K46" i="18"/>
  <c r="J46" i="18"/>
  <c r="I46" i="18"/>
  <c r="H46" i="18"/>
  <c r="G46" i="18"/>
  <c r="D31" i="10"/>
  <c r="D46" i="18" s="1"/>
  <c r="AF45" i="18"/>
  <c r="AD45" i="18"/>
  <c r="AB45" i="18"/>
  <c r="Z45" i="18"/>
  <c r="Y45" i="18"/>
  <c r="X45" i="18"/>
  <c r="W45" i="18"/>
  <c r="V45" i="18"/>
  <c r="U45" i="18"/>
  <c r="T45" i="18"/>
  <c r="S45" i="18"/>
  <c r="R45" i="18"/>
  <c r="Q45" i="18"/>
  <c r="P45" i="18"/>
  <c r="O45" i="18"/>
  <c r="N45" i="18"/>
  <c r="M45" i="18"/>
  <c r="L45" i="18"/>
  <c r="K45" i="18"/>
  <c r="J45" i="18"/>
  <c r="I45" i="18"/>
  <c r="H45" i="18"/>
  <c r="G45" i="18"/>
  <c r="D30" i="10"/>
  <c r="D45" i="18" s="1"/>
  <c r="AF44" i="18"/>
  <c r="AD44" i="18"/>
  <c r="AB44" i="18"/>
  <c r="Z44" i="18"/>
  <c r="Y44" i="18"/>
  <c r="X44" i="18"/>
  <c r="W44" i="18"/>
  <c r="V44" i="18"/>
  <c r="U44" i="18"/>
  <c r="T44" i="18"/>
  <c r="S44" i="18"/>
  <c r="R44" i="18"/>
  <c r="Q44" i="18"/>
  <c r="P44" i="18"/>
  <c r="O44" i="18"/>
  <c r="N44" i="18"/>
  <c r="M44" i="18"/>
  <c r="L44" i="18"/>
  <c r="K44" i="18"/>
  <c r="J44" i="18"/>
  <c r="I44" i="18"/>
  <c r="H44" i="18"/>
  <c r="G44" i="18"/>
  <c r="D29" i="10"/>
  <c r="D44" i="18" s="1"/>
  <c r="AF43" i="18"/>
  <c r="AD43" i="18"/>
  <c r="AB43" i="18"/>
  <c r="Z43" i="18"/>
  <c r="Y43" i="18"/>
  <c r="X43" i="18"/>
  <c r="W43" i="18"/>
  <c r="V43" i="18"/>
  <c r="U43" i="18"/>
  <c r="T43" i="18"/>
  <c r="S43" i="18"/>
  <c r="R43" i="18"/>
  <c r="Q43" i="18"/>
  <c r="P43" i="18"/>
  <c r="O43" i="18"/>
  <c r="N43" i="18"/>
  <c r="M43" i="18"/>
  <c r="L43" i="18"/>
  <c r="K43" i="18"/>
  <c r="J43" i="18"/>
  <c r="I43" i="18"/>
  <c r="H43" i="18"/>
  <c r="G43" i="18"/>
  <c r="D28" i="10"/>
  <c r="D43" i="18" s="1"/>
  <c r="AF42" i="18"/>
  <c r="AD42" i="18"/>
  <c r="AB42" i="18"/>
  <c r="Z42" i="18"/>
  <c r="Y42" i="18"/>
  <c r="X42" i="18"/>
  <c r="W42" i="18"/>
  <c r="V42" i="18"/>
  <c r="U42" i="18"/>
  <c r="T42" i="18"/>
  <c r="S42" i="18"/>
  <c r="R42" i="18"/>
  <c r="Q42" i="18"/>
  <c r="P42" i="18"/>
  <c r="O42" i="18"/>
  <c r="N42" i="18"/>
  <c r="M42" i="18"/>
  <c r="L42" i="18"/>
  <c r="K42" i="18"/>
  <c r="J42" i="18"/>
  <c r="I42" i="18"/>
  <c r="H42" i="18"/>
  <c r="G42" i="18"/>
  <c r="D27" i="10"/>
  <c r="D42" i="18" s="1"/>
  <c r="AF41" i="18"/>
  <c r="AD41" i="18"/>
  <c r="AB41" i="18"/>
  <c r="Z41" i="18"/>
  <c r="Y41" i="18"/>
  <c r="X41" i="18"/>
  <c r="W41" i="18"/>
  <c r="V41" i="18"/>
  <c r="U41" i="18"/>
  <c r="T41" i="18"/>
  <c r="S41" i="18"/>
  <c r="R41" i="18"/>
  <c r="Q41" i="18"/>
  <c r="P41" i="18"/>
  <c r="O41" i="18"/>
  <c r="N41" i="18"/>
  <c r="M41" i="18"/>
  <c r="L41" i="18"/>
  <c r="K41" i="18"/>
  <c r="J41" i="18"/>
  <c r="I41" i="18"/>
  <c r="H41" i="18"/>
  <c r="G41" i="18"/>
  <c r="D26" i="10"/>
  <c r="D41" i="18" s="1"/>
  <c r="AF40" i="18"/>
  <c r="AD40" i="18"/>
  <c r="AB40" i="18"/>
  <c r="Z40" i="18"/>
  <c r="Y40" i="18"/>
  <c r="X40" i="18"/>
  <c r="W40" i="18"/>
  <c r="V40" i="18"/>
  <c r="U40" i="18"/>
  <c r="T40" i="18"/>
  <c r="S40" i="18"/>
  <c r="R40" i="18"/>
  <c r="Q40" i="18"/>
  <c r="P40" i="18"/>
  <c r="O40" i="18"/>
  <c r="N40" i="18"/>
  <c r="M40" i="18"/>
  <c r="L40" i="18"/>
  <c r="K40" i="18"/>
  <c r="J40" i="18"/>
  <c r="I40" i="18"/>
  <c r="H40" i="18"/>
  <c r="G40" i="18"/>
  <c r="D25" i="10"/>
  <c r="D40" i="18" s="1"/>
  <c r="AF39" i="18"/>
  <c r="AD39" i="18"/>
  <c r="AB39" i="18"/>
  <c r="Z39" i="18"/>
  <c r="Y39" i="18"/>
  <c r="X39" i="18"/>
  <c r="W39" i="18"/>
  <c r="V39" i="18"/>
  <c r="U39" i="18"/>
  <c r="T39" i="18"/>
  <c r="S39" i="18"/>
  <c r="R39" i="18"/>
  <c r="Q39" i="18"/>
  <c r="P39" i="18"/>
  <c r="O39" i="18"/>
  <c r="N39" i="18"/>
  <c r="M39" i="18"/>
  <c r="L39" i="18"/>
  <c r="K39" i="18"/>
  <c r="J39" i="18"/>
  <c r="I39" i="18"/>
  <c r="H39" i="18"/>
  <c r="G39" i="18"/>
  <c r="D24" i="10"/>
  <c r="D39" i="18" s="1"/>
  <c r="AF38" i="18"/>
  <c r="AD38" i="18"/>
  <c r="AB38" i="18"/>
  <c r="Z38" i="18"/>
  <c r="Y38" i="18"/>
  <c r="X38" i="18"/>
  <c r="W38" i="18"/>
  <c r="V38" i="18"/>
  <c r="U38" i="18"/>
  <c r="T38" i="18"/>
  <c r="S38" i="18"/>
  <c r="R38" i="18"/>
  <c r="Q38" i="18"/>
  <c r="P38" i="18"/>
  <c r="O38" i="18"/>
  <c r="N38" i="18"/>
  <c r="M38" i="18"/>
  <c r="L38" i="18"/>
  <c r="K38" i="18"/>
  <c r="J38" i="18"/>
  <c r="I38" i="18"/>
  <c r="H38" i="18"/>
  <c r="G38" i="18"/>
  <c r="D23" i="10"/>
  <c r="D38" i="18" s="1"/>
  <c r="AF37" i="18"/>
  <c r="AD37" i="18"/>
  <c r="AB37" i="18"/>
  <c r="Z37" i="18"/>
  <c r="Y37" i="18"/>
  <c r="X37" i="18"/>
  <c r="W37" i="18"/>
  <c r="V37" i="18"/>
  <c r="U37" i="18"/>
  <c r="T37" i="18"/>
  <c r="S37" i="18"/>
  <c r="R37" i="18"/>
  <c r="Q37" i="18"/>
  <c r="P37" i="18"/>
  <c r="O37" i="18"/>
  <c r="N37" i="18"/>
  <c r="M37" i="18"/>
  <c r="L37" i="18"/>
  <c r="K37" i="18"/>
  <c r="J37" i="18"/>
  <c r="I37" i="18"/>
  <c r="H37" i="18"/>
  <c r="G37" i="18"/>
  <c r="D22" i="10"/>
  <c r="D37" i="18" s="1"/>
  <c r="AF36" i="18"/>
  <c r="AD36" i="18"/>
  <c r="AB36" i="18"/>
  <c r="Z36" i="18"/>
  <c r="Y36" i="18"/>
  <c r="X36" i="18"/>
  <c r="W36" i="18"/>
  <c r="V36" i="18"/>
  <c r="U36" i="18"/>
  <c r="T36" i="18"/>
  <c r="S36" i="18"/>
  <c r="R36" i="18"/>
  <c r="Q36" i="18"/>
  <c r="P36" i="18"/>
  <c r="O36" i="18"/>
  <c r="N36" i="18"/>
  <c r="M36" i="18"/>
  <c r="L36" i="18"/>
  <c r="K36" i="18"/>
  <c r="J36" i="18"/>
  <c r="I36" i="18"/>
  <c r="H36" i="18"/>
  <c r="G36" i="18"/>
  <c r="D21" i="10"/>
  <c r="D36" i="18" s="1"/>
  <c r="AF35" i="18"/>
  <c r="AD35" i="18"/>
  <c r="AB35" i="18"/>
  <c r="Z35" i="18"/>
  <c r="Y35" i="18"/>
  <c r="X35" i="18"/>
  <c r="W35" i="18"/>
  <c r="V35" i="18"/>
  <c r="U35" i="18"/>
  <c r="T35" i="18"/>
  <c r="S35" i="18"/>
  <c r="R35" i="18"/>
  <c r="Q35" i="18"/>
  <c r="P35" i="18"/>
  <c r="O35" i="18"/>
  <c r="N35" i="18"/>
  <c r="M35" i="18"/>
  <c r="L35" i="18"/>
  <c r="K35" i="18"/>
  <c r="J35" i="18"/>
  <c r="I35" i="18"/>
  <c r="H35" i="18"/>
  <c r="G35" i="18"/>
  <c r="D20" i="10"/>
  <c r="D35" i="18" s="1"/>
  <c r="AF34" i="18"/>
  <c r="AD34" i="18"/>
  <c r="AB34" i="18"/>
  <c r="Z34" i="18"/>
  <c r="Y34" i="18"/>
  <c r="X34" i="18"/>
  <c r="W34" i="18"/>
  <c r="V34" i="18"/>
  <c r="U34" i="18"/>
  <c r="T34" i="18"/>
  <c r="S34" i="18"/>
  <c r="R34" i="18"/>
  <c r="Q34" i="18"/>
  <c r="P34" i="18"/>
  <c r="O34" i="18"/>
  <c r="N34" i="18"/>
  <c r="M34" i="18"/>
  <c r="L34" i="18"/>
  <c r="K34" i="18"/>
  <c r="J34" i="18"/>
  <c r="I34" i="18"/>
  <c r="H34" i="18"/>
  <c r="G34" i="18"/>
  <c r="D19" i="10"/>
  <c r="D34" i="18" s="1"/>
  <c r="AF33" i="18"/>
  <c r="AD33" i="18"/>
  <c r="AB33" i="18"/>
  <c r="Z33" i="18"/>
  <c r="Y33" i="18"/>
  <c r="X33" i="18"/>
  <c r="W33" i="18"/>
  <c r="V33" i="18"/>
  <c r="U33" i="18"/>
  <c r="T33" i="18"/>
  <c r="S33" i="18"/>
  <c r="R33" i="18"/>
  <c r="Q33" i="18"/>
  <c r="P33" i="18"/>
  <c r="O33" i="18"/>
  <c r="N33" i="18"/>
  <c r="M33" i="18"/>
  <c r="L33" i="18"/>
  <c r="K33" i="18"/>
  <c r="J33" i="18"/>
  <c r="I33" i="18"/>
  <c r="H33" i="18"/>
  <c r="G33" i="18"/>
  <c r="F18" i="10"/>
  <c r="F33" i="18" s="1"/>
  <c r="D18" i="10"/>
  <c r="D33" i="18" s="1"/>
  <c r="AF32" i="18"/>
  <c r="AD32" i="18"/>
  <c r="AB32" i="18"/>
  <c r="Z38" i="10"/>
  <c r="Z68" i="10" s="1"/>
  <c r="Y32" i="18"/>
  <c r="X32" i="18"/>
  <c r="W32" i="18"/>
  <c r="V32" i="18"/>
  <c r="U32" i="18"/>
  <c r="T32" i="18"/>
  <c r="S32" i="18"/>
  <c r="R32" i="18"/>
  <c r="Q32" i="18"/>
  <c r="P32" i="18"/>
  <c r="O32" i="18"/>
  <c r="N32" i="18"/>
  <c r="M32" i="18"/>
  <c r="L32" i="18"/>
  <c r="K32" i="18"/>
  <c r="J32" i="18"/>
  <c r="I32" i="18"/>
  <c r="H32" i="18"/>
  <c r="G32" i="18"/>
  <c r="D17" i="10"/>
  <c r="D32" i="18" s="1"/>
  <c r="B15" i="10"/>
  <c r="D38" i="10" s="1"/>
  <c r="D68" i="10" s="1"/>
  <c r="I10" i="10"/>
  <c r="H10" i="10"/>
  <c r="G10" i="10"/>
  <c r="I9" i="10"/>
  <c r="H9" i="10"/>
  <c r="G9" i="10"/>
  <c r="G7" i="10"/>
  <c r="B7" i="10"/>
  <c r="G6" i="10"/>
  <c r="B6" i="10"/>
  <c r="G5" i="10"/>
  <c r="B5" i="10"/>
  <c r="G4" i="10"/>
  <c r="B4" i="10"/>
  <c r="G3" i="10"/>
  <c r="B3" i="10"/>
  <c r="G2" i="10"/>
  <c r="B2" i="10"/>
  <c r="D617" i="9"/>
  <c r="AD615" i="9"/>
  <c r="T615" i="9"/>
  <c r="L615" i="9"/>
  <c r="D615" i="9"/>
  <c r="AF614" i="9"/>
  <c r="M614" i="9"/>
  <c r="D614" i="9"/>
  <c r="X613" i="9"/>
  <c r="P613" i="9"/>
  <c r="H613" i="9"/>
  <c r="D613" i="9"/>
  <c r="Y612" i="9"/>
  <c r="I612" i="9"/>
  <c r="D612" i="9"/>
  <c r="X611" i="9"/>
  <c r="P611" i="9"/>
  <c r="H611" i="9"/>
  <c r="D611" i="9"/>
  <c r="Y610" i="9"/>
  <c r="I610" i="9"/>
  <c r="D610" i="9"/>
  <c r="AD609" i="9"/>
  <c r="T609" i="9"/>
  <c r="L609" i="9"/>
  <c r="D609" i="9"/>
  <c r="AF608" i="9"/>
  <c r="M608" i="9"/>
  <c r="D608" i="9"/>
  <c r="AD607" i="9"/>
  <c r="T607" i="9"/>
  <c r="L607" i="9"/>
  <c r="D607" i="9"/>
  <c r="U606" i="9"/>
  <c r="D606" i="9"/>
  <c r="X605" i="9"/>
  <c r="P605" i="9"/>
  <c r="H605" i="9"/>
  <c r="D605" i="9"/>
  <c r="Q604" i="9"/>
  <c r="D604" i="9"/>
  <c r="X603" i="9"/>
  <c r="P603" i="9"/>
  <c r="H603" i="9"/>
  <c r="D603" i="9"/>
  <c r="Q602" i="9"/>
  <c r="D602" i="9"/>
  <c r="D601" i="9"/>
  <c r="AB600" i="9"/>
  <c r="S600" i="9"/>
  <c r="K600" i="9"/>
  <c r="D600" i="9"/>
  <c r="D593" i="9"/>
  <c r="D592" i="9"/>
  <c r="D591" i="9"/>
  <c r="D590" i="9"/>
  <c r="D589" i="9"/>
  <c r="D588" i="9"/>
  <c r="D587" i="9"/>
  <c r="D586" i="9"/>
  <c r="D585" i="9"/>
  <c r="D584" i="9"/>
  <c r="D583" i="9"/>
  <c r="D582" i="9"/>
  <c r="D581" i="9"/>
  <c r="D580" i="9"/>
  <c r="D579" i="9"/>
  <c r="AF595" i="9"/>
  <c r="AD595" i="9"/>
  <c r="AB595" i="9"/>
  <c r="Z595" i="9"/>
  <c r="Y595" i="9"/>
  <c r="X595" i="9"/>
  <c r="W595" i="9"/>
  <c r="V595" i="9"/>
  <c r="U595" i="9"/>
  <c r="T595" i="9"/>
  <c r="S595" i="9"/>
  <c r="R595" i="9"/>
  <c r="Q595" i="9"/>
  <c r="P595" i="9"/>
  <c r="O595" i="9"/>
  <c r="N595" i="9"/>
  <c r="M595" i="9"/>
  <c r="L595" i="9"/>
  <c r="K595" i="9"/>
  <c r="J595" i="9"/>
  <c r="I595" i="9"/>
  <c r="H595" i="9"/>
  <c r="G595" i="9"/>
  <c r="D578" i="9"/>
  <c r="D573" i="9"/>
  <c r="D572" i="9"/>
  <c r="D571" i="9"/>
  <c r="D570" i="9"/>
  <c r="D569" i="9"/>
  <c r="D568" i="9"/>
  <c r="D567" i="9"/>
  <c r="D566" i="9"/>
  <c r="D565" i="9"/>
  <c r="D564" i="9"/>
  <c r="D563" i="9"/>
  <c r="D562" i="9"/>
  <c r="D561" i="9"/>
  <c r="D560" i="9"/>
  <c r="D559" i="9"/>
  <c r="AF575" i="9"/>
  <c r="AD575" i="9"/>
  <c r="AB575" i="9"/>
  <c r="Z575" i="9"/>
  <c r="Y575" i="9"/>
  <c r="X575" i="9"/>
  <c r="W575" i="9"/>
  <c r="V575" i="9"/>
  <c r="U575" i="9"/>
  <c r="T575" i="9"/>
  <c r="S575" i="9"/>
  <c r="R575" i="9"/>
  <c r="Q575" i="9"/>
  <c r="P575" i="9"/>
  <c r="O575" i="9"/>
  <c r="N575" i="9"/>
  <c r="M575" i="9"/>
  <c r="L575" i="9"/>
  <c r="K575" i="9"/>
  <c r="J575" i="9"/>
  <c r="I575" i="9"/>
  <c r="H575" i="9"/>
  <c r="G575" i="9"/>
  <c r="D558" i="9"/>
  <c r="D551" i="9"/>
  <c r="D550" i="9"/>
  <c r="D549" i="9"/>
  <c r="D548" i="9"/>
  <c r="D547" i="9"/>
  <c r="D546" i="9"/>
  <c r="D545" i="9"/>
  <c r="D544" i="9"/>
  <c r="D543" i="9"/>
  <c r="D542" i="9"/>
  <c r="D541" i="9"/>
  <c r="D540" i="9"/>
  <c r="D539" i="9"/>
  <c r="D538" i="9"/>
  <c r="D537" i="9"/>
  <c r="AF553" i="9"/>
  <c r="AD553" i="9"/>
  <c r="AB553" i="9"/>
  <c r="Z553" i="9"/>
  <c r="Y553" i="9"/>
  <c r="X553" i="9"/>
  <c r="W553" i="9"/>
  <c r="V553" i="9"/>
  <c r="U553" i="9"/>
  <c r="T553" i="9"/>
  <c r="S553" i="9"/>
  <c r="R553" i="9"/>
  <c r="Q553" i="9"/>
  <c r="P553" i="9"/>
  <c r="O553" i="9"/>
  <c r="N553" i="9"/>
  <c r="M553" i="9"/>
  <c r="L553" i="9"/>
  <c r="K553" i="9"/>
  <c r="J553" i="9"/>
  <c r="I553" i="9"/>
  <c r="H553" i="9"/>
  <c r="G553" i="9"/>
  <c r="D536" i="9"/>
  <c r="D531" i="9"/>
  <c r="D530" i="9"/>
  <c r="D529" i="9"/>
  <c r="D528" i="9"/>
  <c r="D527" i="9"/>
  <c r="D526" i="9"/>
  <c r="D525" i="9"/>
  <c r="D524" i="9"/>
  <c r="D523" i="9"/>
  <c r="D522" i="9"/>
  <c r="D521" i="9"/>
  <c r="D520" i="9"/>
  <c r="D519" i="9"/>
  <c r="D518" i="9"/>
  <c r="D517" i="9"/>
  <c r="AF533" i="9"/>
  <c r="AD533" i="9"/>
  <c r="AB533" i="9"/>
  <c r="Z533" i="9"/>
  <c r="Y533" i="9"/>
  <c r="X533" i="9"/>
  <c r="W533" i="9"/>
  <c r="V533" i="9"/>
  <c r="U533" i="9"/>
  <c r="T533" i="9"/>
  <c r="S533" i="9"/>
  <c r="R533" i="9"/>
  <c r="Q533" i="9"/>
  <c r="P533" i="9"/>
  <c r="O533" i="9"/>
  <c r="N533" i="9"/>
  <c r="M533" i="9"/>
  <c r="L533" i="9"/>
  <c r="K533" i="9"/>
  <c r="J533" i="9"/>
  <c r="I533" i="9"/>
  <c r="H533" i="9"/>
  <c r="G533" i="9"/>
  <c r="D516" i="9"/>
  <c r="D509" i="9"/>
  <c r="D508" i="9"/>
  <c r="D507" i="9"/>
  <c r="D506" i="9"/>
  <c r="D505" i="9"/>
  <c r="D504" i="9"/>
  <c r="D503" i="9"/>
  <c r="D502" i="9"/>
  <c r="D501" i="9"/>
  <c r="D500" i="9"/>
  <c r="D499" i="9"/>
  <c r="D498" i="9"/>
  <c r="D497" i="9"/>
  <c r="D496" i="9"/>
  <c r="D495" i="9"/>
  <c r="AF511" i="9"/>
  <c r="AD511" i="9"/>
  <c r="AB511" i="9"/>
  <c r="Z511" i="9"/>
  <c r="Y511" i="9"/>
  <c r="X511" i="9"/>
  <c r="W511" i="9"/>
  <c r="V511" i="9"/>
  <c r="U511" i="9"/>
  <c r="T511" i="9"/>
  <c r="S511" i="9"/>
  <c r="R511" i="9"/>
  <c r="Q511" i="9"/>
  <c r="P511" i="9"/>
  <c r="O511" i="9"/>
  <c r="N511" i="9"/>
  <c r="M511" i="9"/>
  <c r="L511" i="9"/>
  <c r="K511" i="9"/>
  <c r="J511" i="9"/>
  <c r="I511" i="9"/>
  <c r="H511" i="9"/>
  <c r="G511" i="9"/>
  <c r="D494" i="9"/>
  <c r="D489" i="9"/>
  <c r="D488" i="9"/>
  <c r="D487" i="9"/>
  <c r="D486" i="9"/>
  <c r="D485" i="9"/>
  <c r="D484" i="9"/>
  <c r="D483" i="9"/>
  <c r="D482" i="9"/>
  <c r="D481" i="9"/>
  <c r="D480" i="9"/>
  <c r="D479" i="9"/>
  <c r="D478" i="9"/>
  <c r="D477" i="9"/>
  <c r="D476" i="9"/>
  <c r="D475" i="9"/>
  <c r="AF491" i="9"/>
  <c r="AD491" i="9"/>
  <c r="AB491" i="9"/>
  <c r="Z491" i="9"/>
  <c r="Y491" i="9"/>
  <c r="X491" i="9"/>
  <c r="W491" i="9"/>
  <c r="V491" i="9"/>
  <c r="U491" i="9"/>
  <c r="T491" i="9"/>
  <c r="S491" i="9"/>
  <c r="R491" i="9"/>
  <c r="Q491" i="9"/>
  <c r="P491" i="9"/>
  <c r="O491" i="9"/>
  <c r="N491" i="9"/>
  <c r="M491" i="9"/>
  <c r="L491" i="9"/>
  <c r="K491" i="9"/>
  <c r="J491" i="9"/>
  <c r="I491" i="9"/>
  <c r="H491" i="9"/>
  <c r="G491" i="9"/>
  <c r="D474" i="9"/>
  <c r="N615" i="9"/>
  <c r="D467" i="9"/>
  <c r="U614" i="9"/>
  <c r="D466" i="9"/>
  <c r="AD613" i="9"/>
  <c r="V613" i="9"/>
  <c r="T613" i="9"/>
  <c r="L613" i="9"/>
  <c r="D465" i="9"/>
  <c r="Q612" i="9"/>
  <c r="D464" i="9"/>
  <c r="Z611" i="9"/>
  <c r="J611" i="9"/>
  <c r="D463" i="9"/>
  <c r="Q610" i="9"/>
  <c r="D462" i="9"/>
  <c r="X609" i="9"/>
  <c r="R609" i="9"/>
  <c r="P609" i="9"/>
  <c r="H609" i="9"/>
  <c r="D461" i="9"/>
  <c r="U608" i="9"/>
  <c r="D460" i="9"/>
  <c r="V607" i="9"/>
  <c r="D459" i="9"/>
  <c r="AF606" i="9"/>
  <c r="M606" i="9"/>
  <c r="D458" i="9"/>
  <c r="AD605" i="9"/>
  <c r="T605" i="9"/>
  <c r="N605" i="9"/>
  <c r="L605" i="9"/>
  <c r="D457" i="9"/>
  <c r="Y604" i="9"/>
  <c r="I604" i="9"/>
  <c r="D456" i="9"/>
  <c r="R603" i="9"/>
  <c r="D455" i="9"/>
  <c r="Y602" i="9"/>
  <c r="I602" i="9"/>
  <c r="D454" i="9"/>
  <c r="Z601" i="9"/>
  <c r="R601" i="9"/>
  <c r="J601" i="9"/>
  <c r="D453" i="9"/>
  <c r="AF469" i="9"/>
  <c r="AD469" i="9"/>
  <c r="AB469" i="9"/>
  <c r="Z469" i="9"/>
  <c r="Y469" i="9"/>
  <c r="X469" i="9"/>
  <c r="W469" i="9"/>
  <c r="V469" i="9"/>
  <c r="U469" i="9"/>
  <c r="T469" i="9"/>
  <c r="S469" i="9"/>
  <c r="R469" i="9"/>
  <c r="Q469" i="9"/>
  <c r="P469" i="9"/>
  <c r="O469" i="9"/>
  <c r="N469" i="9"/>
  <c r="M469" i="9"/>
  <c r="L469" i="9"/>
  <c r="K469" i="9"/>
  <c r="J469" i="9"/>
  <c r="I469" i="9"/>
  <c r="H469" i="9"/>
  <c r="G469" i="9"/>
  <c r="F452" i="9"/>
  <c r="F474" i="9" s="1"/>
  <c r="F494" i="9" s="1"/>
  <c r="F558" i="9" s="1"/>
  <c r="F578" i="9" s="1"/>
  <c r="F516" i="9" s="1"/>
  <c r="F536" i="9" s="1"/>
  <c r="F600" i="9" s="1"/>
  <c r="D452" i="9"/>
  <c r="AB615" i="9"/>
  <c r="X615" i="9"/>
  <c r="W615" i="9"/>
  <c r="V615" i="9"/>
  <c r="S615" i="9"/>
  <c r="P615" i="9"/>
  <c r="O615" i="9"/>
  <c r="K615" i="9"/>
  <c r="H615" i="9"/>
  <c r="G615" i="9"/>
  <c r="D447" i="9"/>
  <c r="AB614" i="9"/>
  <c r="W614" i="9"/>
  <c r="S614" i="9"/>
  <c r="O614" i="9"/>
  <c r="K614" i="9"/>
  <c r="G614" i="9"/>
  <c r="D446" i="9"/>
  <c r="AB613" i="9"/>
  <c r="W613" i="9"/>
  <c r="S613" i="9"/>
  <c r="O613" i="9"/>
  <c r="N613" i="9"/>
  <c r="K613" i="9"/>
  <c r="G613" i="9"/>
  <c r="D445" i="9"/>
  <c r="AB612" i="9"/>
  <c r="W612" i="9"/>
  <c r="S612" i="9"/>
  <c r="O612" i="9"/>
  <c r="K612" i="9"/>
  <c r="G612" i="9"/>
  <c r="D444" i="9"/>
  <c r="AD611" i="9"/>
  <c r="AB611" i="9"/>
  <c r="W611" i="9"/>
  <c r="T611" i="9"/>
  <c r="S611" i="9"/>
  <c r="R611" i="9"/>
  <c r="O611" i="9"/>
  <c r="L611" i="9"/>
  <c r="K611" i="9"/>
  <c r="G611" i="9"/>
  <c r="D443" i="9"/>
  <c r="AB610" i="9"/>
  <c r="W610" i="9"/>
  <c r="S610" i="9"/>
  <c r="O610" i="9"/>
  <c r="K610" i="9"/>
  <c r="G610" i="9"/>
  <c r="D442" i="9"/>
  <c r="AB609" i="9"/>
  <c r="Z609" i="9"/>
  <c r="W609" i="9"/>
  <c r="S609" i="9"/>
  <c r="O609" i="9"/>
  <c r="K609" i="9"/>
  <c r="J609" i="9"/>
  <c r="G609" i="9"/>
  <c r="D441" i="9"/>
  <c r="AB608" i="9"/>
  <c r="W608" i="9"/>
  <c r="S608" i="9"/>
  <c r="O608" i="9"/>
  <c r="K608" i="9"/>
  <c r="G608" i="9"/>
  <c r="D440" i="9"/>
  <c r="AB607" i="9"/>
  <c r="X607" i="9"/>
  <c r="W607" i="9"/>
  <c r="S607" i="9"/>
  <c r="P607" i="9"/>
  <c r="O607" i="9"/>
  <c r="N607" i="9"/>
  <c r="K607" i="9"/>
  <c r="H607" i="9"/>
  <c r="G607" i="9"/>
  <c r="D439" i="9"/>
  <c r="AB606" i="9"/>
  <c r="W606" i="9"/>
  <c r="S606" i="9"/>
  <c r="O606" i="9"/>
  <c r="K606" i="9"/>
  <c r="G606" i="9"/>
  <c r="D438" i="9"/>
  <c r="AB605" i="9"/>
  <c r="W605" i="9"/>
  <c r="V605" i="9"/>
  <c r="S605" i="9"/>
  <c r="O605" i="9"/>
  <c r="K605" i="9"/>
  <c r="G605" i="9"/>
  <c r="D437" i="9"/>
  <c r="AB604" i="9"/>
  <c r="W604" i="9"/>
  <c r="S604" i="9"/>
  <c r="O604" i="9"/>
  <c r="K604" i="9"/>
  <c r="G604" i="9"/>
  <c r="D436" i="9"/>
  <c r="AD603" i="9"/>
  <c r="AB603" i="9"/>
  <c r="Z603" i="9"/>
  <c r="W603" i="9"/>
  <c r="T603" i="9"/>
  <c r="S603" i="9"/>
  <c r="O603" i="9"/>
  <c r="L603" i="9"/>
  <c r="K603" i="9"/>
  <c r="J603" i="9"/>
  <c r="G603" i="9"/>
  <c r="D435" i="9"/>
  <c r="AB602" i="9"/>
  <c r="W602" i="9"/>
  <c r="S602" i="9"/>
  <c r="O602" i="9"/>
  <c r="K602" i="9"/>
  <c r="G602" i="9"/>
  <c r="D434" i="9"/>
  <c r="AD601" i="9"/>
  <c r="AB601" i="9"/>
  <c r="X601" i="9"/>
  <c r="W601" i="9"/>
  <c r="T601" i="9"/>
  <c r="S601" i="9"/>
  <c r="P601" i="9"/>
  <c r="O601" i="9"/>
  <c r="L601" i="9"/>
  <c r="K601" i="9"/>
  <c r="H601" i="9"/>
  <c r="G601" i="9"/>
  <c r="F433" i="9"/>
  <c r="F453" i="9" s="1"/>
  <c r="F475" i="9" s="1"/>
  <c r="F495" i="9" s="1"/>
  <c r="F559" i="9" s="1"/>
  <c r="F579" i="9" s="1"/>
  <c r="F517" i="9" s="1"/>
  <c r="F537" i="9" s="1"/>
  <c r="F601" i="9" s="1"/>
  <c r="D433" i="9"/>
  <c r="AF449" i="9"/>
  <c r="AD600" i="9"/>
  <c r="X600" i="9"/>
  <c r="W600" i="9"/>
  <c r="U449" i="9"/>
  <c r="T600" i="9"/>
  <c r="P600" i="9"/>
  <c r="O600" i="9"/>
  <c r="M449" i="9"/>
  <c r="L600" i="9"/>
  <c r="H600" i="9"/>
  <c r="G600" i="9"/>
  <c r="D432" i="9"/>
  <c r="D424" i="9"/>
  <c r="D422" i="9"/>
  <c r="D421" i="9"/>
  <c r="D420" i="9"/>
  <c r="D419" i="9"/>
  <c r="D418" i="9"/>
  <c r="D417" i="9"/>
  <c r="D416" i="9"/>
  <c r="D415" i="9"/>
  <c r="D414" i="9"/>
  <c r="D413" i="9"/>
  <c r="D412" i="9"/>
  <c r="D411" i="9"/>
  <c r="D410" i="9"/>
  <c r="D409" i="9"/>
  <c r="D408" i="9"/>
  <c r="D407" i="9"/>
  <c r="D400" i="9"/>
  <c r="D399" i="9"/>
  <c r="D398" i="9"/>
  <c r="D397" i="9"/>
  <c r="D396" i="9"/>
  <c r="D395" i="9"/>
  <c r="D394" i="9"/>
  <c r="D393" i="9"/>
  <c r="D392" i="9"/>
  <c r="D391" i="9"/>
  <c r="D390" i="9"/>
  <c r="D389" i="9"/>
  <c r="D388" i="9"/>
  <c r="D387" i="9"/>
  <c r="D386" i="9"/>
  <c r="AF402" i="9"/>
  <c r="AD402" i="9"/>
  <c r="AB402" i="9"/>
  <c r="Z402" i="9"/>
  <c r="Y402" i="9"/>
  <c r="X402" i="9"/>
  <c r="W402" i="9"/>
  <c r="V402" i="9"/>
  <c r="U402" i="9"/>
  <c r="T402" i="9"/>
  <c r="S402" i="9"/>
  <c r="R402" i="9"/>
  <c r="Q402" i="9"/>
  <c r="P402" i="9"/>
  <c r="O402" i="9"/>
  <c r="N402" i="9"/>
  <c r="M402" i="9"/>
  <c r="L402" i="9"/>
  <c r="K402" i="9"/>
  <c r="J402" i="9"/>
  <c r="I402" i="9"/>
  <c r="H402" i="9"/>
  <c r="G402" i="9"/>
  <c r="D385" i="9"/>
  <c r="C384" i="9"/>
  <c r="D402" i="9" s="1"/>
  <c r="D380" i="9"/>
  <c r="D379" i="9"/>
  <c r="D378" i="9"/>
  <c r="D377" i="9"/>
  <c r="D376" i="9"/>
  <c r="D375" i="9"/>
  <c r="D374" i="9"/>
  <c r="D373" i="9"/>
  <c r="D372" i="9"/>
  <c r="D371" i="9"/>
  <c r="D370" i="9"/>
  <c r="D369" i="9"/>
  <c r="D368" i="9"/>
  <c r="D367" i="9"/>
  <c r="D366" i="9"/>
  <c r="AF382" i="9"/>
  <c r="AD382" i="9"/>
  <c r="AB382" i="9"/>
  <c r="AB404" i="9" s="1"/>
  <c r="Z382" i="9"/>
  <c r="Y382" i="9"/>
  <c r="X382" i="9"/>
  <c r="W382" i="9"/>
  <c r="W404" i="9" s="1"/>
  <c r="V382" i="9"/>
  <c r="U382" i="9"/>
  <c r="T382" i="9"/>
  <c r="S382" i="9"/>
  <c r="S404" i="9" s="1"/>
  <c r="R382" i="9"/>
  <c r="Q382" i="9"/>
  <c r="P382" i="9"/>
  <c r="O382" i="9"/>
  <c r="O404" i="9" s="1"/>
  <c r="N382" i="9"/>
  <c r="M382" i="9"/>
  <c r="L382" i="9"/>
  <c r="K382" i="9"/>
  <c r="K404" i="9" s="1"/>
  <c r="J382" i="9"/>
  <c r="I382" i="9"/>
  <c r="H382" i="9"/>
  <c r="G382" i="9"/>
  <c r="G404" i="9" s="1"/>
  <c r="D365" i="9"/>
  <c r="C364" i="9"/>
  <c r="D382" i="9" s="1"/>
  <c r="D358" i="9"/>
  <c r="D357" i="9"/>
  <c r="D356" i="9"/>
  <c r="D355" i="9"/>
  <c r="D354" i="9"/>
  <c r="D353" i="9"/>
  <c r="D352" i="9"/>
  <c r="D351" i="9"/>
  <c r="D350" i="9"/>
  <c r="D349" i="9"/>
  <c r="D348" i="9"/>
  <c r="D347" i="9"/>
  <c r="D346" i="9"/>
  <c r="D345" i="9"/>
  <c r="D344" i="9"/>
  <c r="AF360" i="9"/>
  <c r="AD360" i="9"/>
  <c r="AB360" i="9"/>
  <c r="Z360" i="9"/>
  <c r="Y360" i="9"/>
  <c r="X360" i="9"/>
  <c r="W360" i="9"/>
  <c r="V360" i="9"/>
  <c r="U360" i="9"/>
  <c r="T360" i="9"/>
  <c r="S360" i="9"/>
  <c r="R360" i="9"/>
  <c r="Q360" i="9"/>
  <c r="P360" i="9"/>
  <c r="O360" i="9"/>
  <c r="N360" i="9"/>
  <c r="M360" i="9"/>
  <c r="L360" i="9"/>
  <c r="K360" i="9"/>
  <c r="J360" i="9"/>
  <c r="I360" i="9"/>
  <c r="H360" i="9"/>
  <c r="G360" i="9"/>
  <c r="D343" i="9"/>
  <c r="C342" i="9"/>
  <c r="D360" i="9" s="1"/>
  <c r="D338" i="9"/>
  <c r="AF421" i="9"/>
  <c r="M421" i="9"/>
  <c r="D337" i="9"/>
  <c r="D336" i="9"/>
  <c r="Y419" i="9"/>
  <c r="I419" i="9"/>
  <c r="D335" i="9"/>
  <c r="D334" i="9"/>
  <c r="Y417" i="9"/>
  <c r="I417" i="9"/>
  <c r="D333" i="9"/>
  <c r="D332" i="9"/>
  <c r="AF415" i="9"/>
  <c r="M415" i="9"/>
  <c r="D331" i="9"/>
  <c r="D330" i="9"/>
  <c r="U413" i="9"/>
  <c r="D329" i="9"/>
  <c r="D328" i="9"/>
  <c r="Q411" i="9"/>
  <c r="D327" i="9"/>
  <c r="D326" i="9"/>
  <c r="Q409" i="9"/>
  <c r="D325" i="9"/>
  <c r="D324" i="9"/>
  <c r="AF340" i="9"/>
  <c r="AD340" i="9"/>
  <c r="AB340" i="9"/>
  <c r="Z340" i="9"/>
  <c r="Y340" i="9"/>
  <c r="X340" i="9"/>
  <c r="W340" i="9"/>
  <c r="V340" i="9"/>
  <c r="U340" i="9"/>
  <c r="T340" i="9"/>
  <c r="S340" i="9"/>
  <c r="R340" i="9"/>
  <c r="Q340" i="9"/>
  <c r="P340" i="9"/>
  <c r="O340" i="9"/>
  <c r="N340" i="9"/>
  <c r="M340" i="9"/>
  <c r="L340" i="9"/>
  <c r="K340" i="9"/>
  <c r="J340" i="9"/>
  <c r="I340" i="9"/>
  <c r="H340" i="9"/>
  <c r="G340" i="9"/>
  <c r="D323" i="9"/>
  <c r="C322" i="9"/>
  <c r="D340" i="9" s="1"/>
  <c r="D316" i="9"/>
  <c r="D315" i="9"/>
  <c r="D314" i="9"/>
  <c r="D313" i="9"/>
  <c r="D312" i="9"/>
  <c r="D311" i="9"/>
  <c r="D310" i="9"/>
  <c r="D309" i="9"/>
  <c r="D308" i="9"/>
  <c r="D307" i="9"/>
  <c r="D306" i="9"/>
  <c r="D305" i="9"/>
  <c r="D304" i="9"/>
  <c r="D303" i="9"/>
  <c r="Z408" i="9"/>
  <c r="J408" i="9"/>
  <c r="D302" i="9"/>
  <c r="AF318" i="9"/>
  <c r="AD318" i="9"/>
  <c r="AB318" i="9"/>
  <c r="Z318" i="9"/>
  <c r="Y318" i="9"/>
  <c r="X318" i="9"/>
  <c r="W318" i="9"/>
  <c r="V318" i="9"/>
  <c r="U318" i="9"/>
  <c r="T318" i="9"/>
  <c r="S318" i="9"/>
  <c r="R318" i="9"/>
  <c r="Q318" i="9"/>
  <c r="P318" i="9"/>
  <c r="O318" i="9"/>
  <c r="N318" i="9"/>
  <c r="M318" i="9"/>
  <c r="L318" i="9"/>
  <c r="K318" i="9"/>
  <c r="J318" i="9"/>
  <c r="I318" i="9"/>
  <c r="H318" i="9"/>
  <c r="G318" i="9"/>
  <c r="D301" i="9"/>
  <c r="C300" i="9"/>
  <c r="D318" i="9" s="1"/>
  <c r="D296" i="9"/>
  <c r="W421" i="9"/>
  <c r="G421" i="9"/>
  <c r="D295" i="9"/>
  <c r="D294" i="9"/>
  <c r="O419" i="9"/>
  <c r="D293" i="9"/>
  <c r="D292" i="9"/>
  <c r="S417" i="9"/>
  <c r="D291" i="9"/>
  <c r="D290" i="9"/>
  <c r="S415" i="9"/>
  <c r="D289" i="9"/>
  <c r="D288" i="9"/>
  <c r="O413" i="9"/>
  <c r="D287" i="9"/>
  <c r="D286" i="9"/>
  <c r="W411" i="9"/>
  <c r="G411" i="9"/>
  <c r="D285" i="9"/>
  <c r="D284" i="9"/>
  <c r="AB409" i="9"/>
  <c r="K409" i="9"/>
  <c r="D283" i="9"/>
  <c r="D282" i="9"/>
  <c r="AF298" i="9"/>
  <c r="AD298" i="9"/>
  <c r="AB298" i="9"/>
  <c r="Z298" i="9"/>
  <c r="Y298" i="9"/>
  <c r="X298" i="9"/>
  <c r="W298" i="9"/>
  <c r="V298" i="9"/>
  <c r="U298" i="9"/>
  <c r="T298" i="9"/>
  <c r="S298" i="9"/>
  <c r="R298" i="9"/>
  <c r="Q298" i="9"/>
  <c r="P298" i="9"/>
  <c r="O298" i="9"/>
  <c r="N298" i="9"/>
  <c r="M298" i="9"/>
  <c r="L298" i="9"/>
  <c r="K298" i="9"/>
  <c r="J298" i="9"/>
  <c r="I298" i="9"/>
  <c r="H298" i="9"/>
  <c r="G298" i="9"/>
  <c r="D281" i="9"/>
  <c r="C280" i="9"/>
  <c r="D298" i="9" s="1"/>
  <c r="AD422" i="9"/>
  <c r="T422" i="9"/>
  <c r="L422" i="9"/>
  <c r="D274" i="9"/>
  <c r="O421" i="9"/>
  <c r="D273" i="9"/>
  <c r="X420" i="9"/>
  <c r="P420" i="9"/>
  <c r="H420" i="9"/>
  <c r="D272" i="9"/>
  <c r="W419" i="9"/>
  <c r="G419" i="9"/>
  <c r="D271" i="9"/>
  <c r="X418" i="9"/>
  <c r="P418" i="9"/>
  <c r="H418" i="9"/>
  <c r="D270" i="9"/>
  <c r="AB417" i="9"/>
  <c r="K417" i="9"/>
  <c r="D269" i="9"/>
  <c r="AD416" i="9"/>
  <c r="T416" i="9"/>
  <c r="L416" i="9"/>
  <c r="D268" i="9"/>
  <c r="AB415" i="9"/>
  <c r="K415" i="9"/>
  <c r="D267" i="9"/>
  <c r="AD414" i="9"/>
  <c r="T414" i="9"/>
  <c r="L414" i="9"/>
  <c r="D266" i="9"/>
  <c r="W413" i="9"/>
  <c r="G413" i="9"/>
  <c r="D265" i="9"/>
  <c r="X412" i="9"/>
  <c r="P412" i="9"/>
  <c r="H412" i="9"/>
  <c r="D264" i="9"/>
  <c r="O411" i="9"/>
  <c r="D263" i="9"/>
  <c r="P410" i="9"/>
  <c r="D262" i="9"/>
  <c r="S409" i="9"/>
  <c r="D261" i="9"/>
  <c r="AD408" i="9"/>
  <c r="T408" i="9"/>
  <c r="L408" i="9"/>
  <c r="D260" i="9"/>
  <c r="AF276" i="9"/>
  <c r="AD276" i="9"/>
  <c r="AB276" i="9"/>
  <c r="Z276" i="9"/>
  <c r="Y276" i="9"/>
  <c r="X276" i="9"/>
  <c r="W276" i="9"/>
  <c r="V276" i="9"/>
  <c r="U276" i="9"/>
  <c r="T276" i="9"/>
  <c r="S276" i="9"/>
  <c r="R276" i="9"/>
  <c r="Q276" i="9"/>
  <c r="P276" i="9"/>
  <c r="O276" i="9"/>
  <c r="N276" i="9"/>
  <c r="M276" i="9"/>
  <c r="L276" i="9"/>
  <c r="K276" i="9"/>
  <c r="J276" i="9"/>
  <c r="I276" i="9"/>
  <c r="H276" i="9"/>
  <c r="G276" i="9"/>
  <c r="F259" i="9"/>
  <c r="F281" i="9" s="1"/>
  <c r="F301" i="9" s="1"/>
  <c r="F365" i="9" s="1"/>
  <c r="F385" i="9" s="1"/>
  <c r="F323" i="9" s="1"/>
  <c r="F343" i="9" s="1"/>
  <c r="F407" i="9" s="1"/>
  <c r="D259" i="9"/>
  <c r="C258" i="9"/>
  <c r="D276" i="9" s="1"/>
  <c r="Z422" i="9"/>
  <c r="V422" i="9"/>
  <c r="R422" i="9"/>
  <c r="N422" i="9"/>
  <c r="J422" i="9"/>
  <c r="D254" i="9"/>
  <c r="Z421" i="9"/>
  <c r="V421" i="9"/>
  <c r="U421" i="9"/>
  <c r="R421" i="9"/>
  <c r="N421" i="9"/>
  <c r="J421" i="9"/>
  <c r="D253" i="9"/>
  <c r="Z420" i="9"/>
  <c r="V420" i="9"/>
  <c r="R420" i="9"/>
  <c r="N420" i="9"/>
  <c r="J420" i="9"/>
  <c r="D252" i="9"/>
  <c r="Z419" i="9"/>
  <c r="V419" i="9"/>
  <c r="R419" i="9"/>
  <c r="Q419" i="9"/>
  <c r="N419" i="9"/>
  <c r="J419" i="9"/>
  <c r="D251" i="9"/>
  <c r="Z418" i="9"/>
  <c r="V418" i="9"/>
  <c r="R418" i="9"/>
  <c r="N418" i="9"/>
  <c r="J418" i="9"/>
  <c r="D250" i="9"/>
  <c r="Z417" i="9"/>
  <c r="V417" i="9"/>
  <c r="R417" i="9"/>
  <c r="Q417" i="9"/>
  <c r="N417" i="9"/>
  <c r="J417" i="9"/>
  <c r="D249" i="9"/>
  <c r="Z416" i="9"/>
  <c r="V416" i="9"/>
  <c r="R416" i="9"/>
  <c r="N416" i="9"/>
  <c r="J416" i="9"/>
  <c r="D248" i="9"/>
  <c r="Z415" i="9"/>
  <c r="V415" i="9"/>
  <c r="U415" i="9"/>
  <c r="R415" i="9"/>
  <c r="N415" i="9"/>
  <c r="J415" i="9"/>
  <c r="D247" i="9"/>
  <c r="Z414" i="9"/>
  <c r="V414" i="9"/>
  <c r="R414" i="9"/>
  <c r="N414" i="9"/>
  <c r="J414" i="9"/>
  <c r="D246" i="9"/>
  <c r="AF413" i="9"/>
  <c r="Z413" i="9"/>
  <c r="V413" i="9"/>
  <c r="R413" i="9"/>
  <c r="N413" i="9"/>
  <c r="M413" i="9"/>
  <c r="J413" i="9"/>
  <c r="D245" i="9"/>
  <c r="Z412" i="9"/>
  <c r="V412" i="9"/>
  <c r="R412" i="9"/>
  <c r="N412" i="9"/>
  <c r="J412" i="9"/>
  <c r="D244" i="9"/>
  <c r="Z411" i="9"/>
  <c r="Y411" i="9"/>
  <c r="V411" i="9"/>
  <c r="R411" i="9"/>
  <c r="N411" i="9"/>
  <c r="J411" i="9"/>
  <c r="I411" i="9"/>
  <c r="D243" i="9"/>
  <c r="Z410" i="9"/>
  <c r="X410" i="9"/>
  <c r="V410" i="9"/>
  <c r="R410" i="9"/>
  <c r="N410" i="9"/>
  <c r="J410" i="9"/>
  <c r="H410" i="9"/>
  <c r="D242" i="9"/>
  <c r="Z409" i="9"/>
  <c r="Y409" i="9"/>
  <c r="V409" i="9"/>
  <c r="R409" i="9"/>
  <c r="N409" i="9"/>
  <c r="J409" i="9"/>
  <c r="I409" i="9"/>
  <c r="D241" i="9"/>
  <c r="AB408" i="9"/>
  <c r="W408" i="9"/>
  <c r="S408" i="9"/>
  <c r="R408" i="9"/>
  <c r="O408" i="9"/>
  <c r="K408" i="9"/>
  <c r="G408" i="9"/>
  <c r="F240" i="9"/>
  <c r="F260" i="9" s="1"/>
  <c r="F282" i="9" s="1"/>
  <c r="F302" i="9" s="1"/>
  <c r="F366" i="9" s="1"/>
  <c r="F386" i="9" s="1"/>
  <c r="F324" i="9" s="1"/>
  <c r="F344" i="9" s="1"/>
  <c r="F408" i="9" s="1"/>
  <c r="D240" i="9"/>
  <c r="AD407" i="9"/>
  <c r="X407" i="9"/>
  <c r="T407" i="9"/>
  <c r="P407" i="9"/>
  <c r="L407" i="9"/>
  <c r="H407" i="9"/>
  <c r="D239" i="9"/>
  <c r="C238" i="9"/>
  <c r="C431" i="9" s="1"/>
  <c r="D449" i="9" s="1"/>
  <c r="B226" i="9"/>
  <c r="D231" i="9" s="1"/>
  <c r="D221" i="9"/>
  <c r="D220" i="9"/>
  <c r="D219" i="9"/>
  <c r="D218" i="9"/>
  <c r="D217" i="9"/>
  <c r="D216" i="9"/>
  <c r="D215" i="9"/>
  <c r="D214" i="9"/>
  <c r="D213" i="9"/>
  <c r="D212" i="9"/>
  <c r="D211" i="9"/>
  <c r="D210" i="9"/>
  <c r="D209" i="9"/>
  <c r="AF223" i="9"/>
  <c r="Y223" i="9"/>
  <c r="U223" i="9"/>
  <c r="Q223" i="9"/>
  <c r="M223" i="9"/>
  <c r="I223" i="9"/>
  <c r="F208" i="9"/>
  <c r="F209" i="9" s="1"/>
  <c r="F210" i="9" s="1"/>
  <c r="F211" i="9" s="1"/>
  <c r="F212" i="9" s="1"/>
  <c r="F213" i="9" s="1"/>
  <c r="F214" i="9" s="1"/>
  <c r="F215" i="9" s="1"/>
  <c r="F216" i="9" s="1"/>
  <c r="F217" i="9" s="1"/>
  <c r="F218" i="9" s="1"/>
  <c r="F219" i="9" s="1"/>
  <c r="F220" i="9" s="1"/>
  <c r="F221" i="9" s="1"/>
  <c r="F223" i="9" s="1"/>
  <c r="D208" i="9"/>
  <c r="Z223" i="9"/>
  <c r="V223" i="9"/>
  <c r="R223" i="9"/>
  <c r="N223" i="9"/>
  <c r="J223" i="9"/>
  <c r="D207" i="9"/>
  <c r="B205" i="9"/>
  <c r="D223" i="9" s="1"/>
  <c r="D229" i="9" s="1"/>
  <c r="D203" i="9"/>
  <c r="D228" i="9" s="1"/>
  <c r="D201" i="9"/>
  <c r="D200" i="9"/>
  <c r="D199" i="9"/>
  <c r="D198" i="9"/>
  <c r="D197" i="9"/>
  <c r="D196" i="9"/>
  <c r="D195" i="9"/>
  <c r="D194" i="9"/>
  <c r="D193" i="9"/>
  <c r="D192" i="9"/>
  <c r="D191" i="9"/>
  <c r="D190" i="9"/>
  <c r="D189" i="9"/>
  <c r="D188" i="9"/>
  <c r="D187" i="9"/>
  <c r="D186" i="9"/>
  <c r="D181" i="9"/>
  <c r="D179" i="9"/>
  <c r="D178" i="9"/>
  <c r="D177" i="9"/>
  <c r="D176" i="9"/>
  <c r="D175" i="9"/>
  <c r="D174" i="9"/>
  <c r="D173" i="9"/>
  <c r="D172" i="9"/>
  <c r="D171" i="9"/>
  <c r="D170" i="9"/>
  <c r="D169" i="9"/>
  <c r="D168" i="9"/>
  <c r="D167" i="9"/>
  <c r="D166" i="9"/>
  <c r="D165" i="9"/>
  <c r="AF181" i="9"/>
  <c r="AD181" i="9"/>
  <c r="AB181" i="9"/>
  <c r="Z181" i="9"/>
  <c r="Y181" i="9"/>
  <c r="X181" i="9"/>
  <c r="W181" i="9"/>
  <c r="V181" i="9"/>
  <c r="U181" i="9"/>
  <c r="T181" i="9"/>
  <c r="S181" i="9"/>
  <c r="R181" i="9"/>
  <c r="Q181" i="9"/>
  <c r="P181" i="9"/>
  <c r="O181" i="9"/>
  <c r="N181" i="9"/>
  <c r="M181" i="9"/>
  <c r="L181" i="9"/>
  <c r="K181" i="9"/>
  <c r="J181" i="9"/>
  <c r="I181" i="9"/>
  <c r="H181" i="9"/>
  <c r="G181" i="9"/>
  <c r="D164" i="9"/>
  <c r="D161" i="9"/>
  <c r="D159" i="9"/>
  <c r="D158" i="9"/>
  <c r="D157" i="9"/>
  <c r="D156" i="9"/>
  <c r="D155" i="9"/>
  <c r="D154" i="9"/>
  <c r="D153" i="9"/>
  <c r="D152" i="9"/>
  <c r="D151" i="9"/>
  <c r="D150" i="9"/>
  <c r="D149" i="9"/>
  <c r="D148" i="9"/>
  <c r="D147" i="9"/>
  <c r="D146" i="9"/>
  <c r="D145" i="9"/>
  <c r="AF161" i="9"/>
  <c r="AD161" i="9"/>
  <c r="AB161" i="9"/>
  <c r="Z161" i="9"/>
  <c r="Z183" i="9" s="1"/>
  <c r="Y161" i="9"/>
  <c r="X161" i="9"/>
  <c r="W161" i="9"/>
  <c r="V161" i="9"/>
  <c r="V183" i="9" s="1"/>
  <c r="U161" i="9"/>
  <c r="T161" i="9"/>
  <c r="S161" i="9"/>
  <c r="R161" i="9"/>
  <c r="R183" i="9" s="1"/>
  <c r="Q161" i="9"/>
  <c r="P161" i="9"/>
  <c r="O161" i="9"/>
  <c r="N161" i="9"/>
  <c r="N183" i="9" s="1"/>
  <c r="M161" i="9"/>
  <c r="L161" i="9"/>
  <c r="K161" i="9"/>
  <c r="J161" i="9"/>
  <c r="J183" i="9" s="1"/>
  <c r="I161" i="9"/>
  <c r="H161" i="9"/>
  <c r="G161" i="9"/>
  <c r="D144" i="9"/>
  <c r="D139" i="9"/>
  <c r="D137" i="9"/>
  <c r="D136" i="9"/>
  <c r="D135" i="9"/>
  <c r="D134" i="9"/>
  <c r="D133" i="9"/>
  <c r="D132" i="9"/>
  <c r="D131" i="9"/>
  <c r="D130" i="9"/>
  <c r="D129" i="9"/>
  <c r="D128" i="9"/>
  <c r="D127" i="9"/>
  <c r="D126" i="9"/>
  <c r="D125" i="9"/>
  <c r="D124" i="9"/>
  <c r="D123" i="9"/>
  <c r="AF139" i="9"/>
  <c r="AD139" i="9"/>
  <c r="AB139" i="9"/>
  <c r="Z139" i="9"/>
  <c r="Y139" i="9"/>
  <c r="X139" i="9"/>
  <c r="W139" i="9"/>
  <c r="V139" i="9"/>
  <c r="U139" i="9"/>
  <c r="T139" i="9"/>
  <c r="S139" i="9"/>
  <c r="R139" i="9"/>
  <c r="Q139" i="9"/>
  <c r="P139" i="9"/>
  <c r="O139" i="9"/>
  <c r="N139" i="9"/>
  <c r="M139" i="9"/>
  <c r="L139" i="9"/>
  <c r="K139" i="9"/>
  <c r="J139" i="9"/>
  <c r="I139" i="9"/>
  <c r="H139" i="9"/>
  <c r="G139" i="9"/>
  <c r="D122" i="9"/>
  <c r="D119" i="9"/>
  <c r="D117" i="9"/>
  <c r="D116" i="9"/>
  <c r="D115" i="9"/>
  <c r="D114" i="9"/>
  <c r="D113" i="9"/>
  <c r="D112" i="9"/>
  <c r="D111" i="9"/>
  <c r="D110" i="9"/>
  <c r="D109" i="9"/>
  <c r="D108" i="9"/>
  <c r="D107" i="9"/>
  <c r="D106" i="9"/>
  <c r="D105" i="9"/>
  <c r="D104" i="9"/>
  <c r="D103" i="9"/>
  <c r="AF119" i="9"/>
  <c r="AD119" i="9"/>
  <c r="AD141" i="9" s="1"/>
  <c r="AB119" i="9"/>
  <c r="Z119" i="9"/>
  <c r="Y119" i="9"/>
  <c r="X119" i="9"/>
  <c r="X141" i="9" s="1"/>
  <c r="W119" i="9"/>
  <c r="V119" i="9"/>
  <c r="U119" i="9"/>
  <c r="T119" i="9"/>
  <c r="T141" i="9" s="1"/>
  <c r="S119" i="9"/>
  <c r="R119" i="9"/>
  <c r="Q119" i="9"/>
  <c r="P119" i="9"/>
  <c r="P141" i="9" s="1"/>
  <c r="O119" i="9"/>
  <c r="N119" i="9"/>
  <c r="M119" i="9"/>
  <c r="L119" i="9"/>
  <c r="L141" i="9" s="1"/>
  <c r="K119" i="9"/>
  <c r="J119" i="9"/>
  <c r="I119" i="9"/>
  <c r="H119" i="9"/>
  <c r="H141" i="9" s="1"/>
  <c r="G119" i="9"/>
  <c r="D102" i="9"/>
  <c r="D97" i="9"/>
  <c r="D95" i="9"/>
  <c r="D94" i="9"/>
  <c r="D93" i="9"/>
  <c r="D92" i="9"/>
  <c r="D91" i="9"/>
  <c r="D90" i="9"/>
  <c r="D89" i="9"/>
  <c r="D88" i="9"/>
  <c r="D87" i="9"/>
  <c r="D86" i="9"/>
  <c r="D85" i="9"/>
  <c r="D84" i="9"/>
  <c r="D83" i="9"/>
  <c r="D82" i="9"/>
  <c r="D81" i="9"/>
  <c r="AF97" i="9"/>
  <c r="AD97" i="9"/>
  <c r="AB97" i="9"/>
  <c r="Z97" i="9"/>
  <c r="Y97" i="9"/>
  <c r="X97" i="9"/>
  <c r="W97" i="9"/>
  <c r="V97" i="9"/>
  <c r="U97" i="9"/>
  <c r="T97" i="9"/>
  <c r="S97" i="9"/>
  <c r="R97" i="9"/>
  <c r="Q97" i="9"/>
  <c r="P97" i="9"/>
  <c r="O97" i="9"/>
  <c r="N97" i="9"/>
  <c r="M97" i="9"/>
  <c r="L97" i="9"/>
  <c r="K97" i="9"/>
  <c r="J97" i="9"/>
  <c r="I97" i="9"/>
  <c r="H97" i="9"/>
  <c r="G97" i="9"/>
  <c r="D80" i="9"/>
  <c r="D77" i="9"/>
  <c r="D75" i="9"/>
  <c r="D74" i="9"/>
  <c r="D73" i="9"/>
  <c r="D72" i="9"/>
  <c r="D71" i="9"/>
  <c r="D70" i="9"/>
  <c r="D69" i="9"/>
  <c r="D68" i="9"/>
  <c r="D67" i="9"/>
  <c r="D66" i="9"/>
  <c r="D65" i="9"/>
  <c r="D64" i="9"/>
  <c r="D63" i="9"/>
  <c r="D62" i="9"/>
  <c r="D61" i="9"/>
  <c r="AF77" i="9"/>
  <c r="AD77" i="9"/>
  <c r="AB77" i="9"/>
  <c r="Z77" i="9"/>
  <c r="Z99" i="9" s="1"/>
  <c r="Y77" i="9"/>
  <c r="X77" i="9"/>
  <c r="W77" i="9"/>
  <c r="V77" i="9"/>
  <c r="V99" i="9" s="1"/>
  <c r="U77" i="9"/>
  <c r="T77" i="9"/>
  <c r="S77" i="9"/>
  <c r="R77" i="9"/>
  <c r="R99" i="9" s="1"/>
  <c r="Q77" i="9"/>
  <c r="P77" i="9"/>
  <c r="O77" i="9"/>
  <c r="N77" i="9"/>
  <c r="N99" i="9" s="1"/>
  <c r="M77" i="9"/>
  <c r="L77" i="9"/>
  <c r="K77" i="9"/>
  <c r="J77" i="9"/>
  <c r="J99" i="9" s="1"/>
  <c r="I77" i="9"/>
  <c r="H77" i="9"/>
  <c r="G77" i="9"/>
  <c r="D60" i="9"/>
  <c r="D55" i="9"/>
  <c r="D53" i="9"/>
  <c r="D52" i="9"/>
  <c r="D51" i="9"/>
  <c r="D50" i="9"/>
  <c r="D49" i="9"/>
  <c r="D48" i="9"/>
  <c r="D47" i="9"/>
  <c r="D46" i="9"/>
  <c r="D45" i="9"/>
  <c r="D44" i="9"/>
  <c r="D43" i="9"/>
  <c r="D42" i="9"/>
  <c r="D41" i="9"/>
  <c r="D40" i="9"/>
  <c r="D39" i="9"/>
  <c r="AF55" i="9"/>
  <c r="AD55" i="9"/>
  <c r="AB55" i="9"/>
  <c r="Z55" i="9"/>
  <c r="Y55" i="9"/>
  <c r="X55" i="9"/>
  <c r="W55" i="9"/>
  <c r="V55" i="9"/>
  <c r="U55" i="9"/>
  <c r="T55" i="9"/>
  <c r="S55" i="9"/>
  <c r="R55" i="9"/>
  <c r="Q55" i="9"/>
  <c r="P55" i="9"/>
  <c r="O55" i="9"/>
  <c r="N55" i="9"/>
  <c r="M55" i="9"/>
  <c r="L55" i="9"/>
  <c r="K55" i="9"/>
  <c r="J55" i="9"/>
  <c r="I55" i="9"/>
  <c r="H55" i="9"/>
  <c r="G55" i="9"/>
  <c r="F38" i="9"/>
  <c r="F60" i="9" s="1"/>
  <c r="F80" i="9" s="1"/>
  <c r="F144" i="9" s="1"/>
  <c r="F164" i="9" s="1"/>
  <c r="F102" i="9" s="1"/>
  <c r="F122" i="9" s="1"/>
  <c r="F186" i="9" s="1"/>
  <c r="F15" i="18" s="1"/>
  <c r="D38" i="9"/>
  <c r="D35" i="9"/>
  <c r="AF201" i="9"/>
  <c r="AF30" i="18" s="1"/>
  <c r="Y201" i="9"/>
  <c r="Y30" i="18" s="1"/>
  <c r="U201" i="9"/>
  <c r="U30" i="18" s="1"/>
  <c r="Q201" i="9"/>
  <c r="Q30" i="18" s="1"/>
  <c r="M201" i="9"/>
  <c r="M30" i="18" s="1"/>
  <c r="I201" i="9"/>
  <c r="I30" i="18" s="1"/>
  <c r="D33" i="9"/>
  <c r="AF200" i="9"/>
  <c r="AF29" i="18" s="1"/>
  <c r="Y200" i="9"/>
  <c r="Y29" i="18" s="1"/>
  <c r="U200" i="9"/>
  <c r="U29" i="18" s="1"/>
  <c r="Q200" i="9"/>
  <c r="Q29" i="18" s="1"/>
  <c r="M200" i="9"/>
  <c r="M29" i="18" s="1"/>
  <c r="I200" i="9"/>
  <c r="I29" i="18" s="1"/>
  <c r="D32" i="9"/>
  <c r="AF199" i="9"/>
  <c r="AF28" i="18" s="1"/>
  <c r="Y199" i="9"/>
  <c r="Y28" i="18" s="1"/>
  <c r="U199" i="9"/>
  <c r="U28" i="18" s="1"/>
  <c r="Q199" i="9"/>
  <c r="Q28" i="18" s="1"/>
  <c r="M199" i="9"/>
  <c r="M28" i="18" s="1"/>
  <c r="I199" i="9"/>
  <c r="I28" i="18" s="1"/>
  <c r="D31" i="9"/>
  <c r="AF198" i="9"/>
  <c r="AF27" i="18" s="1"/>
  <c r="Y198" i="9"/>
  <c r="Y27" i="18" s="1"/>
  <c r="U198" i="9"/>
  <c r="U27" i="18" s="1"/>
  <c r="Q198" i="9"/>
  <c r="Q27" i="18" s="1"/>
  <c r="M198" i="9"/>
  <c r="M27" i="18" s="1"/>
  <c r="I198" i="9"/>
  <c r="I27" i="18" s="1"/>
  <c r="D30" i="9"/>
  <c r="AF197" i="9"/>
  <c r="AF26" i="18" s="1"/>
  <c r="Y197" i="9"/>
  <c r="Y26" i="18" s="1"/>
  <c r="U197" i="9"/>
  <c r="U26" i="18" s="1"/>
  <c r="Q197" i="9"/>
  <c r="Q26" i="18" s="1"/>
  <c r="M197" i="9"/>
  <c r="M26" i="18" s="1"/>
  <c r="I197" i="9"/>
  <c r="I26" i="18" s="1"/>
  <c r="D29" i="9"/>
  <c r="AF196" i="9"/>
  <c r="AF25" i="18" s="1"/>
  <c r="Y196" i="9"/>
  <c r="Y25" i="18" s="1"/>
  <c r="U196" i="9"/>
  <c r="U25" i="18" s="1"/>
  <c r="Q196" i="9"/>
  <c r="Q25" i="18" s="1"/>
  <c r="M196" i="9"/>
  <c r="M25" i="18" s="1"/>
  <c r="I196" i="9"/>
  <c r="I25" i="18" s="1"/>
  <c r="D28" i="9"/>
  <c r="AF195" i="9"/>
  <c r="AF24" i="18" s="1"/>
  <c r="Y195" i="9"/>
  <c r="Y24" i="18" s="1"/>
  <c r="U195" i="9"/>
  <c r="U24" i="18" s="1"/>
  <c r="Q195" i="9"/>
  <c r="Q24" i="18" s="1"/>
  <c r="M195" i="9"/>
  <c r="M24" i="18" s="1"/>
  <c r="I195" i="9"/>
  <c r="I24" i="18" s="1"/>
  <c r="D27" i="9"/>
  <c r="AF194" i="9"/>
  <c r="AF23" i="18" s="1"/>
  <c r="Y194" i="9"/>
  <c r="Y23" i="18" s="1"/>
  <c r="U194" i="9"/>
  <c r="U23" i="18" s="1"/>
  <c r="Q194" i="9"/>
  <c r="Q23" i="18" s="1"/>
  <c r="M194" i="9"/>
  <c r="M23" i="18" s="1"/>
  <c r="I194" i="9"/>
  <c r="I23" i="18" s="1"/>
  <c r="D26" i="9"/>
  <c r="AF193" i="9"/>
  <c r="AF22" i="18" s="1"/>
  <c r="Y193" i="9"/>
  <c r="Y22" i="18" s="1"/>
  <c r="U193" i="9"/>
  <c r="U22" i="18" s="1"/>
  <c r="Q193" i="9"/>
  <c r="Q22" i="18" s="1"/>
  <c r="M193" i="9"/>
  <c r="M22" i="18" s="1"/>
  <c r="I193" i="9"/>
  <c r="I22" i="18" s="1"/>
  <c r="D25" i="9"/>
  <c r="AF192" i="9"/>
  <c r="AF21" i="18" s="1"/>
  <c r="Y192" i="9"/>
  <c r="Y21" i="18" s="1"/>
  <c r="U192" i="9"/>
  <c r="U21" i="18" s="1"/>
  <c r="Q192" i="9"/>
  <c r="Q21" i="18" s="1"/>
  <c r="M192" i="9"/>
  <c r="M21" i="18" s="1"/>
  <c r="I192" i="9"/>
  <c r="I21" i="18" s="1"/>
  <c r="D24" i="9"/>
  <c r="AF191" i="9"/>
  <c r="AF20" i="18" s="1"/>
  <c r="Y191" i="9"/>
  <c r="Y20" i="18" s="1"/>
  <c r="U191" i="9"/>
  <c r="U20" i="18" s="1"/>
  <c r="Q191" i="9"/>
  <c r="Q20" i="18" s="1"/>
  <c r="M191" i="9"/>
  <c r="M20" i="18" s="1"/>
  <c r="I191" i="9"/>
  <c r="I20" i="18" s="1"/>
  <c r="D23" i="9"/>
  <c r="AF190" i="9"/>
  <c r="AF19" i="18" s="1"/>
  <c r="Y190" i="9"/>
  <c r="Y19" i="18" s="1"/>
  <c r="U190" i="9"/>
  <c r="U19" i="18" s="1"/>
  <c r="Q190" i="9"/>
  <c r="Q19" i="18" s="1"/>
  <c r="M190" i="9"/>
  <c r="M19" i="18" s="1"/>
  <c r="I190" i="9"/>
  <c r="I19" i="18" s="1"/>
  <c r="D22" i="9"/>
  <c r="AF189" i="9"/>
  <c r="AF18" i="18" s="1"/>
  <c r="Y189" i="9"/>
  <c r="Y18" i="18" s="1"/>
  <c r="U189" i="9"/>
  <c r="U18" i="18" s="1"/>
  <c r="Q189" i="9"/>
  <c r="Q18" i="18" s="1"/>
  <c r="M189" i="9"/>
  <c r="M18" i="18" s="1"/>
  <c r="I189" i="9"/>
  <c r="I18" i="18" s="1"/>
  <c r="D21" i="9"/>
  <c r="AF188" i="9"/>
  <c r="AF17" i="18" s="1"/>
  <c r="Y188" i="9"/>
  <c r="Y17" i="18" s="1"/>
  <c r="U188" i="9"/>
  <c r="U17" i="18" s="1"/>
  <c r="Q188" i="9"/>
  <c r="Q17" i="18" s="1"/>
  <c r="M188" i="9"/>
  <c r="M17" i="18" s="1"/>
  <c r="I188" i="9"/>
  <c r="I17" i="18" s="1"/>
  <c r="D20" i="9"/>
  <c r="AF187" i="9"/>
  <c r="AF16" i="18" s="1"/>
  <c r="Y187" i="9"/>
  <c r="Y16" i="18" s="1"/>
  <c r="U187" i="9"/>
  <c r="U16" i="18" s="1"/>
  <c r="Q187" i="9"/>
  <c r="Q16" i="18" s="1"/>
  <c r="M187" i="9"/>
  <c r="M16" i="18" s="1"/>
  <c r="I187" i="9"/>
  <c r="I16" i="18" s="1"/>
  <c r="F19" i="9"/>
  <c r="F39" i="9" s="1"/>
  <c r="F61" i="9" s="1"/>
  <c r="F81" i="9" s="1"/>
  <c r="F145" i="9" s="1"/>
  <c r="F165" i="9" s="1"/>
  <c r="F103" i="9" s="1"/>
  <c r="F123" i="9" s="1"/>
  <c r="F187" i="9" s="1"/>
  <c r="F16" i="18" s="1"/>
  <c r="D19" i="9"/>
  <c r="Z186" i="9"/>
  <c r="V186" i="9"/>
  <c r="R186" i="9"/>
  <c r="N186" i="9"/>
  <c r="J186" i="9"/>
  <c r="D18" i="9"/>
  <c r="I10" i="9"/>
  <c r="H10" i="9"/>
  <c r="G10" i="9"/>
  <c r="I9" i="9"/>
  <c r="H9" i="9"/>
  <c r="G9" i="9"/>
  <c r="G7" i="9"/>
  <c r="B7" i="9"/>
  <c r="G6" i="9"/>
  <c r="B6" i="9"/>
  <c r="G5" i="9"/>
  <c r="B5" i="9"/>
  <c r="G4" i="9"/>
  <c r="B4" i="9"/>
  <c r="G3" i="9"/>
  <c r="B3" i="9"/>
  <c r="G2" i="9"/>
  <c r="B2" i="9"/>
  <c r="C11" i="8"/>
  <c r="D608" i="7"/>
  <c r="D607" i="7"/>
  <c r="D648" i="7" s="1"/>
  <c r="D606" i="7"/>
  <c r="B302" i="18" s="1"/>
  <c r="D605" i="7"/>
  <c r="B185" i="18" s="1"/>
  <c r="D604" i="7"/>
  <c r="D603" i="7"/>
  <c r="B45" i="18" s="1"/>
  <c r="D602" i="7"/>
  <c r="D628" i="7" s="1"/>
  <c r="D7" i="7"/>
  <c r="B7" i="7"/>
  <c r="D6" i="7"/>
  <c r="B6" i="7"/>
  <c r="D5" i="7"/>
  <c r="B5" i="7"/>
  <c r="D4" i="7"/>
  <c r="B4" i="7"/>
  <c r="D3" i="7"/>
  <c r="B3" i="7"/>
  <c r="D2" i="7"/>
  <c r="B2" i="7"/>
  <c r="D59" i="6"/>
  <c r="D58" i="6"/>
  <c r="D57" i="6"/>
  <c r="D56" i="6"/>
  <c r="D55" i="6"/>
  <c r="D54" i="6"/>
  <c r="D53" i="6"/>
  <c r="D52" i="6"/>
  <c r="D51" i="6"/>
  <c r="D50" i="6"/>
  <c r="D49" i="6"/>
  <c r="D48" i="6"/>
  <c r="D47" i="6"/>
  <c r="D46" i="6"/>
  <c r="D45" i="6"/>
  <c r="D44" i="6"/>
  <c r="D43" i="6"/>
  <c r="D42" i="6"/>
  <c r="E41" i="6"/>
  <c r="E42" i="6" s="1"/>
  <c r="E43" i="6" s="1"/>
  <c r="E44" i="6" s="1"/>
  <c r="E45" i="6" s="1"/>
  <c r="E46" i="6" s="1"/>
  <c r="E47" i="6" s="1"/>
  <c r="E48" i="6" s="1"/>
  <c r="E49" i="6" s="1"/>
  <c r="E50" i="6" s="1"/>
  <c r="E51" i="6" s="1"/>
  <c r="E52" i="6" s="1"/>
  <c r="E53" i="6" s="1"/>
  <c r="E54" i="6" s="1"/>
  <c r="E55" i="6" s="1"/>
  <c r="E56" i="6" s="1"/>
  <c r="E57" i="6" s="1"/>
  <c r="E58" i="6" s="1"/>
  <c r="E59" i="6" s="1"/>
  <c r="D41" i="6"/>
  <c r="D40" i="6"/>
  <c r="D36" i="6"/>
  <c r="D35" i="6"/>
  <c r="D34" i="6"/>
  <c r="D33" i="6"/>
  <c r="D32" i="6"/>
  <c r="D31" i="6"/>
  <c r="D30" i="6"/>
  <c r="D29" i="6"/>
  <c r="D28" i="6"/>
  <c r="D27" i="6"/>
  <c r="D26" i="6"/>
  <c r="D25" i="6"/>
  <c r="D24" i="6"/>
  <c r="D23" i="6"/>
  <c r="D22" i="6"/>
  <c r="D21" i="6"/>
  <c r="D20" i="6"/>
  <c r="Z19" i="6"/>
  <c r="Y19" i="6"/>
  <c r="X19" i="6"/>
  <c r="W19" i="6"/>
  <c r="V19" i="6"/>
  <c r="U19" i="6"/>
  <c r="T19" i="6"/>
  <c r="S19" i="6"/>
  <c r="R19" i="6"/>
  <c r="Q19" i="6"/>
  <c r="P19" i="6"/>
  <c r="O19" i="6"/>
  <c r="N19" i="6"/>
  <c r="M19" i="6"/>
  <c r="L19" i="6"/>
  <c r="K19" i="6"/>
  <c r="J19" i="6"/>
  <c r="D19" i="6"/>
  <c r="E18" i="6"/>
  <c r="E19" i="6" s="1"/>
  <c r="E20" i="6" s="1"/>
  <c r="E21" i="6" s="1"/>
  <c r="E22" i="6" s="1"/>
  <c r="E23" i="6" s="1"/>
  <c r="E24" i="6" s="1"/>
  <c r="E25" i="6" s="1"/>
  <c r="E26" i="6" s="1"/>
  <c r="E27" i="6" s="1"/>
  <c r="E28" i="6" s="1"/>
  <c r="E29" i="6" s="1"/>
  <c r="E30" i="6" s="1"/>
  <c r="E31" i="6" s="1"/>
  <c r="E32" i="6" s="1"/>
  <c r="E33" i="6" s="1"/>
  <c r="E34" i="6" s="1"/>
  <c r="E35" i="6" s="1"/>
  <c r="E36" i="6" s="1"/>
  <c r="D18" i="6"/>
  <c r="D17" i="6"/>
  <c r="I10" i="6"/>
  <c r="H10" i="6"/>
  <c r="G10" i="6"/>
  <c r="I9" i="6"/>
  <c r="H9" i="6"/>
  <c r="G9" i="6"/>
  <c r="G7" i="6"/>
  <c r="B7" i="6"/>
  <c r="G6" i="6"/>
  <c r="B6" i="6"/>
  <c r="G5" i="6"/>
  <c r="B5" i="6"/>
  <c r="G4" i="6"/>
  <c r="B4" i="6"/>
  <c r="G3" i="6"/>
  <c r="B3" i="6"/>
  <c r="G2" i="6"/>
  <c r="B2" i="6"/>
  <c r="B104" i="5"/>
  <c r="D82" i="26" s="1"/>
  <c r="D212" i="26" s="1"/>
  <c r="B101" i="5"/>
  <c r="B95" i="5"/>
  <c r="B92" i="5"/>
  <c r="B86" i="5"/>
  <c r="D46" i="26" s="1"/>
  <c r="D152" i="26" s="1"/>
  <c r="B83" i="5"/>
  <c r="C80" i="5"/>
  <c r="I80" i="5" s="1"/>
  <c r="B80" i="5"/>
  <c r="C79" i="5"/>
  <c r="H79" i="5" s="1"/>
  <c r="B79" i="5"/>
  <c r="C78" i="5"/>
  <c r="I78" i="5" s="1"/>
  <c r="B78" i="5"/>
  <c r="I70" i="5"/>
  <c r="H70" i="5"/>
  <c r="G70" i="5"/>
  <c r="I69" i="5"/>
  <c r="I20" i="26" s="1"/>
  <c r="H69" i="5"/>
  <c r="H20" i="26" s="1"/>
  <c r="G69" i="5"/>
  <c r="G20" i="26" s="1"/>
  <c r="AF68" i="5"/>
  <c r="AF19" i="26" s="1"/>
  <c r="AD68" i="5"/>
  <c r="AD19" i="26" s="1"/>
  <c r="AB68" i="5"/>
  <c r="AB19" i="26" s="1"/>
  <c r="Z68" i="5"/>
  <c r="Z19" i="26" s="1"/>
  <c r="Y68" i="5"/>
  <c r="Y19" i="26" s="1"/>
  <c r="X68" i="5"/>
  <c r="X19" i="26" s="1"/>
  <c r="W68" i="5"/>
  <c r="W19" i="26" s="1"/>
  <c r="V68" i="5"/>
  <c r="V19" i="26" s="1"/>
  <c r="U68" i="5"/>
  <c r="U19" i="26" s="1"/>
  <c r="T68" i="5"/>
  <c r="T19" i="26" s="1"/>
  <c r="S68" i="5"/>
  <c r="S19" i="26" s="1"/>
  <c r="R68" i="5"/>
  <c r="R19" i="26" s="1"/>
  <c r="Q68" i="5"/>
  <c r="Q19" i="26" s="1"/>
  <c r="P68" i="5"/>
  <c r="P19" i="26" s="1"/>
  <c r="O68" i="5"/>
  <c r="O19" i="26" s="1"/>
  <c r="N68" i="5"/>
  <c r="N19" i="26" s="1"/>
  <c r="M68" i="5"/>
  <c r="M19" i="26" s="1"/>
  <c r="L68" i="5"/>
  <c r="L19" i="26" s="1"/>
  <c r="K68" i="5"/>
  <c r="K19" i="26" s="1"/>
  <c r="J68" i="5"/>
  <c r="J19" i="26" s="1"/>
  <c r="I68" i="5"/>
  <c r="I19" i="26" s="1"/>
  <c r="H68" i="5"/>
  <c r="H19" i="26" s="1"/>
  <c r="G68" i="5"/>
  <c r="G19" i="26" s="1"/>
  <c r="B67" i="5"/>
  <c r="D18" i="26" s="1"/>
  <c r="B66" i="5"/>
  <c r="D17" i="26" s="1"/>
  <c r="B65" i="5"/>
  <c r="D16" i="26" s="1"/>
  <c r="B64" i="5"/>
  <c r="D15" i="26" s="1"/>
  <c r="AF49" i="5"/>
  <c r="AF9" i="11" s="1"/>
  <c r="AD49" i="5"/>
  <c r="AD9" i="16" s="1"/>
  <c r="AB49" i="5"/>
  <c r="AB9" i="11" s="1"/>
  <c r="J49" i="5" a="1"/>
  <c r="Y49" i="5" s="1"/>
  <c r="E45" i="5"/>
  <c r="D43" i="24" s="1"/>
  <c r="D63" i="24" s="1"/>
  <c r="D80" i="24" s="1"/>
  <c r="E44" i="5"/>
  <c r="D40" i="24" s="1"/>
  <c r="D60" i="24" s="1"/>
  <c r="D77" i="24" s="1"/>
  <c r="F42" i="5"/>
  <c r="F41" i="5"/>
  <c r="F40" i="5"/>
  <c r="F39" i="5"/>
  <c r="F38" i="5"/>
  <c r="F37" i="5"/>
  <c r="F36" i="5"/>
  <c r="F35" i="5"/>
  <c r="F34" i="5"/>
  <c r="F33" i="5"/>
  <c r="F32" i="5"/>
  <c r="F31" i="5"/>
  <c r="F30" i="5"/>
  <c r="F29" i="5"/>
  <c r="F28" i="5"/>
  <c r="F27" i="5"/>
  <c r="F26" i="5"/>
  <c r="F21" i="25"/>
  <c r="F20" i="25"/>
  <c r="F19" i="25"/>
  <c r="F17" i="25"/>
  <c r="E7" i="5"/>
  <c r="B7" i="5"/>
  <c r="E6" i="5"/>
  <c r="B6" i="5"/>
  <c r="E5" i="5"/>
  <c r="B5" i="5"/>
  <c r="E4" i="5"/>
  <c r="B4" i="5"/>
  <c r="E3" i="5"/>
  <c r="B3" i="5"/>
  <c r="E2" i="5"/>
  <c r="B2" i="5"/>
  <c r="C11" i="4"/>
  <c r="F7" i="3"/>
  <c r="B7" i="3"/>
  <c r="F6" i="3"/>
  <c r="B6" i="3"/>
  <c r="F5" i="3"/>
  <c r="B5" i="3"/>
  <c r="F4" i="3"/>
  <c r="B4" i="3"/>
  <c r="F3" i="3"/>
  <c r="B3" i="3"/>
  <c r="F2" i="3"/>
  <c r="B2" i="3"/>
  <c r="F19" i="2"/>
  <c r="F17" i="2"/>
  <c r="F7" i="2"/>
  <c r="B7" i="2"/>
  <c r="F6" i="2"/>
  <c r="B6" i="2"/>
  <c r="F5" i="2"/>
  <c r="B5" i="2"/>
  <c r="F4" i="2"/>
  <c r="B4" i="2"/>
  <c r="F3" i="2"/>
  <c r="B3" i="2"/>
  <c r="F2" i="2"/>
  <c r="B2" i="2"/>
  <c r="E14" i="1"/>
  <c r="E13" i="1"/>
  <c r="E12" i="1"/>
  <c r="F6" i="1"/>
  <c r="F5" i="1"/>
  <c r="F4" i="1"/>
  <c r="F3" i="1"/>
  <c r="F2" i="1"/>
  <c r="I362" i="9" l="1"/>
  <c r="M362" i="9"/>
  <c r="Q362" i="9"/>
  <c r="U362" i="9"/>
  <c r="Y362" i="9"/>
  <c r="AF362" i="9"/>
  <c r="F434" i="9"/>
  <c r="F454" i="9" s="1"/>
  <c r="F476" i="9" s="1"/>
  <c r="F496" i="9" s="1"/>
  <c r="F560" i="9" s="1"/>
  <c r="F580" i="9" s="1"/>
  <c r="F518" i="9" s="1"/>
  <c r="F538" i="9" s="1"/>
  <c r="F602" i="9" s="1"/>
  <c r="I513" i="9"/>
  <c r="M513" i="9"/>
  <c r="Q513" i="9"/>
  <c r="U513" i="9"/>
  <c r="Y513" i="9"/>
  <c r="AF513" i="9"/>
  <c r="G555" i="9"/>
  <c r="K555" i="9"/>
  <c r="O555" i="9"/>
  <c r="S555" i="9"/>
  <c r="W555" i="9"/>
  <c r="AB555" i="9"/>
  <c r="F19" i="10"/>
  <c r="F34" i="18" s="1"/>
  <c r="F134" i="14"/>
  <c r="F340" i="18" s="1"/>
  <c r="F195" i="16"/>
  <c r="F196" i="16" s="1"/>
  <c r="F197" i="16" s="1"/>
  <c r="F198" i="16" s="1"/>
  <c r="F199" i="16" s="1"/>
  <c r="F200" i="16" s="1"/>
  <c r="F201" i="16" s="1"/>
  <c r="F202" i="16" s="1"/>
  <c r="F203" i="16" s="1"/>
  <c r="F204" i="16" s="1"/>
  <c r="F205" i="16" s="1"/>
  <c r="F206" i="16" s="1"/>
  <c r="F207" i="16" s="1"/>
  <c r="F208" i="16" s="1"/>
  <c r="F209" i="16" s="1"/>
  <c r="F210" i="16" s="1"/>
  <c r="F211" i="16" s="1"/>
  <c r="F212" i="16" s="1"/>
  <c r="F213" i="16" s="1"/>
  <c r="F214" i="16" s="1"/>
  <c r="F215" i="16" s="1"/>
  <c r="F216" i="16" s="1"/>
  <c r="F217" i="16" s="1"/>
  <c r="F218" i="16" s="1"/>
  <c r="F219" i="16" s="1"/>
  <c r="F220" i="16" s="1"/>
  <c r="F221" i="16" s="1"/>
  <c r="F222" i="16" s="1"/>
  <c r="F223" i="16" s="1"/>
  <c r="F225" i="16" s="1"/>
  <c r="F229" i="16"/>
  <c r="J513" i="9"/>
  <c r="N513" i="9"/>
  <c r="R513" i="9"/>
  <c r="V513" i="9"/>
  <c r="Z513" i="9"/>
  <c r="J597" i="9"/>
  <c r="N597" i="9"/>
  <c r="R597" i="9"/>
  <c r="V597" i="9"/>
  <c r="Z597" i="9"/>
  <c r="F224" i="15"/>
  <c r="F225" i="15" s="1"/>
  <c r="F226" i="15" s="1"/>
  <c r="F227" i="15" s="1"/>
  <c r="F228" i="15" s="1"/>
  <c r="F229" i="15" s="1"/>
  <c r="F230" i="15" s="1"/>
  <c r="F231" i="15" s="1"/>
  <c r="F233" i="15" s="1"/>
  <c r="F353" i="18"/>
  <c r="F70" i="19" s="1"/>
  <c r="F241" i="9"/>
  <c r="F261" i="9" s="1"/>
  <c r="F283" i="9" s="1"/>
  <c r="F303" i="9" s="1"/>
  <c r="F367" i="9" s="1"/>
  <c r="F387" i="9" s="1"/>
  <c r="F325" i="9" s="1"/>
  <c r="F345" i="9" s="1"/>
  <c r="F409" i="9" s="1"/>
  <c r="G320" i="9"/>
  <c r="K320" i="9"/>
  <c r="O320" i="9"/>
  <c r="S320" i="9"/>
  <c r="W320" i="9"/>
  <c r="AB320" i="9"/>
  <c r="G597" i="9"/>
  <c r="K597" i="9"/>
  <c r="O597" i="9"/>
  <c r="S597" i="9"/>
  <c r="W597" i="9"/>
  <c r="AB597" i="9"/>
  <c r="F325" i="18"/>
  <c r="B263" i="26"/>
  <c r="I77" i="24"/>
  <c r="N77" i="24" s="1"/>
  <c r="D98" i="24"/>
  <c r="D115" i="24" s="1"/>
  <c r="D139" i="24" s="1"/>
  <c r="D181" i="24" s="1"/>
  <c r="D101" i="24"/>
  <c r="D118" i="24" s="1"/>
  <c r="D142" i="24" s="1"/>
  <c r="D184" i="24" s="1"/>
  <c r="I80" i="24"/>
  <c r="N80" i="24" s="1"/>
  <c r="J555" i="9"/>
  <c r="N555" i="9"/>
  <c r="R555" i="9"/>
  <c r="V555" i="9"/>
  <c r="Z555" i="9"/>
  <c r="F149" i="14"/>
  <c r="F19" i="16"/>
  <c r="K80" i="24"/>
  <c r="P80" i="24" s="1"/>
  <c r="F101" i="24"/>
  <c r="F118" i="24" s="1"/>
  <c r="F142" i="24" s="1"/>
  <c r="K71" i="24"/>
  <c r="P71" i="24" s="1"/>
  <c r="F92" i="24"/>
  <c r="F109" i="24" s="1"/>
  <c r="F133" i="24" s="1"/>
  <c r="K75" i="24"/>
  <c r="P75" i="24" s="1"/>
  <c r="F96" i="24"/>
  <c r="F113" i="24" s="1"/>
  <c r="F137" i="24" s="1"/>
  <c r="J198" i="24"/>
  <c r="J197" i="24"/>
  <c r="F59" i="24"/>
  <c r="F76" i="24" s="1"/>
  <c r="F53" i="24"/>
  <c r="F70" i="24" s="1"/>
  <c r="F57" i="24"/>
  <c r="F74" i="24" s="1"/>
  <c r="F62" i="24"/>
  <c r="F79" i="24" s="1"/>
  <c r="F55" i="24"/>
  <c r="F72" i="24" s="1"/>
  <c r="F56" i="24"/>
  <c r="F73" i="24" s="1"/>
  <c r="F60" i="24"/>
  <c r="F77" i="24" s="1"/>
  <c r="D76" i="15"/>
  <c r="D194" i="15" s="1"/>
  <c r="D77" i="15"/>
  <c r="D195" i="15" s="1"/>
  <c r="B115" i="26"/>
  <c r="B110" i="26"/>
  <c r="B76" i="26"/>
  <c r="B94" i="26" s="1"/>
  <c r="B101" i="26"/>
  <c r="B68" i="26"/>
  <c r="B86" i="26" s="1"/>
  <c r="B106" i="26"/>
  <c r="B111" i="26"/>
  <c r="B114" i="26"/>
  <c r="B72" i="26"/>
  <c r="B90" i="26" s="1"/>
  <c r="B80" i="26"/>
  <c r="B98" i="26" s="1"/>
  <c r="B103" i="26"/>
  <c r="B196" i="26"/>
  <c r="B226" i="26" s="1"/>
  <c r="B66" i="26"/>
  <c r="B84" i="26" s="1"/>
  <c r="B183" i="26"/>
  <c r="B213" i="26" s="1"/>
  <c r="J153" i="24"/>
  <c r="K160" i="24"/>
  <c r="K156" i="24"/>
  <c r="K157" i="24"/>
  <c r="K200" i="24"/>
  <c r="K201" i="24"/>
  <c r="K196" i="24"/>
  <c r="E127" i="26"/>
  <c r="E247" i="26" s="1"/>
  <c r="F67" i="20"/>
  <c r="F69" i="20" s="1"/>
  <c r="F28" i="21"/>
  <c r="F29" i="21" s="1"/>
  <c r="F31" i="21" s="1"/>
  <c r="F55" i="22"/>
  <c r="P115" i="22"/>
  <c r="AD91" i="22"/>
  <c r="T91" i="22"/>
  <c r="F33" i="14"/>
  <c r="F121" i="14" s="1"/>
  <c r="F873" i="13"/>
  <c r="F910" i="13" s="1"/>
  <c r="F947" i="13" s="1"/>
  <c r="F801" i="13"/>
  <c r="F838" i="13" s="1"/>
  <c r="F259" i="12"/>
  <c r="D422" i="12"/>
  <c r="F129" i="11"/>
  <c r="F19" i="11"/>
  <c r="F20" i="11" s="1"/>
  <c r="F114" i="18" s="1"/>
  <c r="F210" i="11"/>
  <c r="F220" i="11" s="1"/>
  <c r="F222" i="11" s="1"/>
  <c r="L597" i="9"/>
  <c r="AD597" i="9"/>
  <c r="H597" i="9"/>
  <c r="P597" i="9"/>
  <c r="T597" i="9"/>
  <c r="X597" i="9"/>
  <c r="I597" i="9"/>
  <c r="M597" i="9"/>
  <c r="Q597" i="9"/>
  <c r="U597" i="9"/>
  <c r="Y597" i="9"/>
  <c r="AF597" i="9"/>
  <c r="L555" i="9"/>
  <c r="X555" i="9"/>
  <c r="H555" i="9"/>
  <c r="P555" i="9"/>
  <c r="T555" i="9"/>
  <c r="AD555" i="9"/>
  <c r="I555" i="9"/>
  <c r="M555" i="9"/>
  <c r="Q555" i="9"/>
  <c r="U555" i="9"/>
  <c r="Y555" i="9"/>
  <c r="AF555" i="9"/>
  <c r="K513" i="9"/>
  <c r="S513" i="9"/>
  <c r="AB513" i="9"/>
  <c r="H513" i="9"/>
  <c r="L513" i="9"/>
  <c r="P513" i="9"/>
  <c r="T513" i="9"/>
  <c r="X513" i="9"/>
  <c r="AD513" i="9"/>
  <c r="G513" i="9"/>
  <c r="O513" i="9"/>
  <c r="W513" i="9"/>
  <c r="M471" i="9"/>
  <c r="AF471" i="9"/>
  <c r="U471" i="9"/>
  <c r="D643" i="7"/>
  <c r="D649" i="7"/>
  <c r="D55" i="19" s="1"/>
  <c r="D641" i="7"/>
  <c r="C277" i="18" s="1"/>
  <c r="D104" i="14"/>
  <c r="D326" i="18" s="1"/>
  <c r="D126" i="15"/>
  <c r="B122" i="18"/>
  <c r="D629" i="7"/>
  <c r="C34" i="18" s="1"/>
  <c r="D51" i="15"/>
  <c r="D95" i="15" s="1"/>
  <c r="D68" i="15"/>
  <c r="D186" i="15" s="1"/>
  <c r="D69" i="15"/>
  <c r="D187" i="15" s="1"/>
  <c r="D110" i="15"/>
  <c r="D139" i="15"/>
  <c r="B53" i="18"/>
  <c r="D192" i="26"/>
  <c r="D222" i="26" s="1"/>
  <c r="D639" i="7"/>
  <c r="C226" i="18" s="1"/>
  <c r="D647" i="7"/>
  <c r="C321" i="18" s="1"/>
  <c r="D47" i="15"/>
  <c r="D163" i="15" s="1"/>
  <c r="D122" i="15"/>
  <c r="D135" i="15"/>
  <c r="D151" i="15"/>
  <c r="B153" i="18"/>
  <c r="B212" i="18"/>
  <c r="D125" i="14"/>
  <c r="D55" i="15"/>
  <c r="D171" i="15" s="1"/>
  <c r="D114" i="15"/>
  <c r="D143" i="15"/>
  <c r="B256" i="18"/>
  <c r="D637" i="7"/>
  <c r="D43" i="19" s="1"/>
  <c r="D645" i="7"/>
  <c r="D43" i="15"/>
  <c r="D87" i="15" s="1"/>
  <c r="D59" i="15"/>
  <c r="D103" i="15" s="1"/>
  <c r="D64" i="15"/>
  <c r="D182" i="15" s="1"/>
  <c r="D65" i="15"/>
  <c r="D183" i="15" s="1"/>
  <c r="D72" i="15"/>
  <c r="D190" i="15" s="1"/>
  <c r="D73" i="15"/>
  <c r="D191" i="15" s="1"/>
  <c r="D80" i="15"/>
  <c r="D198" i="15" s="1"/>
  <c r="D81" i="15"/>
  <c r="D199" i="15" s="1"/>
  <c r="D118" i="15"/>
  <c r="D147" i="15"/>
  <c r="B37" i="18"/>
  <c r="B69" i="18"/>
  <c r="D184" i="26"/>
  <c r="D214" i="26" s="1"/>
  <c r="U407" i="9"/>
  <c r="Q449" i="9"/>
  <c r="Q471" i="9" s="1"/>
  <c r="Q600" i="9"/>
  <c r="V123" i="11"/>
  <c r="V217" i="11" s="1"/>
  <c r="V176" i="18"/>
  <c r="J257" i="12"/>
  <c r="J75" i="18" s="1"/>
  <c r="N257" i="12"/>
  <c r="N75" i="18" s="1"/>
  <c r="V257" i="12"/>
  <c r="V75" i="18" s="1"/>
  <c r="R915" i="13"/>
  <c r="R841" i="13"/>
  <c r="Z915" i="13"/>
  <c r="Z841" i="13"/>
  <c r="J923" i="13"/>
  <c r="J849" i="13"/>
  <c r="R923" i="13"/>
  <c r="R849" i="13"/>
  <c r="Z849" i="13"/>
  <c r="Z923" i="13"/>
  <c r="R927" i="13"/>
  <c r="R853" i="13"/>
  <c r="Z927" i="13"/>
  <c r="Z853" i="13"/>
  <c r="R931" i="13"/>
  <c r="R857" i="13"/>
  <c r="Z931" i="13"/>
  <c r="Z857" i="13"/>
  <c r="R861" i="13"/>
  <c r="R935" i="13"/>
  <c r="J939" i="13"/>
  <c r="J865" i="13"/>
  <c r="R865" i="13"/>
  <c r="R939" i="13"/>
  <c r="Z865" i="13"/>
  <c r="Z939" i="13"/>
  <c r="R919" i="13"/>
  <c r="J935" i="13"/>
  <c r="G186" i="9"/>
  <c r="G15" i="18" s="1"/>
  <c r="O186" i="9"/>
  <c r="O15" i="18" s="1"/>
  <c r="AB186" i="9"/>
  <c r="N187" i="9"/>
  <c r="N16" i="18" s="1"/>
  <c r="V187" i="9"/>
  <c r="V16" i="18" s="1"/>
  <c r="J188" i="9"/>
  <c r="J17" i="18" s="1"/>
  <c r="R188" i="9"/>
  <c r="R17" i="18" s="1"/>
  <c r="Z188" i="9"/>
  <c r="Z17" i="18" s="1"/>
  <c r="N189" i="9"/>
  <c r="N18" i="18" s="1"/>
  <c r="Z189" i="9"/>
  <c r="Z18" i="18" s="1"/>
  <c r="N190" i="9"/>
  <c r="N19" i="18" s="1"/>
  <c r="V190" i="9"/>
  <c r="V19" i="18" s="1"/>
  <c r="J191" i="9"/>
  <c r="J20" i="18" s="1"/>
  <c r="R191" i="9"/>
  <c r="R20" i="18" s="1"/>
  <c r="Z191" i="9"/>
  <c r="Z20" i="18" s="1"/>
  <c r="N192" i="9"/>
  <c r="N21" i="18" s="1"/>
  <c r="V192" i="9"/>
  <c r="V21" i="18" s="1"/>
  <c r="J193" i="9"/>
  <c r="J22" i="18" s="1"/>
  <c r="R193" i="9"/>
  <c r="R22" i="18" s="1"/>
  <c r="Z193" i="9"/>
  <c r="Z22" i="18" s="1"/>
  <c r="N194" i="9"/>
  <c r="N23" i="18" s="1"/>
  <c r="V194" i="9"/>
  <c r="V23" i="18" s="1"/>
  <c r="J195" i="9"/>
  <c r="J24" i="18" s="1"/>
  <c r="R195" i="9"/>
  <c r="R24" i="18" s="1"/>
  <c r="Z195" i="9"/>
  <c r="Z24" i="18" s="1"/>
  <c r="N196" i="9"/>
  <c r="N25" i="18" s="1"/>
  <c r="V196" i="9"/>
  <c r="V25" i="18" s="1"/>
  <c r="J197" i="9"/>
  <c r="J26" i="18" s="1"/>
  <c r="R197" i="9"/>
  <c r="R26" i="18" s="1"/>
  <c r="Z197" i="9"/>
  <c r="Z26" i="18" s="1"/>
  <c r="N198" i="9"/>
  <c r="N27" i="18" s="1"/>
  <c r="Z198" i="9"/>
  <c r="Z27" i="18" s="1"/>
  <c r="N199" i="9"/>
  <c r="N28" i="18" s="1"/>
  <c r="V199" i="9"/>
  <c r="V28" i="18" s="1"/>
  <c r="J200" i="9"/>
  <c r="J29" i="18" s="1"/>
  <c r="R200" i="9"/>
  <c r="R29" i="18" s="1"/>
  <c r="Z200" i="9"/>
  <c r="Z29" i="18" s="1"/>
  <c r="N201" i="9"/>
  <c r="N30" i="18" s="1"/>
  <c r="V201" i="9"/>
  <c r="V30" i="18" s="1"/>
  <c r="P408" i="9"/>
  <c r="G409" i="9"/>
  <c r="W409" i="9"/>
  <c r="S411" i="9"/>
  <c r="K413" i="9"/>
  <c r="AB413" i="9"/>
  <c r="O415" i="9"/>
  <c r="O417" i="9"/>
  <c r="K419" i="9"/>
  <c r="S419" i="9"/>
  <c r="K421" i="9"/>
  <c r="AB421" i="9"/>
  <c r="AB407" i="9"/>
  <c r="R210" i="11"/>
  <c r="R220" i="11" s="1"/>
  <c r="H261" i="12"/>
  <c r="H79" i="18" s="1"/>
  <c r="T261" i="12"/>
  <c r="T79" i="18" s="1"/>
  <c r="AD261" i="12"/>
  <c r="AD79" i="18" s="1"/>
  <c r="L265" i="12"/>
  <c r="L83" i="18" s="1"/>
  <c r="X265" i="12"/>
  <c r="X83" i="18" s="1"/>
  <c r="H269" i="12"/>
  <c r="H87" i="18" s="1"/>
  <c r="P269" i="12"/>
  <c r="P87" i="18" s="1"/>
  <c r="X269" i="12"/>
  <c r="X87" i="18" s="1"/>
  <c r="L273" i="12"/>
  <c r="L91" i="18" s="1"/>
  <c r="T273" i="12"/>
  <c r="T91" i="18" s="1"/>
  <c r="AD273" i="12"/>
  <c r="AD91" i="18" s="1"/>
  <c r="P277" i="12"/>
  <c r="P95" i="18" s="1"/>
  <c r="X277" i="12"/>
  <c r="X95" i="18" s="1"/>
  <c r="H281" i="12"/>
  <c r="H99" i="18" s="1"/>
  <c r="L281" i="12"/>
  <c r="L99" i="18" s="1"/>
  <c r="T281" i="12"/>
  <c r="T99" i="18" s="1"/>
  <c r="AD281" i="12"/>
  <c r="AD99" i="18" s="1"/>
  <c r="H285" i="12"/>
  <c r="H103" i="18" s="1"/>
  <c r="T285" i="12"/>
  <c r="T103" i="18" s="1"/>
  <c r="X285" i="12"/>
  <c r="X103" i="18" s="1"/>
  <c r="H289" i="12"/>
  <c r="H107" i="18" s="1"/>
  <c r="T289" i="12"/>
  <c r="T107" i="18" s="1"/>
  <c r="AD289" i="12"/>
  <c r="AD107" i="18" s="1"/>
  <c r="G217" i="12"/>
  <c r="G257" i="12" s="1"/>
  <c r="S217" i="12"/>
  <c r="S257" i="12" s="1"/>
  <c r="AB217" i="12"/>
  <c r="AB257" i="12" s="1"/>
  <c r="M222" i="12"/>
  <c r="M262" i="12" s="1"/>
  <c r="M80" i="18" s="1"/>
  <c r="Q222" i="12"/>
  <c r="Y222" i="12"/>
  <c r="Y262" i="12" s="1"/>
  <c r="Y80" i="18" s="1"/>
  <c r="I223" i="12"/>
  <c r="I263" i="12" s="1"/>
  <c r="I81" i="18" s="1"/>
  <c r="U223" i="12"/>
  <c r="U263" i="12" s="1"/>
  <c r="U81" i="18" s="1"/>
  <c r="AF223" i="12"/>
  <c r="AF263" i="12" s="1"/>
  <c r="AF81" i="18" s="1"/>
  <c r="M226" i="12"/>
  <c r="M266" i="12" s="1"/>
  <c r="M84" i="18" s="1"/>
  <c r="U226" i="12"/>
  <c r="U266" i="12" s="1"/>
  <c r="U84" i="18" s="1"/>
  <c r="AF226" i="12"/>
  <c r="AF266" i="12" s="1"/>
  <c r="AF84" i="18" s="1"/>
  <c r="M227" i="12"/>
  <c r="M267" i="12" s="1"/>
  <c r="M85" i="18" s="1"/>
  <c r="U227" i="12"/>
  <c r="U267" i="12" s="1"/>
  <c r="U85" i="18" s="1"/>
  <c r="AF227" i="12"/>
  <c r="AF267" i="12" s="1"/>
  <c r="AF85" i="18" s="1"/>
  <c r="I230" i="12"/>
  <c r="I270" i="12" s="1"/>
  <c r="I88" i="18" s="1"/>
  <c r="Q230" i="12"/>
  <c r="Q270" i="12" s="1"/>
  <c r="Q88" i="18" s="1"/>
  <c r="Y230" i="12"/>
  <c r="Y270" i="12" s="1"/>
  <c r="Y88" i="18" s="1"/>
  <c r="I231" i="12"/>
  <c r="I271" i="12" s="1"/>
  <c r="I89" i="18" s="1"/>
  <c r="U231" i="12"/>
  <c r="U271" i="12" s="1"/>
  <c r="U89" i="18" s="1"/>
  <c r="AF231" i="12"/>
  <c r="AF271" i="12" s="1"/>
  <c r="AF89" i="18" s="1"/>
  <c r="I234" i="12"/>
  <c r="I274" i="12" s="1"/>
  <c r="I92" i="18" s="1"/>
  <c r="Q234" i="12"/>
  <c r="Q274" i="12" s="1"/>
  <c r="Q92" i="18" s="1"/>
  <c r="Y234" i="12"/>
  <c r="Y274" i="12" s="1"/>
  <c r="Y92" i="18" s="1"/>
  <c r="I235" i="12"/>
  <c r="I275" i="12" s="1"/>
  <c r="I93" i="18" s="1"/>
  <c r="Q235" i="12"/>
  <c r="Q275" i="12" s="1"/>
  <c r="Q93" i="18" s="1"/>
  <c r="Y235" i="12"/>
  <c r="Y275" i="12" s="1"/>
  <c r="Y93" i="18" s="1"/>
  <c r="I238" i="12"/>
  <c r="I278" i="12" s="1"/>
  <c r="I96" i="18" s="1"/>
  <c r="Q238" i="12"/>
  <c r="Q278" i="12" s="1"/>
  <c r="Q96" i="18" s="1"/>
  <c r="Y238" i="12"/>
  <c r="Y278" i="12" s="1"/>
  <c r="Y96" i="18" s="1"/>
  <c r="I239" i="12"/>
  <c r="I279" i="12" s="1"/>
  <c r="I97" i="18" s="1"/>
  <c r="Q239" i="12"/>
  <c r="Q279" i="12" s="1"/>
  <c r="Q97" i="18" s="1"/>
  <c r="Y239" i="12"/>
  <c r="Y279" i="12" s="1"/>
  <c r="Y97" i="18" s="1"/>
  <c r="M242" i="12"/>
  <c r="M282" i="12" s="1"/>
  <c r="M100" i="18" s="1"/>
  <c r="Q242" i="12"/>
  <c r="Q282" i="12" s="1"/>
  <c r="Q100" i="18" s="1"/>
  <c r="Y242" i="12"/>
  <c r="Y282" i="12" s="1"/>
  <c r="Y100" i="18" s="1"/>
  <c r="I243" i="12"/>
  <c r="I283" i="12" s="1"/>
  <c r="I101" i="18" s="1"/>
  <c r="Q243" i="12"/>
  <c r="Q283" i="12" s="1"/>
  <c r="Q101" i="18" s="1"/>
  <c r="Y243" i="12"/>
  <c r="Y283" i="12" s="1"/>
  <c r="Y101" i="18" s="1"/>
  <c r="I246" i="12"/>
  <c r="I286" i="12" s="1"/>
  <c r="I104" i="18" s="1"/>
  <c r="Q246" i="12"/>
  <c r="Q286" i="12" s="1"/>
  <c r="Q104" i="18" s="1"/>
  <c r="Y246" i="12"/>
  <c r="Y286" i="12" s="1"/>
  <c r="Y104" i="18" s="1"/>
  <c r="I247" i="12"/>
  <c r="I287" i="12" s="1"/>
  <c r="I105" i="18" s="1"/>
  <c r="Q247" i="12"/>
  <c r="Q287" i="12" s="1"/>
  <c r="Q105" i="18" s="1"/>
  <c r="Y247" i="12"/>
  <c r="Y287" i="12" s="1"/>
  <c r="Y105" i="18" s="1"/>
  <c r="M250" i="12"/>
  <c r="M290" i="12" s="1"/>
  <c r="M108" i="18" s="1"/>
  <c r="U250" i="12"/>
  <c r="U290" i="12" s="1"/>
  <c r="U108" i="18" s="1"/>
  <c r="AF250" i="12"/>
  <c r="AF290" i="12" s="1"/>
  <c r="AF108" i="18" s="1"/>
  <c r="Q251" i="12"/>
  <c r="Q291" i="12" s="1"/>
  <c r="Q109" i="18" s="1"/>
  <c r="Y251" i="12"/>
  <c r="Y291" i="12" s="1"/>
  <c r="Y109" i="18" s="1"/>
  <c r="H382" i="12"/>
  <c r="P382" i="12"/>
  <c r="X382" i="12"/>
  <c r="P383" i="12"/>
  <c r="G249" i="13"/>
  <c r="G810" i="13"/>
  <c r="AB925" i="13"/>
  <c r="AB253" i="13"/>
  <c r="O818" i="13"/>
  <c r="O257" i="13"/>
  <c r="AB933" i="13"/>
  <c r="AB261" i="13"/>
  <c r="O826" i="13"/>
  <c r="O265" i="13"/>
  <c r="G161" i="13"/>
  <c r="S161" i="13"/>
  <c r="W161" i="13"/>
  <c r="O249" i="13"/>
  <c r="U312" i="13"/>
  <c r="U499" i="13"/>
  <c r="U947" i="13" s="1"/>
  <c r="U458" i="13"/>
  <c r="W814" i="13"/>
  <c r="H186" i="9"/>
  <c r="H15" i="18" s="1"/>
  <c r="L186" i="9"/>
  <c r="L15" i="18" s="1"/>
  <c r="P186" i="9"/>
  <c r="T186" i="9"/>
  <c r="T15" i="18" s="1"/>
  <c r="X186" i="9"/>
  <c r="X15" i="18" s="1"/>
  <c r="AD186" i="9"/>
  <c r="AD15" i="18" s="1"/>
  <c r="G187" i="9"/>
  <c r="G16" i="18" s="1"/>
  <c r="K187" i="9"/>
  <c r="K16" i="18" s="1"/>
  <c r="O187" i="9"/>
  <c r="O16" i="18" s="1"/>
  <c r="S187" i="9"/>
  <c r="S16" i="18" s="1"/>
  <c r="W187" i="9"/>
  <c r="W16" i="18" s="1"/>
  <c r="AB187" i="9"/>
  <c r="AB16" i="18" s="1"/>
  <c r="G188" i="9"/>
  <c r="G17" i="18" s="1"/>
  <c r="K188" i="9"/>
  <c r="K17" i="18" s="1"/>
  <c r="O188" i="9"/>
  <c r="O17" i="18" s="1"/>
  <c r="S188" i="9"/>
  <c r="S17" i="18" s="1"/>
  <c r="W188" i="9"/>
  <c r="W17" i="18" s="1"/>
  <c r="AB188" i="9"/>
  <c r="AB17" i="18" s="1"/>
  <c r="G189" i="9"/>
  <c r="G18" i="18" s="1"/>
  <c r="K189" i="9"/>
  <c r="K18" i="18" s="1"/>
  <c r="O189" i="9"/>
  <c r="O18" i="18" s="1"/>
  <c r="S189" i="9"/>
  <c r="S18" i="18" s="1"/>
  <c r="W189" i="9"/>
  <c r="W18" i="18" s="1"/>
  <c r="AB189" i="9"/>
  <c r="AB18" i="18" s="1"/>
  <c r="G190" i="9"/>
  <c r="G19" i="18" s="1"/>
  <c r="K190" i="9"/>
  <c r="K19" i="18" s="1"/>
  <c r="O190" i="9"/>
  <c r="O19" i="18" s="1"/>
  <c r="S190" i="9"/>
  <c r="S19" i="18" s="1"/>
  <c r="W190" i="9"/>
  <c r="W19" i="18" s="1"/>
  <c r="AB190" i="9"/>
  <c r="AB19" i="18" s="1"/>
  <c r="G191" i="9"/>
  <c r="G20" i="18" s="1"/>
  <c r="K191" i="9"/>
  <c r="K20" i="18" s="1"/>
  <c r="O191" i="9"/>
  <c r="O20" i="18" s="1"/>
  <c r="S191" i="9"/>
  <c r="S20" i="18" s="1"/>
  <c r="W191" i="9"/>
  <c r="W20" i="18" s="1"/>
  <c r="AB191" i="9"/>
  <c r="AB20" i="18" s="1"/>
  <c r="G192" i="9"/>
  <c r="G21" i="18" s="1"/>
  <c r="K192" i="9"/>
  <c r="K21" i="18" s="1"/>
  <c r="O192" i="9"/>
  <c r="O21" i="18" s="1"/>
  <c r="S192" i="9"/>
  <c r="S21" i="18" s="1"/>
  <c r="W192" i="9"/>
  <c r="W21" i="18" s="1"/>
  <c r="AB192" i="9"/>
  <c r="AB21" i="18" s="1"/>
  <c r="G193" i="9"/>
  <c r="G22" i="18" s="1"/>
  <c r="K193" i="9"/>
  <c r="K22" i="18" s="1"/>
  <c r="O193" i="9"/>
  <c r="O22" i="18" s="1"/>
  <c r="S193" i="9"/>
  <c r="S22" i="18" s="1"/>
  <c r="W193" i="9"/>
  <c r="W22" i="18" s="1"/>
  <c r="AB193" i="9"/>
  <c r="AB22" i="18" s="1"/>
  <c r="G194" i="9"/>
  <c r="G23" i="18" s="1"/>
  <c r="K194" i="9"/>
  <c r="K23" i="18" s="1"/>
  <c r="O194" i="9"/>
  <c r="O23" i="18" s="1"/>
  <c r="S194" i="9"/>
  <c r="S23" i="18" s="1"/>
  <c r="W194" i="9"/>
  <c r="W23" i="18" s="1"/>
  <c r="AB194" i="9"/>
  <c r="AB23" i="18" s="1"/>
  <c r="G195" i="9"/>
  <c r="G24" i="18" s="1"/>
  <c r="K195" i="9"/>
  <c r="K24" i="18" s="1"/>
  <c r="O195" i="9"/>
  <c r="O24" i="18" s="1"/>
  <c r="S195" i="9"/>
  <c r="S24" i="18" s="1"/>
  <c r="W195" i="9"/>
  <c r="W24" i="18" s="1"/>
  <c r="AB195" i="9"/>
  <c r="AB24" i="18" s="1"/>
  <c r="G196" i="9"/>
  <c r="G25" i="18" s="1"/>
  <c r="K196" i="9"/>
  <c r="K25" i="18" s="1"/>
  <c r="O196" i="9"/>
  <c r="O25" i="18" s="1"/>
  <c r="S196" i="9"/>
  <c r="S25" i="18" s="1"/>
  <c r="W196" i="9"/>
  <c r="W25" i="18" s="1"/>
  <c r="AB196" i="9"/>
  <c r="AB25" i="18" s="1"/>
  <c r="G197" i="9"/>
  <c r="G26" i="18" s="1"/>
  <c r="K197" i="9"/>
  <c r="K26" i="18" s="1"/>
  <c r="O197" i="9"/>
  <c r="O26" i="18" s="1"/>
  <c r="S197" i="9"/>
  <c r="S26" i="18" s="1"/>
  <c r="W197" i="9"/>
  <c r="W26" i="18" s="1"/>
  <c r="AB197" i="9"/>
  <c r="AB26" i="18" s="1"/>
  <c r="G198" i="9"/>
  <c r="G27" i="18" s="1"/>
  <c r="K198" i="9"/>
  <c r="K27" i="18" s="1"/>
  <c r="O198" i="9"/>
  <c r="O27" i="18" s="1"/>
  <c r="S198" i="9"/>
  <c r="S27" i="18" s="1"/>
  <c r="W198" i="9"/>
  <c r="W27" i="18" s="1"/>
  <c r="AB198" i="9"/>
  <c r="AB27" i="18" s="1"/>
  <c r="G199" i="9"/>
  <c r="G28" i="18" s="1"/>
  <c r="K199" i="9"/>
  <c r="K28" i="18" s="1"/>
  <c r="O199" i="9"/>
  <c r="O28" i="18" s="1"/>
  <c r="S199" i="9"/>
  <c r="S28" i="18" s="1"/>
  <c r="W199" i="9"/>
  <c r="W28" i="18" s="1"/>
  <c r="AB199" i="9"/>
  <c r="AB28" i="18" s="1"/>
  <c r="G200" i="9"/>
  <c r="G29" i="18" s="1"/>
  <c r="K200" i="9"/>
  <c r="K29" i="18" s="1"/>
  <c r="O200" i="9"/>
  <c r="O29" i="18" s="1"/>
  <c r="S200" i="9"/>
  <c r="S29" i="18" s="1"/>
  <c r="W200" i="9"/>
  <c r="W29" i="18" s="1"/>
  <c r="AB200" i="9"/>
  <c r="AB29" i="18" s="1"/>
  <c r="G201" i="9"/>
  <c r="G30" i="18" s="1"/>
  <c r="K201" i="9"/>
  <c r="K30" i="18" s="1"/>
  <c r="O201" i="9"/>
  <c r="O30" i="18" s="1"/>
  <c r="S201" i="9"/>
  <c r="S30" i="18" s="1"/>
  <c r="W201" i="9"/>
  <c r="W30" i="18" s="1"/>
  <c r="AB201" i="9"/>
  <c r="AB30" i="18" s="1"/>
  <c r="H99" i="9"/>
  <c r="L99" i="9"/>
  <c r="P99" i="9"/>
  <c r="T99" i="9"/>
  <c r="X99" i="9"/>
  <c r="AD99" i="9"/>
  <c r="J141" i="9"/>
  <c r="N141" i="9"/>
  <c r="R141" i="9"/>
  <c r="V141" i="9"/>
  <c r="Z141" i="9"/>
  <c r="H183" i="9"/>
  <c r="L183" i="9"/>
  <c r="P183" i="9"/>
  <c r="T183" i="9"/>
  <c r="X183" i="9"/>
  <c r="AD183" i="9"/>
  <c r="H223" i="9"/>
  <c r="H31" i="18" s="1"/>
  <c r="L223" i="9"/>
  <c r="P223" i="9"/>
  <c r="P229" i="9" s="1"/>
  <c r="T223" i="9"/>
  <c r="T31" i="18" s="1"/>
  <c r="X223" i="9"/>
  <c r="X31" i="18" s="1"/>
  <c r="AD223" i="9"/>
  <c r="G223" i="9"/>
  <c r="G31" i="18" s="1"/>
  <c r="K223" i="9"/>
  <c r="K31" i="18" s="1"/>
  <c r="O223" i="9"/>
  <c r="O229" i="9" s="1"/>
  <c r="S223" i="9"/>
  <c r="W223" i="9"/>
  <c r="W229" i="9" s="1"/>
  <c r="AB223" i="9"/>
  <c r="AB31" i="18" s="1"/>
  <c r="J256" i="9"/>
  <c r="J278" i="9" s="1"/>
  <c r="N256" i="9"/>
  <c r="N278" i="9" s="1"/>
  <c r="R256" i="9"/>
  <c r="R278" i="9" s="1"/>
  <c r="V256" i="9"/>
  <c r="V278" i="9" s="1"/>
  <c r="Z256" i="9"/>
  <c r="Z278" i="9" s="1"/>
  <c r="I408" i="9"/>
  <c r="M408" i="9"/>
  <c r="Q408" i="9"/>
  <c r="U408" i="9"/>
  <c r="Y408" i="9"/>
  <c r="AF408" i="9"/>
  <c r="H409" i="9"/>
  <c r="L409" i="9"/>
  <c r="P409" i="9"/>
  <c r="T409" i="9"/>
  <c r="X409" i="9"/>
  <c r="AD409" i="9"/>
  <c r="L410" i="9"/>
  <c r="T410" i="9"/>
  <c r="AD410" i="9"/>
  <c r="H411" i="9"/>
  <c r="L411" i="9"/>
  <c r="P411" i="9"/>
  <c r="T411" i="9"/>
  <c r="X411" i="9"/>
  <c r="L412" i="9"/>
  <c r="T412" i="9"/>
  <c r="AD412" i="9"/>
  <c r="H414" i="9"/>
  <c r="P414" i="9"/>
  <c r="X414" i="9"/>
  <c r="H416" i="9"/>
  <c r="P416" i="9"/>
  <c r="X416" i="9"/>
  <c r="L418" i="9"/>
  <c r="T418" i="9"/>
  <c r="AD418" i="9"/>
  <c r="L420" i="9"/>
  <c r="T420" i="9"/>
  <c r="AD420" i="9"/>
  <c r="H422" i="9"/>
  <c r="P422" i="9"/>
  <c r="X422" i="9"/>
  <c r="M407" i="9"/>
  <c r="AF407" i="9"/>
  <c r="N601" i="9"/>
  <c r="V601" i="9"/>
  <c r="M602" i="9"/>
  <c r="U602" i="9"/>
  <c r="AF602" i="9"/>
  <c r="M604" i="9"/>
  <c r="U604" i="9"/>
  <c r="AF604" i="9"/>
  <c r="I606" i="9"/>
  <c r="Q606" i="9"/>
  <c r="Y606" i="9"/>
  <c r="I608" i="9"/>
  <c r="Q608" i="9"/>
  <c r="Y608" i="9"/>
  <c r="M610" i="9"/>
  <c r="U610" i="9"/>
  <c r="AF610" i="9"/>
  <c r="M612" i="9"/>
  <c r="U612" i="9"/>
  <c r="AF612" i="9"/>
  <c r="I614" i="9"/>
  <c r="Q614" i="9"/>
  <c r="Y614" i="9"/>
  <c r="M600" i="9"/>
  <c r="AF600" i="9"/>
  <c r="V210" i="11"/>
  <c r="V220" i="11" s="1"/>
  <c r="I382" i="12"/>
  <c r="Y382" i="12"/>
  <c r="AB249" i="13"/>
  <c r="W257" i="13"/>
  <c r="G265" i="13"/>
  <c r="P502" i="13"/>
  <c r="P950" i="13" s="1"/>
  <c r="H540" i="13"/>
  <c r="T540" i="13"/>
  <c r="L542" i="13"/>
  <c r="H544" i="13"/>
  <c r="T544" i="13"/>
  <c r="L546" i="13"/>
  <c r="H548" i="13"/>
  <c r="T548" i="13"/>
  <c r="L550" i="13"/>
  <c r="H552" i="13"/>
  <c r="T552" i="13"/>
  <c r="L554" i="13"/>
  <c r="H556" i="13"/>
  <c r="T556" i="13"/>
  <c r="L558" i="13"/>
  <c r="H560" i="13"/>
  <c r="T560" i="13"/>
  <c r="L562" i="13"/>
  <c r="H564" i="13"/>
  <c r="T564" i="13"/>
  <c r="L566" i="13"/>
  <c r="R572" i="13"/>
  <c r="G802" i="13"/>
  <c r="Z861" i="13"/>
  <c r="H233" i="15"/>
  <c r="H255" i="15" s="1"/>
  <c r="L233" i="15"/>
  <c r="P233" i="15"/>
  <c r="P332" i="18" s="1"/>
  <c r="T233" i="15"/>
  <c r="T255" i="15" s="1"/>
  <c r="X233" i="15"/>
  <c r="X255" i="15" s="1"/>
  <c r="AD233" i="15"/>
  <c r="G128" i="16"/>
  <c r="K128" i="16"/>
  <c r="O128" i="16"/>
  <c r="S128" i="16"/>
  <c r="W128" i="16"/>
  <c r="AB128" i="16"/>
  <c r="G132" i="16"/>
  <c r="K132" i="16"/>
  <c r="O132" i="16"/>
  <c r="S132" i="16"/>
  <c r="W132" i="16"/>
  <c r="AB132" i="16"/>
  <c r="G136" i="16"/>
  <c r="K136" i="16"/>
  <c r="O136" i="16"/>
  <c r="S136" i="16"/>
  <c r="W136" i="16"/>
  <c r="AB136" i="16"/>
  <c r="G140" i="16"/>
  <c r="K140" i="16"/>
  <c r="O140" i="16"/>
  <c r="S140" i="16"/>
  <c r="W140" i="16"/>
  <c r="I449" i="9"/>
  <c r="I471" i="9" s="1"/>
  <c r="I600" i="9"/>
  <c r="Y449" i="9"/>
  <c r="Y471" i="9" s="1"/>
  <c r="Y600" i="9"/>
  <c r="U600" i="9"/>
  <c r="R257" i="12"/>
  <c r="R75" i="18" s="1"/>
  <c r="Z257" i="12"/>
  <c r="Z75" i="18" s="1"/>
  <c r="J841" i="13"/>
  <c r="J915" i="13"/>
  <c r="J845" i="13"/>
  <c r="J919" i="13"/>
  <c r="Z919" i="13"/>
  <c r="Z845" i="13"/>
  <c r="J927" i="13"/>
  <c r="J853" i="13"/>
  <c r="J857" i="13"/>
  <c r="J931" i="13"/>
  <c r="K186" i="9"/>
  <c r="K15" i="18" s="1"/>
  <c r="S186" i="9"/>
  <c r="S15" i="18" s="1"/>
  <c r="W186" i="9"/>
  <c r="J187" i="9"/>
  <c r="J16" i="18" s="1"/>
  <c r="R187" i="9"/>
  <c r="R16" i="18" s="1"/>
  <c r="Z187" i="9"/>
  <c r="Z16" i="18" s="1"/>
  <c r="N188" i="9"/>
  <c r="N17" i="18" s="1"/>
  <c r="V188" i="9"/>
  <c r="V17" i="18" s="1"/>
  <c r="J189" i="9"/>
  <c r="J18" i="18" s="1"/>
  <c r="R189" i="9"/>
  <c r="R18" i="18" s="1"/>
  <c r="V189" i="9"/>
  <c r="V18" i="18" s="1"/>
  <c r="J190" i="9"/>
  <c r="J19" i="18" s="1"/>
  <c r="R190" i="9"/>
  <c r="R19" i="18" s="1"/>
  <c r="Z190" i="9"/>
  <c r="Z19" i="18" s="1"/>
  <c r="N191" i="9"/>
  <c r="N20" i="18" s="1"/>
  <c r="V191" i="9"/>
  <c r="V20" i="18" s="1"/>
  <c r="J192" i="9"/>
  <c r="J21" i="18" s="1"/>
  <c r="R192" i="9"/>
  <c r="R21" i="18" s="1"/>
  <c r="Z192" i="9"/>
  <c r="Z21" i="18" s="1"/>
  <c r="N193" i="9"/>
  <c r="N22" i="18" s="1"/>
  <c r="V193" i="9"/>
  <c r="V22" i="18" s="1"/>
  <c r="J194" i="9"/>
  <c r="J23" i="18" s="1"/>
  <c r="R194" i="9"/>
  <c r="R23" i="18" s="1"/>
  <c r="Z194" i="9"/>
  <c r="Z23" i="18" s="1"/>
  <c r="N195" i="9"/>
  <c r="N24" i="18" s="1"/>
  <c r="V195" i="9"/>
  <c r="V24" i="18" s="1"/>
  <c r="J196" i="9"/>
  <c r="J25" i="18" s="1"/>
  <c r="R196" i="9"/>
  <c r="R25" i="18" s="1"/>
  <c r="Z196" i="9"/>
  <c r="Z25" i="18" s="1"/>
  <c r="N197" i="9"/>
  <c r="N26" i="18" s="1"/>
  <c r="V197" i="9"/>
  <c r="V26" i="18" s="1"/>
  <c r="J198" i="9"/>
  <c r="J27" i="18" s="1"/>
  <c r="R198" i="9"/>
  <c r="R27" i="18" s="1"/>
  <c r="V198" i="9"/>
  <c r="V27" i="18" s="1"/>
  <c r="J199" i="9"/>
  <c r="J28" i="18" s="1"/>
  <c r="R199" i="9"/>
  <c r="R28" i="18" s="1"/>
  <c r="Z199" i="9"/>
  <c r="Z28" i="18" s="1"/>
  <c r="N200" i="9"/>
  <c r="N29" i="18" s="1"/>
  <c r="V200" i="9"/>
  <c r="V29" i="18" s="1"/>
  <c r="J201" i="9"/>
  <c r="J30" i="18" s="1"/>
  <c r="R201" i="9"/>
  <c r="R30" i="18" s="1"/>
  <c r="Z201" i="9"/>
  <c r="Z30" i="18" s="1"/>
  <c r="H408" i="9"/>
  <c r="X408" i="9"/>
  <c r="O409" i="9"/>
  <c r="K411" i="9"/>
  <c r="AB411" i="9"/>
  <c r="S413" i="9"/>
  <c r="G415" i="9"/>
  <c r="W415" i="9"/>
  <c r="G417" i="9"/>
  <c r="W417" i="9"/>
  <c r="AB419" i="9"/>
  <c r="S421" i="9"/>
  <c r="K407" i="9"/>
  <c r="L261" i="12"/>
  <c r="L79" i="18" s="1"/>
  <c r="P261" i="12"/>
  <c r="P79" i="18" s="1"/>
  <c r="X261" i="12"/>
  <c r="X79" i="18" s="1"/>
  <c r="H265" i="12"/>
  <c r="H83" i="18" s="1"/>
  <c r="P265" i="12"/>
  <c r="P83" i="18" s="1"/>
  <c r="T265" i="12"/>
  <c r="T83" i="18" s="1"/>
  <c r="AD265" i="12"/>
  <c r="AD83" i="18" s="1"/>
  <c r="L269" i="12"/>
  <c r="L87" i="18" s="1"/>
  <c r="T269" i="12"/>
  <c r="T87" i="18" s="1"/>
  <c r="AD269" i="12"/>
  <c r="AD87" i="18" s="1"/>
  <c r="H273" i="12"/>
  <c r="H91" i="18" s="1"/>
  <c r="P273" i="12"/>
  <c r="P91" i="18" s="1"/>
  <c r="X273" i="12"/>
  <c r="X91" i="18" s="1"/>
  <c r="H277" i="12"/>
  <c r="H95" i="18" s="1"/>
  <c r="L277" i="12"/>
  <c r="L95" i="18" s="1"/>
  <c r="T277" i="12"/>
  <c r="T95" i="18" s="1"/>
  <c r="AD277" i="12"/>
  <c r="AD95" i="18" s="1"/>
  <c r="P281" i="12"/>
  <c r="P99" i="18" s="1"/>
  <c r="X281" i="12"/>
  <c r="X99" i="18" s="1"/>
  <c r="L285" i="12"/>
  <c r="L103" i="18" s="1"/>
  <c r="P285" i="12"/>
  <c r="P103" i="18" s="1"/>
  <c r="AD285" i="12"/>
  <c r="AD103" i="18" s="1"/>
  <c r="L289" i="12"/>
  <c r="L107" i="18" s="1"/>
  <c r="P289" i="12"/>
  <c r="P107" i="18" s="1"/>
  <c r="X289" i="12"/>
  <c r="X107" i="18" s="1"/>
  <c r="K217" i="12"/>
  <c r="K257" i="12" s="1"/>
  <c r="O217" i="12"/>
  <c r="O257" i="12" s="1"/>
  <c r="W217" i="12"/>
  <c r="W257" i="12" s="1"/>
  <c r="I222" i="12"/>
  <c r="I262" i="12" s="1"/>
  <c r="I80" i="18" s="1"/>
  <c r="U222" i="12"/>
  <c r="U262" i="12" s="1"/>
  <c r="U80" i="18" s="1"/>
  <c r="AF222" i="12"/>
  <c r="AF262" i="12" s="1"/>
  <c r="AF80" i="18" s="1"/>
  <c r="M223" i="12"/>
  <c r="M263" i="12" s="1"/>
  <c r="M81" i="18" s="1"/>
  <c r="Q223" i="12"/>
  <c r="Q263" i="12" s="1"/>
  <c r="Q81" i="18" s="1"/>
  <c r="Y223" i="12"/>
  <c r="Y263" i="12" s="1"/>
  <c r="Y81" i="18" s="1"/>
  <c r="I226" i="12"/>
  <c r="Q226" i="12"/>
  <c r="Q266" i="12" s="1"/>
  <c r="Q84" i="18" s="1"/>
  <c r="Y226" i="12"/>
  <c r="Y266" i="12" s="1"/>
  <c r="Y84" i="18" s="1"/>
  <c r="I227" i="12"/>
  <c r="I267" i="12" s="1"/>
  <c r="I85" i="18" s="1"/>
  <c r="Q227" i="12"/>
  <c r="Q267" i="12" s="1"/>
  <c r="Q85" i="18" s="1"/>
  <c r="Y227" i="12"/>
  <c r="Y267" i="12" s="1"/>
  <c r="Y85" i="18" s="1"/>
  <c r="M230" i="12"/>
  <c r="M270" i="12" s="1"/>
  <c r="M88" i="18" s="1"/>
  <c r="U230" i="12"/>
  <c r="U270" i="12" s="1"/>
  <c r="U88" i="18" s="1"/>
  <c r="AF230" i="12"/>
  <c r="AF270" i="12" s="1"/>
  <c r="AF88" i="18" s="1"/>
  <c r="M231" i="12"/>
  <c r="M271" i="12" s="1"/>
  <c r="M89" i="18" s="1"/>
  <c r="Q231" i="12"/>
  <c r="Q271" i="12" s="1"/>
  <c r="Q89" i="18" s="1"/>
  <c r="Y231" i="12"/>
  <c r="M234" i="12"/>
  <c r="M274" i="12" s="1"/>
  <c r="M92" i="18" s="1"/>
  <c r="U234" i="12"/>
  <c r="U274" i="12" s="1"/>
  <c r="U92" i="18" s="1"/>
  <c r="AF234" i="12"/>
  <c r="AF274" i="12" s="1"/>
  <c r="AF92" i="18" s="1"/>
  <c r="M235" i="12"/>
  <c r="M275" i="12" s="1"/>
  <c r="M93" i="18" s="1"/>
  <c r="U235" i="12"/>
  <c r="U275" i="12" s="1"/>
  <c r="U93" i="18" s="1"/>
  <c r="AF235" i="12"/>
  <c r="AF275" i="12" s="1"/>
  <c r="AF93" i="18" s="1"/>
  <c r="M238" i="12"/>
  <c r="M278" i="12" s="1"/>
  <c r="M96" i="18" s="1"/>
  <c r="U238" i="12"/>
  <c r="U278" i="12" s="1"/>
  <c r="U96" i="18" s="1"/>
  <c r="AF238" i="12"/>
  <c r="AF278" i="12" s="1"/>
  <c r="AF96" i="18" s="1"/>
  <c r="M239" i="12"/>
  <c r="M279" i="12" s="1"/>
  <c r="M97" i="18" s="1"/>
  <c r="U239" i="12"/>
  <c r="U279" i="12" s="1"/>
  <c r="U97" i="18" s="1"/>
  <c r="AF239" i="12"/>
  <c r="AF279" i="12" s="1"/>
  <c r="AF97" i="18" s="1"/>
  <c r="I242" i="12"/>
  <c r="I282" i="12" s="1"/>
  <c r="I100" i="18" s="1"/>
  <c r="U242" i="12"/>
  <c r="U282" i="12" s="1"/>
  <c r="U100" i="18" s="1"/>
  <c r="AF242" i="12"/>
  <c r="AF282" i="12" s="1"/>
  <c r="AF100" i="18" s="1"/>
  <c r="M243" i="12"/>
  <c r="M283" i="12" s="1"/>
  <c r="M101" i="18" s="1"/>
  <c r="U243" i="12"/>
  <c r="U283" i="12" s="1"/>
  <c r="U101" i="18" s="1"/>
  <c r="AF243" i="12"/>
  <c r="AF283" i="12" s="1"/>
  <c r="AF101" i="18" s="1"/>
  <c r="M246" i="12"/>
  <c r="M286" i="12" s="1"/>
  <c r="M104" i="18" s="1"/>
  <c r="U246" i="12"/>
  <c r="U286" i="12" s="1"/>
  <c r="U104" i="18" s="1"/>
  <c r="AF246" i="12"/>
  <c r="AF286" i="12" s="1"/>
  <c r="AF104" i="18" s="1"/>
  <c r="M247" i="12"/>
  <c r="M287" i="12" s="1"/>
  <c r="M105" i="18" s="1"/>
  <c r="U247" i="12"/>
  <c r="U287" i="12" s="1"/>
  <c r="U105" i="18" s="1"/>
  <c r="AF247" i="12"/>
  <c r="I250" i="12"/>
  <c r="I290" i="12" s="1"/>
  <c r="I108" i="18" s="1"/>
  <c r="Q250" i="12"/>
  <c r="Q290" i="12" s="1"/>
  <c r="Q108" i="18" s="1"/>
  <c r="Y250" i="12"/>
  <c r="Y290" i="12" s="1"/>
  <c r="Y108" i="18" s="1"/>
  <c r="I251" i="12"/>
  <c r="I291" i="12" s="1"/>
  <c r="I109" i="18" s="1"/>
  <c r="M251" i="12"/>
  <c r="M291" i="12" s="1"/>
  <c r="M109" i="18" s="1"/>
  <c r="U251" i="12"/>
  <c r="U291" i="12" s="1"/>
  <c r="U109" i="18" s="1"/>
  <c r="AF251" i="12"/>
  <c r="AF291" i="12" s="1"/>
  <c r="AF109" i="18" s="1"/>
  <c r="L336" i="12"/>
  <c r="L376" i="12" s="1"/>
  <c r="T336" i="12"/>
  <c r="T376" i="12" s="1"/>
  <c r="AD336" i="12"/>
  <c r="AD376" i="12" s="1"/>
  <c r="L382" i="12"/>
  <c r="T382" i="12"/>
  <c r="AD382" i="12"/>
  <c r="T383" i="12"/>
  <c r="G806" i="13"/>
  <c r="G245" i="13"/>
  <c r="O247" i="13"/>
  <c r="K921" i="13"/>
  <c r="K249" i="13"/>
  <c r="G814" i="13"/>
  <c r="G253" i="13"/>
  <c r="O814" i="13"/>
  <c r="O253" i="13"/>
  <c r="K929" i="13"/>
  <c r="K257" i="13"/>
  <c r="S818" i="13"/>
  <c r="S257" i="13"/>
  <c r="G822" i="13"/>
  <c r="G261" i="13"/>
  <c r="O822" i="13"/>
  <c r="O261" i="13"/>
  <c r="W822" i="13"/>
  <c r="W261" i="13"/>
  <c r="K937" i="13"/>
  <c r="K265" i="13"/>
  <c r="S826" i="13"/>
  <c r="S265" i="13"/>
  <c r="G830" i="13"/>
  <c r="G269" i="13"/>
  <c r="K161" i="13"/>
  <c r="O161" i="13"/>
  <c r="AB161" i="13"/>
  <c r="G257" i="13"/>
  <c r="AF312" i="13"/>
  <c r="AF499" i="13"/>
  <c r="AF947" i="13" s="1"/>
  <c r="I186" i="9"/>
  <c r="M186" i="9"/>
  <c r="Q186" i="9"/>
  <c r="Q15" i="18" s="1"/>
  <c r="U186" i="9"/>
  <c r="U15" i="18" s="1"/>
  <c r="Y186" i="9"/>
  <c r="AF186" i="9"/>
  <c r="H187" i="9"/>
  <c r="H16" i="18" s="1"/>
  <c r="L187" i="9"/>
  <c r="L16" i="18" s="1"/>
  <c r="P187" i="9"/>
  <c r="P16" i="18" s="1"/>
  <c r="T187" i="9"/>
  <c r="T16" i="18" s="1"/>
  <c r="X187" i="9"/>
  <c r="X16" i="18" s="1"/>
  <c r="AD187" i="9"/>
  <c r="AD16" i="18" s="1"/>
  <c r="H188" i="9"/>
  <c r="H17" i="18" s="1"/>
  <c r="L188" i="9"/>
  <c r="L17" i="18" s="1"/>
  <c r="P188" i="9"/>
  <c r="P17" i="18" s="1"/>
  <c r="T188" i="9"/>
  <c r="T17" i="18" s="1"/>
  <c r="X188" i="9"/>
  <c r="X17" i="18" s="1"/>
  <c r="AD188" i="9"/>
  <c r="AD17" i="18" s="1"/>
  <c r="H189" i="9"/>
  <c r="H18" i="18" s="1"/>
  <c r="L189" i="9"/>
  <c r="L18" i="18" s="1"/>
  <c r="P189" i="9"/>
  <c r="P18" i="18" s="1"/>
  <c r="T189" i="9"/>
  <c r="T18" i="18" s="1"/>
  <c r="X189" i="9"/>
  <c r="X18" i="18" s="1"/>
  <c r="AD189" i="9"/>
  <c r="AD18" i="18" s="1"/>
  <c r="H190" i="9"/>
  <c r="H19" i="18" s="1"/>
  <c r="L190" i="9"/>
  <c r="L19" i="18" s="1"/>
  <c r="P190" i="9"/>
  <c r="P19" i="18" s="1"/>
  <c r="T190" i="9"/>
  <c r="T19" i="18" s="1"/>
  <c r="X190" i="9"/>
  <c r="X19" i="18" s="1"/>
  <c r="AD190" i="9"/>
  <c r="AD19" i="18" s="1"/>
  <c r="H191" i="9"/>
  <c r="H20" i="18" s="1"/>
  <c r="L191" i="9"/>
  <c r="L20" i="18" s="1"/>
  <c r="P191" i="9"/>
  <c r="P20" i="18" s="1"/>
  <c r="T191" i="9"/>
  <c r="T20" i="18" s="1"/>
  <c r="X191" i="9"/>
  <c r="X20" i="18" s="1"/>
  <c r="AD191" i="9"/>
  <c r="AD20" i="18" s="1"/>
  <c r="H192" i="9"/>
  <c r="H21" i="18" s="1"/>
  <c r="L192" i="9"/>
  <c r="L21" i="18" s="1"/>
  <c r="P192" i="9"/>
  <c r="P21" i="18" s="1"/>
  <c r="T192" i="9"/>
  <c r="T21" i="18" s="1"/>
  <c r="X192" i="9"/>
  <c r="X21" i="18" s="1"/>
  <c r="AD192" i="9"/>
  <c r="AD21" i="18" s="1"/>
  <c r="H193" i="9"/>
  <c r="H22" i="18" s="1"/>
  <c r="L193" i="9"/>
  <c r="L22" i="18" s="1"/>
  <c r="P193" i="9"/>
  <c r="P22" i="18" s="1"/>
  <c r="T193" i="9"/>
  <c r="T22" i="18" s="1"/>
  <c r="X193" i="9"/>
  <c r="X22" i="18" s="1"/>
  <c r="AD193" i="9"/>
  <c r="AD22" i="18" s="1"/>
  <c r="H194" i="9"/>
  <c r="H23" i="18" s="1"/>
  <c r="L194" i="9"/>
  <c r="L23" i="18" s="1"/>
  <c r="P194" i="9"/>
  <c r="P23" i="18" s="1"/>
  <c r="T194" i="9"/>
  <c r="T23" i="18" s="1"/>
  <c r="X194" i="9"/>
  <c r="X23" i="18" s="1"/>
  <c r="AD194" i="9"/>
  <c r="AD23" i="18" s="1"/>
  <c r="H195" i="9"/>
  <c r="H24" i="18" s="1"/>
  <c r="L195" i="9"/>
  <c r="L24" i="18" s="1"/>
  <c r="P195" i="9"/>
  <c r="P24" i="18" s="1"/>
  <c r="T195" i="9"/>
  <c r="T24" i="18" s="1"/>
  <c r="X195" i="9"/>
  <c r="X24" i="18" s="1"/>
  <c r="AD195" i="9"/>
  <c r="AD24" i="18" s="1"/>
  <c r="H196" i="9"/>
  <c r="H25" i="18" s="1"/>
  <c r="L196" i="9"/>
  <c r="L25" i="18" s="1"/>
  <c r="P196" i="9"/>
  <c r="P25" i="18" s="1"/>
  <c r="T196" i="9"/>
  <c r="T25" i="18" s="1"/>
  <c r="X196" i="9"/>
  <c r="X25" i="18" s="1"/>
  <c r="AD196" i="9"/>
  <c r="AD25" i="18" s="1"/>
  <c r="H197" i="9"/>
  <c r="H26" i="18" s="1"/>
  <c r="L197" i="9"/>
  <c r="L26" i="18" s="1"/>
  <c r="P197" i="9"/>
  <c r="P26" i="18" s="1"/>
  <c r="T197" i="9"/>
  <c r="T26" i="18" s="1"/>
  <c r="X197" i="9"/>
  <c r="X26" i="18" s="1"/>
  <c r="AD197" i="9"/>
  <c r="AD26" i="18" s="1"/>
  <c r="H198" i="9"/>
  <c r="H27" i="18" s="1"/>
  <c r="L198" i="9"/>
  <c r="L27" i="18" s="1"/>
  <c r="P198" i="9"/>
  <c r="P27" i="18" s="1"/>
  <c r="T198" i="9"/>
  <c r="T27" i="18" s="1"/>
  <c r="X198" i="9"/>
  <c r="X27" i="18" s="1"/>
  <c r="AD198" i="9"/>
  <c r="AD27" i="18" s="1"/>
  <c r="H199" i="9"/>
  <c r="H28" i="18" s="1"/>
  <c r="L199" i="9"/>
  <c r="L28" i="18" s="1"/>
  <c r="P199" i="9"/>
  <c r="P28" i="18" s="1"/>
  <c r="T199" i="9"/>
  <c r="T28" i="18" s="1"/>
  <c r="X199" i="9"/>
  <c r="X28" i="18" s="1"/>
  <c r="AD199" i="9"/>
  <c r="AD28" i="18" s="1"/>
  <c r="H200" i="9"/>
  <c r="H29" i="18" s="1"/>
  <c r="L200" i="9"/>
  <c r="L29" i="18" s="1"/>
  <c r="P200" i="9"/>
  <c r="P29" i="18" s="1"/>
  <c r="T200" i="9"/>
  <c r="T29" i="18" s="1"/>
  <c r="X200" i="9"/>
  <c r="X29" i="18" s="1"/>
  <c r="AD200" i="9"/>
  <c r="AD29" i="18" s="1"/>
  <c r="H201" i="9"/>
  <c r="H30" i="18" s="1"/>
  <c r="L201" i="9"/>
  <c r="L30" i="18" s="1"/>
  <c r="P201" i="9"/>
  <c r="P30" i="18" s="1"/>
  <c r="T201" i="9"/>
  <c r="T30" i="18" s="1"/>
  <c r="X201" i="9"/>
  <c r="X30" i="18" s="1"/>
  <c r="AD201" i="9"/>
  <c r="AD30" i="18" s="1"/>
  <c r="G256" i="9"/>
  <c r="G278" i="9" s="1"/>
  <c r="G407" i="9"/>
  <c r="K256" i="9"/>
  <c r="K278" i="9" s="1"/>
  <c r="O256" i="9"/>
  <c r="O278" i="9" s="1"/>
  <c r="O407" i="9"/>
  <c r="S256" i="9"/>
  <c r="S278" i="9" s="1"/>
  <c r="W256" i="9"/>
  <c r="W278" i="9" s="1"/>
  <c r="W407" i="9"/>
  <c r="AB256" i="9"/>
  <c r="AB278" i="9" s="1"/>
  <c r="N408" i="9"/>
  <c r="V408" i="9"/>
  <c r="M409" i="9"/>
  <c r="U409" i="9"/>
  <c r="AF409" i="9"/>
  <c r="I410" i="9"/>
  <c r="M410" i="9"/>
  <c r="Q410" i="9"/>
  <c r="U410" i="9"/>
  <c r="Y410" i="9"/>
  <c r="AF410" i="9"/>
  <c r="M411" i="9"/>
  <c r="U411" i="9"/>
  <c r="AF411" i="9"/>
  <c r="I412" i="9"/>
  <c r="M412" i="9"/>
  <c r="Q412" i="9"/>
  <c r="U412" i="9"/>
  <c r="Y412" i="9"/>
  <c r="AF412" i="9"/>
  <c r="I413" i="9"/>
  <c r="Q413" i="9"/>
  <c r="Y413" i="9"/>
  <c r="I414" i="9"/>
  <c r="M414" i="9"/>
  <c r="Q414" i="9"/>
  <c r="U414" i="9"/>
  <c r="Y414" i="9"/>
  <c r="AF414" i="9"/>
  <c r="I415" i="9"/>
  <c r="Q415" i="9"/>
  <c r="Y415" i="9"/>
  <c r="I416" i="9"/>
  <c r="M416" i="9"/>
  <c r="Q416" i="9"/>
  <c r="U416" i="9"/>
  <c r="Y416" i="9"/>
  <c r="AF416" i="9"/>
  <c r="M417" i="9"/>
  <c r="U417" i="9"/>
  <c r="AF417" i="9"/>
  <c r="I418" i="9"/>
  <c r="M418" i="9"/>
  <c r="Q418" i="9"/>
  <c r="U418" i="9"/>
  <c r="Y418" i="9"/>
  <c r="AF418" i="9"/>
  <c r="M419" i="9"/>
  <c r="U419" i="9"/>
  <c r="AF419" i="9"/>
  <c r="I420" i="9"/>
  <c r="M420" i="9"/>
  <c r="Q420" i="9"/>
  <c r="U420" i="9"/>
  <c r="Y420" i="9"/>
  <c r="AF420" i="9"/>
  <c r="I421" i="9"/>
  <c r="Q421" i="9"/>
  <c r="Y421" i="9"/>
  <c r="I422" i="9"/>
  <c r="M422" i="9"/>
  <c r="Q422" i="9"/>
  <c r="U422" i="9"/>
  <c r="Y422" i="9"/>
  <c r="AF422" i="9"/>
  <c r="S407" i="9"/>
  <c r="J602" i="9"/>
  <c r="N602" i="9"/>
  <c r="R602" i="9"/>
  <c r="V602" i="9"/>
  <c r="Z602" i="9"/>
  <c r="N603" i="9"/>
  <c r="V603" i="9"/>
  <c r="J604" i="9"/>
  <c r="N604" i="9"/>
  <c r="R604" i="9"/>
  <c r="V604" i="9"/>
  <c r="Z604" i="9"/>
  <c r="J605" i="9"/>
  <c r="R605" i="9"/>
  <c r="Z605" i="9"/>
  <c r="J606" i="9"/>
  <c r="N606" i="9"/>
  <c r="R606" i="9"/>
  <c r="V606" i="9"/>
  <c r="Z606" i="9"/>
  <c r="J607" i="9"/>
  <c r="R607" i="9"/>
  <c r="Z607" i="9"/>
  <c r="J608" i="9"/>
  <c r="N608" i="9"/>
  <c r="R608" i="9"/>
  <c r="V608" i="9"/>
  <c r="Z608" i="9"/>
  <c r="N609" i="9"/>
  <c r="V609" i="9"/>
  <c r="J610" i="9"/>
  <c r="N610" i="9"/>
  <c r="R610" i="9"/>
  <c r="V610" i="9"/>
  <c r="Z610" i="9"/>
  <c r="N611" i="9"/>
  <c r="V611" i="9"/>
  <c r="J612" i="9"/>
  <c r="N612" i="9"/>
  <c r="R612" i="9"/>
  <c r="V612" i="9"/>
  <c r="Z612" i="9"/>
  <c r="J613" i="9"/>
  <c r="R613" i="9"/>
  <c r="Z613" i="9"/>
  <c r="J614" i="9"/>
  <c r="N614" i="9"/>
  <c r="R614" i="9"/>
  <c r="V614" i="9"/>
  <c r="Z614" i="9"/>
  <c r="J615" i="9"/>
  <c r="R615" i="9"/>
  <c r="Z615" i="9"/>
  <c r="N63" i="10"/>
  <c r="N69" i="10" s="1"/>
  <c r="N52" i="18"/>
  <c r="J276" i="18"/>
  <c r="J210" i="11"/>
  <c r="J220" i="11" s="1"/>
  <c r="N276" i="18"/>
  <c r="N210" i="11"/>
  <c r="N220" i="11" s="1"/>
  <c r="Z276" i="18"/>
  <c r="Z210" i="11"/>
  <c r="Z220" i="11" s="1"/>
  <c r="K253" i="13"/>
  <c r="AB257" i="13"/>
  <c r="W265" i="13"/>
  <c r="L508" i="13"/>
  <c r="L956" i="13" s="1"/>
  <c r="H510" i="13"/>
  <c r="H958" i="13" s="1"/>
  <c r="T512" i="13"/>
  <c r="T960" i="13" s="1"/>
  <c r="P514" i="13"/>
  <c r="P962" i="13" s="1"/>
  <c r="AD516" i="13"/>
  <c r="AD964" i="13" s="1"/>
  <c r="X518" i="13"/>
  <c r="X966" i="13" s="1"/>
  <c r="I256" i="9"/>
  <c r="I278" i="9" s="1"/>
  <c r="M256" i="9"/>
  <c r="M278" i="9" s="1"/>
  <c r="Q256" i="9"/>
  <c r="Q278" i="9" s="1"/>
  <c r="U256" i="9"/>
  <c r="U278" i="9" s="1"/>
  <c r="Y256" i="9"/>
  <c r="Y278" i="9" s="1"/>
  <c r="AF256" i="9"/>
  <c r="AF278" i="9" s="1"/>
  <c r="G410" i="9"/>
  <c r="K410" i="9"/>
  <c r="O410" i="9"/>
  <c r="S410" i="9"/>
  <c r="W410" i="9"/>
  <c r="AB410" i="9"/>
  <c r="G412" i="9"/>
  <c r="K412" i="9"/>
  <c r="O412" i="9"/>
  <c r="S412" i="9"/>
  <c r="W412" i="9"/>
  <c r="AB412" i="9"/>
  <c r="G414" i="9"/>
  <c r="K414" i="9"/>
  <c r="O414" i="9"/>
  <c r="S414" i="9"/>
  <c r="W414" i="9"/>
  <c r="AB414" i="9"/>
  <c r="G416" i="9"/>
  <c r="K416" i="9"/>
  <c r="O416" i="9"/>
  <c r="S416" i="9"/>
  <c r="W416" i="9"/>
  <c r="AB416" i="9"/>
  <c r="G418" i="9"/>
  <c r="K418" i="9"/>
  <c r="O418" i="9"/>
  <c r="S418" i="9"/>
  <c r="W418" i="9"/>
  <c r="AB418" i="9"/>
  <c r="G420" i="9"/>
  <c r="K420" i="9"/>
  <c r="O420" i="9"/>
  <c r="S420" i="9"/>
  <c r="W420" i="9"/>
  <c r="AB420" i="9"/>
  <c r="G422" i="9"/>
  <c r="K422" i="9"/>
  <c r="O422" i="9"/>
  <c r="S422" i="9"/>
  <c r="W422" i="9"/>
  <c r="AB422" i="9"/>
  <c r="J449" i="9"/>
  <c r="N449" i="9"/>
  <c r="R449" i="9"/>
  <c r="R471" i="9" s="1"/>
  <c r="V449" i="9"/>
  <c r="Z449" i="9"/>
  <c r="I601" i="9"/>
  <c r="M601" i="9"/>
  <c r="Q601" i="9"/>
  <c r="U601" i="9"/>
  <c r="Y601" i="9"/>
  <c r="AF601" i="9"/>
  <c r="H602" i="9"/>
  <c r="L602" i="9"/>
  <c r="P602" i="9"/>
  <c r="T602" i="9"/>
  <c r="X602" i="9"/>
  <c r="AD602" i="9"/>
  <c r="H604" i="9"/>
  <c r="L604" i="9"/>
  <c r="P604" i="9"/>
  <c r="T604" i="9"/>
  <c r="X604" i="9"/>
  <c r="AD604" i="9"/>
  <c r="H606" i="9"/>
  <c r="L606" i="9"/>
  <c r="P606" i="9"/>
  <c r="T606" i="9"/>
  <c r="X606" i="9"/>
  <c r="AD606" i="9"/>
  <c r="H608" i="9"/>
  <c r="L608" i="9"/>
  <c r="P608" i="9"/>
  <c r="T608" i="9"/>
  <c r="X608" i="9"/>
  <c r="AD608" i="9"/>
  <c r="H610" i="9"/>
  <c r="L610" i="9"/>
  <c r="P610" i="9"/>
  <c r="T610" i="9"/>
  <c r="X610" i="9"/>
  <c r="AD610" i="9"/>
  <c r="H612" i="9"/>
  <c r="L612" i="9"/>
  <c r="P612" i="9"/>
  <c r="T612" i="9"/>
  <c r="X612" i="9"/>
  <c r="AD612" i="9"/>
  <c r="H614" i="9"/>
  <c r="L614" i="9"/>
  <c r="P614" i="9"/>
  <c r="T614" i="9"/>
  <c r="X614" i="9"/>
  <c r="AD614" i="9"/>
  <c r="Q262" i="12"/>
  <c r="Q80" i="18" s="1"/>
  <c r="I266" i="12"/>
  <c r="I84" i="18" s="1"/>
  <c r="H217" i="12"/>
  <c r="H257" i="12" s="1"/>
  <c r="L217" i="12"/>
  <c r="L257" i="12" s="1"/>
  <c r="L75" i="18" s="1"/>
  <c r="P217" i="12"/>
  <c r="P257" i="12" s="1"/>
  <c r="T217" i="12"/>
  <c r="T257" i="12" s="1"/>
  <c r="T75" i="18" s="1"/>
  <c r="X217" i="12"/>
  <c r="X257" i="12" s="1"/>
  <c r="AD217" i="12"/>
  <c r="AD257" i="12" s="1"/>
  <c r="AD75" i="18" s="1"/>
  <c r="G218" i="12"/>
  <c r="G258" i="12" s="1"/>
  <c r="G76" i="18" s="1"/>
  <c r="K218" i="12"/>
  <c r="K258" i="12" s="1"/>
  <c r="K76" i="18" s="1"/>
  <c r="O218" i="12"/>
  <c r="O258" i="12" s="1"/>
  <c r="O76" i="18" s="1"/>
  <c r="S218" i="12"/>
  <c r="S258" i="12" s="1"/>
  <c r="S76" i="18" s="1"/>
  <c r="W218" i="12"/>
  <c r="W258" i="12" s="1"/>
  <c r="W76" i="18" s="1"/>
  <c r="AB218" i="12"/>
  <c r="AB258" i="12" s="1"/>
  <c r="AB76" i="18" s="1"/>
  <c r="G219" i="12"/>
  <c r="G259" i="12" s="1"/>
  <c r="G77" i="18" s="1"/>
  <c r="K219" i="12"/>
  <c r="K259" i="12" s="1"/>
  <c r="K77" i="18" s="1"/>
  <c r="O219" i="12"/>
  <c r="O259" i="12" s="1"/>
  <c r="O77" i="18" s="1"/>
  <c r="S219" i="12"/>
  <c r="S259" i="12" s="1"/>
  <c r="S77" i="18" s="1"/>
  <c r="W219" i="12"/>
  <c r="W259" i="12" s="1"/>
  <c r="W77" i="18" s="1"/>
  <c r="AB219" i="12"/>
  <c r="AB259" i="12" s="1"/>
  <c r="AB77" i="18" s="1"/>
  <c r="J220" i="12"/>
  <c r="J260" i="12" s="1"/>
  <c r="J78" i="18" s="1"/>
  <c r="N220" i="12"/>
  <c r="N260" i="12" s="1"/>
  <c r="N78" i="18" s="1"/>
  <c r="R220" i="12"/>
  <c r="V220" i="12"/>
  <c r="V260" i="12" s="1"/>
  <c r="V78" i="18" s="1"/>
  <c r="Z220" i="12"/>
  <c r="Z260" i="12" s="1"/>
  <c r="Z78" i="18" s="1"/>
  <c r="J221" i="12"/>
  <c r="J261" i="12" s="1"/>
  <c r="J79" i="18" s="1"/>
  <c r="N221" i="12"/>
  <c r="N261" i="12" s="1"/>
  <c r="N79" i="18" s="1"/>
  <c r="R221" i="12"/>
  <c r="R261" i="12" s="1"/>
  <c r="R79" i="18" s="1"/>
  <c r="V221" i="12"/>
  <c r="V261" i="12" s="1"/>
  <c r="V79" i="18" s="1"/>
  <c r="Z221" i="12"/>
  <c r="Z261" i="12" s="1"/>
  <c r="Z79" i="18" s="1"/>
  <c r="J224" i="12"/>
  <c r="J264" i="12" s="1"/>
  <c r="J82" i="18" s="1"/>
  <c r="N224" i="12"/>
  <c r="N264" i="12" s="1"/>
  <c r="N82" i="18" s="1"/>
  <c r="R224" i="12"/>
  <c r="R264" i="12" s="1"/>
  <c r="R82" i="18" s="1"/>
  <c r="V224" i="12"/>
  <c r="V264" i="12" s="1"/>
  <c r="V82" i="18" s="1"/>
  <c r="Z224" i="12"/>
  <c r="Z264" i="12" s="1"/>
  <c r="Z82" i="18" s="1"/>
  <c r="J225" i="12"/>
  <c r="J265" i="12" s="1"/>
  <c r="J83" i="18" s="1"/>
  <c r="N225" i="12"/>
  <c r="N265" i="12" s="1"/>
  <c r="N83" i="18" s="1"/>
  <c r="R225" i="12"/>
  <c r="R265" i="12" s="1"/>
  <c r="R83" i="18" s="1"/>
  <c r="V225" i="12"/>
  <c r="V265" i="12" s="1"/>
  <c r="V83" i="18" s="1"/>
  <c r="Z225" i="12"/>
  <c r="Z265" i="12" s="1"/>
  <c r="Z83" i="18" s="1"/>
  <c r="J228" i="12"/>
  <c r="J268" i="12" s="1"/>
  <c r="J86" i="18" s="1"/>
  <c r="N228" i="12"/>
  <c r="N268" i="12" s="1"/>
  <c r="N86" i="18" s="1"/>
  <c r="R228" i="12"/>
  <c r="R268" i="12" s="1"/>
  <c r="R86" i="18" s="1"/>
  <c r="V228" i="12"/>
  <c r="V268" i="12" s="1"/>
  <c r="V86" i="18" s="1"/>
  <c r="Z228" i="12"/>
  <c r="Z268" i="12" s="1"/>
  <c r="Z86" i="18" s="1"/>
  <c r="J229" i="12"/>
  <c r="J269" i="12" s="1"/>
  <c r="J87" i="18" s="1"/>
  <c r="N229" i="12"/>
  <c r="N269" i="12" s="1"/>
  <c r="N87" i="18" s="1"/>
  <c r="R229" i="12"/>
  <c r="V229" i="12"/>
  <c r="V269" i="12" s="1"/>
  <c r="V87" i="18" s="1"/>
  <c r="Z229" i="12"/>
  <c r="Z269" i="12" s="1"/>
  <c r="Z87" i="18" s="1"/>
  <c r="J232" i="12"/>
  <c r="J272" i="12" s="1"/>
  <c r="J90" i="18" s="1"/>
  <c r="N232" i="12"/>
  <c r="N272" i="12" s="1"/>
  <c r="N90" i="18" s="1"/>
  <c r="R232" i="12"/>
  <c r="R272" i="12" s="1"/>
  <c r="R90" i="18" s="1"/>
  <c r="V232" i="12"/>
  <c r="V272" i="12" s="1"/>
  <c r="V90" i="18" s="1"/>
  <c r="Z232" i="12"/>
  <c r="Z272" i="12" s="1"/>
  <c r="Z90" i="18" s="1"/>
  <c r="J233" i="12"/>
  <c r="J273" i="12" s="1"/>
  <c r="J91" i="18" s="1"/>
  <c r="N233" i="12"/>
  <c r="N273" i="12" s="1"/>
  <c r="N91" i="18" s="1"/>
  <c r="R233" i="12"/>
  <c r="R273" i="12" s="1"/>
  <c r="R91" i="18" s="1"/>
  <c r="V233" i="12"/>
  <c r="V273" i="12" s="1"/>
  <c r="V91" i="18" s="1"/>
  <c r="Z233" i="12"/>
  <c r="Z273" i="12" s="1"/>
  <c r="Z91" i="18" s="1"/>
  <c r="J236" i="12"/>
  <c r="J276" i="12" s="1"/>
  <c r="J94" i="18" s="1"/>
  <c r="N236" i="12"/>
  <c r="N276" i="12" s="1"/>
  <c r="N94" i="18" s="1"/>
  <c r="R236" i="12"/>
  <c r="R276" i="12" s="1"/>
  <c r="R94" i="18" s="1"/>
  <c r="V236" i="12"/>
  <c r="V276" i="12" s="1"/>
  <c r="V94" i="18" s="1"/>
  <c r="Z236" i="12"/>
  <c r="Z276" i="12" s="1"/>
  <c r="Z94" i="18" s="1"/>
  <c r="J237" i="12"/>
  <c r="J277" i="12" s="1"/>
  <c r="J95" i="18" s="1"/>
  <c r="N237" i="12"/>
  <c r="N277" i="12" s="1"/>
  <c r="N95" i="18" s="1"/>
  <c r="R237" i="12"/>
  <c r="R277" i="12" s="1"/>
  <c r="R95" i="18" s="1"/>
  <c r="V237" i="12"/>
  <c r="V277" i="12" s="1"/>
  <c r="V95" i="18" s="1"/>
  <c r="Z237" i="12"/>
  <c r="Z277" i="12" s="1"/>
  <c r="Z95" i="18" s="1"/>
  <c r="J240" i="12"/>
  <c r="J280" i="12" s="1"/>
  <c r="J98" i="18" s="1"/>
  <c r="N240" i="12"/>
  <c r="N280" i="12" s="1"/>
  <c r="N98" i="18" s="1"/>
  <c r="R240" i="12"/>
  <c r="R280" i="12" s="1"/>
  <c r="R98" i="18" s="1"/>
  <c r="V240" i="12"/>
  <c r="V280" i="12" s="1"/>
  <c r="V98" i="18" s="1"/>
  <c r="Z240" i="12"/>
  <c r="Z280" i="12" s="1"/>
  <c r="Z98" i="18" s="1"/>
  <c r="J241" i="12"/>
  <c r="J281" i="12" s="1"/>
  <c r="J99" i="18" s="1"/>
  <c r="N241" i="12"/>
  <c r="N281" i="12" s="1"/>
  <c r="N99" i="18" s="1"/>
  <c r="R241" i="12"/>
  <c r="R281" i="12" s="1"/>
  <c r="R99" i="18" s="1"/>
  <c r="V241" i="12"/>
  <c r="V281" i="12" s="1"/>
  <c r="V99" i="18" s="1"/>
  <c r="Z241" i="12"/>
  <c r="Z281" i="12" s="1"/>
  <c r="Z99" i="18" s="1"/>
  <c r="J244" i="12"/>
  <c r="J284" i="12" s="1"/>
  <c r="J102" i="18" s="1"/>
  <c r="N244" i="12"/>
  <c r="N284" i="12" s="1"/>
  <c r="N102" i="18" s="1"/>
  <c r="R244" i="12"/>
  <c r="R284" i="12" s="1"/>
  <c r="R102" i="18" s="1"/>
  <c r="V244" i="12"/>
  <c r="V284" i="12" s="1"/>
  <c r="V102" i="18" s="1"/>
  <c r="Z244" i="12"/>
  <c r="Z284" i="12" s="1"/>
  <c r="Z102" i="18" s="1"/>
  <c r="J245" i="12"/>
  <c r="J285" i="12" s="1"/>
  <c r="J103" i="18" s="1"/>
  <c r="N245" i="12"/>
  <c r="N285" i="12" s="1"/>
  <c r="N103" i="18" s="1"/>
  <c r="R245" i="12"/>
  <c r="R285" i="12" s="1"/>
  <c r="R103" i="18" s="1"/>
  <c r="V245" i="12"/>
  <c r="V285" i="12" s="1"/>
  <c r="V103" i="18" s="1"/>
  <c r="Z245" i="12"/>
  <c r="Z285" i="12" s="1"/>
  <c r="Z103" i="18" s="1"/>
  <c r="J248" i="12"/>
  <c r="J288" i="12" s="1"/>
  <c r="J106" i="18" s="1"/>
  <c r="N248" i="12"/>
  <c r="N288" i="12" s="1"/>
  <c r="N106" i="18" s="1"/>
  <c r="R248" i="12"/>
  <c r="R288" i="12" s="1"/>
  <c r="R106" i="18" s="1"/>
  <c r="V248" i="12"/>
  <c r="V288" i="12" s="1"/>
  <c r="V106" i="18" s="1"/>
  <c r="Z248" i="12"/>
  <c r="Z288" i="12" s="1"/>
  <c r="Z106" i="18" s="1"/>
  <c r="J249" i="12"/>
  <c r="J289" i="12" s="1"/>
  <c r="J107" i="18" s="1"/>
  <c r="N249" i="12"/>
  <c r="N289" i="12" s="1"/>
  <c r="N107" i="18" s="1"/>
  <c r="R249" i="12"/>
  <c r="R289" i="12" s="1"/>
  <c r="R107" i="18" s="1"/>
  <c r="V249" i="12"/>
  <c r="V289" i="12" s="1"/>
  <c r="V107" i="18" s="1"/>
  <c r="Z249" i="12"/>
  <c r="Z289" i="12" s="1"/>
  <c r="Z107" i="18" s="1"/>
  <c r="I221" i="12"/>
  <c r="I261" i="12" s="1"/>
  <c r="I79" i="18" s="1"/>
  <c r="M221" i="12"/>
  <c r="M261" i="12" s="1"/>
  <c r="M79" i="18" s="1"/>
  <c r="Q221" i="12"/>
  <c r="Q261" i="12" s="1"/>
  <c r="Q79" i="18" s="1"/>
  <c r="U221" i="12"/>
  <c r="U261" i="12" s="1"/>
  <c r="U79" i="18" s="1"/>
  <c r="Y221" i="12"/>
  <c r="Y261" i="12" s="1"/>
  <c r="Y79" i="18" s="1"/>
  <c r="AF221" i="12"/>
  <c r="AF261" i="12" s="1"/>
  <c r="AF79" i="18" s="1"/>
  <c r="I225" i="12"/>
  <c r="I265" i="12" s="1"/>
  <c r="I83" i="18" s="1"/>
  <c r="M225" i="12"/>
  <c r="M265" i="12" s="1"/>
  <c r="M83" i="18" s="1"/>
  <c r="Q225" i="12"/>
  <c r="Q265" i="12" s="1"/>
  <c r="Q83" i="18" s="1"/>
  <c r="U225" i="12"/>
  <c r="U265" i="12" s="1"/>
  <c r="U83" i="18" s="1"/>
  <c r="Y225" i="12"/>
  <c r="Y265" i="12" s="1"/>
  <c r="Y83" i="18" s="1"/>
  <c r="AF225" i="12"/>
  <c r="AF265" i="12" s="1"/>
  <c r="AF83" i="18" s="1"/>
  <c r="I229" i="12"/>
  <c r="I269" i="12" s="1"/>
  <c r="I87" i="18" s="1"/>
  <c r="M229" i="12"/>
  <c r="M269" i="12" s="1"/>
  <c r="M87" i="18" s="1"/>
  <c r="Q229" i="12"/>
  <c r="Q269" i="12" s="1"/>
  <c r="Q87" i="18" s="1"/>
  <c r="U229" i="12"/>
  <c r="U269" i="12" s="1"/>
  <c r="U87" i="18" s="1"/>
  <c r="Y229" i="12"/>
  <c r="Y269" i="12" s="1"/>
  <c r="Y87" i="18" s="1"/>
  <c r="AF229" i="12"/>
  <c r="AF269" i="12" s="1"/>
  <c r="AF87" i="18" s="1"/>
  <c r="I233" i="12"/>
  <c r="I273" i="12" s="1"/>
  <c r="I91" i="18" s="1"/>
  <c r="M233" i="12"/>
  <c r="M273" i="12" s="1"/>
  <c r="M91" i="18" s="1"/>
  <c r="Q233" i="12"/>
  <c r="Q273" i="12" s="1"/>
  <c r="Q91" i="18" s="1"/>
  <c r="U233" i="12"/>
  <c r="U273" i="12" s="1"/>
  <c r="U91" i="18" s="1"/>
  <c r="Y233" i="12"/>
  <c r="AF233" i="12"/>
  <c r="AF273" i="12" s="1"/>
  <c r="AF91" i="18" s="1"/>
  <c r="I237" i="12"/>
  <c r="I277" i="12" s="1"/>
  <c r="I95" i="18" s="1"/>
  <c r="M237" i="12"/>
  <c r="M277" i="12" s="1"/>
  <c r="M95" i="18" s="1"/>
  <c r="Q237" i="12"/>
  <c r="Q277" i="12" s="1"/>
  <c r="Q95" i="18" s="1"/>
  <c r="U237" i="12"/>
  <c r="U277" i="12" s="1"/>
  <c r="U95" i="18" s="1"/>
  <c r="Y237" i="12"/>
  <c r="Y277" i="12" s="1"/>
  <c r="Y95" i="18" s="1"/>
  <c r="AF237" i="12"/>
  <c r="AF277" i="12" s="1"/>
  <c r="AF95" i="18" s="1"/>
  <c r="I241" i="12"/>
  <c r="I281" i="12" s="1"/>
  <c r="I99" i="18" s="1"/>
  <c r="M241" i="12"/>
  <c r="M281" i="12" s="1"/>
  <c r="M99" i="18" s="1"/>
  <c r="Q241" i="12"/>
  <c r="Q281" i="12" s="1"/>
  <c r="Q99" i="18" s="1"/>
  <c r="U241" i="12"/>
  <c r="U281" i="12" s="1"/>
  <c r="U99" i="18" s="1"/>
  <c r="Y241" i="12"/>
  <c r="Y281" i="12" s="1"/>
  <c r="Y99" i="18" s="1"/>
  <c r="AF241" i="12"/>
  <c r="AF281" i="12" s="1"/>
  <c r="AF99" i="18" s="1"/>
  <c r="I245" i="12"/>
  <c r="I285" i="12" s="1"/>
  <c r="I103" i="18" s="1"/>
  <c r="M245" i="12"/>
  <c r="M285" i="12" s="1"/>
  <c r="M103" i="18" s="1"/>
  <c r="Q245" i="12"/>
  <c r="Q285" i="12" s="1"/>
  <c r="Q103" i="18" s="1"/>
  <c r="U245" i="12"/>
  <c r="U285" i="12" s="1"/>
  <c r="U103" i="18" s="1"/>
  <c r="Y245" i="12"/>
  <c r="Y285" i="12" s="1"/>
  <c r="Y103" i="18" s="1"/>
  <c r="AF245" i="12"/>
  <c r="AF285" i="12" s="1"/>
  <c r="AF103" i="18" s="1"/>
  <c r="I249" i="12"/>
  <c r="I289" i="12" s="1"/>
  <c r="I107" i="18" s="1"/>
  <c r="M249" i="12"/>
  <c r="M289" i="12" s="1"/>
  <c r="M107" i="18" s="1"/>
  <c r="Q249" i="12"/>
  <c r="Q289" i="12" s="1"/>
  <c r="Q107" i="18" s="1"/>
  <c r="U249" i="12"/>
  <c r="U289" i="12" s="1"/>
  <c r="U107" i="18" s="1"/>
  <c r="Y249" i="12"/>
  <c r="Y289" i="12" s="1"/>
  <c r="Y107" i="18" s="1"/>
  <c r="AF249" i="12"/>
  <c r="AF289" i="12" s="1"/>
  <c r="AF107" i="18" s="1"/>
  <c r="J380" i="12"/>
  <c r="N380" i="12"/>
  <c r="R380" i="12"/>
  <c r="V380" i="12"/>
  <c r="Z380" i="12"/>
  <c r="I381" i="12"/>
  <c r="M381" i="12"/>
  <c r="Q381" i="12"/>
  <c r="U381" i="12"/>
  <c r="Y381" i="12"/>
  <c r="AF381" i="12"/>
  <c r="I383" i="12"/>
  <c r="M383" i="12"/>
  <c r="Q383" i="12"/>
  <c r="U383" i="12"/>
  <c r="Y383" i="12"/>
  <c r="AF383" i="12"/>
  <c r="L841" i="13"/>
  <c r="T841" i="13"/>
  <c r="AD841" i="13"/>
  <c r="H807" i="13"/>
  <c r="H246" i="13"/>
  <c r="L845" i="13"/>
  <c r="T845" i="13"/>
  <c r="AD845" i="13"/>
  <c r="L849" i="13"/>
  <c r="T849" i="13"/>
  <c r="AD849" i="13"/>
  <c r="T815" i="13"/>
  <c r="T254" i="13"/>
  <c r="L853" i="13"/>
  <c r="T853" i="13"/>
  <c r="AD853" i="13"/>
  <c r="L857" i="13"/>
  <c r="T857" i="13"/>
  <c r="AD857" i="13"/>
  <c r="T823" i="13"/>
  <c r="T262" i="13"/>
  <c r="L861" i="13"/>
  <c r="T861" i="13"/>
  <c r="AD861" i="13"/>
  <c r="T827" i="13"/>
  <c r="T266" i="13"/>
  <c r="L865" i="13"/>
  <c r="T865" i="13"/>
  <c r="AD865" i="13"/>
  <c r="G87" i="13"/>
  <c r="K87" i="13"/>
  <c r="O87" i="13"/>
  <c r="S87" i="13"/>
  <c r="W87" i="13"/>
  <c r="AB87" i="13"/>
  <c r="H161" i="13"/>
  <c r="L161" i="13"/>
  <c r="P161" i="13"/>
  <c r="T161" i="13"/>
  <c r="X161" i="13"/>
  <c r="AD161" i="13"/>
  <c r="H197" i="13"/>
  <c r="L197" i="13"/>
  <c r="P197" i="13"/>
  <c r="T197" i="13"/>
  <c r="X197" i="13"/>
  <c r="AD197" i="13"/>
  <c r="I233" i="13"/>
  <c r="M233" i="13"/>
  <c r="Q233" i="13"/>
  <c r="U233" i="13"/>
  <c r="Y233" i="13"/>
  <c r="AF233" i="13"/>
  <c r="J233" i="13"/>
  <c r="N233" i="13"/>
  <c r="R233" i="13"/>
  <c r="V233" i="13"/>
  <c r="Z233" i="13"/>
  <c r="L254" i="13"/>
  <c r="L262" i="13"/>
  <c r="G312" i="13"/>
  <c r="O312" i="13"/>
  <c r="O499" i="13"/>
  <c r="O947" i="13" s="1"/>
  <c r="W312" i="13"/>
  <c r="H503" i="13"/>
  <c r="H951" i="13" s="1"/>
  <c r="L503" i="13"/>
  <c r="L951" i="13" s="1"/>
  <c r="P503" i="13"/>
  <c r="P951" i="13" s="1"/>
  <c r="T503" i="13"/>
  <c r="T951" i="13" s="1"/>
  <c r="X503" i="13"/>
  <c r="X951" i="13" s="1"/>
  <c r="AD503" i="13"/>
  <c r="AD951" i="13" s="1"/>
  <c r="H504" i="13"/>
  <c r="H952" i="13" s="1"/>
  <c r="L504" i="13"/>
  <c r="L952" i="13" s="1"/>
  <c r="P504" i="13"/>
  <c r="P952" i="13" s="1"/>
  <c r="X504" i="13"/>
  <c r="X952" i="13" s="1"/>
  <c r="AD504" i="13"/>
  <c r="AD952" i="13" s="1"/>
  <c r="H505" i="13"/>
  <c r="H953" i="13" s="1"/>
  <c r="X505" i="13"/>
  <c r="X953" i="13" s="1"/>
  <c r="H506" i="13"/>
  <c r="H954" i="13" s="1"/>
  <c r="L506" i="13"/>
  <c r="L954" i="13" s="1"/>
  <c r="T506" i="13"/>
  <c r="T954" i="13" s="1"/>
  <c r="X506" i="13"/>
  <c r="X954" i="13" s="1"/>
  <c r="AD506" i="13"/>
  <c r="AD954" i="13" s="1"/>
  <c r="H507" i="13"/>
  <c r="H955" i="13" s="1"/>
  <c r="L507" i="13"/>
  <c r="L955" i="13" s="1"/>
  <c r="P507" i="13"/>
  <c r="P955" i="13" s="1"/>
  <c r="T507" i="13"/>
  <c r="T955" i="13" s="1"/>
  <c r="X507" i="13"/>
  <c r="X955" i="13" s="1"/>
  <c r="AD507" i="13"/>
  <c r="AD955" i="13" s="1"/>
  <c r="H508" i="13"/>
  <c r="H956" i="13" s="1"/>
  <c r="P508" i="13"/>
  <c r="P956" i="13" s="1"/>
  <c r="T508" i="13"/>
  <c r="T956" i="13" s="1"/>
  <c r="X508" i="13"/>
  <c r="X956" i="13" s="1"/>
  <c r="H509" i="13"/>
  <c r="H957" i="13" s="1"/>
  <c r="X509" i="13"/>
  <c r="X957" i="13" s="1"/>
  <c r="L510" i="13"/>
  <c r="L958" i="13" s="1"/>
  <c r="P510" i="13"/>
  <c r="P958" i="13" s="1"/>
  <c r="T510" i="13"/>
  <c r="T958" i="13" s="1"/>
  <c r="AD510" i="13"/>
  <c r="AD958" i="13" s="1"/>
  <c r="H511" i="13"/>
  <c r="H959" i="13" s="1"/>
  <c r="L511" i="13"/>
  <c r="L959" i="13" s="1"/>
  <c r="P511" i="13"/>
  <c r="P959" i="13" s="1"/>
  <c r="T511" i="13"/>
  <c r="T959" i="13" s="1"/>
  <c r="X511" i="13"/>
  <c r="X959" i="13" s="1"/>
  <c r="AD511" i="13"/>
  <c r="AD959" i="13" s="1"/>
  <c r="H512" i="13"/>
  <c r="H960" i="13" s="1"/>
  <c r="L512" i="13"/>
  <c r="L960" i="13" s="1"/>
  <c r="P512" i="13"/>
  <c r="P960" i="13" s="1"/>
  <c r="X512" i="13"/>
  <c r="X960" i="13" s="1"/>
  <c r="AD512" i="13"/>
  <c r="AD960" i="13" s="1"/>
  <c r="H513" i="13"/>
  <c r="H961" i="13" s="1"/>
  <c r="X513" i="13"/>
  <c r="X961" i="13" s="1"/>
  <c r="H514" i="13"/>
  <c r="H962" i="13" s="1"/>
  <c r="L514" i="13"/>
  <c r="L962" i="13" s="1"/>
  <c r="T514" i="13"/>
  <c r="T962" i="13" s="1"/>
  <c r="X514" i="13"/>
  <c r="X962" i="13" s="1"/>
  <c r="AD514" i="13"/>
  <c r="AD962" i="13" s="1"/>
  <c r="H515" i="13"/>
  <c r="H963" i="13" s="1"/>
  <c r="L515" i="13"/>
  <c r="L963" i="13" s="1"/>
  <c r="P515" i="13"/>
  <c r="P963" i="13" s="1"/>
  <c r="T515" i="13"/>
  <c r="T963" i="13" s="1"/>
  <c r="X515" i="13"/>
  <c r="X963" i="13" s="1"/>
  <c r="AD515" i="13"/>
  <c r="AD963" i="13" s="1"/>
  <c r="H516" i="13"/>
  <c r="H964" i="13" s="1"/>
  <c r="P516" i="13"/>
  <c r="P964" i="13" s="1"/>
  <c r="T516" i="13"/>
  <c r="T964" i="13" s="1"/>
  <c r="X516" i="13"/>
  <c r="X964" i="13" s="1"/>
  <c r="H517" i="13"/>
  <c r="H965" i="13" s="1"/>
  <c r="X517" i="13"/>
  <c r="X965" i="13" s="1"/>
  <c r="L518" i="13"/>
  <c r="L966" i="13" s="1"/>
  <c r="P518" i="13"/>
  <c r="P966" i="13" s="1"/>
  <c r="T518" i="13"/>
  <c r="T966" i="13" s="1"/>
  <c r="AD518" i="13"/>
  <c r="AD966" i="13" s="1"/>
  <c r="H519" i="13"/>
  <c r="H967" i="13" s="1"/>
  <c r="L520" i="13"/>
  <c r="L968" i="13" s="1"/>
  <c r="AD520" i="13"/>
  <c r="AD968" i="13" s="1"/>
  <c r="G535" i="13"/>
  <c r="AB535" i="13"/>
  <c r="I575" i="13"/>
  <c r="I581" i="13"/>
  <c r="I583" i="13"/>
  <c r="U583" i="13"/>
  <c r="M589" i="13"/>
  <c r="Y589" i="13"/>
  <c r="Y591" i="13"/>
  <c r="I597" i="13"/>
  <c r="Y597" i="13"/>
  <c r="Y912" i="13"/>
  <c r="Y928" i="13"/>
  <c r="AD342" i="18"/>
  <c r="AD138" i="14"/>
  <c r="AD411" i="9"/>
  <c r="H413" i="9"/>
  <c r="L413" i="9"/>
  <c r="P413" i="9"/>
  <c r="T413" i="9"/>
  <c r="X413" i="9"/>
  <c r="AD413" i="9"/>
  <c r="H415" i="9"/>
  <c r="L415" i="9"/>
  <c r="P415" i="9"/>
  <c r="T415" i="9"/>
  <c r="X415" i="9"/>
  <c r="AD415" i="9"/>
  <c r="H417" i="9"/>
  <c r="L417" i="9"/>
  <c r="P417" i="9"/>
  <c r="T417" i="9"/>
  <c r="X417" i="9"/>
  <c r="AD417" i="9"/>
  <c r="H419" i="9"/>
  <c r="L419" i="9"/>
  <c r="P419" i="9"/>
  <c r="T419" i="9"/>
  <c r="X419" i="9"/>
  <c r="AD419" i="9"/>
  <c r="H421" i="9"/>
  <c r="L421" i="9"/>
  <c r="P421" i="9"/>
  <c r="T421" i="9"/>
  <c r="X421" i="9"/>
  <c r="AD421" i="9"/>
  <c r="I320" i="9"/>
  <c r="M320" i="9"/>
  <c r="Q320" i="9"/>
  <c r="U320" i="9"/>
  <c r="Y320" i="9"/>
  <c r="AF320" i="9"/>
  <c r="G362" i="9"/>
  <c r="K362" i="9"/>
  <c r="O362" i="9"/>
  <c r="S362" i="9"/>
  <c r="W362" i="9"/>
  <c r="AB362" i="9"/>
  <c r="I404" i="9"/>
  <c r="M404" i="9"/>
  <c r="Q404" i="9"/>
  <c r="U404" i="9"/>
  <c r="Y404" i="9"/>
  <c r="AF404" i="9"/>
  <c r="I407" i="9"/>
  <c r="Q407" i="9"/>
  <c r="Y407" i="9"/>
  <c r="G449" i="9"/>
  <c r="G471" i="9" s="1"/>
  <c r="K449" i="9"/>
  <c r="K471" i="9" s="1"/>
  <c r="O449" i="9"/>
  <c r="O471" i="9" s="1"/>
  <c r="S449" i="9"/>
  <c r="S471" i="9" s="1"/>
  <c r="W449" i="9"/>
  <c r="W471" i="9" s="1"/>
  <c r="AB449" i="9"/>
  <c r="AB471" i="9" s="1"/>
  <c r="I603" i="9"/>
  <c r="M603" i="9"/>
  <c r="Q603" i="9"/>
  <c r="U603" i="9"/>
  <c r="Y603" i="9"/>
  <c r="AF603" i="9"/>
  <c r="I605" i="9"/>
  <c r="M605" i="9"/>
  <c r="Q605" i="9"/>
  <c r="U605" i="9"/>
  <c r="Y605" i="9"/>
  <c r="AF605" i="9"/>
  <c r="I607" i="9"/>
  <c r="M607" i="9"/>
  <c r="Q607" i="9"/>
  <c r="U607" i="9"/>
  <c r="Y607" i="9"/>
  <c r="AF607" i="9"/>
  <c r="I609" i="9"/>
  <c r="M609" i="9"/>
  <c r="Q609" i="9"/>
  <c r="U609" i="9"/>
  <c r="Y609" i="9"/>
  <c r="AF609" i="9"/>
  <c r="I611" i="9"/>
  <c r="M611" i="9"/>
  <c r="Q611" i="9"/>
  <c r="U611" i="9"/>
  <c r="Y611" i="9"/>
  <c r="AF611" i="9"/>
  <c r="I613" i="9"/>
  <c r="M613" i="9"/>
  <c r="Q613" i="9"/>
  <c r="U613" i="9"/>
  <c r="Y613" i="9"/>
  <c r="AF613" i="9"/>
  <c r="I615" i="9"/>
  <c r="M615" i="9"/>
  <c r="Q615" i="9"/>
  <c r="U615" i="9"/>
  <c r="Y615" i="9"/>
  <c r="AF615" i="9"/>
  <c r="R269" i="12"/>
  <c r="R87" i="18" s="1"/>
  <c r="H218" i="12"/>
  <c r="H258" i="12" s="1"/>
  <c r="H76" i="18" s="1"/>
  <c r="L218" i="12"/>
  <c r="L258" i="12" s="1"/>
  <c r="L76" i="18" s="1"/>
  <c r="P218" i="12"/>
  <c r="T218" i="12"/>
  <c r="T258" i="12" s="1"/>
  <c r="T76" i="18" s="1"/>
  <c r="X218" i="12"/>
  <c r="X258" i="12" s="1"/>
  <c r="X76" i="18" s="1"/>
  <c r="AD218" i="12"/>
  <c r="AD258" i="12" s="1"/>
  <c r="AD76" i="18" s="1"/>
  <c r="G221" i="12"/>
  <c r="G261" i="12" s="1"/>
  <c r="G79" i="18" s="1"/>
  <c r="K221" i="12"/>
  <c r="K261" i="12" s="1"/>
  <c r="K79" i="18" s="1"/>
  <c r="O221" i="12"/>
  <c r="O261" i="12" s="1"/>
  <c r="O79" i="18" s="1"/>
  <c r="S221" i="12"/>
  <c r="S261" i="12" s="1"/>
  <c r="S79" i="18" s="1"/>
  <c r="W221" i="12"/>
  <c r="W261" i="12" s="1"/>
  <c r="W79" i="18" s="1"/>
  <c r="AB221" i="12"/>
  <c r="AB261" i="12" s="1"/>
  <c r="AB79" i="18" s="1"/>
  <c r="G222" i="12"/>
  <c r="G262" i="12" s="1"/>
  <c r="G80" i="18" s="1"/>
  <c r="K222" i="12"/>
  <c r="K262" i="12" s="1"/>
  <c r="K80" i="18" s="1"/>
  <c r="O222" i="12"/>
  <c r="O262" i="12" s="1"/>
  <c r="O80" i="18" s="1"/>
  <c r="S222" i="12"/>
  <c r="S262" i="12" s="1"/>
  <c r="S80" i="18" s="1"/>
  <c r="W222" i="12"/>
  <c r="W262" i="12" s="1"/>
  <c r="W80" i="18" s="1"/>
  <c r="AB222" i="12"/>
  <c r="AB262" i="12" s="1"/>
  <c r="AB80" i="18" s="1"/>
  <c r="G223" i="12"/>
  <c r="G263" i="12" s="1"/>
  <c r="G81" i="18" s="1"/>
  <c r="K223" i="12"/>
  <c r="K263" i="12" s="1"/>
  <c r="K81" i="18" s="1"/>
  <c r="O223" i="12"/>
  <c r="O263" i="12" s="1"/>
  <c r="O81" i="18" s="1"/>
  <c r="S223" i="12"/>
  <c r="S263" i="12" s="1"/>
  <c r="S81" i="18" s="1"/>
  <c r="W223" i="12"/>
  <c r="W263" i="12" s="1"/>
  <c r="W81" i="18" s="1"/>
  <c r="AB223" i="12"/>
  <c r="AB263" i="12" s="1"/>
  <c r="AB81" i="18" s="1"/>
  <c r="G225" i="12"/>
  <c r="G265" i="12" s="1"/>
  <c r="G83" i="18" s="1"/>
  <c r="K225" i="12"/>
  <c r="K265" i="12" s="1"/>
  <c r="K83" i="18" s="1"/>
  <c r="O225" i="12"/>
  <c r="O265" i="12" s="1"/>
  <c r="O83" i="18" s="1"/>
  <c r="S225" i="12"/>
  <c r="S265" i="12" s="1"/>
  <c r="S83" i="18" s="1"/>
  <c r="W225" i="12"/>
  <c r="W265" i="12" s="1"/>
  <c r="W83" i="18" s="1"/>
  <c r="AB225" i="12"/>
  <c r="AB265" i="12" s="1"/>
  <c r="AB83" i="18" s="1"/>
  <c r="G226" i="12"/>
  <c r="G266" i="12" s="1"/>
  <c r="G84" i="18" s="1"/>
  <c r="K226" i="12"/>
  <c r="K266" i="12" s="1"/>
  <c r="K84" i="18" s="1"/>
  <c r="O226" i="12"/>
  <c r="O266" i="12" s="1"/>
  <c r="O84" i="18" s="1"/>
  <c r="S226" i="12"/>
  <c r="S266" i="12" s="1"/>
  <c r="S84" i="18" s="1"/>
  <c r="W226" i="12"/>
  <c r="W266" i="12" s="1"/>
  <c r="W84" i="18" s="1"/>
  <c r="AB226" i="12"/>
  <c r="AB266" i="12" s="1"/>
  <c r="AB84" i="18" s="1"/>
  <c r="G227" i="12"/>
  <c r="G267" i="12" s="1"/>
  <c r="G85" i="18" s="1"/>
  <c r="K227" i="12"/>
  <c r="K267" i="12" s="1"/>
  <c r="K85" i="18" s="1"/>
  <c r="O227" i="12"/>
  <c r="O267" i="12" s="1"/>
  <c r="O85" i="18" s="1"/>
  <c r="S227" i="12"/>
  <c r="S267" i="12" s="1"/>
  <c r="S85" i="18" s="1"/>
  <c r="W227" i="12"/>
  <c r="W267" i="12" s="1"/>
  <c r="W85" i="18" s="1"/>
  <c r="AB227" i="12"/>
  <c r="AB267" i="12" s="1"/>
  <c r="AB85" i="18" s="1"/>
  <c r="G229" i="12"/>
  <c r="G269" i="12" s="1"/>
  <c r="G87" i="18" s="1"/>
  <c r="K229" i="12"/>
  <c r="K269" i="12" s="1"/>
  <c r="K87" i="18" s="1"/>
  <c r="O229" i="12"/>
  <c r="O269" i="12" s="1"/>
  <c r="O87" i="18" s="1"/>
  <c r="S229" i="12"/>
  <c r="S269" i="12" s="1"/>
  <c r="S87" i="18" s="1"/>
  <c r="W229" i="12"/>
  <c r="W269" i="12" s="1"/>
  <c r="W87" i="18" s="1"/>
  <c r="AB229" i="12"/>
  <c r="AB269" i="12" s="1"/>
  <c r="AB87" i="18" s="1"/>
  <c r="G230" i="12"/>
  <c r="G270" i="12" s="1"/>
  <c r="G88" i="18" s="1"/>
  <c r="K230" i="12"/>
  <c r="K270" i="12" s="1"/>
  <c r="K88" i="18" s="1"/>
  <c r="O230" i="12"/>
  <c r="O270" i="12" s="1"/>
  <c r="O88" i="18" s="1"/>
  <c r="S230" i="12"/>
  <c r="S270" i="12" s="1"/>
  <c r="S88" i="18" s="1"/>
  <c r="W230" i="12"/>
  <c r="W270" i="12" s="1"/>
  <c r="W88" i="18" s="1"/>
  <c r="AB230" i="12"/>
  <c r="AB270" i="12" s="1"/>
  <c r="AB88" i="18" s="1"/>
  <c r="G231" i="12"/>
  <c r="G271" i="12" s="1"/>
  <c r="G89" i="18" s="1"/>
  <c r="K231" i="12"/>
  <c r="K271" i="12" s="1"/>
  <c r="K89" i="18" s="1"/>
  <c r="O231" i="12"/>
  <c r="O271" i="12" s="1"/>
  <c r="O89" i="18" s="1"/>
  <c r="S231" i="12"/>
  <c r="S271" i="12" s="1"/>
  <c r="S89" i="18" s="1"/>
  <c r="W231" i="12"/>
  <c r="W271" i="12" s="1"/>
  <c r="W89" i="18" s="1"/>
  <c r="AB231" i="12"/>
  <c r="AB271" i="12" s="1"/>
  <c r="AB89" i="18" s="1"/>
  <c r="G233" i="12"/>
  <c r="G273" i="12" s="1"/>
  <c r="G91" i="18" s="1"/>
  <c r="K233" i="12"/>
  <c r="K273" i="12" s="1"/>
  <c r="K91" i="18" s="1"/>
  <c r="O233" i="12"/>
  <c r="O273" i="12" s="1"/>
  <c r="O91" i="18" s="1"/>
  <c r="S233" i="12"/>
  <c r="S273" i="12" s="1"/>
  <c r="S91" i="18" s="1"/>
  <c r="W233" i="12"/>
  <c r="W273" i="12" s="1"/>
  <c r="W91" i="18" s="1"/>
  <c r="AB233" i="12"/>
  <c r="AB273" i="12" s="1"/>
  <c r="AB91" i="18" s="1"/>
  <c r="G234" i="12"/>
  <c r="G274" i="12" s="1"/>
  <c r="G92" i="18" s="1"/>
  <c r="K234" i="12"/>
  <c r="K274" i="12" s="1"/>
  <c r="K92" i="18" s="1"/>
  <c r="O234" i="12"/>
  <c r="O274" i="12" s="1"/>
  <c r="O92" i="18" s="1"/>
  <c r="S234" i="12"/>
  <c r="S274" i="12" s="1"/>
  <c r="S92" i="18" s="1"/>
  <c r="W234" i="12"/>
  <c r="W274" i="12" s="1"/>
  <c r="W92" i="18" s="1"/>
  <c r="AB234" i="12"/>
  <c r="AB274" i="12" s="1"/>
  <c r="AB92" i="18" s="1"/>
  <c r="G235" i="12"/>
  <c r="G275" i="12" s="1"/>
  <c r="G93" i="18" s="1"/>
  <c r="K235" i="12"/>
  <c r="K275" i="12" s="1"/>
  <c r="K93" i="18" s="1"/>
  <c r="O235" i="12"/>
  <c r="O275" i="12" s="1"/>
  <c r="O93" i="18" s="1"/>
  <c r="S235" i="12"/>
  <c r="S275" i="12" s="1"/>
  <c r="S93" i="18" s="1"/>
  <c r="W235" i="12"/>
  <c r="W275" i="12" s="1"/>
  <c r="W93" i="18" s="1"/>
  <c r="AB235" i="12"/>
  <c r="AB275" i="12" s="1"/>
  <c r="AB93" i="18" s="1"/>
  <c r="G237" i="12"/>
  <c r="G277" i="12" s="1"/>
  <c r="G95" i="18" s="1"/>
  <c r="K237" i="12"/>
  <c r="K277" i="12" s="1"/>
  <c r="K95" i="18" s="1"/>
  <c r="O237" i="12"/>
  <c r="O277" i="12" s="1"/>
  <c r="O95" i="18" s="1"/>
  <c r="S237" i="12"/>
  <c r="S277" i="12" s="1"/>
  <c r="S95" i="18" s="1"/>
  <c r="W237" i="12"/>
  <c r="W277" i="12" s="1"/>
  <c r="W95" i="18" s="1"/>
  <c r="AB237" i="12"/>
  <c r="G238" i="12"/>
  <c r="G278" i="12" s="1"/>
  <c r="G96" i="18" s="1"/>
  <c r="K238" i="12"/>
  <c r="K278" i="12" s="1"/>
  <c r="K96" i="18" s="1"/>
  <c r="O238" i="12"/>
  <c r="O278" i="12" s="1"/>
  <c r="O96" i="18" s="1"/>
  <c r="S238" i="12"/>
  <c r="S278" i="12" s="1"/>
  <c r="S96" i="18" s="1"/>
  <c r="W238" i="12"/>
  <c r="W278" i="12" s="1"/>
  <c r="W96" i="18" s="1"/>
  <c r="AB238" i="12"/>
  <c r="AB278" i="12" s="1"/>
  <c r="AB96" i="18" s="1"/>
  <c r="G239" i="12"/>
  <c r="G279" i="12" s="1"/>
  <c r="G97" i="18" s="1"/>
  <c r="K239" i="12"/>
  <c r="K279" i="12" s="1"/>
  <c r="K97" i="18" s="1"/>
  <c r="O239" i="12"/>
  <c r="O279" i="12" s="1"/>
  <c r="O97" i="18" s="1"/>
  <c r="S239" i="12"/>
  <c r="S279" i="12" s="1"/>
  <c r="S97" i="18" s="1"/>
  <c r="W239" i="12"/>
  <c r="W279" i="12" s="1"/>
  <c r="W97" i="18" s="1"/>
  <c r="AB239" i="12"/>
  <c r="AB279" i="12" s="1"/>
  <c r="AB97" i="18" s="1"/>
  <c r="G241" i="12"/>
  <c r="G281" i="12" s="1"/>
  <c r="G99" i="18" s="1"/>
  <c r="K241" i="12"/>
  <c r="K281" i="12" s="1"/>
  <c r="K99" i="18" s="1"/>
  <c r="O241" i="12"/>
  <c r="O281" i="12" s="1"/>
  <c r="O99" i="18" s="1"/>
  <c r="S241" i="12"/>
  <c r="S281" i="12" s="1"/>
  <c r="S99" i="18" s="1"/>
  <c r="W241" i="12"/>
  <c r="W281" i="12" s="1"/>
  <c r="W99" i="18" s="1"/>
  <c r="AB241" i="12"/>
  <c r="AB281" i="12" s="1"/>
  <c r="AB99" i="18" s="1"/>
  <c r="G242" i="12"/>
  <c r="G282" i="12" s="1"/>
  <c r="G100" i="18" s="1"/>
  <c r="K242" i="12"/>
  <c r="K282" i="12" s="1"/>
  <c r="K100" i="18" s="1"/>
  <c r="O242" i="12"/>
  <c r="O282" i="12" s="1"/>
  <c r="O100" i="18" s="1"/>
  <c r="S242" i="12"/>
  <c r="S282" i="12" s="1"/>
  <c r="S100" i="18" s="1"/>
  <c r="W242" i="12"/>
  <c r="W282" i="12" s="1"/>
  <c r="W100" i="18" s="1"/>
  <c r="AB242" i="12"/>
  <c r="AB282" i="12" s="1"/>
  <c r="AB100" i="18" s="1"/>
  <c r="G243" i="12"/>
  <c r="G283" i="12" s="1"/>
  <c r="G101" i="18" s="1"/>
  <c r="K243" i="12"/>
  <c r="K283" i="12" s="1"/>
  <c r="K101" i="18" s="1"/>
  <c r="O243" i="12"/>
  <c r="O283" i="12" s="1"/>
  <c r="O101" i="18" s="1"/>
  <c r="S243" i="12"/>
  <c r="S283" i="12" s="1"/>
  <c r="S101" i="18" s="1"/>
  <c r="W243" i="12"/>
  <c r="W283" i="12" s="1"/>
  <c r="W101" i="18" s="1"/>
  <c r="AB243" i="12"/>
  <c r="AB283" i="12" s="1"/>
  <c r="AB101" i="18" s="1"/>
  <c r="G245" i="12"/>
  <c r="G285" i="12" s="1"/>
  <c r="G103" i="18" s="1"/>
  <c r="K245" i="12"/>
  <c r="K285" i="12" s="1"/>
  <c r="K103" i="18" s="1"/>
  <c r="O245" i="12"/>
  <c r="O285" i="12" s="1"/>
  <c r="O103" i="18" s="1"/>
  <c r="S245" i="12"/>
  <c r="S285" i="12" s="1"/>
  <c r="S103" i="18" s="1"/>
  <c r="W245" i="12"/>
  <c r="W285" i="12" s="1"/>
  <c r="W103" i="18" s="1"/>
  <c r="AB245" i="12"/>
  <c r="AB285" i="12" s="1"/>
  <c r="AB103" i="18" s="1"/>
  <c r="G246" i="12"/>
  <c r="G286" i="12" s="1"/>
  <c r="G104" i="18" s="1"/>
  <c r="K246" i="12"/>
  <c r="K286" i="12" s="1"/>
  <c r="K104" i="18" s="1"/>
  <c r="O246" i="12"/>
  <c r="O286" i="12" s="1"/>
  <c r="O104" i="18" s="1"/>
  <c r="S246" i="12"/>
  <c r="S286" i="12" s="1"/>
  <c r="S104" i="18" s="1"/>
  <c r="W246" i="12"/>
  <c r="W286" i="12" s="1"/>
  <c r="W104" i="18" s="1"/>
  <c r="AB246" i="12"/>
  <c r="AB286" i="12" s="1"/>
  <c r="AB104" i="18" s="1"/>
  <c r="G247" i="12"/>
  <c r="G287" i="12" s="1"/>
  <c r="G105" i="18" s="1"/>
  <c r="K247" i="12"/>
  <c r="K287" i="12" s="1"/>
  <c r="K105" i="18" s="1"/>
  <c r="O247" i="12"/>
  <c r="O287" i="12" s="1"/>
  <c r="O105" i="18" s="1"/>
  <c r="S247" i="12"/>
  <c r="S287" i="12" s="1"/>
  <c r="S105" i="18" s="1"/>
  <c r="W247" i="12"/>
  <c r="W287" i="12" s="1"/>
  <c r="W105" i="18" s="1"/>
  <c r="AB247" i="12"/>
  <c r="AB287" i="12" s="1"/>
  <c r="AB105" i="18" s="1"/>
  <c r="G249" i="12"/>
  <c r="G289" i="12" s="1"/>
  <c r="G107" i="18" s="1"/>
  <c r="K249" i="12"/>
  <c r="K289" i="12" s="1"/>
  <c r="K107" i="18" s="1"/>
  <c r="O249" i="12"/>
  <c r="O289" i="12" s="1"/>
  <c r="O107" i="18" s="1"/>
  <c r="S249" i="12"/>
  <c r="S289" i="12" s="1"/>
  <c r="S107" i="18" s="1"/>
  <c r="W249" i="12"/>
  <c r="W289" i="12" s="1"/>
  <c r="W107" i="18" s="1"/>
  <c r="AB249" i="12"/>
  <c r="AB289" i="12" s="1"/>
  <c r="AB107" i="18" s="1"/>
  <c r="G250" i="12"/>
  <c r="G290" i="12" s="1"/>
  <c r="G108" i="18" s="1"/>
  <c r="K250" i="12"/>
  <c r="K290" i="12" s="1"/>
  <c r="K108" i="18" s="1"/>
  <c r="O250" i="12"/>
  <c r="O290" i="12" s="1"/>
  <c r="O108" i="18" s="1"/>
  <c r="S250" i="12"/>
  <c r="S290" i="12" s="1"/>
  <c r="S108" i="18" s="1"/>
  <c r="W250" i="12"/>
  <c r="W290" i="12" s="1"/>
  <c r="W108" i="18" s="1"/>
  <c r="AB250" i="12"/>
  <c r="AB290" i="12" s="1"/>
  <c r="AB108" i="18" s="1"/>
  <c r="G251" i="12"/>
  <c r="G291" i="12" s="1"/>
  <c r="G109" i="18" s="1"/>
  <c r="K251" i="12"/>
  <c r="K291" i="12" s="1"/>
  <c r="K109" i="18" s="1"/>
  <c r="O251" i="12"/>
  <c r="O291" i="12" s="1"/>
  <c r="O109" i="18" s="1"/>
  <c r="S251" i="12"/>
  <c r="S291" i="12" s="1"/>
  <c r="S109" i="18" s="1"/>
  <c r="W251" i="12"/>
  <c r="W291" i="12" s="1"/>
  <c r="W109" i="18" s="1"/>
  <c r="AB251" i="12"/>
  <c r="AB291" i="12" s="1"/>
  <c r="AB109" i="18" s="1"/>
  <c r="J218" i="12"/>
  <c r="J258" i="12" s="1"/>
  <c r="J76" i="18" s="1"/>
  <c r="N218" i="12"/>
  <c r="N258" i="12" s="1"/>
  <c r="N76" i="18" s="1"/>
  <c r="R218" i="12"/>
  <c r="R258" i="12" s="1"/>
  <c r="R76" i="18" s="1"/>
  <c r="V218" i="12"/>
  <c r="V258" i="12" s="1"/>
  <c r="V76" i="18" s="1"/>
  <c r="Z218" i="12"/>
  <c r="Z258" i="12" s="1"/>
  <c r="Z76" i="18" s="1"/>
  <c r="J222" i="12"/>
  <c r="J262" i="12" s="1"/>
  <c r="J80" i="18" s="1"/>
  <c r="N222" i="12"/>
  <c r="N262" i="12" s="1"/>
  <c r="N80" i="18" s="1"/>
  <c r="R222" i="12"/>
  <c r="R262" i="12" s="1"/>
  <c r="R80" i="18" s="1"/>
  <c r="V222" i="12"/>
  <c r="V262" i="12" s="1"/>
  <c r="V80" i="18" s="1"/>
  <c r="Z222" i="12"/>
  <c r="Z262" i="12" s="1"/>
  <c r="Z80" i="18" s="1"/>
  <c r="J226" i="12"/>
  <c r="J266" i="12" s="1"/>
  <c r="J84" i="18" s="1"/>
  <c r="N226" i="12"/>
  <c r="N266" i="12" s="1"/>
  <c r="N84" i="18" s="1"/>
  <c r="R226" i="12"/>
  <c r="R266" i="12" s="1"/>
  <c r="R84" i="18" s="1"/>
  <c r="V226" i="12"/>
  <c r="V266" i="12" s="1"/>
  <c r="V84" i="18" s="1"/>
  <c r="Z226" i="12"/>
  <c r="Z266" i="12" s="1"/>
  <c r="Z84" i="18" s="1"/>
  <c r="J230" i="12"/>
  <c r="J270" i="12" s="1"/>
  <c r="J88" i="18" s="1"/>
  <c r="N230" i="12"/>
  <c r="N270" i="12" s="1"/>
  <c r="N88" i="18" s="1"/>
  <c r="R230" i="12"/>
  <c r="R270" i="12" s="1"/>
  <c r="R88" i="18" s="1"/>
  <c r="V230" i="12"/>
  <c r="V270" i="12" s="1"/>
  <c r="V88" i="18" s="1"/>
  <c r="Z230" i="12"/>
  <c r="Z270" i="12" s="1"/>
  <c r="Z88" i="18" s="1"/>
  <c r="J234" i="12"/>
  <c r="J274" i="12" s="1"/>
  <c r="J92" i="18" s="1"/>
  <c r="N234" i="12"/>
  <c r="N274" i="12" s="1"/>
  <c r="N92" i="18" s="1"/>
  <c r="R234" i="12"/>
  <c r="R274" i="12" s="1"/>
  <c r="R92" i="18" s="1"/>
  <c r="V234" i="12"/>
  <c r="V274" i="12" s="1"/>
  <c r="V92" i="18" s="1"/>
  <c r="Z234" i="12"/>
  <c r="J238" i="12"/>
  <c r="J278" i="12" s="1"/>
  <c r="J96" i="18" s="1"/>
  <c r="N238" i="12"/>
  <c r="N278" i="12" s="1"/>
  <c r="N96" i="18" s="1"/>
  <c r="R238" i="12"/>
  <c r="R278" i="12" s="1"/>
  <c r="R96" i="18" s="1"/>
  <c r="V238" i="12"/>
  <c r="V278" i="12" s="1"/>
  <c r="V96" i="18" s="1"/>
  <c r="Z238" i="12"/>
  <c r="Z278" i="12" s="1"/>
  <c r="Z96" i="18" s="1"/>
  <c r="J242" i="12"/>
  <c r="J282" i="12" s="1"/>
  <c r="J100" i="18" s="1"/>
  <c r="N242" i="12"/>
  <c r="N282" i="12" s="1"/>
  <c r="N100" i="18" s="1"/>
  <c r="R242" i="12"/>
  <c r="R282" i="12" s="1"/>
  <c r="R100" i="18" s="1"/>
  <c r="V242" i="12"/>
  <c r="V282" i="12" s="1"/>
  <c r="V100" i="18" s="1"/>
  <c r="Z242" i="12"/>
  <c r="Z282" i="12" s="1"/>
  <c r="Z100" i="18" s="1"/>
  <c r="J246" i="12"/>
  <c r="J286" i="12" s="1"/>
  <c r="J104" i="18" s="1"/>
  <c r="N246" i="12"/>
  <c r="N286" i="12" s="1"/>
  <c r="N104" i="18" s="1"/>
  <c r="R246" i="12"/>
  <c r="R286" i="12" s="1"/>
  <c r="R104" i="18" s="1"/>
  <c r="V246" i="12"/>
  <c r="V286" i="12" s="1"/>
  <c r="V104" i="18" s="1"/>
  <c r="Z246" i="12"/>
  <c r="J250" i="12"/>
  <c r="J290" i="12" s="1"/>
  <c r="J108" i="18" s="1"/>
  <c r="N250" i="12"/>
  <c r="N290" i="12" s="1"/>
  <c r="N108" i="18" s="1"/>
  <c r="R250" i="12"/>
  <c r="R290" i="12" s="1"/>
  <c r="R108" i="18" s="1"/>
  <c r="V250" i="12"/>
  <c r="V290" i="12" s="1"/>
  <c r="V108" i="18" s="1"/>
  <c r="Z250" i="12"/>
  <c r="Z290" i="12" s="1"/>
  <c r="Z108" i="18" s="1"/>
  <c r="G336" i="12"/>
  <c r="G376" i="12" s="1"/>
  <c r="K336" i="12"/>
  <c r="K376" i="12" s="1"/>
  <c r="O336" i="12"/>
  <c r="O376" i="12" s="1"/>
  <c r="S336" i="12"/>
  <c r="S376" i="12" s="1"/>
  <c r="W336" i="12"/>
  <c r="W376" i="12" s="1"/>
  <c r="AB336" i="12"/>
  <c r="AB376" i="12" s="1"/>
  <c r="J911" i="13"/>
  <c r="J837" i="13"/>
  <c r="R911" i="13"/>
  <c r="R837" i="13"/>
  <c r="Z911" i="13"/>
  <c r="I912" i="13"/>
  <c r="I838" i="13"/>
  <c r="Q912" i="13"/>
  <c r="Q838" i="13"/>
  <c r="I916" i="13"/>
  <c r="I842" i="13"/>
  <c r="Q916" i="13"/>
  <c r="Q842" i="13"/>
  <c r="Y916" i="13"/>
  <c r="Y842" i="13"/>
  <c r="M245" i="13"/>
  <c r="M880" i="13"/>
  <c r="U245" i="13"/>
  <c r="U880" i="13"/>
  <c r="AF245" i="13"/>
  <c r="AF880" i="13"/>
  <c r="I846" i="13"/>
  <c r="I920" i="13"/>
  <c r="Q920" i="13"/>
  <c r="Q846" i="13"/>
  <c r="Y920" i="13"/>
  <c r="Y846" i="13"/>
  <c r="I924" i="13"/>
  <c r="Q850" i="13"/>
  <c r="Q924" i="13"/>
  <c r="U253" i="13"/>
  <c r="U888" i="13"/>
  <c r="AF253" i="13"/>
  <c r="AF888" i="13"/>
  <c r="I928" i="13"/>
  <c r="I854" i="13"/>
  <c r="Q928" i="13"/>
  <c r="I932" i="13"/>
  <c r="I858" i="13"/>
  <c r="Q932" i="13"/>
  <c r="Q858" i="13"/>
  <c r="Y932" i="13"/>
  <c r="M261" i="13"/>
  <c r="M896" i="13"/>
  <c r="U261" i="13"/>
  <c r="U896" i="13"/>
  <c r="AF261" i="13"/>
  <c r="AF896" i="13"/>
  <c r="I862" i="13"/>
  <c r="I936" i="13"/>
  <c r="Q936" i="13"/>
  <c r="Q862" i="13"/>
  <c r="Y936" i="13"/>
  <c r="Y862" i="13"/>
  <c r="I940" i="13"/>
  <c r="I866" i="13"/>
  <c r="M269" i="13"/>
  <c r="M904" i="13"/>
  <c r="U269" i="13"/>
  <c r="U904" i="13"/>
  <c r="AF269" i="13"/>
  <c r="AF904" i="13"/>
  <c r="H87" i="13"/>
  <c r="L87" i="13"/>
  <c r="P87" i="13"/>
  <c r="T87" i="13"/>
  <c r="X87" i="13"/>
  <c r="AD87" i="13"/>
  <c r="H123" i="13"/>
  <c r="L123" i="13"/>
  <c r="P123" i="13"/>
  <c r="T123" i="13"/>
  <c r="X123" i="13"/>
  <c r="AD123" i="13"/>
  <c r="I161" i="13"/>
  <c r="M161" i="13"/>
  <c r="Q161" i="13"/>
  <c r="U161" i="13"/>
  <c r="Y161" i="13"/>
  <c r="AF161" i="13"/>
  <c r="K241" i="13"/>
  <c r="O241" i="13"/>
  <c r="S241" i="13"/>
  <c r="W241" i="13"/>
  <c r="AB241" i="13"/>
  <c r="J161" i="13"/>
  <c r="N161" i="13"/>
  <c r="R161" i="13"/>
  <c r="V161" i="13"/>
  <c r="Z161" i="13"/>
  <c r="J950" i="13"/>
  <c r="N950" i="13"/>
  <c r="R950" i="13"/>
  <c r="Z950" i="13"/>
  <c r="I951" i="13"/>
  <c r="Q951" i="13"/>
  <c r="U951" i="13"/>
  <c r="Y951" i="13"/>
  <c r="Q952" i="13"/>
  <c r="I953" i="13"/>
  <c r="Q953" i="13"/>
  <c r="U953" i="13"/>
  <c r="Y953" i="13"/>
  <c r="I954" i="13"/>
  <c r="M954" i="13"/>
  <c r="Q954" i="13"/>
  <c r="U954" i="13"/>
  <c r="Y954" i="13"/>
  <c r="AF954" i="13"/>
  <c r="I955" i="13"/>
  <c r="M955" i="13"/>
  <c r="Q955" i="13"/>
  <c r="Y955" i="13"/>
  <c r="AF955" i="13"/>
  <c r="Q956" i="13"/>
  <c r="I957" i="13"/>
  <c r="M957" i="13"/>
  <c r="Q957" i="13"/>
  <c r="Y957" i="13"/>
  <c r="AF957" i="13"/>
  <c r="I958" i="13"/>
  <c r="M958" i="13"/>
  <c r="Q958" i="13"/>
  <c r="U958" i="13"/>
  <c r="Y958" i="13"/>
  <c r="AF958" i="13"/>
  <c r="I959" i="13"/>
  <c r="Q959" i="13"/>
  <c r="U959" i="13"/>
  <c r="Y959" i="13"/>
  <c r="Q960" i="13"/>
  <c r="I961" i="13"/>
  <c r="Q961" i="13"/>
  <c r="U961" i="13"/>
  <c r="Y961" i="13"/>
  <c r="I962" i="13"/>
  <c r="M962" i="13"/>
  <c r="Q962" i="13"/>
  <c r="U962" i="13"/>
  <c r="Y962" i="13"/>
  <c r="AF962" i="13"/>
  <c r="I963" i="13"/>
  <c r="M963" i="13"/>
  <c r="Q963" i="13"/>
  <c r="Y963" i="13"/>
  <c r="AF963" i="13"/>
  <c r="Q964" i="13"/>
  <c r="I965" i="13"/>
  <c r="M965" i="13"/>
  <c r="Q965" i="13"/>
  <c r="Y965" i="13"/>
  <c r="AF965" i="13"/>
  <c r="I966" i="13"/>
  <c r="M966" i="13"/>
  <c r="Q966" i="13"/>
  <c r="U966" i="13"/>
  <c r="Y966" i="13"/>
  <c r="AF966" i="13"/>
  <c r="I967" i="13"/>
  <c r="Q967" i="13"/>
  <c r="U967" i="13"/>
  <c r="Y967" i="13"/>
  <c r="Q968" i="13"/>
  <c r="I969" i="13"/>
  <c r="M969" i="13"/>
  <c r="U969" i="13"/>
  <c r="Y969" i="13"/>
  <c r="AF969" i="13"/>
  <c r="I970" i="13"/>
  <c r="M970" i="13"/>
  <c r="Q970" i="13"/>
  <c r="U970" i="13"/>
  <c r="Y970" i="13"/>
  <c r="AF970" i="13"/>
  <c r="I971" i="13"/>
  <c r="M971" i="13"/>
  <c r="Q971" i="13"/>
  <c r="Y971" i="13"/>
  <c r="Q973" i="13"/>
  <c r="U973" i="13"/>
  <c r="Y973" i="13"/>
  <c r="I974" i="13"/>
  <c r="M974" i="13"/>
  <c r="Q974" i="13"/>
  <c r="U974" i="13"/>
  <c r="Y974" i="13"/>
  <c r="AF974" i="13"/>
  <c r="I975" i="13"/>
  <c r="M975" i="13"/>
  <c r="Q975" i="13"/>
  <c r="AF975" i="13"/>
  <c r="I977" i="13"/>
  <c r="M977" i="13"/>
  <c r="Q977" i="13"/>
  <c r="Y977" i="13"/>
  <c r="AF977" i="13"/>
  <c r="I978" i="13"/>
  <c r="M978" i="13"/>
  <c r="Q978" i="13"/>
  <c r="U978" i="13"/>
  <c r="Y978" i="13"/>
  <c r="AF978" i="13"/>
  <c r="I384" i="13"/>
  <c r="I571" i="13"/>
  <c r="M384" i="13"/>
  <c r="Q384" i="13"/>
  <c r="U384" i="13"/>
  <c r="Y384" i="13"/>
  <c r="AF384" i="13"/>
  <c r="R458" i="13"/>
  <c r="M458" i="13"/>
  <c r="AF458" i="13"/>
  <c r="N494" i="13"/>
  <c r="V494" i="13"/>
  <c r="G499" i="13"/>
  <c r="G947" i="13" s="1"/>
  <c r="T819" i="13"/>
  <c r="M888" i="13"/>
  <c r="V20" i="14"/>
  <c r="V120" i="14" s="1"/>
  <c r="V310" i="18"/>
  <c r="N312" i="18"/>
  <c r="N33" i="14"/>
  <c r="N121" i="14" s="1"/>
  <c r="Z312" i="18"/>
  <c r="Z33" i="14"/>
  <c r="Z121" i="14" s="1"/>
  <c r="J33" i="14"/>
  <c r="J121" i="14" s="1"/>
  <c r="M201" i="15"/>
  <c r="M207" i="15" s="1"/>
  <c r="M331" i="18" s="1"/>
  <c r="Q201" i="15"/>
  <c r="Q207" i="15" s="1"/>
  <c r="Q331" i="18" s="1"/>
  <c r="H233" i="13"/>
  <c r="L233" i="13"/>
  <c r="P233" i="13"/>
  <c r="T233" i="13"/>
  <c r="X233" i="13"/>
  <c r="AD233" i="13"/>
  <c r="R499" i="13"/>
  <c r="Q500" i="13"/>
  <c r="Q948" i="13" s="1"/>
  <c r="H501" i="13"/>
  <c r="H949" i="13" s="1"/>
  <c r="X501" i="13"/>
  <c r="X949" i="13" s="1"/>
  <c r="L502" i="13"/>
  <c r="L950" i="13" s="1"/>
  <c r="T502" i="13"/>
  <c r="T950" i="13" s="1"/>
  <c r="AD502" i="13"/>
  <c r="AD950" i="13" s="1"/>
  <c r="K503" i="13"/>
  <c r="K951" i="13" s="1"/>
  <c r="S503" i="13"/>
  <c r="S951" i="13" s="1"/>
  <c r="AB503" i="13"/>
  <c r="AB951" i="13" s="1"/>
  <c r="G505" i="13"/>
  <c r="G953" i="13" s="1"/>
  <c r="O505" i="13"/>
  <c r="O953" i="13" s="1"/>
  <c r="W505" i="13"/>
  <c r="W953" i="13" s="1"/>
  <c r="G506" i="13"/>
  <c r="G954" i="13" s="1"/>
  <c r="K506" i="13"/>
  <c r="K954" i="13" s="1"/>
  <c r="O506" i="13"/>
  <c r="O954" i="13" s="1"/>
  <c r="S506" i="13"/>
  <c r="S954" i="13" s="1"/>
  <c r="W506" i="13"/>
  <c r="W954" i="13" s="1"/>
  <c r="AB506" i="13"/>
  <c r="AB954" i="13" s="1"/>
  <c r="K507" i="13"/>
  <c r="K955" i="13" s="1"/>
  <c r="S507" i="13"/>
  <c r="S955" i="13" s="1"/>
  <c r="AB507" i="13"/>
  <c r="AB955" i="13" s="1"/>
  <c r="G509" i="13"/>
  <c r="G957" i="13" s="1"/>
  <c r="O509" i="13"/>
  <c r="O957" i="13" s="1"/>
  <c r="W509" i="13"/>
  <c r="W957" i="13" s="1"/>
  <c r="G510" i="13"/>
  <c r="G958" i="13" s="1"/>
  <c r="K510" i="13"/>
  <c r="K958" i="13" s="1"/>
  <c r="O510" i="13"/>
  <c r="O958" i="13" s="1"/>
  <c r="S510" i="13"/>
  <c r="S958" i="13" s="1"/>
  <c r="W510" i="13"/>
  <c r="W958" i="13" s="1"/>
  <c r="AB510" i="13"/>
  <c r="AB958" i="13" s="1"/>
  <c r="K511" i="13"/>
  <c r="K959" i="13" s="1"/>
  <c r="S511" i="13"/>
  <c r="S959" i="13" s="1"/>
  <c r="AB511" i="13"/>
  <c r="AB959" i="13" s="1"/>
  <c r="G513" i="13"/>
  <c r="G961" i="13" s="1"/>
  <c r="O513" i="13"/>
  <c r="O961" i="13" s="1"/>
  <c r="W513" i="13"/>
  <c r="W961" i="13" s="1"/>
  <c r="G514" i="13"/>
  <c r="G962" i="13" s="1"/>
  <c r="K514" i="13"/>
  <c r="K962" i="13" s="1"/>
  <c r="O514" i="13"/>
  <c r="O962" i="13" s="1"/>
  <c r="S514" i="13"/>
  <c r="S962" i="13" s="1"/>
  <c r="W514" i="13"/>
  <c r="W962" i="13" s="1"/>
  <c r="AB514" i="13"/>
  <c r="AB962" i="13" s="1"/>
  <c r="K515" i="13"/>
  <c r="K963" i="13" s="1"/>
  <c r="S515" i="13"/>
  <c r="S963" i="13" s="1"/>
  <c r="AB515" i="13"/>
  <c r="AB963" i="13" s="1"/>
  <c r="G517" i="13"/>
  <c r="G965" i="13" s="1"/>
  <c r="O517" i="13"/>
  <c r="O965" i="13" s="1"/>
  <c r="W517" i="13"/>
  <c r="W965" i="13" s="1"/>
  <c r="G518" i="13"/>
  <c r="G966" i="13" s="1"/>
  <c r="K518" i="13"/>
  <c r="K966" i="13" s="1"/>
  <c r="O518" i="13"/>
  <c r="O966" i="13" s="1"/>
  <c r="S518" i="13"/>
  <c r="S966" i="13" s="1"/>
  <c r="W518" i="13"/>
  <c r="W966" i="13" s="1"/>
  <c r="AB518" i="13"/>
  <c r="AB966" i="13" s="1"/>
  <c r="K519" i="13"/>
  <c r="K967" i="13" s="1"/>
  <c r="S519" i="13"/>
  <c r="S967" i="13" s="1"/>
  <c r="AB519" i="13"/>
  <c r="AB967" i="13" s="1"/>
  <c r="G521" i="13"/>
  <c r="G969" i="13" s="1"/>
  <c r="O521" i="13"/>
  <c r="O969" i="13" s="1"/>
  <c r="S521" i="13"/>
  <c r="S969" i="13" s="1"/>
  <c r="W521" i="13"/>
  <c r="W969" i="13" s="1"/>
  <c r="AB521" i="13"/>
  <c r="AB969" i="13" s="1"/>
  <c r="G522" i="13"/>
  <c r="G970" i="13" s="1"/>
  <c r="K522" i="13"/>
  <c r="K970" i="13" s="1"/>
  <c r="O522" i="13"/>
  <c r="O970" i="13" s="1"/>
  <c r="S522" i="13"/>
  <c r="S970" i="13" s="1"/>
  <c r="W522" i="13"/>
  <c r="W970" i="13" s="1"/>
  <c r="AB522" i="13"/>
  <c r="AB970" i="13" s="1"/>
  <c r="G523" i="13"/>
  <c r="G971" i="13" s="1"/>
  <c r="K523" i="13"/>
  <c r="K971" i="13" s="1"/>
  <c r="O523" i="13"/>
  <c r="O971" i="13" s="1"/>
  <c r="S523" i="13"/>
  <c r="S971" i="13" s="1"/>
  <c r="W523" i="13"/>
  <c r="W971" i="13" s="1"/>
  <c r="AB523" i="13"/>
  <c r="AB971" i="13" s="1"/>
  <c r="G525" i="13"/>
  <c r="G973" i="13" s="1"/>
  <c r="K525" i="13"/>
  <c r="K973" i="13" s="1"/>
  <c r="O525" i="13"/>
  <c r="O973" i="13" s="1"/>
  <c r="S525" i="13"/>
  <c r="S973" i="13" s="1"/>
  <c r="W525" i="13"/>
  <c r="W973" i="13" s="1"/>
  <c r="AB525" i="13"/>
  <c r="AB973" i="13" s="1"/>
  <c r="G526" i="13"/>
  <c r="G974" i="13" s="1"/>
  <c r="K526" i="13"/>
  <c r="K974" i="13" s="1"/>
  <c r="O526" i="13"/>
  <c r="O974" i="13" s="1"/>
  <c r="S526" i="13"/>
  <c r="S974" i="13" s="1"/>
  <c r="W526" i="13"/>
  <c r="W974" i="13" s="1"/>
  <c r="AB526" i="13"/>
  <c r="AB974" i="13" s="1"/>
  <c r="G527" i="13"/>
  <c r="G975" i="13" s="1"/>
  <c r="K527" i="13"/>
  <c r="K975" i="13" s="1"/>
  <c r="O527" i="13"/>
  <c r="O975" i="13" s="1"/>
  <c r="S527" i="13"/>
  <c r="S975" i="13" s="1"/>
  <c r="W527" i="13"/>
  <c r="W975" i="13" s="1"/>
  <c r="AB527" i="13"/>
  <c r="AB975" i="13" s="1"/>
  <c r="G529" i="13"/>
  <c r="G977" i="13" s="1"/>
  <c r="K529" i="13"/>
  <c r="K977" i="13" s="1"/>
  <c r="O529" i="13"/>
  <c r="O977" i="13" s="1"/>
  <c r="S529" i="13"/>
  <c r="S977" i="13" s="1"/>
  <c r="W529" i="13"/>
  <c r="W977" i="13" s="1"/>
  <c r="AB529" i="13"/>
  <c r="AB977" i="13" s="1"/>
  <c r="G530" i="13"/>
  <c r="G978" i="13" s="1"/>
  <c r="K530" i="13"/>
  <c r="K978" i="13" s="1"/>
  <c r="O530" i="13"/>
  <c r="O978" i="13" s="1"/>
  <c r="S530" i="13"/>
  <c r="S978" i="13" s="1"/>
  <c r="W530" i="13"/>
  <c r="W978" i="13" s="1"/>
  <c r="AB530" i="13"/>
  <c r="AB978" i="13" s="1"/>
  <c r="J535" i="13"/>
  <c r="N535" i="13"/>
  <c r="R535" i="13"/>
  <c r="V535" i="13"/>
  <c r="Z535" i="13"/>
  <c r="I536" i="13"/>
  <c r="M536" i="13"/>
  <c r="Q536" i="13"/>
  <c r="U536" i="13"/>
  <c r="Y536" i="13"/>
  <c r="AF536" i="13"/>
  <c r="H537" i="13"/>
  <c r="L537" i="13"/>
  <c r="P537" i="13"/>
  <c r="T537" i="13"/>
  <c r="X537" i="13"/>
  <c r="AD537" i="13"/>
  <c r="H538" i="13"/>
  <c r="T538" i="13"/>
  <c r="X538" i="13"/>
  <c r="L540" i="13"/>
  <c r="P540" i="13"/>
  <c r="AD540" i="13"/>
  <c r="H541" i="13"/>
  <c r="L541" i="13"/>
  <c r="P541" i="13"/>
  <c r="T541" i="13"/>
  <c r="X541" i="13"/>
  <c r="AD541" i="13"/>
  <c r="H542" i="13"/>
  <c r="T542" i="13"/>
  <c r="X542" i="13"/>
  <c r="L544" i="13"/>
  <c r="P544" i="13"/>
  <c r="AD544" i="13"/>
  <c r="H545" i="13"/>
  <c r="L545" i="13"/>
  <c r="P545" i="13"/>
  <c r="T545" i="13"/>
  <c r="X545" i="13"/>
  <c r="AD545" i="13"/>
  <c r="H546" i="13"/>
  <c r="T546" i="13"/>
  <c r="X546" i="13"/>
  <c r="L548" i="13"/>
  <c r="P548" i="13"/>
  <c r="AD548" i="13"/>
  <c r="H549" i="13"/>
  <c r="L549" i="13"/>
  <c r="P549" i="13"/>
  <c r="T549" i="13"/>
  <c r="X549" i="13"/>
  <c r="AD549" i="13"/>
  <c r="H550" i="13"/>
  <c r="T550" i="13"/>
  <c r="X550" i="13"/>
  <c r="L552" i="13"/>
  <c r="P552" i="13"/>
  <c r="AD552" i="13"/>
  <c r="H553" i="13"/>
  <c r="L553" i="13"/>
  <c r="P553" i="13"/>
  <c r="T553" i="13"/>
  <c r="X553" i="13"/>
  <c r="AD553" i="13"/>
  <c r="H554" i="13"/>
  <c r="T554" i="13"/>
  <c r="X554" i="13"/>
  <c r="L556" i="13"/>
  <c r="P556" i="13"/>
  <c r="AD556" i="13"/>
  <c r="H557" i="13"/>
  <c r="L557" i="13"/>
  <c r="P557" i="13"/>
  <c r="T557" i="13"/>
  <c r="X557" i="13"/>
  <c r="AD557" i="13"/>
  <c r="H558" i="13"/>
  <c r="T558" i="13"/>
  <c r="X558" i="13"/>
  <c r="L560" i="13"/>
  <c r="P560" i="13"/>
  <c r="AD560" i="13"/>
  <c r="H561" i="13"/>
  <c r="L561" i="13"/>
  <c r="P561" i="13"/>
  <c r="T561" i="13"/>
  <c r="X561" i="13"/>
  <c r="AD561" i="13"/>
  <c r="H562" i="13"/>
  <c r="T562" i="13"/>
  <c r="X562" i="13"/>
  <c r="L564" i="13"/>
  <c r="P564" i="13"/>
  <c r="AD564" i="13"/>
  <c r="H565" i="13"/>
  <c r="L565" i="13"/>
  <c r="P565" i="13"/>
  <c r="T565" i="13"/>
  <c r="X565" i="13"/>
  <c r="AD565" i="13"/>
  <c r="H566" i="13"/>
  <c r="T566" i="13"/>
  <c r="X566" i="13"/>
  <c r="G571" i="13"/>
  <c r="K571" i="13"/>
  <c r="O571" i="13"/>
  <c r="S571" i="13"/>
  <c r="W571" i="13"/>
  <c r="AB571" i="13"/>
  <c r="Z572" i="13"/>
  <c r="Q573" i="13"/>
  <c r="U573" i="13"/>
  <c r="I574" i="13"/>
  <c r="M574" i="13"/>
  <c r="Q574" i="13"/>
  <c r="U574" i="13"/>
  <c r="Y574" i="13"/>
  <c r="AF574" i="13"/>
  <c r="H575" i="13"/>
  <c r="L575" i="13"/>
  <c r="P575" i="13"/>
  <c r="T575" i="13"/>
  <c r="X575" i="13"/>
  <c r="AD575" i="13"/>
  <c r="H576" i="13"/>
  <c r="L576" i="13"/>
  <c r="P576" i="13"/>
  <c r="T576" i="13"/>
  <c r="X576" i="13"/>
  <c r="AD576" i="13"/>
  <c r="H577" i="13"/>
  <c r="L577" i="13"/>
  <c r="P577" i="13"/>
  <c r="T577" i="13"/>
  <c r="X577" i="13"/>
  <c r="AD577" i="13"/>
  <c r="H578" i="13"/>
  <c r="L578" i="13"/>
  <c r="P578" i="13"/>
  <c r="T578" i="13"/>
  <c r="X578" i="13"/>
  <c r="AD578" i="13"/>
  <c r="H579" i="13"/>
  <c r="L579" i="13"/>
  <c r="P579" i="13"/>
  <c r="T579" i="13"/>
  <c r="X579" i="13"/>
  <c r="AD579" i="13"/>
  <c r="H580" i="13"/>
  <c r="L580" i="13"/>
  <c r="P580" i="13"/>
  <c r="T580" i="13"/>
  <c r="X580" i="13"/>
  <c r="AD580" i="13"/>
  <c r="H582" i="13"/>
  <c r="L582" i="13"/>
  <c r="P582" i="13"/>
  <c r="T582" i="13"/>
  <c r="X582" i="13"/>
  <c r="AD582" i="13"/>
  <c r="H583" i="13"/>
  <c r="L583" i="13"/>
  <c r="P583" i="13"/>
  <c r="T583" i="13"/>
  <c r="X583" i="13"/>
  <c r="AD583" i="13"/>
  <c r="H584" i="13"/>
  <c r="L584" i="13"/>
  <c r="P584" i="13"/>
  <c r="T584" i="13"/>
  <c r="X584" i="13"/>
  <c r="AD584" i="13"/>
  <c r="H585" i="13"/>
  <c r="L585" i="13"/>
  <c r="P585" i="13"/>
  <c r="T585" i="13"/>
  <c r="X585" i="13"/>
  <c r="AD585" i="13"/>
  <c r="H587" i="13"/>
  <c r="L587" i="13"/>
  <c r="P587" i="13"/>
  <c r="T587" i="13"/>
  <c r="X587" i="13"/>
  <c r="AD587" i="13"/>
  <c r="H588" i="13"/>
  <c r="L588" i="13"/>
  <c r="P588" i="13"/>
  <c r="T588" i="13"/>
  <c r="X588" i="13"/>
  <c r="AD588" i="13"/>
  <c r="H589" i="13"/>
  <c r="L589" i="13"/>
  <c r="P589" i="13"/>
  <c r="T589" i="13"/>
  <c r="X589" i="13"/>
  <c r="AD589" i="13"/>
  <c r="H590" i="13"/>
  <c r="L590" i="13"/>
  <c r="P590" i="13"/>
  <c r="T590" i="13"/>
  <c r="X590" i="13"/>
  <c r="AD590" i="13"/>
  <c r="H591" i="13"/>
  <c r="L591" i="13"/>
  <c r="P591" i="13"/>
  <c r="T591" i="13"/>
  <c r="X591" i="13"/>
  <c r="AD591" i="13"/>
  <c r="H592" i="13"/>
  <c r="L592" i="13"/>
  <c r="P592" i="13"/>
  <c r="T592" i="13"/>
  <c r="X592" i="13"/>
  <c r="AD592" i="13"/>
  <c r="H593" i="13"/>
  <c r="L593" i="13"/>
  <c r="P593" i="13"/>
  <c r="T593" i="13"/>
  <c r="X593" i="13"/>
  <c r="AD593" i="13"/>
  <c r="H594" i="13"/>
  <c r="L594" i="13"/>
  <c r="P594" i="13"/>
  <c r="T594" i="13"/>
  <c r="X594" i="13"/>
  <c r="AD594" i="13"/>
  <c r="H595" i="13"/>
  <c r="L595" i="13"/>
  <c r="P595" i="13"/>
  <c r="T595" i="13"/>
  <c r="X595" i="13"/>
  <c r="AD595" i="13"/>
  <c r="H596" i="13"/>
  <c r="L596" i="13"/>
  <c r="P596" i="13"/>
  <c r="T596" i="13"/>
  <c r="X596" i="13"/>
  <c r="AD596" i="13"/>
  <c r="H598" i="13"/>
  <c r="L598" i="13"/>
  <c r="P598" i="13"/>
  <c r="T598" i="13"/>
  <c r="X598" i="13"/>
  <c r="AD598" i="13"/>
  <c r="H599" i="13"/>
  <c r="L599" i="13"/>
  <c r="P599" i="13"/>
  <c r="T599" i="13"/>
  <c r="X599" i="13"/>
  <c r="AD599" i="13"/>
  <c r="H600" i="13"/>
  <c r="L600" i="13"/>
  <c r="P600" i="13"/>
  <c r="T600" i="13"/>
  <c r="X600" i="13"/>
  <c r="AD600" i="13"/>
  <c r="H601" i="13"/>
  <c r="L601" i="13"/>
  <c r="P601" i="13"/>
  <c r="T601" i="13"/>
  <c r="X601" i="13"/>
  <c r="AD601" i="13"/>
  <c r="I504" i="13"/>
  <c r="I952" i="13" s="1"/>
  <c r="Y504" i="13"/>
  <c r="Y952" i="13" s="1"/>
  <c r="I508" i="13"/>
  <c r="I956" i="13" s="1"/>
  <c r="Y508" i="13"/>
  <c r="Y956" i="13" s="1"/>
  <c r="I512" i="13"/>
  <c r="I960" i="13" s="1"/>
  <c r="Y512" i="13"/>
  <c r="Y960" i="13" s="1"/>
  <c r="I516" i="13"/>
  <c r="I964" i="13" s="1"/>
  <c r="Y516" i="13"/>
  <c r="Y964" i="13" s="1"/>
  <c r="I520" i="13"/>
  <c r="I968" i="13" s="1"/>
  <c r="Y520" i="13"/>
  <c r="Y968" i="13" s="1"/>
  <c r="H458" i="13"/>
  <c r="W458" i="13"/>
  <c r="O494" i="13"/>
  <c r="J494" i="13"/>
  <c r="Z494" i="13"/>
  <c r="N578" i="13"/>
  <c r="V578" i="13"/>
  <c r="J580" i="13"/>
  <c r="N580" i="13"/>
  <c r="R580" i="13"/>
  <c r="V580" i="13"/>
  <c r="Z580" i="13"/>
  <c r="J586" i="13"/>
  <c r="N586" i="13"/>
  <c r="R586" i="13"/>
  <c r="V586" i="13"/>
  <c r="Z586" i="13"/>
  <c r="N588" i="13"/>
  <c r="V588" i="13"/>
  <c r="N594" i="13"/>
  <c r="V594" i="13"/>
  <c r="J596" i="13"/>
  <c r="N596" i="13"/>
  <c r="R596" i="13"/>
  <c r="V596" i="13"/>
  <c r="Z596" i="13"/>
  <c r="J602" i="13"/>
  <c r="N602" i="13"/>
  <c r="R602" i="13"/>
  <c r="V602" i="13"/>
  <c r="Z602" i="13"/>
  <c r="H321" i="18"/>
  <c r="H79" i="14"/>
  <c r="H123" i="14" s="1"/>
  <c r="P321" i="18"/>
  <c r="P79" i="14"/>
  <c r="T321" i="18"/>
  <c r="T79" i="14"/>
  <c r="T123" i="14" s="1"/>
  <c r="X79" i="14"/>
  <c r="G86" i="14"/>
  <c r="G324" i="18" s="1"/>
  <c r="O86" i="14"/>
  <c r="O324" i="18" s="1"/>
  <c r="S86" i="14"/>
  <c r="S324" i="18" s="1"/>
  <c r="W86" i="14"/>
  <c r="W324" i="18" s="1"/>
  <c r="AB86" i="14"/>
  <c r="AB324" i="18" s="1"/>
  <c r="L519" i="13"/>
  <c r="L967" i="13" s="1"/>
  <c r="P519" i="13"/>
  <c r="P967" i="13" s="1"/>
  <c r="T519" i="13"/>
  <c r="T967" i="13" s="1"/>
  <c r="X519" i="13"/>
  <c r="X967" i="13" s="1"/>
  <c r="AD519" i="13"/>
  <c r="AD967" i="13" s="1"/>
  <c r="H520" i="13"/>
  <c r="H968" i="13" s="1"/>
  <c r="P520" i="13"/>
  <c r="P968" i="13" s="1"/>
  <c r="X520" i="13"/>
  <c r="X968" i="13" s="1"/>
  <c r="H521" i="13"/>
  <c r="H969" i="13" s="1"/>
  <c r="H522" i="13"/>
  <c r="H970" i="13" s="1"/>
  <c r="L522" i="13"/>
  <c r="L970" i="13" s="1"/>
  <c r="P522" i="13"/>
  <c r="P970" i="13" s="1"/>
  <c r="T522" i="13"/>
  <c r="T970" i="13" s="1"/>
  <c r="X522" i="13"/>
  <c r="X970" i="13" s="1"/>
  <c r="AD522" i="13"/>
  <c r="AD970" i="13" s="1"/>
  <c r="H523" i="13"/>
  <c r="H971" i="13" s="1"/>
  <c r="L523" i="13"/>
  <c r="L971" i="13" s="1"/>
  <c r="P523" i="13"/>
  <c r="P971" i="13" s="1"/>
  <c r="T523" i="13"/>
  <c r="T971" i="13" s="1"/>
  <c r="X523" i="13"/>
  <c r="X971" i="13" s="1"/>
  <c r="AD523" i="13"/>
  <c r="AD971" i="13" s="1"/>
  <c r="H524" i="13"/>
  <c r="H972" i="13" s="1"/>
  <c r="L524" i="13"/>
  <c r="L972" i="13" s="1"/>
  <c r="P524" i="13"/>
  <c r="P972" i="13" s="1"/>
  <c r="T524" i="13"/>
  <c r="T972" i="13" s="1"/>
  <c r="X524" i="13"/>
  <c r="X972" i="13" s="1"/>
  <c r="AD524" i="13"/>
  <c r="AD972" i="13" s="1"/>
  <c r="H526" i="13"/>
  <c r="H974" i="13" s="1"/>
  <c r="L526" i="13"/>
  <c r="L974" i="13" s="1"/>
  <c r="P526" i="13"/>
  <c r="P974" i="13" s="1"/>
  <c r="T526" i="13"/>
  <c r="T974" i="13" s="1"/>
  <c r="X526" i="13"/>
  <c r="X974" i="13" s="1"/>
  <c r="AD526" i="13"/>
  <c r="AD974" i="13" s="1"/>
  <c r="H527" i="13"/>
  <c r="H975" i="13" s="1"/>
  <c r="L527" i="13"/>
  <c r="L975" i="13" s="1"/>
  <c r="P527" i="13"/>
  <c r="P975" i="13" s="1"/>
  <c r="T527" i="13"/>
  <c r="T975" i="13" s="1"/>
  <c r="X527" i="13"/>
  <c r="X975" i="13" s="1"/>
  <c r="AD527" i="13"/>
  <c r="AD975" i="13" s="1"/>
  <c r="H528" i="13"/>
  <c r="H976" i="13" s="1"/>
  <c r="L528" i="13"/>
  <c r="L976" i="13" s="1"/>
  <c r="P528" i="13"/>
  <c r="P976" i="13" s="1"/>
  <c r="T528" i="13"/>
  <c r="T976" i="13" s="1"/>
  <c r="X528" i="13"/>
  <c r="X976" i="13" s="1"/>
  <c r="AD528" i="13"/>
  <c r="AD976" i="13" s="1"/>
  <c r="H530" i="13"/>
  <c r="H978" i="13" s="1"/>
  <c r="L530" i="13"/>
  <c r="L978" i="13" s="1"/>
  <c r="P530" i="13"/>
  <c r="P978" i="13" s="1"/>
  <c r="T530" i="13"/>
  <c r="T978" i="13" s="1"/>
  <c r="X530" i="13"/>
  <c r="X978" i="13" s="1"/>
  <c r="AD530" i="13"/>
  <c r="AD978" i="13" s="1"/>
  <c r="O535" i="13"/>
  <c r="S535" i="13"/>
  <c r="J536" i="13"/>
  <c r="N536" i="13"/>
  <c r="R536" i="13"/>
  <c r="V536" i="13"/>
  <c r="Z536" i="13"/>
  <c r="I537" i="13"/>
  <c r="M537" i="13"/>
  <c r="Q537" i="13"/>
  <c r="U537" i="13"/>
  <c r="Y537" i="13"/>
  <c r="AF537" i="13"/>
  <c r="J573" i="13"/>
  <c r="N573" i="13"/>
  <c r="R573" i="13"/>
  <c r="V573" i="13"/>
  <c r="Z573" i="13"/>
  <c r="J574" i="13"/>
  <c r="V574" i="13"/>
  <c r="Z574" i="13"/>
  <c r="M575" i="13"/>
  <c r="Q575" i="13"/>
  <c r="U575" i="13"/>
  <c r="AF575" i="13"/>
  <c r="I576" i="13"/>
  <c r="M576" i="13"/>
  <c r="Q576" i="13"/>
  <c r="U576" i="13"/>
  <c r="Y576" i="13"/>
  <c r="AF576" i="13"/>
  <c r="I577" i="13"/>
  <c r="Q577" i="13"/>
  <c r="I578" i="13"/>
  <c r="M578" i="13"/>
  <c r="Q578" i="13"/>
  <c r="U578" i="13"/>
  <c r="Y578" i="13"/>
  <c r="AF578" i="13"/>
  <c r="I580" i="13"/>
  <c r="M580" i="13"/>
  <c r="Q580" i="13"/>
  <c r="U580" i="13"/>
  <c r="Y580" i="13"/>
  <c r="AF580" i="13"/>
  <c r="Q581" i="13"/>
  <c r="U581" i="13"/>
  <c r="AF581" i="13"/>
  <c r="I582" i="13"/>
  <c r="M582" i="13"/>
  <c r="Q582" i="13"/>
  <c r="U582" i="13"/>
  <c r="Y582" i="13"/>
  <c r="AF582" i="13"/>
  <c r="M583" i="13"/>
  <c r="Q583" i="13"/>
  <c r="AF583" i="13"/>
  <c r="I586" i="13"/>
  <c r="M586" i="13"/>
  <c r="Q586" i="13"/>
  <c r="U586" i="13"/>
  <c r="Y586" i="13"/>
  <c r="AF586" i="13"/>
  <c r="Q587" i="13"/>
  <c r="Y587" i="13"/>
  <c r="I588" i="13"/>
  <c r="M588" i="13"/>
  <c r="Q588" i="13"/>
  <c r="U588" i="13"/>
  <c r="Y588" i="13"/>
  <c r="AF588" i="13"/>
  <c r="Q589" i="13"/>
  <c r="U589" i="13"/>
  <c r="AF589" i="13"/>
  <c r="I590" i="13"/>
  <c r="M590" i="13"/>
  <c r="Q590" i="13"/>
  <c r="U590" i="13"/>
  <c r="Y590" i="13"/>
  <c r="AF590" i="13"/>
  <c r="M591" i="13"/>
  <c r="Q591" i="13"/>
  <c r="AF591" i="13"/>
  <c r="I592" i="13"/>
  <c r="M592" i="13"/>
  <c r="Q592" i="13"/>
  <c r="U592" i="13"/>
  <c r="Y592" i="13"/>
  <c r="AF592" i="13"/>
  <c r="I593" i="13"/>
  <c r="Q593" i="13"/>
  <c r="I594" i="13"/>
  <c r="M594" i="13"/>
  <c r="Q594" i="13"/>
  <c r="U594" i="13"/>
  <c r="Y594" i="13"/>
  <c r="AF594" i="13"/>
  <c r="I596" i="13"/>
  <c r="M596" i="13"/>
  <c r="Q596" i="13"/>
  <c r="U596" i="13"/>
  <c r="Y596" i="13"/>
  <c r="AF596" i="13"/>
  <c r="M597" i="13"/>
  <c r="Q597" i="13"/>
  <c r="U597" i="13"/>
  <c r="I598" i="13"/>
  <c r="M598" i="13"/>
  <c r="Q598" i="13"/>
  <c r="U598" i="13"/>
  <c r="Y598" i="13"/>
  <c r="AF598" i="13"/>
  <c r="M599" i="13"/>
  <c r="Q599" i="13"/>
  <c r="U599" i="13"/>
  <c r="AF599" i="13"/>
  <c r="I602" i="13"/>
  <c r="M602" i="13"/>
  <c r="Q602" i="13"/>
  <c r="U602" i="13"/>
  <c r="Y602" i="13"/>
  <c r="AF602" i="13"/>
  <c r="H422" i="13"/>
  <c r="L422" i="13"/>
  <c r="P422" i="13"/>
  <c r="T422" i="13"/>
  <c r="X422" i="13"/>
  <c r="AD422" i="13"/>
  <c r="I458" i="13"/>
  <c r="Q458" i="13"/>
  <c r="Y458" i="13"/>
  <c r="O458" i="13"/>
  <c r="J458" i="13"/>
  <c r="Z458" i="13"/>
  <c r="M571" i="13"/>
  <c r="U571" i="13"/>
  <c r="AF494" i="13"/>
  <c r="M312" i="18"/>
  <c r="M33" i="14"/>
  <c r="M121" i="14" s="1"/>
  <c r="AF312" i="18"/>
  <c r="AF33" i="14"/>
  <c r="AF121" i="14" s="1"/>
  <c r="Q42" i="14"/>
  <c r="U42" i="14"/>
  <c r="Y42" i="14"/>
  <c r="K115" i="14"/>
  <c r="K327" i="18" s="1"/>
  <c r="S115" i="14"/>
  <c r="S327" i="18" s="1"/>
  <c r="AB115" i="14"/>
  <c r="AB327" i="18" s="1"/>
  <c r="G153" i="15"/>
  <c r="G205" i="15" s="1"/>
  <c r="G329" i="18" s="1"/>
  <c r="K153" i="15"/>
  <c r="K205" i="15" s="1"/>
  <c r="K329" i="18" s="1"/>
  <c r="O153" i="15"/>
  <c r="O205" i="15" s="1"/>
  <c r="O329" i="18" s="1"/>
  <c r="S153" i="15"/>
  <c r="S205" i="15" s="1"/>
  <c r="S329" i="18" s="1"/>
  <c r="W153" i="15"/>
  <c r="W205" i="15" s="1"/>
  <c r="W329" i="18" s="1"/>
  <c r="AB153" i="15"/>
  <c r="AB205" i="15" s="1"/>
  <c r="AB329" i="18" s="1"/>
  <c r="H153" i="15"/>
  <c r="H205" i="15" s="1"/>
  <c r="H329" i="18" s="1"/>
  <c r="L153" i="15"/>
  <c r="L205" i="15" s="1"/>
  <c r="L329" i="18" s="1"/>
  <c r="T153" i="15"/>
  <c r="T205" i="15" s="1"/>
  <c r="T329" i="18" s="1"/>
  <c r="X153" i="15"/>
  <c r="X205" i="15" s="1"/>
  <c r="X329" i="18" s="1"/>
  <c r="AD153" i="15"/>
  <c r="AD205" i="15" s="1"/>
  <c r="AD329" i="18" s="1"/>
  <c r="G177" i="15"/>
  <c r="G206" i="15" s="1"/>
  <c r="G330" i="18" s="1"/>
  <c r="K177" i="15"/>
  <c r="K206" i="15" s="1"/>
  <c r="K330" i="18" s="1"/>
  <c r="O177" i="15"/>
  <c r="O206" i="15" s="1"/>
  <c r="O330" i="18" s="1"/>
  <c r="S177" i="15"/>
  <c r="S206" i="15" s="1"/>
  <c r="S330" i="18" s="1"/>
  <c r="AB177" i="15"/>
  <c r="AB206" i="15" s="1"/>
  <c r="AB330" i="18" s="1"/>
  <c r="I201" i="15"/>
  <c r="I207" i="15" s="1"/>
  <c r="I331" i="18" s="1"/>
  <c r="U201" i="15"/>
  <c r="U207" i="15" s="1"/>
  <c r="U331" i="18" s="1"/>
  <c r="Y201" i="15"/>
  <c r="Y207" i="15" s="1"/>
  <c r="Y331" i="18" s="1"/>
  <c r="Q56" i="14"/>
  <c r="Q318" i="18" s="1"/>
  <c r="U56" i="14"/>
  <c r="U318" i="18" s="1"/>
  <c r="I63" i="14"/>
  <c r="I319" i="18" s="1"/>
  <c r="M63" i="14"/>
  <c r="M319" i="18" s="1"/>
  <c r="Y63" i="14"/>
  <c r="Y319" i="18" s="1"/>
  <c r="AF63" i="14"/>
  <c r="AF319" i="18" s="1"/>
  <c r="G79" i="14"/>
  <c r="G321" i="18"/>
  <c r="O115" i="14"/>
  <c r="O327" i="18" s="1"/>
  <c r="L338" i="18"/>
  <c r="L138" i="14"/>
  <c r="V128" i="16"/>
  <c r="V144" i="16"/>
  <c r="G225" i="16"/>
  <c r="K225" i="16"/>
  <c r="K264" i="16"/>
  <c r="O225" i="16"/>
  <c r="O264" i="16"/>
  <c r="S225" i="16"/>
  <c r="W225" i="16"/>
  <c r="AB225" i="16"/>
  <c r="AB264" i="16"/>
  <c r="G20" i="14"/>
  <c r="G120" i="14" s="1"/>
  <c r="W20" i="14"/>
  <c r="W120" i="14" s="1"/>
  <c r="M104" i="14"/>
  <c r="M124" i="14" s="1"/>
  <c r="AF104" i="14"/>
  <c r="AF326" i="18" s="1"/>
  <c r="J115" i="14"/>
  <c r="J327" i="18" s="1"/>
  <c r="N115" i="14"/>
  <c r="R115" i="14"/>
  <c r="R327" i="18" s="1"/>
  <c r="V115" i="14"/>
  <c r="V327" i="18" s="1"/>
  <c r="Z115" i="14"/>
  <c r="Z327" i="18" s="1"/>
  <c r="V149" i="14"/>
  <c r="K129" i="15"/>
  <c r="K204" i="15" s="1"/>
  <c r="K328" i="18" s="1"/>
  <c r="S129" i="15"/>
  <c r="S204" i="15" s="1"/>
  <c r="S328" i="18" s="1"/>
  <c r="AB129" i="15"/>
  <c r="AB204" i="15" s="1"/>
  <c r="AB328" i="18" s="1"/>
  <c r="I153" i="15"/>
  <c r="I205" i="15" s="1"/>
  <c r="I329" i="18" s="1"/>
  <c r="M153" i="15"/>
  <c r="M205" i="15" s="1"/>
  <c r="M329" i="18" s="1"/>
  <c r="Q153" i="15"/>
  <c r="Q205" i="15" s="1"/>
  <c r="Q329" i="18" s="1"/>
  <c r="U153" i="15"/>
  <c r="U205" i="15" s="1"/>
  <c r="U329" i="18" s="1"/>
  <c r="Y153" i="15"/>
  <c r="Y205" i="15" s="1"/>
  <c r="Y329" i="18" s="1"/>
  <c r="AF153" i="15"/>
  <c r="AF205" i="15" s="1"/>
  <c r="AF329" i="18" s="1"/>
  <c r="I177" i="15"/>
  <c r="I206" i="15" s="1"/>
  <c r="I330" i="18" s="1"/>
  <c r="M177" i="15"/>
  <c r="M206" i="15" s="1"/>
  <c r="M330" i="18" s="1"/>
  <c r="Q177" i="15"/>
  <c r="Q206" i="15" s="1"/>
  <c r="Q330" i="18" s="1"/>
  <c r="U177" i="15"/>
  <c r="U206" i="15" s="1"/>
  <c r="U330" i="18" s="1"/>
  <c r="Y177" i="15"/>
  <c r="Y206" i="15" s="1"/>
  <c r="Y330" i="18" s="1"/>
  <c r="AF177" i="15"/>
  <c r="AF206" i="15" s="1"/>
  <c r="AF330" i="18" s="1"/>
  <c r="H122" i="16"/>
  <c r="L122" i="16"/>
  <c r="T122" i="16"/>
  <c r="AD122" i="16"/>
  <c r="J48" i="16"/>
  <c r="J124" i="16"/>
  <c r="N48" i="16"/>
  <c r="R48" i="16"/>
  <c r="V48" i="16"/>
  <c r="V124" i="16"/>
  <c r="Z48" i="16"/>
  <c r="Z124" i="16"/>
  <c r="I126" i="16"/>
  <c r="M126" i="16"/>
  <c r="Q126" i="16"/>
  <c r="U126" i="16"/>
  <c r="Y126" i="16"/>
  <c r="AF126" i="16"/>
  <c r="I127" i="16"/>
  <c r="M127" i="16"/>
  <c r="Q127" i="16"/>
  <c r="U127" i="16"/>
  <c r="Y127" i="16"/>
  <c r="AF127" i="16"/>
  <c r="I130" i="16"/>
  <c r="M130" i="16"/>
  <c r="Q130" i="16"/>
  <c r="U130" i="16"/>
  <c r="Y130" i="16"/>
  <c r="AF130" i="16"/>
  <c r="I131" i="16"/>
  <c r="M131" i="16"/>
  <c r="Q131" i="16"/>
  <c r="U131" i="16"/>
  <c r="Y131" i="16"/>
  <c r="AF131" i="16"/>
  <c r="I134" i="16"/>
  <c r="M134" i="16"/>
  <c r="Q134" i="16"/>
  <c r="U134" i="16"/>
  <c r="Y134" i="16"/>
  <c r="AF134" i="16"/>
  <c r="I135" i="16"/>
  <c r="M135" i="16"/>
  <c r="Q135" i="16"/>
  <c r="U135" i="16"/>
  <c r="Y135" i="16"/>
  <c r="AF135" i="16"/>
  <c r="M137" i="16"/>
  <c r="Q137" i="16"/>
  <c r="U137" i="16"/>
  <c r="AF137" i="16"/>
  <c r="I138" i="16"/>
  <c r="M138" i="16"/>
  <c r="Q138" i="16"/>
  <c r="U138" i="16"/>
  <c r="Y138" i="16"/>
  <c r="AF138" i="16"/>
  <c r="I139" i="16"/>
  <c r="M139" i="16"/>
  <c r="Q139" i="16"/>
  <c r="U139" i="16"/>
  <c r="Y139" i="16"/>
  <c r="AF139" i="16"/>
  <c r="I142" i="16"/>
  <c r="M142" i="16"/>
  <c r="Q142" i="16"/>
  <c r="U142" i="16"/>
  <c r="Y142" i="16"/>
  <c r="AF142" i="16"/>
  <c r="I143" i="16"/>
  <c r="M143" i="16"/>
  <c r="Q143" i="16"/>
  <c r="U143" i="16"/>
  <c r="Y143" i="16"/>
  <c r="AF143" i="16"/>
  <c r="I146" i="16"/>
  <c r="M146" i="16"/>
  <c r="Q146" i="16"/>
  <c r="U146" i="16"/>
  <c r="Y146" i="16"/>
  <c r="AF146" i="16"/>
  <c r="I147" i="16"/>
  <c r="M147" i="16"/>
  <c r="Q147" i="16"/>
  <c r="U147" i="16"/>
  <c r="Y147" i="16"/>
  <c r="AF147" i="16"/>
  <c r="I150" i="16"/>
  <c r="M150" i="16"/>
  <c r="Q150" i="16"/>
  <c r="U150" i="16"/>
  <c r="Y150" i="16"/>
  <c r="AF150" i="16"/>
  <c r="I151" i="16"/>
  <c r="M151" i="16"/>
  <c r="Q151" i="16"/>
  <c r="U151" i="16"/>
  <c r="Y151" i="16"/>
  <c r="AF151" i="16"/>
  <c r="Z265" i="16"/>
  <c r="U35" i="20"/>
  <c r="U68" i="19"/>
  <c r="Y35" i="20"/>
  <c r="Y68" i="19"/>
  <c r="K37" i="20"/>
  <c r="K70" i="19"/>
  <c r="O37" i="20"/>
  <c r="O70" i="19"/>
  <c r="AB37" i="20"/>
  <c r="AB70" i="19"/>
  <c r="R38" i="20"/>
  <c r="R71" i="19"/>
  <c r="R72" i="19"/>
  <c r="R39" i="20"/>
  <c r="V72" i="19"/>
  <c r="V39" i="20"/>
  <c r="N73" i="19"/>
  <c r="N40" i="20"/>
  <c r="R73" i="19"/>
  <c r="R40" i="20"/>
  <c r="N42" i="20"/>
  <c r="N75" i="19"/>
  <c r="R42" i="20"/>
  <c r="R75" i="19"/>
  <c r="R76" i="19"/>
  <c r="R43" i="20"/>
  <c r="V76" i="19"/>
  <c r="V43" i="20"/>
  <c r="N77" i="19"/>
  <c r="N44" i="20"/>
  <c r="R77" i="19"/>
  <c r="R44" i="20"/>
  <c r="R80" i="19"/>
  <c r="R47" i="20"/>
  <c r="V80" i="19"/>
  <c r="V47" i="20"/>
  <c r="N81" i="19"/>
  <c r="N48" i="20"/>
  <c r="R81" i="19"/>
  <c r="R48" i="20"/>
  <c r="I52" i="20"/>
  <c r="I40" i="25" s="1"/>
  <c r="I85" i="19"/>
  <c r="M52" i="20"/>
  <c r="M40" i="25" s="1"/>
  <c r="M85" i="19"/>
  <c r="Q52" i="20"/>
  <c r="Q40" i="25" s="1"/>
  <c r="Q85" i="19"/>
  <c r="Y52" i="20"/>
  <c r="Y40" i="25" s="1"/>
  <c r="Y85" i="19"/>
  <c r="AF52" i="20"/>
  <c r="AF40" i="25" s="1"/>
  <c r="AF85" i="19"/>
  <c r="H53" i="20"/>
  <c r="H86" i="19"/>
  <c r="L53" i="20"/>
  <c r="L86" i="19"/>
  <c r="P53" i="20"/>
  <c r="P86" i="19"/>
  <c r="T86" i="19"/>
  <c r="T53" i="20"/>
  <c r="X53" i="20"/>
  <c r="X86" i="19"/>
  <c r="AD53" i="20"/>
  <c r="AD86" i="19"/>
  <c r="G61" i="20"/>
  <c r="G94" i="19"/>
  <c r="I68" i="19"/>
  <c r="R79" i="19"/>
  <c r="N45" i="20"/>
  <c r="K20" i="14"/>
  <c r="K120" i="14" s="1"/>
  <c r="AB20" i="14"/>
  <c r="AB120" i="14" s="1"/>
  <c r="H42" i="14"/>
  <c r="L42" i="14"/>
  <c r="P42" i="14"/>
  <c r="T42" i="14"/>
  <c r="X42" i="14"/>
  <c r="AD42" i="14"/>
  <c r="J49" i="14"/>
  <c r="J317" i="18" s="1"/>
  <c r="N49" i="14"/>
  <c r="R49" i="14"/>
  <c r="R317" i="18" s="1"/>
  <c r="V49" i="14"/>
  <c r="Z49" i="14"/>
  <c r="H56" i="14"/>
  <c r="H318" i="18" s="1"/>
  <c r="L56" i="14"/>
  <c r="L318" i="18" s="1"/>
  <c r="P56" i="14"/>
  <c r="P318" i="18" s="1"/>
  <c r="T56" i="14"/>
  <c r="T318" i="18" s="1"/>
  <c r="X56" i="14"/>
  <c r="X318" i="18" s="1"/>
  <c r="AD56" i="14"/>
  <c r="AD318" i="18" s="1"/>
  <c r="J63" i="14"/>
  <c r="J319" i="18" s="1"/>
  <c r="N63" i="14"/>
  <c r="N319" i="18" s="1"/>
  <c r="R63" i="14"/>
  <c r="R319" i="18" s="1"/>
  <c r="V63" i="14"/>
  <c r="V319" i="18" s="1"/>
  <c r="Z63" i="14"/>
  <c r="Z319" i="18" s="1"/>
  <c r="G72" i="14"/>
  <c r="G320" i="18" s="1"/>
  <c r="K72" i="14"/>
  <c r="K320" i="18" s="1"/>
  <c r="O72" i="14"/>
  <c r="O320" i="18" s="1"/>
  <c r="S72" i="14"/>
  <c r="S320" i="18" s="1"/>
  <c r="W72" i="14"/>
  <c r="AB72" i="14"/>
  <c r="AB320" i="18" s="1"/>
  <c r="J86" i="14"/>
  <c r="J324" i="18" s="1"/>
  <c r="N86" i="14"/>
  <c r="N324" i="18" s="1"/>
  <c r="R86" i="14"/>
  <c r="R324" i="18" s="1"/>
  <c r="V86" i="14"/>
  <c r="V324" i="18" s="1"/>
  <c r="Z86" i="14"/>
  <c r="Z324" i="18" s="1"/>
  <c r="G93" i="14"/>
  <c r="G325" i="18" s="1"/>
  <c r="K93" i="14"/>
  <c r="K325" i="18" s="1"/>
  <c r="O93" i="14"/>
  <c r="O325" i="18" s="1"/>
  <c r="S93" i="14"/>
  <c r="S325" i="18" s="1"/>
  <c r="W93" i="14"/>
  <c r="W325" i="18" s="1"/>
  <c r="AB93" i="14"/>
  <c r="AB325" i="18" s="1"/>
  <c r="G124" i="16"/>
  <c r="K124" i="16"/>
  <c r="O124" i="16"/>
  <c r="S124" i="16"/>
  <c r="W124" i="16"/>
  <c r="AB124" i="16"/>
  <c r="J128" i="16"/>
  <c r="R128" i="16"/>
  <c r="Z128" i="16"/>
  <c r="J132" i="16"/>
  <c r="R132" i="16"/>
  <c r="V132" i="16"/>
  <c r="Z132" i="16"/>
  <c r="J133" i="16"/>
  <c r="N133" i="16"/>
  <c r="R133" i="16"/>
  <c r="V133" i="16"/>
  <c r="Z133" i="16"/>
  <c r="R136" i="16"/>
  <c r="V136" i="16"/>
  <c r="Z136" i="16"/>
  <c r="J138" i="16"/>
  <c r="N138" i="16"/>
  <c r="R138" i="16"/>
  <c r="V138" i="16"/>
  <c r="Z138" i="16"/>
  <c r="J140" i="16"/>
  <c r="V140" i="16"/>
  <c r="Z140" i="16"/>
  <c r="N142" i="16"/>
  <c r="R142" i="16"/>
  <c r="V142" i="16"/>
  <c r="Z142" i="16"/>
  <c r="J144" i="16"/>
  <c r="R144" i="16"/>
  <c r="Z144" i="16"/>
  <c r="J148" i="16"/>
  <c r="R148" i="16"/>
  <c r="V148" i="16"/>
  <c r="Z148" i="16"/>
  <c r="J149" i="16"/>
  <c r="N149" i="16"/>
  <c r="R149" i="16"/>
  <c r="V149" i="16"/>
  <c r="Z149" i="16"/>
  <c r="X83" i="16"/>
  <c r="L83" i="16"/>
  <c r="T83" i="16"/>
  <c r="AD83" i="16"/>
  <c r="N71" i="19"/>
  <c r="H118" i="16"/>
  <c r="L118" i="16"/>
  <c r="P118" i="16"/>
  <c r="T118" i="16"/>
  <c r="X118" i="16"/>
  <c r="AD118" i="16"/>
  <c r="N265" i="16"/>
  <c r="R265" i="16"/>
  <c r="I271" i="16"/>
  <c r="M271" i="16"/>
  <c r="Q271" i="16"/>
  <c r="U271" i="16"/>
  <c r="Y271" i="16"/>
  <c r="AF271" i="16"/>
  <c r="I272" i="16"/>
  <c r="M272" i="16"/>
  <c r="Q272" i="16"/>
  <c r="U272" i="16"/>
  <c r="Y272" i="16"/>
  <c r="AF272" i="16"/>
  <c r="I273" i="16"/>
  <c r="M273" i="16"/>
  <c r="Q273" i="16"/>
  <c r="U273" i="16"/>
  <c r="Y273" i="16"/>
  <c r="AF273" i="16"/>
  <c r="G260" i="16"/>
  <c r="K260" i="16"/>
  <c r="O260" i="16"/>
  <c r="S260" i="16"/>
  <c r="W260" i="16"/>
  <c r="AB260" i="16"/>
  <c r="H271" i="16"/>
  <c r="L271" i="16"/>
  <c r="P271" i="16"/>
  <c r="T271" i="16"/>
  <c r="X271" i="16"/>
  <c r="AD271" i="16"/>
  <c r="I278" i="16"/>
  <c r="M278" i="16"/>
  <c r="Q278" i="16"/>
  <c r="U278" i="16"/>
  <c r="Y278" i="16"/>
  <c r="AF278" i="16"/>
  <c r="H287" i="16"/>
  <c r="L287" i="16"/>
  <c r="P287" i="16"/>
  <c r="T287" i="16"/>
  <c r="X287" i="16"/>
  <c r="AD287" i="16"/>
  <c r="AB140" i="16"/>
  <c r="G143" i="16"/>
  <c r="W143" i="16"/>
  <c r="G144" i="16"/>
  <c r="K144" i="16"/>
  <c r="O144" i="16"/>
  <c r="S144" i="16"/>
  <c r="W144" i="16"/>
  <c r="AB144" i="16"/>
  <c r="G148" i="16"/>
  <c r="K148" i="16"/>
  <c r="O148" i="16"/>
  <c r="S148" i="16"/>
  <c r="W148" i="16"/>
  <c r="AB148" i="16"/>
  <c r="K151" i="16"/>
  <c r="AB151" i="16"/>
  <c r="I83" i="16"/>
  <c r="M83" i="16"/>
  <c r="Q83" i="16"/>
  <c r="U83" i="16"/>
  <c r="Y83" i="16"/>
  <c r="AF83" i="16"/>
  <c r="I124" i="16"/>
  <c r="M124" i="16"/>
  <c r="Q124" i="16"/>
  <c r="U124" i="16"/>
  <c r="Y124" i="16"/>
  <c r="AF124" i="16"/>
  <c r="G126" i="16"/>
  <c r="K126" i="16"/>
  <c r="O126" i="16"/>
  <c r="S126" i="16"/>
  <c r="W126" i="16"/>
  <c r="AB126" i="16"/>
  <c r="I128" i="16"/>
  <c r="M128" i="16"/>
  <c r="Q128" i="16"/>
  <c r="U128" i="16"/>
  <c r="Y128" i="16"/>
  <c r="AF128" i="16"/>
  <c r="G130" i="16"/>
  <c r="K130" i="16"/>
  <c r="O130" i="16"/>
  <c r="S130" i="16"/>
  <c r="W130" i="16"/>
  <c r="AB130" i="16"/>
  <c r="I132" i="16"/>
  <c r="M132" i="16"/>
  <c r="Q132" i="16"/>
  <c r="U132" i="16"/>
  <c r="Y132" i="16"/>
  <c r="AF132" i="16"/>
  <c r="G134" i="16"/>
  <c r="K134" i="16"/>
  <c r="O134" i="16"/>
  <c r="S134" i="16"/>
  <c r="W134" i="16"/>
  <c r="AB134" i="16"/>
  <c r="I136" i="16"/>
  <c r="M136" i="16"/>
  <c r="Q136" i="16"/>
  <c r="U136" i="16"/>
  <c r="Y136" i="16"/>
  <c r="AF136" i="16"/>
  <c r="G138" i="16"/>
  <c r="K138" i="16"/>
  <c r="O138" i="16"/>
  <c r="S138" i="16"/>
  <c r="W138" i="16"/>
  <c r="AB138" i="16"/>
  <c r="I140" i="16"/>
  <c r="M140" i="16"/>
  <c r="Q140" i="16"/>
  <c r="U140" i="16"/>
  <c r="Y140" i="16"/>
  <c r="AF140" i="16"/>
  <c r="G142" i="16"/>
  <c r="K142" i="16"/>
  <c r="O142" i="16"/>
  <c r="S142" i="16"/>
  <c r="W142" i="16"/>
  <c r="AB142" i="16"/>
  <c r="I144" i="16"/>
  <c r="M144" i="16"/>
  <c r="Q144" i="16"/>
  <c r="U144" i="16"/>
  <c r="Y144" i="16"/>
  <c r="AF144" i="16"/>
  <c r="G264" i="16"/>
  <c r="S264" i="16"/>
  <c r="W264" i="16"/>
  <c r="R285" i="16"/>
  <c r="V285" i="16"/>
  <c r="J293" i="16"/>
  <c r="N293" i="16"/>
  <c r="Z293" i="16"/>
  <c r="I266" i="16"/>
  <c r="M266" i="16"/>
  <c r="Q266" i="16"/>
  <c r="U266" i="16"/>
  <c r="Y266" i="16"/>
  <c r="AF266" i="16"/>
  <c r="H275" i="16"/>
  <c r="L275" i="16"/>
  <c r="P275" i="16"/>
  <c r="T275" i="16"/>
  <c r="X275" i="16"/>
  <c r="AD275" i="16"/>
  <c r="I282" i="16"/>
  <c r="M282" i="16"/>
  <c r="Q282" i="16"/>
  <c r="U282" i="16"/>
  <c r="Y282" i="16"/>
  <c r="AF282" i="16"/>
  <c r="H291" i="16"/>
  <c r="L291" i="16"/>
  <c r="P291" i="16"/>
  <c r="T291" i="16"/>
  <c r="X291" i="16"/>
  <c r="AD291" i="16"/>
  <c r="G146" i="16"/>
  <c r="K146" i="16"/>
  <c r="O146" i="16"/>
  <c r="S146" i="16"/>
  <c r="W146" i="16"/>
  <c r="AB146" i="16"/>
  <c r="I148" i="16"/>
  <c r="M148" i="16"/>
  <c r="Q148" i="16"/>
  <c r="U148" i="16"/>
  <c r="Y148" i="16"/>
  <c r="AF148" i="16"/>
  <c r="G150" i="16"/>
  <c r="K150" i="16"/>
  <c r="O150" i="16"/>
  <c r="S150" i="16"/>
  <c r="W150" i="16"/>
  <c r="AB150" i="16"/>
  <c r="J270" i="16"/>
  <c r="N270" i="16"/>
  <c r="R270" i="16"/>
  <c r="V270" i="16"/>
  <c r="Z270" i="16"/>
  <c r="J274" i="16"/>
  <c r="N274" i="16"/>
  <c r="R274" i="16"/>
  <c r="V274" i="16"/>
  <c r="Z274" i="16"/>
  <c r="J278" i="16"/>
  <c r="N278" i="16"/>
  <c r="R278" i="16"/>
  <c r="V278" i="16"/>
  <c r="Z278" i="16"/>
  <c r="J282" i="16"/>
  <c r="N282" i="16"/>
  <c r="R282" i="16"/>
  <c r="V282" i="16"/>
  <c r="Z282" i="16"/>
  <c r="J286" i="16"/>
  <c r="N286" i="16"/>
  <c r="R286" i="16"/>
  <c r="V286" i="16"/>
  <c r="Z286" i="16"/>
  <c r="J290" i="16"/>
  <c r="N290" i="16"/>
  <c r="R290" i="16"/>
  <c r="V290" i="16"/>
  <c r="Z290" i="16"/>
  <c r="I270" i="16"/>
  <c r="M270" i="16"/>
  <c r="Q270" i="16"/>
  <c r="U270" i="16"/>
  <c r="Y270" i="16"/>
  <c r="AF270" i="16"/>
  <c r="H279" i="16"/>
  <c r="L279" i="16"/>
  <c r="P279" i="16"/>
  <c r="T279" i="16"/>
  <c r="X279" i="16"/>
  <c r="AD279" i="16"/>
  <c r="I286" i="16"/>
  <c r="M286" i="16"/>
  <c r="Q286" i="16"/>
  <c r="U286" i="16"/>
  <c r="Y286" i="16"/>
  <c r="AF286" i="16"/>
  <c r="G69" i="19"/>
  <c r="AF72" i="19"/>
  <c r="AF76" i="19"/>
  <c r="AB88" i="19"/>
  <c r="Y41" i="20"/>
  <c r="Y45" i="20"/>
  <c r="Y48" i="20"/>
  <c r="P52" i="20"/>
  <c r="P40" i="25" s="1"/>
  <c r="AB53" i="20"/>
  <c r="AB54" i="20"/>
  <c r="J260" i="16"/>
  <c r="N260" i="16"/>
  <c r="R260" i="16"/>
  <c r="V260" i="16"/>
  <c r="Z260" i="16"/>
  <c r="H260" i="16"/>
  <c r="L267" i="16"/>
  <c r="P260" i="16"/>
  <c r="P303" i="16" s="1"/>
  <c r="T267" i="16"/>
  <c r="X260" i="16"/>
  <c r="AD267" i="16"/>
  <c r="I274" i="16"/>
  <c r="M274" i="16"/>
  <c r="Q274" i="16"/>
  <c r="U274" i="16"/>
  <c r="Y274" i="16"/>
  <c r="AF274" i="16"/>
  <c r="H283" i="16"/>
  <c r="L283" i="16"/>
  <c r="P283" i="16"/>
  <c r="T283" i="16"/>
  <c r="X283" i="16"/>
  <c r="AD283" i="16"/>
  <c r="I290" i="16"/>
  <c r="M290" i="16"/>
  <c r="Q290" i="16"/>
  <c r="U290" i="16"/>
  <c r="Y290" i="16"/>
  <c r="AF290" i="16"/>
  <c r="L68" i="19"/>
  <c r="L35" i="20"/>
  <c r="K36" i="20"/>
  <c r="K69" i="19"/>
  <c r="O36" i="20"/>
  <c r="O69" i="19"/>
  <c r="AB36" i="20"/>
  <c r="AB69" i="19"/>
  <c r="I39" i="20"/>
  <c r="I72" i="19"/>
  <c r="U39" i="20"/>
  <c r="U72" i="19"/>
  <c r="Y39" i="20"/>
  <c r="Y72" i="19"/>
  <c r="I73" i="19"/>
  <c r="I40" i="20"/>
  <c r="M73" i="19"/>
  <c r="M40" i="20"/>
  <c r="Y73" i="19"/>
  <c r="Y40" i="20"/>
  <c r="AF73" i="19"/>
  <c r="AF40" i="20"/>
  <c r="I74" i="19"/>
  <c r="I41" i="20"/>
  <c r="U74" i="19"/>
  <c r="U41" i="20"/>
  <c r="Q43" i="20"/>
  <c r="Q76" i="19"/>
  <c r="U43" i="20"/>
  <c r="U76" i="19"/>
  <c r="I77" i="19"/>
  <c r="I44" i="20"/>
  <c r="M77" i="19"/>
  <c r="M44" i="20"/>
  <c r="Y77" i="19"/>
  <c r="Y44" i="20"/>
  <c r="AF77" i="19"/>
  <c r="AF44" i="20"/>
  <c r="I78" i="19"/>
  <c r="I45" i="20"/>
  <c r="U78" i="19"/>
  <c r="U45" i="20"/>
  <c r="I47" i="20"/>
  <c r="I80" i="19"/>
  <c r="M47" i="20"/>
  <c r="M80" i="19"/>
  <c r="U47" i="20"/>
  <c r="U80" i="19"/>
  <c r="AF47" i="20"/>
  <c r="AF80" i="19"/>
  <c r="M81" i="19"/>
  <c r="M48" i="20"/>
  <c r="AF81" i="19"/>
  <c r="AF48" i="20"/>
  <c r="T85" i="19"/>
  <c r="T52" i="20"/>
  <c r="T40" i="25" s="1"/>
  <c r="K86" i="19"/>
  <c r="K53" i="20"/>
  <c r="O86" i="19"/>
  <c r="O53" i="20"/>
  <c r="G54" i="20"/>
  <c r="G87" i="19"/>
  <c r="O54" i="20"/>
  <c r="O87" i="19"/>
  <c r="W54" i="20"/>
  <c r="W87" i="19"/>
  <c r="K55" i="20"/>
  <c r="K88" i="19"/>
  <c r="S55" i="20"/>
  <c r="S88" i="19"/>
  <c r="W55" i="20"/>
  <c r="W88" i="19"/>
  <c r="S69" i="19"/>
  <c r="I76" i="19"/>
  <c r="Q80" i="19"/>
  <c r="S87" i="19"/>
  <c r="O88" i="19"/>
  <c r="I69" i="19"/>
  <c r="I36" i="20"/>
  <c r="K71" i="19"/>
  <c r="K38" i="20"/>
  <c r="W71" i="19"/>
  <c r="W38" i="20"/>
  <c r="G72" i="19"/>
  <c r="G39" i="20"/>
  <c r="W72" i="19"/>
  <c r="W39" i="20"/>
  <c r="K75" i="19"/>
  <c r="K42" i="20"/>
  <c r="W75" i="19"/>
  <c r="W42" i="20"/>
  <c r="G76" i="19"/>
  <c r="G43" i="20"/>
  <c r="W76" i="19"/>
  <c r="W43" i="20"/>
  <c r="O45" i="20"/>
  <c r="O78" i="19"/>
  <c r="K79" i="19"/>
  <c r="K46" i="20"/>
  <c r="W79" i="19"/>
  <c r="W46" i="20"/>
  <c r="G80" i="19"/>
  <c r="G47" i="20"/>
  <c r="N52" i="20"/>
  <c r="N40" i="25" s="1"/>
  <c r="N85" i="19"/>
  <c r="V52" i="20"/>
  <c r="V40" i="25" s="1"/>
  <c r="V85" i="19"/>
  <c r="M53" i="20"/>
  <c r="M86" i="19"/>
  <c r="U53" i="20"/>
  <c r="U86" i="19"/>
  <c r="AF53" i="20"/>
  <c r="AF86" i="19"/>
  <c r="AF87" i="19"/>
  <c r="AF54" i="20"/>
  <c r="P61" i="20"/>
  <c r="P94" i="19"/>
  <c r="N65" i="20"/>
  <c r="N98" i="19"/>
  <c r="G73" i="19"/>
  <c r="W73" i="19"/>
  <c r="O74" i="19"/>
  <c r="S77" i="19"/>
  <c r="AB78" i="19"/>
  <c r="S81" i="19"/>
  <c r="Z85" i="19"/>
  <c r="I86" i="19"/>
  <c r="L92" i="19"/>
  <c r="L94" i="19"/>
  <c r="R98" i="19"/>
  <c r="V35" i="20"/>
  <c r="Y36" i="20"/>
  <c r="P37" i="20"/>
  <c r="G38" i="20"/>
  <c r="AB38" i="20"/>
  <c r="P41" i="20"/>
  <c r="G42" i="20"/>
  <c r="AB42" i="20"/>
  <c r="G44" i="20"/>
  <c r="P45" i="20"/>
  <c r="G46" i="20"/>
  <c r="AB46" i="20"/>
  <c r="L47" i="20"/>
  <c r="AD47" i="20"/>
  <c r="V54" i="20"/>
  <c r="I55" i="20"/>
  <c r="AF55" i="20"/>
  <c r="G65" i="20"/>
  <c r="G129" i="26" s="1"/>
  <c r="M47" i="21"/>
  <c r="AD33" i="22"/>
  <c r="AB68" i="19"/>
  <c r="AB35" i="20"/>
  <c r="I70" i="19"/>
  <c r="I37" i="20"/>
  <c r="U70" i="19"/>
  <c r="U37" i="20"/>
  <c r="R87" i="19"/>
  <c r="R54" i="20"/>
  <c r="N55" i="20"/>
  <c r="N88" i="19"/>
  <c r="V55" i="20"/>
  <c r="V88" i="19"/>
  <c r="I59" i="20"/>
  <c r="I128" i="26" s="1"/>
  <c r="I92" i="19"/>
  <c r="Q59" i="20"/>
  <c r="Q92" i="19"/>
  <c r="Y59" i="20"/>
  <c r="Y92" i="19"/>
  <c r="M94" i="19"/>
  <c r="M61" i="20"/>
  <c r="U94" i="19"/>
  <c r="U61" i="20"/>
  <c r="O98" i="19"/>
  <c r="O65" i="20"/>
  <c r="W98" i="19"/>
  <c r="W65" i="20"/>
  <c r="K73" i="19"/>
  <c r="AB73" i="19"/>
  <c r="AB74" i="19"/>
  <c r="W77" i="19"/>
  <c r="AB81" i="19"/>
  <c r="R85" i="19"/>
  <c r="M92" i="19"/>
  <c r="X92" i="19"/>
  <c r="T94" i="19"/>
  <c r="G35" i="20"/>
  <c r="W35" i="20"/>
  <c r="M36" i="20"/>
  <c r="AF36" i="20"/>
  <c r="T37" i="20"/>
  <c r="L38" i="20"/>
  <c r="AD38" i="20"/>
  <c r="T41" i="20"/>
  <c r="L42" i="20"/>
  <c r="AD42" i="20"/>
  <c r="T45" i="20"/>
  <c r="L46" i="20"/>
  <c r="AD46" i="20"/>
  <c r="M55" i="20"/>
  <c r="U47" i="21"/>
  <c r="K64" i="21"/>
  <c r="G72" i="21"/>
  <c r="O72" i="21"/>
  <c r="W72" i="21"/>
  <c r="M64" i="21"/>
  <c r="U64" i="21"/>
  <c r="AF64" i="21"/>
  <c r="I72" i="21"/>
  <c r="Q72" i="21"/>
  <c r="Y72" i="21"/>
  <c r="H33" i="22"/>
  <c r="P33" i="22"/>
  <c r="X33" i="22"/>
  <c r="K91" i="22"/>
  <c r="O91" i="22"/>
  <c r="S91" i="22"/>
  <c r="W91" i="22"/>
  <c r="AB91" i="22"/>
  <c r="G48" i="22"/>
  <c r="K48" i="22"/>
  <c r="O48" i="22"/>
  <c r="S48" i="22"/>
  <c r="W48" i="22"/>
  <c r="AB48" i="22"/>
  <c r="I72" i="22"/>
  <c r="I75" i="22" s="1"/>
  <c r="M72" i="22"/>
  <c r="M75" i="22" s="1"/>
  <c r="Q72" i="22"/>
  <c r="Q75" i="22" s="1"/>
  <c r="U72" i="22"/>
  <c r="U75" i="22" s="1"/>
  <c r="Y72" i="22"/>
  <c r="Y75" i="22" s="1"/>
  <c r="AF72" i="22"/>
  <c r="AF75" i="22" s="1"/>
  <c r="P72" i="22"/>
  <c r="P75" i="22" s="1"/>
  <c r="X72" i="22"/>
  <c r="X75" i="22" s="1"/>
  <c r="N91" i="22"/>
  <c r="R91" i="22"/>
  <c r="V91" i="22"/>
  <c r="Z91" i="22"/>
  <c r="N115" i="22"/>
  <c r="V115" i="22"/>
  <c r="T49" i="5"/>
  <c r="T9" i="16" s="1"/>
  <c r="L49" i="5"/>
  <c r="L9" i="12" s="1"/>
  <c r="J49" i="5"/>
  <c r="J9" i="27" s="1"/>
  <c r="Z49" i="5"/>
  <c r="Z9" i="24" s="1"/>
  <c r="R49" i="5"/>
  <c r="R9" i="27" s="1"/>
  <c r="AF9" i="18"/>
  <c r="AB9" i="9"/>
  <c r="N49" i="5"/>
  <c r="N9" i="27" s="1"/>
  <c r="V49" i="5"/>
  <c r="V9" i="27" s="1"/>
  <c r="AF9" i="9"/>
  <c r="AB9" i="10"/>
  <c r="G79" i="5"/>
  <c r="P49" i="5"/>
  <c r="P9" i="21" s="1"/>
  <c r="X49" i="5"/>
  <c r="X9" i="13" s="1"/>
  <c r="AF9" i="10"/>
  <c r="C326" i="18"/>
  <c r="D54" i="19"/>
  <c r="P15" i="18"/>
  <c r="L31" i="18"/>
  <c r="L229" i="9"/>
  <c r="P31" i="18"/>
  <c r="X229" i="9"/>
  <c r="AD31" i="18"/>
  <c r="AD229" i="9"/>
  <c r="G229" i="9"/>
  <c r="O31" i="18"/>
  <c r="S31" i="18"/>
  <c r="S229" i="9"/>
  <c r="W31" i="18"/>
  <c r="F31" i="18"/>
  <c r="F229" i="9"/>
  <c r="F231" i="9" s="1"/>
  <c r="F406" i="12"/>
  <c r="F401" i="12"/>
  <c r="J947" i="13"/>
  <c r="I15" i="18"/>
  <c r="I203" i="9"/>
  <c r="I228" i="9" s="1"/>
  <c r="M15" i="18"/>
  <c r="M203" i="9"/>
  <c r="M228" i="9" s="1"/>
  <c r="Y15" i="18"/>
  <c r="Y203" i="9"/>
  <c r="Y228" i="9" s="1"/>
  <c r="AF15" i="18"/>
  <c r="AF203" i="9"/>
  <c r="AF228" i="9" s="1"/>
  <c r="I99" i="9"/>
  <c r="M99" i="9"/>
  <c r="Q99" i="9"/>
  <c r="U99" i="9"/>
  <c r="Y99" i="9"/>
  <c r="AF99" i="9"/>
  <c r="G141" i="9"/>
  <c r="K141" i="9"/>
  <c r="O141" i="9"/>
  <c r="S141" i="9"/>
  <c r="W141" i="9"/>
  <c r="AB141" i="9"/>
  <c r="I183" i="9"/>
  <c r="M183" i="9"/>
  <c r="Q183" i="9"/>
  <c r="U183" i="9"/>
  <c r="Y183" i="9"/>
  <c r="AF183" i="9"/>
  <c r="J320" i="9"/>
  <c r="N320" i="9"/>
  <c r="R320" i="9"/>
  <c r="V320" i="9"/>
  <c r="Z320" i="9"/>
  <c r="H362" i="9"/>
  <c r="L362" i="9"/>
  <c r="P362" i="9"/>
  <c r="T362" i="9"/>
  <c r="X362" i="9"/>
  <c r="AD362" i="9"/>
  <c r="J404" i="9"/>
  <c r="N404" i="9"/>
  <c r="R404" i="9"/>
  <c r="V404" i="9"/>
  <c r="Z404" i="9"/>
  <c r="K617" i="9"/>
  <c r="S617" i="9"/>
  <c r="AB617" i="9"/>
  <c r="F118" i="12"/>
  <c r="F123" i="12"/>
  <c r="R947" i="13"/>
  <c r="D10" i="27"/>
  <c r="D10" i="26"/>
  <c r="D10" i="24"/>
  <c r="D10" i="22"/>
  <c r="D10" i="21"/>
  <c r="D10" i="19"/>
  <c r="D10" i="20"/>
  <c r="C10" i="25"/>
  <c r="D10" i="18"/>
  <c r="D10" i="16"/>
  <c r="D10" i="15"/>
  <c r="D10" i="14"/>
  <c r="D10" i="11"/>
  <c r="D10" i="12"/>
  <c r="D10" i="10"/>
  <c r="D10" i="9"/>
  <c r="D10" i="13"/>
  <c r="J15" i="18"/>
  <c r="N15" i="18"/>
  <c r="R15" i="18"/>
  <c r="V15" i="18"/>
  <c r="Z15" i="18"/>
  <c r="J31" i="18"/>
  <c r="J229" i="9"/>
  <c r="N31" i="18"/>
  <c r="N229" i="9"/>
  <c r="R31" i="18"/>
  <c r="R229" i="9"/>
  <c r="V31" i="18"/>
  <c r="V229" i="9"/>
  <c r="Z31" i="18"/>
  <c r="Z229" i="9"/>
  <c r="I31" i="18"/>
  <c r="I229" i="9"/>
  <c r="M229" i="9"/>
  <c r="M31" i="18"/>
  <c r="Q31" i="18"/>
  <c r="Q229" i="9"/>
  <c r="U31" i="18"/>
  <c r="U229" i="9"/>
  <c r="Y31" i="18"/>
  <c r="Y229" i="9"/>
  <c r="AF229" i="9"/>
  <c r="AF31" i="18"/>
  <c r="F83" i="12"/>
  <c r="F78" i="12"/>
  <c r="F243" i="12"/>
  <c r="F238" i="12"/>
  <c r="Y9" i="27"/>
  <c r="Y9" i="25"/>
  <c r="Y35" i="25" s="1"/>
  <c r="Y9" i="26"/>
  <c r="Y9" i="21"/>
  <c r="Y9" i="24"/>
  <c r="Y9" i="19"/>
  <c r="Y9" i="20"/>
  <c r="Y9" i="22"/>
  <c r="Y9" i="15"/>
  <c r="Y9" i="14"/>
  <c r="Y9" i="16"/>
  <c r="Y9" i="18"/>
  <c r="Y9" i="13"/>
  <c r="Y9" i="12"/>
  <c r="Y9" i="11"/>
  <c r="Y54" i="5"/>
  <c r="Y25" i="25" s="1"/>
  <c r="Y32" i="25" s="1"/>
  <c r="Y53" i="5"/>
  <c r="Y52" i="5"/>
  <c r="Y51" i="5"/>
  <c r="Y9" i="6"/>
  <c r="Y9" i="10"/>
  <c r="Y9" i="9"/>
  <c r="D31" i="19"/>
  <c r="C31" i="18"/>
  <c r="W15" i="18"/>
  <c r="AB15" i="18"/>
  <c r="G99" i="9"/>
  <c r="K99" i="9"/>
  <c r="O99" i="9"/>
  <c r="S99" i="9"/>
  <c r="W99" i="9"/>
  <c r="AB99" i="9"/>
  <c r="I141" i="9"/>
  <c r="M141" i="9"/>
  <c r="Q141" i="9"/>
  <c r="U141" i="9"/>
  <c r="Y141" i="9"/>
  <c r="AF141" i="9"/>
  <c r="G183" i="9"/>
  <c r="K183" i="9"/>
  <c r="O183" i="9"/>
  <c r="S183" i="9"/>
  <c r="W183" i="9"/>
  <c r="AB183" i="9"/>
  <c r="H320" i="9"/>
  <c r="L320" i="9"/>
  <c r="P320" i="9"/>
  <c r="T320" i="9"/>
  <c r="X320" i="9"/>
  <c r="AD320" i="9"/>
  <c r="J362" i="9"/>
  <c r="N362" i="9"/>
  <c r="R362" i="9"/>
  <c r="V362" i="9"/>
  <c r="Z362" i="9"/>
  <c r="H404" i="9"/>
  <c r="L404" i="9"/>
  <c r="P404" i="9"/>
  <c r="T404" i="9"/>
  <c r="X404" i="9"/>
  <c r="AD404" i="9"/>
  <c r="J471" i="9"/>
  <c r="N471" i="9"/>
  <c r="V471" i="9"/>
  <c r="Z471" i="9"/>
  <c r="G617" i="9"/>
  <c r="O617" i="9"/>
  <c r="W617" i="9"/>
  <c r="F38" i="12"/>
  <c r="F43" i="12"/>
  <c r="F163" i="12"/>
  <c r="F158" i="12"/>
  <c r="F198" i="12"/>
  <c r="F203" i="12"/>
  <c r="F326" i="12"/>
  <c r="F321" i="12"/>
  <c r="F361" i="12"/>
  <c r="F366" i="12"/>
  <c r="AF604" i="13"/>
  <c r="J26" i="5"/>
  <c r="I29" i="5"/>
  <c r="J30" i="5"/>
  <c r="J31" i="5"/>
  <c r="J32" i="5"/>
  <c r="J33" i="5"/>
  <c r="J34" i="5"/>
  <c r="J35" i="5"/>
  <c r="J36" i="5"/>
  <c r="J37" i="5"/>
  <c r="J38" i="5"/>
  <c r="J39" i="5"/>
  <c r="J40" i="5"/>
  <c r="J41" i="5"/>
  <c r="J42" i="5"/>
  <c r="I43" i="5"/>
  <c r="E43" i="5" s="1"/>
  <c r="R9" i="19"/>
  <c r="R9" i="15"/>
  <c r="V9" i="22"/>
  <c r="V9" i="16"/>
  <c r="V51" i="5"/>
  <c r="R54" i="5"/>
  <c r="R25" i="25" s="1"/>
  <c r="R32" i="25" s="1"/>
  <c r="R66" i="5"/>
  <c r="R17" i="26" s="1"/>
  <c r="H334" i="26"/>
  <c r="H140" i="26"/>
  <c r="H136" i="26"/>
  <c r="H132" i="26"/>
  <c r="H138" i="26"/>
  <c r="H134" i="26"/>
  <c r="H130" i="26"/>
  <c r="H131" i="26"/>
  <c r="H139" i="26"/>
  <c r="H135" i="26"/>
  <c r="H128" i="26"/>
  <c r="H36" i="26"/>
  <c r="H35" i="26"/>
  <c r="H137" i="26"/>
  <c r="H133" i="26"/>
  <c r="H129" i="26"/>
  <c r="I15" i="27"/>
  <c r="I21" i="26"/>
  <c r="G78" i="5"/>
  <c r="I79" i="5"/>
  <c r="G80" i="5"/>
  <c r="P9" i="6"/>
  <c r="AD9" i="6"/>
  <c r="D20" i="20"/>
  <c r="B107" i="18"/>
  <c r="B103" i="18"/>
  <c r="B99" i="18"/>
  <c r="B108" i="18"/>
  <c r="B104" i="18"/>
  <c r="B100" i="18"/>
  <c r="B105" i="18"/>
  <c r="B98" i="18"/>
  <c r="B94" i="18"/>
  <c r="B90" i="18"/>
  <c r="B86" i="18"/>
  <c r="B82" i="18"/>
  <c r="B78" i="18"/>
  <c r="B110" i="18"/>
  <c r="B102" i="18"/>
  <c r="B95" i="18"/>
  <c r="B91" i="18"/>
  <c r="B87" i="18"/>
  <c r="B83" i="18"/>
  <c r="B79" i="18"/>
  <c r="B75" i="18"/>
  <c r="B101" i="18"/>
  <c r="B96" i="18"/>
  <c r="B88" i="18"/>
  <c r="B80" i="18"/>
  <c r="B109" i="18"/>
  <c r="B92" i="18"/>
  <c r="B84" i="18"/>
  <c r="B76" i="18"/>
  <c r="B97" i="18"/>
  <c r="B81" i="18"/>
  <c r="B106" i="18"/>
  <c r="B89" i="18"/>
  <c r="B331" i="18"/>
  <c r="B332" i="18"/>
  <c r="B328" i="18"/>
  <c r="D24" i="20"/>
  <c r="B329" i="18"/>
  <c r="B330" i="18"/>
  <c r="D615" i="7"/>
  <c r="D619" i="7"/>
  <c r="D623" i="7"/>
  <c r="D627" i="7"/>
  <c r="D45" i="19"/>
  <c r="C206" i="18"/>
  <c r="D49" i="19"/>
  <c r="C311" i="18"/>
  <c r="C310" i="18"/>
  <c r="D651" i="7"/>
  <c r="I35" i="9"/>
  <c r="I57" i="9" s="1"/>
  <c r="M35" i="9"/>
  <c r="M57" i="9" s="1"/>
  <c r="Q35" i="9"/>
  <c r="Q57" i="9" s="1"/>
  <c r="U35" i="9"/>
  <c r="U57" i="9" s="1"/>
  <c r="Y35" i="9"/>
  <c r="Y57" i="9" s="1"/>
  <c r="AF35" i="9"/>
  <c r="AF57" i="9" s="1"/>
  <c r="H256" i="9"/>
  <c r="H278" i="9" s="1"/>
  <c r="L256" i="9"/>
  <c r="L278" i="9" s="1"/>
  <c r="P256" i="9"/>
  <c r="P278" i="9" s="1"/>
  <c r="T256" i="9"/>
  <c r="T278" i="9" s="1"/>
  <c r="X256" i="9"/>
  <c r="X278" i="9" s="1"/>
  <c r="AD256" i="9"/>
  <c r="AD278" i="9" s="1"/>
  <c r="H449" i="9"/>
  <c r="H471" i="9" s="1"/>
  <c r="L449" i="9"/>
  <c r="L471" i="9" s="1"/>
  <c r="P449" i="9"/>
  <c r="P471" i="9" s="1"/>
  <c r="T449" i="9"/>
  <c r="T471" i="9" s="1"/>
  <c r="X449" i="9"/>
  <c r="X471" i="9" s="1"/>
  <c r="AD449" i="9"/>
  <c r="AD471" i="9" s="1"/>
  <c r="C473" i="9"/>
  <c r="D491" i="9" s="1"/>
  <c r="C515" i="9"/>
  <c r="D533" i="9" s="1"/>
  <c r="C557" i="9"/>
  <c r="D575" i="9" s="1"/>
  <c r="H38" i="10"/>
  <c r="H68" i="10" s="1"/>
  <c r="L38" i="10"/>
  <c r="L68" i="10" s="1"/>
  <c r="P38" i="10"/>
  <c r="P68" i="10" s="1"/>
  <c r="T38" i="10"/>
  <c r="T68" i="10" s="1"/>
  <c r="X38" i="10"/>
  <c r="X68" i="10" s="1"/>
  <c r="AD38" i="10"/>
  <c r="AD68" i="10" s="1"/>
  <c r="G63" i="10"/>
  <c r="G69" i="10" s="1"/>
  <c r="K63" i="10"/>
  <c r="K69" i="10" s="1"/>
  <c r="O63" i="10"/>
  <c r="O69" i="10" s="1"/>
  <c r="S63" i="10"/>
  <c r="S69" i="10" s="1"/>
  <c r="W63" i="10"/>
  <c r="W69" i="10" s="1"/>
  <c r="AB63" i="10"/>
  <c r="AB69" i="10" s="1"/>
  <c r="L48" i="11"/>
  <c r="L215" i="11" s="1"/>
  <c r="T48" i="11"/>
  <c r="T215" i="11" s="1"/>
  <c r="AD48" i="11"/>
  <c r="AD215" i="11" s="1"/>
  <c r="H88" i="11"/>
  <c r="H216" i="11" s="1"/>
  <c r="P88" i="11"/>
  <c r="P216" i="11" s="1"/>
  <c r="X88" i="11"/>
  <c r="X216" i="11" s="1"/>
  <c r="G123" i="11"/>
  <c r="G217" i="11" s="1"/>
  <c r="O123" i="11"/>
  <c r="O217" i="11" s="1"/>
  <c r="W123" i="11"/>
  <c r="W217" i="11" s="1"/>
  <c r="N158" i="11"/>
  <c r="N218" i="11" s="1"/>
  <c r="V158" i="11"/>
  <c r="V218" i="11" s="1"/>
  <c r="H146" i="26"/>
  <c r="K203" i="11"/>
  <c r="K219" i="11" s="1"/>
  <c r="S203" i="11"/>
  <c r="S219" i="11" s="1"/>
  <c r="AB203" i="11"/>
  <c r="AB219" i="11" s="1"/>
  <c r="AD9" i="12"/>
  <c r="I257" i="12"/>
  <c r="M257" i="12"/>
  <c r="Q257" i="12"/>
  <c r="U257" i="12"/>
  <c r="Y257" i="12"/>
  <c r="AF257" i="12"/>
  <c r="P258" i="12"/>
  <c r="P76" i="18" s="1"/>
  <c r="H266" i="12"/>
  <c r="H84" i="18" s="1"/>
  <c r="L266" i="12"/>
  <c r="L84" i="18" s="1"/>
  <c r="P266" i="12"/>
  <c r="P84" i="18" s="1"/>
  <c r="T266" i="12"/>
  <c r="T84" i="18" s="1"/>
  <c r="X266" i="12"/>
  <c r="X84" i="18" s="1"/>
  <c r="AD266" i="12"/>
  <c r="AD84" i="18" s="1"/>
  <c r="Y271" i="12"/>
  <c r="Y89" i="18" s="1"/>
  <c r="H274" i="12"/>
  <c r="H92" i="18" s="1"/>
  <c r="L274" i="12"/>
  <c r="L92" i="18" s="1"/>
  <c r="P274" i="12"/>
  <c r="P92" i="18" s="1"/>
  <c r="T274" i="12"/>
  <c r="T92" i="18" s="1"/>
  <c r="X274" i="12"/>
  <c r="X92" i="18" s="1"/>
  <c r="AD274" i="12"/>
  <c r="AD92" i="18" s="1"/>
  <c r="H282" i="12"/>
  <c r="H100" i="18" s="1"/>
  <c r="L282" i="12"/>
  <c r="L100" i="18" s="1"/>
  <c r="P282" i="12"/>
  <c r="P100" i="18" s="1"/>
  <c r="T282" i="12"/>
  <c r="T100" i="18" s="1"/>
  <c r="X282" i="12"/>
  <c r="X100" i="18" s="1"/>
  <c r="AD282" i="12"/>
  <c r="AD100" i="18" s="1"/>
  <c r="Z286" i="12"/>
  <c r="Z104" i="18" s="1"/>
  <c r="AF287" i="12"/>
  <c r="AF105" i="18" s="1"/>
  <c r="H290" i="12"/>
  <c r="H108" i="18" s="1"/>
  <c r="L290" i="12"/>
  <c r="L108" i="18" s="1"/>
  <c r="P290" i="12"/>
  <c r="P108" i="18" s="1"/>
  <c r="T290" i="12"/>
  <c r="T108" i="18" s="1"/>
  <c r="X290" i="12"/>
  <c r="X108" i="18" s="1"/>
  <c r="AD290" i="12"/>
  <c r="AD108" i="18" s="1"/>
  <c r="G53" i="12"/>
  <c r="O53" i="12"/>
  <c r="W53" i="12"/>
  <c r="F77" i="18"/>
  <c r="F260" i="12"/>
  <c r="H336" i="12"/>
  <c r="H376" i="12" s="1"/>
  <c r="P336" i="12"/>
  <c r="P376" i="12" s="1"/>
  <c r="X336" i="12"/>
  <c r="X376" i="12" s="1"/>
  <c r="K380" i="12"/>
  <c r="K416" i="12" s="1"/>
  <c r="S380" i="12"/>
  <c r="S416" i="12" s="1"/>
  <c r="AB380" i="12"/>
  <c r="AB416" i="12" s="1"/>
  <c r="J381" i="12"/>
  <c r="R381" i="12"/>
  <c r="Z381" i="12"/>
  <c r="J910" i="13"/>
  <c r="J836" i="13"/>
  <c r="N910" i="13"/>
  <c r="N836" i="13"/>
  <c r="R910" i="13"/>
  <c r="R836" i="13"/>
  <c r="V910" i="13"/>
  <c r="V836" i="13"/>
  <c r="Z910" i="13"/>
  <c r="Z836" i="13"/>
  <c r="I911" i="13"/>
  <c r="I837" i="13"/>
  <c r="I800" i="13"/>
  <c r="M911" i="13"/>
  <c r="M837" i="13"/>
  <c r="M800" i="13"/>
  <c r="Q911" i="13"/>
  <c r="Q837" i="13"/>
  <c r="Q800" i="13"/>
  <c r="U911" i="13"/>
  <c r="U837" i="13"/>
  <c r="U800" i="13"/>
  <c r="Y911" i="13"/>
  <c r="Y837" i="13"/>
  <c r="Y800" i="13"/>
  <c r="AF911" i="13"/>
  <c r="AF837" i="13"/>
  <c r="AF800" i="13"/>
  <c r="H912" i="13"/>
  <c r="H838" i="13"/>
  <c r="H875" i="13"/>
  <c r="L912" i="13"/>
  <c r="L838" i="13"/>
  <c r="L875" i="13"/>
  <c r="P912" i="13"/>
  <c r="P838" i="13"/>
  <c r="P875" i="13"/>
  <c r="T912" i="13"/>
  <c r="T838" i="13"/>
  <c r="T875" i="13"/>
  <c r="X912" i="13"/>
  <c r="X838" i="13"/>
  <c r="X875" i="13"/>
  <c r="AD912" i="13"/>
  <c r="AD838" i="13"/>
  <c r="AD875" i="13"/>
  <c r="G915" i="13"/>
  <c r="G841" i="13"/>
  <c r="G878" i="13"/>
  <c r="K915" i="13"/>
  <c r="K841" i="13"/>
  <c r="K878" i="13"/>
  <c r="O915" i="13"/>
  <c r="O841" i="13"/>
  <c r="O878" i="13"/>
  <c r="S915" i="13"/>
  <c r="S841" i="13"/>
  <c r="S878" i="13"/>
  <c r="W915" i="13"/>
  <c r="W841" i="13"/>
  <c r="W878" i="13"/>
  <c r="AB915" i="13"/>
  <c r="AB841" i="13"/>
  <c r="AB878" i="13"/>
  <c r="J916" i="13"/>
  <c r="J842" i="13"/>
  <c r="J805" i="13"/>
  <c r="N916" i="13"/>
  <c r="N842" i="13"/>
  <c r="N805" i="13"/>
  <c r="R916" i="13"/>
  <c r="R842" i="13"/>
  <c r="R805" i="13"/>
  <c r="V916" i="13"/>
  <c r="V842" i="13"/>
  <c r="V805" i="13"/>
  <c r="Z916" i="13"/>
  <c r="Z842" i="13"/>
  <c r="Z805" i="13"/>
  <c r="I919" i="13"/>
  <c r="I845" i="13"/>
  <c r="I808" i="13"/>
  <c r="M919" i="13"/>
  <c r="M845" i="13"/>
  <c r="M808" i="13"/>
  <c r="Q919" i="13"/>
  <c r="Q845" i="13"/>
  <c r="Q808" i="13"/>
  <c r="U919" i="13"/>
  <c r="U845" i="13"/>
  <c r="U808" i="13"/>
  <c r="Y919" i="13"/>
  <c r="Y845" i="13"/>
  <c r="Y808" i="13"/>
  <c r="AF919" i="13"/>
  <c r="AF845" i="13"/>
  <c r="AF808" i="13"/>
  <c r="H920" i="13"/>
  <c r="H846" i="13"/>
  <c r="H883" i="13"/>
  <c r="L920" i="13"/>
  <c r="L846" i="13"/>
  <c r="L883" i="13"/>
  <c r="P920" i="13"/>
  <c r="P846" i="13"/>
  <c r="P883" i="13"/>
  <c r="T920" i="13"/>
  <c r="T846" i="13"/>
  <c r="T883" i="13"/>
  <c r="X920" i="13"/>
  <c r="X846" i="13"/>
  <c r="X883" i="13"/>
  <c r="AD920" i="13"/>
  <c r="AD846" i="13"/>
  <c r="AD883" i="13"/>
  <c r="G923" i="13"/>
  <c r="G849" i="13"/>
  <c r="G886" i="13"/>
  <c r="K923" i="13"/>
  <c r="K849" i="13"/>
  <c r="K886" i="13"/>
  <c r="O923" i="13"/>
  <c r="O849" i="13"/>
  <c r="O886" i="13"/>
  <c r="S923" i="13"/>
  <c r="S849" i="13"/>
  <c r="S886" i="13"/>
  <c r="W923" i="13"/>
  <c r="W849" i="13"/>
  <c r="W886" i="13"/>
  <c r="AB923" i="13"/>
  <c r="AB849" i="13"/>
  <c r="AB886" i="13"/>
  <c r="J924" i="13"/>
  <c r="J850" i="13"/>
  <c r="J813" i="13"/>
  <c r="N924" i="13"/>
  <c r="N850" i="13"/>
  <c r="N813" i="13"/>
  <c r="R924" i="13"/>
  <c r="R850" i="13"/>
  <c r="R813" i="13"/>
  <c r="V924" i="13"/>
  <c r="V850" i="13"/>
  <c r="V813" i="13"/>
  <c r="Z924" i="13"/>
  <c r="Z850" i="13"/>
  <c r="Z813" i="13"/>
  <c r="I927" i="13"/>
  <c r="I853" i="13"/>
  <c r="I816" i="13"/>
  <c r="M927" i="13"/>
  <c r="M853" i="13"/>
  <c r="M816" i="13"/>
  <c r="Q927" i="13"/>
  <c r="Q853" i="13"/>
  <c r="Q816" i="13"/>
  <c r="U927" i="13"/>
  <c r="U853" i="13"/>
  <c r="U816" i="13"/>
  <c r="Y927" i="13"/>
  <c r="Y853" i="13"/>
  <c r="Y816" i="13"/>
  <c r="AF927" i="13"/>
  <c r="AF853" i="13"/>
  <c r="AF816" i="13"/>
  <c r="H928" i="13"/>
  <c r="H854" i="13"/>
  <c r="H891" i="13"/>
  <c r="L928" i="13"/>
  <c r="L854" i="13"/>
  <c r="L891" i="13"/>
  <c r="P928" i="13"/>
  <c r="P854" i="13"/>
  <c r="P891" i="13"/>
  <c r="T928" i="13"/>
  <c r="T854" i="13"/>
  <c r="T891" i="13"/>
  <c r="X928" i="13"/>
  <c r="X854" i="13"/>
  <c r="X891" i="13"/>
  <c r="AD928" i="13"/>
  <c r="AD854" i="13"/>
  <c r="AD891" i="13"/>
  <c r="G931" i="13"/>
  <c r="G857" i="13"/>
  <c r="G894" i="13"/>
  <c r="K931" i="13"/>
  <c r="K857" i="13"/>
  <c r="K894" i="13"/>
  <c r="O931" i="13"/>
  <c r="O857" i="13"/>
  <c r="O894" i="13"/>
  <c r="S931" i="13"/>
  <c r="S857" i="13"/>
  <c r="S894" i="13"/>
  <c r="W931" i="13"/>
  <c r="W857" i="13"/>
  <c r="W894" i="13"/>
  <c r="AB931" i="13"/>
  <c r="AB857" i="13"/>
  <c r="AB894" i="13"/>
  <c r="J932" i="13"/>
  <c r="J858" i="13"/>
  <c r="J821" i="13"/>
  <c r="N932" i="13"/>
  <c r="N858" i="13"/>
  <c r="N821" i="13"/>
  <c r="R932" i="13"/>
  <c r="R858" i="13"/>
  <c r="R821" i="13"/>
  <c r="V932" i="13"/>
  <c r="V858" i="13"/>
  <c r="V821" i="13"/>
  <c r="Z932" i="13"/>
  <c r="Z858" i="13"/>
  <c r="Z821" i="13"/>
  <c r="I935" i="13"/>
  <c r="I861" i="13"/>
  <c r="I824" i="13"/>
  <c r="M935" i="13"/>
  <c r="M861" i="13"/>
  <c r="M824" i="13"/>
  <c r="Q935" i="13"/>
  <c r="Q861" i="13"/>
  <c r="Q824" i="13"/>
  <c r="U935" i="13"/>
  <c r="U861" i="13"/>
  <c r="U824" i="13"/>
  <c r="Y935" i="13"/>
  <c r="Y861" i="13"/>
  <c r="Y824" i="13"/>
  <c r="AF935" i="13"/>
  <c r="AF861" i="13"/>
  <c r="AF824" i="13"/>
  <c r="H936" i="13"/>
  <c r="H862" i="13"/>
  <c r="H899" i="13"/>
  <c r="L936" i="13"/>
  <c r="L862" i="13"/>
  <c r="L899" i="13"/>
  <c r="P936" i="13"/>
  <c r="P862" i="13"/>
  <c r="P899" i="13"/>
  <c r="T936" i="13"/>
  <c r="T862" i="13"/>
  <c r="T899" i="13"/>
  <c r="X936" i="13"/>
  <c r="X862" i="13"/>
  <c r="X899" i="13"/>
  <c r="AD936" i="13"/>
  <c r="AD862" i="13"/>
  <c r="AD899" i="13"/>
  <c r="G939" i="13"/>
  <c r="G865" i="13"/>
  <c r="G902" i="13"/>
  <c r="K939" i="13"/>
  <c r="K865" i="13"/>
  <c r="K902" i="13"/>
  <c r="O939" i="13"/>
  <c r="O865" i="13"/>
  <c r="O902" i="13"/>
  <c r="S939" i="13"/>
  <c r="S865" i="13"/>
  <c r="S902" i="13"/>
  <c r="W939" i="13"/>
  <c r="W865" i="13"/>
  <c r="W902" i="13"/>
  <c r="AB939" i="13"/>
  <c r="AB865" i="13"/>
  <c r="AB902" i="13"/>
  <c r="J940" i="13"/>
  <c r="J866" i="13"/>
  <c r="J829" i="13"/>
  <c r="N940" i="13"/>
  <c r="N866" i="13"/>
  <c r="N829" i="13"/>
  <c r="R940" i="13"/>
  <c r="R866" i="13"/>
  <c r="R829" i="13"/>
  <c r="V940" i="13"/>
  <c r="V866" i="13"/>
  <c r="V829" i="13"/>
  <c r="Z940" i="13"/>
  <c r="Z866" i="13"/>
  <c r="Z829" i="13"/>
  <c r="L51" i="13"/>
  <c r="T51" i="13"/>
  <c r="AD51" i="13"/>
  <c r="J238" i="13"/>
  <c r="R238" i="13"/>
  <c r="Z238" i="13"/>
  <c r="O239" i="13"/>
  <c r="L240" i="13"/>
  <c r="T240" i="13"/>
  <c r="AD240" i="13"/>
  <c r="G243" i="13"/>
  <c r="O243" i="13"/>
  <c r="W243" i="13"/>
  <c r="L244" i="13"/>
  <c r="AD244" i="13"/>
  <c r="G247" i="13"/>
  <c r="W247" i="13"/>
  <c r="L248" i="13"/>
  <c r="T248" i="13"/>
  <c r="AD248" i="13"/>
  <c r="G251" i="13"/>
  <c r="O251" i="13"/>
  <c r="W251" i="13"/>
  <c r="L252" i="13"/>
  <c r="AD252" i="13"/>
  <c r="G255" i="13"/>
  <c r="W255" i="13"/>
  <c r="L256" i="13"/>
  <c r="T256" i="13"/>
  <c r="AD256" i="13"/>
  <c r="G259" i="13"/>
  <c r="O259" i="13"/>
  <c r="W259" i="13"/>
  <c r="L260" i="13"/>
  <c r="AD260" i="13"/>
  <c r="G263" i="13"/>
  <c r="W263" i="13"/>
  <c r="L264" i="13"/>
  <c r="T264" i="13"/>
  <c r="AD264" i="13"/>
  <c r="G267" i="13"/>
  <c r="O267" i="13"/>
  <c r="W267" i="13"/>
  <c r="L268" i="13"/>
  <c r="AD268" i="13"/>
  <c r="K947" i="13"/>
  <c r="S947" i="13"/>
  <c r="AB947" i="13"/>
  <c r="N312" i="13"/>
  <c r="V312" i="13"/>
  <c r="L348" i="13"/>
  <c r="T348" i="13"/>
  <c r="AD348" i="13"/>
  <c r="J384" i="13"/>
  <c r="J604" i="13" s="1"/>
  <c r="R384" i="13"/>
  <c r="R604" i="13" s="1"/>
  <c r="Z384" i="13"/>
  <c r="U494" i="13"/>
  <c r="Z499" i="13"/>
  <c r="Z503" i="13"/>
  <c r="Z951" i="13" s="1"/>
  <c r="J799" i="13"/>
  <c r="Z799" i="13"/>
  <c r="L801" i="13"/>
  <c r="AD801" i="13"/>
  <c r="G804" i="13"/>
  <c r="W804" i="13"/>
  <c r="L809" i="13"/>
  <c r="AD809" i="13"/>
  <c r="G812" i="13"/>
  <c r="W812" i="13"/>
  <c r="L817" i="13"/>
  <c r="AD817" i="13"/>
  <c r="G820" i="13"/>
  <c r="W820" i="13"/>
  <c r="L825" i="13"/>
  <c r="AD825" i="13"/>
  <c r="G828" i="13"/>
  <c r="W828" i="13"/>
  <c r="F985" i="13"/>
  <c r="F279" i="18" s="1"/>
  <c r="F874" i="13"/>
  <c r="F911" i="13" s="1"/>
  <c r="F948" i="13" s="1"/>
  <c r="V873" i="13"/>
  <c r="M874" i="13"/>
  <c r="AF874" i="13"/>
  <c r="N875" i="13"/>
  <c r="N879" i="13"/>
  <c r="M882" i="13"/>
  <c r="AF882" i="13"/>
  <c r="N883" i="13"/>
  <c r="N887" i="13"/>
  <c r="M890" i="13"/>
  <c r="AF890" i="13"/>
  <c r="N891" i="13"/>
  <c r="N895" i="13"/>
  <c r="M898" i="13"/>
  <c r="AF898" i="13"/>
  <c r="N899" i="13"/>
  <c r="N903" i="13"/>
  <c r="Y326" i="18"/>
  <c r="Y124" i="14"/>
  <c r="W327" i="18"/>
  <c r="W125" i="14"/>
  <c r="K126" i="26"/>
  <c r="K233" i="15"/>
  <c r="S126" i="26"/>
  <c r="S233" i="15"/>
  <c r="AB126" i="26"/>
  <c r="AB233" i="15"/>
  <c r="G118" i="16"/>
  <c r="G122" i="16"/>
  <c r="K118" i="16"/>
  <c r="K122" i="16"/>
  <c r="O118" i="16"/>
  <c r="O303" i="16" s="1"/>
  <c r="O122" i="16"/>
  <c r="S118" i="16"/>
  <c r="S122" i="16"/>
  <c r="W118" i="16"/>
  <c r="W122" i="16"/>
  <c r="AB118" i="16"/>
  <c r="AB122" i="16"/>
  <c r="I190" i="16"/>
  <c r="I264" i="16"/>
  <c r="M190" i="16"/>
  <c r="M264" i="16"/>
  <c r="Q190" i="16"/>
  <c r="Q264" i="16"/>
  <c r="U190" i="16"/>
  <c r="U264" i="16"/>
  <c r="Y190" i="16"/>
  <c r="Y264" i="16"/>
  <c r="AF190" i="16"/>
  <c r="AF264" i="16"/>
  <c r="Z190" i="16"/>
  <c r="X267" i="16"/>
  <c r="Z32" i="18"/>
  <c r="B85" i="18"/>
  <c r="B282" i="18"/>
  <c r="D9" i="27"/>
  <c r="D9" i="26"/>
  <c r="D12" i="26" s="1"/>
  <c r="D9" i="24"/>
  <c r="F40" i="25"/>
  <c r="D9" i="22"/>
  <c r="C9" i="25"/>
  <c r="D9" i="19"/>
  <c r="D9" i="21"/>
  <c r="D9" i="20"/>
  <c r="D9" i="18"/>
  <c r="D9" i="16"/>
  <c r="D9" i="15"/>
  <c r="D9" i="11"/>
  <c r="I28" i="5"/>
  <c r="J29" i="5"/>
  <c r="D31" i="5"/>
  <c r="C34" i="24" s="1" a="1"/>
  <c r="C34" i="24" s="1"/>
  <c r="D32" i="5"/>
  <c r="D33" i="5"/>
  <c r="C36" i="24" s="1" a="1"/>
  <c r="C36" i="24" s="1"/>
  <c r="D34" i="5"/>
  <c r="D35" i="5"/>
  <c r="C38" i="24" s="1" a="1"/>
  <c r="C38" i="24" s="1"/>
  <c r="D36" i="5"/>
  <c r="D37" i="5"/>
  <c r="C41" i="24" s="1" a="1"/>
  <c r="C41" i="24" s="1"/>
  <c r="D38" i="5"/>
  <c r="D39" i="5"/>
  <c r="D40" i="5"/>
  <c r="D41" i="5"/>
  <c r="Y50" i="5" s="1"/>
  <c r="D42" i="5"/>
  <c r="J44" i="5"/>
  <c r="K49" i="5"/>
  <c r="K65" i="5" s="1"/>
  <c r="K16" i="26" s="1"/>
  <c r="O49" i="5"/>
  <c r="O64" i="5" s="1"/>
  <c r="O15" i="26" s="1"/>
  <c r="S49" i="5"/>
  <c r="S67" i="5" s="1"/>
  <c r="S18" i="26" s="1"/>
  <c r="W49" i="5"/>
  <c r="W65" i="5" s="1"/>
  <c r="W16" i="26" s="1"/>
  <c r="AB9" i="27"/>
  <c r="AB9" i="24"/>
  <c r="AB9" i="21"/>
  <c r="AB9" i="25"/>
  <c r="AB35" i="25" s="1"/>
  <c r="AB9" i="20"/>
  <c r="AB9" i="22"/>
  <c r="AB9" i="19"/>
  <c r="AB9" i="18"/>
  <c r="AB9" i="16"/>
  <c r="AB9" i="14"/>
  <c r="AB9" i="12"/>
  <c r="AB9" i="26"/>
  <c r="AB9" i="13"/>
  <c r="AB51" i="5"/>
  <c r="AB53" i="5"/>
  <c r="G64" i="5"/>
  <c r="G15" i="26" s="1"/>
  <c r="AB64" i="5"/>
  <c r="AB15" i="26" s="1"/>
  <c r="G65" i="5"/>
  <c r="G16" i="26" s="1"/>
  <c r="AB65" i="5"/>
  <c r="AB16" i="26" s="1"/>
  <c r="G66" i="5"/>
  <c r="G17" i="26" s="1"/>
  <c r="AB66" i="5"/>
  <c r="AB17" i="26" s="1"/>
  <c r="G67" i="5"/>
  <c r="G18" i="26" s="1"/>
  <c r="AB67" i="5"/>
  <c r="AB18" i="26" s="1"/>
  <c r="I334" i="26"/>
  <c r="I139" i="26"/>
  <c r="I135" i="26"/>
  <c r="I137" i="26"/>
  <c r="I133" i="26"/>
  <c r="I140" i="26"/>
  <c r="I136" i="26"/>
  <c r="I132" i="26"/>
  <c r="I138" i="26"/>
  <c r="I134" i="26"/>
  <c r="I130" i="26"/>
  <c r="I36" i="26"/>
  <c r="I35" i="26"/>
  <c r="I131" i="26"/>
  <c r="H78" i="5"/>
  <c r="D79" i="5"/>
  <c r="H80" i="5"/>
  <c r="AF9" i="6"/>
  <c r="B277" i="18"/>
  <c r="B273" i="18"/>
  <c r="B269" i="18"/>
  <c r="B265" i="18"/>
  <c r="B261" i="18"/>
  <c r="B257" i="18"/>
  <c r="B253" i="18"/>
  <c r="B249" i="18"/>
  <c r="B245" i="18"/>
  <c r="B241" i="18"/>
  <c r="B237" i="18"/>
  <c r="B233" i="18"/>
  <c r="B229" i="18"/>
  <c r="B225" i="18"/>
  <c r="B221" i="18"/>
  <c r="D21" i="20"/>
  <c r="B275" i="18"/>
  <c r="B271" i="18"/>
  <c r="B267" i="18"/>
  <c r="B263" i="18"/>
  <c r="B259" i="18"/>
  <c r="B255" i="18"/>
  <c r="B251" i="18"/>
  <c r="B247" i="18"/>
  <c r="B243" i="18"/>
  <c r="B239" i="18"/>
  <c r="B235" i="18"/>
  <c r="B231" i="18"/>
  <c r="B227" i="18"/>
  <c r="B223" i="18"/>
  <c r="B219" i="18"/>
  <c r="B215" i="18"/>
  <c r="B211" i="18"/>
  <c r="B207" i="18"/>
  <c r="B203" i="18"/>
  <c r="B199" i="18"/>
  <c r="B274" i="18"/>
  <c r="B266" i="18"/>
  <c r="B258" i="18"/>
  <c r="B250" i="18"/>
  <c r="B242" i="18"/>
  <c r="B232" i="18"/>
  <c r="B224" i="18"/>
  <c r="B195" i="18"/>
  <c r="B191" i="18"/>
  <c r="B187" i="18"/>
  <c r="B183" i="18"/>
  <c r="B179" i="18"/>
  <c r="B175" i="18"/>
  <c r="B171" i="18"/>
  <c r="B167" i="18"/>
  <c r="B163" i="18"/>
  <c r="B159" i="18"/>
  <c r="B155" i="18"/>
  <c r="B151" i="18"/>
  <c r="B147" i="18"/>
  <c r="B143" i="18"/>
  <c r="B139" i="18"/>
  <c r="B135" i="18"/>
  <c r="B131" i="18"/>
  <c r="B127" i="18"/>
  <c r="B123" i="18"/>
  <c r="B119" i="18"/>
  <c r="B115" i="18"/>
  <c r="B111" i="18"/>
  <c r="B276" i="18"/>
  <c r="B268" i="18"/>
  <c r="B260" i="18"/>
  <c r="B252" i="18"/>
  <c r="B244" i="18"/>
  <c r="B234" i="18"/>
  <c r="B226" i="18"/>
  <c r="B218" i="18"/>
  <c r="B217" i="18"/>
  <c r="B216" i="18"/>
  <c r="B206" i="18"/>
  <c r="B205" i="18"/>
  <c r="B204" i="18"/>
  <c r="B196" i="18"/>
  <c r="B192" i="18"/>
  <c r="B188" i="18"/>
  <c r="B184" i="18"/>
  <c r="B180" i="18"/>
  <c r="B176" i="18"/>
  <c r="B172" i="18"/>
  <c r="B168" i="18"/>
  <c r="B164" i="18"/>
  <c r="B160" i="18"/>
  <c r="B156" i="18"/>
  <c r="B152" i="18"/>
  <c r="B148" i="18"/>
  <c r="B144" i="18"/>
  <c r="B140" i="18"/>
  <c r="B136" i="18"/>
  <c r="B132" i="18"/>
  <c r="B128" i="18"/>
  <c r="B124" i="18"/>
  <c r="B120" i="18"/>
  <c r="B116" i="18"/>
  <c r="B112" i="18"/>
  <c r="B270" i="18"/>
  <c r="B254" i="18"/>
  <c r="B238" i="18"/>
  <c r="B230" i="18"/>
  <c r="B210" i="18"/>
  <c r="B208" i="18"/>
  <c r="B197" i="18"/>
  <c r="B190" i="18"/>
  <c r="B182" i="18"/>
  <c r="B174" i="18"/>
  <c r="B166" i="18"/>
  <c r="B158" i="18"/>
  <c r="B150" i="18"/>
  <c r="B142" i="18"/>
  <c r="B134" i="18"/>
  <c r="B126" i="18"/>
  <c r="B118" i="18"/>
  <c r="B264" i="18"/>
  <c r="B248" i="18"/>
  <c r="B228" i="18"/>
  <c r="B213" i="18"/>
  <c r="B202" i="18"/>
  <c r="B200" i="18"/>
  <c r="B189" i="18"/>
  <c r="B181" i="18"/>
  <c r="B173" i="18"/>
  <c r="B165" i="18"/>
  <c r="B157" i="18"/>
  <c r="B149" i="18"/>
  <c r="B141" i="18"/>
  <c r="B133" i="18"/>
  <c r="B125" i="18"/>
  <c r="B117" i="18"/>
  <c r="B262" i="18"/>
  <c r="B222" i="18"/>
  <c r="B186" i="18"/>
  <c r="B170" i="18"/>
  <c r="B154" i="18"/>
  <c r="B137" i="18"/>
  <c r="B121" i="18"/>
  <c r="B246" i="18"/>
  <c r="B209" i="18"/>
  <c r="B198" i="18"/>
  <c r="B194" i="18"/>
  <c r="B178" i="18"/>
  <c r="B162" i="18"/>
  <c r="B146" i="18"/>
  <c r="B129" i="18"/>
  <c r="B113" i="18"/>
  <c r="B272" i="18"/>
  <c r="B177" i="18"/>
  <c r="B145" i="18"/>
  <c r="B130" i="18"/>
  <c r="B240" i="18"/>
  <c r="B236" i="18"/>
  <c r="B214" i="18"/>
  <c r="B193" i="18"/>
  <c r="B161" i="18"/>
  <c r="B114" i="18"/>
  <c r="D612" i="7"/>
  <c r="D616" i="7"/>
  <c r="D620" i="7"/>
  <c r="D624" i="7"/>
  <c r="D636" i="7"/>
  <c r="D640" i="7"/>
  <c r="D644" i="7"/>
  <c r="D9" i="9"/>
  <c r="V9" i="9"/>
  <c r="J35" i="9"/>
  <c r="J57" i="9" s="1"/>
  <c r="N35" i="9"/>
  <c r="N57" i="9" s="1"/>
  <c r="R35" i="9"/>
  <c r="R57" i="9" s="1"/>
  <c r="V35" i="9"/>
  <c r="V57" i="9" s="1"/>
  <c r="Z35" i="9"/>
  <c r="Z57" i="9" s="1"/>
  <c r="F242" i="9"/>
  <c r="D256" i="9"/>
  <c r="J407" i="9"/>
  <c r="J424" i="9" s="1"/>
  <c r="N407" i="9"/>
  <c r="N424" i="9" s="1"/>
  <c r="R407" i="9"/>
  <c r="R424" i="9" s="1"/>
  <c r="V407" i="9"/>
  <c r="Z407" i="9"/>
  <c r="Z424" i="9" s="1"/>
  <c r="F435" i="9"/>
  <c r="J600" i="9"/>
  <c r="N600" i="9"/>
  <c r="R600" i="9"/>
  <c r="V600" i="9"/>
  <c r="Z600" i="9"/>
  <c r="D9" i="10"/>
  <c r="R9" i="10"/>
  <c r="F20" i="10"/>
  <c r="I38" i="10"/>
  <c r="I68" i="10" s="1"/>
  <c r="M38" i="10"/>
  <c r="M68" i="10" s="1"/>
  <c r="Q38" i="10"/>
  <c r="Q68" i="10" s="1"/>
  <c r="U38" i="10"/>
  <c r="U68" i="10" s="1"/>
  <c r="Y38" i="10"/>
  <c r="Y68" i="10" s="1"/>
  <c r="AF38" i="10"/>
  <c r="AF68" i="10" s="1"/>
  <c r="F44" i="10"/>
  <c r="H63" i="10"/>
  <c r="H69" i="10" s="1"/>
  <c r="L63" i="10"/>
  <c r="L69" i="10" s="1"/>
  <c r="P63" i="10"/>
  <c r="P69" i="10" s="1"/>
  <c r="T63" i="10"/>
  <c r="T69" i="10" s="1"/>
  <c r="X63" i="10"/>
  <c r="X69" i="10" s="1"/>
  <c r="AD63" i="10"/>
  <c r="AD69" i="10" s="1"/>
  <c r="F21" i="11"/>
  <c r="N48" i="11"/>
  <c r="N215" i="11" s="1"/>
  <c r="V48" i="11"/>
  <c r="V215" i="11" s="1"/>
  <c r="I141" i="18"/>
  <c r="I88" i="11"/>
  <c r="I216" i="11" s="1"/>
  <c r="M141" i="18"/>
  <c r="M88" i="11"/>
  <c r="M216" i="11" s="1"/>
  <c r="Q141" i="18"/>
  <c r="Q88" i="11"/>
  <c r="Q216" i="11" s="1"/>
  <c r="U141" i="18"/>
  <c r="U88" i="11"/>
  <c r="U216" i="11" s="1"/>
  <c r="Y141" i="18"/>
  <c r="Y88" i="11"/>
  <c r="Y216" i="11" s="1"/>
  <c r="AF141" i="18"/>
  <c r="AF88" i="11"/>
  <c r="AF216" i="11" s="1"/>
  <c r="J88" i="11"/>
  <c r="J216" i="11" s="1"/>
  <c r="R88" i="11"/>
  <c r="R216" i="11" s="1"/>
  <c r="Z88" i="11"/>
  <c r="Z216" i="11" s="1"/>
  <c r="F177" i="18"/>
  <c r="F94" i="11"/>
  <c r="I123" i="11"/>
  <c r="I217" i="11" s="1"/>
  <c r="Q123" i="11"/>
  <c r="Q217" i="11" s="1"/>
  <c r="Y123" i="11"/>
  <c r="Y217" i="11" s="1"/>
  <c r="H158" i="11"/>
  <c r="H218" i="11" s="1"/>
  <c r="P158" i="11"/>
  <c r="P218" i="11" s="1"/>
  <c r="X158" i="11"/>
  <c r="X218" i="11" s="1"/>
  <c r="M203" i="11"/>
  <c r="M219" i="11" s="1"/>
  <c r="U203" i="11"/>
  <c r="U219" i="11" s="1"/>
  <c r="AF203" i="11"/>
  <c r="AF219" i="11" s="1"/>
  <c r="H145" i="26"/>
  <c r="G144" i="26"/>
  <c r="H210" i="11"/>
  <c r="H220" i="11" s="1"/>
  <c r="P210" i="11"/>
  <c r="P220" i="11" s="1"/>
  <c r="X210" i="11"/>
  <c r="X220" i="11" s="1"/>
  <c r="J53" i="12"/>
  <c r="N53" i="12"/>
  <c r="R53" i="12"/>
  <c r="V53" i="12"/>
  <c r="Z53" i="12"/>
  <c r="H260" i="12"/>
  <c r="H78" i="18" s="1"/>
  <c r="L260" i="12"/>
  <c r="L78" i="18" s="1"/>
  <c r="P260" i="12"/>
  <c r="P78" i="18" s="1"/>
  <c r="T260" i="12"/>
  <c r="T78" i="18" s="1"/>
  <c r="X260" i="12"/>
  <c r="X78" i="18" s="1"/>
  <c r="AD260" i="12"/>
  <c r="AD78" i="18" s="1"/>
  <c r="H268" i="12"/>
  <c r="H86" i="18" s="1"/>
  <c r="L268" i="12"/>
  <c r="L86" i="18" s="1"/>
  <c r="P268" i="12"/>
  <c r="P86" i="18" s="1"/>
  <c r="T268" i="12"/>
  <c r="T86" i="18" s="1"/>
  <c r="X268" i="12"/>
  <c r="X86" i="18" s="1"/>
  <c r="AD268" i="12"/>
  <c r="AD86" i="18" s="1"/>
  <c r="Y273" i="12"/>
  <c r="Y91" i="18" s="1"/>
  <c r="H276" i="12"/>
  <c r="H94" i="18" s="1"/>
  <c r="L276" i="12"/>
  <c r="L94" i="18" s="1"/>
  <c r="P276" i="12"/>
  <c r="P94" i="18" s="1"/>
  <c r="T276" i="12"/>
  <c r="T94" i="18" s="1"/>
  <c r="X276" i="12"/>
  <c r="X94" i="18" s="1"/>
  <c r="AD276" i="12"/>
  <c r="AD94" i="18" s="1"/>
  <c r="AB277" i="12"/>
  <c r="AB95" i="18" s="1"/>
  <c r="H284" i="12"/>
  <c r="H102" i="18" s="1"/>
  <c r="L284" i="12"/>
  <c r="L102" i="18" s="1"/>
  <c r="P284" i="12"/>
  <c r="P102" i="18" s="1"/>
  <c r="T284" i="12"/>
  <c r="T102" i="18" s="1"/>
  <c r="X284" i="12"/>
  <c r="X102" i="18" s="1"/>
  <c r="AD284" i="12"/>
  <c r="AD102" i="18" s="1"/>
  <c r="I53" i="12"/>
  <c r="Q53" i="12"/>
  <c r="Y53" i="12"/>
  <c r="J219" i="12"/>
  <c r="J259" i="12" s="1"/>
  <c r="J77" i="18" s="1"/>
  <c r="N219" i="12"/>
  <c r="N259" i="12" s="1"/>
  <c r="N77" i="18" s="1"/>
  <c r="R219" i="12"/>
  <c r="R259" i="12" s="1"/>
  <c r="R77" i="18" s="1"/>
  <c r="V219" i="12"/>
  <c r="V259" i="12" s="1"/>
  <c r="V77" i="18" s="1"/>
  <c r="Z219" i="12"/>
  <c r="Z259" i="12" s="1"/>
  <c r="Z77" i="18" s="1"/>
  <c r="I220" i="12"/>
  <c r="I260" i="12" s="1"/>
  <c r="I78" i="18" s="1"/>
  <c r="M220" i="12"/>
  <c r="M260" i="12" s="1"/>
  <c r="M78" i="18" s="1"/>
  <c r="Q220" i="12"/>
  <c r="Q260" i="12" s="1"/>
  <c r="Q78" i="18" s="1"/>
  <c r="U220" i="12"/>
  <c r="U260" i="12" s="1"/>
  <c r="U78" i="18" s="1"/>
  <c r="Y220" i="12"/>
  <c r="Y260" i="12" s="1"/>
  <c r="Y78" i="18" s="1"/>
  <c r="AF220" i="12"/>
  <c r="AF260" i="12" s="1"/>
  <c r="AF78" i="18" s="1"/>
  <c r="H223" i="12"/>
  <c r="H263" i="12" s="1"/>
  <c r="H81" i="18" s="1"/>
  <c r="L223" i="12"/>
  <c r="L263" i="12" s="1"/>
  <c r="L81" i="18" s="1"/>
  <c r="P223" i="12"/>
  <c r="P263" i="12" s="1"/>
  <c r="P81" i="18" s="1"/>
  <c r="T223" i="12"/>
  <c r="T263" i="12" s="1"/>
  <c r="T81" i="18" s="1"/>
  <c r="X223" i="12"/>
  <c r="X263" i="12" s="1"/>
  <c r="X81" i="18" s="1"/>
  <c r="AD223" i="12"/>
  <c r="AD263" i="12" s="1"/>
  <c r="AD81" i="18" s="1"/>
  <c r="G224" i="12"/>
  <c r="G264" i="12" s="1"/>
  <c r="G82" i="18" s="1"/>
  <c r="K224" i="12"/>
  <c r="K264" i="12" s="1"/>
  <c r="K82" i="18" s="1"/>
  <c r="O224" i="12"/>
  <c r="O264" i="12" s="1"/>
  <c r="O82" i="18" s="1"/>
  <c r="S224" i="12"/>
  <c r="S264" i="12" s="1"/>
  <c r="S82" i="18" s="1"/>
  <c r="W224" i="12"/>
  <c r="W264" i="12" s="1"/>
  <c r="W82" i="18" s="1"/>
  <c r="AB224" i="12"/>
  <c r="AB264" i="12" s="1"/>
  <c r="AB82" i="18" s="1"/>
  <c r="J227" i="12"/>
  <c r="J267" i="12" s="1"/>
  <c r="J85" i="18" s="1"/>
  <c r="N227" i="12"/>
  <c r="N267" i="12" s="1"/>
  <c r="N85" i="18" s="1"/>
  <c r="R227" i="12"/>
  <c r="R267" i="12" s="1"/>
  <c r="R85" i="18" s="1"/>
  <c r="V227" i="12"/>
  <c r="V267" i="12" s="1"/>
  <c r="V85" i="18" s="1"/>
  <c r="Z227" i="12"/>
  <c r="Z267" i="12" s="1"/>
  <c r="Z85" i="18" s="1"/>
  <c r="I228" i="12"/>
  <c r="I268" i="12" s="1"/>
  <c r="I86" i="18" s="1"/>
  <c r="M228" i="12"/>
  <c r="M268" i="12" s="1"/>
  <c r="M86" i="18" s="1"/>
  <c r="Q228" i="12"/>
  <c r="Q268" i="12" s="1"/>
  <c r="Q86" i="18" s="1"/>
  <c r="U228" i="12"/>
  <c r="U268" i="12" s="1"/>
  <c r="U86" i="18" s="1"/>
  <c r="Y228" i="12"/>
  <c r="Y268" i="12" s="1"/>
  <c r="Y86" i="18" s="1"/>
  <c r="AF228" i="12"/>
  <c r="AF268" i="12" s="1"/>
  <c r="AF86" i="18" s="1"/>
  <c r="H231" i="12"/>
  <c r="H271" i="12" s="1"/>
  <c r="H89" i="18" s="1"/>
  <c r="L231" i="12"/>
  <c r="L271" i="12" s="1"/>
  <c r="L89" i="18" s="1"/>
  <c r="P231" i="12"/>
  <c r="P271" i="12" s="1"/>
  <c r="P89" i="18" s="1"/>
  <c r="T231" i="12"/>
  <c r="T271" i="12" s="1"/>
  <c r="T89" i="18" s="1"/>
  <c r="X231" i="12"/>
  <c r="X271" i="12" s="1"/>
  <c r="X89" i="18" s="1"/>
  <c r="AD231" i="12"/>
  <c r="AD271" i="12" s="1"/>
  <c r="AD89" i="18" s="1"/>
  <c r="G232" i="12"/>
  <c r="G272" i="12" s="1"/>
  <c r="G90" i="18" s="1"/>
  <c r="K232" i="12"/>
  <c r="K272" i="12" s="1"/>
  <c r="K90" i="18" s="1"/>
  <c r="O232" i="12"/>
  <c r="O272" i="12" s="1"/>
  <c r="O90" i="18" s="1"/>
  <c r="S232" i="12"/>
  <c r="S272" i="12" s="1"/>
  <c r="S90" i="18" s="1"/>
  <c r="W232" i="12"/>
  <c r="W272" i="12" s="1"/>
  <c r="W90" i="18" s="1"/>
  <c r="AB232" i="12"/>
  <c r="AB272" i="12" s="1"/>
  <c r="AB90" i="18" s="1"/>
  <c r="J235" i="12"/>
  <c r="J275" i="12" s="1"/>
  <c r="J93" i="18" s="1"/>
  <c r="N235" i="12"/>
  <c r="N275" i="12" s="1"/>
  <c r="N93" i="18" s="1"/>
  <c r="R235" i="12"/>
  <c r="R275" i="12" s="1"/>
  <c r="R93" i="18" s="1"/>
  <c r="V235" i="12"/>
  <c r="V275" i="12" s="1"/>
  <c r="V93" i="18" s="1"/>
  <c r="Z235" i="12"/>
  <c r="Z275" i="12" s="1"/>
  <c r="Z93" i="18" s="1"/>
  <c r="I236" i="12"/>
  <c r="I276" i="12" s="1"/>
  <c r="I94" i="18" s="1"/>
  <c r="M236" i="12"/>
  <c r="M276" i="12" s="1"/>
  <c r="M94" i="18" s="1"/>
  <c r="Q236" i="12"/>
  <c r="Q276" i="12" s="1"/>
  <c r="Q94" i="18" s="1"/>
  <c r="U236" i="12"/>
  <c r="U276" i="12" s="1"/>
  <c r="U94" i="18" s="1"/>
  <c r="Y236" i="12"/>
  <c r="Y276" i="12" s="1"/>
  <c r="Y94" i="18" s="1"/>
  <c r="AF236" i="12"/>
  <c r="AF276" i="12" s="1"/>
  <c r="AF94" i="18" s="1"/>
  <c r="H239" i="12"/>
  <c r="H279" i="12" s="1"/>
  <c r="H97" i="18" s="1"/>
  <c r="L239" i="12"/>
  <c r="L279" i="12" s="1"/>
  <c r="L97" i="18" s="1"/>
  <c r="P239" i="12"/>
  <c r="P279" i="12" s="1"/>
  <c r="P97" i="18" s="1"/>
  <c r="T239" i="12"/>
  <c r="T279" i="12" s="1"/>
  <c r="T97" i="18" s="1"/>
  <c r="X239" i="12"/>
  <c r="X279" i="12" s="1"/>
  <c r="X97" i="18" s="1"/>
  <c r="AD239" i="12"/>
  <c r="AD279" i="12" s="1"/>
  <c r="AD97" i="18" s="1"/>
  <c r="G240" i="12"/>
  <c r="G280" i="12" s="1"/>
  <c r="G98" i="18" s="1"/>
  <c r="K240" i="12"/>
  <c r="K280" i="12" s="1"/>
  <c r="K98" i="18" s="1"/>
  <c r="O240" i="12"/>
  <c r="O280" i="12" s="1"/>
  <c r="O98" i="18" s="1"/>
  <c r="S240" i="12"/>
  <c r="S280" i="12" s="1"/>
  <c r="S98" i="18" s="1"/>
  <c r="W240" i="12"/>
  <c r="W280" i="12" s="1"/>
  <c r="W98" i="18" s="1"/>
  <c r="AB240" i="12"/>
  <c r="AB280" i="12" s="1"/>
  <c r="AB98" i="18" s="1"/>
  <c r="J243" i="12"/>
  <c r="J283" i="12" s="1"/>
  <c r="J101" i="18" s="1"/>
  <c r="N243" i="12"/>
  <c r="N283" i="12" s="1"/>
  <c r="N101" i="18" s="1"/>
  <c r="R243" i="12"/>
  <c r="R283" i="12" s="1"/>
  <c r="R101" i="18" s="1"/>
  <c r="V243" i="12"/>
  <c r="V283" i="12" s="1"/>
  <c r="V101" i="18" s="1"/>
  <c r="Z243" i="12"/>
  <c r="Z283" i="12" s="1"/>
  <c r="Z101" i="18" s="1"/>
  <c r="I244" i="12"/>
  <c r="I284" i="12" s="1"/>
  <c r="I102" i="18" s="1"/>
  <c r="M244" i="12"/>
  <c r="M284" i="12" s="1"/>
  <c r="M102" i="18" s="1"/>
  <c r="Q244" i="12"/>
  <c r="Q284" i="12" s="1"/>
  <c r="Q102" i="18" s="1"/>
  <c r="U244" i="12"/>
  <c r="U284" i="12" s="1"/>
  <c r="U102" i="18" s="1"/>
  <c r="Y244" i="12"/>
  <c r="Y284" i="12" s="1"/>
  <c r="Y102" i="18" s="1"/>
  <c r="AF244" i="12"/>
  <c r="AF284" i="12" s="1"/>
  <c r="AF102" i="18" s="1"/>
  <c r="H247" i="12"/>
  <c r="H287" i="12" s="1"/>
  <c r="H105" i="18" s="1"/>
  <c r="L247" i="12"/>
  <c r="L287" i="12" s="1"/>
  <c r="L105" i="18" s="1"/>
  <c r="P247" i="12"/>
  <c r="P287" i="12" s="1"/>
  <c r="P105" i="18" s="1"/>
  <c r="T247" i="12"/>
  <c r="T287" i="12" s="1"/>
  <c r="T105" i="18" s="1"/>
  <c r="X247" i="12"/>
  <c r="X287" i="12" s="1"/>
  <c r="X105" i="18" s="1"/>
  <c r="AD247" i="12"/>
  <c r="AD287" i="12" s="1"/>
  <c r="AD105" i="18" s="1"/>
  <c r="G248" i="12"/>
  <c r="G288" i="12" s="1"/>
  <c r="G106" i="18" s="1"/>
  <c r="K248" i="12"/>
  <c r="K288" i="12" s="1"/>
  <c r="K106" i="18" s="1"/>
  <c r="O248" i="12"/>
  <c r="O288" i="12" s="1"/>
  <c r="O106" i="18" s="1"/>
  <c r="S248" i="12"/>
  <c r="S288" i="12" s="1"/>
  <c r="S106" i="18" s="1"/>
  <c r="W248" i="12"/>
  <c r="W288" i="12" s="1"/>
  <c r="W106" i="18" s="1"/>
  <c r="AB248" i="12"/>
  <c r="AB288" i="12" s="1"/>
  <c r="AB106" i="18" s="1"/>
  <c r="J251" i="12"/>
  <c r="J291" i="12" s="1"/>
  <c r="J109" i="18" s="1"/>
  <c r="N251" i="12"/>
  <c r="N291" i="12" s="1"/>
  <c r="N109" i="18" s="1"/>
  <c r="R251" i="12"/>
  <c r="R291" i="12" s="1"/>
  <c r="R109" i="18" s="1"/>
  <c r="V251" i="12"/>
  <c r="V291" i="12" s="1"/>
  <c r="V109" i="18" s="1"/>
  <c r="Z251" i="12"/>
  <c r="Z291" i="12" s="1"/>
  <c r="Z109" i="18" s="1"/>
  <c r="H384" i="12"/>
  <c r="L384" i="12"/>
  <c r="P384" i="12"/>
  <c r="T384" i="12"/>
  <c r="X384" i="12"/>
  <c r="AD384" i="12"/>
  <c r="J388" i="12"/>
  <c r="N388" i="12"/>
  <c r="R388" i="12"/>
  <c r="V388" i="12"/>
  <c r="Z388" i="12"/>
  <c r="H392" i="12"/>
  <c r="L392" i="12"/>
  <c r="P392" i="12"/>
  <c r="T392" i="12"/>
  <c r="X392" i="12"/>
  <c r="AD392" i="12"/>
  <c r="J396" i="12"/>
  <c r="N396" i="12"/>
  <c r="R396" i="12"/>
  <c r="V396" i="12"/>
  <c r="Z396" i="12"/>
  <c r="H400" i="12"/>
  <c r="L400" i="12"/>
  <c r="P400" i="12"/>
  <c r="T400" i="12"/>
  <c r="X400" i="12"/>
  <c r="AD400" i="12"/>
  <c r="J404" i="12"/>
  <c r="N404" i="12"/>
  <c r="R404" i="12"/>
  <c r="V404" i="12"/>
  <c r="Z404" i="12"/>
  <c r="H408" i="12"/>
  <c r="L408" i="12"/>
  <c r="P408" i="12"/>
  <c r="T408" i="12"/>
  <c r="X408" i="12"/>
  <c r="AD408" i="12"/>
  <c r="J412" i="12"/>
  <c r="N412" i="12"/>
  <c r="R412" i="12"/>
  <c r="V412" i="12"/>
  <c r="Z412" i="12"/>
  <c r="M380" i="12"/>
  <c r="U380" i="12"/>
  <c r="AF380" i="12"/>
  <c r="L381" i="12"/>
  <c r="T381" i="12"/>
  <c r="AD381" i="12"/>
  <c r="I913" i="13"/>
  <c r="I839" i="13"/>
  <c r="I802" i="13"/>
  <c r="M913" i="13"/>
  <c r="M839" i="13"/>
  <c r="M802" i="13"/>
  <c r="Q913" i="13"/>
  <c r="Q839" i="13"/>
  <c r="Q802" i="13"/>
  <c r="U913" i="13"/>
  <c r="U839" i="13"/>
  <c r="U802" i="13"/>
  <c r="Y913" i="13"/>
  <c r="Y839" i="13"/>
  <c r="Y802" i="13"/>
  <c r="AF913" i="13"/>
  <c r="AF839" i="13"/>
  <c r="AF802" i="13"/>
  <c r="H914" i="13"/>
  <c r="H840" i="13"/>
  <c r="H877" i="13"/>
  <c r="L914" i="13"/>
  <c r="L840" i="13"/>
  <c r="L877" i="13"/>
  <c r="P914" i="13"/>
  <c r="P840" i="13"/>
  <c r="P877" i="13"/>
  <c r="T914" i="13"/>
  <c r="T840" i="13"/>
  <c r="T877" i="13"/>
  <c r="X914" i="13"/>
  <c r="X840" i="13"/>
  <c r="X877" i="13"/>
  <c r="AD914" i="13"/>
  <c r="AD840" i="13"/>
  <c r="AD877" i="13"/>
  <c r="G843" i="13"/>
  <c r="G917" i="13"/>
  <c r="G880" i="13"/>
  <c r="K843" i="13"/>
  <c r="K880" i="13"/>
  <c r="O843" i="13"/>
  <c r="O917" i="13"/>
  <c r="O880" i="13"/>
  <c r="S843" i="13"/>
  <c r="S880" i="13"/>
  <c r="W843" i="13"/>
  <c r="W917" i="13"/>
  <c r="W880" i="13"/>
  <c r="AB843" i="13"/>
  <c r="AB880" i="13"/>
  <c r="J918" i="13"/>
  <c r="J844" i="13"/>
  <c r="J807" i="13"/>
  <c r="N918" i="13"/>
  <c r="N844" i="13"/>
  <c r="N807" i="13"/>
  <c r="R918" i="13"/>
  <c r="R844" i="13"/>
  <c r="R807" i="13"/>
  <c r="V918" i="13"/>
  <c r="V844" i="13"/>
  <c r="V807" i="13"/>
  <c r="Z918" i="13"/>
  <c r="Z844" i="13"/>
  <c r="Z807" i="13"/>
  <c r="I921" i="13"/>
  <c r="I847" i="13"/>
  <c r="I810" i="13"/>
  <c r="M921" i="13"/>
  <c r="M847" i="13"/>
  <c r="M810" i="13"/>
  <c r="Q921" i="13"/>
  <c r="Q847" i="13"/>
  <c r="Q810" i="13"/>
  <c r="U921" i="13"/>
  <c r="U847" i="13"/>
  <c r="U810" i="13"/>
  <c r="Y921" i="13"/>
  <c r="Y847" i="13"/>
  <c r="Y810" i="13"/>
  <c r="AF921" i="13"/>
  <c r="AF847" i="13"/>
  <c r="AF810" i="13"/>
  <c r="H922" i="13"/>
  <c r="H848" i="13"/>
  <c r="H885" i="13"/>
  <c r="L922" i="13"/>
  <c r="L848" i="13"/>
  <c r="L885" i="13"/>
  <c r="P922" i="13"/>
  <c r="P848" i="13"/>
  <c r="P885" i="13"/>
  <c r="T922" i="13"/>
  <c r="T848" i="13"/>
  <c r="T885" i="13"/>
  <c r="X922" i="13"/>
  <c r="X848" i="13"/>
  <c r="X885" i="13"/>
  <c r="AD922" i="13"/>
  <c r="AD848" i="13"/>
  <c r="AD885" i="13"/>
  <c r="G851" i="13"/>
  <c r="G925" i="13"/>
  <c r="G888" i="13"/>
  <c r="K851" i="13"/>
  <c r="K888" i="13"/>
  <c r="O851" i="13"/>
  <c r="O925" i="13"/>
  <c r="O888" i="13"/>
  <c r="S851" i="13"/>
  <c r="S888" i="13"/>
  <c r="W851" i="13"/>
  <c r="W925" i="13"/>
  <c r="W888" i="13"/>
  <c r="AB851" i="13"/>
  <c r="AB888" i="13"/>
  <c r="J926" i="13"/>
  <c r="J852" i="13"/>
  <c r="J815" i="13"/>
  <c r="N926" i="13"/>
  <c r="N852" i="13"/>
  <c r="N815" i="13"/>
  <c r="R926" i="13"/>
  <c r="R852" i="13"/>
  <c r="R815" i="13"/>
  <c r="V926" i="13"/>
  <c r="V852" i="13"/>
  <c r="V815" i="13"/>
  <c r="Z926" i="13"/>
  <c r="Z852" i="13"/>
  <c r="Z815" i="13"/>
  <c r="I929" i="13"/>
  <c r="I855" i="13"/>
  <c r="I818" i="13"/>
  <c r="M929" i="13"/>
  <c r="M855" i="13"/>
  <c r="M818" i="13"/>
  <c r="Q929" i="13"/>
  <c r="Q855" i="13"/>
  <c r="Q818" i="13"/>
  <c r="U929" i="13"/>
  <c r="U855" i="13"/>
  <c r="U818" i="13"/>
  <c r="Y929" i="13"/>
  <c r="Y855" i="13"/>
  <c r="Y818" i="13"/>
  <c r="AF929" i="13"/>
  <c r="AF855" i="13"/>
  <c r="AF818" i="13"/>
  <c r="H930" i="13"/>
  <c r="H856" i="13"/>
  <c r="H893" i="13"/>
  <c r="L930" i="13"/>
  <c r="L856" i="13"/>
  <c r="L893" i="13"/>
  <c r="P930" i="13"/>
  <c r="P856" i="13"/>
  <c r="P893" i="13"/>
  <c r="T930" i="13"/>
  <c r="T856" i="13"/>
  <c r="T893" i="13"/>
  <c r="X930" i="13"/>
  <c r="X856" i="13"/>
  <c r="X893" i="13"/>
  <c r="AD930" i="13"/>
  <c r="AD856" i="13"/>
  <c r="AD893" i="13"/>
  <c r="G859" i="13"/>
  <c r="G933" i="13"/>
  <c r="G896" i="13"/>
  <c r="K859" i="13"/>
  <c r="K896" i="13"/>
  <c r="O859" i="13"/>
  <c r="O933" i="13"/>
  <c r="O896" i="13"/>
  <c r="S859" i="13"/>
  <c r="S896" i="13"/>
  <c r="W859" i="13"/>
  <c r="W933" i="13"/>
  <c r="W896" i="13"/>
  <c r="AB859" i="13"/>
  <c r="AB896" i="13"/>
  <c r="J934" i="13"/>
  <c r="J860" i="13"/>
  <c r="J823" i="13"/>
  <c r="N934" i="13"/>
  <c r="N860" i="13"/>
  <c r="N823" i="13"/>
  <c r="R934" i="13"/>
  <c r="R860" i="13"/>
  <c r="R823" i="13"/>
  <c r="V934" i="13"/>
  <c r="V860" i="13"/>
  <c r="V823" i="13"/>
  <c r="Z934" i="13"/>
  <c r="Z860" i="13"/>
  <c r="Z823" i="13"/>
  <c r="I937" i="13"/>
  <c r="I863" i="13"/>
  <c r="I826" i="13"/>
  <c r="M937" i="13"/>
  <c r="M863" i="13"/>
  <c r="M826" i="13"/>
  <c r="Q937" i="13"/>
  <c r="Q863" i="13"/>
  <c r="Q826" i="13"/>
  <c r="U937" i="13"/>
  <c r="U863" i="13"/>
  <c r="U826" i="13"/>
  <c r="Y937" i="13"/>
  <c r="Y863" i="13"/>
  <c r="Y826" i="13"/>
  <c r="AF937" i="13"/>
  <c r="AF863" i="13"/>
  <c r="AF826" i="13"/>
  <c r="H938" i="13"/>
  <c r="H864" i="13"/>
  <c r="H901" i="13"/>
  <c r="L938" i="13"/>
  <c r="L864" i="13"/>
  <c r="L901" i="13"/>
  <c r="P938" i="13"/>
  <c r="P864" i="13"/>
  <c r="P901" i="13"/>
  <c r="T938" i="13"/>
  <c r="T864" i="13"/>
  <c r="T901" i="13"/>
  <c r="X938" i="13"/>
  <c r="X864" i="13"/>
  <c r="X901" i="13"/>
  <c r="AD938" i="13"/>
  <c r="AD864" i="13"/>
  <c r="AD901" i="13"/>
  <c r="G867" i="13"/>
  <c r="G941" i="13"/>
  <c r="G904" i="13"/>
  <c r="K867" i="13"/>
  <c r="K904" i="13"/>
  <c r="O867" i="13"/>
  <c r="O941" i="13"/>
  <c r="O904" i="13"/>
  <c r="S867" i="13"/>
  <c r="S904" i="13"/>
  <c r="W867" i="13"/>
  <c r="W941" i="13"/>
  <c r="W904" i="13"/>
  <c r="AB867" i="13"/>
  <c r="AB904" i="13"/>
  <c r="N51" i="13"/>
  <c r="V51" i="13"/>
  <c r="I123" i="13"/>
  <c r="M123" i="13"/>
  <c r="Q123" i="13"/>
  <c r="U123" i="13"/>
  <c r="Y123" i="13"/>
  <c r="AF123" i="13"/>
  <c r="G197" i="13"/>
  <c r="K197" i="13"/>
  <c r="O197" i="13"/>
  <c r="S197" i="13"/>
  <c r="W197" i="13"/>
  <c r="AB197" i="13"/>
  <c r="I239" i="13"/>
  <c r="Q239" i="13"/>
  <c r="Y239" i="13"/>
  <c r="M241" i="13"/>
  <c r="U241" i="13"/>
  <c r="AF241" i="13"/>
  <c r="J242" i="13"/>
  <c r="Z242" i="13"/>
  <c r="Q243" i="13"/>
  <c r="N244" i="13"/>
  <c r="V244" i="13"/>
  <c r="J246" i="13"/>
  <c r="R246" i="13"/>
  <c r="Z246" i="13"/>
  <c r="I247" i="13"/>
  <c r="Q247" i="13"/>
  <c r="Y247" i="13"/>
  <c r="M249" i="13"/>
  <c r="U249" i="13"/>
  <c r="AF249" i="13"/>
  <c r="J250" i="13"/>
  <c r="Z250" i="13"/>
  <c r="Q251" i="13"/>
  <c r="N252" i="13"/>
  <c r="V252" i="13"/>
  <c r="J254" i="13"/>
  <c r="R254" i="13"/>
  <c r="Z254" i="13"/>
  <c r="I255" i="13"/>
  <c r="Q255" i="13"/>
  <c r="Y255" i="13"/>
  <c r="M257" i="13"/>
  <c r="U257" i="13"/>
  <c r="AF257" i="13"/>
  <c r="J258" i="13"/>
  <c r="Z258" i="13"/>
  <c r="Q259" i="13"/>
  <c r="N260" i="13"/>
  <c r="V260" i="13"/>
  <c r="J262" i="13"/>
  <c r="R262" i="13"/>
  <c r="Z262" i="13"/>
  <c r="I263" i="13"/>
  <c r="Q263" i="13"/>
  <c r="Y263" i="13"/>
  <c r="M265" i="13"/>
  <c r="U265" i="13"/>
  <c r="AF265" i="13"/>
  <c r="J266" i="13"/>
  <c r="Z266" i="13"/>
  <c r="Q267" i="13"/>
  <c r="N268" i="13"/>
  <c r="V268" i="13"/>
  <c r="H499" i="13"/>
  <c r="L499" i="13"/>
  <c r="P499" i="13"/>
  <c r="T499" i="13"/>
  <c r="X499" i="13"/>
  <c r="AD499" i="13"/>
  <c r="G500" i="13"/>
  <c r="G948" i="13" s="1"/>
  <c r="K500" i="13"/>
  <c r="K948" i="13" s="1"/>
  <c r="O500" i="13"/>
  <c r="O948" i="13" s="1"/>
  <c r="S500" i="13"/>
  <c r="S948" i="13" s="1"/>
  <c r="W500" i="13"/>
  <c r="W948" i="13" s="1"/>
  <c r="AB500" i="13"/>
  <c r="AB948" i="13" s="1"/>
  <c r="J501" i="13"/>
  <c r="J949" i="13" s="1"/>
  <c r="N501" i="13"/>
  <c r="N949" i="13" s="1"/>
  <c r="R501" i="13"/>
  <c r="R949" i="13" s="1"/>
  <c r="V501" i="13"/>
  <c r="V949" i="13" s="1"/>
  <c r="Z501" i="13"/>
  <c r="Z949" i="13" s="1"/>
  <c r="M504" i="13"/>
  <c r="M952" i="13" s="1"/>
  <c r="U504" i="13"/>
  <c r="U952" i="13" s="1"/>
  <c r="AF504" i="13"/>
  <c r="AF952" i="13" s="1"/>
  <c r="L505" i="13"/>
  <c r="L953" i="13" s="1"/>
  <c r="T505" i="13"/>
  <c r="T953" i="13" s="1"/>
  <c r="AD505" i="13"/>
  <c r="AD953" i="13" s="1"/>
  <c r="G508" i="13"/>
  <c r="G956" i="13" s="1"/>
  <c r="K508" i="13"/>
  <c r="K956" i="13" s="1"/>
  <c r="O508" i="13"/>
  <c r="O956" i="13" s="1"/>
  <c r="S508" i="13"/>
  <c r="S956" i="13" s="1"/>
  <c r="W508" i="13"/>
  <c r="W956" i="13" s="1"/>
  <c r="AB508" i="13"/>
  <c r="AB956" i="13" s="1"/>
  <c r="J509" i="13"/>
  <c r="J957" i="13" s="1"/>
  <c r="N509" i="13"/>
  <c r="N957" i="13" s="1"/>
  <c r="R509" i="13"/>
  <c r="R957" i="13" s="1"/>
  <c r="V509" i="13"/>
  <c r="V957" i="13" s="1"/>
  <c r="Z509" i="13"/>
  <c r="Z957" i="13" s="1"/>
  <c r="M512" i="13"/>
  <c r="M960" i="13" s="1"/>
  <c r="U512" i="13"/>
  <c r="U960" i="13" s="1"/>
  <c r="AF512" i="13"/>
  <c r="AF960" i="13" s="1"/>
  <c r="L513" i="13"/>
  <c r="L961" i="13" s="1"/>
  <c r="T513" i="13"/>
  <c r="T961" i="13" s="1"/>
  <c r="AD513" i="13"/>
  <c r="AD961" i="13" s="1"/>
  <c r="G516" i="13"/>
  <c r="G964" i="13" s="1"/>
  <c r="K516" i="13"/>
  <c r="K964" i="13" s="1"/>
  <c r="O516" i="13"/>
  <c r="O964" i="13" s="1"/>
  <c r="S516" i="13"/>
  <c r="S964" i="13" s="1"/>
  <c r="W516" i="13"/>
  <c r="W964" i="13" s="1"/>
  <c r="AB516" i="13"/>
  <c r="AB964" i="13" s="1"/>
  <c r="J517" i="13"/>
  <c r="J965" i="13" s="1"/>
  <c r="N517" i="13"/>
  <c r="N965" i="13" s="1"/>
  <c r="R517" i="13"/>
  <c r="R965" i="13" s="1"/>
  <c r="V517" i="13"/>
  <c r="V965" i="13" s="1"/>
  <c r="Z517" i="13"/>
  <c r="Z965" i="13" s="1"/>
  <c r="M520" i="13"/>
  <c r="M968" i="13" s="1"/>
  <c r="U520" i="13"/>
  <c r="U968" i="13" s="1"/>
  <c r="AF520" i="13"/>
  <c r="AF968" i="13" s="1"/>
  <c r="L521" i="13"/>
  <c r="L969" i="13" s="1"/>
  <c r="P521" i="13"/>
  <c r="P969" i="13" s="1"/>
  <c r="T521" i="13"/>
  <c r="T969" i="13" s="1"/>
  <c r="X521" i="13"/>
  <c r="X969" i="13" s="1"/>
  <c r="AD521" i="13"/>
  <c r="AD969" i="13" s="1"/>
  <c r="G524" i="13"/>
  <c r="G972" i="13" s="1"/>
  <c r="K524" i="13"/>
  <c r="K972" i="13" s="1"/>
  <c r="O524" i="13"/>
  <c r="O972" i="13" s="1"/>
  <c r="S524" i="13"/>
  <c r="S972" i="13" s="1"/>
  <c r="W524" i="13"/>
  <c r="W972" i="13" s="1"/>
  <c r="AB524" i="13"/>
  <c r="AB972" i="13" s="1"/>
  <c r="J525" i="13"/>
  <c r="J973" i="13" s="1"/>
  <c r="N525" i="13"/>
  <c r="N973" i="13" s="1"/>
  <c r="R525" i="13"/>
  <c r="R973" i="13" s="1"/>
  <c r="V525" i="13"/>
  <c r="V973" i="13" s="1"/>
  <c r="Z525" i="13"/>
  <c r="Z973" i="13" s="1"/>
  <c r="I528" i="13"/>
  <c r="I976" i="13" s="1"/>
  <c r="M528" i="13"/>
  <c r="M976" i="13" s="1"/>
  <c r="Q528" i="13"/>
  <c r="Q976" i="13" s="1"/>
  <c r="U528" i="13"/>
  <c r="U976" i="13" s="1"/>
  <c r="Y528" i="13"/>
  <c r="Y976" i="13" s="1"/>
  <c r="AF528" i="13"/>
  <c r="AF976" i="13" s="1"/>
  <c r="H529" i="13"/>
  <c r="H977" i="13" s="1"/>
  <c r="L529" i="13"/>
  <c r="L977" i="13" s="1"/>
  <c r="P529" i="13"/>
  <c r="P977" i="13" s="1"/>
  <c r="T529" i="13"/>
  <c r="T977" i="13" s="1"/>
  <c r="X529" i="13"/>
  <c r="X977" i="13" s="1"/>
  <c r="AD529" i="13"/>
  <c r="AD977" i="13" s="1"/>
  <c r="H312" i="13"/>
  <c r="P312" i="13"/>
  <c r="X312" i="13"/>
  <c r="G348" i="13"/>
  <c r="K348" i="13"/>
  <c r="O348" i="13"/>
  <c r="S348" i="13"/>
  <c r="W348" i="13"/>
  <c r="AB348" i="13"/>
  <c r="I538" i="13"/>
  <c r="M538" i="13"/>
  <c r="Q538" i="13"/>
  <c r="U538" i="13"/>
  <c r="Y538" i="13"/>
  <c r="AF538" i="13"/>
  <c r="H539" i="13"/>
  <c r="L539" i="13"/>
  <c r="P539" i="13"/>
  <c r="T539" i="13"/>
  <c r="X539" i="13"/>
  <c r="AD539" i="13"/>
  <c r="G542" i="13"/>
  <c r="K542" i="13"/>
  <c r="O542" i="13"/>
  <c r="S542" i="13"/>
  <c r="W542" i="13"/>
  <c r="AB542" i="13"/>
  <c r="J543" i="13"/>
  <c r="N543" i="13"/>
  <c r="R543" i="13"/>
  <c r="V543" i="13"/>
  <c r="Z543" i="13"/>
  <c r="I546" i="13"/>
  <c r="M546" i="13"/>
  <c r="Q546" i="13"/>
  <c r="U546" i="13"/>
  <c r="Y546" i="13"/>
  <c r="AF546" i="13"/>
  <c r="H547" i="13"/>
  <c r="L547" i="13"/>
  <c r="P547" i="13"/>
  <c r="T547" i="13"/>
  <c r="X547" i="13"/>
  <c r="AD547" i="13"/>
  <c r="G550" i="13"/>
  <c r="K550" i="13"/>
  <c r="O550" i="13"/>
  <c r="S550" i="13"/>
  <c r="W550" i="13"/>
  <c r="AB550" i="13"/>
  <c r="J551" i="13"/>
  <c r="N551" i="13"/>
  <c r="R551" i="13"/>
  <c r="V551" i="13"/>
  <c r="Z551" i="13"/>
  <c r="I554" i="13"/>
  <c r="M554" i="13"/>
  <c r="Q554" i="13"/>
  <c r="U554" i="13"/>
  <c r="Y554" i="13"/>
  <c r="AF554" i="13"/>
  <c r="H555" i="13"/>
  <c r="L555" i="13"/>
  <c r="P555" i="13"/>
  <c r="T555" i="13"/>
  <c r="X555" i="13"/>
  <c r="AD555" i="13"/>
  <c r="G558" i="13"/>
  <c r="K558" i="13"/>
  <c r="O558" i="13"/>
  <c r="S558" i="13"/>
  <c r="W558" i="13"/>
  <c r="AB558" i="13"/>
  <c r="J559" i="13"/>
  <c r="N559" i="13"/>
  <c r="R559" i="13"/>
  <c r="V559" i="13"/>
  <c r="Z559" i="13"/>
  <c r="I562" i="13"/>
  <c r="M562" i="13"/>
  <c r="Q562" i="13"/>
  <c r="U562" i="13"/>
  <c r="Y562" i="13"/>
  <c r="AF562" i="13"/>
  <c r="H563" i="13"/>
  <c r="L563" i="13"/>
  <c r="P563" i="13"/>
  <c r="T563" i="13"/>
  <c r="X563" i="13"/>
  <c r="AD563" i="13"/>
  <c r="G566" i="13"/>
  <c r="K566" i="13"/>
  <c r="O566" i="13"/>
  <c r="S566" i="13"/>
  <c r="W566" i="13"/>
  <c r="AB566" i="13"/>
  <c r="N348" i="13"/>
  <c r="V348" i="13"/>
  <c r="H581" i="13"/>
  <c r="L581" i="13"/>
  <c r="P581" i="13"/>
  <c r="T581" i="13"/>
  <c r="X581" i="13"/>
  <c r="AD581" i="13"/>
  <c r="H597" i="13"/>
  <c r="L597" i="13"/>
  <c r="P597" i="13"/>
  <c r="T597" i="13"/>
  <c r="X597" i="13"/>
  <c r="AD597" i="13"/>
  <c r="L384" i="13"/>
  <c r="T384" i="13"/>
  <c r="AD384" i="13"/>
  <c r="I422" i="13"/>
  <c r="M422" i="13"/>
  <c r="Q422" i="13"/>
  <c r="U422" i="13"/>
  <c r="Y422" i="13"/>
  <c r="AF422" i="13"/>
  <c r="J422" i="13"/>
  <c r="L458" i="13"/>
  <c r="P458" i="13"/>
  <c r="T458" i="13"/>
  <c r="X458" i="13"/>
  <c r="AD458" i="13"/>
  <c r="I494" i="13"/>
  <c r="Q494" i="13"/>
  <c r="Q604" i="13" s="1"/>
  <c r="Y494" i="13"/>
  <c r="M494" i="13"/>
  <c r="M604" i="13" s="1"/>
  <c r="R503" i="13"/>
  <c r="R951" i="13" s="1"/>
  <c r="AF571" i="13"/>
  <c r="N799" i="13"/>
  <c r="P801" i="13"/>
  <c r="H803" i="13"/>
  <c r="X803" i="13"/>
  <c r="K804" i="13"/>
  <c r="AB804" i="13"/>
  <c r="S806" i="13"/>
  <c r="P809" i="13"/>
  <c r="H811" i="13"/>
  <c r="X811" i="13"/>
  <c r="K812" i="13"/>
  <c r="AB812" i="13"/>
  <c r="S814" i="13"/>
  <c r="P817" i="13"/>
  <c r="H819" i="13"/>
  <c r="X819" i="13"/>
  <c r="K820" i="13"/>
  <c r="AB820" i="13"/>
  <c r="S822" i="13"/>
  <c r="P825" i="13"/>
  <c r="H827" i="13"/>
  <c r="X827" i="13"/>
  <c r="K828" i="13"/>
  <c r="AB828" i="13"/>
  <c r="S830" i="13"/>
  <c r="J873" i="13"/>
  <c r="Z873" i="13"/>
  <c r="Q874" i="13"/>
  <c r="I876" i="13"/>
  <c r="Y876" i="13"/>
  <c r="R879" i="13"/>
  <c r="J881" i="13"/>
  <c r="Z881" i="13"/>
  <c r="Q882" i="13"/>
  <c r="I884" i="13"/>
  <c r="Y884" i="13"/>
  <c r="R887" i="13"/>
  <c r="J889" i="13"/>
  <c r="Z889" i="13"/>
  <c r="Q890" i="13"/>
  <c r="I892" i="13"/>
  <c r="Y892" i="13"/>
  <c r="R895" i="13"/>
  <c r="J897" i="13"/>
  <c r="Z897" i="13"/>
  <c r="Q898" i="13"/>
  <c r="I900" i="13"/>
  <c r="Y900" i="13"/>
  <c r="R903" i="13"/>
  <c r="D9" i="14"/>
  <c r="J42" i="14"/>
  <c r="N42" i="14"/>
  <c r="R42" i="14"/>
  <c r="V42" i="14"/>
  <c r="Z42" i="14"/>
  <c r="H317" i="18"/>
  <c r="P317" i="18"/>
  <c r="P122" i="14"/>
  <c r="X317" i="18"/>
  <c r="U317" i="18"/>
  <c r="J56" i="14"/>
  <c r="J318" i="18" s="1"/>
  <c r="N56" i="14"/>
  <c r="N318" i="18" s="1"/>
  <c r="R56" i="14"/>
  <c r="R318" i="18" s="1"/>
  <c r="V56" i="14"/>
  <c r="V318" i="18" s="1"/>
  <c r="Z56" i="14"/>
  <c r="Z318" i="18" s="1"/>
  <c r="F319" i="18"/>
  <c r="F122" i="14"/>
  <c r="I72" i="14"/>
  <c r="M72" i="14"/>
  <c r="Q72" i="14"/>
  <c r="U72" i="14"/>
  <c r="Y72" i="14"/>
  <c r="AF72" i="14"/>
  <c r="L320" i="18"/>
  <c r="L123" i="14"/>
  <c r="AD320" i="18"/>
  <c r="AD123" i="14"/>
  <c r="I326" i="18"/>
  <c r="I124" i="14"/>
  <c r="F327" i="18"/>
  <c r="F125" i="14"/>
  <c r="F127" i="14" s="1"/>
  <c r="G327" i="18"/>
  <c r="G125" i="14"/>
  <c r="K149" i="14"/>
  <c r="AB9" i="15"/>
  <c r="D116" i="15"/>
  <c r="D70" i="15"/>
  <c r="D188" i="15" s="1"/>
  <c r="D140" i="15"/>
  <c r="G48" i="16"/>
  <c r="L260" i="16"/>
  <c r="D31" i="18"/>
  <c r="B77" i="18"/>
  <c r="B138" i="18"/>
  <c r="V344" i="18"/>
  <c r="I129" i="26"/>
  <c r="I27" i="5"/>
  <c r="J28" i="5"/>
  <c r="J45" i="5"/>
  <c r="G45" i="5" s="1"/>
  <c r="L9" i="24"/>
  <c r="L9" i="11"/>
  <c r="P9" i="27"/>
  <c r="P9" i="22"/>
  <c r="P9" i="14"/>
  <c r="T9" i="27"/>
  <c r="T9" i="24"/>
  <c r="T9" i="15"/>
  <c r="X9" i="21"/>
  <c r="AD9" i="27"/>
  <c r="AD9" i="25"/>
  <c r="AD35" i="25" s="1"/>
  <c r="AD9" i="22"/>
  <c r="AD9" i="26"/>
  <c r="AD9" i="24"/>
  <c r="AD9" i="21"/>
  <c r="AD9" i="20"/>
  <c r="AD9" i="19"/>
  <c r="AD9" i="15"/>
  <c r="AD9" i="14"/>
  <c r="AD9" i="18"/>
  <c r="AD9" i="11"/>
  <c r="L51" i="5"/>
  <c r="P52" i="5"/>
  <c r="AD52" i="5"/>
  <c r="T53" i="5"/>
  <c r="AD53" i="5"/>
  <c r="H64" i="5"/>
  <c r="H15" i="26" s="1"/>
  <c r="AD64" i="5"/>
  <c r="AD15" i="26" s="1"/>
  <c r="H65" i="5"/>
  <c r="H16" i="26" s="1"/>
  <c r="AD65" i="5"/>
  <c r="AD16" i="26" s="1"/>
  <c r="H66" i="5"/>
  <c r="H17" i="26" s="1"/>
  <c r="AD66" i="5"/>
  <c r="AD17" i="26" s="1"/>
  <c r="H67" i="5"/>
  <c r="H18" i="26" s="1"/>
  <c r="AD67" i="5"/>
  <c r="AD18" i="26" s="1"/>
  <c r="G15" i="27"/>
  <c r="G21" i="26"/>
  <c r="D15" i="20"/>
  <c r="B30" i="18"/>
  <c r="B26" i="18"/>
  <c r="B22" i="18"/>
  <c r="B18" i="18"/>
  <c r="B31" i="18"/>
  <c r="B27" i="18"/>
  <c r="B23" i="18"/>
  <c r="B19" i="18"/>
  <c r="B15" i="18"/>
  <c r="B28" i="18"/>
  <c r="B24" i="18"/>
  <c r="B20" i="18"/>
  <c r="B16" i="18"/>
  <c r="B29" i="18"/>
  <c r="B25" i="18"/>
  <c r="B21" i="18"/>
  <c r="B17" i="18"/>
  <c r="D22" i="20"/>
  <c r="B308" i="18"/>
  <c r="B304" i="18"/>
  <c r="B300" i="18"/>
  <c r="B296" i="18"/>
  <c r="B307" i="18"/>
  <c r="B306" i="18"/>
  <c r="B305" i="18"/>
  <c r="B293" i="18"/>
  <c r="B289" i="18"/>
  <c r="B285" i="18"/>
  <c r="B281" i="18"/>
  <c r="B299" i="18"/>
  <c r="B298" i="18"/>
  <c r="B297" i="18"/>
  <c r="B291" i="18"/>
  <c r="B287" i="18"/>
  <c r="B283" i="18"/>
  <c r="B279" i="18"/>
  <c r="B309" i="18"/>
  <c r="B294" i="18"/>
  <c r="B292" i="18"/>
  <c r="B284" i="18"/>
  <c r="B303" i="18"/>
  <c r="B301" i="18"/>
  <c r="B286" i="18"/>
  <c r="B278" i="18"/>
  <c r="B280" i="18"/>
  <c r="B290" i="18"/>
  <c r="B288" i="18"/>
  <c r="B295" i="18"/>
  <c r="D613" i="7"/>
  <c r="D617" i="7"/>
  <c r="D621" i="7"/>
  <c r="D625" i="7"/>
  <c r="C51" i="18"/>
  <c r="C36" i="18"/>
  <c r="C46" i="18"/>
  <c r="C169" i="18"/>
  <c r="C276" i="18"/>
  <c r="C317" i="18"/>
  <c r="C319" i="18"/>
  <c r="C318" i="18"/>
  <c r="D51" i="19"/>
  <c r="G35" i="9"/>
  <c r="G57" i="9" s="1"/>
  <c r="K35" i="9"/>
  <c r="K57" i="9" s="1"/>
  <c r="O35" i="9"/>
  <c r="O57" i="9" s="1"/>
  <c r="S35" i="9"/>
  <c r="S57" i="9" s="1"/>
  <c r="W35" i="9"/>
  <c r="W57" i="9" s="1"/>
  <c r="AB35" i="9"/>
  <c r="AB57" i="9" s="1"/>
  <c r="C451" i="9"/>
  <c r="D469" i="9" s="1"/>
  <c r="C493" i="9"/>
  <c r="D511" i="9" s="1"/>
  <c r="C535" i="9"/>
  <c r="D553" i="9" s="1"/>
  <c r="C577" i="9"/>
  <c r="D595" i="9" s="1"/>
  <c r="J38" i="10"/>
  <c r="J68" i="10" s="1"/>
  <c r="N38" i="10"/>
  <c r="N68" i="10" s="1"/>
  <c r="N71" i="10" s="1"/>
  <c r="R38" i="10"/>
  <c r="R68" i="10" s="1"/>
  <c r="V38" i="10"/>
  <c r="V68" i="10" s="1"/>
  <c r="I63" i="10"/>
  <c r="I69" i="10" s="1"/>
  <c r="M63" i="10"/>
  <c r="M69" i="10" s="1"/>
  <c r="Q63" i="10"/>
  <c r="Q69" i="10" s="1"/>
  <c r="U63" i="10"/>
  <c r="U69" i="10" s="1"/>
  <c r="Y63" i="10"/>
  <c r="Y69" i="10" s="1"/>
  <c r="AF63" i="10"/>
  <c r="AF69" i="10" s="1"/>
  <c r="H48" i="11"/>
  <c r="H215" i="11" s="1"/>
  <c r="P48" i="11"/>
  <c r="P215" i="11" s="1"/>
  <c r="X48" i="11"/>
  <c r="X215" i="11" s="1"/>
  <c r="L88" i="11"/>
  <c r="L216" i="11" s="1"/>
  <c r="T88" i="11"/>
  <c r="T216" i="11" s="1"/>
  <c r="AD88" i="11"/>
  <c r="AD216" i="11" s="1"/>
  <c r="K123" i="11"/>
  <c r="K217" i="11" s="1"/>
  <c r="S123" i="11"/>
  <c r="S217" i="11" s="1"/>
  <c r="AB123" i="11"/>
  <c r="AB217" i="11" s="1"/>
  <c r="J158" i="11"/>
  <c r="J218" i="11" s="1"/>
  <c r="R158" i="11"/>
  <c r="R218" i="11" s="1"/>
  <c r="Z158" i="11"/>
  <c r="Z218" i="11" s="1"/>
  <c r="F237" i="18"/>
  <c r="F164" i="11"/>
  <c r="G203" i="11"/>
  <c r="G219" i="11" s="1"/>
  <c r="O203" i="11"/>
  <c r="O219" i="11" s="1"/>
  <c r="W203" i="11"/>
  <c r="W219" i="11" s="1"/>
  <c r="I259" i="12"/>
  <c r="I77" i="18" s="1"/>
  <c r="M259" i="12"/>
  <c r="M77" i="18" s="1"/>
  <c r="Q259" i="12"/>
  <c r="Q77" i="18" s="1"/>
  <c r="U259" i="12"/>
  <c r="U77" i="18" s="1"/>
  <c r="Y259" i="12"/>
  <c r="Y77" i="18" s="1"/>
  <c r="AF259" i="12"/>
  <c r="AF77" i="18" s="1"/>
  <c r="H262" i="12"/>
  <c r="H80" i="18" s="1"/>
  <c r="L262" i="12"/>
  <c r="L80" i="18" s="1"/>
  <c r="P262" i="12"/>
  <c r="P80" i="18" s="1"/>
  <c r="T262" i="12"/>
  <c r="T80" i="18" s="1"/>
  <c r="X262" i="12"/>
  <c r="X80" i="18" s="1"/>
  <c r="AD262" i="12"/>
  <c r="AD80" i="18" s="1"/>
  <c r="H270" i="12"/>
  <c r="H88" i="18" s="1"/>
  <c r="L270" i="12"/>
  <c r="L88" i="18" s="1"/>
  <c r="P270" i="12"/>
  <c r="P88" i="18" s="1"/>
  <c r="T270" i="12"/>
  <c r="T88" i="18" s="1"/>
  <c r="X270" i="12"/>
  <c r="X88" i="18" s="1"/>
  <c r="AD270" i="12"/>
  <c r="AD88" i="18" s="1"/>
  <c r="Z274" i="12"/>
  <c r="Z92" i="18" s="1"/>
  <c r="H278" i="12"/>
  <c r="H96" i="18" s="1"/>
  <c r="L278" i="12"/>
  <c r="L96" i="18" s="1"/>
  <c r="P278" i="12"/>
  <c r="P96" i="18" s="1"/>
  <c r="T278" i="12"/>
  <c r="T96" i="18" s="1"/>
  <c r="X278" i="12"/>
  <c r="X96" i="18" s="1"/>
  <c r="AD278" i="12"/>
  <c r="AD96" i="18" s="1"/>
  <c r="H286" i="12"/>
  <c r="H104" i="18" s="1"/>
  <c r="L286" i="12"/>
  <c r="L104" i="18" s="1"/>
  <c r="P286" i="12"/>
  <c r="P104" i="18" s="1"/>
  <c r="T286" i="12"/>
  <c r="T104" i="18" s="1"/>
  <c r="X286" i="12"/>
  <c r="X104" i="18" s="1"/>
  <c r="AD286" i="12"/>
  <c r="AD104" i="18" s="1"/>
  <c r="K53" i="12"/>
  <c r="S53" i="12"/>
  <c r="AB53" i="12"/>
  <c r="G380" i="12"/>
  <c r="G416" i="12" s="1"/>
  <c r="O380" i="12"/>
  <c r="O416" i="12" s="1"/>
  <c r="W380" i="12"/>
  <c r="W416" i="12" s="1"/>
  <c r="N381" i="12"/>
  <c r="V381" i="12"/>
  <c r="R9" i="13"/>
  <c r="H910" i="13"/>
  <c r="H836" i="13"/>
  <c r="H873" i="13"/>
  <c r="H799" i="13"/>
  <c r="L910" i="13"/>
  <c r="L836" i="13"/>
  <c r="L873" i="13"/>
  <c r="L799" i="13"/>
  <c r="P910" i="13"/>
  <c r="P836" i="13"/>
  <c r="P873" i="13"/>
  <c r="P799" i="13"/>
  <c r="T910" i="13"/>
  <c r="T836" i="13"/>
  <c r="T873" i="13"/>
  <c r="T799" i="13"/>
  <c r="X910" i="13"/>
  <c r="X836" i="13"/>
  <c r="X873" i="13"/>
  <c r="X799" i="13"/>
  <c r="AD910" i="13"/>
  <c r="AD836" i="13"/>
  <c r="AD873" i="13"/>
  <c r="AD799" i="13"/>
  <c r="G911" i="13"/>
  <c r="G837" i="13"/>
  <c r="G874" i="13"/>
  <c r="K911" i="13"/>
  <c r="K837" i="13"/>
  <c r="K874" i="13"/>
  <c r="O911" i="13"/>
  <c r="O837" i="13"/>
  <c r="O874" i="13"/>
  <c r="S911" i="13"/>
  <c r="S837" i="13"/>
  <c r="S874" i="13"/>
  <c r="W911" i="13"/>
  <c r="W837" i="13"/>
  <c r="W874" i="13"/>
  <c r="AB911" i="13"/>
  <c r="AB837" i="13"/>
  <c r="AB874" i="13"/>
  <c r="J912" i="13"/>
  <c r="J838" i="13"/>
  <c r="J801" i="13"/>
  <c r="N912" i="13"/>
  <c r="N838" i="13"/>
  <c r="N801" i="13"/>
  <c r="R912" i="13"/>
  <c r="R838" i="13"/>
  <c r="R801" i="13"/>
  <c r="V912" i="13"/>
  <c r="V838" i="13"/>
  <c r="V801" i="13"/>
  <c r="Z912" i="13"/>
  <c r="Z838" i="13"/>
  <c r="Z801" i="13"/>
  <c r="I915" i="13"/>
  <c r="I841" i="13"/>
  <c r="I804" i="13"/>
  <c r="M915" i="13"/>
  <c r="M841" i="13"/>
  <c r="M804" i="13"/>
  <c r="Q915" i="13"/>
  <c r="Q841" i="13"/>
  <c r="Q804" i="13"/>
  <c r="U915" i="13"/>
  <c r="U841" i="13"/>
  <c r="U804" i="13"/>
  <c r="Y915" i="13"/>
  <c r="Y841" i="13"/>
  <c r="Y804" i="13"/>
  <c r="AF915" i="13"/>
  <c r="AF841" i="13"/>
  <c r="AF804" i="13"/>
  <c r="H916" i="13"/>
  <c r="H842" i="13"/>
  <c r="H879" i="13"/>
  <c r="L916" i="13"/>
  <c r="L842" i="13"/>
  <c r="L879" i="13"/>
  <c r="P916" i="13"/>
  <c r="P842" i="13"/>
  <c r="P879" i="13"/>
  <c r="T916" i="13"/>
  <c r="T842" i="13"/>
  <c r="T879" i="13"/>
  <c r="X916" i="13"/>
  <c r="X842" i="13"/>
  <c r="X879" i="13"/>
  <c r="AD916" i="13"/>
  <c r="AD842" i="13"/>
  <c r="AD879" i="13"/>
  <c r="G919" i="13"/>
  <c r="G845" i="13"/>
  <c r="G882" i="13"/>
  <c r="K919" i="13"/>
  <c r="K845" i="13"/>
  <c r="K882" i="13"/>
  <c r="O919" i="13"/>
  <c r="O845" i="13"/>
  <c r="O882" i="13"/>
  <c r="S919" i="13"/>
  <c r="S845" i="13"/>
  <c r="S882" i="13"/>
  <c r="W919" i="13"/>
  <c r="W845" i="13"/>
  <c r="W882" i="13"/>
  <c r="AB919" i="13"/>
  <c r="AB845" i="13"/>
  <c r="AB882" i="13"/>
  <c r="J920" i="13"/>
  <c r="J846" i="13"/>
  <c r="J809" i="13"/>
  <c r="N920" i="13"/>
  <c r="N846" i="13"/>
  <c r="N809" i="13"/>
  <c r="R920" i="13"/>
  <c r="R846" i="13"/>
  <c r="R809" i="13"/>
  <c r="V920" i="13"/>
  <c r="V846" i="13"/>
  <c r="V809" i="13"/>
  <c r="Z920" i="13"/>
  <c r="Z846" i="13"/>
  <c r="Z809" i="13"/>
  <c r="I923" i="13"/>
  <c r="I849" i="13"/>
  <c r="I812" i="13"/>
  <c r="M923" i="13"/>
  <c r="M849" i="13"/>
  <c r="M812" i="13"/>
  <c r="Q923" i="13"/>
  <c r="Q849" i="13"/>
  <c r="Q812" i="13"/>
  <c r="U923" i="13"/>
  <c r="U849" i="13"/>
  <c r="U812" i="13"/>
  <c r="Y923" i="13"/>
  <c r="Y849" i="13"/>
  <c r="Y812" i="13"/>
  <c r="AF923" i="13"/>
  <c r="AF849" i="13"/>
  <c r="AF812" i="13"/>
  <c r="H924" i="13"/>
  <c r="H850" i="13"/>
  <c r="H887" i="13"/>
  <c r="L924" i="13"/>
  <c r="L850" i="13"/>
  <c r="L887" i="13"/>
  <c r="P924" i="13"/>
  <c r="P850" i="13"/>
  <c r="P887" i="13"/>
  <c r="T924" i="13"/>
  <c r="T850" i="13"/>
  <c r="T887" i="13"/>
  <c r="X924" i="13"/>
  <c r="X850" i="13"/>
  <c r="X887" i="13"/>
  <c r="AD924" i="13"/>
  <c r="AD850" i="13"/>
  <c r="AD887" i="13"/>
  <c r="G927" i="13"/>
  <c r="G853" i="13"/>
  <c r="G890" i="13"/>
  <c r="K927" i="13"/>
  <c r="K853" i="13"/>
  <c r="K890" i="13"/>
  <c r="O927" i="13"/>
  <c r="O853" i="13"/>
  <c r="O890" i="13"/>
  <c r="S927" i="13"/>
  <c r="S853" i="13"/>
  <c r="S890" i="13"/>
  <c r="W927" i="13"/>
  <c r="W853" i="13"/>
  <c r="W890" i="13"/>
  <c r="AB927" i="13"/>
  <c r="AB853" i="13"/>
  <c r="AB890" i="13"/>
  <c r="J928" i="13"/>
  <c r="J854" i="13"/>
  <c r="J817" i="13"/>
  <c r="N928" i="13"/>
  <c r="N854" i="13"/>
  <c r="N817" i="13"/>
  <c r="R928" i="13"/>
  <c r="R854" i="13"/>
  <c r="R817" i="13"/>
  <c r="V928" i="13"/>
  <c r="V854" i="13"/>
  <c r="V817" i="13"/>
  <c r="Z928" i="13"/>
  <c r="Z854" i="13"/>
  <c r="Z817" i="13"/>
  <c r="I931" i="13"/>
  <c r="I857" i="13"/>
  <c r="I820" i="13"/>
  <c r="M931" i="13"/>
  <c r="M857" i="13"/>
  <c r="M820" i="13"/>
  <c r="Q931" i="13"/>
  <c r="Q857" i="13"/>
  <c r="Q820" i="13"/>
  <c r="U931" i="13"/>
  <c r="U857" i="13"/>
  <c r="U820" i="13"/>
  <c r="Y931" i="13"/>
  <c r="Y857" i="13"/>
  <c r="Y820" i="13"/>
  <c r="AF931" i="13"/>
  <c r="AF857" i="13"/>
  <c r="AF820" i="13"/>
  <c r="H932" i="13"/>
  <c r="H858" i="13"/>
  <c r="H895" i="13"/>
  <c r="L932" i="13"/>
  <c r="L858" i="13"/>
  <c r="L895" i="13"/>
  <c r="P932" i="13"/>
  <c r="P858" i="13"/>
  <c r="P895" i="13"/>
  <c r="T932" i="13"/>
  <c r="T858" i="13"/>
  <c r="T895" i="13"/>
  <c r="X932" i="13"/>
  <c r="X858" i="13"/>
  <c r="X895" i="13"/>
  <c r="AD932" i="13"/>
  <c r="AD858" i="13"/>
  <c r="AD895" i="13"/>
  <c r="G935" i="13"/>
  <c r="G861" i="13"/>
  <c r="G898" i="13"/>
  <c r="K935" i="13"/>
  <c r="K861" i="13"/>
  <c r="K898" i="13"/>
  <c r="O935" i="13"/>
  <c r="O861" i="13"/>
  <c r="O898" i="13"/>
  <c r="S935" i="13"/>
  <c r="S861" i="13"/>
  <c r="S898" i="13"/>
  <c r="W935" i="13"/>
  <c r="W861" i="13"/>
  <c r="W898" i="13"/>
  <c r="AB935" i="13"/>
  <c r="AB861" i="13"/>
  <c r="AB898" i="13"/>
  <c r="J936" i="13"/>
  <c r="J862" i="13"/>
  <c r="J825" i="13"/>
  <c r="N936" i="13"/>
  <c r="N862" i="13"/>
  <c r="N825" i="13"/>
  <c r="R936" i="13"/>
  <c r="R862" i="13"/>
  <c r="R825" i="13"/>
  <c r="V936" i="13"/>
  <c r="V862" i="13"/>
  <c r="V825" i="13"/>
  <c r="Z936" i="13"/>
  <c r="Z862" i="13"/>
  <c r="Z825" i="13"/>
  <c r="I939" i="13"/>
  <c r="I865" i="13"/>
  <c r="I828" i="13"/>
  <c r="M939" i="13"/>
  <c r="M865" i="13"/>
  <c r="M828" i="13"/>
  <c r="Q939" i="13"/>
  <c r="Q865" i="13"/>
  <c r="Q828" i="13"/>
  <c r="U939" i="13"/>
  <c r="U865" i="13"/>
  <c r="U828" i="13"/>
  <c r="Y939" i="13"/>
  <c r="Y865" i="13"/>
  <c r="Y828" i="13"/>
  <c r="AF939" i="13"/>
  <c r="AF865" i="13"/>
  <c r="AF828" i="13"/>
  <c r="H940" i="13"/>
  <c r="H866" i="13"/>
  <c r="H903" i="13"/>
  <c r="L940" i="13"/>
  <c r="L866" i="13"/>
  <c r="L903" i="13"/>
  <c r="P940" i="13"/>
  <c r="P866" i="13"/>
  <c r="P903" i="13"/>
  <c r="T940" i="13"/>
  <c r="T866" i="13"/>
  <c r="T903" i="13"/>
  <c r="X940" i="13"/>
  <c r="X866" i="13"/>
  <c r="X903" i="13"/>
  <c r="AD940" i="13"/>
  <c r="AD866" i="13"/>
  <c r="AD903" i="13"/>
  <c r="H51" i="13"/>
  <c r="P51" i="13"/>
  <c r="X51" i="13"/>
  <c r="N238" i="13"/>
  <c r="V238" i="13"/>
  <c r="K239" i="13"/>
  <c r="S239" i="13"/>
  <c r="AB239" i="13"/>
  <c r="H240" i="13"/>
  <c r="P240" i="13"/>
  <c r="X240" i="13"/>
  <c r="K243" i="13"/>
  <c r="S243" i="13"/>
  <c r="AB243" i="13"/>
  <c r="H244" i="13"/>
  <c r="P244" i="13"/>
  <c r="X244" i="13"/>
  <c r="K247" i="13"/>
  <c r="S247" i="13"/>
  <c r="AB247" i="13"/>
  <c r="H248" i="13"/>
  <c r="P248" i="13"/>
  <c r="X248" i="13"/>
  <c r="K251" i="13"/>
  <c r="S251" i="13"/>
  <c r="AB251" i="13"/>
  <c r="H252" i="13"/>
  <c r="P252" i="13"/>
  <c r="X252" i="13"/>
  <c r="K255" i="13"/>
  <c r="S255" i="13"/>
  <c r="AB255" i="13"/>
  <c r="H256" i="13"/>
  <c r="P256" i="13"/>
  <c r="X256" i="13"/>
  <c r="K259" i="13"/>
  <c r="S259" i="13"/>
  <c r="AB259" i="13"/>
  <c r="H260" i="13"/>
  <c r="P260" i="13"/>
  <c r="X260" i="13"/>
  <c r="K263" i="13"/>
  <c r="S263" i="13"/>
  <c r="AB263" i="13"/>
  <c r="H264" i="13"/>
  <c r="P264" i="13"/>
  <c r="X264" i="13"/>
  <c r="K267" i="13"/>
  <c r="S267" i="13"/>
  <c r="AB267" i="13"/>
  <c r="H268" i="13"/>
  <c r="P268" i="13"/>
  <c r="X268" i="13"/>
  <c r="J312" i="13"/>
  <c r="H348" i="13"/>
  <c r="P348" i="13"/>
  <c r="X348" i="13"/>
  <c r="N384" i="13"/>
  <c r="N604" i="13" s="1"/>
  <c r="V384" i="13"/>
  <c r="V604" i="13" s="1"/>
  <c r="R799" i="13"/>
  <c r="S800" i="13"/>
  <c r="T801" i="13"/>
  <c r="O804" i="13"/>
  <c r="T805" i="13"/>
  <c r="O808" i="13"/>
  <c r="T809" i="13"/>
  <c r="O812" i="13"/>
  <c r="T813" i="13"/>
  <c r="O816" i="13"/>
  <c r="T817" i="13"/>
  <c r="O820" i="13"/>
  <c r="T821" i="13"/>
  <c r="O824" i="13"/>
  <c r="T825" i="13"/>
  <c r="O828" i="13"/>
  <c r="T829" i="13"/>
  <c r="N873" i="13"/>
  <c r="U874" i="13"/>
  <c r="V875" i="13"/>
  <c r="U878" i="13"/>
  <c r="V879" i="13"/>
  <c r="U882" i="13"/>
  <c r="V883" i="13"/>
  <c r="U886" i="13"/>
  <c r="V887" i="13"/>
  <c r="U890" i="13"/>
  <c r="V891" i="13"/>
  <c r="U894" i="13"/>
  <c r="V895" i="13"/>
  <c r="U898" i="13"/>
  <c r="V899" i="13"/>
  <c r="U902" i="13"/>
  <c r="V903" i="13"/>
  <c r="Q326" i="18"/>
  <c r="Q124" i="14"/>
  <c r="G343" i="18"/>
  <c r="G149" i="14"/>
  <c r="O343" i="18"/>
  <c r="O149" i="14"/>
  <c r="W343" i="18"/>
  <c r="W149" i="14"/>
  <c r="F344" i="18"/>
  <c r="F145" i="14"/>
  <c r="J344" i="18"/>
  <c r="J149" i="14"/>
  <c r="N344" i="18"/>
  <c r="N149" i="14"/>
  <c r="R344" i="18"/>
  <c r="R149" i="14"/>
  <c r="Z344" i="18"/>
  <c r="Z149" i="14"/>
  <c r="S149" i="14"/>
  <c r="D124" i="15"/>
  <c r="D78" i="15"/>
  <c r="D196" i="15" s="1"/>
  <c r="D148" i="15"/>
  <c r="J129" i="15"/>
  <c r="J204" i="15" s="1"/>
  <c r="N129" i="15"/>
  <c r="N204" i="15" s="1"/>
  <c r="R129" i="15"/>
  <c r="R204" i="15" s="1"/>
  <c r="V129" i="15"/>
  <c r="V204" i="15" s="1"/>
  <c r="Z129" i="15"/>
  <c r="Z204" i="15" s="1"/>
  <c r="F133" i="15"/>
  <c r="F157" i="15" s="1"/>
  <c r="F181" i="15" s="1"/>
  <c r="F110" i="15"/>
  <c r="G129" i="15"/>
  <c r="G204" i="15" s="1"/>
  <c r="W129" i="15"/>
  <c r="W204" i="15" s="1"/>
  <c r="D332" i="18"/>
  <c r="D255" i="15"/>
  <c r="I255" i="15"/>
  <c r="I332" i="18"/>
  <c r="M332" i="18"/>
  <c r="M255" i="15"/>
  <c r="Q332" i="18"/>
  <c r="Q255" i="15"/>
  <c r="U255" i="15"/>
  <c r="U332" i="18"/>
  <c r="Y332" i="18"/>
  <c r="Y255" i="15"/>
  <c r="AF332" i="18"/>
  <c r="AF255" i="15"/>
  <c r="L332" i="18"/>
  <c r="L255" i="15"/>
  <c r="AD332" i="18"/>
  <c r="AD255" i="15"/>
  <c r="O233" i="15"/>
  <c r="O48" i="16"/>
  <c r="G265" i="16"/>
  <c r="G190" i="16"/>
  <c r="K265" i="16"/>
  <c r="K295" i="16" s="1"/>
  <c r="K190" i="16"/>
  <c r="O265" i="16"/>
  <c r="O190" i="16"/>
  <c r="S265" i="16"/>
  <c r="S295" i="16" s="1"/>
  <c r="S190" i="16"/>
  <c r="W265" i="16"/>
  <c r="W190" i="16"/>
  <c r="AB265" i="16"/>
  <c r="AB190" i="16"/>
  <c r="N266" i="16"/>
  <c r="N190" i="16"/>
  <c r="N301" i="16" s="1"/>
  <c r="V266" i="16"/>
  <c r="V190" i="16"/>
  <c r="V301" i="16" s="1"/>
  <c r="J190" i="16"/>
  <c r="F264" i="16"/>
  <c r="F265" i="16" s="1"/>
  <c r="F266" i="16" s="1"/>
  <c r="F267" i="16" s="1"/>
  <c r="F268" i="16" s="1"/>
  <c r="F269" i="16" s="1"/>
  <c r="F270" i="16" s="1"/>
  <c r="F271" i="16" s="1"/>
  <c r="F272" i="16" s="1"/>
  <c r="F273" i="16" s="1"/>
  <c r="F274" i="16" s="1"/>
  <c r="F275" i="16" s="1"/>
  <c r="F276" i="16" s="1"/>
  <c r="F277" i="16" s="1"/>
  <c r="F278" i="16" s="1"/>
  <c r="F279" i="16" s="1"/>
  <c r="F280" i="16" s="1"/>
  <c r="F281" i="16" s="1"/>
  <c r="F282" i="16" s="1"/>
  <c r="F283" i="16" s="1"/>
  <c r="F284" i="16" s="1"/>
  <c r="F285" i="16" s="1"/>
  <c r="F286" i="16" s="1"/>
  <c r="F287" i="16" s="1"/>
  <c r="F288" i="16" s="1"/>
  <c r="F289" i="16" s="1"/>
  <c r="F290" i="16" s="1"/>
  <c r="F291" i="16" s="1"/>
  <c r="F292" i="16" s="1"/>
  <c r="F293" i="16" s="1"/>
  <c r="F295" i="16" s="1"/>
  <c r="F230" i="16"/>
  <c r="F231" i="16" s="1"/>
  <c r="F232" i="16" s="1"/>
  <c r="F233" i="16" s="1"/>
  <c r="F234" i="16" s="1"/>
  <c r="F235" i="16" s="1"/>
  <c r="F236" i="16" s="1"/>
  <c r="F237" i="16" s="1"/>
  <c r="F238" i="16" s="1"/>
  <c r="F239" i="16" s="1"/>
  <c r="F240" i="16" s="1"/>
  <c r="F241" i="16" s="1"/>
  <c r="F242" i="16" s="1"/>
  <c r="F243" i="16" s="1"/>
  <c r="F244" i="16" s="1"/>
  <c r="F245" i="16" s="1"/>
  <c r="F246" i="16" s="1"/>
  <c r="F247" i="16" s="1"/>
  <c r="F248" i="16" s="1"/>
  <c r="F249" i="16" s="1"/>
  <c r="F250" i="16" s="1"/>
  <c r="F251" i="16" s="1"/>
  <c r="F252" i="16" s="1"/>
  <c r="F253" i="16" s="1"/>
  <c r="F254" i="16" s="1"/>
  <c r="F255" i="16" s="1"/>
  <c r="F256" i="16" s="1"/>
  <c r="F257" i="16" s="1"/>
  <c r="F258" i="16" s="1"/>
  <c r="F260" i="16" s="1"/>
  <c r="T260" i="16"/>
  <c r="H267" i="16"/>
  <c r="H39" i="20"/>
  <c r="H72" i="19"/>
  <c r="L72" i="19"/>
  <c r="L39" i="20"/>
  <c r="P72" i="19"/>
  <c r="P39" i="20"/>
  <c r="T39" i="20"/>
  <c r="T72" i="19"/>
  <c r="X39" i="20"/>
  <c r="X72" i="19"/>
  <c r="AD72" i="19"/>
  <c r="AD39" i="20"/>
  <c r="H40" i="20"/>
  <c r="H73" i="19"/>
  <c r="L40" i="20"/>
  <c r="L73" i="19"/>
  <c r="P40" i="20"/>
  <c r="P73" i="19"/>
  <c r="T40" i="20"/>
  <c r="T73" i="19"/>
  <c r="X40" i="20"/>
  <c r="X73" i="19"/>
  <c r="AD40" i="20"/>
  <c r="AD73" i="19"/>
  <c r="H43" i="20"/>
  <c r="H76" i="19"/>
  <c r="L76" i="19"/>
  <c r="L43" i="20"/>
  <c r="P76" i="19"/>
  <c r="P43" i="20"/>
  <c r="T43" i="20"/>
  <c r="T76" i="19"/>
  <c r="X43" i="20"/>
  <c r="X76" i="19"/>
  <c r="AD76" i="19"/>
  <c r="AD43" i="20"/>
  <c r="H44" i="20"/>
  <c r="H77" i="19"/>
  <c r="L44" i="20"/>
  <c r="L77" i="19"/>
  <c r="P44" i="20"/>
  <c r="P77" i="19"/>
  <c r="T44" i="20"/>
  <c r="T77" i="19"/>
  <c r="X44" i="20"/>
  <c r="X77" i="19"/>
  <c r="AD44" i="20"/>
  <c r="AD77" i="19"/>
  <c r="I26" i="5"/>
  <c r="J27" i="5"/>
  <c r="I30" i="5"/>
  <c r="I31" i="5"/>
  <c r="I32" i="5"/>
  <c r="I33" i="5"/>
  <c r="I34" i="5"/>
  <c r="I35" i="5"/>
  <c r="I36" i="5"/>
  <c r="I37" i="5"/>
  <c r="I38" i="5"/>
  <c r="I39" i="5"/>
  <c r="I40" i="5"/>
  <c r="I41" i="5"/>
  <c r="I42" i="5"/>
  <c r="M49" i="5"/>
  <c r="M64" i="5" s="1"/>
  <c r="M15" i="26" s="1"/>
  <c r="Q49" i="5"/>
  <c r="Q66" i="5" s="1"/>
  <c r="Q17" i="26" s="1"/>
  <c r="U49" i="5"/>
  <c r="U67" i="5" s="1"/>
  <c r="U18" i="26" s="1"/>
  <c r="AF9" i="27"/>
  <c r="AF9" i="25"/>
  <c r="AF35" i="25" s="1"/>
  <c r="AF9" i="26"/>
  <c r="AF9" i="21"/>
  <c r="AF9" i="24"/>
  <c r="AF9" i="20"/>
  <c r="AF9" i="22"/>
  <c r="AF9" i="19"/>
  <c r="AF9" i="15"/>
  <c r="AF9" i="14"/>
  <c r="AF9" i="16"/>
  <c r="AF9" i="13"/>
  <c r="AF9" i="12"/>
  <c r="AF52" i="5"/>
  <c r="AF53" i="5"/>
  <c r="I64" i="5"/>
  <c r="I15" i="26" s="1"/>
  <c r="Y64" i="5"/>
  <c r="Y15" i="26" s="1"/>
  <c r="AF64" i="5"/>
  <c r="AF15" i="26" s="1"/>
  <c r="I65" i="5"/>
  <c r="I16" i="26" s="1"/>
  <c r="Y65" i="5"/>
  <c r="Y16" i="26" s="1"/>
  <c r="AF65" i="5"/>
  <c r="AF16" i="26" s="1"/>
  <c r="I66" i="5"/>
  <c r="I17" i="26" s="1"/>
  <c r="Y66" i="5"/>
  <c r="Y17" i="26" s="1"/>
  <c r="AF66" i="5"/>
  <c r="AF17" i="26" s="1"/>
  <c r="I67" i="5"/>
  <c r="I18" i="26" s="1"/>
  <c r="Y67" i="5"/>
  <c r="Y18" i="26" s="1"/>
  <c r="AF67" i="5"/>
  <c r="AF18" i="26" s="1"/>
  <c r="G334" i="26"/>
  <c r="G137" i="26"/>
  <c r="G133" i="26"/>
  <c r="G139" i="26"/>
  <c r="G135" i="26"/>
  <c r="G131" i="26"/>
  <c r="G35" i="26"/>
  <c r="G130" i="26"/>
  <c r="G140" i="26"/>
  <c r="G136" i="26"/>
  <c r="G132" i="26"/>
  <c r="G138" i="26"/>
  <c r="G134" i="26"/>
  <c r="G36" i="26"/>
  <c r="H15" i="27"/>
  <c r="H21" i="26"/>
  <c r="D78" i="5"/>
  <c r="D80" i="5"/>
  <c r="D64" i="26"/>
  <c r="D182" i="26" s="1"/>
  <c r="AB9" i="6"/>
  <c r="D16" i="20"/>
  <c r="B70" i="18"/>
  <c r="B66" i="18"/>
  <c r="B62" i="18"/>
  <c r="B58" i="18"/>
  <c r="B54" i="18"/>
  <c r="B50" i="18"/>
  <c r="B46" i="18"/>
  <c r="B42" i="18"/>
  <c r="B38" i="18"/>
  <c r="B34" i="18"/>
  <c r="B71" i="18"/>
  <c r="B67" i="18"/>
  <c r="B63" i="18"/>
  <c r="B59" i="18"/>
  <c r="B55" i="18"/>
  <c r="B51" i="18"/>
  <c r="B47" i="18"/>
  <c r="B43" i="18"/>
  <c r="B39" i="18"/>
  <c r="B35" i="18"/>
  <c r="B64" i="18"/>
  <c r="B56" i="18"/>
  <c r="B48" i="18"/>
  <c r="B40" i="18"/>
  <c r="B32" i="18"/>
  <c r="B68" i="18"/>
  <c r="B60" i="18"/>
  <c r="B52" i="18"/>
  <c r="B44" i="18"/>
  <c r="B36" i="18"/>
  <c r="B65" i="18"/>
  <c r="B49" i="18"/>
  <c r="B33" i="18"/>
  <c r="B57" i="18"/>
  <c r="B41" i="18"/>
  <c r="B327" i="18"/>
  <c r="D23" i="20"/>
  <c r="B324" i="18"/>
  <c r="B320" i="18"/>
  <c r="B316" i="18"/>
  <c r="B312" i="18"/>
  <c r="B323" i="18"/>
  <c r="B322" i="18"/>
  <c r="B321" i="18"/>
  <c r="B315" i="18"/>
  <c r="B314" i="18"/>
  <c r="B313" i="18"/>
  <c r="B325" i="18"/>
  <c r="B318" i="18"/>
  <c r="B311" i="18"/>
  <c r="B317" i="18"/>
  <c r="B326" i="18"/>
  <c r="B310" i="18"/>
  <c r="B319" i="18"/>
  <c r="D614" i="7"/>
  <c r="D618" i="7"/>
  <c r="D622" i="7"/>
  <c r="D626" i="7"/>
  <c r="D630" i="7"/>
  <c r="D638" i="7"/>
  <c r="D642" i="7"/>
  <c r="D646" i="7"/>
  <c r="D650" i="7"/>
  <c r="P9" i="9"/>
  <c r="X9" i="9"/>
  <c r="AD9" i="9"/>
  <c r="F20" i="9"/>
  <c r="H35" i="9"/>
  <c r="H57" i="9" s="1"/>
  <c r="L35" i="9"/>
  <c r="L57" i="9" s="1"/>
  <c r="P35" i="9"/>
  <c r="P57" i="9" s="1"/>
  <c r="T35" i="9"/>
  <c r="T57" i="9" s="1"/>
  <c r="X35" i="9"/>
  <c r="X57" i="9" s="1"/>
  <c r="AD35" i="9"/>
  <c r="AD57" i="9" s="1"/>
  <c r="T9" i="10"/>
  <c r="AD9" i="10"/>
  <c r="G38" i="10"/>
  <c r="G68" i="10" s="1"/>
  <c r="K38" i="10"/>
  <c r="K68" i="10" s="1"/>
  <c r="O38" i="10"/>
  <c r="O68" i="10" s="1"/>
  <c r="O71" i="10" s="1"/>
  <c r="S38" i="10"/>
  <c r="S68" i="10" s="1"/>
  <c r="S71" i="10" s="1"/>
  <c r="W38" i="10"/>
  <c r="W68" i="10" s="1"/>
  <c r="AB38" i="10"/>
  <c r="AB68" i="10" s="1"/>
  <c r="J63" i="10"/>
  <c r="J69" i="10" s="1"/>
  <c r="R63" i="10"/>
  <c r="R69" i="10" s="1"/>
  <c r="V63" i="10"/>
  <c r="V69" i="10" s="1"/>
  <c r="Z63" i="10"/>
  <c r="Z69" i="10" s="1"/>
  <c r="Z71" i="10" s="1"/>
  <c r="J48" i="11"/>
  <c r="J215" i="11" s="1"/>
  <c r="R48" i="11"/>
  <c r="R215" i="11" s="1"/>
  <c r="Z48" i="11"/>
  <c r="Z215" i="11" s="1"/>
  <c r="G88" i="11"/>
  <c r="G216" i="11" s="1"/>
  <c r="K141" i="18"/>
  <c r="K88" i="11"/>
  <c r="K216" i="11" s="1"/>
  <c r="O141" i="18"/>
  <c r="O88" i="11"/>
  <c r="O216" i="11" s="1"/>
  <c r="S141" i="18"/>
  <c r="S88" i="11"/>
  <c r="S216" i="11" s="1"/>
  <c r="W88" i="11"/>
  <c r="W216" i="11" s="1"/>
  <c r="AB141" i="18"/>
  <c r="AB88" i="11"/>
  <c r="AB216" i="11" s="1"/>
  <c r="F142" i="18"/>
  <c r="F54" i="11"/>
  <c r="N88" i="11"/>
  <c r="N216" i="11" s="1"/>
  <c r="V88" i="11"/>
  <c r="V216" i="11" s="1"/>
  <c r="M123" i="11"/>
  <c r="M217" i="11" s="1"/>
  <c r="U123" i="11"/>
  <c r="U217" i="11" s="1"/>
  <c r="AF123" i="11"/>
  <c r="AF217" i="11" s="1"/>
  <c r="F208" i="18"/>
  <c r="F130" i="11"/>
  <c r="L158" i="11"/>
  <c r="L218" i="11" s="1"/>
  <c r="T158" i="11"/>
  <c r="T218" i="11" s="1"/>
  <c r="AD158" i="11"/>
  <c r="AD218" i="11" s="1"/>
  <c r="I203" i="11"/>
  <c r="I219" i="11" s="1"/>
  <c r="Q203" i="11"/>
  <c r="Q219" i="11" s="1"/>
  <c r="Y203" i="11"/>
  <c r="Y219" i="11" s="1"/>
  <c r="I144" i="26"/>
  <c r="L210" i="11"/>
  <c r="L220" i="11" s="1"/>
  <c r="T210" i="11"/>
  <c r="T220" i="11" s="1"/>
  <c r="AD210" i="11"/>
  <c r="AD220" i="11" s="1"/>
  <c r="D9" i="12"/>
  <c r="H53" i="12"/>
  <c r="L53" i="12"/>
  <c r="P53" i="12"/>
  <c r="T53" i="12"/>
  <c r="X53" i="12"/>
  <c r="AD53" i="12"/>
  <c r="R260" i="12"/>
  <c r="R78" i="18" s="1"/>
  <c r="H264" i="12"/>
  <c r="H82" i="18" s="1"/>
  <c r="L264" i="12"/>
  <c r="L82" i="18" s="1"/>
  <c r="P264" i="12"/>
  <c r="P82" i="18" s="1"/>
  <c r="T264" i="12"/>
  <c r="T82" i="18" s="1"/>
  <c r="X264" i="12"/>
  <c r="X82" i="18" s="1"/>
  <c r="AD264" i="12"/>
  <c r="AD82" i="18" s="1"/>
  <c r="H272" i="12"/>
  <c r="H90" i="18" s="1"/>
  <c r="L272" i="12"/>
  <c r="L90" i="18" s="1"/>
  <c r="P272" i="12"/>
  <c r="P90" i="18" s="1"/>
  <c r="T272" i="12"/>
  <c r="T90" i="18" s="1"/>
  <c r="X272" i="12"/>
  <c r="X90" i="18" s="1"/>
  <c r="AD272" i="12"/>
  <c r="AD90" i="18" s="1"/>
  <c r="H280" i="12"/>
  <c r="H98" i="18" s="1"/>
  <c r="L280" i="12"/>
  <c r="L98" i="18" s="1"/>
  <c r="P280" i="12"/>
  <c r="P98" i="18" s="1"/>
  <c r="T280" i="12"/>
  <c r="T98" i="18" s="1"/>
  <c r="X280" i="12"/>
  <c r="X98" i="18" s="1"/>
  <c r="AD280" i="12"/>
  <c r="AD98" i="18" s="1"/>
  <c r="H288" i="12"/>
  <c r="H106" i="18" s="1"/>
  <c r="L288" i="12"/>
  <c r="L106" i="18" s="1"/>
  <c r="P288" i="12"/>
  <c r="P106" i="18" s="1"/>
  <c r="T288" i="12"/>
  <c r="T106" i="18" s="1"/>
  <c r="X288" i="12"/>
  <c r="X106" i="18" s="1"/>
  <c r="AD288" i="12"/>
  <c r="AD106" i="18" s="1"/>
  <c r="M53" i="12"/>
  <c r="U53" i="12"/>
  <c r="AF53" i="12"/>
  <c r="H219" i="12"/>
  <c r="H259" i="12" s="1"/>
  <c r="H77" i="18" s="1"/>
  <c r="L219" i="12"/>
  <c r="L259" i="12" s="1"/>
  <c r="L77" i="18" s="1"/>
  <c r="P219" i="12"/>
  <c r="P259" i="12" s="1"/>
  <c r="P77" i="18" s="1"/>
  <c r="T219" i="12"/>
  <c r="T259" i="12" s="1"/>
  <c r="T77" i="18" s="1"/>
  <c r="X219" i="12"/>
  <c r="X259" i="12" s="1"/>
  <c r="X77" i="18" s="1"/>
  <c r="AD219" i="12"/>
  <c r="AD259" i="12" s="1"/>
  <c r="AD77" i="18" s="1"/>
  <c r="G220" i="12"/>
  <c r="G260" i="12" s="1"/>
  <c r="G78" i="18" s="1"/>
  <c r="K220" i="12"/>
  <c r="K260" i="12" s="1"/>
  <c r="K78" i="18" s="1"/>
  <c r="O220" i="12"/>
  <c r="O260" i="12" s="1"/>
  <c r="O78" i="18" s="1"/>
  <c r="S220" i="12"/>
  <c r="S260" i="12" s="1"/>
  <c r="S78" i="18" s="1"/>
  <c r="W220" i="12"/>
  <c r="W260" i="12" s="1"/>
  <c r="W78" i="18" s="1"/>
  <c r="AB220" i="12"/>
  <c r="AB260" i="12" s="1"/>
  <c r="AB78" i="18" s="1"/>
  <c r="J223" i="12"/>
  <c r="J263" i="12" s="1"/>
  <c r="J81" i="18" s="1"/>
  <c r="N223" i="12"/>
  <c r="N263" i="12" s="1"/>
  <c r="N81" i="18" s="1"/>
  <c r="R223" i="12"/>
  <c r="R263" i="12" s="1"/>
  <c r="R81" i="18" s="1"/>
  <c r="V223" i="12"/>
  <c r="V263" i="12" s="1"/>
  <c r="V81" i="18" s="1"/>
  <c r="Z223" i="12"/>
  <c r="Z263" i="12" s="1"/>
  <c r="Z81" i="18" s="1"/>
  <c r="I224" i="12"/>
  <c r="I264" i="12" s="1"/>
  <c r="I82" i="18" s="1"/>
  <c r="M224" i="12"/>
  <c r="M264" i="12" s="1"/>
  <c r="M82" i="18" s="1"/>
  <c r="Q224" i="12"/>
  <c r="Q264" i="12" s="1"/>
  <c r="Q82" i="18" s="1"/>
  <c r="U224" i="12"/>
  <c r="U264" i="12" s="1"/>
  <c r="U82" i="18" s="1"/>
  <c r="Y224" i="12"/>
  <c r="Y264" i="12" s="1"/>
  <c r="Y82" i="18" s="1"/>
  <c r="AF224" i="12"/>
  <c r="AF264" i="12" s="1"/>
  <c r="AF82" i="18" s="1"/>
  <c r="H227" i="12"/>
  <c r="H267" i="12" s="1"/>
  <c r="H85" i="18" s="1"/>
  <c r="L227" i="12"/>
  <c r="L267" i="12" s="1"/>
  <c r="L85" i="18" s="1"/>
  <c r="P227" i="12"/>
  <c r="P267" i="12" s="1"/>
  <c r="P85" i="18" s="1"/>
  <c r="T227" i="12"/>
  <c r="T267" i="12" s="1"/>
  <c r="T85" i="18" s="1"/>
  <c r="X227" i="12"/>
  <c r="X267" i="12" s="1"/>
  <c r="X85" i="18" s="1"/>
  <c r="AD227" i="12"/>
  <c r="AD267" i="12" s="1"/>
  <c r="AD85" i="18" s="1"/>
  <c r="G228" i="12"/>
  <c r="G268" i="12" s="1"/>
  <c r="G86" i="18" s="1"/>
  <c r="K228" i="12"/>
  <c r="K268" i="12" s="1"/>
  <c r="K86" i="18" s="1"/>
  <c r="O228" i="12"/>
  <c r="O268" i="12" s="1"/>
  <c r="O86" i="18" s="1"/>
  <c r="S228" i="12"/>
  <c r="S268" i="12" s="1"/>
  <c r="S86" i="18" s="1"/>
  <c r="W228" i="12"/>
  <c r="W268" i="12" s="1"/>
  <c r="W86" i="18" s="1"/>
  <c r="AB228" i="12"/>
  <c r="AB268" i="12" s="1"/>
  <c r="AB86" i="18" s="1"/>
  <c r="J231" i="12"/>
  <c r="J271" i="12" s="1"/>
  <c r="J89" i="18" s="1"/>
  <c r="N231" i="12"/>
  <c r="N271" i="12" s="1"/>
  <c r="N89" i="18" s="1"/>
  <c r="R231" i="12"/>
  <c r="R271" i="12" s="1"/>
  <c r="R89" i="18" s="1"/>
  <c r="V231" i="12"/>
  <c r="V271" i="12" s="1"/>
  <c r="V89" i="18" s="1"/>
  <c r="Z231" i="12"/>
  <c r="Z271" i="12" s="1"/>
  <c r="Z89" i="18" s="1"/>
  <c r="I232" i="12"/>
  <c r="I272" i="12" s="1"/>
  <c r="I90" i="18" s="1"/>
  <c r="M232" i="12"/>
  <c r="M272" i="12" s="1"/>
  <c r="M90" i="18" s="1"/>
  <c r="Q232" i="12"/>
  <c r="Q272" i="12" s="1"/>
  <c r="Q90" i="18" s="1"/>
  <c r="U232" i="12"/>
  <c r="U272" i="12" s="1"/>
  <c r="U90" i="18" s="1"/>
  <c r="Y232" i="12"/>
  <c r="Y272" i="12" s="1"/>
  <c r="Y90" i="18" s="1"/>
  <c r="AF232" i="12"/>
  <c r="AF272" i="12" s="1"/>
  <c r="AF90" i="18" s="1"/>
  <c r="H235" i="12"/>
  <c r="H275" i="12" s="1"/>
  <c r="H93" i="18" s="1"/>
  <c r="L235" i="12"/>
  <c r="L275" i="12" s="1"/>
  <c r="L93" i="18" s="1"/>
  <c r="P235" i="12"/>
  <c r="P275" i="12" s="1"/>
  <c r="P93" i="18" s="1"/>
  <c r="T235" i="12"/>
  <c r="T275" i="12" s="1"/>
  <c r="T93" i="18" s="1"/>
  <c r="X235" i="12"/>
  <c r="X275" i="12" s="1"/>
  <c r="X93" i="18" s="1"/>
  <c r="AD235" i="12"/>
  <c r="AD275" i="12" s="1"/>
  <c r="AD93" i="18" s="1"/>
  <c r="G236" i="12"/>
  <c r="G276" i="12" s="1"/>
  <c r="G94" i="18" s="1"/>
  <c r="K236" i="12"/>
  <c r="K276" i="12" s="1"/>
  <c r="K94" i="18" s="1"/>
  <c r="O236" i="12"/>
  <c r="O276" i="12" s="1"/>
  <c r="O94" i="18" s="1"/>
  <c r="S236" i="12"/>
  <c r="S276" i="12" s="1"/>
  <c r="S94" i="18" s="1"/>
  <c r="W236" i="12"/>
  <c r="W276" i="12" s="1"/>
  <c r="W94" i="18" s="1"/>
  <c r="AB236" i="12"/>
  <c r="AB276" i="12" s="1"/>
  <c r="AB94" i="18" s="1"/>
  <c r="J239" i="12"/>
  <c r="J279" i="12" s="1"/>
  <c r="J97" i="18" s="1"/>
  <c r="N239" i="12"/>
  <c r="N279" i="12" s="1"/>
  <c r="N97" i="18" s="1"/>
  <c r="R239" i="12"/>
  <c r="R279" i="12" s="1"/>
  <c r="R97" i="18" s="1"/>
  <c r="V239" i="12"/>
  <c r="V279" i="12" s="1"/>
  <c r="V97" i="18" s="1"/>
  <c r="Z239" i="12"/>
  <c r="Z279" i="12" s="1"/>
  <c r="Z97" i="18" s="1"/>
  <c r="I240" i="12"/>
  <c r="I280" i="12" s="1"/>
  <c r="I98" i="18" s="1"/>
  <c r="M240" i="12"/>
  <c r="M280" i="12" s="1"/>
  <c r="M98" i="18" s="1"/>
  <c r="Q240" i="12"/>
  <c r="Q280" i="12" s="1"/>
  <c r="Q98" i="18" s="1"/>
  <c r="U240" i="12"/>
  <c r="U280" i="12" s="1"/>
  <c r="U98" i="18" s="1"/>
  <c r="Y240" i="12"/>
  <c r="Y280" i="12" s="1"/>
  <c r="Y98" i="18" s="1"/>
  <c r="AF240" i="12"/>
  <c r="AF280" i="12" s="1"/>
  <c r="AF98" i="18" s="1"/>
  <c r="H243" i="12"/>
  <c r="H283" i="12" s="1"/>
  <c r="H101" i="18" s="1"/>
  <c r="L243" i="12"/>
  <c r="L283" i="12" s="1"/>
  <c r="L101" i="18" s="1"/>
  <c r="P243" i="12"/>
  <c r="P283" i="12" s="1"/>
  <c r="P101" i="18" s="1"/>
  <c r="T243" i="12"/>
  <c r="T283" i="12" s="1"/>
  <c r="T101" i="18" s="1"/>
  <c r="X243" i="12"/>
  <c r="X283" i="12" s="1"/>
  <c r="X101" i="18" s="1"/>
  <c r="AD243" i="12"/>
  <c r="AD283" i="12" s="1"/>
  <c r="AD101" i="18" s="1"/>
  <c r="G244" i="12"/>
  <c r="G284" i="12" s="1"/>
  <c r="G102" i="18" s="1"/>
  <c r="K244" i="12"/>
  <c r="K284" i="12" s="1"/>
  <c r="K102" i="18" s="1"/>
  <c r="O244" i="12"/>
  <c r="O284" i="12" s="1"/>
  <c r="O102" i="18" s="1"/>
  <c r="S244" i="12"/>
  <c r="S284" i="12" s="1"/>
  <c r="S102" i="18" s="1"/>
  <c r="W244" i="12"/>
  <c r="W284" i="12" s="1"/>
  <c r="W102" i="18" s="1"/>
  <c r="AB244" i="12"/>
  <c r="AB284" i="12" s="1"/>
  <c r="AB102" i="18" s="1"/>
  <c r="J247" i="12"/>
  <c r="J287" i="12" s="1"/>
  <c r="J105" i="18" s="1"/>
  <c r="N247" i="12"/>
  <c r="N287" i="12" s="1"/>
  <c r="N105" i="18" s="1"/>
  <c r="R247" i="12"/>
  <c r="R287" i="12" s="1"/>
  <c r="R105" i="18" s="1"/>
  <c r="V247" i="12"/>
  <c r="V287" i="12" s="1"/>
  <c r="V105" i="18" s="1"/>
  <c r="Z247" i="12"/>
  <c r="Z287" i="12" s="1"/>
  <c r="Z105" i="18" s="1"/>
  <c r="I248" i="12"/>
  <c r="I288" i="12" s="1"/>
  <c r="I106" i="18" s="1"/>
  <c r="M248" i="12"/>
  <c r="M288" i="12" s="1"/>
  <c r="M106" i="18" s="1"/>
  <c r="Q248" i="12"/>
  <c r="Q288" i="12" s="1"/>
  <c r="Q106" i="18" s="1"/>
  <c r="U248" i="12"/>
  <c r="U288" i="12" s="1"/>
  <c r="U106" i="18" s="1"/>
  <c r="Y248" i="12"/>
  <c r="Y288" i="12" s="1"/>
  <c r="Y106" i="18" s="1"/>
  <c r="AF248" i="12"/>
  <c r="AF288" i="12" s="1"/>
  <c r="AF106" i="18" s="1"/>
  <c r="H251" i="12"/>
  <c r="H291" i="12" s="1"/>
  <c r="H109" i="18" s="1"/>
  <c r="L251" i="12"/>
  <c r="L291" i="12" s="1"/>
  <c r="L109" i="18" s="1"/>
  <c r="P251" i="12"/>
  <c r="P291" i="12" s="1"/>
  <c r="P109" i="18" s="1"/>
  <c r="T251" i="12"/>
  <c r="T291" i="12" s="1"/>
  <c r="T109" i="18" s="1"/>
  <c r="X251" i="12"/>
  <c r="X291" i="12" s="1"/>
  <c r="X109" i="18" s="1"/>
  <c r="AD251" i="12"/>
  <c r="AD291" i="12" s="1"/>
  <c r="AD109" i="18" s="1"/>
  <c r="J384" i="12"/>
  <c r="N384" i="12"/>
  <c r="R384" i="12"/>
  <c r="V384" i="12"/>
  <c r="Z384" i="12"/>
  <c r="H388" i="12"/>
  <c r="L388" i="12"/>
  <c r="P388" i="12"/>
  <c r="T388" i="12"/>
  <c r="X388" i="12"/>
  <c r="AD388" i="12"/>
  <c r="J392" i="12"/>
  <c r="N392" i="12"/>
  <c r="R392" i="12"/>
  <c r="V392" i="12"/>
  <c r="Z392" i="12"/>
  <c r="H396" i="12"/>
  <c r="L396" i="12"/>
  <c r="P396" i="12"/>
  <c r="T396" i="12"/>
  <c r="X396" i="12"/>
  <c r="AD396" i="12"/>
  <c r="J400" i="12"/>
  <c r="N400" i="12"/>
  <c r="R400" i="12"/>
  <c r="V400" i="12"/>
  <c r="Z400" i="12"/>
  <c r="H404" i="12"/>
  <c r="L404" i="12"/>
  <c r="P404" i="12"/>
  <c r="T404" i="12"/>
  <c r="X404" i="12"/>
  <c r="AD404" i="12"/>
  <c r="J408" i="12"/>
  <c r="N408" i="12"/>
  <c r="R408" i="12"/>
  <c r="V408" i="12"/>
  <c r="Z408" i="12"/>
  <c r="H412" i="12"/>
  <c r="L412" i="12"/>
  <c r="P412" i="12"/>
  <c r="T412" i="12"/>
  <c r="X412" i="12"/>
  <c r="AD412" i="12"/>
  <c r="I380" i="12"/>
  <c r="Q380" i="12"/>
  <c r="Y380" i="12"/>
  <c r="AD9" i="13"/>
  <c r="G839" i="13"/>
  <c r="G913" i="13"/>
  <c r="G876" i="13"/>
  <c r="K839" i="13"/>
  <c r="K876" i="13"/>
  <c r="O839" i="13"/>
  <c r="O913" i="13"/>
  <c r="O876" i="13"/>
  <c r="S839" i="13"/>
  <c r="S876" i="13"/>
  <c r="W839" i="13"/>
  <c r="W913" i="13"/>
  <c r="W876" i="13"/>
  <c r="AB839" i="13"/>
  <c r="AB876" i="13"/>
  <c r="J914" i="13"/>
  <c r="J840" i="13"/>
  <c r="J803" i="13"/>
  <c r="N914" i="13"/>
  <c r="N840" i="13"/>
  <c r="N803" i="13"/>
  <c r="R914" i="13"/>
  <c r="R840" i="13"/>
  <c r="R803" i="13"/>
  <c r="V914" i="13"/>
  <c r="V840" i="13"/>
  <c r="V803" i="13"/>
  <c r="Z914" i="13"/>
  <c r="Z840" i="13"/>
  <c r="Z803" i="13"/>
  <c r="I917" i="13"/>
  <c r="I843" i="13"/>
  <c r="I806" i="13"/>
  <c r="M917" i="13"/>
  <c r="M843" i="13"/>
  <c r="M806" i="13"/>
  <c r="Q917" i="13"/>
  <c r="Q843" i="13"/>
  <c r="Q806" i="13"/>
  <c r="U917" i="13"/>
  <c r="U843" i="13"/>
  <c r="U806" i="13"/>
  <c r="Y917" i="13"/>
  <c r="Y843" i="13"/>
  <c r="Y806" i="13"/>
  <c r="AF917" i="13"/>
  <c r="AF843" i="13"/>
  <c r="AF806" i="13"/>
  <c r="H918" i="13"/>
  <c r="H844" i="13"/>
  <c r="H881" i="13"/>
  <c r="L918" i="13"/>
  <c r="L844" i="13"/>
  <c r="L881" i="13"/>
  <c r="P918" i="13"/>
  <c r="P844" i="13"/>
  <c r="P881" i="13"/>
  <c r="T918" i="13"/>
  <c r="T844" i="13"/>
  <c r="T881" i="13"/>
  <c r="X918" i="13"/>
  <c r="X844" i="13"/>
  <c r="X881" i="13"/>
  <c r="AD918" i="13"/>
  <c r="AD844" i="13"/>
  <c r="AD881" i="13"/>
  <c r="G847" i="13"/>
  <c r="G921" i="13"/>
  <c r="G884" i="13"/>
  <c r="K847" i="13"/>
  <c r="K884" i="13"/>
  <c r="O847" i="13"/>
  <c r="O921" i="13"/>
  <c r="O884" i="13"/>
  <c r="S847" i="13"/>
  <c r="S884" i="13"/>
  <c r="W847" i="13"/>
  <c r="W921" i="13"/>
  <c r="W884" i="13"/>
  <c r="AB847" i="13"/>
  <c r="AB884" i="13"/>
  <c r="J922" i="13"/>
  <c r="J848" i="13"/>
  <c r="J811" i="13"/>
  <c r="N922" i="13"/>
  <c r="N848" i="13"/>
  <c r="N811" i="13"/>
  <c r="R922" i="13"/>
  <c r="R848" i="13"/>
  <c r="R811" i="13"/>
  <c r="V922" i="13"/>
  <c r="V848" i="13"/>
  <c r="V811" i="13"/>
  <c r="Z922" i="13"/>
  <c r="Z848" i="13"/>
  <c r="Z811" i="13"/>
  <c r="I925" i="13"/>
  <c r="I851" i="13"/>
  <c r="I814" i="13"/>
  <c r="M925" i="13"/>
  <c r="M851" i="13"/>
  <c r="M814" i="13"/>
  <c r="Q925" i="13"/>
  <c r="Q851" i="13"/>
  <c r="Q814" i="13"/>
  <c r="U925" i="13"/>
  <c r="U851" i="13"/>
  <c r="U814" i="13"/>
  <c r="Y925" i="13"/>
  <c r="Y851" i="13"/>
  <c r="Y814" i="13"/>
  <c r="AF925" i="13"/>
  <c r="AF851" i="13"/>
  <c r="AF814" i="13"/>
  <c r="H926" i="13"/>
  <c r="H852" i="13"/>
  <c r="H889" i="13"/>
  <c r="L926" i="13"/>
  <c r="L852" i="13"/>
  <c r="L889" i="13"/>
  <c r="P926" i="13"/>
  <c r="P852" i="13"/>
  <c r="P889" i="13"/>
  <c r="T926" i="13"/>
  <c r="T852" i="13"/>
  <c r="T889" i="13"/>
  <c r="X926" i="13"/>
  <c r="X852" i="13"/>
  <c r="X889" i="13"/>
  <c r="AD926" i="13"/>
  <c r="AD852" i="13"/>
  <c r="AD889" i="13"/>
  <c r="G855" i="13"/>
  <c r="G929" i="13"/>
  <c r="G892" i="13"/>
  <c r="K855" i="13"/>
  <c r="K892" i="13"/>
  <c r="O855" i="13"/>
  <c r="O929" i="13"/>
  <c r="O892" i="13"/>
  <c r="S855" i="13"/>
  <c r="S892" i="13"/>
  <c r="W855" i="13"/>
  <c r="W929" i="13"/>
  <c r="W892" i="13"/>
  <c r="AB855" i="13"/>
  <c r="AB892" i="13"/>
  <c r="J930" i="13"/>
  <c r="J856" i="13"/>
  <c r="J819" i="13"/>
  <c r="N930" i="13"/>
  <c r="N856" i="13"/>
  <c r="N819" i="13"/>
  <c r="R930" i="13"/>
  <c r="R856" i="13"/>
  <c r="R819" i="13"/>
  <c r="V930" i="13"/>
  <c r="V856" i="13"/>
  <c r="V819" i="13"/>
  <c r="Z930" i="13"/>
  <c r="Z856" i="13"/>
  <c r="Z819" i="13"/>
  <c r="I933" i="13"/>
  <c r="I859" i="13"/>
  <c r="I822" i="13"/>
  <c r="M933" i="13"/>
  <c r="M859" i="13"/>
  <c r="M822" i="13"/>
  <c r="Q933" i="13"/>
  <c r="Q859" i="13"/>
  <c r="Q822" i="13"/>
  <c r="U933" i="13"/>
  <c r="U859" i="13"/>
  <c r="U822" i="13"/>
  <c r="Y933" i="13"/>
  <c r="Y859" i="13"/>
  <c r="Y822" i="13"/>
  <c r="AF933" i="13"/>
  <c r="AF859" i="13"/>
  <c r="AF822" i="13"/>
  <c r="H934" i="13"/>
  <c r="H860" i="13"/>
  <c r="H897" i="13"/>
  <c r="L934" i="13"/>
  <c r="L860" i="13"/>
  <c r="L897" i="13"/>
  <c r="P934" i="13"/>
  <c r="P860" i="13"/>
  <c r="P897" i="13"/>
  <c r="T934" i="13"/>
  <c r="T860" i="13"/>
  <c r="T897" i="13"/>
  <c r="X934" i="13"/>
  <c r="X860" i="13"/>
  <c r="X897" i="13"/>
  <c r="AD934" i="13"/>
  <c r="AD860" i="13"/>
  <c r="AD897" i="13"/>
  <c r="G863" i="13"/>
  <c r="G937" i="13"/>
  <c r="G900" i="13"/>
  <c r="K863" i="13"/>
  <c r="K900" i="13"/>
  <c r="O863" i="13"/>
  <c r="O937" i="13"/>
  <c r="O900" i="13"/>
  <c r="S863" i="13"/>
  <c r="S900" i="13"/>
  <c r="W863" i="13"/>
  <c r="W937" i="13"/>
  <c r="W900" i="13"/>
  <c r="AB863" i="13"/>
  <c r="AB900" i="13"/>
  <c r="J938" i="13"/>
  <c r="J864" i="13"/>
  <c r="J827" i="13"/>
  <c r="N938" i="13"/>
  <c r="N864" i="13"/>
  <c r="N827" i="13"/>
  <c r="R938" i="13"/>
  <c r="R864" i="13"/>
  <c r="R827" i="13"/>
  <c r="V938" i="13"/>
  <c r="V864" i="13"/>
  <c r="V827" i="13"/>
  <c r="Z938" i="13"/>
  <c r="Z864" i="13"/>
  <c r="Z827" i="13"/>
  <c r="I941" i="13"/>
  <c r="I867" i="13"/>
  <c r="I830" i="13"/>
  <c r="M941" i="13"/>
  <c r="M867" i="13"/>
  <c r="M830" i="13"/>
  <c r="Q941" i="13"/>
  <c r="Q867" i="13"/>
  <c r="Q830" i="13"/>
  <c r="U941" i="13"/>
  <c r="U867" i="13"/>
  <c r="U830" i="13"/>
  <c r="Y941" i="13"/>
  <c r="Y867" i="13"/>
  <c r="Y830" i="13"/>
  <c r="AF941" i="13"/>
  <c r="AF867" i="13"/>
  <c r="AF830" i="13"/>
  <c r="J51" i="13"/>
  <c r="R51" i="13"/>
  <c r="Z51" i="13"/>
  <c r="G123" i="13"/>
  <c r="K123" i="13"/>
  <c r="O123" i="13"/>
  <c r="S123" i="13"/>
  <c r="W123" i="13"/>
  <c r="AB123" i="13"/>
  <c r="I197" i="13"/>
  <c r="M197" i="13"/>
  <c r="Q197" i="13"/>
  <c r="U197" i="13"/>
  <c r="Y197" i="13"/>
  <c r="AF197" i="13"/>
  <c r="H238" i="13"/>
  <c r="P238" i="13"/>
  <c r="X238" i="13"/>
  <c r="M239" i="13"/>
  <c r="U239" i="13"/>
  <c r="AF239" i="13"/>
  <c r="J240" i="13"/>
  <c r="R240" i="13"/>
  <c r="Z240" i="13"/>
  <c r="I241" i="13"/>
  <c r="Q241" i="13"/>
  <c r="Y241" i="13"/>
  <c r="N242" i="13"/>
  <c r="V242" i="13"/>
  <c r="M243" i="13"/>
  <c r="U243" i="13"/>
  <c r="AF243" i="13"/>
  <c r="J244" i="13"/>
  <c r="R244" i="13"/>
  <c r="Z244" i="13"/>
  <c r="I245" i="13"/>
  <c r="Q245" i="13"/>
  <c r="Y245" i="13"/>
  <c r="N246" i="13"/>
  <c r="V246" i="13"/>
  <c r="M247" i="13"/>
  <c r="U247" i="13"/>
  <c r="AF247" i="13"/>
  <c r="J248" i="13"/>
  <c r="R248" i="13"/>
  <c r="Z248" i="13"/>
  <c r="I249" i="13"/>
  <c r="Q249" i="13"/>
  <c r="Y249" i="13"/>
  <c r="N250" i="13"/>
  <c r="V250" i="13"/>
  <c r="M251" i="13"/>
  <c r="U251" i="13"/>
  <c r="AF251" i="13"/>
  <c r="J252" i="13"/>
  <c r="R252" i="13"/>
  <c r="Z252" i="13"/>
  <c r="I253" i="13"/>
  <c r="Q253" i="13"/>
  <c r="Y253" i="13"/>
  <c r="N254" i="13"/>
  <c r="V254" i="13"/>
  <c r="M255" i="13"/>
  <c r="U255" i="13"/>
  <c r="AF255" i="13"/>
  <c r="J256" i="13"/>
  <c r="R256" i="13"/>
  <c r="Z256" i="13"/>
  <c r="I257" i="13"/>
  <c r="Q257" i="13"/>
  <c r="Y257" i="13"/>
  <c r="N258" i="13"/>
  <c r="V258" i="13"/>
  <c r="M259" i="13"/>
  <c r="U259" i="13"/>
  <c r="AF259" i="13"/>
  <c r="J260" i="13"/>
  <c r="R260" i="13"/>
  <c r="Z260" i="13"/>
  <c r="I261" i="13"/>
  <c r="Q261" i="13"/>
  <c r="Y261" i="13"/>
  <c r="N262" i="13"/>
  <c r="V262" i="13"/>
  <c r="M263" i="13"/>
  <c r="U263" i="13"/>
  <c r="AF263" i="13"/>
  <c r="J264" i="13"/>
  <c r="R264" i="13"/>
  <c r="Z264" i="13"/>
  <c r="I265" i="13"/>
  <c r="Q265" i="13"/>
  <c r="Y265" i="13"/>
  <c r="N266" i="13"/>
  <c r="V266" i="13"/>
  <c r="M267" i="13"/>
  <c r="U267" i="13"/>
  <c r="AF267" i="13"/>
  <c r="J268" i="13"/>
  <c r="R268" i="13"/>
  <c r="Z268" i="13"/>
  <c r="I269" i="13"/>
  <c r="Q269" i="13"/>
  <c r="Y269" i="13"/>
  <c r="N499" i="13"/>
  <c r="V499" i="13"/>
  <c r="M500" i="13"/>
  <c r="M948" i="13" s="1"/>
  <c r="U500" i="13"/>
  <c r="U948" i="13" s="1"/>
  <c r="AF500" i="13"/>
  <c r="AF948" i="13" s="1"/>
  <c r="L501" i="13"/>
  <c r="L949" i="13" s="1"/>
  <c r="T501" i="13"/>
  <c r="T949" i="13" s="1"/>
  <c r="AD501" i="13"/>
  <c r="AD949" i="13" s="1"/>
  <c r="G504" i="13"/>
  <c r="G952" i="13" s="1"/>
  <c r="K504" i="13"/>
  <c r="K952" i="13" s="1"/>
  <c r="O504" i="13"/>
  <c r="O952" i="13" s="1"/>
  <c r="S504" i="13"/>
  <c r="S952" i="13" s="1"/>
  <c r="W504" i="13"/>
  <c r="W952" i="13" s="1"/>
  <c r="AB504" i="13"/>
  <c r="AB952" i="13" s="1"/>
  <c r="J505" i="13"/>
  <c r="J953" i="13" s="1"/>
  <c r="N505" i="13"/>
  <c r="N953" i="13" s="1"/>
  <c r="R505" i="13"/>
  <c r="R953" i="13" s="1"/>
  <c r="V505" i="13"/>
  <c r="V953" i="13" s="1"/>
  <c r="Z505" i="13"/>
  <c r="Z953" i="13" s="1"/>
  <c r="M508" i="13"/>
  <c r="M956" i="13" s="1"/>
  <c r="U508" i="13"/>
  <c r="U956" i="13" s="1"/>
  <c r="AF508" i="13"/>
  <c r="AF956" i="13" s="1"/>
  <c r="L509" i="13"/>
  <c r="L957" i="13" s="1"/>
  <c r="T509" i="13"/>
  <c r="T957" i="13" s="1"/>
  <c r="AD509" i="13"/>
  <c r="AD957" i="13" s="1"/>
  <c r="G512" i="13"/>
  <c r="G960" i="13" s="1"/>
  <c r="K512" i="13"/>
  <c r="K960" i="13" s="1"/>
  <c r="O512" i="13"/>
  <c r="O960" i="13" s="1"/>
  <c r="S512" i="13"/>
  <c r="S960" i="13" s="1"/>
  <c r="W512" i="13"/>
  <c r="W960" i="13" s="1"/>
  <c r="AB512" i="13"/>
  <c r="AB960" i="13" s="1"/>
  <c r="J513" i="13"/>
  <c r="J961" i="13" s="1"/>
  <c r="N513" i="13"/>
  <c r="N961" i="13" s="1"/>
  <c r="R513" i="13"/>
  <c r="R961" i="13" s="1"/>
  <c r="V513" i="13"/>
  <c r="V961" i="13" s="1"/>
  <c r="Z513" i="13"/>
  <c r="Z961" i="13" s="1"/>
  <c r="M516" i="13"/>
  <c r="M964" i="13" s="1"/>
  <c r="U516" i="13"/>
  <c r="U964" i="13" s="1"/>
  <c r="AF516" i="13"/>
  <c r="AF964" i="13" s="1"/>
  <c r="L517" i="13"/>
  <c r="L965" i="13" s="1"/>
  <c r="T517" i="13"/>
  <c r="T965" i="13" s="1"/>
  <c r="AD517" i="13"/>
  <c r="AD965" i="13" s="1"/>
  <c r="G520" i="13"/>
  <c r="G968" i="13" s="1"/>
  <c r="K520" i="13"/>
  <c r="K968" i="13" s="1"/>
  <c r="O520" i="13"/>
  <c r="O968" i="13" s="1"/>
  <c r="S520" i="13"/>
  <c r="S968" i="13" s="1"/>
  <c r="W520" i="13"/>
  <c r="W968" i="13" s="1"/>
  <c r="AB520" i="13"/>
  <c r="AB968" i="13" s="1"/>
  <c r="J521" i="13"/>
  <c r="J969" i="13" s="1"/>
  <c r="N521" i="13"/>
  <c r="N969" i="13" s="1"/>
  <c r="R521" i="13"/>
  <c r="R969" i="13" s="1"/>
  <c r="V521" i="13"/>
  <c r="V969" i="13" s="1"/>
  <c r="Z521" i="13"/>
  <c r="Z969" i="13" s="1"/>
  <c r="I524" i="13"/>
  <c r="I972" i="13" s="1"/>
  <c r="M524" i="13"/>
  <c r="M972" i="13" s="1"/>
  <c r="Q524" i="13"/>
  <c r="Q972" i="13" s="1"/>
  <c r="U524" i="13"/>
  <c r="U972" i="13" s="1"/>
  <c r="Y524" i="13"/>
  <c r="Y972" i="13" s="1"/>
  <c r="AF524" i="13"/>
  <c r="AF972" i="13" s="1"/>
  <c r="H525" i="13"/>
  <c r="H973" i="13" s="1"/>
  <c r="L525" i="13"/>
  <c r="L973" i="13" s="1"/>
  <c r="P525" i="13"/>
  <c r="P973" i="13" s="1"/>
  <c r="T525" i="13"/>
  <c r="T973" i="13" s="1"/>
  <c r="X525" i="13"/>
  <c r="X973" i="13" s="1"/>
  <c r="AD525" i="13"/>
  <c r="AD973" i="13" s="1"/>
  <c r="G528" i="13"/>
  <c r="G976" i="13" s="1"/>
  <c r="K528" i="13"/>
  <c r="K976" i="13" s="1"/>
  <c r="O528" i="13"/>
  <c r="O976" i="13" s="1"/>
  <c r="S528" i="13"/>
  <c r="S976" i="13" s="1"/>
  <c r="W528" i="13"/>
  <c r="W976" i="13" s="1"/>
  <c r="AB528" i="13"/>
  <c r="AB976" i="13" s="1"/>
  <c r="J529" i="13"/>
  <c r="J977" i="13" s="1"/>
  <c r="N529" i="13"/>
  <c r="N977" i="13" s="1"/>
  <c r="R529" i="13"/>
  <c r="R977" i="13" s="1"/>
  <c r="V529" i="13"/>
  <c r="V977" i="13" s="1"/>
  <c r="Z529" i="13"/>
  <c r="Z977" i="13" s="1"/>
  <c r="L312" i="13"/>
  <c r="T312" i="13"/>
  <c r="AD312" i="13"/>
  <c r="I348" i="13"/>
  <c r="Q348" i="13"/>
  <c r="Y348" i="13"/>
  <c r="G538" i="13"/>
  <c r="K538" i="13"/>
  <c r="O538" i="13"/>
  <c r="S538" i="13"/>
  <c r="W538" i="13"/>
  <c r="AB538" i="13"/>
  <c r="J539" i="13"/>
  <c r="N539" i="13"/>
  <c r="R539" i="13"/>
  <c r="V539" i="13"/>
  <c r="Z539" i="13"/>
  <c r="I542" i="13"/>
  <c r="M542" i="13"/>
  <c r="Q542" i="13"/>
  <c r="U542" i="13"/>
  <c r="Y542" i="13"/>
  <c r="AF542" i="13"/>
  <c r="H543" i="13"/>
  <c r="L543" i="13"/>
  <c r="P543" i="13"/>
  <c r="T543" i="13"/>
  <c r="X543" i="13"/>
  <c r="AD543" i="13"/>
  <c r="G546" i="13"/>
  <c r="K546" i="13"/>
  <c r="O546" i="13"/>
  <c r="S546" i="13"/>
  <c r="W546" i="13"/>
  <c r="AB546" i="13"/>
  <c r="J547" i="13"/>
  <c r="N547" i="13"/>
  <c r="R547" i="13"/>
  <c r="V547" i="13"/>
  <c r="Z547" i="13"/>
  <c r="I550" i="13"/>
  <c r="M550" i="13"/>
  <c r="Q550" i="13"/>
  <c r="U550" i="13"/>
  <c r="Y550" i="13"/>
  <c r="AF550" i="13"/>
  <c r="H551" i="13"/>
  <c r="L551" i="13"/>
  <c r="P551" i="13"/>
  <c r="T551" i="13"/>
  <c r="X551" i="13"/>
  <c r="AD551" i="13"/>
  <c r="G554" i="13"/>
  <c r="K554" i="13"/>
  <c r="O554" i="13"/>
  <c r="S554" i="13"/>
  <c r="W554" i="13"/>
  <c r="AB554" i="13"/>
  <c r="J555" i="13"/>
  <c r="N555" i="13"/>
  <c r="R555" i="13"/>
  <c r="V555" i="13"/>
  <c r="Z555" i="13"/>
  <c r="I558" i="13"/>
  <c r="M558" i="13"/>
  <c r="Q558" i="13"/>
  <c r="U558" i="13"/>
  <c r="Y558" i="13"/>
  <c r="AF558" i="13"/>
  <c r="H559" i="13"/>
  <c r="L559" i="13"/>
  <c r="P559" i="13"/>
  <c r="T559" i="13"/>
  <c r="X559" i="13"/>
  <c r="AD559" i="13"/>
  <c r="G562" i="13"/>
  <c r="K562" i="13"/>
  <c r="O562" i="13"/>
  <c r="S562" i="13"/>
  <c r="W562" i="13"/>
  <c r="AB562" i="13"/>
  <c r="J563" i="13"/>
  <c r="N563" i="13"/>
  <c r="R563" i="13"/>
  <c r="V563" i="13"/>
  <c r="Z563" i="13"/>
  <c r="I566" i="13"/>
  <c r="M566" i="13"/>
  <c r="Q566" i="13"/>
  <c r="U566" i="13"/>
  <c r="Y566" i="13"/>
  <c r="AF566" i="13"/>
  <c r="J348" i="13"/>
  <c r="R348" i="13"/>
  <c r="Z348" i="13"/>
  <c r="G579" i="13"/>
  <c r="K579" i="13"/>
  <c r="O579" i="13"/>
  <c r="S579" i="13"/>
  <c r="W579" i="13"/>
  <c r="AB579" i="13"/>
  <c r="I584" i="13"/>
  <c r="M584" i="13"/>
  <c r="Q584" i="13"/>
  <c r="U584" i="13"/>
  <c r="Y584" i="13"/>
  <c r="AF584" i="13"/>
  <c r="H586" i="13"/>
  <c r="L586" i="13"/>
  <c r="P586" i="13"/>
  <c r="T586" i="13"/>
  <c r="X586" i="13"/>
  <c r="AD586" i="13"/>
  <c r="G595" i="13"/>
  <c r="K595" i="13"/>
  <c r="O595" i="13"/>
  <c r="S595" i="13"/>
  <c r="W595" i="13"/>
  <c r="AB595" i="13"/>
  <c r="I600" i="13"/>
  <c r="M600" i="13"/>
  <c r="Q600" i="13"/>
  <c r="U600" i="13"/>
  <c r="Y600" i="13"/>
  <c r="AF600" i="13"/>
  <c r="H602" i="13"/>
  <c r="L602" i="13"/>
  <c r="P602" i="13"/>
  <c r="T602" i="13"/>
  <c r="X602" i="13"/>
  <c r="AD602" i="13"/>
  <c r="H384" i="13"/>
  <c r="P384" i="13"/>
  <c r="X384" i="13"/>
  <c r="G422" i="13"/>
  <c r="K422" i="13"/>
  <c r="O422" i="13"/>
  <c r="S422" i="13"/>
  <c r="W422" i="13"/>
  <c r="AB422" i="13"/>
  <c r="N458" i="13"/>
  <c r="V458" i="13"/>
  <c r="K494" i="13"/>
  <c r="S494" i="13"/>
  <c r="AB494" i="13"/>
  <c r="W947" i="13"/>
  <c r="F649" i="13"/>
  <c r="F686" i="13" s="1"/>
  <c r="F723" i="13" s="1"/>
  <c r="F613" i="13"/>
  <c r="V799" i="13"/>
  <c r="G800" i="13"/>
  <c r="W800" i="13"/>
  <c r="H801" i="13"/>
  <c r="X801" i="13"/>
  <c r="K802" i="13"/>
  <c r="AB802" i="13"/>
  <c r="P803" i="13"/>
  <c r="S804" i="13"/>
  <c r="H805" i="13"/>
  <c r="X805" i="13"/>
  <c r="K806" i="13"/>
  <c r="AB806" i="13"/>
  <c r="P807" i="13"/>
  <c r="S808" i="13"/>
  <c r="H809" i="13"/>
  <c r="X809" i="13"/>
  <c r="K810" i="13"/>
  <c r="AB810" i="13"/>
  <c r="P811" i="13"/>
  <c r="S812" i="13"/>
  <c r="H813" i="13"/>
  <c r="X813" i="13"/>
  <c r="K814" i="13"/>
  <c r="AB814" i="13"/>
  <c r="P815" i="13"/>
  <c r="S816" i="13"/>
  <c r="H817" i="13"/>
  <c r="X817" i="13"/>
  <c r="K818" i="13"/>
  <c r="AB818" i="13"/>
  <c r="P819" i="13"/>
  <c r="S820" i="13"/>
  <c r="H821" i="13"/>
  <c r="X821" i="13"/>
  <c r="K822" i="13"/>
  <c r="K1007" i="13" s="1"/>
  <c r="K301" i="18" s="1"/>
  <c r="AB822" i="13"/>
  <c r="P823" i="13"/>
  <c r="S824" i="13"/>
  <c r="H825" i="13"/>
  <c r="X825" i="13"/>
  <c r="K826" i="13"/>
  <c r="AB826" i="13"/>
  <c r="P827" i="13"/>
  <c r="S828" i="13"/>
  <c r="H829" i="13"/>
  <c r="X829" i="13"/>
  <c r="K830" i="13"/>
  <c r="AB830" i="13"/>
  <c r="R873" i="13"/>
  <c r="I874" i="13"/>
  <c r="Y874" i="13"/>
  <c r="J875" i="13"/>
  <c r="Z875" i="13"/>
  <c r="Q876" i="13"/>
  <c r="R877" i="13"/>
  <c r="I878" i="13"/>
  <c r="Y878" i="13"/>
  <c r="J879" i="13"/>
  <c r="Z879" i="13"/>
  <c r="Q880" i="13"/>
  <c r="R881" i="13"/>
  <c r="I882" i="13"/>
  <c r="Y882" i="13"/>
  <c r="J883" i="13"/>
  <c r="Z883" i="13"/>
  <c r="Q884" i="13"/>
  <c r="R885" i="13"/>
  <c r="I886" i="13"/>
  <c r="Y886" i="13"/>
  <c r="J887" i="13"/>
  <c r="Z887" i="13"/>
  <c r="Q888" i="13"/>
  <c r="R889" i="13"/>
  <c r="I890" i="13"/>
  <c r="Y890" i="13"/>
  <c r="J891" i="13"/>
  <c r="Z891" i="13"/>
  <c r="Q892" i="13"/>
  <c r="R893" i="13"/>
  <c r="I894" i="13"/>
  <c r="Y894" i="13"/>
  <c r="J895" i="13"/>
  <c r="Z895" i="13"/>
  <c r="Q896" i="13"/>
  <c r="R897" i="13"/>
  <c r="I898" i="13"/>
  <c r="Y898" i="13"/>
  <c r="J899" i="13"/>
  <c r="Z899" i="13"/>
  <c r="Q900" i="13"/>
  <c r="R901" i="13"/>
  <c r="I902" i="13"/>
  <c r="Y902" i="13"/>
  <c r="J903" i="13"/>
  <c r="Z903" i="13"/>
  <c r="Q904" i="13"/>
  <c r="S913" i="13"/>
  <c r="S917" i="13"/>
  <c r="S921" i="13"/>
  <c r="S925" i="13"/>
  <c r="S929" i="13"/>
  <c r="S933" i="13"/>
  <c r="S937" i="13"/>
  <c r="S941" i="13"/>
  <c r="V317" i="18"/>
  <c r="Z317" i="18"/>
  <c r="M317" i="18"/>
  <c r="AF317" i="18"/>
  <c r="AF122" i="14"/>
  <c r="W320" i="18"/>
  <c r="T320" i="18"/>
  <c r="J79" i="14"/>
  <c r="J321" i="18"/>
  <c r="N321" i="18"/>
  <c r="N79" i="14"/>
  <c r="R321" i="18"/>
  <c r="R79" i="14"/>
  <c r="V321" i="18"/>
  <c r="V79" i="14"/>
  <c r="Z321" i="18"/>
  <c r="Z79" i="14"/>
  <c r="AD122" i="14"/>
  <c r="T138" i="14"/>
  <c r="AB149" i="14"/>
  <c r="D48" i="15"/>
  <c r="D56" i="15"/>
  <c r="O129" i="15"/>
  <c r="O204" i="15" s="1"/>
  <c r="W233" i="15"/>
  <c r="W48" i="16"/>
  <c r="R190" i="16"/>
  <c r="R301" i="16" s="1"/>
  <c r="H225" i="16"/>
  <c r="H302" i="16" s="1"/>
  <c r="L225" i="16"/>
  <c r="L302" i="16" s="1"/>
  <c r="P225" i="16"/>
  <c r="P302" i="16" s="1"/>
  <c r="T225" i="16"/>
  <c r="X225" i="16"/>
  <c r="X302" i="16" s="1"/>
  <c r="AD225" i="16"/>
  <c r="AD260" i="16"/>
  <c r="P267" i="16"/>
  <c r="B61" i="18"/>
  <c r="B93" i="18"/>
  <c r="B169" i="18"/>
  <c r="B201" i="18"/>
  <c r="B220" i="18"/>
  <c r="E43" i="26"/>
  <c r="E115" i="26" s="1"/>
  <c r="E118" i="26" s="1"/>
  <c r="F83" i="22"/>
  <c r="F24" i="22"/>
  <c r="J83" i="22"/>
  <c r="J91" i="22" s="1"/>
  <c r="I48" i="11"/>
  <c r="I215" i="11" s="1"/>
  <c r="M48" i="11"/>
  <c r="M215" i="11" s="1"/>
  <c r="Q48" i="11"/>
  <c r="Q215" i="11" s="1"/>
  <c r="U48" i="11"/>
  <c r="U215" i="11" s="1"/>
  <c r="Y48" i="11"/>
  <c r="Y215" i="11" s="1"/>
  <c r="AF48" i="11"/>
  <c r="AF215" i="11" s="1"/>
  <c r="J123" i="11"/>
  <c r="J217" i="11" s="1"/>
  <c r="N123" i="11"/>
  <c r="N217" i="11" s="1"/>
  <c r="R123" i="11"/>
  <c r="R217" i="11" s="1"/>
  <c r="Z123" i="11"/>
  <c r="Z217" i="11" s="1"/>
  <c r="G158" i="11"/>
  <c r="G218" i="11" s="1"/>
  <c r="K158" i="11"/>
  <c r="K218" i="11" s="1"/>
  <c r="O158" i="11"/>
  <c r="O218" i="11" s="1"/>
  <c r="S158" i="11"/>
  <c r="S218" i="11" s="1"/>
  <c r="W158" i="11"/>
  <c r="W218" i="11" s="1"/>
  <c r="AB158" i="11"/>
  <c r="AB218" i="11" s="1"/>
  <c r="I146" i="26"/>
  <c r="J203" i="11"/>
  <c r="J219" i="11" s="1"/>
  <c r="N203" i="11"/>
  <c r="N219" i="11" s="1"/>
  <c r="R203" i="11"/>
  <c r="R219" i="11" s="1"/>
  <c r="V203" i="11"/>
  <c r="V219" i="11" s="1"/>
  <c r="Z203" i="11"/>
  <c r="Z219" i="11" s="1"/>
  <c r="I145" i="26"/>
  <c r="H144" i="26"/>
  <c r="G210" i="11"/>
  <c r="G220" i="11" s="1"/>
  <c r="K210" i="11"/>
  <c r="K220" i="11" s="1"/>
  <c r="O210" i="11"/>
  <c r="O220" i="11" s="1"/>
  <c r="S210" i="11"/>
  <c r="S220" i="11" s="1"/>
  <c r="W210" i="11"/>
  <c r="W220" i="11" s="1"/>
  <c r="AB210" i="11"/>
  <c r="AB220" i="11" s="1"/>
  <c r="G873" i="13"/>
  <c r="G799" i="13"/>
  <c r="K873" i="13"/>
  <c r="K799" i="13"/>
  <c r="O873" i="13"/>
  <c r="O799" i="13"/>
  <c r="S873" i="13"/>
  <c r="S799" i="13"/>
  <c r="W873" i="13"/>
  <c r="W799" i="13"/>
  <c r="AB873" i="13"/>
  <c r="AB799" i="13"/>
  <c r="J874" i="13"/>
  <c r="J800" i="13"/>
  <c r="N874" i="13"/>
  <c r="N800" i="13"/>
  <c r="R874" i="13"/>
  <c r="R800" i="13"/>
  <c r="V874" i="13"/>
  <c r="V800" i="13"/>
  <c r="Z874" i="13"/>
  <c r="Z800" i="13"/>
  <c r="I875" i="13"/>
  <c r="I801" i="13"/>
  <c r="M875" i="13"/>
  <c r="M801" i="13"/>
  <c r="Q875" i="13"/>
  <c r="Q801" i="13"/>
  <c r="U875" i="13"/>
  <c r="U801" i="13"/>
  <c r="Y875" i="13"/>
  <c r="Y801" i="13"/>
  <c r="AF875" i="13"/>
  <c r="AF801" i="13"/>
  <c r="H876" i="13"/>
  <c r="H913" i="13"/>
  <c r="H802" i="13"/>
  <c r="L913" i="13"/>
  <c r="L876" i="13"/>
  <c r="L802" i="13"/>
  <c r="P876" i="13"/>
  <c r="P913" i="13"/>
  <c r="P802" i="13"/>
  <c r="T913" i="13"/>
  <c r="T876" i="13"/>
  <c r="T802" i="13"/>
  <c r="X876" i="13"/>
  <c r="X913" i="13"/>
  <c r="X802" i="13"/>
  <c r="AD913" i="13"/>
  <c r="AD876" i="13"/>
  <c r="AD802" i="13"/>
  <c r="G877" i="13"/>
  <c r="G803" i="13"/>
  <c r="K877" i="13"/>
  <c r="K803" i="13"/>
  <c r="O877" i="13"/>
  <c r="O803" i="13"/>
  <c r="S877" i="13"/>
  <c r="S803" i="13"/>
  <c r="W877" i="13"/>
  <c r="W803" i="13"/>
  <c r="AB877" i="13"/>
  <c r="AB803" i="13"/>
  <c r="J878" i="13"/>
  <c r="J804" i="13"/>
  <c r="N878" i="13"/>
  <c r="N804" i="13"/>
  <c r="R878" i="13"/>
  <c r="R804" i="13"/>
  <c r="V878" i="13"/>
  <c r="V804" i="13"/>
  <c r="Z878" i="13"/>
  <c r="Z804" i="13"/>
  <c r="I879" i="13"/>
  <c r="I805" i="13"/>
  <c r="M879" i="13"/>
  <c r="M805" i="13"/>
  <c r="Q879" i="13"/>
  <c r="Q805" i="13"/>
  <c r="U879" i="13"/>
  <c r="U805" i="13"/>
  <c r="Y879" i="13"/>
  <c r="Y805" i="13"/>
  <c r="AF879" i="13"/>
  <c r="AF805" i="13"/>
  <c r="H880" i="13"/>
  <c r="H917" i="13"/>
  <c r="H806" i="13"/>
  <c r="L917" i="13"/>
  <c r="L880" i="13"/>
  <c r="L806" i="13"/>
  <c r="P880" i="13"/>
  <c r="P917" i="13"/>
  <c r="P806" i="13"/>
  <c r="T917" i="13"/>
  <c r="T880" i="13"/>
  <c r="T806" i="13"/>
  <c r="X880" i="13"/>
  <c r="X917" i="13"/>
  <c r="X806" i="13"/>
  <c r="AD917" i="13"/>
  <c r="AD880" i="13"/>
  <c r="AD806" i="13"/>
  <c r="G881" i="13"/>
  <c r="G807" i="13"/>
  <c r="K881" i="13"/>
  <c r="K807" i="13"/>
  <c r="O881" i="13"/>
  <c r="O807" i="13"/>
  <c r="S881" i="13"/>
  <c r="S807" i="13"/>
  <c r="W881" i="13"/>
  <c r="W807" i="13"/>
  <c r="AB881" i="13"/>
  <c r="AB807" i="13"/>
  <c r="J882" i="13"/>
  <c r="J808" i="13"/>
  <c r="N882" i="13"/>
  <c r="N808" i="13"/>
  <c r="R882" i="13"/>
  <c r="R808" i="13"/>
  <c r="V882" i="13"/>
  <c r="V808" i="13"/>
  <c r="Z882" i="13"/>
  <c r="Z808" i="13"/>
  <c r="I883" i="13"/>
  <c r="I809" i="13"/>
  <c r="M883" i="13"/>
  <c r="M809" i="13"/>
  <c r="Q883" i="13"/>
  <c r="Q809" i="13"/>
  <c r="U883" i="13"/>
  <c r="U809" i="13"/>
  <c r="Y883" i="13"/>
  <c r="Y809" i="13"/>
  <c r="AF883" i="13"/>
  <c r="AF809" i="13"/>
  <c r="H884" i="13"/>
  <c r="H921" i="13"/>
  <c r="H810" i="13"/>
  <c r="L921" i="13"/>
  <c r="L884" i="13"/>
  <c r="L810" i="13"/>
  <c r="P884" i="13"/>
  <c r="P921" i="13"/>
  <c r="P810" i="13"/>
  <c r="T921" i="13"/>
  <c r="T884" i="13"/>
  <c r="T810" i="13"/>
  <c r="X884" i="13"/>
  <c r="X921" i="13"/>
  <c r="X810" i="13"/>
  <c r="AD921" i="13"/>
  <c r="AD884" i="13"/>
  <c r="AD810" i="13"/>
  <c r="G885" i="13"/>
  <c r="G811" i="13"/>
  <c r="K885" i="13"/>
  <c r="K811" i="13"/>
  <c r="O885" i="13"/>
  <c r="O811" i="13"/>
  <c r="S885" i="13"/>
  <c r="S811" i="13"/>
  <c r="W885" i="13"/>
  <c r="W811" i="13"/>
  <c r="AB885" i="13"/>
  <c r="AB811" i="13"/>
  <c r="J886" i="13"/>
  <c r="J812" i="13"/>
  <c r="N886" i="13"/>
  <c r="N812" i="13"/>
  <c r="R886" i="13"/>
  <c r="R812" i="13"/>
  <c r="V886" i="13"/>
  <c r="V812" i="13"/>
  <c r="Z886" i="13"/>
  <c r="Z812" i="13"/>
  <c r="I887" i="13"/>
  <c r="I813" i="13"/>
  <c r="M887" i="13"/>
  <c r="M813" i="13"/>
  <c r="Q887" i="13"/>
  <c r="Q813" i="13"/>
  <c r="U887" i="13"/>
  <c r="U813" i="13"/>
  <c r="Y887" i="13"/>
  <c r="Y813" i="13"/>
  <c r="AF887" i="13"/>
  <c r="AF813" i="13"/>
  <c r="H888" i="13"/>
  <c r="H925" i="13"/>
  <c r="H814" i="13"/>
  <c r="L925" i="13"/>
  <c r="L888" i="13"/>
  <c r="L814" i="13"/>
  <c r="P888" i="13"/>
  <c r="P925" i="13"/>
  <c r="P814" i="13"/>
  <c r="T925" i="13"/>
  <c r="T888" i="13"/>
  <c r="T814" i="13"/>
  <c r="X888" i="13"/>
  <c r="X925" i="13"/>
  <c r="X814" i="13"/>
  <c r="AD925" i="13"/>
  <c r="AD888" i="13"/>
  <c r="AD814" i="13"/>
  <c r="G889" i="13"/>
  <c r="G815" i="13"/>
  <c r="K889" i="13"/>
  <c r="K815" i="13"/>
  <c r="O889" i="13"/>
  <c r="O815" i="13"/>
  <c r="S889" i="13"/>
  <c r="S815" i="13"/>
  <c r="W889" i="13"/>
  <c r="W815" i="13"/>
  <c r="AB889" i="13"/>
  <c r="AB815" i="13"/>
  <c r="J890" i="13"/>
  <c r="J816" i="13"/>
  <c r="N890" i="13"/>
  <c r="N816" i="13"/>
  <c r="R890" i="13"/>
  <c r="R816" i="13"/>
  <c r="V890" i="13"/>
  <c r="V816" i="13"/>
  <c r="Z890" i="13"/>
  <c r="Z816" i="13"/>
  <c r="I891" i="13"/>
  <c r="I817" i="13"/>
  <c r="M891" i="13"/>
  <c r="M817" i="13"/>
  <c r="Q891" i="13"/>
  <c r="Q817" i="13"/>
  <c r="U891" i="13"/>
  <c r="U817" i="13"/>
  <c r="Y891" i="13"/>
  <c r="Y817" i="13"/>
  <c r="AF891" i="13"/>
  <c r="AF817" i="13"/>
  <c r="H892" i="13"/>
  <c r="H929" i="13"/>
  <c r="H818" i="13"/>
  <c r="L929" i="13"/>
  <c r="L892" i="13"/>
  <c r="L818" i="13"/>
  <c r="P892" i="13"/>
  <c r="P929" i="13"/>
  <c r="P818" i="13"/>
  <c r="T929" i="13"/>
  <c r="T892" i="13"/>
  <c r="T818" i="13"/>
  <c r="X892" i="13"/>
  <c r="X929" i="13"/>
  <c r="X818" i="13"/>
  <c r="AD929" i="13"/>
  <c r="AD892" i="13"/>
  <c r="AD818" i="13"/>
  <c r="G893" i="13"/>
  <c r="G819" i="13"/>
  <c r="K893" i="13"/>
  <c r="K819" i="13"/>
  <c r="O893" i="13"/>
  <c r="O819" i="13"/>
  <c r="S893" i="13"/>
  <c r="S819" i="13"/>
  <c r="W893" i="13"/>
  <c r="W819" i="13"/>
  <c r="AB893" i="13"/>
  <c r="AB819" i="13"/>
  <c r="J894" i="13"/>
  <c r="J820" i="13"/>
  <c r="N894" i="13"/>
  <c r="N820" i="13"/>
  <c r="R894" i="13"/>
  <c r="R820" i="13"/>
  <c r="V894" i="13"/>
  <c r="V820" i="13"/>
  <c r="Z894" i="13"/>
  <c r="Z820" i="13"/>
  <c r="I895" i="13"/>
  <c r="I821" i="13"/>
  <c r="M895" i="13"/>
  <c r="M821" i="13"/>
  <c r="Q895" i="13"/>
  <c r="Q821" i="13"/>
  <c r="U895" i="13"/>
  <c r="U821" i="13"/>
  <c r="Y895" i="13"/>
  <c r="Y821" i="13"/>
  <c r="AF895" i="13"/>
  <c r="AF821" i="13"/>
  <c r="H896" i="13"/>
  <c r="H933" i="13"/>
  <c r="H822" i="13"/>
  <c r="L933" i="13"/>
  <c r="L896" i="13"/>
  <c r="L822" i="13"/>
  <c r="P896" i="13"/>
  <c r="P933" i="13"/>
  <c r="P822" i="13"/>
  <c r="T933" i="13"/>
  <c r="T896" i="13"/>
  <c r="T822" i="13"/>
  <c r="X896" i="13"/>
  <c r="X933" i="13"/>
  <c r="X822" i="13"/>
  <c r="AD933" i="13"/>
  <c r="AD896" i="13"/>
  <c r="AD822" i="13"/>
  <c r="G897" i="13"/>
  <c r="G823" i="13"/>
  <c r="K897" i="13"/>
  <c r="K823" i="13"/>
  <c r="O897" i="13"/>
  <c r="O823" i="13"/>
  <c r="S897" i="13"/>
  <c r="S823" i="13"/>
  <c r="W897" i="13"/>
  <c r="W823" i="13"/>
  <c r="AB897" i="13"/>
  <c r="AB823" i="13"/>
  <c r="J898" i="13"/>
  <c r="J824" i="13"/>
  <c r="N898" i="13"/>
  <c r="N824" i="13"/>
  <c r="R898" i="13"/>
  <c r="R824" i="13"/>
  <c r="V898" i="13"/>
  <c r="V824" i="13"/>
  <c r="Z898" i="13"/>
  <c r="Z824" i="13"/>
  <c r="I899" i="13"/>
  <c r="I825" i="13"/>
  <c r="M899" i="13"/>
  <c r="M825" i="13"/>
  <c r="Q899" i="13"/>
  <c r="Q825" i="13"/>
  <c r="U899" i="13"/>
  <c r="U825" i="13"/>
  <c r="Y899" i="13"/>
  <c r="Y825" i="13"/>
  <c r="AF899" i="13"/>
  <c r="AF825" i="13"/>
  <c r="H900" i="13"/>
  <c r="H937" i="13"/>
  <c r="H826" i="13"/>
  <c r="L937" i="13"/>
  <c r="L900" i="13"/>
  <c r="L826" i="13"/>
  <c r="P900" i="13"/>
  <c r="P937" i="13"/>
  <c r="P826" i="13"/>
  <c r="T937" i="13"/>
  <c r="T900" i="13"/>
  <c r="T826" i="13"/>
  <c r="X900" i="13"/>
  <c r="X937" i="13"/>
  <c r="X826" i="13"/>
  <c r="AD937" i="13"/>
  <c r="AD900" i="13"/>
  <c r="AD826" i="13"/>
  <c r="G901" i="13"/>
  <c r="G827" i="13"/>
  <c r="K901" i="13"/>
  <c r="K827" i="13"/>
  <c r="O901" i="13"/>
  <c r="O827" i="13"/>
  <c r="S901" i="13"/>
  <c r="S827" i="13"/>
  <c r="W901" i="13"/>
  <c r="W827" i="13"/>
  <c r="AB901" i="13"/>
  <c r="AB827" i="13"/>
  <c r="J902" i="13"/>
  <c r="J828" i="13"/>
  <c r="N902" i="13"/>
  <c r="N828" i="13"/>
  <c r="R902" i="13"/>
  <c r="R828" i="13"/>
  <c r="V902" i="13"/>
  <c r="V828" i="13"/>
  <c r="Z902" i="13"/>
  <c r="Z828" i="13"/>
  <c r="I903" i="13"/>
  <c r="I829" i="13"/>
  <c r="M903" i="13"/>
  <c r="M829" i="13"/>
  <c r="Q903" i="13"/>
  <c r="Q829" i="13"/>
  <c r="U903" i="13"/>
  <c r="U829" i="13"/>
  <c r="Y903" i="13"/>
  <c r="Y829" i="13"/>
  <c r="AF903" i="13"/>
  <c r="AF829" i="13"/>
  <c r="H904" i="13"/>
  <c r="H941" i="13"/>
  <c r="H830" i="13"/>
  <c r="L941" i="13"/>
  <c r="L904" i="13"/>
  <c r="L830" i="13"/>
  <c r="P904" i="13"/>
  <c r="P941" i="13"/>
  <c r="P830" i="13"/>
  <c r="T941" i="13"/>
  <c r="T904" i="13"/>
  <c r="T830" i="13"/>
  <c r="X904" i="13"/>
  <c r="X941" i="13"/>
  <c r="X830" i="13"/>
  <c r="AD941" i="13"/>
  <c r="AD904" i="13"/>
  <c r="AD830" i="13"/>
  <c r="G51" i="13"/>
  <c r="K51" i="13"/>
  <c r="O51" i="13"/>
  <c r="S51" i="13"/>
  <c r="W51" i="13"/>
  <c r="AB51" i="13"/>
  <c r="G238" i="13"/>
  <c r="K238" i="13"/>
  <c r="O238" i="13"/>
  <c r="S238" i="13"/>
  <c r="W238" i="13"/>
  <c r="AB238" i="13"/>
  <c r="J239" i="13"/>
  <c r="N239" i="13"/>
  <c r="R239" i="13"/>
  <c r="V239" i="13"/>
  <c r="Z239" i="13"/>
  <c r="I240" i="13"/>
  <c r="M240" i="13"/>
  <c r="Q240" i="13"/>
  <c r="U240" i="13"/>
  <c r="Y240" i="13"/>
  <c r="AF240" i="13"/>
  <c r="H241" i="13"/>
  <c r="L241" i="13"/>
  <c r="P241" i="13"/>
  <c r="T241" i="13"/>
  <c r="X241" i="13"/>
  <c r="AD241" i="13"/>
  <c r="G242" i="13"/>
  <c r="K242" i="13"/>
  <c r="O242" i="13"/>
  <c r="S242" i="13"/>
  <c r="W242" i="13"/>
  <c r="AB242" i="13"/>
  <c r="J243" i="13"/>
  <c r="N243" i="13"/>
  <c r="R243" i="13"/>
  <c r="V243" i="13"/>
  <c r="Z243" i="13"/>
  <c r="I244" i="13"/>
  <c r="M244" i="13"/>
  <c r="Q244" i="13"/>
  <c r="U244" i="13"/>
  <c r="Y244" i="13"/>
  <c r="AF244" i="13"/>
  <c r="H245" i="13"/>
  <c r="L245" i="13"/>
  <c r="P245" i="13"/>
  <c r="T245" i="13"/>
  <c r="X245" i="13"/>
  <c r="AD245" i="13"/>
  <c r="G246" i="13"/>
  <c r="K246" i="13"/>
  <c r="O246" i="13"/>
  <c r="S246" i="13"/>
  <c r="W246" i="13"/>
  <c r="AB246" i="13"/>
  <c r="J247" i="13"/>
  <c r="N247" i="13"/>
  <c r="R247" i="13"/>
  <c r="V247" i="13"/>
  <c r="Z247" i="13"/>
  <c r="I248" i="13"/>
  <c r="M248" i="13"/>
  <c r="Q248" i="13"/>
  <c r="U248" i="13"/>
  <c r="Y248" i="13"/>
  <c r="AF248" i="13"/>
  <c r="H249" i="13"/>
  <c r="L249" i="13"/>
  <c r="P249" i="13"/>
  <c r="T249" i="13"/>
  <c r="X249" i="13"/>
  <c r="AD249" i="13"/>
  <c r="G250" i="13"/>
  <c r="K250" i="13"/>
  <c r="O250" i="13"/>
  <c r="S250" i="13"/>
  <c r="W250" i="13"/>
  <c r="AB250" i="13"/>
  <c r="J251" i="13"/>
  <c r="N251" i="13"/>
  <c r="R251" i="13"/>
  <c r="V251" i="13"/>
  <c r="Z251" i="13"/>
  <c r="I252" i="13"/>
  <c r="M252" i="13"/>
  <c r="Q252" i="13"/>
  <c r="U252" i="13"/>
  <c r="Y252" i="13"/>
  <c r="AF252" i="13"/>
  <c r="H253" i="13"/>
  <c r="L253" i="13"/>
  <c r="P253" i="13"/>
  <c r="T253" i="13"/>
  <c r="X253" i="13"/>
  <c r="AD253" i="13"/>
  <c r="G254" i="13"/>
  <c r="K254" i="13"/>
  <c r="O254" i="13"/>
  <c r="S254" i="13"/>
  <c r="W254" i="13"/>
  <c r="AB254" i="13"/>
  <c r="J255" i="13"/>
  <c r="N255" i="13"/>
  <c r="R255" i="13"/>
  <c r="V255" i="13"/>
  <c r="Z255" i="13"/>
  <c r="I256" i="13"/>
  <c r="M256" i="13"/>
  <c r="Q256" i="13"/>
  <c r="U256" i="13"/>
  <c r="Y256" i="13"/>
  <c r="AF256" i="13"/>
  <c r="H257" i="13"/>
  <c r="L257" i="13"/>
  <c r="P257" i="13"/>
  <c r="T257" i="13"/>
  <c r="X257" i="13"/>
  <c r="AD257" i="13"/>
  <c r="G258" i="13"/>
  <c r="K258" i="13"/>
  <c r="O258" i="13"/>
  <c r="S258" i="13"/>
  <c r="W258" i="13"/>
  <c r="AB258" i="13"/>
  <c r="J259" i="13"/>
  <c r="N259" i="13"/>
  <c r="R259" i="13"/>
  <c r="V259" i="13"/>
  <c r="Z259" i="13"/>
  <c r="I260" i="13"/>
  <c r="M260" i="13"/>
  <c r="Q260" i="13"/>
  <c r="U260" i="13"/>
  <c r="Y260" i="13"/>
  <c r="AF260" i="13"/>
  <c r="H261" i="13"/>
  <c r="L261" i="13"/>
  <c r="P261" i="13"/>
  <c r="T261" i="13"/>
  <c r="X261" i="13"/>
  <c r="AD261" i="13"/>
  <c r="G262" i="13"/>
  <c r="K262" i="13"/>
  <c r="O262" i="13"/>
  <c r="S262" i="13"/>
  <c r="W262" i="13"/>
  <c r="AB262" i="13"/>
  <c r="J263" i="13"/>
  <c r="N263" i="13"/>
  <c r="R263" i="13"/>
  <c r="V263" i="13"/>
  <c r="Z263" i="13"/>
  <c r="I264" i="13"/>
  <c r="M264" i="13"/>
  <c r="Q264" i="13"/>
  <c r="U264" i="13"/>
  <c r="Y264" i="13"/>
  <c r="AF264" i="13"/>
  <c r="H265" i="13"/>
  <c r="L265" i="13"/>
  <c r="P265" i="13"/>
  <c r="T265" i="13"/>
  <c r="X265" i="13"/>
  <c r="AD265" i="13"/>
  <c r="G266" i="13"/>
  <c r="K266" i="13"/>
  <c r="O266" i="13"/>
  <c r="S266" i="13"/>
  <c r="W266" i="13"/>
  <c r="AB266" i="13"/>
  <c r="J267" i="13"/>
  <c r="N267" i="13"/>
  <c r="R267" i="13"/>
  <c r="V267" i="13"/>
  <c r="Z267" i="13"/>
  <c r="I268" i="13"/>
  <c r="M268" i="13"/>
  <c r="Q268" i="13"/>
  <c r="U268" i="13"/>
  <c r="Y268" i="13"/>
  <c r="AF268" i="13"/>
  <c r="H269" i="13"/>
  <c r="L269" i="13"/>
  <c r="P269" i="13"/>
  <c r="T269" i="13"/>
  <c r="X269" i="13"/>
  <c r="AD269" i="13"/>
  <c r="K312" i="13"/>
  <c r="S312" i="13"/>
  <c r="AB312" i="13"/>
  <c r="G384" i="13"/>
  <c r="G604" i="13" s="1"/>
  <c r="K384" i="13"/>
  <c r="O384" i="13"/>
  <c r="O604" i="13" s="1"/>
  <c r="S384" i="13"/>
  <c r="W384" i="13"/>
  <c r="W604" i="13" s="1"/>
  <c r="AB384" i="13"/>
  <c r="AB604" i="13" s="1"/>
  <c r="H494" i="13"/>
  <c r="L494" i="13"/>
  <c r="P494" i="13"/>
  <c r="T494" i="13"/>
  <c r="X494" i="13"/>
  <c r="AD494" i="13"/>
  <c r="Q499" i="13"/>
  <c r="I535" i="13"/>
  <c r="Q535" i="13"/>
  <c r="Y535" i="13"/>
  <c r="G836" i="13"/>
  <c r="O836" i="13"/>
  <c r="W836" i="13"/>
  <c r="H839" i="13"/>
  <c r="P839" i="13"/>
  <c r="X839" i="13"/>
  <c r="G840" i="13"/>
  <c r="O840" i="13"/>
  <c r="W840" i="13"/>
  <c r="H843" i="13"/>
  <c r="P843" i="13"/>
  <c r="X843" i="13"/>
  <c r="G844" i="13"/>
  <c r="O844" i="13"/>
  <c r="W844" i="13"/>
  <c r="H847" i="13"/>
  <c r="P847" i="13"/>
  <c r="X847" i="13"/>
  <c r="G848" i="13"/>
  <c r="O848" i="13"/>
  <c r="W848" i="13"/>
  <c r="H851" i="13"/>
  <c r="P851" i="13"/>
  <c r="X851" i="13"/>
  <c r="G852" i="13"/>
  <c r="O852" i="13"/>
  <c r="W852" i="13"/>
  <c r="H855" i="13"/>
  <c r="P855" i="13"/>
  <c r="X855" i="13"/>
  <c r="G856" i="13"/>
  <c r="O856" i="13"/>
  <c r="W856" i="13"/>
  <c r="H859" i="13"/>
  <c r="P859" i="13"/>
  <c r="X859" i="13"/>
  <c r="G860" i="13"/>
  <c r="O860" i="13"/>
  <c r="W860" i="13"/>
  <c r="H863" i="13"/>
  <c r="P863" i="13"/>
  <c r="X863" i="13"/>
  <c r="G864" i="13"/>
  <c r="O864" i="13"/>
  <c r="W864" i="13"/>
  <c r="H867" i="13"/>
  <c r="P867" i="13"/>
  <c r="X867" i="13"/>
  <c r="K910" i="13"/>
  <c r="AB910" i="13"/>
  <c r="N911" i="13"/>
  <c r="U912" i="13"/>
  <c r="K914" i="13"/>
  <c r="AB914" i="13"/>
  <c r="N915" i="13"/>
  <c r="U916" i="13"/>
  <c r="K918" i="13"/>
  <c r="AB918" i="13"/>
  <c r="N919" i="13"/>
  <c r="U920" i="13"/>
  <c r="K922" i="13"/>
  <c r="AB922" i="13"/>
  <c r="N923" i="13"/>
  <c r="U924" i="13"/>
  <c r="K926" i="13"/>
  <c r="AB926" i="13"/>
  <c r="N927" i="13"/>
  <c r="U928" i="13"/>
  <c r="K930" i="13"/>
  <c r="AB930" i="13"/>
  <c r="N931" i="13"/>
  <c r="U932" i="13"/>
  <c r="K934" i="13"/>
  <c r="AB934" i="13"/>
  <c r="N935" i="13"/>
  <c r="U936" i="13"/>
  <c r="K938" i="13"/>
  <c r="AB938" i="13"/>
  <c r="N939" i="13"/>
  <c r="U940" i="13"/>
  <c r="I310" i="18"/>
  <c r="I20" i="14"/>
  <c r="I120" i="14" s="1"/>
  <c r="M310" i="18"/>
  <c r="M20" i="14"/>
  <c r="M120" i="14" s="1"/>
  <c r="Q310" i="18"/>
  <c r="Q20" i="14"/>
  <c r="Q120" i="14" s="1"/>
  <c r="U310" i="18"/>
  <c r="U20" i="14"/>
  <c r="U120" i="14" s="1"/>
  <c r="Y310" i="18"/>
  <c r="Y20" i="14"/>
  <c r="Y120" i="14" s="1"/>
  <c r="AF310" i="18"/>
  <c r="AF20" i="14"/>
  <c r="AF120" i="14" s="1"/>
  <c r="H311" i="18"/>
  <c r="H20" i="14"/>
  <c r="H120" i="14" s="1"/>
  <c r="L311" i="18"/>
  <c r="L20" i="14"/>
  <c r="L120" i="14" s="1"/>
  <c r="T311" i="18"/>
  <c r="T20" i="14"/>
  <c r="T120" i="14" s="1"/>
  <c r="X311" i="18"/>
  <c r="X20" i="14"/>
  <c r="X120" i="14" s="1"/>
  <c r="AD311" i="18"/>
  <c r="AD20" i="14"/>
  <c r="AD120" i="14" s="1"/>
  <c r="R33" i="14"/>
  <c r="R121" i="14" s="1"/>
  <c r="I317" i="18"/>
  <c r="Y317" i="18"/>
  <c r="P320" i="18"/>
  <c r="P123" i="14"/>
  <c r="J104" i="14"/>
  <c r="N104" i="14"/>
  <c r="R104" i="14"/>
  <c r="V104" i="14"/>
  <c r="Z104" i="14"/>
  <c r="H115" i="14"/>
  <c r="L115" i="14"/>
  <c r="P115" i="14"/>
  <c r="T115" i="14"/>
  <c r="X115" i="14"/>
  <c r="AD115" i="14"/>
  <c r="F124" i="14"/>
  <c r="H138" i="14"/>
  <c r="X138" i="14"/>
  <c r="D112" i="15"/>
  <c r="D66" i="15"/>
  <c r="D184" i="15" s="1"/>
  <c r="D136" i="15"/>
  <c r="D44" i="15"/>
  <c r="J177" i="15"/>
  <c r="J206" i="15" s="1"/>
  <c r="J330" i="18" s="1"/>
  <c r="N177" i="15"/>
  <c r="N206" i="15" s="1"/>
  <c r="N330" i="18" s="1"/>
  <c r="R177" i="15"/>
  <c r="R206" i="15" s="1"/>
  <c r="R330" i="18" s="1"/>
  <c r="V177" i="15"/>
  <c r="V206" i="15" s="1"/>
  <c r="V330" i="18" s="1"/>
  <c r="Z177" i="15"/>
  <c r="Z206" i="15" s="1"/>
  <c r="Z330" i="18" s="1"/>
  <c r="H201" i="15"/>
  <c r="H207" i="15" s="1"/>
  <c r="H331" i="18" s="1"/>
  <c r="L201" i="15"/>
  <c r="L207" i="15" s="1"/>
  <c r="L331" i="18" s="1"/>
  <c r="P201" i="15"/>
  <c r="P207" i="15" s="1"/>
  <c r="P331" i="18" s="1"/>
  <c r="T201" i="15"/>
  <c r="T207" i="15" s="1"/>
  <c r="T331" i="18" s="1"/>
  <c r="X201" i="15"/>
  <c r="X207" i="15" s="1"/>
  <c r="X331" i="18" s="1"/>
  <c r="AD201" i="15"/>
  <c r="AD207" i="15" s="1"/>
  <c r="AD331" i="18" s="1"/>
  <c r="S48" i="16"/>
  <c r="S301" i="16" s="1"/>
  <c r="F53" i="16"/>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3" i="16" s="1"/>
  <c r="F87" i="16"/>
  <c r="J83" i="16"/>
  <c r="N83" i="16"/>
  <c r="R83" i="16"/>
  <c r="V83" i="16"/>
  <c r="Z83" i="16"/>
  <c r="G83" i="16"/>
  <c r="K83" i="16"/>
  <c r="K302" i="16" s="1"/>
  <c r="O83" i="16"/>
  <c r="S83" i="16"/>
  <c r="S302" i="16" s="1"/>
  <c r="W83" i="16"/>
  <c r="AB83" i="16"/>
  <c r="I268" i="16"/>
  <c r="M268" i="16"/>
  <c r="Q268" i="16"/>
  <c r="U268" i="16"/>
  <c r="Y268" i="16"/>
  <c r="AF268" i="16"/>
  <c r="I269" i="16"/>
  <c r="M269" i="16"/>
  <c r="Q269" i="16"/>
  <c r="U269" i="16"/>
  <c r="Y269" i="16"/>
  <c r="AF269" i="16"/>
  <c r="H270" i="16"/>
  <c r="L270" i="16"/>
  <c r="P270" i="16"/>
  <c r="T270" i="16"/>
  <c r="X270" i="16"/>
  <c r="AD270" i="16"/>
  <c r="I284" i="16"/>
  <c r="M284" i="16"/>
  <c r="Q284" i="16"/>
  <c r="U284" i="16"/>
  <c r="Y284" i="16"/>
  <c r="AF284" i="16"/>
  <c r="I285" i="16"/>
  <c r="M285" i="16"/>
  <c r="Q285" i="16"/>
  <c r="U285" i="16"/>
  <c r="Y285" i="16"/>
  <c r="AF285" i="16"/>
  <c r="H286" i="16"/>
  <c r="L286" i="16"/>
  <c r="P286" i="16"/>
  <c r="T286" i="16"/>
  <c r="X286" i="16"/>
  <c r="AD286" i="16"/>
  <c r="H95" i="22"/>
  <c r="L48" i="22"/>
  <c r="L64" i="22" s="1"/>
  <c r="L74" i="22" s="1"/>
  <c r="L95" i="22"/>
  <c r="L115" i="22" s="1"/>
  <c r="T48" i="22"/>
  <c r="T64" i="22" s="1"/>
  <c r="T74" i="22" s="1"/>
  <c r="T95" i="22"/>
  <c r="T115" i="22" s="1"/>
  <c r="AD48" i="22"/>
  <c r="AD95" i="22"/>
  <c r="AD115" i="22" s="1"/>
  <c r="G48" i="11"/>
  <c r="G215" i="11" s="1"/>
  <c r="K48" i="11"/>
  <c r="K215" i="11" s="1"/>
  <c r="O48" i="11"/>
  <c r="O215" i="11" s="1"/>
  <c r="S48" i="11"/>
  <c r="S215" i="11" s="1"/>
  <c r="W48" i="11"/>
  <c r="W215" i="11" s="1"/>
  <c r="AB48" i="11"/>
  <c r="AB215" i="11" s="1"/>
  <c r="H123" i="11"/>
  <c r="H217" i="11" s="1"/>
  <c r="L123" i="11"/>
  <c r="L217" i="11" s="1"/>
  <c r="P123" i="11"/>
  <c r="P217" i="11" s="1"/>
  <c r="T123" i="11"/>
  <c r="T217" i="11" s="1"/>
  <c r="X123" i="11"/>
  <c r="X217" i="11" s="1"/>
  <c r="AD123" i="11"/>
  <c r="AD217" i="11" s="1"/>
  <c r="I158" i="11"/>
  <c r="I218" i="11" s="1"/>
  <c r="M158" i="11"/>
  <c r="M218" i="11" s="1"/>
  <c r="Q158" i="11"/>
  <c r="Q218" i="11" s="1"/>
  <c r="U158" i="11"/>
  <c r="U218" i="11" s="1"/>
  <c r="Y158" i="11"/>
  <c r="Y218" i="11" s="1"/>
  <c r="AF158" i="11"/>
  <c r="AF218" i="11" s="1"/>
  <c r="G146" i="26"/>
  <c r="H203" i="11"/>
  <c r="H219" i="11" s="1"/>
  <c r="L203" i="11"/>
  <c r="L219" i="11" s="1"/>
  <c r="P203" i="11"/>
  <c r="P219" i="11" s="1"/>
  <c r="T203" i="11"/>
  <c r="T219" i="11" s="1"/>
  <c r="X203" i="11"/>
  <c r="X219" i="11" s="1"/>
  <c r="AD203" i="11"/>
  <c r="AD219" i="11" s="1"/>
  <c r="G145" i="26"/>
  <c r="I210" i="11"/>
  <c r="I220" i="11" s="1"/>
  <c r="M210" i="11"/>
  <c r="M220" i="11" s="1"/>
  <c r="Q210" i="11"/>
  <c r="Q220" i="11" s="1"/>
  <c r="U210" i="11"/>
  <c r="U220" i="11" s="1"/>
  <c r="Y210" i="11"/>
  <c r="Y220" i="11" s="1"/>
  <c r="AF210" i="11"/>
  <c r="AF220" i="11" s="1"/>
  <c r="I910" i="13"/>
  <c r="I799" i="13"/>
  <c r="I873" i="13"/>
  <c r="M910" i="13"/>
  <c r="M799" i="13"/>
  <c r="M873" i="13"/>
  <c r="Q910" i="13"/>
  <c r="Q799" i="13"/>
  <c r="Q873" i="13"/>
  <c r="U910" i="13"/>
  <c r="U799" i="13"/>
  <c r="U873" i="13"/>
  <c r="Y910" i="13"/>
  <c r="Y799" i="13"/>
  <c r="Y873" i="13"/>
  <c r="AF910" i="13"/>
  <c r="AF799" i="13"/>
  <c r="AF873" i="13"/>
  <c r="H911" i="13"/>
  <c r="H800" i="13"/>
  <c r="H874" i="13"/>
  <c r="L911" i="13"/>
  <c r="L800" i="13"/>
  <c r="L874" i="13"/>
  <c r="P911" i="13"/>
  <c r="P800" i="13"/>
  <c r="P874" i="13"/>
  <c r="T911" i="13"/>
  <c r="T800" i="13"/>
  <c r="T874" i="13"/>
  <c r="X911" i="13"/>
  <c r="X800" i="13"/>
  <c r="X874" i="13"/>
  <c r="AD911" i="13"/>
  <c r="AD800" i="13"/>
  <c r="AD874" i="13"/>
  <c r="G912" i="13"/>
  <c r="G801" i="13"/>
  <c r="G875" i="13"/>
  <c r="K912" i="13"/>
  <c r="K801" i="13"/>
  <c r="K875" i="13"/>
  <c r="O912" i="13"/>
  <c r="O801" i="13"/>
  <c r="O875" i="13"/>
  <c r="S912" i="13"/>
  <c r="S801" i="13"/>
  <c r="S875" i="13"/>
  <c r="W912" i="13"/>
  <c r="W801" i="13"/>
  <c r="W875" i="13"/>
  <c r="AB912" i="13"/>
  <c r="AB801" i="13"/>
  <c r="AB875" i="13"/>
  <c r="J913" i="13"/>
  <c r="J802" i="13"/>
  <c r="J876" i="13"/>
  <c r="N913" i="13"/>
  <c r="N802" i="13"/>
  <c r="N876" i="13"/>
  <c r="R913" i="13"/>
  <c r="R802" i="13"/>
  <c r="R876" i="13"/>
  <c r="V913" i="13"/>
  <c r="V802" i="13"/>
  <c r="V876" i="13"/>
  <c r="Z913" i="13"/>
  <c r="Z802" i="13"/>
  <c r="Z876" i="13"/>
  <c r="I914" i="13"/>
  <c r="I803" i="13"/>
  <c r="I877" i="13"/>
  <c r="M914" i="13"/>
  <c r="M803" i="13"/>
  <c r="M877" i="13"/>
  <c r="Q914" i="13"/>
  <c r="Q803" i="13"/>
  <c r="Q877" i="13"/>
  <c r="U914" i="13"/>
  <c r="U803" i="13"/>
  <c r="U877" i="13"/>
  <c r="Y914" i="13"/>
  <c r="Y803" i="13"/>
  <c r="Y877" i="13"/>
  <c r="AF914" i="13"/>
  <c r="AF803" i="13"/>
  <c r="AF877" i="13"/>
  <c r="H915" i="13"/>
  <c r="H804" i="13"/>
  <c r="H878" i="13"/>
  <c r="L915" i="13"/>
  <c r="L804" i="13"/>
  <c r="L878" i="13"/>
  <c r="P915" i="13"/>
  <c r="P804" i="13"/>
  <c r="P878" i="13"/>
  <c r="T915" i="13"/>
  <c r="T804" i="13"/>
  <c r="T878" i="13"/>
  <c r="X915" i="13"/>
  <c r="X804" i="13"/>
  <c r="X878" i="13"/>
  <c r="AD915" i="13"/>
  <c r="AD804" i="13"/>
  <c r="AD878" i="13"/>
  <c r="G916" i="13"/>
  <c r="G805" i="13"/>
  <c r="G879" i="13"/>
  <c r="K916" i="13"/>
  <c r="K805" i="13"/>
  <c r="K879" i="13"/>
  <c r="O916" i="13"/>
  <c r="O805" i="13"/>
  <c r="O879" i="13"/>
  <c r="S916" i="13"/>
  <c r="S805" i="13"/>
  <c r="S879" i="13"/>
  <c r="W916" i="13"/>
  <c r="W805" i="13"/>
  <c r="W879" i="13"/>
  <c r="AB916" i="13"/>
  <c r="AB805" i="13"/>
  <c r="AB879" i="13"/>
  <c r="J917" i="13"/>
  <c r="J806" i="13"/>
  <c r="J880" i="13"/>
  <c r="N917" i="13"/>
  <c r="N806" i="13"/>
  <c r="N880" i="13"/>
  <c r="R917" i="13"/>
  <c r="R806" i="13"/>
  <c r="R880" i="13"/>
  <c r="V917" i="13"/>
  <c r="V806" i="13"/>
  <c r="V880" i="13"/>
  <c r="Z917" i="13"/>
  <c r="Z806" i="13"/>
  <c r="Z880" i="13"/>
  <c r="I918" i="13"/>
  <c r="I807" i="13"/>
  <c r="I881" i="13"/>
  <c r="M918" i="13"/>
  <c r="M807" i="13"/>
  <c r="M881" i="13"/>
  <c r="Q918" i="13"/>
  <c r="Q807" i="13"/>
  <c r="Q881" i="13"/>
  <c r="U918" i="13"/>
  <c r="U807" i="13"/>
  <c r="U881" i="13"/>
  <c r="Y918" i="13"/>
  <c r="Y807" i="13"/>
  <c r="Y881" i="13"/>
  <c r="AF918" i="13"/>
  <c r="AF807" i="13"/>
  <c r="AF881" i="13"/>
  <c r="H919" i="13"/>
  <c r="H808" i="13"/>
  <c r="H882" i="13"/>
  <c r="L919" i="13"/>
  <c r="L808" i="13"/>
  <c r="L882" i="13"/>
  <c r="P919" i="13"/>
  <c r="P808" i="13"/>
  <c r="P882" i="13"/>
  <c r="T919" i="13"/>
  <c r="T808" i="13"/>
  <c r="T882" i="13"/>
  <c r="X919" i="13"/>
  <c r="X808" i="13"/>
  <c r="X882" i="13"/>
  <c r="AD919" i="13"/>
  <c r="AD808" i="13"/>
  <c r="AD882" i="13"/>
  <c r="G920" i="13"/>
  <c r="G809" i="13"/>
  <c r="G883" i="13"/>
  <c r="K920" i="13"/>
  <c r="K809" i="13"/>
  <c r="K883" i="13"/>
  <c r="O920" i="13"/>
  <c r="O809" i="13"/>
  <c r="O883" i="13"/>
  <c r="S920" i="13"/>
  <c r="S809" i="13"/>
  <c r="S883" i="13"/>
  <c r="W920" i="13"/>
  <c r="W809" i="13"/>
  <c r="W883" i="13"/>
  <c r="AB920" i="13"/>
  <c r="AB809" i="13"/>
  <c r="AB883" i="13"/>
  <c r="J921" i="13"/>
  <c r="J810" i="13"/>
  <c r="J884" i="13"/>
  <c r="N921" i="13"/>
  <c r="N810" i="13"/>
  <c r="N884" i="13"/>
  <c r="R921" i="13"/>
  <c r="R810" i="13"/>
  <c r="R884" i="13"/>
  <c r="V921" i="13"/>
  <c r="V810" i="13"/>
  <c r="V884" i="13"/>
  <c r="Z921" i="13"/>
  <c r="Z810" i="13"/>
  <c r="Z884" i="13"/>
  <c r="I922" i="13"/>
  <c r="I811" i="13"/>
  <c r="I885" i="13"/>
  <c r="M922" i="13"/>
  <c r="M811" i="13"/>
  <c r="M885" i="13"/>
  <c r="Q922" i="13"/>
  <c r="Q811" i="13"/>
  <c r="Q885" i="13"/>
  <c r="U922" i="13"/>
  <c r="U811" i="13"/>
  <c r="U885" i="13"/>
  <c r="Y922" i="13"/>
  <c r="Y811" i="13"/>
  <c r="Y885" i="13"/>
  <c r="AF922" i="13"/>
  <c r="AF811" i="13"/>
  <c r="AF885" i="13"/>
  <c r="H923" i="13"/>
  <c r="H812" i="13"/>
  <c r="H886" i="13"/>
  <c r="L923" i="13"/>
  <c r="L812" i="13"/>
  <c r="L886" i="13"/>
  <c r="P923" i="13"/>
  <c r="P812" i="13"/>
  <c r="P886" i="13"/>
  <c r="T923" i="13"/>
  <c r="T812" i="13"/>
  <c r="T886" i="13"/>
  <c r="X923" i="13"/>
  <c r="X812" i="13"/>
  <c r="X886" i="13"/>
  <c r="AD923" i="13"/>
  <c r="AD812" i="13"/>
  <c r="AD886" i="13"/>
  <c r="G924" i="13"/>
  <c r="G813" i="13"/>
  <c r="G887" i="13"/>
  <c r="K924" i="13"/>
  <c r="K813" i="13"/>
  <c r="K887" i="13"/>
  <c r="O924" i="13"/>
  <c r="O813" i="13"/>
  <c r="O887" i="13"/>
  <c r="S924" i="13"/>
  <c r="S813" i="13"/>
  <c r="S887" i="13"/>
  <c r="W924" i="13"/>
  <c r="W813" i="13"/>
  <c r="W887" i="13"/>
  <c r="AB924" i="13"/>
  <c r="AB813" i="13"/>
  <c r="AB887" i="13"/>
  <c r="J925" i="13"/>
  <c r="J814" i="13"/>
  <c r="J888" i="13"/>
  <c r="N925" i="13"/>
  <c r="N814" i="13"/>
  <c r="N888" i="13"/>
  <c r="R925" i="13"/>
  <c r="R814" i="13"/>
  <c r="R888" i="13"/>
  <c r="V925" i="13"/>
  <c r="V814" i="13"/>
  <c r="V888" i="13"/>
  <c r="Z925" i="13"/>
  <c r="Z814" i="13"/>
  <c r="Z888" i="13"/>
  <c r="I926" i="13"/>
  <c r="I815" i="13"/>
  <c r="I889" i="13"/>
  <c r="M926" i="13"/>
  <c r="M815" i="13"/>
  <c r="M889" i="13"/>
  <c r="Q926" i="13"/>
  <c r="Q815" i="13"/>
  <c r="Q889" i="13"/>
  <c r="U926" i="13"/>
  <c r="U815" i="13"/>
  <c r="U889" i="13"/>
  <c r="Y926" i="13"/>
  <c r="Y815" i="13"/>
  <c r="Y889" i="13"/>
  <c r="AF926" i="13"/>
  <c r="AF815" i="13"/>
  <c r="AF889" i="13"/>
  <c r="H927" i="13"/>
  <c r="H816" i="13"/>
  <c r="H890" i="13"/>
  <c r="L927" i="13"/>
  <c r="L816" i="13"/>
  <c r="L890" i="13"/>
  <c r="P927" i="13"/>
  <c r="P816" i="13"/>
  <c r="P890" i="13"/>
  <c r="T927" i="13"/>
  <c r="T816" i="13"/>
  <c r="T890" i="13"/>
  <c r="X927" i="13"/>
  <c r="X816" i="13"/>
  <c r="X890" i="13"/>
  <c r="AD927" i="13"/>
  <c r="AD816" i="13"/>
  <c r="AD890" i="13"/>
  <c r="G928" i="13"/>
  <c r="G817" i="13"/>
  <c r="G891" i="13"/>
  <c r="K928" i="13"/>
  <c r="K817" i="13"/>
  <c r="K891" i="13"/>
  <c r="O928" i="13"/>
  <c r="O817" i="13"/>
  <c r="O891" i="13"/>
  <c r="S928" i="13"/>
  <c r="S817" i="13"/>
  <c r="S891" i="13"/>
  <c r="W928" i="13"/>
  <c r="W817" i="13"/>
  <c r="W891" i="13"/>
  <c r="AB928" i="13"/>
  <c r="AB817" i="13"/>
  <c r="AB891" i="13"/>
  <c r="J929" i="13"/>
  <c r="J818" i="13"/>
  <c r="J892" i="13"/>
  <c r="N929" i="13"/>
  <c r="N818" i="13"/>
  <c r="N892" i="13"/>
  <c r="R929" i="13"/>
  <c r="R818" i="13"/>
  <c r="R892" i="13"/>
  <c r="V929" i="13"/>
  <c r="V818" i="13"/>
  <c r="V892" i="13"/>
  <c r="Z929" i="13"/>
  <c r="Z818" i="13"/>
  <c r="Z892" i="13"/>
  <c r="I930" i="13"/>
  <c r="I819" i="13"/>
  <c r="I893" i="13"/>
  <c r="M930" i="13"/>
  <c r="M819" i="13"/>
  <c r="M893" i="13"/>
  <c r="Q930" i="13"/>
  <c r="Q819" i="13"/>
  <c r="Q893" i="13"/>
  <c r="U930" i="13"/>
  <c r="U819" i="13"/>
  <c r="U893" i="13"/>
  <c r="Y930" i="13"/>
  <c r="Y819" i="13"/>
  <c r="Y893" i="13"/>
  <c r="AF930" i="13"/>
  <c r="AF819" i="13"/>
  <c r="AF893" i="13"/>
  <c r="H931" i="13"/>
  <c r="H820" i="13"/>
  <c r="H894" i="13"/>
  <c r="L931" i="13"/>
  <c r="L820" i="13"/>
  <c r="L894" i="13"/>
  <c r="P931" i="13"/>
  <c r="P820" i="13"/>
  <c r="P894" i="13"/>
  <c r="T931" i="13"/>
  <c r="T820" i="13"/>
  <c r="T894" i="13"/>
  <c r="X931" i="13"/>
  <c r="X820" i="13"/>
  <c r="X894" i="13"/>
  <c r="AD931" i="13"/>
  <c r="AD820" i="13"/>
  <c r="AD894" i="13"/>
  <c r="G932" i="13"/>
  <c r="G821" i="13"/>
  <c r="G895" i="13"/>
  <c r="K932" i="13"/>
  <c r="K821" i="13"/>
  <c r="K895" i="13"/>
  <c r="O932" i="13"/>
  <c r="O821" i="13"/>
  <c r="O895" i="13"/>
  <c r="S932" i="13"/>
  <c r="S821" i="13"/>
  <c r="S895" i="13"/>
  <c r="W932" i="13"/>
  <c r="W821" i="13"/>
  <c r="W895" i="13"/>
  <c r="AB932" i="13"/>
  <c r="AB821" i="13"/>
  <c r="AB895" i="13"/>
  <c r="J933" i="13"/>
  <c r="J822" i="13"/>
  <c r="J896" i="13"/>
  <c r="N933" i="13"/>
  <c r="N822" i="13"/>
  <c r="N896" i="13"/>
  <c r="R933" i="13"/>
  <c r="R822" i="13"/>
  <c r="R896" i="13"/>
  <c r="V933" i="13"/>
  <c r="V822" i="13"/>
  <c r="V896" i="13"/>
  <c r="Z933" i="13"/>
  <c r="Z822" i="13"/>
  <c r="Z896" i="13"/>
  <c r="I934" i="13"/>
  <c r="I823" i="13"/>
  <c r="I897" i="13"/>
  <c r="M934" i="13"/>
  <c r="M823" i="13"/>
  <c r="M897" i="13"/>
  <c r="Q934" i="13"/>
  <c r="Q823" i="13"/>
  <c r="Q897" i="13"/>
  <c r="U934" i="13"/>
  <c r="U823" i="13"/>
  <c r="U897" i="13"/>
  <c r="Y934" i="13"/>
  <c r="Y823" i="13"/>
  <c r="Y897" i="13"/>
  <c r="AF934" i="13"/>
  <c r="AF823" i="13"/>
  <c r="AF897" i="13"/>
  <c r="H935" i="13"/>
  <c r="H824" i="13"/>
  <c r="H898" i="13"/>
  <c r="L935" i="13"/>
  <c r="L824" i="13"/>
  <c r="L898" i="13"/>
  <c r="P935" i="13"/>
  <c r="P824" i="13"/>
  <c r="P898" i="13"/>
  <c r="T935" i="13"/>
  <c r="T824" i="13"/>
  <c r="T898" i="13"/>
  <c r="X935" i="13"/>
  <c r="X824" i="13"/>
  <c r="X898" i="13"/>
  <c r="AD935" i="13"/>
  <c r="AD824" i="13"/>
  <c r="AD898" i="13"/>
  <c r="G936" i="13"/>
  <c r="G825" i="13"/>
  <c r="G899" i="13"/>
  <c r="K936" i="13"/>
  <c r="K825" i="13"/>
  <c r="K899" i="13"/>
  <c r="O936" i="13"/>
  <c r="O825" i="13"/>
  <c r="O899" i="13"/>
  <c r="S936" i="13"/>
  <c r="S825" i="13"/>
  <c r="S899" i="13"/>
  <c r="W936" i="13"/>
  <c r="W825" i="13"/>
  <c r="W899" i="13"/>
  <c r="AB936" i="13"/>
  <c r="AB825" i="13"/>
  <c r="AB899" i="13"/>
  <c r="J937" i="13"/>
  <c r="J826" i="13"/>
  <c r="J900" i="13"/>
  <c r="N937" i="13"/>
  <c r="N826" i="13"/>
  <c r="N900" i="13"/>
  <c r="R937" i="13"/>
  <c r="R826" i="13"/>
  <c r="R900" i="13"/>
  <c r="V937" i="13"/>
  <c r="V826" i="13"/>
  <c r="V900" i="13"/>
  <c r="Z937" i="13"/>
  <c r="Z826" i="13"/>
  <c r="Z900" i="13"/>
  <c r="I938" i="13"/>
  <c r="I827" i="13"/>
  <c r="I901" i="13"/>
  <c r="M938" i="13"/>
  <c r="M827" i="13"/>
  <c r="M901" i="13"/>
  <c r="Q938" i="13"/>
  <c r="Q827" i="13"/>
  <c r="Q901" i="13"/>
  <c r="U938" i="13"/>
  <c r="U827" i="13"/>
  <c r="U901" i="13"/>
  <c r="Y938" i="13"/>
  <c r="Y827" i="13"/>
  <c r="Y901" i="13"/>
  <c r="AF938" i="13"/>
  <c r="AF827" i="13"/>
  <c r="AF901" i="13"/>
  <c r="H939" i="13"/>
  <c r="H828" i="13"/>
  <c r="H902" i="13"/>
  <c r="L939" i="13"/>
  <c r="L828" i="13"/>
  <c r="L902" i="13"/>
  <c r="P939" i="13"/>
  <c r="P828" i="13"/>
  <c r="P902" i="13"/>
  <c r="T939" i="13"/>
  <c r="T828" i="13"/>
  <c r="T902" i="13"/>
  <c r="X939" i="13"/>
  <c r="X828" i="13"/>
  <c r="X902" i="13"/>
  <c r="AD939" i="13"/>
  <c r="AD828" i="13"/>
  <c r="AD902" i="13"/>
  <c r="G940" i="13"/>
  <c r="G829" i="13"/>
  <c r="G903" i="13"/>
  <c r="K940" i="13"/>
  <c r="K829" i="13"/>
  <c r="K903" i="13"/>
  <c r="O940" i="13"/>
  <c r="O829" i="13"/>
  <c r="O903" i="13"/>
  <c r="S940" i="13"/>
  <c r="S829" i="13"/>
  <c r="S903" i="13"/>
  <c r="W940" i="13"/>
  <c r="W829" i="13"/>
  <c r="W903" i="13"/>
  <c r="AB940" i="13"/>
  <c r="AB829" i="13"/>
  <c r="AB903" i="13"/>
  <c r="J941" i="13"/>
  <c r="J830" i="13"/>
  <c r="J904" i="13"/>
  <c r="N941" i="13"/>
  <c r="N830" i="13"/>
  <c r="N904" i="13"/>
  <c r="R941" i="13"/>
  <c r="R830" i="13"/>
  <c r="R904" i="13"/>
  <c r="V941" i="13"/>
  <c r="V830" i="13"/>
  <c r="V904" i="13"/>
  <c r="Z941" i="13"/>
  <c r="Z830" i="13"/>
  <c r="Z904" i="13"/>
  <c r="I51" i="13"/>
  <c r="M51" i="13"/>
  <c r="Q51" i="13"/>
  <c r="U51" i="13"/>
  <c r="Y51" i="13"/>
  <c r="AF51" i="13"/>
  <c r="I238" i="13"/>
  <c r="M238" i="13"/>
  <c r="Q238" i="13"/>
  <c r="U238" i="13"/>
  <c r="Y238" i="13"/>
  <c r="AF238" i="13"/>
  <c r="H239" i="13"/>
  <c r="L239" i="13"/>
  <c r="P239" i="13"/>
  <c r="T239" i="13"/>
  <c r="X239" i="13"/>
  <c r="AD239" i="13"/>
  <c r="G240" i="13"/>
  <c r="K240" i="13"/>
  <c r="O240" i="13"/>
  <c r="S240" i="13"/>
  <c r="W240" i="13"/>
  <c r="AB240" i="13"/>
  <c r="J241" i="13"/>
  <c r="N241" i="13"/>
  <c r="R241" i="13"/>
  <c r="V241" i="13"/>
  <c r="Z241" i="13"/>
  <c r="I242" i="13"/>
  <c r="M242" i="13"/>
  <c r="Q242" i="13"/>
  <c r="U242" i="13"/>
  <c r="Y242" i="13"/>
  <c r="AF242" i="13"/>
  <c r="H243" i="13"/>
  <c r="L243" i="13"/>
  <c r="P243" i="13"/>
  <c r="T243" i="13"/>
  <c r="X243" i="13"/>
  <c r="AD243" i="13"/>
  <c r="G244" i="13"/>
  <c r="K244" i="13"/>
  <c r="O244" i="13"/>
  <c r="S244" i="13"/>
  <c r="W244" i="13"/>
  <c r="AB244" i="13"/>
  <c r="J245" i="13"/>
  <c r="N245" i="13"/>
  <c r="R245" i="13"/>
  <c r="V245" i="13"/>
  <c r="Z245" i="13"/>
  <c r="I246" i="13"/>
  <c r="M246" i="13"/>
  <c r="Q246" i="13"/>
  <c r="U246" i="13"/>
  <c r="Y246" i="13"/>
  <c r="AF246" i="13"/>
  <c r="H247" i="13"/>
  <c r="L247" i="13"/>
  <c r="P247" i="13"/>
  <c r="T247" i="13"/>
  <c r="X247" i="13"/>
  <c r="AD247" i="13"/>
  <c r="G248" i="13"/>
  <c r="K248" i="13"/>
  <c r="O248" i="13"/>
  <c r="S248" i="13"/>
  <c r="W248" i="13"/>
  <c r="AB248" i="13"/>
  <c r="J249" i="13"/>
  <c r="N249" i="13"/>
  <c r="R249" i="13"/>
  <c r="V249" i="13"/>
  <c r="Z249" i="13"/>
  <c r="I250" i="13"/>
  <c r="M250" i="13"/>
  <c r="Q250" i="13"/>
  <c r="U250" i="13"/>
  <c r="Y250" i="13"/>
  <c r="AF250" i="13"/>
  <c r="H251" i="13"/>
  <c r="L251" i="13"/>
  <c r="P251" i="13"/>
  <c r="T251" i="13"/>
  <c r="X251" i="13"/>
  <c r="AD251" i="13"/>
  <c r="G252" i="13"/>
  <c r="K252" i="13"/>
  <c r="O252" i="13"/>
  <c r="S252" i="13"/>
  <c r="W252" i="13"/>
  <c r="AB252" i="13"/>
  <c r="J253" i="13"/>
  <c r="N253" i="13"/>
  <c r="R253" i="13"/>
  <c r="V253" i="13"/>
  <c r="Z253" i="13"/>
  <c r="I254" i="13"/>
  <c r="M254" i="13"/>
  <c r="Q254" i="13"/>
  <c r="U254" i="13"/>
  <c r="Y254" i="13"/>
  <c r="AF254" i="13"/>
  <c r="H255" i="13"/>
  <c r="L255" i="13"/>
  <c r="P255" i="13"/>
  <c r="T255" i="13"/>
  <c r="X255" i="13"/>
  <c r="AD255" i="13"/>
  <c r="G256" i="13"/>
  <c r="K256" i="13"/>
  <c r="O256" i="13"/>
  <c r="S256" i="13"/>
  <c r="W256" i="13"/>
  <c r="AB256" i="13"/>
  <c r="J257" i="13"/>
  <c r="N257" i="13"/>
  <c r="R257" i="13"/>
  <c r="V257" i="13"/>
  <c r="Z257" i="13"/>
  <c r="I258" i="13"/>
  <c r="M258" i="13"/>
  <c r="Q258" i="13"/>
  <c r="U258" i="13"/>
  <c r="Y258" i="13"/>
  <c r="AF258" i="13"/>
  <c r="H259" i="13"/>
  <c r="L259" i="13"/>
  <c r="P259" i="13"/>
  <c r="T259" i="13"/>
  <c r="X259" i="13"/>
  <c r="AD259" i="13"/>
  <c r="G260" i="13"/>
  <c r="K260" i="13"/>
  <c r="O260" i="13"/>
  <c r="S260" i="13"/>
  <c r="W260" i="13"/>
  <c r="AB260" i="13"/>
  <c r="J261" i="13"/>
  <c r="N261" i="13"/>
  <c r="R261" i="13"/>
  <c r="V261" i="13"/>
  <c r="Z261" i="13"/>
  <c r="I262" i="13"/>
  <c r="M262" i="13"/>
  <c r="Q262" i="13"/>
  <c r="U262" i="13"/>
  <c r="Y262" i="13"/>
  <c r="AF262" i="13"/>
  <c r="H263" i="13"/>
  <c r="L263" i="13"/>
  <c r="P263" i="13"/>
  <c r="T263" i="13"/>
  <c r="X263" i="13"/>
  <c r="AD263" i="13"/>
  <c r="G264" i="13"/>
  <c r="K264" i="13"/>
  <c r="O264" i="13"/>
  <c r="S264" i="13"/>
  <c r="W264" i="13"/>
  <c r="AB264" i="13"/>
  <c r="J265" i="13"/>
  <c r="N265" i="13"/>
  <c r="R265" i="13"/>
  <c r="V265" i="13"/>
  <c r="Z265" i="13"/>
  <c r="I266" i="13"/>
  <c r="M266" i="13"/>
  <c r="Q266" i="13"/>
  <c r="U266" i="13"/>
  <c r="Y266" i="13"/>
  <c r="AF266" i="13"/>
  <c r="H267" i="13"/>
  <c r="L267" i="13"/>
  <c r="P267" i="13"/>
  <c r="T267" i="13"/>
  <c r="X267" i="13"/>
  <c r="AD267" i="13"/>
  <c r="G268" i="13"/>
  <c r="K268" i="13"/>
  <c r="O268" i="13"/>
  <c r="S268" i="13"/>
  <c r="W268" i="13"/>
  <c r="AB268" i="13"/>
  <c r="J269" i="13"/>
  <c r="N269" i="13"/>
  <c r="R269" i="13"/>
  <c r="V269" i="13"/>
  <c r="Z269" i="13"/>
  <c r="I312" i="13"/>
  <c r="Y312" i="13"/>
  <c r="M348" i="13"/>
  <c r="U348" i="13"/>
  <c r="AF348" i="13"/>
  <c r="K836" i="13"/>
  <c r="S836" i="13"/>
  <c r="AB836" i="13"/>
  <c r="H837" i="13"/>
  <c r="P837" i="13"/>
  <c r="X837" i="13"/>
  <c r="G838" i="13"/>
  <c r="O838" i="13"/>
  <c r="W838" i="13"/>
  <c r="L839" i="13"/>
  <c r="T839" i="13"/>
  <c r="AD839" i="13"/>
  <c r="K840" i="13"/>
  <c r="S840" i="13"/>
  <c r="AB840" i="13"/>
  <c r="H841" i="13"/>
  <c r="P841" i="13"/>
  <c r="X841" i="13"/>
  <c r="G842" i="13"/>
  <c r="O842" i="13"/>
  <c r="W842" i="13"/>
  <c r="L843" i="13"/>
  <c r="T843" i="13"/>
  <c r="AD843" i="13"/>
  <c r="K844" i="13"/>
  <c r="S844" i="13"/>
  <c r="AB844" i="13"/>
  <c r="H845" i="13"/>
  <c r="P845" i="13"/>
  <c r="X845" i="13"/>
  <c r="G846" i="13"/>
  <c r="O846" i="13"/>
  <c r="W846" i="13"/>
  <c r="L847" i="13"/>
  <c r="T847" i="13"/>
  <c r="AD847" i="13"/>
  <c r="K848" i="13"/>
  <c r="S848" i="13"/>
  <c r="AB848" i="13"/>
  <c r="H849" i="13"/>
  <c r="P849" i="13"/>
  <c r="X849" i="13"/>
  <c r="G850" i="13"/>
  <c r="O850" i="13"/>
  <c r="W850" i="13"/>
  <c r="L851" i="13"/>
  <c r="T851" i="13"/>
  <c r="AD851" i="13"/>
  <c r="K852" i="13"/>
  <c r="S852" i="13"/>
  <c r="AB852" i="13"/>
  <c r="H853" i="13"/>
  <c r="P853" i="13"/>
  <c r="X853" i="13"/>
  <c r="G854" i="13"/>
  <c r="O854" i="13"/>
  <c r="W854" i="13"/>
  <c r="L855" i="13"/>
  <c r="T855" i="13"/>
  <c r="AD855" i="13"/>
  <c r="K856" i="13"/>
  <c r="S856" i="13"/>
  <c r="AB856" i="13"/>
  <c r="H857" i="13"/>
  <c r="P857" i="13"/>
  <c r="X857" i="13"/>
  <c r="G858" i="13"/>
  <c r="O858" i="13"/>
  <c r="W858" i="13"/>
  <c r="L859" i="13"/>
  <c r="T859" i="13"/>
  <c r="AD859" i="13"/>
  <c r="K860" i="13"/>
  <c r="S860" i="13"/>
  <c r="AB860" i="13"/>
  <c r="H861" i="13"/>
  <c r="P861" i="13"/>
  <c r="X861" i="13"/>
  <c r="G862" i="13"/>
  <c r="O862" i="13"/>
  <c r="W862" i="13"/>
  <c r="L863" i="13"/>
  <c r="T863" i="13"/>
  <c r="AD863" i="13"/>
  <c r="K864" i="13"/>
  <c r="S864" i="13"/>
  <c r="AB864" i="13"/>
  <c r="H865" i="13"/>
  <c r="P865" i="13"/>
  <c r="X865" i="13"/>
  <c r="G866" i="13"/>
  <c r="O866" i="13"/>
  <c r="W866" i="13"/>
  <c r="L867" i="13"/>
  <c r="T867" i="13"/>
  <c r="AD867" i="13"/>
  <c r="S910" i="13"/>
  <c r="V911" i="13"/>
  <c r="M912" i="13"/>
  <c r="AF912" i="13"/>
  <c r="S914" i="13"/>
  <c r="V915" i="13"/>
  <c r="M916" i="13"/>
  <c r="AF916" i="13"/>
  <c r="S918" i="13"/>
  <c r="V919" i="13"/>
  <c r="M920" i="13"/>
  <c r="AF920" i="13"/>
  <c r="S922" i="13"/>
  <c r="V923" i="13"/>
  <c r="M924" i="13"/>
  <c r="AF924" i="13"/>
  <c r="S926" i="13"/>
  <c r="V927" i="13"/>
  <c r="M928" i="13"/>
  <c r="AF928" i="13"/>
  <c r="S930" i="13"/>
  <c r="V931" i="13"/>
  <c r="M932" i="13"/>
  <c r="AF932" i="13"/>
  <c r="S934" i="13"/>
  <c r="V935" i="13"/>
  <c r="M936" i="13"/>
  <c r="AF936" i="13"/>
  <c r="S938" i="13"/>
  <c r="V939" i="13"/>
  <c r="M940" i="13"/>
  <c r="AF940" i="13"/>
  <c r="G312" i="18"/>
  <c r="G33" i="14"/>
  <c r="G121" i="14" s="1"/>
  <c r="K312" i="18"/>
  <c r="K33" i="14"/>
  <c r="K121" i="14" s="1"/>
  <c r="O312" i="18"/>
  <c r="O33" i="14"/>
  <c r="O121" i="14" s="1"/>
  <c r="S312" i="18"/>
  <c r="S33" i="14"/>
  <c r="S121" i="14" s="1"/>
  <c r="W312" i="18"/>
  <c r="W33" i="14"/>
  <c r="W121" i="14" s="1"/>
  <c r="AB312" i="18"/>
  <c r="AB33" i="14"/>
  <c r="AB121" i="14" s="1"/>
  <c r="F313" i="18"/>
  <c r="F29" i="14"/>
  <c r="V33" i="14"/>
  <c r="V121" i="14" s="1"/>
  <c r="Q317" i="18"/>
  <c r="H320" i="18"/>
  <c r="X320" i="18"/>
  <c r="X123" i="14"/>
  <c r="H326" i="18"/>
  <c r="H124" i="14"/>
  <c r="L326" i="18"/>
  <c r="L124" i="14"/>
  <c r="P326" i="18"/>
  <c r="P124" i="14"/>
  <c r="T326" i="18"/>
  <c r="T124" i="14"/>
  <c r="X326" i="18"/>
  <c r="X124" i="14"/>
  <c r="AD326" i="18"/>
  <c r="AD124" i="14"/>
  <c r="U326" i="18"/>
  <c r="U124" i="14"/>
  <c r="J125" i="14"/>
  <c r="N327" i="18"/>
  <c r="N125" i="14"/>
  <c r="Z125" i="14"/>
  <c r="K125" i="14"/>
  <c r="G339" i="18"/>
  <c r="G138" i="14"/>
  <c r="K339" i="18"/>
  <c r="K138" i="14"/>
  <c r="O339" i="18"/>
  <c r="O138" i="14"/>
  <c r="S339" i="18"/>
  <c r="S138" i="14"/>
  <c r="W339" i="18"/>
  <c r="W138" i="14"/>
  <c r="AB339" i="18"/>
  <c r="AB138" i="14"/>
  <c r="F135" i="14"/>
  <c r="F341" i="18" s="1"/>
  <c r="P138" i="14"/>
  <c r="D62" i="15"/>
  <c r="D180" i="15" s="1"/>
  <c r="D108" i="15"/>
  <c r="D40" i="15"/>
  <c r="D63" i="15"/>
  <c r="D181" i="15" s="1"/>
  <c r="D133" i="15"/>
  <c r="D41" i="15"/>
  <c r="D109" i="15"/>
  <c r="D120" i="15"/>
  <c r="D74" i="15"/>
  <c r="D192" i="15" s="1"/>
  <c r="D144" i="15"/>
  <c r="D52" i="15"/>
  <c r="I328" i="18"/>
  <c r="M328" i="18"/>
  <c r="Q328" i="18"/>
  <c r="U328" i="18"/>
  <c r="Y328" i="18"/>
  <c r="AF328" i="18"/>
  <c r="I48" i="16"/>
  <c r="I122" i="16"/>
  <c r="I153" i="16" s="1"/>
  <c r="M48" i="16"/>
  <c r="M122" i="16"/>
  <c r="Q48" i="16"/>
  <c r="Q122" i="16"/>
  <c r="U48" i="16"/>
  <c r="U122" i="16"/>
  <c r="Y48" i="16"/>
  <c r="Y122" i="16"/>
  <c r="Y153" i="16" s="1"/>
  <c r="AF48" i="16"/>
  <c r="AF122" i="16"/>
  <c r="K48" i="16"/>
  <c r="K301" i="16" s="1"/>
  <c r="AB48" i="16"/>
  <c r="AB301" i="16" s="1"/>
  <c r="H303" i="16"/>
  <c r="X303" i="16"/>
  <c r="I276" i="16"/>
  <c r="M276" i="16"/>
  <c r="Q276" i="16"/>
  <c r="U276" i="16"/>
  <c r="Y276" i="16"/>
  <c r="AF276" i="16"/>
  <c r="I277" i="16"/>
  <c r="M277" i="16"/>
  <c r="Q277" i="16"/>
  <c r="U277" i="16"/>
  <c r="Y277" i="16"/>
  <c r="AF277" i="16"/>
  <c r="H278" i="16"/>
  <c r="L278" i="16"/>
  <c r="P278" i="16"/>
  <c r="T278" i="16"/>
  <c r="X278" i="16"/>
  <c r="AD278" i="16"/>
  <c r="I292" i="16"/>
  <c r="M292" i="16"/>
  <c r="Q292" i="16"/>
  <c r="U292" i="16"/>
  <c r="Y292" i="16"/>
  <c r="AF292" i="16"/>
  <c r="I293" i="16"/>
  <c r="M293" i="16"/>
  <c r="Q293" i="16"/>
  <c r="U293" i="16"/>
  <c r="Y293" i="16"/>
  <c r="AF293" i="16"/>
  <c r="I225" i="16"/>
  <c r="M225" i="16"/>
  <c r="M302" i="16" s="1"/>
  <c r="Q225" i="16"/>
  <c r="U225" i="16"/>
  <c r="Y225" i="16"/>
  <c r="AF225" i="16"/>
  <c r="AF302" i="16" s="1"/>
  <c r="I260" i="16"/>
  <c r="I303" i="16" s="1"/>
  <c r="M260" i="16"/>
  <c r="M303" i="16" s="1"/>
  <c r="Q260" i="16"/>
  <c r="Q303" i="16" s="1"/>
  <c r="U260" i="16"/>
  <c r="U303" i="16" s="1"/>
  <c r="Y260" i="16"/>
  <c r="Y303" i="16" s="1"/>
  <c r="AF260" i="16"/>
  <c r="AF303" i="16" s="1"/>
  <c r="P311" i="18"/>
  <c r="G52" i="20"/>
  <c r="G40" i="25" s="1"/>
  <c r="G85" i="19"/>
  <c r="K85" i="19"/>
  <c r="K52" i="20"/>
  <c r="K40" i="25" s="1"/>
  <c r="O85" i="19"/>
  <c r="O52" i="20"/>
  <c r="O40" i="25" s="1"/>
  <c r="S52" i="20"/>
  <c r="S40" i="25" s="1"/>
  <c r="S85" i="19"/>
  <c r="W52" i="20"/>
  <c r="W40" i="25" s="1"/>
  <c r="W85" i="19"/>
  <c r="AB85" i="19"/>
  <c r="AB52" i="20"/>
  <c r="AB40" i="25" s="1"/>
  <c r="F86" i="19"/>
  <c r="F370" i="18"/>
  <c r="F53" i="20"/>
  <c r="N53" i="20"/>
  <c r="N86" i="19"/>
  <c r="R53" i="20"/>
  <c r="R86" i="19"/>
  <c r="V86" i="19"/>
  <c r="V53" i="20"/>
  <c r="Z86" i="19"/>
  <c r="Z53" i="20"/>
  <c r="J310" i="18"/>
  <c r="J20" i="14"/>
  <c r="J120" i="14" s="1"/>
  <c r="R310" i="18"/>
  <c r="R20" i="14"/>
  <c r="R120" i="14" s="1"/>
  <c r="Z310" i="18"/>
  <c r="Z20" i="14"/>
  <c r="Z120" i="14" s="1"/>
  <c r="H33" i="14"/>
  <c r="H121" i="14" s="1"/>
  <c r="G42" i="14"/>
  <c r="K42" i="14"/>
  <c r="O42" i="14"/>
  <c r="S42" i="14"/>
  <c r="W42" i="14"/>
  <c r="AB42" i="14"/>
  <c r="G49" i="14"/>
  <c r="K49" i="14"/>
  <c r="O49" i="14"/>
  <c r="S49" i="14"/>
  <c r="W49" i="14"/>
  <c r="AB49" i="14"/>
  <c r="G56" i="14"/>
  <c r="G318" i="18" s="1"/>
  <c r="K56" i="14"/>
  <c r="K318" i="18" s="1"/>
  <c r="O56" i="14"/>
  <c r="O318" i="18" s="1"/>
  <c r="S56" i="14"/>
  <c r="S318" i="18" s="1"/>
  <c r="W56" i="14"/>
  <c r="W318" i="18" s="1"/>
  <c r="AB56" i="14"/>
  <c r="AB318" i="18" s="1"/>
  <c r="G63" i="14"/>
  <c r="G319" i="18" s="1"/>
  <c r="K63" i="14"/>
  <c r="K319" i="18" s="1"/>
  <c r="O63" i="14"/>
  <c r="O319" i="18" s="1"/>
  <c r="S63" i="14"/>
  <c r="S319" i="18" s="1"/>
  <c r="W63" i="14"/>
  <c r="W319" i="18" s="1"/>
  <c r="AB63" i="14"/>
  <c r="AB319" i="18" s="1"/>
  <c r="J72" i="14"/>
  <c r="N72" i="14"/>
  <c r="R72" i="14"/>
  <c r="V72" i="14"/>
  <c r="Z72" i="14"/>
  <c r="F322" i="18"/>
  <c r="F77" i="14"/>
  <c r="O79" i="14"/>
  <c r="W79" i="14"/>
  <c r="I86" i="14"/>
  <c r="I324" i="18" s="1"/>
  <c r="M86" i="14"/>
  <c r="M324" i="18" s="1"/>
  <c r="Q86" i="14"/>
  <c r="Q324" i="18" s="1"/>
  <c r="U86" i="14"/>
  <c r="U324" i="18" s="1"/>
  <c r="Y86" i="14"/>
  <c r="Y324" i="18" s="1"/>
  <c r="AF86" i="14"/>
  <c r="AF324" i="18" s="1"/>
  <c r="I115" i="14"/>
  <c r="M115" i="14"/>
  <c r="Q115" i="14"/>
  <c r="U115" i="14"/>
  <c r="Y115" i="14"/>
  <c r="AF115" i="14"/>
  <c r="I338" i="18"/>
  <c r="I124" i="26" s="1"/>
  <c r="I138" i="14"/>
  <c r="M138" i="14"/>
  <c r="Q338" i="18"/>
  <c r="Q138" i="14"/>
  <c r="U338" i="18"/>
  <c r="U138" i="14"/>
  <c r="Y138" i="14"/>
  <c r="AF338" i="18"/>
  <c r="AF138" i="14"/>
  <c r="H343" i="18"/>
  <c r="H31" i="26" s="1"/>
  <c r="H149" i="14"/>
  <c r="L343" i="18"/>
  <c r="L149" i="14"/>
  <c r="P343" i="18"/>
  <c r="P149" i="14"/>
  <c r="T343" i="18"/>
  <c r="T149" i="14"/>
  <c r="X343" i="18"/>
  <c r="X149" i="14"/>
  <c r="AD343" i="18"/>
  <c r="AD149" i="14"/>
  <c r="D67" i="15"/>
  <c r="D185" i="15" s="1"/>
  <c r="D137" i="15"/>
  <c r="D45" i="15"/>
  <c r="D75" i="15"/>
  <c r="D193" i="15" s="1"/>
  <c r="D145" i="15"/>
  <c r="D53" i="15"/>
  <c r="D175" i="15"/>
  <c r="D113" i="15"/>
  <c r="D121" i="15"/>
  <c r="H48" i="16"/>
  <c r="H301" i="16" s="1"/>
  <c r="L48" i="16"/>
  <c r="L301" i="16" s="1"/>
  <c r="P48" i="16"/>
  <c r="P301" i="16" s="1"/>
  <c r="T48" i="16"/>
  <c r="T301" i="16" s="1"/>
  <c r="X48" i="16"/>
  <c r="X301" i="16" s="1"/>
  <c r="AD48" i="16"/>
  <c r="AD301" i="16" s="1"/>
  <c r="H128" i="16"/>
  <c r="L128" i="16"/>
  <c r="P128" i="16"/>
  <c r="T128" i="16"/>
  <c r="X128" i="16"/>
  <c r="AD128" i="16"/>
  <c r="G129" i="16"/>
  <c r="K129" i="16"/>
  <c r="O129" i="16"/>
  <c r="S129" i="16"/>
  <c r="W129" i="16"/>
  <c r="AB129" i="16"/>
  <c r="H136" i="16"/>
  <c r="L136" i="16"/>
  <c r="P136" i="16"/>
  <c r="T136" i="16"/>
  <c r="X136" i="16"/>
  <c r="AD136" i="16"/>
  <c r="G137" i="16"/>
  <c r="K137" i="16"/>
  <c r="O137" i="16"/>
  <c r="S137" i="16"/>
  <c r="W137" i="16"/>
  <c r="AB137" i="16"/>
  <c r="H144" i="16"/>
  <c r="L144" i="16"/>
  <c r="P144" i="16"/>
  <c r="T144" i="16"/>
  <c r="X144" i="16"/>
  <c r="AD144" i="16"/>
  <c r="G145" i="16"/>
  <c r="K145" i="16"/>
  <c r="O145" i="16"/>
  <c r="S145" i="16"/>
  <c r="W145" i="16"/>
  <c r="AB145" i="16"/>
  <c r="J118" i="16"/>
  <c r="J303" i="16" s="1"/>
  <c r="N118" i="16"/>
  <c r="N303" i="16" s="1"/>
  <c r="R118" i="16"/>
  <c r="R303" i="16" s="1"/>
  <c r="V118" i="16"/>
  <c r="Z118" i="16"/>
  <c r="Z303" i="16" s="1"/>
  <c r="J267" i="16"/>
  <c r="N267" i="16"/>
  <c r="R267" i="16"/>
  <c r="V267" i="16"/>
  <c r="Z267" i="16"/>
  <c r="J268" i="16"/>
  <c r="N268" i="16"/>
  <c r="R268" i="16"/>
  <c r="V268" i="16"/>
  <c r="Z268" i="16"/>
  <c r="J275" i="16"/>
  <c r="N275" i="16"/>
  <c r="R275" i="16"/>
  <c r="V275" i="16"/>
  <c r="Z275" i="16"/>
  <c r="J276" i="16"/>
  <c r="N276" i="16"/>
  <c r="R276" i="16"/>
  <c r="V276" i="16"/>
  <c r="Z276" i="16"/>
  <c r="J283" i="16"/>
  <c r="N283" i="16"/>
  <c r="R283" i="16"/>
  <c r="V283" i="16"/>
  <c r="Z283" i="16"/>
  <c r="J284" i="16"/>
  <c r="N284" i="16"/>
  <c r="R284" i="16"/>
  <c r="V284" i="16"/>
  <c r="Z284" i="16"/>
  <c r="J291" i="16"/>
  <c r="N291" i="16"/>
  <c r="R291" i="16"/>
  <c r="V291" i="16"/>
  <c r="Z291" i="16"/>
  <c r="J292" i="16"/>
  <c r="N292" i="16"/>
  <c r="R292" i="16"/>
  <c r="V292" i="16"/>
  <c r="Z292" i="16"/>
  <c r="L264" i="16"/>
  <c r="T264" i="16"/>
  <c r="AD264" i="16"/>
  <c r="N310" i="18"/>
  <c r="G107" i="22"/>
  <c r="G108" i="22"/>
  <c r="H91" i="22"/>
  <c r="X115" i="22"/>
  <c r="I33" i="14"/>
  <c r="I121" i="14" s="1"/>
  <c r="Q33" i="14"/>
  <c r="Q121" i="14" s="1"/>
  <c r="Y33" i="14"/>
  <c r="Y121" i="14" s="1"/>
  <c r="U79" i="14"/>
  <c r="AF79" i="14"/>
  <c r="K79" i="14"/>
  <c r="S79" i="14"/>
  <c r="AB79" i="14"/>
  <c r="I93" i="14"/>
  <c r="I325" i="18" s="1"/>
  <c r="M93" i="14"/>
  <c r="M325" i="18" s="1"/>
  <c r="Q93" i="14"/>
  <c r="Q325" i="18" s="1"/>
  <c r="U93" i="14"/>
  <c r="U325" i="18" s="1"/>
  <c r="Y93" i="14"/>
  <c r="Y325" i="18" s="1"/>
  <c r="AF93" i="14"/>
  <c r="AF325" i="18" s="1"/>
  <c r="G104" i="14"/>
  <c r="K104" i="14"/>
  <c r="O104" i="14"/>
  <c r="S104" i="14"/>
  <c r="W104" i="14"/>
  <c r="AB104" i="14"/>
  <c r="D71" i="15"/>
  <c r="D189" i="15" s="1"/>
  <c r="D141" i="15"/>
  <c r="D49" i="15"/>
  <c r="D79" i="15"/>
  <c r="D197" i="15" s="1"/>
  <c r="D149" i="15"/>
  <c r="D57" i="15"/>
  <c r="H129" i="15"/>
  <c r="H204" i="15" s="1"/>
  <c r="L129" i="15"/>
  <c r="L204" i="15" s="1"/>
  <c r="P129" i="15"/>
  <c r="P204" i="15" s="1"/>
  <c r="T129" i="15"/>
  <c r="T204" i="15" s="1"/>
  <c r="X129" i="15"/>
  <c r="X204" i="15" s="1"/>
  <c r="AD129" i="15"/>
  <c r="AD204" i="15" s="1"/>
  <c r="J153" i="15"/>
  <c r="J205" i="15" s="1"/>
  <c r="J329" i="18" s="1"/>
  <c r="N153" i="15"/>
  <c r="N205" i="15" s="1"/>
  <c r="N329" i="18" s="1"/>
  <c r="R153" i="15"/>
  <c r="R205" i="15" s="1"/>
  <c r="R329" i="18" s="1"/>
  <c r="V153" i="15"/>
  <c r="V205" i="15" s="1"/>
  <c r="V329" i="18" s="1"/>
  <c r="Z153" i="15"/>
  <c r="Z205" i="15" s="1"/>
  <c r="Z329" i="18" s="1"/>
  <c r="H177" i="15"/>
  <c r="H206" i="15" s="1"/>
  <c r="H330" i="18" s="1"/>
  <c r="L177" i="15"/>
  <c r="L206" i="15" s="1"/>
  <c r="L330" i="18" s="1"/>
  <c r="P177" i="15"/>
  <c r="P206" i="15" s="1"/>
  <c r="P330" i="18" s="1"/>
  <c r="T177" i="15"/>
  <c r="T206" i="15" s="1"/>
  <c r="T330" i="18" s="1"/>
  <c r="X177" i="15"/>
  <c r="X206" i="15" s="1"/>
  <c r="X330" i="18" s="1"/>
  <c r="AD177" i="15"/>
  <c r="AD206" i="15" s="1"/>
  <c r="AD330" i="18" s="1"/>
  <c r="G201" i="15"/>
  <c r="G207" i="15" s="1"/>
  <c r="G331" i="18" s="1"/>
  <c r="K201" i="15"/>
  <c r="K207" i="15" s="1"/>
  <c r="K331" i="18" s="1"/>
  <c r="O201" i="15"/>
  <c r="O207" i="15" s="1"/>
  <c r="O331" i="18" s="1"/>
  <c r="S201" i="15"/>
  <c r="S207" i="15" s="1"/>
  <c r="S331" i="18" s="1"/>
  <c r="W201" i="15"/>
  <c r="W207" i="15" s="1"/>
  <c r="W331" i="18" s="1"/>
  <c r="AB201" i="15"/>
  <c r="AB207" i="15" s="1"/>
  <c r="AB331" i="18" s="1"/>
  <c r="J126" i="26"/>
  <c r="J233" i="15"/>
  <c r="N126" i="26"/>
  <c r="N233" i="15"/>
  <c r="R126" i="26"/>
  <c r="R233" i="15"/>
  <c r="V126" i="26"/>
  <c r="V233" i="15"/>
  <c r="Z233" i="15"/>
  <c r="Z126" i="26"/>
  <c r="J122" i="16"/>
  <c r="N122" i="16"/>
  <c r="R122" i="16"/>
  <c r="V122" i="16"/>
  <c r="Z122" i="16"/>
  <c r="H124" i="16"/>
  <c r="L124" i="16"/>
  <c r="P124" i="16"/>
  <c r="T124" i="16"/>
  <c r="X124" i="16"/>
  <c r="AD124" i="16"/>
  <c r="G125" i="16"/>
  <c r="K125" i="16"/>
  <c r="O125" i="16"/>
  <c r="S125" i="16"/>
  <c r="W125" i="16"/>
  <c r="AB125" i="16"/>
  <c r="H132" i="16"/>
  <c r="L132" i="16"/>
  <c r="P132" i="16"/>
  <c r="T132" i="16"/>
  <c r="X132" i="16"/>
  <c r="AD132" i="16"/>
  <c r="G133" i="16"/>
  <c r="K133" i="16"/>
  <c r="O133" i="16"/>
  <c r="S133" i="16"/>
  <c r="W133" i="16"/>
  <c r="AB133" i="16"/>
  <c r="H140" i="16"/>
  <c r="L140" i="16"/>
  <c r="P140" i="16"/>
  <c r="T140" i="16"/>
  <c r="X140" i="16"/>
  <c r="AD140" i="16"/>
  <c r="G141" i="16"/>
  <c r="K141" i="16"/>
  <c r="O141" i="16"/>
  <c r="S141" i="16"/>
  <c r="W141" i="16"/>
  <c r="AB141" i="16"/>
  <c r="H148" i="16"/>
  <c r="L148" i="16"/>
  <c r="P148" i="16"/>
  <c r="T148" i="16"/>
  <c r="X148" i="16"/>
  <c r="AD148" i="16"/>
  <c r="G149" i="16"/>
  <c r="K149" i="16"/>
  <c r="O149" i="16"/>
  <c r="S149" i="16"/>
  <c r="W149" i="16"/>
  <c r="AB149" i="16"/>
  <c r="J264" i="16"/>
  <c r="N264" i="16"/>
  <c r="R264" i="16"/>
  <c r="V264" i="16"/>
  <c r="Z264" i="16"/>
  <c r="J271" i="16"/>
  <c r="N271" i="16"/>
  <c r="R271" i="16"/>
  <c r="V271" i="16"/>
  <c r="Z271" i="16"/>
  <c r="J272" i="16"/>
  <c r="N272" i="16"/>
  <c r="R272" i="16"/>
  <c r="V272" i="16"/>
  <c r="Z272" i="16"/>
  <c r="J279" i="16"/>
  <c r="N279" i="16"/>
  <c r="R279" i="16"/>
  <c r="V279" i="16"/>
  <c r="Z279" i="16"/>
  <c r="J280" i="16"/>
  <c r="N280" i="16"/>
  <c r="R280" i="16"/>
  <c r="V280" i="16"/>
  <c r="Z280" i="16"/>
  <c r="J287" i="16"/>
  <c r="N287" i="16"/>
  <c r="R287" i="16"/>
  <c r="V287" i="16"/>
  <c r="Z287" i="16"/>
  <c r="J288" i="16"/>
  <c r="N288" i="16"/>
  <c r="R288" i="16"/>
  <c r="V288" i="16"/>
  <c r="Z288" i="16"/>
  <c r="J225" i="16"/>
  <c r="N225" i="16"/>
  <c r="R225" i="16"/>
  <c r="V225" i="16"/>
  <c r="Z225" i="16"/>
  <c r="H264" i="16"/>
  <c r="P264" i="16"/>
  <c r="X264" i="16"/>
  <c r="M338" i="18"/>
  <c r="G59" i="20"/>
  <c r="G92" i="19"/>
  <c r="K59" i="20"/>
  <c r="K92" i="19"/>
  <c r="O59" i="20"/>
  <c r="O92" i="19"/>
  <c r="S59" i="20"/>
  <c r="S92" i="19"/>
  <c r="W59" i="20"/>
  <c r="W92" i="19"/>
  <c r="AB59" i="20"/>
  <c r="AB92" i="19"/>
  <c r="K61" i="20"/>
  <c r="K94" i="19"/>
  <c r="O61" i="20"/>
  <c r="O94" i="19"/>
  <c r="S61" i="20"/>
  <c r="S94" i="19"/>
  <c r="W61" i="20"/>
  <c r="W94" i="19"/>
  <c r="AB61" i="20"/>
  <c r="AB94" i="19"/>
  <c r="J72" i="22"/>
  <c r="J75" i="22" s="1"/>
  <c r="D264" i="26"/>
  <c r="D204" i="26"/>
  <c r="I79" i="14"/>
  <c r="M79" i="14"/>
  <c r="Q79" i="14"/>
  <c r="Y79" i="14"/>
  <c r="H126" i="26"/>
  <c r="L126" i="26"/>
  <c r="P126" i="26"/>
  <c r="T126" i="26"/>
  <c r="X126" i="26"/>
  <c r="AD126" i="26"/>
  <c r="H312" i="18"/>
  <c r="L91" i="22"/>
  <c r="N48" i="22"/>
  <c r="H98" i="22"/>
  <c r="B193" i="26"/>
  <c r="B223" i="26" s="1"/>
  <c r="B253" i="26"/>
  <c r="F20" i="14"/>
  <c r="F120" i="14" s="1"/>
  <c r="L33" i="14"/>
  <c r="L121" i="14" s="1"/>
  <c r="P33" i="14"/>
  <c r="P121" i="14" s="1"/>
  <c r="T33" i="14"/>
  <c r="T121" i="14" s="1"/>
  <c r="X33" i="14"/>
  <c r="X121" i="14" s="1"/>
  <c r="AD33" i="14"/>
  <c r="AD121" i="14" s="1"/>
  <c r="F138" i="14"/>
  <c r="J138" i="14"/>
  <c r="N138" i="14"/>
  <c r="R138" i="14"/>
  <c r="V138" i="14"/>
  <c r="Z138" i="14"/>
  <c r="I149" i="14"/>
  <c r="M149" i="14"/>
  <c r="Q149" i="14"/>
  <c r="U149" i="14"/>
  <c r="Y149" i="14"/>
  <c r="AF149" i="14"/>
  <c r="F20" i="15"/>
  <c r="D42" i="15"/>
  <c r="D46" i="15"/>
  <c r="D50" i="15"/>
  <c r="D54" i="15"/>
  <c r="D58" i="15"/>
  <c r="I126" i="26"/>
  <c r="M126" i="26"/>
  <c r="Q126" i="26"/>
  <c r="U126" i="26"/>
  <c r="Y126" i="26"/>
  <c r="AF126" i="26"/>
  <c r="G45" i="20"/>
  <c r="G78" i="19"/>
  <c r="S45" i="20"/>
  <c r="S78" i="19"/>
  <c r="W45" i="20"/>
  <c r="W78" i="19"/>
  <c r="J46" i="20"/>
  <c r="J79" i="19"/>
  <c r="V46" i="20"/>
  <c r="V79" i="19"/>
  <c r="Z46" i="20"/>
  <c r="Z79" i="19"/>
  <c r="K78" i="19"/>
  <c r="N79" i="19"/>
  <c r="V48" i="22"/>
  <c r="E21" i="26"/>
  <c r="E20" i="26"/>
  <c r="E22" i="26" s="1"/>
  <c r="D103" i="26"/>
  <c r="D67" i="26"/>
  <c r="B69" i="26"/>
  <c r="B87" i="26" s="1"/>
  <c r="B105" i="26"/>
  <c r="B269" i="26"/>
  <c r="B209" i="26"/>
  <c r="B239" i="26" s="1"/>
  <c r="H36" i="20"/>
  <c r="H69" i="19"/>
  <c r="L36" i="20"/>
  <c r="L69" i="19"/>
  <c r="P36" i="20"/>
  <c r="P69" i="19"/>
  <c r="T36" i="20"/>
  <c r="T69" i="19"/>
  <c r="X36" i="20"/>
  <c r="X69" i="19"/>
  <c r="AD36" i="20"/>
  <c r="AD69" i="19"/>
  <c r="H47" i="20"/>
  <c r="H80" i="19"/>
  <c r="P80" i="19"/>
  <c r="P47" i="20"/>
  <c r="T47" i="20"/>
  <c r="T80" i="19"/>
  <c r="X47" i="20"/>
  <c r="X80" i="19"/>
  <c r="H48" i="20"/>
  <c r="H81" i="19"/>
  <c r="L48" i="20"/>
  <c r="L81" i="19"/>
  <c r="P48" i="20"/>
  <c r="P81" i="19"/>
  <c r="T48" i="20"/>
  <c r="T81" i="19"/>
  <c r="X48" i="20"/>
  <c r="X81" i="19"/>
  <c r="AD48" i="20"/>
  <c r="AD81" i="19"/>
  <c r="H54" i="20"/>
  <c r="H87" i="19"/>
  <c r="L54" i="20"/>
  <c r="L87" i="19"/>
  <c r="P54" i="20"/>
  <c r="P87" i="19"/>
  <c r="T54" i="20"/>
  <c r="T87" i="19"/>
  <c r="X54" i="20"/>
  <c r="X87" i="19"/>
  <c r="AD54" i="20"/>
  <c r="AD87" i="19"/>
  <c r="L55" i="20"/>
  <c r="L88" i="19"/>
  <c r="P55" i="20"/>
  <c r="P88" i="19"/>
  <c r="T88" i="19"/>
  <c r="T55" i="20"/>
  <c r="AD55" i="20"/>
  <c r="AD88" i="19"/>
  <c r="M68" i="19"/>
  <c r="AF68" i="19"/>
  <c r="S70" i="19"/>
  <c r="V71" i="19"/>
  <c r="S74" i="19"/>
  <c r="V75" i="19"/>
  <c r="V98" i="19"/>
  <c r="H55" i="20"/>
  <c r="J33" i="22"/>
  <c r="N33" i="22"/>
  <c r="R33" i="22"/>
  <c r="V33" i="22"/>
  <c r="Z33" i="22"/>
  <c r="J97" i="22"/>
  <c r="P91" i="22"/>
  <c r="Q68" i="19"/>
  <c r="G70" i="19"/>
  <c r="W70" i="19"/>
  <c r="J71" i="19"/>
  <c r="Z71" i="19"/>
  <c r="G74" i="19"/>
  <c r="W74" i="19"/>
  <c r="J75" i="19"/>
  <c r="Z75" i="19"/>
  <c r="J98" i="19"/>
  <c r="Z98" i="19"/>
  <c r="X55" i="20"/>
  <c r="G47" i="21"/>
  <c r="O47" i="21"/>
  <c r="W47" i="21"/>
  <c r="G64" i="21"/>
  <c r="O64" i="21"/>
  <c r="W64" i="21"/>
  <c r="F57" i="22"/>
  <c r="F106" i="22"/>
  <c r="X91" i="22"/>
  <c r="K195" i="24"/>
  <c r="J195" i="24"/>
  <c r="B261" i="26"/>
  <c r="B201" i="26"/>
  <c r="B231" i="26" s="1"/>
  <c r="I54" i="20"/>
  <c r="I87" i="19"/>
  <c r="U54" i="20"/>
  <c r="U87" i="19"/>
  <c r="Y54" i="20"/>
  <c r="Y87" i="19"/>
  <c r="T68" i="19"/>
  <c r="V70" i="19"/>
  <c r="M71" i="19"/>
  <c r="AF71" i="19"/>
  <c r="V74" i="19"/>
  <c r="M75" i="19"/>
  <c r="AF75" i="19"/>
  <c r="V78" i="19"/>
  <c r="M79" i="19"/>
  <c r="AF79" i="19"/>
  <c r="I98" i="19"/>
  <c r="Q98" i="19"/>
  <c r="Y98" i="19"/>
  <c r="P35" i="20"/>
  <c r="Z37" i="20"/>
  <c r="Z41" i="20"/>
  <c r="Z45" i="20"/>
  <c r="J59" i="20"/>
  <c r="Z59" i="20"/>
  <c r="K47" i="21"/>
  <c r="S47" i="21"/>
  <c r="AB47" i="21"/>
  <c r="I64" i="21"/>
  <c r="Q64" i="21"/>
  <c r="Y64" i="21"/>
  <c r="J48" i="22"/>
  <c r="J94" i="22"/>
  <c r="R48" i="22"/>
  <c r="R94" i="22"/>
  <c r="R115" i="22" s="1"/>
  <c r="Z48" i="22"/>
  <c r="Z94" i="22"/>
  <c r="Z115" i="22" s="1"/>
  <c r="H99" i="22"/>
  <c r="H105" i="22"/>
  <c r="L72" i="22"/>
  <c r="L75" i="22" s="1"/>
  <c r="T72" i="22"/>
  <c r="T75" i="22" s="1"/>
  <c r="AD72" i="22"/>
  <c r="AD75" i="22" s="1"/>
  <c r="K202" i="24"/>
  <c r="J202" i="24"/>
  <c r="E132" i="26"/>
  <c r="E252" i="26" s="1"/>
  <c r="F37" i="20"/>
  <c r="N59" i="20"/>
  <c r="N92" i="19"/>
  <c r="V59" i="20"/>
  <c r="V92" i="19"/>
  <c r="J61" i="20"/>
  <c r="J94" i="19"/>
  <c r="N61" i="20"/>
  <c r="N94" i="19"/>
  <c r="R61" i="20"/>
  <c r="R94" i="19"/>
  <c r="V61" i="20"/>
  <c r="V94" i="19"/>
  <c r="Z61" i="20"/>
  <c r="Z94" i="19"/>
  <c r="H68" i="19"/>
  <c r="X68" i="19"/>
  <c r="J70" i="19"/>
  <c r="R70" i="19"/>
  <c r="I71" i="19"/>
  <c r="Q71" i="19"/>
  <c r="Y71" i="19"/>
  <c r="J74" i="19"/>
  <c r="R74" i="19"/>
  <c r="I75" i="19"/>
  <c r="Q75" i="19"/>
  <c r="Y75" i="19"/>
  <c r="J78" i="19"/>
  <c r="R78" i="19"/>
  <c r="I79" i="19"/>
  <c r="Q79" i="19"/>
  <c r="Y79" i="19"/>
  <c r="M98" i="19"/>
  <c r="U98" i="19"/>
  <c r="AF98" i="19"/>
  <c r="Q54" i="20"/>
  <c r="R59" i="20"/>
  <c r="I47" i="21"/>
  <c r="Q47" i="21"/>
  <c r="Y47" i="21"/>
  <c r="G19" i="22"/>
  <c r="H48" i="22"/>
  <c r="P48" i="22"/>
  <c r="X48" i="22"/>
  <c r="K154" i="24"/>
  <c r="J154" i="24"/>
  <c r="K158" i="24"/>
  <c r="J158" i="24"/>
  <c r="K199" i="24"/>
  <c r="J199" i="24"/>
  <c r="E31" i="26"/>
  <c r="E103" i="26" s="1"/>
  <c r="E124" i="26"/>
  <c r="E244" i="26" s="1"/>
  <c r="J68" i="19"/>
  <c r="N68" i="19"/>
  <c r="Z68" i="19"/>
  <c r="Q69" i="19"/>
  <c r="U69" i="19"/>
  <c r="H70" i="19"/>
  <c r="L70" i="19"/>
  <c r="X70" i="19"/>
  <c r="AD70" i="19"/>
  <c r="O71" i="19"/>
  <c r="S71" i="19"/>
  <c r="J72" i="19"/>
  <c r="N72" i="19"/>
  <c r="Z72" i="19"/>
  <c r="Q73" i="19"/>
  <c r="U73" i="19"/>
  <c r="H74" i="19"/>
  <c r="L74" i="19"/>
  <c r="X74" i="19"/>
  <c r="AD74" i="19"/>
  <c r="O75" i="19"/>
  <c r="S75" i="19"/>
  <c r="J76" i="19"/>
  <c r="N76" i="19"/>
  <c r="Z76" i="19"/>
  <c r="Q77" i="19"/>
  <c r="U77" i="19"/>
  <c r="H78" i="19"/>
  <c r="L78" i="19"/>
  <c r="X78" i="19"/>
  <c r="AD78" i="19"/>
  <c r="O79" i="19"/>
  <c r="S79" i="19"/>
  <c r="J80" i="19"/>
  <c r="N80" i="19"/>
  <c r="Z80" i="19"/>
  <c r="Q81" i="19"/>
  <c r="U81" i="19"/>
  <c r="I94" i="19"/>
  <c r="Q94" i="19"/>
  <c r="Y94" i="19"/>
  <c r="K98" i="19"/>
  <c r="S98" i="19"/>
  <c r="AB98" i="19"/>
  <c r="S35" i="20"/>
  <c r="J36" i="20"/>
  <c r="Z36" i="20"/>
  <c r="Q37" i="20"/>
  <c r="H38" i="20"/>
  <c r="X38" i="20"/>
  <c r="S39" i="20"/>
  <c r="J40" i="20"/>
  <c r="Z40" i="20"/>
  <c r="Q41" i="20"/>
  <c r="H42" i="20"/>
  <c r="X42" i="20"/>
  <c r="S43" i="20"/>
  <c r="J44" i="20"/>
  <c r="Z44" i="20"/>
  <c r="Q45" i="20"/>
  <c r="H46" i="20"/>
  <c r="X46" i="20"/>
  <c r="S47" i="20"/>
  <c r="J48" i="20"/>
  <c r="Z48" i="20"/>
  <c r="L52" i="20"/>
  <c r="L40" i="25" s="1"/>
  <c r="AD52" i="20"/>
  <c r="AD40" i="25" s="1"/>
  <c r="G53" i="20"/>
  <c r="W53" i="20"/>
  <c r="N54" i="20"/>
  <c r="U55" i="20"/>
  <c r="J47" i="21"/>
  <c r="N47" i="21"/>
  <c r="R47" i="21"/>
  <c r="V47" i="21"/>
  <c r="Z47" i="21"/>
  <c r="J64" i="21"/>
  <c r="N64" i="21"/>
  <c r="R64" i="21"/>
  <c r="V64" i="21"/>
  <c r="Z64" i="21"/>
  <c r="G33" i="22"/>
  <c r="K33" i="22"/>
  <c r="O33" i="22"/>
  <c r="S33" i="22"/>
  <c r="W33" i="22"/>
  <c r="AB33" i="22"/>
  <c r="F38" i="22"/>
  <c r="F109" i="22"/>
  <c r="F60" i="22"/>
  <c r="F105" i="22"/>
  <c r="F107" i="22"/>
  <c r="K32" i="24"/>
  <c r="D106" i="26"/>
  <c r="D70" i="26"/>
  <c r="D107" i="26"/>
  <c r="D71" i="26"/>
  <c r="D112" i="26"/>
  <c r="D76" i="26"/>
  <c r="D257" i="26"/>
  <c r="D197" i="26"/>
  <c r="D219" i="26"/>
  <c r="O68" i="19"/>
  <c r="F69" i="19"/>
  <c r="V69" i="19"/>
  <c r="M70" i="19"/>
  <c r="AF70" i="19"/>
  <c r="T71" i="19"/>
  <c r="O72" i="19"/>
  <c r="V73" i="19"/>
  <c r="M74" i="19"/>
  <c r="AF74" i="19"/>
  <c r="T75" i="19"/>
  <c r="O76" i="19"/>
  <c r="V77" i="19"/>
  <c r="M78" i="19"/>
  <c r="AF78" i="19"/>
  <c r="T79" i="19"/>
  <c r="O80" i="19"/>
  <c r="V81" i="19"/>
  <c r="H85" i="19"/>
  <c r="X85" i="19"/>
  <c r="S86" i="19"/>
  <c r="J87" i="19"/>
  <c r="Z87" i="19"/>
  <c r="Q88" i="19"/>
  <c r="H98" i="19"/>
  <c r="L98" i="19"/>
  <c r="P98" i="19"/>
  <c r="T98" i="19"/>
  <c r="X98" i="19"/>
  <c r="AD98" i="19"/>
  <c r="F36" i="20"/>
  <c r="J72" i="21"/>
  <c r="N72" i="21"/>
  <c r="R72" i="21"/>
  <c r="V72" i="21"/>
  <c r="Z72" i="21"/>
  <c r="I91" i="22"/>
  <c r="M91" i="22"/>
  <c r="Q91" i="22"/>
  <c r="U91" i="22"/>
  <c r="Y91" i="22"/>
  <c r="AF91" i="22"/>
  <c r="G86" i="22"/>
  <c r="I115" i="22"/>
  <c r="M115" i="22"/>
  <c r="Q115" i="22"/>
  <c r="U115" i="22"/>
  <c r="Y115" i="22"/>
  <c r="AF115" i="22"/>
  <c r="D109" i="26"/>
  <c r="D73" i="26"/>
  <c r="B77" i="26"/>
  <c r="B95" i="26" s="1"/>
  <c r="B113" i="26"/>
  <c r="B107" i="26"/>
  <c r="D250" i="26"/>
  <c r="D190" i="26"/>
  <c r="D251" i="26"/>
  <c r="D191" i="26"/>
  <c r="E184" i="26"/>
  <c r="E214" i="26" s="1"/>
  <c r="E155" i="26"/>
  <c r="D245" i="26"/>
  <c r="D185" i="26"/>
  <c r="D218" i="26"/>
  <c r="D230" i="26"/>
  <c r="I48" i="22"/>
  <c r="I50" i="22" s="1"/>
  <c r="M48" i="22"/>
  <c r="M50" i="22" s="1"/>
  <c r="Q48" i="22"/>
  <c r="Q50" i="22" s="1"/>
  <c r="U48" i="22"/>
  <c r="U50" i="22" s="1"/>
  <c r="Y48" i="22"/>
  <c r="Y50" i="22" s="1"/>
  <c r="AF48" i="22"/>
  <c r="AF50" i="22" s="1"/>
  <c r="G83" i="22"/>
  <c r="G84" i="22"/>
  <c r="G94" i="22"/>
  <c r="K94" i="22"/>
  <c r="K115" i="22" s="1"/>
  <c r="O94" i="22"/>
  <c r="O115" i="22" s="1"/>
  <c r="S94" i="22"/>
  <c r="S115" i="22" s="1"/>
  <c r="W94" i="22"/>
  <c r="W115" i="22" s="1"/>
  <c r="AB94" i="22"/>
  <c r="AB115" i="22" s="1"/>
  <c r="G95" i="22"/>
  <c r="G96" i="22"/>
  <c r="G97" i="22"/>
  <c r="G98" i="22"/>
  <c r="G99" i="22"/>
  <c r="G104" i="22"/>
  <c r="G105" i="22"/>
  <c r="K159" i="24"/>
  <c r="J159" i="24"/>
  <c r="D102" i="26"/>
  <c r="D66" i="26"/>
  <c r="D105" i="26"/>
  <c r="D69" i="26"/>
  <c r="D113" i="26"/>
  <c r="D77" i="26"/>
  <c r="D116" i="26"/>
  <c r="D80" i="26"/>
  <c r="D256" i="26"/>
  <c r="D196" i="26"/>
  <c r="D267" i="26"/>
  <c r="D207" i="26"/>
  <c r="D263" i="26"/>
  <c r="D203" i="26"/>
  <c r="C221" i="26"/>
  <c r="K155" i="24"/>
  <c r="J155" i="24"/>
  <c r="K205" i="24"/>
  <c r="J205" i="24"/>
  <c r="D111" i="26"/>
  <c r="D75" i="26"/>
  <c r="D248" i="26"/>
  <c r="D249" i="26"/>
  <c r="B202" i="26"/>
  <c r="B232" i="26" s="1"/>
  <c r="B262" i="26"/>
  <c r="C224" i="26"/>
  <c r="D68" i="26"/>
  <c r="D72" i="26"/>
  <c r="D74" i="26"/>
  <c r="D78" i="26"/>
  <c r="D268" i="26"/>
  <c r="B245" i="26"/>
  <c r="B185" i="26"/>
  <c r="B215" i="26" s="1"/>
  <c r="D253" i="26"/>
  <c r="D193" i="26"/>
  <c r="B270" i="26"/>
  <c r="B210" i="26"/>
  <c r="B240" i="26" s="1"/>
  <c r="B198" i="26"/>
  <c r="B228" i="26" s="1"/>
  <c r="D101" i="26"/>
  <c r="D65" i="26"/>
  <c r="E66" i="26"/>
  <c r="E84" i="26" s="1"/>
  <c r="E49" i="26"/>
  <c r="D115" i="26"/>
  <c r="D79" i="26"/>
  <c r="C83" i="26"/>
  <c r="C85" i="26"/>
  <c r="C87" i="26"/>
  <c r="C89" i="26"/>
  <c r="C91" i="26"/>
  <c r="C93" i="26"/>
  <c r="C95" i="26"/>
  <c r="C97" i="26"/>
  <c r="B109" i="26"/>
  <c r="D243" i="26"/>
  <c r="D183" i="26"/>
  <c r="D247" i="26"/>
  <c r="D187" i="26"/>
  <c r="B249" i="26"/>
  <c r="B189" i="26"/>
  <c r="B219" i="26" s="1"/>
  <c r="C217" i="26"/>
  <c r="D208" i="26"/>
  <c r="D186" i="26"/>
  <c r="D246" i="26"/>
  <c r="D260" i="26"/>
  <c r="B247" i="26"/>
  <c r="B187" i="26"/>
  <c r="B217" i="26" s="1"/>
  <c r="B255" i="26"/>
  <c r="B195" i="26"/>
  <c r="B225" i="26" s="1"/>
  <c r="D259" i="26"/>
  <c r="D199" i="26"/>
  <c r="B265" i="26"/>
  <c r="B205" i="26"/>
  <c r="B235" i="26" s="1"/>
  <c r="B266" i="26"/>
  <c r="B206" i="26"/>
  <c r="B236" i="26" s="1"/>
  <c r="C223" i="26"/>
  <c r="D254" i="26"/>
  <c r="D194" i="26"/>
  <c r="D258" i="26"/>
  <c r="D198" i="26"/>
  <c r="D265" i="26"/>
  <c r="D205" i="26"/>
  <c r="D269" i="26"/>
  <c r="D209" i="26"/>
  <c r="D270" i="26"/>
  <c r="D210" i="26"/>
  <c r="B251" i="26"/>
  <c r="B191" i="26"/>
  <c r="B221" i="26" s="1"/>
  <c r="D255" i="26"/>
  <c r="D195" i="26"/>
  <c r="C225" i="26"/>
  <c r="C231" i="26"/>
  <c r="D261" i="26"/>
  <c r="D201" i="26"/>
  <c r="B184" i="26"/>
  <c r="B214" i="26" s="1"/>
  <c r="B244" i="26"/>
  <c r="B248" i="26"/>
  <c r="B188" i="26"/>
  <c r="B218" i="26" s="1"/>
  <c r="B252" i="26"/>
  <c r="B192" i="26"/>
  <c r="B222" i="26" s="1"/>
  <c r="C213" i="26"/>
  <c r="D206" i="26"/>
  <c r="B254" i="26"/>
  <c r="B194" i="26"/>
  <c r="B224" i="26" s="1"/>
  <c r="B186" i="26"/>
  <c r="B216" i="26" s="1"/>
  <c r="C218" i="26"/>
  <c r="B190" i="26"/>
  <c r="B220" i="26" s="1"/>
  <c r="B197" i="26"/>
  <c r="B227" i="26" s="1"/>
  <c r="D202" i="26"/>
  <c r="C227" i="26"/>
  <c r="C229" i="26"/>
  <c r="B200" i="26"/>
  <c r="B230" i="26" s="1"/>
  <c r="C233" i="26"/>
  <c r="C235" i="26"/>
  <c r="C237" i="26"/>
  <c r="C239" i="26"/>
  <c r="B259" i="26"/>
  <c r="B267" i="26"/>
  <c r="B207" i="26"/>
  <c r="B237" i="26" s="1"/>
  <c r="B204" i="26"/>
  <c r="B234" i="26" s="1"/>
  <c r="B208" i="26"/>
  <c r="B238" i="26" s="1"/>
  <c r="E336" i="26"/>
  <c r="P9" i="10" l="1"/>
  <c r="P9" i="12"/>
  <c r="V9" i="6"/>
  <c r="T54" i="5"/>
  <c r="T25" i="25" s="1"/>
  <c r="T32" i="25" s="1"/>
  <c r="P53" i="5"/>
  <c r="T51" i="5"/>
  <c r="T9" i="11"/>
  <c r="T9" i="19"/>
  <c r="T9" i="26"/>
  <c r="P9" i="11"/>
  <c r="P9" i="15"/>
  <c r="P9" i="24"/>
  <c r="R9" i="9"/>
  <c r="R65" i="5"/>
  <c r="R16" i="26" s="1"/>
  <c r="V53" i="5"/>
  <c r="R51" i="5"/>
  <c r="V9" i="20"/>
  <c r="V9" i="24"/>
  <c r="R9" i="16"/>
  <c r="R9" i="22"/>
  <c r="H229" i="9"/>
  <c r="Q153" i="16"/>
  <c r="R9" i="14"/>
  <c r="R9" i="6"/>
  <c r="T67" i="5"/>
  <c r="T18" i="26" s="1"/>
  <c r="T66" i="5"/>
  <c r="T17" i="26" s="1"/>
  <c r="T65" i="5"/>
  <c r="T16" i="26" s="1"/>
  <c r="T267" i="26" s="1"/>
  <c r="T64" i="5"/>
  <c r="T15" i="26" s="1"/>
  <c r="P54" i="5"/>
  <c r="P25" i="25" s="1"/>
  <c r="P32" i="25" s="1"/>
  <c r="P51" i="5"/>
  <c r="T9" i="18"/>
  <c r="T9" i="20"/>
  <c r="T9" i="22"/>
  <c r="P9" i="16"/>
  <c r="P9" i="19"/>
  <c r="P9" i="26"/>
  <c r="P9" i="13"/>
  <c r="V9" i="12"/>
  <c r="W303" i="16"/>
  <c r="G303" i="16"/>
  <c r="R67" i="5"/>
  <c r="R18" i="26" s="1"/>
  <c r="V64" i="5"/>
  <c r="V15" i="26" s="1"/>
  <c r="R53" i="5"/>
  <c r="V9" i="11"/>
  <c r="V9" i="25"/>
  <c r="V35" i="25" s="1"/>
  <c r="V9" i="26"/>
  <c r="R9" i="25"/>
  <c r="R35" i="25" s="1"/>
  <c r="R9" i="24"/>
  <c r="F802" i="13"/>
  <c r="F113" i="18"/>
  <c r="O302" i="16"/>
  <c r="AD302" i="16"/>
  <c r="T9" i="13"/>
  <c r="R9" i="12"/>
  <c r="T9" i="9"/>
  <c r="P67" i="5"/>
  <c r="P18" i="26" s="1"/>
  <c r="P66" i="5"/>
  <c r="P17" i="26" s="1"/>
  <c r="P65" i="5"/>
  <c r="P16" i="26" s="1"/>
  <c r="P64" i="5"/>
  <c r="P15" i="26" s="1"/>
  <c r="T52" i="5"/>
  <c r="T9" i="14"/>
  <c r="T9" i="21"/>
  <c r="T9" i="25"/>
  <c r="T35" i="25" s="1"/>
  <c r="P9" i="18"/>
  <c r="P9" i="20"/>
  <c r="P9" i="25"/>
  <c r="P35" i="25" s="1"/>
  <c r="V9" i="10"/>
  <c r="V50" i="5"/>
  <c r="V9" i="13"/>
  <c r="T9" i="12"/>
  <c r="T9" i="6"/>
  <c r="V66" i="5"/>
  <c r="V17" i="26" s="1"/>
  <c r="R64" i="5"/>
  <c r="R15" i="26" s="1"/>
  <c r="R52" i="5"/>
  <c r="V9" i="15"/>
  <c r="V9" i="19"/>
  <c r="R9" i="11"/>
  <c r="R9" i="21"/>
  <c r="R9" i="26"/>
  <c r="L77" i="22"/>
  <c r="Z985" i="13"/>
  <c r="Z279" i="18" s="1"/>
  <c r="J985" i="13"/>
  <c r="J279" i="18" s="1"/>
  <c r="H32" i="26"/>
  <c r="S66" i="5"/>
  <c r="S17" i="26" s="1"/>
  <c r="F354" i="18"/>
  <c r="F255" i="15"/>
  <c r="F257" i="15" s="1"/>
  <c r="F332" i="18"/>
  <c r="F334" i="18" s="1"/>
  <c r="F336" i="18" s="1"/>
  <c r="Y57" i="5"/>
  <c r="F20" i="16"/>
  <c r="F161" i="16"/>
  <c r="R64" i="22"/>
  <c r="R74" i="22" s="1"/>
  <c r="R77" i="22" s="1"/>
  <c r="K604" i="13"/>
  <c r="W295" i="16"/>
  <c r="K424" i="9"/>
  <c r="G32" i="26"/>
  <c r="G104" i="26" s="1"/>
  <c r="J115" i="22"/>
  <c r="Z64" i="22"/>
  <c r="Z74" i="22" s="1"/>
  <c r="Z77" i="22" s="1"/>
  <c r="T77" i="22"/>
  <c r="O1015" i="13"/>
  <c r="O309" i="18" s="1"/>
  <c r="V67" i="5"/>
  <c r="V18" i="26" s="1"/>
  <c r="V65" i="5"/>
  <c r="V16" i="26" s="1"/>
  <c r="V54" i="5"/>
  <c r="V25" i="25" s="1"/>
  <c r="V32" i="25" s="1"/>
  <c r="V52" i="5"/>
  <c r="V24" i="25" s="1"/>
  <c r="V46" i="25" s="1"/>
  <c r="V9" i="14"/>
  <c r="V9" i="18"/>
  <c r="V9" i="21"/>
  <c r="R9" i="18"/>
  <c r="R9" i="20"/>
  <c r="I32" i="26"/>
  <c r="F175" i="24"/>
  <c r="F179" i="24"/>
  <c r="F184" i="24"/>
  <c r="K79" i="24"/>
  <c r="P79" i="24" s="1"/>
  <c r="F100" i="24"/>
  <c r="F117" i="24" s="1"/>
  <c r="F141" i="24" s="1"/>
  <c r="K77" i="24"/>
  <c r="P77" i="24" s="1"/>
  <c r="F98" i="24"/>
  <c r="F115" i="24" s="1"/>
  <c r="F139" i="24" s="1"/>
  <c r="K74" i="24"/>
  <c r="P74" i="24" s="1"/>
  <c r="F95" i="24"/>
  <c r="F112" i="24" s="1"/>
  <c r="F136" i="24" s="1"/>
  <c r="K73" i="24"/>
  <c r="P73" i="24" s="1"/>
  <c r="F94" i="24"/>
  <c r="F111" i="24" s="1"/>
  <c r="F135" i="24" s="1"/>
  <c r="K70" i="24"/>
  <c r="P70" i="24" s="1"/>
  <c r="F91" i="24"/>
  <c r="F108" i="24" s="1"/>
  <c r="F132" i="24" s="1"/>
  <c r="K72" i="24"/>
  <c r="P72" i="24" s="1"/>
  <c r="F93" i="24"/>
  <c r="F110" i="24" s="1"/>
  <c r="F134" i="24" s="1"/>
  <c r="K76" i="24"/>
  <c r="P76" i="24" s="1"/>
  <c r="F97" i="24"/>
  <c r="F114" i="24" s="1"/>
  <c r="F138" i="24" s="1"/>
  <c r="V57" i="5"/>
  <c r="T50" i="5"/>
  <c r="T10" i="27" s="1"/>
  <c r="C39" i="24" a="1"/>
  <c r="C39" i="24" s="1"/>
  <c r="G44" i="5"/>
  <c r="F47" i="25"/>
  <c r="F45" i="5"/>
  <c r="AF54" i="5" s="1"/>
  <c r="AF25" i="25" s="1"/>
  <c r="K45" i="5"/>
  <c r="E43" i="24"/>
  <c r="E63" i="24" s="1"/>
  <c r="E80" i="24" s="1"/>
  <c r="P50" i="5"/>
  <c r="P57" i="5" s="1"/>
  <c r="C35" i="24" a="1"/>
  <c r="C35" i="24" s="1"/>
  <c r="AB52" i="5"/>
  <c r="AB24" i="25" s="1"/>
  <c r="K43" i="5"/>
  <c r="D33" i="24"/>
  <c r="D53" i="24" s="1"/>
  <c r="D70" i="24" s="1"/>
  <c r="R50" i="5"/>
  <c r="R10" i="24" s="1"/>
  <c r="C37" i="24" a="1"/>
  <c r="C37" i="24" s="1"/>
  <c r="L9" i="19"/>
  <c r="L67" i="5"/>
  <c r="L18" i="26" s="1"/>
  <c r="L53" i="5"/>
  <c r="X9" i="14"/>
  <c r="L9" i="22"/>
  <c r="L64" i="5"/>
  <c r="L15" i="26" s="1"/>
  <c r="X9" i="25"/>
  <c r="X35" i="25" s="1"/>
  <c r="L9" i="6"/>
  <c r="G128" i="26"/>
  <c r="G248" i="26" s="1"/>
  <c r="AD64" i="22"/>
  <c r="AD74" i="22" s="1"/>
  <c r="AD77" i="22" s="1"/>
  <c r="H64" i="22"/>
  <c r="H74" i="22" s="1"/>
  <c r="H77" i="22" s="1"/>
  <c r="S50" i="22"/>
  <c r="AD50" i="22"/>
  <c r="L50" i="22"/>
  <c r="K50" i="22"/>
  <c r="X50" i="22"/>
  <c r="AB50" i="22"/>
  <c r="W50" i="22"/>
  <c r="G50" i="22"/>
  <c r="G64" i="22"/>
  <c r="G74" i="22" s="1"/>
  <c r="G77" i="22" s="1"/>
  <c r="X64" i="22"/>
  <c r="X74" i="22" s="1"/>
  <c r="X77" i="22" s="1"/>
  <c r="S303" i="16"/>
  <c r="V303" i="16"/>
  <c r="T303" i="16"/>
  <c r="W302" i="16"/>
  <c r="AB302" i="16"/>
  <c r="AB295" i="16"/>
  <c r="AD303" i="16"/>
  <c r="L303" i="16"/>
  <c r="AD153" i="16"/>
  <c r="Q302" i="16"/>
  <c r="T302" i="16"/>
  <c r="V153" i="16"/>
  <c r="Z153" i="16"/>
  <c r="J153" i="16"/>
  <c r="J301" i="16"/>
  <c r="D91" i="15"/>
  <c r="X332" i="18"/>
  <c r="H332" i="18"/>
  <c r="S209" i="15"/>
  <c r="S254" i="15" s="1"/>
  <c r="Q209" i="15"/>
  <c r="Q254" i="15" s="1"/>
  <c r="T332" i="18"/>
  <c r="Y209" i="15"/>
  <c r="Y254" i="15" s="1"/>
  <c r="Y257" i="15" s="1"/>
  <c r="I209" i="15"/>
  <c r="I254" i="15" s="1"/>
  <c r="I122" i="14"/>
  <c r="AB125" i="14"/>
  <c r="G123" i="14"/>
  <c r="M122" i="14"/>
  <c r="S125" i="14"/>
  <c r="N122" i="14"/>
  <c r="G124" i="26"/>
  <c r="R125" i="14"/>
  <c r="O125" i="14"/>
  <c r="M326" i="18"/>
  <c r="W123" i="14"/>
  <c r="AB123" i="14"/>
  <c r="O123" i="14"/>
  <c r="X122" i="14"/>
  <c r="H122" i="14"/>
  <c r="Z122" i="14"/>
  <c r="Q122" i="14"/>
  <c r="N317" i="18"/>
  <c r="Z993" i="13"/>
  <c r="Z287" i="18" s="1"/>
  <c r="R993" i="13"/>
  <c r="R287" i="18" s="1"/>
  <c r="Z1009" i="13"/>
  <c r="Z303" i="18" s="1"/>
  <c r="X992" i="13"/>
  <c r="X286" i="18" s="1"/>
  <c r="J1005" i="13"/>
  <c r="J299" i="18" s="1"/>
  <c r="W999" i="13"/>
  <c r="W293" i="18" s="1"/>
  <c r="J989" i="13"/>
  <c r="J283" i="18" s="1"/>
  <c r="I604" i="13"/>
  <c r="Z604" i="13"/>
  <c r="AF1013" i="13"/>
  <c r="AF307" i="18" s="1"/>
  <c r="M1013" i="13"/>
  <c r="M307" i="18" s="1"/>
  <c r="R1010" i="13"/>
  <c r="R304" i="18" s="1"/>
  <c r="W1009" i="13"/>
  <c r="W303" i="18" s="1"/>
  <c r="P1006" i="13"/>
  <c r="P300" i="18" s="1"/>
  <c r="N1002" i="13"/>
  <c r="N296" i="18" s="1"/>
  <c r="AD998" i="13"/>
  <c r="AD292" i="18" s="1"/>
  <c r="Q989" i="13"/>
  <c r="Q283" i="18" s="1"/>
  <c r="L1006" i="13"/>
  <c r="L300" i="18" s="1"/>
  <c r="AB997" i="13"/>
  <c r="AB291" i="18" s="1"/>
  <c r="AD996" i="13"/>
  <c r="AD290" i="18" s="1"/>
  <c r="T994" i="13"/>
  <c r="T288" i="18" s="1"/>
  <c r="AB993" i="13"/>
  <c r="AB287" i="18" s="1"/>
  <c r="G1015" i="13"/>
  <c r="G309" i="18" s="1"/>
  <c r="V1015" i="13"/>
  <c r="V309" i="18" s="1"/>
  <c r="AB1014" i="13"/>
  <c r="AB308" i="18" s="1"/>
  <c r="K1014" i="13"/>
  <c r="K308" i="18" s="1"/>
  <c r="T1013" i="13"/>
  <c r="T307" i="18" s="1"/>
  <c r="AF1012" i="13"/>
  <c r="AF306" i="18" s="1"/>
  <c r="M1012" i="13"/>
  <c r="M306" i="18" s="1"/>
  <c r="R1011" i="13"/>
  <c r="R305" i="18" s="1"/>
  <c r="G1010" i="13"/>
  <c r="G304" i="18" s="1"/>
  <c r="Y1008" i="13"/>
  <c r="Y302" i="18" s="1"/>
  <c r="I1008" i="13"/>
  <c r="I302" i="18" s="1"/>
  <c r="N1007" i="13"/>
  <c r="N301" i="18" s="1"/>
  <c r="S1006" i="13"/>
  <c r="S300" i="18" s="1"/>
  <c r="AD1005" i="13"/>
  <c r="AD299" i="18" s="1"/>
  <c r="L1005" i="13"/>
  <c r="L299" i="18" s="1"/>
  <c r="U1004" i="13"/>
  <c r="U298" i="18" s="1"/>
  <c r="Z1003" i="13"/>
  <c r="Z297" i="18" s="1"/>
  <c r="J1003" i="13"/>
  <c r="J297" i="18" s="1"/>
  <c r="O1002" i="13"/>
  <c r="O296" i="18" s="1"/>
  <c r="X1001" i="13"/>
  <c r="X295" i="18" s="1"/>
  <c r="H1001" i="13"/>
  <c r="H295" i="18" s="1"/>
  <c r="Q1000" i="13"/>
  <c r="Q294" i="18" s="1"/>
  <c r="V999" i="13"/>
  <c r="V293" i="18" s="1"/>
  <c r="AB998" i="13"/>
  <c r="AB292" i="18" s="1"/>
  <c r="K998" i="13"/>
  <c r="K292" i="18" s="1"/>
  <c r="T997" i="13"/>
  <c r="T291" i="18" s="1"/>
  <c r="AF996" i="13"/>
  <c r="AF290" i="18" s="1"/>
  <c r="M996" i="13"/>
  <c r="M290" i="18" s="1"/>
  <c r="R995" i="13"/>
  <c r="R289" i="18" s="1"/>
  <c r="G994" i="13"/>
  <c r="G288" i="18" s="1"/>
  <c r="Y992" i="13"/>
  <c r="Y286" i="18" s="1"/>
  <c r="I992" i="13"/>
  <c r="I286" i="18" s="1"/>
  <c r="N991" i="13"/>
  <c r="N285" i="18" s="1"/>
  <c r="S990" i="13"/>
  <c r="S284" i="18" s="1"/>
  <c r="AD989" i="13"/>
  <c r="AD283" i="18" s="1"/>
  <c r="L989" i="13"/>
  <c r="L283" i="18" s="1"/>
  <c r="U988" i="13"/>
  <c r="U282" i="18" s="1"/>
  <c r="Z987" i="13"/>
  <c r="Z281" i="18" s="1"/>
  <c r="J987" i="13"/>
  <c r="J281" i="18" s="1"/>
  <c r="O986" i="13"/>
  <c r="O280" i="18" s="1"/>
  <c r="X985" i="13"/>
  <c r="X279" i="18" s="1"/>
  <c r="H985" i="13"/>
  <c r="H279" i="18" s="1"/>
  <c r="P1015" i="13"/>
  <c r="P309" i="18" s="1"/>
  <c r="P1007" i="13"/>
  <c r="P301" i="18" s="1"/>
  <c r="P999" i="13"/>
  <c r="P293" i="18" s="1"/>
  <c r="P991" i="13"/>
  <c r="P285" i="18" s="1"/>
  <c r="Y1015" i="13"/>
  <c r="Y309" i="18" s="1"/>
  <c r="I1015" i="13"/>
  <c r="I309" i="18" s="1"/>
  <c r="N1012" i="13"/>
  <c r="N306" i="18" s="1"/>
  <c r="V1004" i="13"/>
  <c r="V298" i="18" s="1"/>
  <c r="N996" i="13"/>
  <c r="N290" i="18" s="1"/>
  <c r="V988" i="13"/>
  <c r="V282" i="18" s="1"/>
  <c r="AD1012" i="13"/>
  <c r="AD306" i="18" s="1"/>
  <c r="U1011" i="13"/>
  <c r="U305" i="18" s="1"/>
  <c r="AF1003" i="13"/>
  <c r="AF297" i="18" s="1"/>
  <c r="M1003" i="13"/>
  <c r="M297" i="18" s="1"/>
  <c r="AF987" i="13"/>
  <c r="AF281" i="18" s="1"/>
  <c r="M987" i="13"/>
  <c r="M281" i="18" s="1"/>
  <c r="AB985" i="13"/>
  <c r="AB279" i="18" s="1"/>
  <c r="V1006" i="13"/>
  <c r="V300" i="18" s="1"/>
  <c r="N990" i="13"/>
  <c r="N284" i="18" s="1"/>
  <c r="U985" i="13"/>
  <c r="U279" i="18" s="1"/>
  <c r="S1003" i="13"/>
  <c r="S297" i="18" s="1"/>
  <c r="T1010" i="13"/>
  <c r="T304" i="18" s="1"/>
  <c r="I1005" i="13"/>
  <c r="I299" i="18" s="1"/>
  <c r="Q1009" i="13"/>
  <c r="Q303" i="18" s="1"/>
  <c r="P568" i="13"/>
  <c r="W980" i="13"/>
  <c r="W1026" i="13" s="1"/>
  <c r="N568" i="13"/>
  <c r="S568" i="13"/>
  <c r="Y980" i="13"/>
  <c r="Y1026" i="13" s="1"/>
  <c r="I980" i="13"/>
  <c r="I1026" i="13" s="1"/>
  <c r="AF980" i="13"/>
  <c r="AF1026" i="13" s="1"/>
  <c r="U1015" i="13"/>
  <c r="U309" i="18" s="1"/>
  <c r="Z1012" i="13"/>
  <c r="Z306" i="18" s="1"/>
  <c r="J1012" i="13"/>
  <c r="J306" i="18" s="1"/>
  <c r="O1011" i="13"/>
  <c r="O305" i="18" s="1"/>
  <c r="T1008" i="13"/>
  <c r="T302" i="18" s="1"/>
  <c r="AF1007" i="13"/>
  <c r="AF301" i="18" s="1"/>
  <c r="M1007" i="13"/>
  <c r="M301" i="18" s="1"/>
  <c r="O1003" i="13"/>
  <c r="O297" i="18" s="1"/>
  <c r="X1000" i="13"/>
  <c r="X294" i="18" s="1"/>
  <c r="T1000" i="13"/>
  <c r="T294" i="18" s="1"/>
  <c r="H1000" i="13"/>
  <c r="H294" i="18" s="1"/>
  <c r="U999" i="13"/>
  <c r="U293" i="18" s="1"/>
  <c r="Z996" i="13"/>
  <c r="Z290" i="18" s="1"/>
  <c r="J996" i="13"/>
  <c r="J290" i="18" s="1"/>
  <c r="O995" i="13"/>
  <c r="O289" i="18" s="1"/>
  <c r="T992" i="13"/>
  <c r="T286" i="18" s="1"/>
  <c r="AF991" i="13"/>
  <c r="AF285" i="18" s="1"/>
  <c r="M991" i="13"/>
  <c r="M285" i="18" s="1"/>
  <c r="O987" i="13"/>
  <c r="O281" i="18" s="1"/>
  <c r="W1015" i="13"/>
  <c r="W309" i="18" s="1"/>
  <c r="AD1004" i="13"/>
  <c r="AD298" i="18" s="1"/>
  <c r="G999" i="13"/>
  <c r="G293" i="18" s="1"/>
  <c r="W991" i="13"/>
  <c r="W285" i="18" s="1"/>
  <c r="AD988" i="13"/>
  <c r="AD282" i="18" s="1"/>
  <c r="W1007" i="13"/>
  <c r="W301" i="18" s="1"/>
  <c r="I416" i="12"/>
  <c r="U416" i="12"/>
  <c r="U110" i="18" s="1"/>
  <c r="I617" i="9"/>
  <c r="X617" i="9"/>
  <c r="H617" i="9"/>
  <c r="U617" i="9"/>
  <c r="AD617" i="9"/>
  <c r="AF617" i="9"/>
  <c r="P617" i="9"/>
  <c r="V617" i="9"/>
  <c r="L617" i="9"/>
  <c r="T617" i="9"/>
  <c r="M617" i="9"/>
  <c r="Q617" i="9"/>
  <c r="Y617" i="9"/>
  <c r="G424" i="9"/>
  <c r="M424" i="9"/>
  <c r="Y424" i="9"/>
  <c r="W424" i="9"/>
  <c r="L424" i="9"/>
  <c r="T424" i="9"/>
  <c r="S424" i="9"/>
  <c r="I424" i="9"/>
  <c r="O424" i="9"/>
  <c r="AD424" i="9"/>
  <c r="X424" i="9"/>
  <c r="Q424" i="9"/>
  <c r="AB424" i="9"/>
  <c r="U424" i="9"/>
  <c r="AF424" i="9"/>
  <c r="P424" i="9"/>
  <c r="H424" i="9"/>
  <c r="Y231" i="9"/>
  <c r="I231" i="9"/>
  <c r="S203" i="9"/>
  <c r="S228" i="9" s="1"/>
  <c r="S231" i="9" s="1"/>
  <c r="S73" i="18"/>
  <c r="K203" i="9"/>
  <c r="K228" i="9" s="1"/>
  <c r="Q203" i="9"/>
  <c r="Q228" i="9" s="1"/>
  <c r="Q231" i="9" s="1"/>
  <c r="X203" i="9"/>
  <c r="X228" i="9" s="1"/>
  <c r="X231" i="9" s="1"/>
  <c r="H203" i="9"/>
  <c r="H228" i="9" s="1"/>
  <c r="H231" i="9" s="1"/>
  <c r="AB203" i="9"/>
  <c r="AB228" i="9" s="1"/>
  <c r="P203" i="9"/>
  <c r="P228" i="9" s="1"/>
  <c r="P231" i="9" s="1"/>
  <c r="F31" i="20"/>
  <c r="F33" i="20" s="1"/>
  <c r="C233" i="18"/>
  <c r="D47" i="19"/>
  <c r="C220" i="18"/>
  <c r="D159" i="15"/>
  <c r="C327" i="18"/>
  <c r="C37" i="18"/>
  <c r="C39" i="18"/>
  <c r="C231" i="18"/>
  <c r="C234" i="18"/>
  <c r="C33" i="18"/>
  <c r="C40" i="18"/>
  <c r="C209" i="18"/>
  <c r="C50" i="18"/>
  <c r="D32" i="19"/>
  <c r="C35" i="18"/>
  <c r="C211" i="18"/>
  <c r="C224" i="18"/>
  <c r="C168" i="18"/>
  <c r="D167" i="15"/>
  <c r="C167" i="18"/>
  <c r="C41" i="18"/>
  <c r="C45" i="18"/>
  <c r="C44" i="18"/>
  <c r="C43" i="18"/>
  <c r="D53" i="19"/>
  <c r="C210" i="18"/>
  <c r="C213" i="18"/>
  <c r="C229" i="18"/>
  <c r="C218" i="18"/>
  <c r="J30" i="20"/>
  <c r="C42" i="18"/>
  <c r="C171" i="18"/>
  <c r="C38" i="18"/>
  <c r="C49" i="18"/>
  <c r="C32" i="18"/>
  <c r="C48" i="18"/>
  <c r="C47" i="18"/>
  <c r="C219" i="18"/>
  <c r="C214" i="18"/>
  <c r="C208" i="18"/>
  <c r="C222" i="18"/>
  <c r="C150" i="18"/>
  <c r="C143" i="18"/>
  <c r="C153" i="18"/>
  <c r="C322" i="18"/>
  <c r="C170" i="18"/>
  <c r="C152" i="18"/>
  <c r="D99" i="15"/>
  <c r="C166" i="18"/>
  <c r="X31" i="20"/>
  <c r="C158" i="18"/>
  <c r="C151" i="18"/>
  <c r="C162" i="18"/>
  <c r="C163" i="18"/>
  <c r="C149" i="18"/>
  <c r="C165" i="18"/>
  <c r="C148" i="18"/>
  <c r="C164" i="18"/>
  <c r="C324" i="18"/>
  <c r="C325" i="18"/>
  <c r="C235" i="18"/>
  <c r="C227" i="18"/>
  <c r="C223" i="18"/>
  <c r="C221" i="18"/>
  <c r="C216" i="18"/>
  <c r="C232" i="18"/>
  <c r="C230" i="18"/>
  <c r="S31" i="20"/>
  <c r="T30" i="20"/>
  <c r="AD31" i="20"/>
  <c r="O31" i="20"/>
  <c r="C142" i="18"/>
  <c r="C159" i="18"/>
  <c r="C146" i="18"/>
  <c r="C147" i="18"/>
  <c r="C141" i="18"/>
  <c r="C157" i="18"/>
  <c r="C173" i="18"/>
  <c r="C156" i="18"/>
  <c r="C172" i="18"/>
  <c r="C323" i="18"/>
  <c r="C174" i="18"/>
  <c r="C175" i="18"/>
  <c r="C154" i="18"/>
  <c r="C155" i="18"/>
  <c r="C145" i="18"/>
  <c r="C161" i="18"/>
  <c r="C144" i="18"/>
  <c r="C160" i="18"/>
  <c r="C207" i="18"/>
  <c r="C225" i="18"/>
  <c r="C215" i="18"/>
  <c r="C217" i="18"/>
  <c r="C212" i="18"/>
  <c r="C228" i="18"/>
  <c r="X604" i="13"/>
  <c r="T50" i="22"/>
  <c r="P1011" i="13"/>
  <c r="P305" i="18" s="1"/>
  <c r="P1003" i="13"/>
  <c r="P297" i="18" s="1"/>
  <c r="W301" i="16"/>
  <c r="J568" i="13"/>
  <c r="S1011" i="13"/>
  <c r="S305" i="18" s="1"/>
  <c r="Q1007" i="13"/>
  <c r="Q301" i="18" s="1"/>
  <c r="W1003" i="13"/>
  <c r="W297" i="18" s="1"/>
  <c r="Y999" i="13"/>
  <c r="Y293" i="18" s="1"/>
  <c r="G995" i="13"/>
  <c r="G289" i="18" s="1"/>
  <c r="Q991" i="13"/>
  <c r="Q285" i="18" s="1"/>
  <c r="AB71" i="10"/>
  <c r="G127" i="26"/>
  <c r="G247" i="26" s="1"/>
  <c r="G295" i="16"/>
  <c r="AF124" i="14"/>
  <c r="G1009" i="13"/>
  <c r="G303" i="18" s="1"/>
  <c r="K985" i="13"/>
  <c r="K279" i="18" s="1"/>
  <c r="X988" i="13"/>
  <c r="X282" i="18" s="1"/>
  <c r="AD568" i="13"/>
  <c r="U568" i="13"/>
  <c r="H568" i="13"/>
  <c r="M980" i="13"/>
  <c r="M1026" i="13" s="1"/>
  <c r="L1012" i="13"/>
  <c r="L306" i="18" s="1"/>
  <c r="Z1008" i="13"/>
  <c r="Z302" i="18" s="1"/>
  <c r="G1007" i="13"/>
  <c r="G301" i="18" s="1"/>
  <c r="R1000" i="13"/>
  <c r="R294" i="18" s="1"/>
  <c r="O999" i="13"/>
  <c r="O293" i="18" s="1"/>
  <c r="T996" i="13"/>
  <c r="T290" i="18" s="1"/>
  <c r="U995" i="13"/>
  <c r="U289" i="18" s="1"/>
  <c r="G991" i="13"/>
  <c r="G285" i="18" s="1"/>
  <c r="Y869" i="13"/>
  <c r="Y1023" i="13" s="1"/>
  <c r="M416" i="12"/>
  <c r="M110" i="18" s="1"/>
  <c r="P416" i="12"/>
  <c r="P422" i="12" s="1"/>
  <c r="AD416" i="12"/>
  <c r="AD110" i="18" s="1"/>
  <c r="AD20" i="20" s="1"/>
  <c r="H416" i="12"/>
  <c r="H110" i="18" s="1"/>
  <c r="R617" i="9"/>
  <c r="AB73" i="18"/>
  <c r="V203" i="9"/>
  <c r="V228" i="9" s="1"/>
  <c r="Q73" i="18"/>
  <c r="P64" i="22"/>
  <c r="P74" i="22" s="1"/>
  <c r="P77" i="22" s="1"/>
  <c r="I104" i="26"/>
  <c r="H127" i="26"/>
  <c r="H247" i="26" s="1"/>
  <c r="R153" i="16"/>
  <c r="K123" i="14"/>
  <c r="T295" i="16"/>
  <c r="P153" i="16"/>
  <c r="Y302" i="16"/>
  <c r="I302" i="16"/>
  <c r="AF153" i="16"/>
  <c r="U153" i="16"/>
  <c r="M153" i="16"/>
  <c r="AF209" i="15"/>
  <c r="AF254" i="15" s="1"/>
  <c r="AF257" i="15" s="1"/>
  <c r="M209" i="15"/>
  <c r="M254" i="15" s="1"/>
  <c r="M257" i="15" s="1"/>
  <c r="V125" i="14"/>
  <c r="G302" i="16"/>
  <c r="Y122" i="14"/>
  <c r="T1015" i="13"/>
  <c r="T309" i="18" s="1"/>
  <c r="M1014" i="13"/>
  <c r="M308" i="18" s="1"/>
  <c r="Z1013" i="13"/>
  <c r="Z307" i="18" s="1"/>
  <c r="R1013" i="13"/>
  <c r="R307" i="18" s="1"/>
  <c r="J1013" i="13"/>
  <c r="J307" i="18" s="1"/>
  <c r="W1012" i="13"/>
  <c r="W306" i="18" s="1"/>
  <c r="T1011" i="13"/>
  <c r="T305" i="18" s="1"/>
  <c r="M1010" i="13"/>
  <c r="M304" i="18" s="1"/>
  <c r="R1009" i="13"/>
  <c r="R303" i="18" s="1"/>
  <c r="J1009" i="13"/>
  <c r="J303" i="18" s="1"/>
  <c r="O1008" i="13"/>
  <c r="O302" i="18" s="1"/>
  <c r="G1008" i="13"/>
  <c r="G302" i="18" s="1"/>
  <c r="T1007" i="13"/>
  <c r="T301" i="18" s="1"/>
  <c r="M1006" i="13"/>
  <c r="M300" i="18" s="1"/>
  <c r="Z1005" i="13"/>
  <c r="Z299" i="18" s="1"/>
  <c r="R1005" i="13"/>
  <c r="R299" i="18" s="1"/>
  <c r="W1004" i="13"/>
  <c r="W298" i="18" s="1"/>
  <c r="T1003" i="13"/>
  <c r="T297" i="18" s="1"/>
  <c r="M1002" i="13"/>
  <c r="M296" i="18" s="1"/>
  <c r="Z1001" i="13"/>
  <c r="Z295" i="18" s="1"/>
  <c r="R1001" i="13"/>
  <c r="R295" i="18" s="1"/>
  <c r="J1001" i="13"/>
  <c r="J295" i="18" s="1"/>
  <c r="O1000" i="13"/>
  <c r="O294" i="18" s="1"/>
  <c r="G1000" i="13"/>
  <c r="G294" i="18" s="1"/>
  <c r="T999" i="13"/>
  <c r="T293" i="18" s="1"/>
  <c r="M998" i="13"/>
  <c r="M292" i="18" s="1"/>
  <c r="Z997" i="13"/>
  <c r="Z291" i="18" s="1"/>
  <c r="R997" i="13"/>
  <c r="R291" i="18" s="1"/>
  <c r="J997" i="13"/>
  <c r="J291" i="18" s="1"/>
  <c r="W996" i="13"/>
  <c r="W290" i="18" s="1"/>
  <c r="T995" i="13"/>
  <c r="T289" i="18" s="1"/>
  <c r="M994" i="13"/>
  <c r="M288" i="18" s="1"/>
  <c r="J993" i="13"/>
  <c r="J287" i="18" s="1"/>
  <c r="O992" i="13"/>
  <c r="O286" i="18" s="1"/>
  <c r="G992" i="13"/>
  <c r="G286" i="18" s="1"/>
  <c r="T991" i="13"/>
  <c r="T285" i="18" s="1"/>
  <c r="M990" i="13"/>
  <c r="M284" i="18" s="1"/>
  <c r="Z989" i="13"/>
  <c r="Z283" i="18" s="1"/>
  <c r="R989" i="13"/>
  <c r="R283" i="18" s="1"/>
  <c r="W988" i="13"/>
  <c r="W282" i="18" s="1"/>
  <c r="T987" i="13"/>
  <c r="T281" i="18" s="1"/>
  <c r="M986" i="13"/>
  <c r="M280" i="18" s="1"/>
  <c r="R985" i="13"/>
  <c r="R279" i="18" s="1"/>
  <c r="V122" i="14"/>
  <c r="K1015" i="13"/>
  <c r="K309" i="18" s="1"/>
  <c r="P1012" i="13"/>
  <c r="P306" i="18" s="1"/>
  <c r="H1010" i="13"/>
  <c r="H304" i="18" s="1"/>
  <c r="P1004" i="13"/>
  <c r="P298" i="18" s="1"/>
  <c r="H1002" i="13"/>
  <c r="H296" i="18" s="1"/>
  <c r="K999" i="13"/>
  <c r="K293" i="18" s="1"/>
  <c r="P996" i="13"/>
  <c r="P290" i="18" s="1"/>
  <c r="H994" i="13"/>
  <c r="H288" i="18" s="1"/>
  <c r="K991" i="13"/>
  <c r="K285" i="18" s="1"/>
  <c r="P988" i="13"/>
  <c r="P282" i="18" s="1"/>
  <c r="H986" i="13"/>
  <c r="H280" i="18" s="1"/>
  <c r="K568" i="13"/>
  <c r="X1008" i="13"/>
  <c r="X302" i="18" s="1"/>
  <c r="H1008" i="13"/>
  <c r="H302" i="18" s="1"/>
  <c r="Y416" i="12"/>
  <c r="Y422" i="12" s="1"/>
  <c r="P255" i="15"/>
  <c r="T1002" i="13"/>
  <c r="T296" i="18" s="1"/>
  <c r="K1009" i="13"/>
  <c r="K303" i="18" s="1"/>
  <c r="W1001" i="13"/>
  <c r="W295" i="18" s="1"/>
  <c r="P998" i="13"/>
  <c r="P292" i="18" s="1"/>
  <c r="AD990" i="13"/>
  <c r="AD284" i="18" s="1"/>
  <c r="L122" i="14"/>
  <c r="U122" i="14"/>
  <c r="H1004" i="13"/>
  <c r="H298" i="18" s="1"/>
  <c r="H988" i="13"/>
  <c r="H282" i="18" s="1"/>
  <c r="L604" i="13"/>
  <c r="AB568" i="13"/>
  <c r="T568" i="13"/>
  <c r="N1008" i="13"/>
  <c r="N302" i="18" s="1"/>
  <c r="V1000" i="13"/>
  <c r="V294" i="18" s="1"/>
  <c r="N992" i="13"/>
  <c r="N286" i="18" s="1"/>
  <c r="L416" i="12"/>
  <c r="L110" i="18" s="1"/>
  <c r="L20" i="20" s="1"/>
  <c r="Y71" i="10"/>
  <c r="I71" i="10"/>
  <c r="N617" i="9"/>
  <c r="V424" i="9"/>
  <c r="AB303" i="16"/>
  <c r="K303" i="16"/>
  <c r="I869" i="13"/>
  <c r="I1023" i="13" s="1"/>
  <c r="H124" i="26"/>
  <c r="H244" i="26" s="1"/>
  <c r="W203" i="9"/>
  <c r="W228" i="9" s="1"/>
  <c r="W231" i="9" s="1"/>
  <c r="O203" i="9"/>
  <c r="O228" i="9" s="1"/>
  <c r="G203" i="9"/>
  <c r="G228" i="9" s="1"/>
  <c r="G231" i="9" s="1"/>
  <c r="V73" i="18"/>
  <c r="N73" i="18"/>
  <c r="U203" i="9"/>
  <c r="U228" i="9" s="1"/>
  <c r="AB229" i="9"/>
  <c r="K229" i="9"/>
  <c r="T229" i="9"/>
  <c r="AD203" i="9"/>
  <c r="AD228" i="9" s="1"/>
  <c r="AD231" i="9" s="1"/>
  <c r="T203" i="9"/>
  <c r="T228" i="9" s="1"/>
  <c r="L203" i="9"/>
  <c r="L228" i="9" s="1"/>
  <c r="L231" i="9" s="1"/>
  <c r="T153" i="16"/>
  <c r="T304" i="16" s="1"/>
  <c r="W943" i="13"/>
  <c r="W1025" i="13" s="1"/>
  <c r="Y1005" i="13"/>
  <c r="Y299" i="18" s="1"/>
  <c r="Q869" i="13"/>
  <c r="Q1023" i="13" s="1"/>
  <c r="S123" i="14"/>
  <c r="I33" i="26"/>
  <c r="I105" i="26" s="1"/>
  <c r="I568" i="13"/>
  <c r="P995" i="13"/>
  <c r="P289" i="18" s="1"/>
  <c r="P987" i="13"/>
  <c r="P281" i="18" s="1"/>
  <c r="Z568" i="13"/>
  <c r="O568" i="13"/>
  <c r="U980" i="13"/>
  <c r="U1026" i="13" s="1"/>
  <c r="G1011" i="13"/>
  <c r="G305" i="18" s="1"/>
  <c r="AD1000" i="13"/>
  <c r="AD294" i="18" s="1"/>
  <c r="L1000" i="13"/>
  <c r="L294" i="18" s="1"/>
  <c r="I999" i="13"/>
  <c r="I293" i="18" s="1"/>
  <c r="S995" i="13"/>
  <c r="S289" i="18" s="1"/>
  <c r="H992" i="13"/>
  <c r="H286" i="18" s="1"/>
  <c r="W987" i="13"/>
  <c r="W281" i="18" s="1"/>
  <c r="K71" i="10"/>
  <c r="O295" i="16"/>
  <c r="L998" i="13"/>
  <c r="L292" i="18" s="1"/>
  <c r="AB1013" i="13"/>
  <c r="AB307" i="18" s="1"/>
  <c r="X1004" i="13"/>
  <c r="X298" i="18" s="1"/>
  <c r="P994" i="13"/>
  <c r="P288" i="18" s="1"/>
  <c r="Y604" i="13"/>
  <c r="L568" i="13"/>
  <c r="X568" i="13"/>
  <c r="T1012" i="13"/>
  <c r="T306" i="18" s="1"/>
  <c r="O1007" i="13"/>
  <c r="O301" i="18" s="1"/>
  <c r="T1004" i="13"/>
  <c r="T298" i="18" s="1"/>
  <c r="L1004" i="13"/>
  <c r="L298" i="18" s="1"/>
  <c r="L996" i="13"/>
  <c r="L290" i="18" s="1"/>
  <c r="Z992" i="13"/>
  <c r="Z286" i="18" s="1"/>
  <c r="O991" i="13"/>
  <c r="O285" i="18" s="1"/>
  <c r="T988" i="13"/>
  <c r="T282" i="18" s="1"/>
  <c r="L988" i="13"/>
  <c r="L282" i="18" s="1"/>
  <c r="T416" i="12"/>
  <c r="T422" i="12" s="1"/>
  <c r="X416" i="12"/>
  <c r="X422" i="12" s="1"/>
  <c r="I125" i="26"/>
  <c r="I245" i="26" s="1"/>
  <c r="P71" i="10"/>
  <c r="K73" i="18"/>
  <c r="N203" i="9"/>
  <c r="N228" i="9" s="1"/>
  <c r="N231" i="9" s="1"/>
  <c r="Y73" i="18"/>
  <c r="I73" i="18"/>
  <c r="O50" i="22"/>
  <c r="Z50" i="22"/>
  <c r="J50" i="22"/>
  <c r="H115" i="22"/>
  <c r="I148" i="26" s="1"/>
  <c r="I268" i="26" s="1"/>
  <c r="H295" i="16"/>
  <c r="X153" i="16"/>
  <c r="H153" i="16"/>
  <c r="N153" i="16"/>
  <c r="L153" i="16"/>
  <c r="U302" i="16"/>
  <c r="AF301" i="16"/>
  <c r="U301" i="16"/>
  <c r="M301" i="16"/>
  <c r="U209" i="15"/>
  <c r="U254" i="15" s="1"/>
  <c r="U257" i="15" s="1"/>
  <c r="W222" i="11"/>
  <c r="G222" i="11"/>
  <c r="Q222" i="11"/>
  <c r="J122" i="14"/>
  <c r="AB1003" i="13"/>
  <c r="AB297" i="18" s="1"/>
  <c r="S1001" i="13"/>
  <c r="S295" i="18" s="1"/>
  <c r="X990" i="13"/>
  <c r="X284" i="18" s="1"/>
  <c r="AB987" i="13"/>
  <c r="AB281" i="18" s="1"/>
  <c r="V568" i="13"/>
  <c r="AF568" i="13"/>
  <c r="M568" i="13"/>
  <c r="R568" i="13"/>
  <c r="W568" i="13"/>
  <c r="G568" i="13"/>
  <c r="W1011" i="13"/>
  <c r="W305" i="18" s="1"/>
  <c r="AD1008" i="13"/>
  <c r="AD302" i="18" s="1"/>
  <c r="L1008" i="13"/>
  <c r="L302" i="18" s="1"/>
  <c r="G1003" i="13"/>
  <c r="G297" i="18" s="1"/>
  <c r="W995" i="13"/>
  <c r="W289" i="18" s="1"/>
  <c r="AD992" i="13"/>
  <c r="AD286" i="18" s="1"/>
  <c r="L992" i="13"/>
  <c r="L286" i="18" s="1"/>
  <c r="S987" i="13"/>
  <c r="S281" i="18" s="1"/>
  <c r="G987" i="13"/>
  <c r="G281" i="18" s="1"/>
  <c r="Q416" i="12"/>
  <c r="Q422" i="12" s="1"/>
  <c r="R222" i="11"/>
  <c r="T986" i="13"/>
  <c r="T280" i="18" s="1"/>
  <c r="AD1014" i="13"/>
  <c r="AD308" i="18" s="1"/>
  <c r="P1014" i="13"/>
  <c r="P308" i="18" s="1"/>
  <c r="L1014" i="13"/>
  <c r="L308" i="18" s="1"/>
  <c r="Y1013" i="13"/>
  <c r="Y307" i="18" s="1"/>
  <c r="I1013" i="13"/>
  <c r="I307" i="18" s="1"/>
  <c r="N1010" i="13"/>
  <c r="N304" i="18" s="1"/>
  <c r="AB1009" i="13"/>
  <c r="AB303" i="18" s="1"/>
  <c r="AD1006" i="13"/>
  <c r="AD300" i="18" s="1"/>
  <c r="Z1002" i="13"/>
  <c r="Z296" i="18" s="1"/>
  <c r="J1002" i="13"/>
  <c r="J296" i="18" s="1"/>
  <c r="AB1001" i="13"/>
  <c r="AB295" i="18" s="1"/>
  <c r="K1001" i="13"/>
  <c r="K295" i="18" s="1"/>
  <c r="G1001" i="13"/>
  <c r="G295" i="18" s="1"/>
  <c r="Q997" i="13"/>
  <c r="Q291" i="18" s="1"/>
  <c r="V994" i="13"/>
  <c r="V288" i="18" s="1"/>
  <c r="W993" i="13"/>
  <c r="W287" i="18" s="1"/>
  <c r="K993" i="13"/>
  <c r="K287" i="18" s="1"/>
  <c r="G993" i="13"/>
  <c r="G287" i="18" s="1"/>
  <c r="P990" i="13"/>
  <c r="P284" i="18" s="1"/>
  <c r="L990" i="13"/>
  <c r="L284" i="18" s="1"/>
  <c r="AF989" i="13"/>
  <c r="AF283" i="18" s="1"/>
  <c r="M989" i="13"/>
  <c r="M283" i="18" s="1"/>
  <c r="R986" i="13"/>
  <c r="R280" i="18" s="1"/>
  <c r="O943" i="13"/>
  <c r="O1025" i="13" s="1"/>
  <c r="AF416" i="12"/>
  <c r="AF422" i="12" s="1"/>
  <c r="U71" i="10"/>
  <c r="Z617" i="9"/>
  <c r="J617" i="9"/>
  <c r="Z301" i="16"/>
  <c r="U604" i="13"/>
  <c r="V1014" i="13"/>
  <c r="V308" i="18" s="1"/>
  <c r="M1009" i="13"/>
  <c r="M303" i="18" s="1"/>
  <c r="R1006" i="13"/>
  <c r="R300" i="18" s="1"/>
  <c r="U869" i="13"/>
  <c r="U1023" i="13" s="1"/>
  <c r="I1001" i="13"/>
  <c r="I295" i="18" s="1"/>
  <c r="N998" i="13"/>
  <c r="N292" i="18" s="1"/>
  <c r="U993" i="13"/>
  <c r="U287" i="18" s="1"/>
  <c r="J990" i="13"/>
  <c r="J284" i="18" s="1"/>
  <c r="G943" i="13"/>
  <c r="G1025" i="13" s="1"/>
  <c r="AF869" i="13"/>
  <c r="AF1023" i="13" s="1"/>
  <c r="M869" i="13"/>
  <c r="M1023" i="13" s="1"/>
  <c r="Z203" i="9"/>
  <c r="Z228" i="9" s="1"/>
  <c r="Z231" i="9" s="1"/>
  <c r="R203" i="9"/>
  <c r="R228" i="9" s="1"/>
  <c r="R231" i="9" s="1"/>
  <c r="J203" i="9"/>
  <c r="J228" i="9" s="1"/>
  <c r="J231" i="9" s="1"/>
  <c r="T122" i="14"/>
  <c r="J64" i="5"/>
  <c r="J15" i="26" s="1"/>
  <c r="Z9" i="26"/>
  <c r="J51" i="5"/>
  <c r="N9" i="20"/>
  <c r="K67" i="5"/>
  <c r="K18" i="26" s="1"/>
  <c r="Z9" i="16"/>
  <c r="J9" i="21"/>
  <c r="J9" i="13"/>
  <c r="L65" i="5"/>
  <c r="L16" i="26" s="1"/>
  <c r="X9" i="16"/>
  <c r="X9" i="24"/>
  <c r="L9" i="20"/>
  <c r="J9" i="9"/>
  <c r="J67" i="5"/>
  <c r="J18" i="26" s="1"/>
  <c r="J54" i="5"/>
  <c r="J25" i="25" s="1"/>
  <c r="J9" i="20"/>
  <c r="J65" i="5"/>
  <c r="J16" i="26" s="1"/>
  <c r="J52" i="5"/>
  <c r="J24" i="25" s="1"/>
  <c r="J46" i="25" s="1"/>
  <c r="J9" i="11"/>
  <c r="J9" i="12"/>
  <c r="J9" i="14"/>
  <c r="J9" i="10"/>
  <c r="J9" i="22"/>
  <c r="X9" i="10"/>
  <c r="M67" i="5"/>
  <c r="M18" i="26" s="1"/>
  <c r="M66" i="5"/>
  <c r="M17" i="26" s="1"/>
  <c r="M65" i="5"/>
  <c r="M16" i="26" s="1"/>
  <c r="L66" i="5"/>
  <c r="L17" i="26" s="1"/>
  <c r="X54" i="5"/>
  <c r="X25" i="25" s="1"/>
  <c r="X52" i="5"/>
  <c r="X285" i="26" s="1"/>
  <c r="L50" i="5"/>
  <c r="L10" i="22" s="1"/>
  <c r="X9" i="20"/>
  <c r="L9" i="14"/>
  <c r="L9" i="27"/>
  <c r="J66" i="5"/>
  <c r="J17" i="26" s="1"/>
  <c r="J53" i="5"/>
  <c r="J9" i="15"/>
  <c r="J9" i="24"/>
  <c r="N9" i="6"/>
  <c r="Z9" i="9"/>
  <c r="Z50" i="5"/>
  <c r="Z10" i="26" s="1"/>
  <c r="Z317" i="26" s="1"/>
  <c r="Z65" i="5"/>
  <c r="Z16" i="26" s="1"/>
  <c r="Z54" i="5"/>
  <c r="Z25" i="25" s="1"/>
  <c r="N50" i="5"/>
  <c r="N10" i="27" s="1"/>
  <c r="N9" i="19"/>
  <c r="U65" i="5"/>
  <c r="U16" i="26" s="1"/>
  <c r="J9" i="6"/>
  <c r="Z9" i="10"/>
  <c r="J50" i="5"/>
  <c r="J10" i="24" s="1"/>
  <c r="Z9" i="19"/>
  <c r="N9" i="14"/>
  <c r="N9" i="22"/>
  <c r="J9" i="16"/>
  <c r="J9" i="19"/>
  <c r="J9" i="26"/>
  <c r="Z67" i="5"/>
  <c r="Z18" i="26" s="1"/>
  <c r="Z52" i="5"/>
  <c r="Z285" i="26" s="1"/>
  <c r="Z9" i="20"/>
  <c r="S65" i="5"/>
  <c r="S16" i="26" s="1"/>
  <c r="S267" i="26" s="1"/>
  <c r="W64" i="5"/>
  <c r="W15" i="26" s="1"/>
  <c r="D21" i="5"/>
  <c r="N66" i="5"/>
  <c r="N17" i="26" s="1"/>
  <c r="N64" i="5"/>
  <c r="N15" i="26" s="1"/>
  <c r="N53" i="5"/>
  <c r="N51" i="5"/>
  <c r="Z9" i="11"/>
  <c r="Z9" i="22"/>
  <c r="N9" i="16"/>
  <c r="N9" i="26"/>
  <c r="J9" i="18"/>
  <c r="J9" i="25"/>
  <c r="J35" i="25" s="1"/>
  <c r="L9" i="13"/>
  <c r="L9" i="10"/>
  <c r="L9" i="9"/>
  <c r="Q65" i="5"/>
  <c r="Q16" i="26" s="1"/>
  <c r="Z9" i="6"/>
  <c r="X67" i="5"/>
  <c r="X18" i="26" s="1"/>
  <c r="X65" i="5"/>
  <c r="X16" i="26" s="1"/>
  <c r="X53" i="5"/>
  <c r="X286" i="26" s="1"/>
  <c r="L52" i="5"/>
  <c r="L24" i="25" s="1"/>
  <c r="L46" i="25" s="1"/>
  <c r="X9" i="19"/>
  <c r="X9" i="15"/>
  <c r="X9" i="26"/>
  <c r="L9" i="18"/>
  <c r="L9" i="21"/>
  <c r="L9" i="25"/>
  <c r="L35" i="25" s="1"/>
  <c r="W67" i="5"/>
  <c r="W18" i="26" s="1"/>
  <c r="W66" i="5"/>
  <c r="W17" i="26" s="1"/>
  <c r="D44" i="5"/>
  <c r="AD50" i="5" s="1"/>
  <c r="AD10" i="22" s="1"/>
  <c r="X9" i="6"/>
  <c r="Z66" i="5"/>
  <c r="Z17" i="26" s="1"/>
  <c r="N65" i="5"/>
  <c r="N16" i="26" s="1"/>
  <c r="Z53" i="5"/>
  <c r="Z286" i="26" s="1"/>
  <c r="N52" i="5"/>
  <c r="N24" i="25" s="1"/>
  <c r="N46" i="25" s="1"/>
  <c r="Z9" i="18"/>
  <c r="Z9" i="25"/>
  <c r="Z35" i="25" s="1"/>
  <c r="Z9" i="27"/>
  <c r="N9" i="15"/>
  <c r="N9" i="25"/>
  <c r="N35" i="25" s="1"/>
  <c r="N9" i="24"/>
  <c r="L9" i="16"/>
  <c r="Z9" i="14"/>
  <c r="Z9" i="12"/>
  <c r="Z9" i="13"/>
  <c r="X9" i="12"/>
  <c r="X66" i="5"/>
  <c r="X17" i="26" s="1"/>
  <c r="X64" i="5"/>
  <c r="X15" i="26" s="1"/>
  <c r="L54" i="5"/>
  <c r="L25" i="25" s="1"/>
  <c r="X51" i="5"/>
  <c r="X50" i="5"/>
  <c r="X10" i="22" s="1"/>
  <c r="X9" i="11"/>
  <c r="X9" i="18"/>
  <c r="X9" i="22"/>
  <c r="X9" i="27"/>
  <c r="L9" i="15"/>
  <c r="L9" i="26"/>
  <c r="N9" i="12"/>
  <c r="N9" i="10"/>
  <c r="N9" i="9"/>
  <c r="N9" i="13"/>
  <c r="N67" i="5"/>
  <c r="N18" i="26" s="1"/>
  <c r="Z64" i="5"/>
  <c r="Z15" i="26" s="1"/>
  <c r="N54" i="5"/>
  <c r="N25" i="25" s="1"/>
  <c r="Z51" i="5"/>
  <c r="Z9" i="15"/>
  <c r="Z9" i="21"/>
  <c r="N9" i="11"/>
  <c r="N9" i="18"/>
  <c r="N9" i="21"/>
  <c r="Q67" i="5"/>
  <c r="Q18" i="26" s="1"/>
  <c r="Q64" i="5"/>
  <c r="Q15" i="26" s="1"/>
  <c r="C104" i="5"/>
  <c r="H102" i="5" s="1"/>
  <c r="S64" i="5"/>
  <c r="S15" i="26" s="1"/>
  <c r="H422" i="12"/>
  <c r="V10" i="27"/>
  <c r="V10" i="26"/>
  <c r="V317" i="26" s="1"/>
  <c r="V10" i="24"/>
  <c r="V10" i="22"/>
  <c r="V10" i="25"/>
  <c r="V10" i="19"/>
  <c r="V10" i="20"/>
  <c r="V10" i="21"/>
  <c r="V10" i="18"/>
  <c r="V10" i="16"/>
  <c r="V10" i="15"/>
  <c r="V10" i="11"/>
  <c r="V10" i="12"/>
  <c r="V10" i="13"/>
  <c r="V69" i="5"/>
  <c r="V10" i="10"/>
  <c r="V10" i="9"/>
  <c r="V10" i="6"/>
  <c r="V70" i="5"/>
  <c r="V10" i="14"/>
  <c r="R10" i="21"/>
  <c r="Y10" i="27"/>
  <c r="Y10" i="25"/>
  <c r="Y10" i="26"/>
  <c r="Y317" i="26" s="1"/>
  <c r="Y10" i="24"/>
  <c r="Y10" i="21"/>
  <c r="Y10" i="20"/>
  <c r="Y10" i="19"/>
  <c r="Y10" i="22"/>
  <c r="Y10" i="15"/>
  <c r="Y10" i="14"/>
  <c r="Y10" i="18"/>
  <c r="Y10" i="13"/>
  <c r="Y10" i="16"/>
  <c r="Y10" i="12"/>
  <c r="Y69" i="5"/>
  <c r="Y10" i="11"/>
  <c r="Y10" i="10"/>
  <c r="Y10" i="9"/>
  <c r="Y10" i="6"/>
  <c r="Y70" i="5"/>
  <c r="D236" i="26"/>
  <c r="D96" i="26"/>
  <c r="D90" i="26"/>
  <c r="D226" i="26"/>
  <c r="D95" i="26"/>
  <c r="I64" i="22"/>
  <c r="I74" i="22" s="1"/>
  <c r="I77" i="22" s="1"/>
  <c r="D102" i="15"/>
  <c r="D174" i="15"/>
  <c r="Z295" i="16"/>
  <c r="N332" i="18"/>
  <c r="N255" i="15"/>
  <c r="P328" i="18"/>
  <c r="P24" i="20" s="1"/>
  <c r="P209" i="15"/>
  <c r="P254" i="15" s="1"/>
  <c r="E125" i="26"/>
  <c r="E245" i="26" s="1"/>
  <c r="E126" i="26"/>
  <c r="E246" i="26" s="1"/>
  <c r="E33" i="26"/>
  <c r="E105" i="26" s="1"/>
  <c r="S317" i="18"/>
  <c r="S122" i="14"/>
  <c r="D168" i="15"/>
  <c r="D96" i="15"/>
  <c r="S943" i="13"/>
  <c r="S1025" i="13" s="1"/>
  <c r="K869" i="13"/>
  <c r="K1023" i="13" s="1"/>
  <c r="U755" i="13"/>
  <c r="U681" i="13"/>
  <c r="U718" i="13"/>
  <c r="U271" i="13"/>
  <c r="U644" i="13"/>
  <c r="P993" i="13"/>
  <c r="P287" i="18" s="1"/>
  <c r="U906" i="13"/>
  <c r="U1024" i="13" s="1"/>
  <c r="Q832" i="13"/>
  <c r="Q1022" i="13" s="1"/>
  <c r="N302" i="16"/>
  <c r="D160" i="15"/>
  <c r="D88" i="15"/>
  <c r="X327" i="18"/>
  <c r="X23" i="20" s="1"/>
  <c r="X125" i="14"/>
  <c r="X127" i="14" s="1"/>
  <c r="N326" i="18"/>
  <c r="N124" i="14"/>
  <c r="AB906" i="13"/>
  <c r="AB1024" i="13" s="1"/>
  <c r="K906" i="13"/>
  <c r="K1024" i="13" s="1"/>
  <c r="D172" i="15"/>
  <c r="D100" i="15"/>
  <c r="F614" i="13"/>
  <c r="F650" i="13"/>
  <c r="F687" i="13" s="1"/>
  <c r="F724" i="13" s="1"/>
  <c r="R988" i="13"/>
  <c r="R282" i="18" s="1"/>
  <c r="H75" i="18"/>
  <c r="H293" i="12"/>
  <c r="H421" i="12" s="1"/>
  <c r="U253" i="12"/>
  <c r="U93" i="12"/>
  <c r="U173" i="12"/>
  <c r="U213" i="12"/>
  <c r="U133" i="12"/>
  <c r="T213" i="12"/>
  <c r="T133" i="12"/>
  <c r="T173" i="12"/>
  <c r="T253" i="12"/>
  <c r="T93" i="12"/>
  <c r="D25" i="19"/>
  <c r="C25" i="18"/>
  <c r="F23" i="20"/>
  <c r="Y269" i="26"/>
  <c r="Y267" i="26"/>
  <c r="Y263" i="26"/>
  <c r="Y261" i="26"/>
  <c r="Y262" i="26"/>
  <c r="Y270" i="26"/>
  <c r="Y246" i="26"/>
  <c r="Y113" i="26"/>
  <c r="Y109" i="26"/>
  <c r="Y116" i="26"/>
  <c r="Y112" i="26"/>
  <c r="Y106" i="26"/>
  <c r="I269" i="26"/>
  <c r="I267" i="26"/>
  <c r="I265" i="26"/>
  <c r="I263" i="26"/>
  <c r="I261" i="26"/>
  <c r="I266" i="26"/>
  <c r="I264" i="26"/>
  <c r="I260" i="26"/>
  <c r="I255" i="26"/>
  <c r="I254" i="26"/>
  <c r="I251" i="26"/>
  <c r="I249" i="26"/>
  <c r="I259" i="26"/>
  <c r="I256" i="26"/>
  <c r="I253" i="26"/>
  <c r="I246" i="26"/>
  <c r="I257" i="26"/>
  <c r="I248" i="26"/>
  <c r="I250" i="26"/>
  <c r="I270" i="26"/>
  <c r="I258" i="26"/>
  <c r="I244" i="26"/>
  <c r="I262" i="26"/>
  <c r="I113" i="26"/>
  <c r="I109" i="26"/>
  <c r="I107" i="26"/>
  <c r="I252" i="26"/>
  <c r="I116" i="26"/>
  <c r="I112" i="26"/>
  <c r="I108" i="26"/>
  <c r="I106" i="26"/>
  <c r="O332" i="18"/>
  <c r="O255" i="15"/>
  <c r="G328" i="18"/>
  <c r="G209" i="15"/>
  <c r="G254" i="15" s="1"/>
  <c r="F345" i="18"/>
  <c r="F146" i="14"/>
  <c r="F346" i="18" s="1"/>
  <c r="AD906" i="13"/>
  <c r="AD1024" i="13" s="1"/>
  <c r="T906" i="13"/>
  <c r="T1024" i="13" s="1"/>
  <c r="H906" i="13"/>
  <c r="H1024" i="13" s="1"/>
  <c r="W110" i="18"/>
  <c r="W422" i="12"/>
  <c r="O75" i="18"/>
  <c r="O293" i="12"/>
  <c r="O421" i="12" s="1"/>
  <c r="F22" i="20"/>
  <c r="T285" i="26"/>
  <c r="T24" i="25"/>
  <c r="T46" i="25" s="1"/>
  <c r="G332" i="18"/>
  <c r="G255" i="15"/>
  <c r="AD947" i="13"/>
  <c r="AD980" i="13" s="1"/>
  <c r="AD1026" i="13" s="1"/>
  <c r="AD532" i="13"/>
  <c r="AD792" i="13" s="1"/>
  <c r="N718" i="13"/>
  <c r="N644" i="13"/>
  <c r="N681" i="13"/>
  <c r="N755" i="13"/>
  <c r="N271" i="13"/>
  <c r="J992" i="13"/>
  <c r="J286" i="18" s="1"/>
  <c r="F262" i="9"/>
  <c r="F284" i="9" s="1"/>
  <c r="F304" i="9" s="1"/>
  <c r="F368" i="9" s="1"/>
  <c r="F388" i="9" s="1"/>
  <c r="F326" i="9" s="1"/>
  <c r="F346" i="9" s="1"/>
  <c r="F410" i="9" s="1"/>
  <c r="F243" i="9"/>
  <c r="D23" i="19"/>
  <c r="C23" i="18"/>
  <c r="AB116" i="26"/>
  <c r="AB112" i="26"/>
  <c r="AB113" i="26"/>
  <c r="K332" i="18"/>
  <c r="K24" i="20" s="1"/>
  <c r="K255" i="15"/>
  <c r="Z832" i="13"/>
  <c r="Z1022" i="13" s="1"/>
  <c r="L644" i="13"/>
  <c r="L718" i="13"/>
  <c r="L755" i="13"/>
  <c r="L271" i="13"/>
  <c r="L681" i="13"/>
  <c r="AF1009" i="13"/>
  <c r="AF303" i="18" s="1"/>
  <c r="Y1001" i="13"/>
  <c r="Y295" i="18" s="1"/>
  <c r="Z990" i="13"/>
  <c r="Z284" i="18" s="1"/>
  <c r="N943" i="13"/>
  <c r="N1025" i="13" s="1"/>
  <c r="AB110" i="18"/>
  <c r="AB422" i="12"/>
  <c r="W173" i="12"/>
  <c r="W253" i="12"/>
  <c r="W93" i="12"/>
  <c r="W213" i="12"/>
  <c r="W133" i="12"/>
  <c r="Y293" i="12"/>
  <c r="Y421" i="12" s="1"/>
  <c r="Y75" i="18"/>
  <c r="I75" i="18"/>
  <c r="I293" i="12"/>
  <c r="I421" i="12" s="1"/>
  <c r="AD222" i="11"/>
  <c r="D22" i="19"/>
  <c r="C22" i="18"/>
  <c r="R263" i="26"/>
  <c r="R270" i="26"/>
  <c r="R262" i="26"/>
  <c r="R261" i="26"/>
  <c r="R246" i="26"/>
  <c r="R269" i="26"/>
  <c r="R267" i="26"/>
  <c r="R106" i="26"/>
  <c r="R113" i="26"/>
  <c r="R109" i="26"/>
  <c r="R112" i="26"/>
  <c r="R116" i="26"/>
  <c r="R285" i="26"/>
  <c r="R24" i="25"/>
  <c r="R46" i="25" s="1"/>
  <c r="F322" i="12"/>
  <c r="F327" i="12"/>
  <c r="D231" i="26"/>
  <c r="D235" i="26"/>
  <c r="D217" i="26"/>
  <c r="E67" i="26"/>
  <c r="E85" i="26" s="1"/>
  <c r="E50" i="26"/>
  <c r="D92" i="26"/>
  <c r="D86" i="26"/>
  <c r="D87" i="26"/>
  <c r="G91" i="22"/>
  <c r="G43" i="26" s="1"/>
  <c r="D89" i="26"/>
  <c r="D88" i="26"/>
  <c r="Z30" i="20"/>
  <c r="X30" i="20"/>
  <c r="K64" i="22"/>
  <c r="K74" i="22" s="1"/>
  <c r="K77" i="22" s="1"/>
  <c r="L31" i="20"/>
  <c r="AF31" i="20"/>
  <c r="V64" i="22"/>
  <c r="V74" i="22" s="1"/>
  <c r="V77" i="22" s="1"/>
  <c r="V50" i="22"/>
  <c r="D98" i="15"/>
  <c r="D170" i="15"/>
  <c r="L328" i="18"/>
  <c r="L24" i="20" s="1"/>
  <c r="L209" i="15"/>
  <c r="L254" i="15" s="1"/>
  <c r="L257" i="15" s="1"/>
  <c r="K326" i="18"/>
  <c r="K124" i="14"/>
  <c r="P50" i="22"/>
  <c r="L295" i="16"/>
  <c r="D169" i="15"/>
  <c r="D97" i="15"/>
  <c r="AF327" i="18"/>
  <c r="AF125" i="14"/>
  <c r="Z123" i="14"/>
  <c r="Z320" i="18"/>
  <c r="J320" i="18"/>
  <c r="J123" i="14"/>
  <c r="O317" i="18"/>
  <c r="O122" i="14"/>
  <c r="D157" i="15"/>
  <c r="D85" i="15"/>
  <c r="F314" i="18"/>
  <c r="F30" i="14"/>
  <c r="F315" i="18" s="1"/>
  <c r="Z1015" i="13"/>
  <c r="Z309" i="18" s="1"/>
  <c r="O1014" i="13"/>
  <c r="O308" i="18" s="1"/>
  <c r="H1013" i="13"/>
  <c r="H307" i="18" s="1"/>
  <c r="Q1012" i="13"/>
  <c r="Q306" i="18" s="1"/>
  <c r="AB1010" i="13"/>
  <c r="AB304" i="18" s="1"/>
  <c r="T1009" i="13"/>
  <c r="T303" i="18" s="1"/>
  <c r="AF1008" i="13"/>
  <c r="AF302" i="18" s="1"/>
  <c r="W1006" i="13"/>
  <c r="W300" i="18" s="1"/>
  <c r="S1002" i="13"/>
  <c r="S296" i="18" s="1"/>
  <c r="L1001" i="13"/>
  <c r="L295" i="18" s="1"/>
  <c r="Z999" i="13"/>
  <c r="Z293" i="18" s="1"/>
  <c r="J999" i="13"/>
  <c r="J293" i="18" s="1"/>
  <c r="O998" i="13"/>
  <c r="O292" i="18" s="1"/>
  <c r="K994" i="13"/>
  <c r="K288" i="18" s="1"/>
  <c r="AF992" i="13"/>
  <c r="AF286" i="18" s="1"/>
  <c r="M992" i="13"/>
  <c r="M286" i="18" s="1"/>
  <c r="G990" i="13"/>
  <c r="G284" i="18" s="1"/>
  <c r="P989" i="13"/>
  <c r="P283" i="18" s="1"/>
  <c r="I988" i="13"/>
  <c r="I282" i="18" s="1"/>
  <c r="S986" i="13"/>
  <c r="S280" i="18" s="1"/>
  <c r="Q943" i="13"/>
  <c r="Q1025" i="13" s="1"/>
  <c r="S222" i="11"/>
  <c r="Z302" i="16"/>
  <c r="Z326" i="18"/>
  <c r="Z124" i="14"/>
  <c r="W869" i="13"/>
  <c r="W1023" i="13" s="1"/>
  <c r="AB681" i="13"/>
  <c r="AB755" i="13"/>
  <c r="AB271" i="13"/>
  <c r="AB718" i="13"/>
  <c r="AB644" i="13"/>
  <c r="U1010" i="13"/>
  <c r="U304" i="18" s="1"/>
  <c r="W1008" i="13"/>
  <c r="W302" i="18" s="1"/>
  <c r="U1006" i="13"/>
  <c r="U300" i="18" s="1"/>
  <c r="O1004" i="13"/>
  <c r="O298" i="18" s="1"/>
  <c r="G1004" i="13"/>
  <c r="G298" i="18" s="1"/>
  <c r="U1002" i="13"/>
  <c r="U296" i="18" s="1"/>
  <c r="AF998" i="13"/>
  <c r="AF292" i="18" s="1"/>
  <c r="G996" i="13"/>
  <c r="G290" i="18" s="1"/>
  <c r="U994" i="13"/>
  <c r="U288" i="18" s="1"/>
  <c r="U990" i="13"/>
  <c r="U284" i="18" s="1"/>
  <c r="AF986" i="13"/>
  <c r="AF280" i="18" s="1"/>
  <c r="O984" i="13"/>
  <c r="O832" i="13"/>
  <c r="O1022" i="13" s="1"/>
  <c r="M222" i="11"/>
  <c r="D164" i="15"/>
  <c r="D92" i="15"/>
  <c r="AB1011" i="13"/>
  <c r="AB305" i="18" s="1"/>
  <c r="X1006" i="13"/>
  <c r="X300" i="18" s="1"/>
  <c r="AB995" i="13"/>
  <c r="AB289" i="18" s="1"/>
  <c r="S993" i="13"/>
  <c r="S287" i="18" s="1"/>
  <c r="N532" i="13"/>
  <c r="N792" i="13" s="1"/>
  <c r="N947" i="13"/>
  <c r="N980" i="13" s="1"/>
  <c r="N1026" i="13" s="1"/>
  <c r="J718" i="13"/>
  <c r="J644" i="13"/>
  <c r="J755" i="13"/>
  <c r="J681" i="13"/>
  <c r="J271" i="13"/>
  <c r="I110" i="18"/>
  <c r="I422" i="12"/>
  <c r="P213" i="12"/>
  <c r="P133" i="12"/>
  <c r="P253" i="12"/>
  <c r="P93" i="12"/>
  <c r="P173" i="12"/>
  <c r="J222" i="11"/>
  <c r="C328" i="18"/>
  <c r="D56" i="19"/>
  <c r="C329" i="18"/>
  <c r="C330" i="18"/>
  <c r="C331" i="18"/>
  <c r="D21" i="19"/>
  <c r="C21" i="18"/>
  <c r="AF16" i="20"/>
  <c r="Y16" i="20"/>
  <c r="U16" i="20"/>
  <c r="Q16" i="20"/>
  <c r="M16" i="20"/>
  <c r="I16" i="20"/>
  <c r="I30" i="26" s="1"/>
  <c r="I102" i="26" s="1"/>
  <c r="X16" i="20"/>
  <c r="S16" i="20"/>
  <c r="N16" i="20"/>
  <c r="H16" i="20"/>
  <c r="H30" i="26" s="1"/>
  <c r="H102" i="26" s="1"/>
  <c r="AD16" i="20"/>
  <c r="W16" i="20"/>
  <c r="R16" i="20"/>
  <c r="L16" i="20"/>
  <c r="G16" i="20"/>
  <c r="G30" i="26" s="1"/>
  <c r="G102" i="26" s="1"/>
  <c r="Z16" i="20"/>
  <c r="O16" i="20"/>
  <c r="T16" i="20"/>
  <c r="J16" i="20"/>
  <c r="P16" i="20"/>
  <c r="K16" i="20"/>
  <c r="AB16" i="20"/>
  <c r="F16" i="20"/>
  <c r="V16" i="20"/>
  <c r="AL11" i="22"/>
  <c r="AF24" i="25"/>
  <c r="U9" i="27"/>
  <c r="U9" i="25"/>
  <c r="U35" i="25" s="1"/>
  <c r="U9" i="26"/>
  <c r="U9" i="21"/>
  <c r="U9" i="22"/>
  <c r="U9" i="19"/>
  <c r="U9" i="15"/>
  <c r="U9" i="14"/>
  <c r="U9" i="24"/>
  <c r="U9" i="20"/>
  <c r="U9" i="16"/>
  <c r="U9" i="13"/>
  <c r="U9" i="12"/>
  <c r="U9" i="18"/>
  <c r="U54" i="5"/>
  <c r="U25" i="25" s="1"/>
  <c r="U53" i="5"/>
  <c r="U52" i="5"/>
  <c r="U51" i="5"/>
  <c r="U50" i="5"/>
  <c r="U9" i="11"/>
  <c r="U9" i="6"/>
  <c r="U9" i="10"/>
  <c r="U9" i="9"/>
  <c r="F111" i="15"/>
  <c r="F134" i="15"/>
  <c r="F158" i="15" s="1"/>
  <c r="F182" i="15" s="1"/>
  <c r="R328" i="18"/>
  <c r="R209" i="15"/>
  <c r="R254" i="15" s="1"/>
  <c r="O1009" i="13"/>
  <c r="O303" i="18" s="1"/>
  <c r="O1001" i="13"/>
  <c r="O295" i="18" s="1"/>
  <c r="O993" i="13"/>
  <c r="O287" i="18" s="1"/>
  <c r="S985" i="13"/>
  <c r="S279" i="18" s="1"/>
  <c r="P644" i="13"/>
  <c r="P718" i="13"/>
  <c r="P755" i="13"/>
  <c r="P681" i="13"/>
  <c r="P271" i="13"/>
  <c r="U997" i="13"/>
  <c r="U291" i="18" s="1"/>
  <c r="Z994" i="13"/>
  <c r="Z288" i="18" s="1"/>
  <c r="J994" i="13"/>
  <c r="J288" i="18" s="1"/>
  <c r="V986" i="13"/>
  <c r="V280" i="18" s="1"/>
  <c r="AD869" i="13"/>
  <c r="AD1023" i="13" s="1"/>
  <c r="X869" i="13"/>
  <c r="X1023" i="13" s="1"/>
  <c r="T869" i="13"/>
  <c r="T1023" i="13" s="1"/>
  <c r="P869" i="13"/>
  <c r="P1023" i="13" s="1"/>
  <c r="L869" i="13"/>
  <c r="L1023" i="13" s="1"/>
  <c r="H869" i="13"/>
  <c r="H1023" i="13" s="1"/>
  <c r="O422" i="12"/>
  <c r="O110" i="18"/>
  <c r="K173" i="12"/>
  <c r="K253" i="12"/>
  <c r="K93" i="12"/>
  <c r="K133" i="12"/>
  <c r="K213" i="12"/>
  <c r="AB75" i="18"/>
  <c r="AB293" i="12"/>
  <c r="AB421" i="12" s="1"/>
  <c r="K75" i="18"/>
  <c r="K293" i="12"/>
  <c r="K421" i="12" s="1"/>
  <c r="X222" i="11"/>
  <c r="J71" i="10"/>
  <c r="D16" i="19"/>
  <c r="C16" i="18"/>
  <c r="AB30" i="20"/>
  <c r="V30" i="20"/>
  <c r="Q30" i="20"/>
  <c r="K30" i="20"/>
  <c r="F30" i="20"/>
  <c r="U31" i="20"/>
  <c r="J31" i="20"/>
  <c r="Y30" i="20"/>
  <c r="N30" i="20"/>
  <c r="S30" i="20"/>
  <c r="I30" i="20"/>
  <c r="T31" i="20"/>
  <c r="AF30" i="20"/>
  <c r="G30" i="20"/>
  <c r="N31" i="20"/>
  <c r="W30" i="20"/>
  <c r="R30" i="20"/>
  <c r="Y31" i="20"/>
  <c r="M30" i="20"/>
  <c r="I31" i="20"/>
  <c r="H265" i="26"/>
  <c r="H264" i="26"/>
  <c r="H258" i="26"/>
  <c r="H256" i="26"/>
  <c r="H254" i="26"/>
  <c r="H252" i="26"/>
  <c r="H267" i="26"/>
  <c r="H269" i="26"/>
  <c r="H270" i="26"/>
  <c r="H253" i="26"/>
  <c r="H262" i="26"/>
  <c r="H263" i="26"/>
  <c r="H259" i="26"/>
  <c r="H246" i="26"/>
  <c r="H248" i="26"/>
  <c r="H261" i="26"/>
  <c r="H257" i="26"/>
  <c r="H249" i="26"/>
  <c r="H266" i="26"/>
  <c r="H260" i="26"/>
  <c r="H255" i="26"/>
  <c r="H250" i="26"/>
  <c r="H107" i="26"/>
  <c r="H103" i="26"/>
  <c r="H106" i="26"/>
  <c r="H251" i="26"/>
  <c r="H116" i="26"/>
  <c r="H112" i="26"/>
  <c r="H108" i="26"/>
  <c r="H113" i="26"/>
  <c r="H109" i="26"/>
  <c r="P285" i="26"/>
  <c r="P24" i="25"/>
  <c r="P46" i="25" s="1"/>
  <c r="T11" i="27"/>
  <c r="T314" i="26"/>
  <c r="T11" i="25"/>
  <c r="T11" i="22"/>
  <c r="T11" i="24"/>
  <c r="T11" i="21"/>
  <c r="T11" i="20"/>
  <c r="T11" i="26"/>
  <c r="T11" i="19"/>
  <c r="T11" i="15"/>
  <c r="T11" i="14"/>
  <c r="T11" i="16"/>
  <c r="T11" i="18"/>
  <c r="T11" i="11"/>
  <c r="T11" i="13"/>
  <c r="T11" i="10"/>
  <c r="T11" i="9"/>
  <c r="T11" i="6"/>
  <c r="T79" i="5"/>
  <c r="T55" i="5"/>
  <c r="T80" i="5"/>
  <c r="T78" i="5"/>
  <c r="T11" i="12"/>
  <c r="Q320" i="18"/>
  <c r="Q123" i="14"/>
  <c r="Z906" i="13"/>
  <c r="Z1024" i="13" s="1"/>
  <c r="K1013" i="13"/>
  <c r="K307" i="18" s="1"/>
  <c r="S1007" i="13"/>
  <c r="S301" i="18" s="1"/>
  <c r="K997" i="13"/>
  <c r="K291" i="18" s="1"/>
  <c r="S991" i="13"/>
  <c r="S285" i="18" s="1"/>
  <c r="AF532" i="13"/>
  <c r="AF792" i="13" s="1"/>
  <c r="G532" i="13"/>
  <c r="G792" i="13" s="1"/>
  <c r="X947" i="13"/>
  <c r="X980" i="13" s="1"/>
  <c r="X1026" i="13" s="1"/>
  <c r="X532" i="13"/>
  <c r="X792" i="13" s="1"/>
  <c r="H947" i="13"/>
  <c r="H980" i="13" s="1"/>
  <c r="H1026" i="13" s="1"/>
  <c r="H532" i="13"/>
  <c r="H792" i="13" s="1"/>
  <c r="Y1011" i="13"/>
  <c r="Y305" i="18" s="1"/>
  <c r="I1011" i="13"/>
  <c r="I305" i="18" s="1"/>
  <c r="Q1003" i="13"/>
  <c r="Q297" i="18" s="1"/>
  <c r="Y995" i="13"/>
  <c r="Y289" i="18" s="1"/>
  <c r="I995" i="13"/>
  <c r="I289" i="18" s="1"/>
  <c r="Q987" i="13"/>
  <c r="Q281" i="18" s="1"/>
  <c r="Z133" i="12"/>
  <c r="Z213" i="12"/>
  <c r="Z173" i="12"/>
  <c r="Z253" i="12"/>
  <c r="Z93" i="12"/>
  <c r="J133" i="12"/>
  <c r="J213" i="12"/>
  <c r="J173" i="12"/>
  <c r="J253" i="12"/>
  <c r="J93" i="12"/>
  <c r="V222" i="11"/>
  <c r="F35" i="18"/>
  <c r="F21" i="10"/>
  <c r="F455" i="9"/>
  <c r="F477" i="9" s="1"/>
  <c r="F497" i="9" s="1"/>
  <c r="F561" i="9" s="1"/>
  <c r="F581" i="9" s="1"/>
  <c r="F519" i="9" s="1"/>
  <c r="F539" i="9" s="1"/>
  <c r="F603" i="9" s="1"/>
  <c r="F436" i="9"/>
  <c r="C140" i="18"/>
  <c r="C136" i="18"/>
  <c r="C132" i="18"/>
  <c r="C128" i="18"/>
  <c r="C124" i="18"/>
  <c r="C120" i="18"/>
  <c r="C116" i="18"/>
  <c r="C112" i="18"/>
  <c r="C137" i="18"/>
  <c r="C133" i="18"/>
  <c r="C129" i="18"/>
  <c r="C125" i="18"/>
  <c r="C121" i="18"/>
  <c r="C117" i="18"/>
  <c r="C113" i="18"/>
  <c r="C139" i="18"/>
  <c r="C131" i="18"/>
  <c r="C123" i="18"/>
  <c r="C115" i="18"/>
  <c r="D42" i="19"/>
  <c r="C138" i="18"/>
  <c r="C130" i="18"/>
  <c r="C122" i="18"/>
  <c r="C114" i="18"/>
  <c r="C134" i="18"/>
  <c r="C118" i="18"/>
  <c r="C126" i="18"/>
  <c r="C127" i="18"/>
  <c r="C111" i="18"/>
  <c r="C119" i="18"/>
  <c r="C135" i="18"/>
  <c r="D19" i="19"/>
  <c r="C19" i="18"/>
  <c r="I127" i="26"/>
  <c r="I247" i="26" s="1"/>
  <c r="O66" i="5"/>
  <c r="O17" i="26" s="1"/>
  <c r="G270" i="26"/>
  <c r="G266" i="26"/>
  <c r="G264" i="26"/>
  <c r="G262" i="26"/>
  <c r="G260" i="26"/>
  <c r="G263" i="26"/>
  <c r="G265" i="26"/>
  <c r="G259" i="26"/>
  <c r="G252" i="26"/>
  <c r="G250" i="26"/>
  <c r="G246" i="26"/>
  <c r="G244" i="26"/>
  <c r="G267" i="26"/>
  <c r="G261" i="26"/>
  <c r="G258" i="26"/>
  <c r="G255" i="26"/>
  <c r="G251" i="26"/>
  <c r="G269" i="26"/>
  <c r="G256" i="26"/>
  <c r="G253" i="26"/>
  <c r="G254" i="26"/>
  <c r="G257" i="26"/>
  <c r="G249" i="26"/>
  <c r="G116" i="26"/>
  <c r="G112" i="26"/>
  <c r="G108" i="26"/>
  <c r="G106" i="26"/>
  <c r="G113" i="26"/>
  <c r="G109" i="26"/>
  <c r="G107" i="26"/>
  <c r="K9" i="27"/>
  <c r="K9" i="24"/>
  <c r="K9" i="21"/>
  <c r="K9" i="25"/>
  <c r="K35" i="25" s="1"/>
  <c r="K9" i="20"/>
  <c r="K9" i="22"/>
  <c r="K9" i="19"/>
  <c r="K9" i="18"/>
  <c r="K9" i="16"/>
  <c r="K9" i="14"/>
  <c r="K9" i="26"/>
  <c r="K9" i="12"/>
  <c r="K9" i="13"/>
  <c r="K9" i="15"/>
  <c r="K9" i="6"/>
  <c r="K9" i="10"/>
  <c r="K9" i="9"/>
  <c r="K54" i="5"/>
  <c r="K25" i="25" s="1"/>
  <c r="K32" i="25" s="1"/>
  <c r="K53" i="5"/>
  <c r="K52" i="5"/>
  <c r="K24" i="25" s="1"/>
  <c r="K46" i="25" s="1"/>
  <c r="K51" i="5"/>
  <c r="K50" i="5"/>
  <c r="K9" i="11"/>
  <c r="H41" i="25"/>
  <c r="H43" i="25" s="1"/>
  <c r="G41" i="25"/>
  <c r="G43" i="25" s="1"/>
  <c r="I41" i="25"/>
  <c r="I43" i="25" s="1"/>
  <c r="AF295" i="16"/>
  <c r="U295" i="16"/>
  <c r="M295" i="16"/>
  <c r="W153" i="16"/>
  <c r="W304" i="16" s="1"/>
  <c r="O153" i="16"/>
  <c r="G153" i="16"/>
  <c r="J984" i="13"/>
  <c r="J832" i="13"/>
  <c r="J1022" i="13" s="1"/>
  <c r="Z532" i="13"/>
  <c r="Z792" i="13" s="1"/>
  <c r="Z947" i="13"/>
  <c r="Z980" i="13" s="1"/>
  <c r="Z1026" i="13" s="1"/>
  <c r="S980" i="13"/>
  <c r="S1026" i="13" s="1"/>
  <c r="Z1014" i="13"/>
  <c r="Z308" i="18" s="1"/>
  <c r="J1014" i="13"/>
  <c r="J308" i="18" s="1"/>
  <c r="AF1001" i="13"/>
  <c r="AF295" i="18" s="1"/>
  <c r="M1001" i="13"/>
  <c r="M295" i="18" s="1"/>
  <c r="R998" i="13"/>
  <c r="R292" i="18" s="1"/>
  <c r="Y993" i="13"/>
  <c r="Y287" i="18" s="1"/>
  <c r="I993" i="13"/>
  <c r="I287" i="18" s="1"/>
  <c r="Z869" i="13"/>
  <c r="Z1023" i="13" s="1"/>
  <c r="R869" i="13"/>
  <c r="R1023" i="13" s="1"/>
  <c r="J869" i="13"/>
  <c r="J1023" i="13" s="1"/>
  <c r="Z416" i="12"/>
  <c r="S110" i="18"/>
  <c r="S422" i="12"/>
  <c r="O173" i="12"/>
  <c r="O253" i="12"/>
  <c r="O93" i="12"/>
  <c r="O213" i="12"/>
  <c r="O133" i="12"/>
  <c r="U75" i="18"/>
  <c r="U293" i="12"/>
  <c r="U421" i="12" s="1"/>
  <c r="T222" i="11"/>
  <c r="AD71" i="10"/>
  <c r="L71" i="10"/>
  <c r="D18" i="19"/>
  <c r="C18" i="18"/>
  <c r="F20" i="20"/>
  <c r="V42" i="25"/>
  <c r="V60" i="25" s="1"/>
  <c r="R11" i="27"/>
  <c r="R314" i="26"/>
  <c r="R11" i="26"/>
  <c r="R11" i="24"/>
  <c r="R11" i="22"/>
  <c r="R11" i="25"/>
  <c r="R11" i="19"/>
  <c r="R11" i="20"/>
  <c r="R11" i="21"/>
  <c r="R11" i="18"/>
  <c r="R11" i="16"/>
  <c r="R11" i="15"/>
  <c r="R11" i="11"/>
  <c r="R11" i="12"/>
  <c r="R80" i="5"/>
  <c r="R78" i="5"/>
  <c r="R11" i="14"/>
  <c r="R11" i="13"/>
  <c r="R11" i="10"/>
  <c r="R11" i="9"/>
  <c r="R11" i="6"/>
  <c r="R79" i="5"/>
  <c r="R55" i="5"/>
  <c r="Y286" i="26"/>
  <c r="F239" i="12"/>
  <c r="F244" i="12"/>
  <c r="T293" i="12"/>
  <c r="T421" i="12" s="1"/>
  <c r="R980" i="13"/>
  <c r="R1026" i="13" s="1"/>
  <c r="O985" i="13"/>
  <c r="O279" i="18" s="1"/>
  <c r="V293" i="12"/>
  <c r="V421" i="12" s="1"/>
  <c r="N293" i="12"/>
  <c r="N421" i="12" s="1"/>
  <c r="X73" i="18"/>
  <c r="P73" i="18"/>
  <c r="H73" i="18"/>
  <c r="D232" i="26"/>
  <c r="D225" i="26"/>
  <c r="D229" i="26"/>
  <c r="D216" i="26"/>
  <c r="D213" i="26"/>
  <c r="D97" i="26"/>
  <c r="D233" i="26"/>
  <c r="D221" i="26"/>
  <c r="D91" i="26"/>
  <c r="I43" i="26"/>
  <c r="I115" i="26" s="1"/>
  <c r="Q64" i="22"/>
  <c r="Q74" i="22" s="1"/>
  <c r="Q77" i="22" s="1"/>
  <c r="D227" i="26"/>
  <c r="D94" i="26"/>
  <c r="F111" i="22"/>
  <c r="F62" i="22"/>
  <c r="U30" i="20"/>
  <c r="L30" i="20"/>
  <c r="AD30" i="20"/>
  <c r="W64" i="22"/>
  <c r="W74" i="22" s="1"/>
  <c r="W77" i="22" s="1"/>
  <c r="J64" i="22"/>
  <c r="J74" i="22" s="1"/>
  <c r="J77" i="22" s="1"/>
  <c r="Z31" i="20"/>
  <c r="Q31" i="20"/>
  <c r="M31" i="20"/>
  <c r="G31" i="20"/>
  <c r="W31" i="20"/>
  <c r="F108" i="22"/>
  <c r="F59" i="22"/>
  <c r="R50" i="22"/>
  <c r="D85" i="26"/>
  <c r="D94" i="15"/>
  <c r="D166" i="15"/>
  <c r="D234" i="26"/>
  <c r="X295" i="16"/>
  <c r="R295" i="16"/>
  <c r="R332" i="18"/>
  <c r="R255" i="15"/>
  <c r="J332" i="18"/>
  <c r="J255" i="15"/>
  <c r="X328" i="18"/>
  <c r="X209" i="15"/>
  <c r="X254" i="15" s="1"/>
  <c r="X257" i="15" s="1"/>
  <c r="H328" i="18"/>
  <c r="H209" i="15"/>
  <c r="H254" i="15" s="1"/>
  <c r="H257" i="15" s="1"/>
  <c r="D165" i="15"/>
  <c r="D93" i="15"/>
  <c r="W124" i="14"/>
  <c r="W326" i="18"/>
  <c r="G326" i="18"/>
  <c r="G124" i="14"/>
  <c r="H50" i="22"/>
  <c r="Y327" i="18"/>
  <c r="Y125" i="14"/>
  <c r="I327" i="18"/>
  <c r="I125" i="14"/>
  <c r="V320" i="18"/>
  <c r="V123" i="14"/>
  <c r="AB317" i="18"/>
  <c r="AB122" i="14"/>
  <c r="K122" i="14"/>
  <c r="K317" i="18"/>
  <c r="F87" i="19"/>
  <c r="F371" i="18"/>
  <c r="F54" i="20"/>
  <c r="Q257" i="15"/>
  <c r="I257" i="15"/>
  <c r="AB869" i="13"/>
  <c r="AB1023" i="13" s="1"/>
  <c r="AF755" i="13"/>
  <c r="AF681" i="13"/>
  <c r="AF718" i="13"/>
  <c r="AF271" i="13"/>
  <c r="AF644" i="13"/>
  <c r="M755" i="13"/>
  <c r="M681" i="13"/>
  <c r="M718" i="13"/>
  <c r="M271" i="13"/>
  <c r="M644" i="13"/>
  <c r="N1015" i="13"/>
  <c r="N309" i="18" s="1"/>
  <c r="S1014" i="13"/>
  <c r="S308" i="18" s="1"/>
  <c r="AD1013" i="13"/>
  <c r="AD307" i="18" s="1"/>
  <c r="L1013" i="13"/>
  <c r="L307" i="18" s="1"/>
  <c r="U1012" i="13"/>
  <c r="U306" i="18" s="1"/>
  <c r="Z1011" i="13"/>
  <c r="Z305" i="18" s="1"/>
  <c r="J1011" i="13"/>
  <c r="J305" i="18" s="1"/>
  <c r="O1010" i="13"/>
  <c r="O304" i="18" s="1"/>
  <c r="X1009" i="13"/>
  <c r="X303" i="18" s="1"/>
  <c r="H1009" i="13"/>
  <c r="H303" i="18" s="1"/>
  <c r="Q1008" i="13"/>
  <c r="Q302" i="18" s="1"/>
  <c r="V1007" i="13"/>
  <c r="V301" i="18" s="1"/>
  <c r="AB1006" i="13"/>
  <c r="AB300" i="18" s="1"/>
  <c r="K1006" i="13"/>
  <c r="K300" i="18" s="1"/>
  <c r="T1005" i="13"/>
  <c r="T299" i="18" s="1"/>
  <c r="AF1004" i="13"/>
  <c r="AF298" i="18" s="1"/>
  <c r="M1004" i="13"/>
  <c r="M298" i="18" s="1"/>
  <c r="R1003" i="13"/>
  <c r="R297" i="18" s="1"/>
  <c r="W1002" i="13"/>
  <c r="W296" i="18" s="1"/>
  <c r="G1002" i="13"/>
  <c r="G296" i="18" s="1"/>
  <c r="P1001" i="13"/>
  <c r="P295" i="18" s="1"/>
  <c r="Y1000" i="13"/>
  <c r="Y294" i="18" s="1"/>
  <c r="I1000" i="13"/>
  <c r="I294" i="18" s="1"/>
  <c r="N999" i="13"/>
  <c r="N293" i="18" s="1"/>
  <c r="S998" i="13"/>
  <c r="S292" i="18" s="1"/>
  <c r="AD997" i="13"/>
  <c r="AD291" i="18" s="1"/>
  <c r="L997" i="13"/>
  <c r="L291" i="18" s="1"/>
  <c r="U996" i="13"/>
  <c r="U290" i="18" s="1"/>
  <c r="Z995" i="13"/>
  <c r="Z289" i="18" s="1"/>
  <c r="J995" i="13"/>
  <c r="J289" i="18" s="1"/>
  <c r="O994" i="13"/>
  <c r="O288" i="18" s="1"/>
  <c r="X993" i="13"/>
  <c r="X287" i="18" s="1"/>
  <c r="H993" i="13"/>
  <c r="H287" i="18" s="1"/>
  <c r="Q992" i="13"/>
  <c r="Q286" i="18" s="1"/>
  <c r="V991" i="13"/>
  <c r="V285" i="18" s="1"/>
  <c r="AB990" i="13"/>
  <c r="AB284" i="18" s="1"/>
  <c r="K990" i="13"/>
  <c r="K284" i="18" s="1"/>
  <c r="T989" i="13"/>
  <c r="T283" i="18" s="1"/>
  <c r="AF988" i="13"/>
  <c r="AF282" i="18" s="1"/>
  <c r="M988" i="13"/>
  <c r="M282" i="18" s="1"/>
  <c r="R987" i="13"/>
  <c r="R281" i="18" s="1"/>
  <c r="W986" i="13"/>
  <c r="W280" i="18" s="1"/>
  <c r="G986" i="13"/>
  <c r="G280" i="18" s="1"/>
  <c r="P985" i="13"/>
  <c r="P279" i="18" s="1"/>
  <c r="AF906" i="13"/>
  <c r="AF1024" i="13" s="1"/>
  <c r="Y832" i="13"/>
  <c r="Y1022" i="13" s="1"/>
  <c r="Y984" i="13"/>
  <c r="U943" i="13"/>
  <c r="U1025" i="13" s="1"/>
  <c r="M906" i="13"/>
  <c r="M1024" i="13" s="1"/>
  <c r="I832" i="13"/>
  <c r="I1022" i="13" s="1"/>
  <c r="I984" i="13"/>
  <c r="O222" i="11"/>
  <c r="V302" i="16"/>
  <c r="F122" i="16"/>
  <c r="F123" i="16" s="1"/>
  <c r="F124" i="16" s="1"/>
  <c r="F125" i="16" s="1"/>
  <c r="F126" i="16" s="1"/>
  <c r="F127" i="16" s="1"/>
  <c r="F128" i="16" s="1"/>
  <c r="F129" i="16" s="1"/>
  <c r="F130" i="16" s="1"/>
  <c r="F131" i="16" s="1"/>
  <c r="F132" i="16" s="1"/>
  <c r="F133" i="16" s="1"/>
  <c r="F134" i="16" s="1"/>
  <c r="F135" i="16" s="1"/>
  <c r="F136" i="16" s="1"/>
  <c r="F137" i="16" s="1"/>
  <c r="F138" i="16" s="1"/>
  <c r="F139" i="16" s="1"/>
  <c r="F140" i="16" s="1"/>
  <c r="F141" i="16" s="1"/>
  <c r="F142" i="16" s="1"/>
  <c r="F143" i="16" s="1"/>
  <c r="F144" i="16" s="1"/>
  <c r="F145" i="16" s="1"/>
  <c r="F146" i="16" s="1"/>
  <c r="F147" i="16" s="1"/>
  <c r="F148" i="16" s="1"/>
  <c r="F149" i="16" s="1"/>
  <c r="F150" i="16" s="1"/>
  <c r="F151" i="16" s="1"/>
  <c r="F153" i="16" s="1"/>
  <c r="F88" i="16"/>
  <c r="F89" i="16" s="1"/>
  <c r="F90" i="16" s="1"/>
  <c r="F91" i="16" s="1"/>
  <c r="F92" i="16" s="1"/>
  <c r="F93" i="16" s="1"/>
  <c r="F94" i="16" s="1"/>
  <c r="F95" i="16" s="1"/>
  <c r="F96" i="16" s="1"/>
  <c r="F97" i="16" s="1"/>
  <c r="F98" i="16" s="1"/>
  <c r="F99" i="16" s="1"/>
  <c r="F100" i="16" s="1"/>
  <c r="F101" i="16" s="1"/>
  <c r="F102" i="16" s="1"/>
  <c r="F103" i="16" s="1"/>
  <c r="F104" i="16" s="1"/>
  <c r="F105" i="16" s="1"/>
  <c r="F106" i="16" s="1"/>
  <c r="F107" i="16" s="1"/>
  <c r="F108" i="16" s="1"/>
  <c r="F109" i="16" s="1"/>
  <c r="F110" i="16" s="1"/>
  <c r="F111" i="16" s="1"/>
  <c r="F112" i="16" s="1"/>
  <c r="F113" i="16" s="1"/>
  <c r="F114" i="16" s="1"/>
  <c r="F115" i="16" s="1"/>
  <c r="F116" i="16" s="1"/>
  <c r="F118" i="16" s="1"/>
  <c r="P125" i="14"/>
  <c r="P127" i="14" s="1"/>
  <c r="P327" i="18"/>
  <c r="P23" i="20" s="1"/>
  <c r="V326" i="18"/>
  <c r="V124" i="14"/>
  <c r="AB943" i="13"/>
  <c r="AB1025" i="13" s="1"/>
  <c r="O869" i="13"/>
  <c r="O1023" i="13" s="1"/>
  <c r="Y568" i="13"/>
  <c r="S604" i="13"/>
  <c r="W681" i="13"/>
  <c r="W755" i="13"/>
  <c r="W271" i="13"/>
  <c r="W644" i="13"/>
  <c r="W718" i="13"/>
  <c r="G681" i="13"/>
  <c r="G755" i="13"/>
  <c r="G271" i="13"/>
  <c r="G644" i="13"/>
  <c r="G718" i="13"/>
  <c r="X1015" i="13"/>
  <c r="X309" i="18" s="1"/>
  <c r="H1015" i="13"/>
  <c r="H309" i="18" s="1"/>
  <c r="X1011" i="13"/>
  <c r="X305" i="18" s="1"/>
  <c r="H1011" i="13"/>
  <c r="H305" i="18" s="1"/>
  <c r="X1007" i="13"/>
  <c r="X301" i="18" s="1"/>
  <c r="H1007" i="13"/>
  <c r="H301" i="18" s="1"/>
  <c r="X1003" i="13"/>
  <c r="X297" i="18" s="1"/>
  <c r="H1003" i="13"/>
  <c r="H297" i="18" s="1"/>
  <c r="X999" i="13"/>
  <c r="X293" i="18" s="1"/>
  <c r="H999" i="13"/>
  <c r="H293" i="18" s="1"/>
  <c r="X995" i="13"/>
  <c r="X289" i="18" s="1"/>
  <c r="H995" i="13"/>
  <c r="H289" i="18" s="1"/>
  <c r="X991" i="13"/>
  <c r="X285" i="18" s="1"/>
  <c r="H991" i="13"/>
  <c r="H285" i="18" s="1"/>
  <c r="X987" i="13"/>
  <c r="X281" i="18" s="1"/>
  <c r="H987" i="13"/>
  <c r="H281" i="18" s="1"/>
  <c r="W906" i="13"/>
  <c r="W1024" i="13" s="1"/>
  <c r="O906" i="13"/>
  <c r="O1024" i="13" s="1"/>
  <c r="G906" i="13"/>
  <c r="G1024" i="13" s="1"/>
  <c r="Y222" i="11"/>
  <c r="I222" i="11"/>
  <c r="F25" i="22"/>
  <c r="E38" i="26"/>
  <c r="E110" i="26" s="1"/>
  <c r="W332" i="18"/>
  <c r="W255" i="15"/>
  <c r="R122" i="14"/>
  <c r="R906" i="13"/>
  <c r="R1024" i="13" s="1"/>
  <c r="H1014" i="13"/>
  <c r="H308" i="18" s="1"/>
  <c r="K1011" i="13"/>
  <c r="K305" i="18" s="1"/>
  <c r="P1008" i="13"/>
  <c r="P302" i="18" s="1"/>
  <c r="H1006" i="13"/>
  <c r="H300" i="18" s="1"/>
  <c r="K1003" i="13"/>
  <c r="K297" i="18" s="1"/>
  <c r="P1000" i="13"/>
  <c r="P294" i="18" s="1"/>
  <c r="H998" i="13"/>
  <c r="H292" i="18" s="1"/>
  <c r="K995" i="13"/>
  <c r="K289" i="18" s="1"/>
  <c r="P992" i="13"/>
  <c r="P286" i="18" s="1"/>
  <c r="H990" i="13"/>
  <c r="H284" i="18" s="1"/>
  <c r="K987" i="13"/>
  <c r="K281" i="18" s="1"/>
  <c r="G985" i="13"/>
  <c r="G279" i="18" s="1"/>
  <c r="U532" i="13"/>
  <c r="U792" i="13" s="1"/>
  <c r="P604" i="13"/>
  <c r="AF1015" i="13"/>
  <c r="AF309" i="18" s="1"/>
  <c r="M1015" i="13"/>
  <c r="M309" i="18" s="1"/>
  <c r="R1012" i="13"/>
  <c r="R306" i="18" s="1"/>
  <c r="U1007" i="13"/>
  <c r="U301" i="18" s="1"/>
  <c r="Z1004" i="13"/>
  <c r="Z298" i="18" s="1"/>
  <c r="J1004" i="13"/>
  <c r="J298" i="18" s="1"/>
  <c r="AF999" i="13"/>
  <c r="AF293" i="18" s="1"/>
  <c r="M999" i="13"/>
  <c r="M293" i="18" s="1"/>
  <c r="R996" i="13"/>
  <c r="R290" i="18" s="1"/>
  <c r="U991" i="13"/>
  <c r="U285" i="18" s="1"/>
  <c r="Z988" i="13"/>
  <c r="Z282" i="18" s="1"/>
  <c r="J988" i="13"/>
  <c r="J282" i="18" s="1"/>
  <c r="X75" i="18"/>
  <c r="X293" i="12"/>
  <c r="X421" i="12" s="1"/>
  <c r="AD213" i="12"/>
  <c r="AD133" i="12"/>
  <c r="AD173" i="12"/>
  <c r="AD253" i="12"/>
  <c r="AD93" i="12"/>
  <c r="L213" i="12"/>
  <c r="L133" i="12"/>
  <c r="L173" i="12"/>
  <c r="L253" i="12"/>
  <c r="L93" i="12"/>
  <c r="D52" i="19"/>
  <c r="C320" i="18"/>
  <c r="D33" i="19"/>
  <c r="C71" i="18"/>
  <c r="C67" i="18"/>
  <c r="C63" i="18"/>
  <c r="C59" i="18"/>
  <c r="C55" i="18"/>
  <c r="C68" i="18"/>
  <c r="C64" i="18"/>
  <c r="C60" i="18"/>
  <c r="C56" i="18"/>
  <c r="C52" i="18"/>
  <c r="C69" i="18"/>
  <c r="C61" i="18"/>
  <c r="C53" i="18"/>
  <c r="C65" i="18"/>
  <c r="C57" i="18"/>
  <c r="C62" i="18"/>
  <c r="C70" i="18"/>
  <c r="C54" i="18"/>
  <c r="C58" i="18"/>
  <c r="C66" i="18"/>
  <c r="D17" i="19"/>
  <c r="C17" i="18"/>
  <c r="G31" i="26"/>
  <c r="I42" i="26"/>
  <c r="I114" i="26" s="1"/>
  <c r="I338" i="26" s="1"/>
  <c r="I38" i="26"/>
  <c r="I110" i="26" s="1"/>
  <c r="I39" i="26"/>
  <c r="I111" i="26" s="1"/>
  <c r="AF51" i="5"/>
  <c r="Q9" i="27"/>
  <c r="Q9" i="25"/>
  <c r="Q35" i="25" s="1"/>
  <c r="Q9" i="26"/>
  <c r="Q9" i="21"/>
  <c r="Q9" i="20"/>
  <c r="Q9" i="19"/>
  <c r="Q9" i="24"/>
  <c r="Q9" i="22"/>
  <c r="Q9" i="15"/>
  <c r="Q9" i="14"/>
  <c r="Q9" i="16"/>
  <c r="Q9" i="13"/>
  <c r="Q9" i="18"/>
  <c r="Q9" i="12"/>
  <c r="Q9" i="11"/>
  <c r="Q54" i="5"/>
  <c r="Q25" i="25" s="1"/>
  <c r="Q53" i="5"/>
  <c r="Q52" i="5"/>
  <c r="Q51" i="5"/>
  <c r="Q50" i="5"/>
  <c r="Q9" i="6"/>
  <c r="Q9" i="10"/>
  <c r="Q9" i="9"/>
  <c r="N328" i="18"/>
  <c r="N209" i="15"/>
  <c r="N254" i="15" s="1"/>
  <c r="T1014" i="13"/>
  <c r="T308" i="18" s="1"/>
  <c r="T1006" i="13"/>
  <c r="T300" i="18" s="1"/>
  <c r="T998" i="13"/>
  <c r="T292" i="18" s="1"/>
  <c r="T990" i="13"/>
  <c r="T284" i="18" s="1"/>
  <c r="R984" i="13"/>
  <c r="R832" i="13"/>
  <c r="R1022" i="13" s="1"/>
  <c r="H644" i="13"/>
  <c r="H718" i="13"/>
  <c r="H681" i="13"/>
  <c r="H755" i="13"/>
  <c r="H271" i="13"/>
  <c r="Q1013" i="13"/>
  <c r="Q307" i="18" s="1"/>
  <c r="V1010" i="13"/>
  <c r="V304" i="18" s="1"/>
  <c r="AF1005" i="13"/>
  <c r="AF299" i="18" s="1"/>
  <c r="M1005" i="13"/>
  <c r="M299" i="18" s="1"/>
  <c r="R1002" i="13"/>
  <c r="R296" i="18" s="1"/>
  <c r="Y997" i="13"/>
  <c r="Y291" i="18" s="1"/>
  <c r="I997" i="13"/>
  <c r="I291" i="18" s="1"/>
  <c r="N994" i="13"/>
  <c r="N288" i="18" s="1"/>
  <c r="U989" i="13"/>
  <c r="U283" i="18" s="1"/>
  <c r="Z986" i="13"/>
  <c r="Z280" i="18" s="1"/>
  <c r="J986" i="13"/>
  <c r="J280" i="18" s="1"/>
  <c r="AD943" i="13"/>
  <c r="AD1025" i="13" s="1"/>
  <c r="X943" i="13"/>
  <c r="X1025" i="13" s="1"/>
  <c r="T943" i="13"/>
  <c r="T1025" i="13" s="1"/>
  <c r="P943" i="13"/>
  <c r="P1025" i="13" s="1"/>
  <c r="L943" i="13"/>
  <c r="L1025" i="13" s="1"/>
  <c r="H943" i="13"/>
  <c r="H1025" i="13" s="1"/>
  <c r="V416" i="12"/>
  <c r="G110" i="18"/>
  <c r="G422" i="12"/>
  <c r="W75" i="18"/>
  <c r="W293" i="12"/>
  <c r="W421" i="12" s="1"/>
  <c r="G75" i="18"/>
  <c r="G293" i="12"/>
  <c r="G421" i="12" s="1"/>
  <c r="G424" i="12" s="1"/>
  <c r="F238" i="18"/>
  <c r="F165" i="11"/>
  <c r="P222" i="11"/>
  <c r="V71" i="10"/>
  <c r="D28" i="19"/>
  <c r="C28" i="18"/>
  <c r="Z15" i="20"/>
  <c r="V15" i="20"/>
  <c r="R15" i="20"/>
  <c r="N15" i="20"/>
  <c r="J15" i="20"/>
  <c r="F15" i="20"/>
  <c r="E29" i="26" s="1"/>
  <c r="E101" i="26" s="1"/>
  <c r="AD15" i="20"/>
  <c r="W15" i="20"/>
  <c r="Q15" i="20"/>
  <c r="L15" i="20"/>
  <c r="G15" i="20"/>
  <c r="AB15" i="20"/>
  <c r="U15" i="20"/>
  <c r="P15" i="20"/>
  <c r="K15" i="20"/>
  <c r="AF15" i="20"/>
  <c r="S15" i="20"/>
  <c r="H15" i="20"/>
  <c r="X15" i="20"/>
  <c r="M15" i="20"/>
  <c r="T15" i="20"/>
  <c r="O15" i="20"/>
  <c r="Y15" i="20"/>
  <c r="I15" i="20"/>
  <c r="T263" i="26"/>
  <c r="T261" i="26"/>
  <c r="T112" i="26"/>
  <c r="T42" i="25"/>
  <c r="T60" i="25" s="1"/>
  <c r="AD24" i="25"/>
  <c r="AJ11" i="22"/>
  <c r="P11" i="27"/>
  <c r="P314" i="26"/>
  <c r="P11" i="25"/>
  <c r="P11" i="22"/>
  <c r="P11" i="26"/>
  <c r="P11" i="20"/>
  <c r="P11" i="21"/>
  <c r="P11" i="24"/>
  <c r="P11" i="19"/>
  <c r="P11" i="15"/>
  <c r="P11" i="14"/>
  <c r="P11" i="16"/>
  <c r="P11" i="11"/>
  <c r="P11" i="18"/>
  <c r="P11" i="10"/>
  <c r="P11" i="9"/>
  <c r="P11" i="6"/>
  <c r="P79" i="5"/>
  <c r="P11" i="12"/>
  <c r="P55" i="5"/>
  <c r="P11" i="13"/>
  <c r="P80" i="5"/>
  <c r="P78" i="5"/>
  <c r="T10" i="16"/>
  <c r="D45" i="5"/>
  <c r="AF50" i="5" s="1"/>
  <c r="AF320" i="18"/>
  <c r="AF23" i="20" s="1"/>
  <c r="AF123" i="14"/>
  <c r="M320" i="18"/>
  <c r="M123" i="14"/>
  <c r="J906" i="13"/>
  <c r="J1024" i="13" s="1"/>
  <c r="X1012" i="13"/>
  <c r="X306" i="18" s="1"/>
  <c r="AB1005" i="13"/>
  <c r="AB299" i="18" s="1"/>
  <c r="P1002" i="13"/>
  <c r="P296" i="18" s="1"/>
  <c r="X996" i="13"/>
  <c r="X290" i="18" s="1"/>
  <c r="AB989" i="13"/>
  <c r="AB283" i="18" s="1"/>
  <c r="P986" i="13"/>
  <c r="P280" i="18" s="1"/>
  <c r="M532" i="13"/>
  <c r="M792" i="13" s="1"/>
  <c r="G980" i="13"/>
  <c r="G1026" i="13" s="1"/>
  <c r="T947" i="13"/>
  <c r="T980" i="13" s="1"/>
  <c r="T1026" i="13" s="1"/>
  <c r="T532" i="13"/>
  <c r="T792" i="13" s="1"/>
  <c r="AF1011" i="13"/>
  <c r="AF305" i="18" s="1"/>
  <c r="M1011" i="13"/>
  <c r="M305" i="18" s="1"/>
  <c r="R1008" i="13"/>
  <c r="R302" i="18" s="1"/>
  <c r="U1003" i="13"/>
  <c r="U297" i="18" s="1"/>
  <c r="Z1000" i="13"/>
  <c r="Z294" i="18" s="1"/>
  <c r="J1000" i="13"/>
  <c r="J294" i="18" s="1"/>
  <c r="AF995" i="13"/>
  <c r="AF289" i="18" s="1"/>
  <c r="M995" i="13"/>
  <c r="M289" i="18" s="1"/>
  <c r="R992" i="13"/>
  <c r="R286" i="18" s="1"/>
  <c r="U987" i="13"/>
  <c r="U281" i="18" s="1"/>
  <c r="Y253" i="12"/>
  <c r="Y93" i="12"/>
  <c r="Y173" i="12"/>
  <c r="Y213" i="12"/>
  <c r="Y133" i="12"/>
  <c r="V133" i="12"/>
  <c r="V213" i="12"/>
  <c r="V173" i="12"/>
  <c r="V253" i="12"/>
  <c r="V93" i="12"/>
  <c r="N222" i="11"/>
  <c r="F54" i="18"/>
  <c r="F45" i="10"/>
  <c r="Q71" i="10"/>
  <c r="D15" i="19"/>
  <c r="C15" i="18"/>
  <c r="Z21" i="20"/>
  <c r="V21" i="20"/>
  <c r="R21" i="20"/>
  <c r="N21" i="20"/>
  <c r="J21" i="20"/>
  <c r="F21" i="20"/>
  <c r="AF21" i="20"/>
  <c r="X21" i="20"/>
  <c r="S21" i="20"/>
  <c r="M21" i="20"/>
  <c r="H21" i="20"/>
  <c r="AD21" i="20"/>
  <c r="W21" i="20"/>
  <c r="Q21" i="20"/>
  <c r="L21" i="20"/>
  <c r="G21" i="20"/>
  <c r="U21" i="20"/>
  <c r="K21" i="20"/>
  <c r="AB21" i="20"/>
  <c r="P21" i="20"/>
  <c r="T21" i="20"/>
  <c r="O21" i="20"/>
  <c r="Y21" i="20"/>
  <c r="I21" i="20"/>
  <c r="I31" i="26"/>
  <c r="I103" i="26" s="1"/>
  <c r="K66" i="5"/>
  <c r="K17" i="26" s="1"/>
  <c r="K64" i="5"/>
  <c r="K15" i="26" s="1"/>
  <c r="W9" i="27"/>
  <c r="W9" i="24"/>
  <c r="W9" i="25"/>
  <c r="W35" i="25" s="1"/>
  <c r="W9" i="21"/>
  <c r="W9" i="20"/>
  <c r="W9" i="22"/>
  <c r="W9" i="26"/>
  <c r="W9" i="19"/>
  <c r="W9" i="18"/>
  <c r="W9" i="16"/>
  <c r="W9" i="14"/>
  <c r="W9" i="15"/>
  <c r="W9" i="12"/>
  <c r="W9" i="13"/>
  <c r="W9" i="6"/>
  <c r="W9" i="11"/>
  <c r="W9" i="10"/>
  <c r="W9" i="9"/>
  <c r="W54" i="5"/>
  <c r="W25" i="25" s="1"/>
  <c r="W32" i="25" s="1"/>
  <c r="W53" i="5"/>
  <c r="W52" i="5"/>
  <c r="W51" i="5"/>
  <c r="W50" i="5"/>
  <c r="S332" i="18"/>
  <c r="S24" i="20" s="1"/>
  <c r="S255" i="15"/>
  <c r="S257" i="15" s="1"/>
  <c r="V906" i="13"/>
  <c r="V1024" i="13" s="1"/>
  <c r="W1013" i="13"/>
  <c r="W307" i="18" s="1"/>
  <c r="AD1010" i="13"/>
  <c r="AD304" i="18" s="1"/>
  <c r="W1005" i="13"/>
  <c r="W299" i="18" s="1"/>
  <c r="AD1002" i="13"/>
  <c r="AD296" i="18" s="1"/>
  <c r="W997" i="13"/>
  <c r="W291" i="18" s="1"/>
  <c r="AD994" i="13"/>
  <c r="AD288" i="18" s="1"/>
  <c r="W989" i="13"/>
  <c r="W283" i="18" s="1"/>
  <c r="AD986" i="13"/>
  <c r="AD280" i="18" s="1"/>
  <c r="Y532" i="13"/>
  <c r="Y792" i="13" s="1"/>
  <c r="O532" i="13"/>
  <c r="O792" i="13" s="1"/>
  <c r="AB532" i="13"/>
  <c r="AB792" i="13" s="1"/>
  <c r="K532" i="13"/>
  <c r="K792" i="13" s="1"/>
  <c r="AD644" i="13"/>
  <c r="AD718" i="13"/>
  <c r="AD755" i="13"/>
  <c r="AD271" i="13"/>
  <c r="AD681" i="13"/>
  <c r="N1014" i="13"/>
  <c r="N308" i="18" s="1"/>
  <c r="U1009" i="13"/>
  <c r="U303" i="18" s="1"/>
  <c r="Z1006" i="13"/>
  <c r="Z300" i="18" s="1"/>
  <c r="J1006" i="13"/>
  <c r="J300" i="18" s="1"/>
  <c r="Q1001" i="13"/>
  <c r="Q295" i="18" s="1"/>
  <c r="V998" i="13"/>
  <c r="V292" i="18" s="1"/>
  <c r="AF993" i="13"/>
  <c r="AF287" i="18" s="1"/>
  <c r="M993" i="13"/>
  <c r="M287" i="18" s="1"/>
  <c r="R990" i="13"/>
  <c r="R284" i="18" s="1"/>
  <c r="Y985" i="13"/>
  <c r="Y279" i="18" s="1"/>
  <c r="I985" i="13"/>
  <c r="I279" i="18" s="1"/>
  <c r="Z943" i="13"/>
  <c r="Z1025" i="13" s="1"/>
  <c r="R943" i="13"/>
  <c r="R1025" i="13" s="1"/>
  <c r="J943" i="13"/>
  <c r="J1025" i="13" s="1"/>
  <c r="R416" i="12"/>
  <c r="K110" i="18"/>
  <c r="K422" i="12"/>
  <c r="F78" i="18"/>
  <c r="F261" i="12"/>
  <c r="G173" i="12"/>
  <c r="G253" i="12"/>
  <c r="G93" i="12"/>
  <c r="G213" i="12"/>
  <c r="G133" i="12"/>
  <c r="Q293" i="12"/>
  <c r="Q421" i="12" s="1"/>
  <c r="Q75" i="18"/>
  <c r="L222" i="11"/>
  <c r="X71" i="10"/>
  <c r="H71" i="10"/>
  <c r="D30" i="19"/>
  <c r="C30" i="18"/>
  <c r="R42" i="25"/>
  <c r="R60" i="25" s="1"/>
  <c r="V286" i="26"/>
  <c r="O231" i="9"/>
  <c r="Y42" i="25"/>
  <c r="Y60" i="25" s="1"/>
  <c r="Z73" i="18"/>
  <c r="R73" i="18"/>
  <c r="J73" i="18"/>
  <c r="R532" i="13"/>
  <c r="R792" i="13" s="1"/>
  <c r="AF231" i="9"/>
  <c r="U231" i="9"/>
  <c r="M231" i="9"/>
  <c r="J980" i="13"/>
  <c r="J1026" i="13" s="1"/>
  <c r="D215" i="26"/>
  <c r="D220" i="26"/>
  <c r="Y64" i="22"/>
  <c r="Y74" i="22" s="1"/>
  <c r="Y77" i="22" s="1"/>
  <c r="O64" i="22"/>
  <c r="O74" i="22" s="1"/>
  <c r="O77" i="22" s="1"/>
  <c r="D86" i="15"/>
  <c r="D158" i="15"/>
  <c r="J295" i="16"/>
  <c r="V332" i="18"/>
  <c r="V255" i="15"/>
  <c r="O326" i="18"/>
  <c r="O124" i="14"/>
  <c r="D161" i="15"/>
  <c r="D89" i="15"/>
  <c r="Q327" i="18"/>
  <c r="Q125" i="14"/>
  <c r="N320" i="18"/>
  <c r="N123" i="14"/>
  <c r="N127" i="14" s="1"/>
  <c r="D156" i="15"/>
  <c r="D84" i="15"/>
  <c r="W1010" i="13"/>
  <c r="W304" i="18" s="1"/>
  <c r="P1009" i="13"/>
  <c r="P303" i="18" s="1"/>
  <c r="W994" i="13"/>
  <c r="W288" i="18" s="1"/>
  <c r="AF943" i="13"/>
  <c r="AF1025" i="13" s="1"/>
  <c r="M943" i="13"/>
  <c r="M1025" i="13" s="1"/>
  <c r="H327" i="18"/>
  <c r="H23" i="20" s="1"/>
  <c r="H125" i="14"/>
  <c r="F803" i="13"/>
  <c r="F839" i="13"/>
  <c r="O681" i="13"/>
  <c r="O755" i="13"/>
  <c r="O271" i="13"/>
  <c r="O644" i="13"/>
  <c r="O718" i="13"/>
  <c r="S906" i="13"/>
  <c r="S1024" i="13" s="1"/>
  <c r="V532" i="13"/>
  <c r="V792" i="13" s="1"/>
  <c r="V947" i="13"/>
  <c r="V980" i="13" s="1"/>
  <c r="V1026" i="13" s="1"/>
  <c r="R718" i="13"/>
  <c r="R644" i="13"/>
  <c r="R755" i="13"/>
  <c r="R681" i="13"/>
  <c r="R271" i="13"/>
  <c r="R1004" i="13"/>
  <c r="R298" i="18" s="1"/>
  <c r="F209" i="18"/>
  <c r="F131" i="11"/>
  <c r="D44" i="19"/>
  <c r="C204" i="18"/>
  <c r="C200" i="18"/>
  <c r="C205" i="18"/>
  <c r="C196" i="18"/>
  <c r="C192" i="18"/>
  <c r="C188" i="18"/>
  <c r="C184" i="18"/>
  <c r="C180" i="18"/>
  <c r="C176" i="18"/>
  <c r="C203" i="18"/>
  <c r="C202" i="18"/>
  <c r="C201" i="18"/>
  <c r="C193" i="18"/>
  <c r="C189" i="18"/>
  <c r="C185" i="18"/>
  <c r="C181" i="18"/>
  <c r="C177" i="18"/>
  <c r="C195" i="18"/>
  <c r="C187" i="18"/>
  <c r="C179" i="18"/>
  <c r="C198" i="18"/>
  <c r="C194" i="18"/>
  <c r="C186" i="18"/>
  <c r="C178" i="18"/>
  <c r="C183" i="18"/>
  <c r="C191" i="18"/>
  <c r="C199" i="18"/>
  <c r="C190" i="18"/>
  <c r="C197" i="18"/>
  <c r="C182" i="18"/>
  <c r="V328" i="18"/>
  <c r="V209" i="15"/>
  <c r="V254" i="15" s="1"/>
  <c r="X644" i="13"/>
  <c r="X718" i="13"/>
  <c r="X681" i="13"/>
  <c r="X755" i="13"/>
  <c r="X271" i="13"/>
  <c r="U1005" i="13"/>
  <c r="U299" i="18" s="1"/>
  <c r="X906" i="13"/>
  <c r="X1024" i="13" s="1"/>
  <c r="P906" i="13"/>
  <c r="P1024" i="13" s="1"/>
  <c r="L906" i="13"/>
  <c r="L1024" i="13" s="1"/>
  <c r="S173" i="12"/>
  <c r="S253" i="12"/>
  <c r="S93" i="12"/>
  <c r="S133" i="12"/>
  <c r="S213" i="12"/>
  <c r="D20" i="19"/>
  <c r="C20" i="18"/>
  <c r="P286" i="26"/>
  <c r="U320" i="18"/>
  <c r="U123" i="14"/>
  <c r="P1010" i="13"/>
  <c r="P304" i="18" s="1"/>
  <c r="T604" i="13"/>
  <c r="L947" i="13"/>
  <c r="L980" i="13" s="1"/>
  <c r="L1026" i="13" s="1"/>
  <c r="L532" i="13"/>
  <c r="L792" i="13" s="1"/>
  <c r="J1008" i="13"/>
  <c r="J302" i="18" s="1"/>
  <c r="I253" i="12"/>
  <c r="I93" i="12"/>
  <c r="I173" i="12"/>
  <c r="I213" i="12"/>
  <c r="I133" i="12"/>
  <c r="N133" i="12"/>
  <c r="N213" i="12"/>
  <c r="N173" i="12"/>
  <c r="N253" i="12"/>
  <c r="N93" i="12"/>
  <c r="F178" i="18"/>
  <c r="F95" i="11"/>
  <c r="C274" i="18"/>
  <c r="C270" i="18"/>
  <c r="C266" i="18"/>
  <c r="C262" i="18"/>
  <c r="C258" i="18"/>
  <c r="C254" i="18"/>
  <c r="C250" i="18"/>
  <c r="C246" i="18"/>
  <c r="C242" i="18"/>
  <c r="C238" i="18"/>
  <c r="C272" i="18"/>
  <c r="C268" i="18"/>
  <c r="C264" i="18"/>
  <c r="C260" i="18"/>
  <c r="C256" i="18"/>
  <c r="C252" i="18"/>
  <c r="C248" i="18"/>
  <c r="C244" i="18"/>
  <c r="C240" i="18"/>
  <c r="C236" i="18"/>
  <c r="C271" i="18"/>
  <c r="C263" i="18"/>
  <c r="C255" i="18"/>
  <c r="C247" i="18"/>
  <c r="C239" i="18"/>
  <c r="C273" i="18"/>
  <c r="C265" i="18"/>
  <c r="C257" i="18"/>
  <c r="C249" i="18"/>
  <c r="C241" i="18"/>
  <c r="D46" i="19"/>
  <c r="C267" i="18"/>
  <c r="C251" i="18"/>
  <c r="C261" i="18"/>
  <c r="C245" i="18"/>
  <c r="C275" i="18"/>
  <c r="C243" i="18"/>
  <c r="C259" i="18"/>
  <c r="C253" i="18"/>
  <c r="C237" i="18"/>
  <c r="C269" i="18"/>
  <c r="O9" i="27"/>
  <c r="O9" i="24"/>
  <c r="O9" i="25"/>
  <c r="O35" i="25" s="1"/>
  <c r="O9" i="21"/>
  <c r="O9" i="20"/>
  <c r="O9" i="22"/>
  <c r="O9" i="26"/>
  <c r="O9" i="19"/>
  <c r="O9" i="18"/>
  <c r="O9" i="16"/>
  <c r="O9" i="14"/>
  <c r="O9" i="12"/>
  <c r="O9" i="15"/>
  <c r="O9" i="13"/>
  <c r="O9" i="6"/>
  <c r="O9" i="11"/>
  <c r="O9" i="10"/>
  <c r="O9" i="9"/>
  <c r="O54" i="5"/>
  <c r="O25" i="25" s="1"/>
  <c r="O53" i="5"/>
  <c r="O52" i="5"/>
  <c r="O51" i="5"/>
  <c r="O50" i="5"/>
  <c r="AB332" i="18"/>
  <c r="AB24" i="20" s="1"/>
  <c r="AB255" i="15"/>
  <c r="S532" i="13"/>
  <c r="S792" i="13" s="1"/>
  <c r="Q985" i="13"/>
  <c r="Q279" i="18" s="1"/>
  <c r="V943" i="13"/>
  <c r="V1025" i="13" s="1"/>
  <c r="D57" i="19"/>
  <c r="C332" i="18"/>
  <c r="AF24" i="20"/>
  <c r="M24" i="20"/>
  <c r="Q24" i="20"/>
  <c r="U24" i="20"/>
  <c r="I24" i="20"/>
  <c r="Y24" i="20"/>
  <c r="V11" i="27"/>
  <c r="V314" i="26"/>
  <c r="V11" i="26"/>
  <c r="V11" i="24"/>
  <c r="V11" i="22"/>
  <c r="V11" i="21"/>
  <c r="V11" i="19"/>
  <c r="V11" i="20"/>
  <c r="V11" i="25"/>
  <c r="V11" i="18"/>
  <c r="V11" i="16"/>
  <c r="V11" i="15"/>
  <c r="V11" i="14"/>
  <c r="V11" i="11"/>
  <c r="V80" i="5"/>
  <c r="V78" i="5"/>
  <c r="V11" i="12"/>
  <c r="V11" i="10"/>
  <c r="V11" i="9"/>
  <c r="V11" i="6"/>
  <c r="V79" i="5"/>
  <c r="V11" i="13"/>
  <c r="V55" i="5"/>
  <c r="F159" i="12"/>
  <c r="F164" i="12"/>
  <c r="Y285" i="26"/>
  <c r="Y24" i="25"/>
  <c r="Y46" i="25" s="1"/>
  <c r="F124" i="12"/>
  <c r="F119" i="12"/>
  <c r="D240" i="26"/>
  <c r="D224" i="26"/>
  <c r="D238" i="26"/>
  <c r="E185" i="26"/>
  <c r="E215" i="26" s="1"/>
  <c r="E156" i="26"/>
  <c r="U64" i="22"/>
  <c r="U74" i="22" s="1"/>
  <c r="U77" i="22" s="1"/>
  <c r="E42" i="26"/>
  <c r="E114" i="26" s="1"/>
  <c r="E333" i="26" s="1"/>
  <c r="F39" i="22"/>
  <c r="H30" i="20"/>
  <c r="AB64" i="22"/>
  <c r="AB74" i="22" s="1"/>
  <c r="AB77" i="22" s="1"/>
  <c r="H31" i="20"/>
  <c r="F42" i="15"/>
  <c r="F64" i="15" s="1"/>
  <c r="F86" i="15" s="1"/>
  <c r="F21" i="15"/>
  <c r="V295" i="16"/>
  <c r="AD328" i="18"/>
  <c r="AD24" i="20" s="1"/>
  <c r="AD209" i="15"/>
  <c r="AD254" i="15" s="1"/>
  <c r="AD257" i="15" s="1"/>
  <c r="AB326" i="18"/>
  <c r="AB124" i="14"/>
  <c r="M327" i="18"/>
  <c r="M125" i="14"/>
  <c r="Q755" i="13"/>
  <c r="Q681" i="13"/>
  <c r="Q644" i="13"/>
  <c r="Q271" i="13"/>
  <c r="Q718" i="13"/>
  <c r="J1015" i="13"/>
  <c r="J309" i="18" s="1"/>
  <c r="X1013" i="13"/>
  <c r="X307" i="18" s="1"/>
  <c r="V1011" i="13"/>
  <c r="V305" i="18" s="1"/>
  <c r="K1010" i="13"/>
  <c r="K304" i="18" s="1"/>
  <c r="M1008" i="13"/>
  <c r="M302" i="18" s="1"/>
  <c r="R1007" i="13"/>
  <c r="R301" i="18" s="1"/>
  <c r="G1006" i="13"/>
  <c r="G300" i="18" s="1"/>
  <c r="P1005" i="13"/>
  <c r="P299" i="18" s="1"/>
  <c r="Y1004" i="13"/>
  <c r="Y298" i="18" s="1"/>
  <c r="I1004" i="13"/>
  <c r="I298" i="18" s="1"/>
  <c r="N1003" i="13"/>
  <c r="N297" i="18" s="1"/>
  <c r="AD1001" i="13"/>
  <c r="AD295" i="18" s="1"/>
  <c r="U1000" i="13"/>
  <c r="U294" i="18" s="1"/>
  <c r="X997" i="13"/>
  <c r="X291" i="18" s="1"/>
  <c r="H997" i="13"/>
  <c r="H291" i="18" s="1"/>
  <c r="Q996" i="13"/>
  <c r="Q290" i="18" s="1"/>
  <c r="V995" i="13"/>
  <c r="V289" i="18" s="1"/>
  <c r="AB994" i="13"/>
  <c r="AB288" i="18" s="1"/>
  <c r="T993" i="13"/>
  <c r="T287" i="18" s="1"/>
  <c r="R991" i="13"/>
  <c r="R285" i="18" s="1"/>
  <c r="W990" i="13"/>
  <c r="W284" i="18" s="1"/>
  <c r="Y988" i="13"/>
  <c r="Y282" i="18" s="1"/>
  <c r="N987" i="13"/>
  <c r="N281" i="18" s="1"/>
  <c r="AD985" i="13"/>
  <c r="AD279" i="18" s="1"/>
  <c r="L985" i="13"/>
  <c r="L279" i="18" s="1"/>
  <c r="Y906" i="13"/>
  <c r="Y1024" i="13" s="1"/>
  <c r="U832" i="13"/>
  <c r="U1022" i="13" s="1"/>
  <c r="U984" i="13"/>
  <c r="I906" i="13"/>
  <c r="I1024" i="13" s="1"/>
  <c r="J302" i="16"/>
  <c r="T327" i="18"/>
  <c r="T23" i="20" s="1"/>
  <c r="T125" i="14"/>
  <c r="J326" i="18"/>
  <c r="J124" i="14"/>
  <c r="F986" i="13"/>
  <c r="F280" i="18" s="1"/>
  <c r="F875" i="13"/>
  <c r="F912" i="13" s="1"/>
  <c r="F949" i="13" s="1"/>
  <c r="Q947" i="13"/>
  <c r="Q980" i="13" s="1"/>
  <c r="Q1026" i="13" s="1"/>
  <c r="Q532" i="13"/>
  <c r="Q792" i="13" s="1"/>
  <c r="K681" i="13"/>
  <c r="K755" i="13"/>
  <c r="K271" i="13"/>
  <c r="K718" i="13"/>
  <c r="K644" i="13"/>
  <c r="AF1014" i="13"/>
  <c r="AF308" i="18" s="1"/>
  <c r="U1014" i="13"/>
  <c r="U308" i="18" s="1"/>
  <c r="O1012" i="13"/>
  <c r="O306" i="18" s="1"/>
  <c r="G1012" i="13"/>
  <c r="G306" i="18" s="1"/>
  <c r="AF1010" i="13"/>
  <c r="AF304" i="18" s="1"/>
  <c r="AF1006" i="13"/>
  <c r="AF300" i="18" s="1"/>
  <c r="AF1002" i="13"/>
  <c r="AF296" i="18" s="1"/>
  <c r="W1000" i="13"/>
  <c r="W294" i="18" s="1"/>
  <c r="U998" i="13"/>
  <c r="U292" i="18" s="1"/>
  <c r="O996" i="13"/>
  <c r="O290" i="18" s="1"/>
  <c r="AF994" i="13"/>
  <c r="AF288" i="18" s="1"/>
  <c r="W992" i="13"/>
  <c r="W286" i="18" s="1"/>
  <c r="AF990" i="13"/>
  <c r="AF284" i="18" s="1"/>
  <c r="O988" i="13"/>
  <c r="O282" i="18" s="1"/>
  <c r="G988" i="13"/>
  <c r="G282" i="18" s="1"/>
  <c r="U986" i="13"/>
  <c r="U280" i="18" s="1"/>
  <c r="W984" i="13"/>
  <c r="W832" i="13"/>
  <c r="W1022" i="13" s="1"/>
  <c r="G984" i="13"/>
  <c r="G832" i="13"/>
  <c r="G1022" i="13" s="1"/>
  <c r="AF222" i="11"/>
  <c r="X1014" i="13"/>
  <c r="X308" i="18" s="1"/>
  <c r="S1009" i="13"/>
  <c r="S303" i="18" s="1"/>
  <c r="X998" i="13"/>
  <c r="X292" i="18" s="1"/>
  <c r="W985" i="13"/>
  <c r="W279" i="18" s="1"/>
  <c r="M253" i="12"/>
  <c r="M93" i="12"/>
  <c r="M173" i="12"/>
  <c r="M213" i="12"/>
  <c r="M133" i="12"/>
  <c r="D239" i="26"/>
  <c r="D228" i="26"/>
  <c r="D83" i="26"/>
  <c r="D223" i="26"/>
  <c r="D93" i="26"/>
  <c r="D237" i="26"/>
  <c r="D98" i="26"/>
  <c r="D84" i="26"/>
  <c r="G115" i="22"/>
  <c r="G148" i="26" s="1"/>
  <c r="G268" i="26" s="1"/>
  <c r="AF64" i="22"/>
  <c r="AF74" i="22" s="1"/>
  <c r="AF77" i="22" s="1"/>
  <c r="M64" i="22"/>
  <c r="M74" i="22" s="1"/>
  <c r="M77" i="22" s="1"/>
  <c r="O30" i="20"/>
  <c r="P30" i="20"/>
  <c r="S64" i="22"/>
  <c r="S74" i="22" s="1"/>
  <c r="S77" i="22" s="1"/>
  <c r="P31" i="20"/>
  <c r="V31" i="20"/>
  <c r="R31" i="20"/>
  <c r="K31" i="20"/>
  <c r="AB31" i="20"/>
  <c r="N64" i="22"/>
  <c r="N74" i="22" s="1"/>
  <c r="N77" i="22" s="1"/>
  <c r="N50" i="22"/>
  <c r="D90" i="15"/>
  <c r="D162" i="15"/>
  <c r="P295" i="16"/>
  <c r="N295" i="16"/>
  <c r="N304" i="16" s="1"/>
  <c r="Z332" i="18"/>
  <c r="Z255" i="15"/>
  <c r="T328" i="18"/>
  <c r="T209" i="15"/>
  <c r="T254" i="15" s="1"/>
  <c r="T257" i="15" s="1"/>
  <c r="D173" i="15"/>
  <c r="D101" i="15"/>
  <c r="S326" i="18"/>
  <c r="S124" i="14"/>
  <c r="AD295" i="16"/>
  <c r="U327" i="18"/>
  <c r="U125" i="14"/>
  <c r="F323" i="18"/>
  <c r="F79" i="14"/>
  <c r="R123" i="14"/>
  <c r="R320" i="18"/>
  <c r="W317" i="18"/>
  <c r="W122" i="14"/>
  <c r="G317" i="18"/>
  <c r="G122" i="14"/>
  <c r="G127" i="14" s="1"/>
  <c r="Y301" i="16"/>
  <c r="Q301" i="16"/>
  <c r="I301" i="16"/>
  <c r="S869" i="13"/>
  <c r="S1023" i="13" s="1"/>
  <c r="Y755" i="13"/>
  <c r="Y681" i="13"/>
  <c r="Y644" i="13"/>
  <c r="Y271" i="13"/>
  <c r="Y718" i="13"/>
  <c r="I755" i="13"/>
  <c r="I681" i="13"/>
  <c r="I644" i="13"/>
  <c r="I271" i="13"/>
  <c r="I718" i="13"/>
  <c r="R1015" i="13"/>
  <c r="R309" i="18" s="1"/>
  <c r="W1014" i="13"/>
  <c r="W308" i="18" s="1"/>
  <c r="G1014" i="13"/>
  <c r="G308" i="18" s="1"/>
  <c r="P1013" i="13"/>
  <c r="P307" i="18" s="1"/>
  <c r="Y1012" i="13"/>
  <c r="Y306" i="18" s="1"/>
  <c r="I1012" i="13"/>
  <c r="I306" i="18" s="1"/>
  <c r="N1011" i="13"/>
  <c r="N305" i="18" s="1"/>
  <c r="S1010" i="13"/>
  <c r="S304" i="18" s="1"/>
  <c r="AD1009" i="13"/>
  <c r="AD303" i="18" s="1"/>
  <c r="L1009" i="13"/>
  <c r="L303" i="18" s="1"/>
  <c r="U1008" i="13"/>
  <c r="U302" i="18" s="1"/>
  <c r="Z1007" i="13"/>
  <c r="Z301" i="18" s="1"/>
  <c r="J1007" i="13"/>
  <c r="J301" i="18" s="1"/>
  <c r="O1006" i="13"/>
  <c r="O300" i="18" s="1"/>
  <c r="X1005" i="13"/>
  <c r="X299" i="18" s="1"/>
  <c r="H1005" i="13"/>
  <c r="H299" i="18" s="1"/>
  <c r="Q1004" i="13"/>
  <c r="Q298" i="18" s="1"/>
  <c r="V1003" i="13"/>
  <c r="V297" i="18" s="1"/>
  <c r="AB1002" i="13"/>
  <c r="AB296" i="18" s="1"/>
  <c r="K1002" i="13"/>
  <c r="K296" i="18" s="1"/>
  <c r="T1001" i="13"/>
  <c r="T295" i="18" s="1"/>
  <c r="AF1000" i="13"/>
  <c r="AF294" i="18" s="1"/>
  <c r="M1000" i="13"/>
  <c r="M294" i="18" s="1"/>
  <c r="R999" i="13"/>
  <c r="R293" i="18" s="1"/>
  <c r="W998" i="13"/>
  <c r="W292" i="18" s="1"/>
  <c r="G998" i="13"/>
  <c r="G292" i="18" s="1"/>
  <c r="P997" i="13"/>
  <c r="P291" i="18" s="1"/>
  <c r="Y996" i="13"/>
  <c r="Y290" i="18" s="1"/>
  <c r="I996" i="13"/>
  <c r="I290" i="18" s="1"/>
  <c r="N995" i="13"/>
  <c r="N289" i="18" s="1"/>
  <c r="S994" i="13"/>
  <c r="S288" i="18" s="1"/>
  <c r="AD993" i="13"/>
  <c r="AD287" i="18" s="1"/>
  <c r="L993" i="13"/>
  <c r="L287" i="18" s="1"/>
  <c r="U992" i="13"/>
  <c r="U286" i="18" s="1"/>
  <c r="Z991" i="13"/>
  <c r="Z285" i="18" s="1"/>
  <c r="J991" i="13"/>
  <c r="J285" i="18" s="1"/>
  <c r="O990" i="13"/>
  <c r="O284" i="18" s="1"/>
  <c r="X989" i="13"/>
  <c r="X283" i="18" s="1"/>
  <c r="H989" i="13"/>
  <c r="H283" i="18" s="1"/>
  <c r="Q988" i="13"/>
  <c r="Q282" i="18" s="1"/>
  <c r="V987" i="13"/>
  <c r="V281" i="18" s="1"/>
  <c r="AB986" i="13"/>
  <c r="AB280" i="18" s="1"/>
  <c r="K986" i="13"/>
  <c r="K280" i="18" s="1"/>
  <c r="T985" i="13"/>
  <c r="T279" i="18" s="1"/>
  <c r="AF832" i="13"/>
  <c r="AF1022" i="13" s="1"/>
  <c r="AF984" i="13"/>
  <c r="Y943" i="13"/>
  <c r="Y1025" i="13" s="1"/>
  <c r="Q906" i="13"/>
  <c r="Q1024" i="13" s="1"/>
  <c r="M832" i="13"/>
  <c r="M1022" i="13" s="1"/>
  <c r="M984" i="13"/>
  <c r="I943" i="13"/>
  <c r="I1025" i="13" s="1"/>
  <c r="AB222" i="11"/>
  <c r="K222" i="11"/>
  <c r="R302" i="16"/>
  <c r="AD125" i="14"/>
  <c r="AD127" i="14" s="1"/>
  <c r="AD327" i="18"/>
  <c r="AD23" i="20" s="1"/>
  <c r="L327" i="18"/>
  <c r="L23" i="20" s="1"/>
  <c r="L125" i="14"/>
  <c r="R326" i="18"/>
  <c r="R124" i="14"/>
  <c r="K943" i="13"/>
  <c r="K1025" i="13" s="1"/>
  <c r="G869" i="13"/>
  <c r="G1023" i="13" s="1"/>
  <c r="Q568" i="13"/>
  <c r="S681" i="13"/>
  <c r="S755" i="13"/>
  <c r="S271" i="13"/>
  <c r="S644" i="13"/>
  <c r="S718" i="13"/>
  <c r="AD1015" i="13"/>
  <c r="AD309" i="18" s="1"/>
  <c r="L1015" i="13"/>
  <c r="L309" i="18" s="1"/>
  <c r="Y1014" i="13"/>
  <c r="Y308" i="18" s="1"/>
  <c r="Q1014" i="13"/>
  <c r="Q308" i="18" s="1"/>
  <c r="I1014" i="13"/>
  <c r="I308" i="18" s="1"/>
  <c r="V1013" i="13"/>
  <c r="V307" i="18" s="1"/>
  <c r="N1013" i="13"/>
  <c r="N307" i="18" s="1"/>
  <c r="AB1012" i="13"/>
  <c r="AB306" i="18" s="1"/>
  <c r="S1012" i="13"/>
  <c r="S306" i="18" s="1"/>
  <c r="K1012" i="13"/>
  <c r="K306" i="18" s="1"/>
  <c r="AD1011" i="13"/>
  <c r="AD305" i="18" s="1"/>
  <c r="L1011" i="13"/>
  <c r="L305" i="18" s="1"/>
  <c r="Y1010" i="13"/>
  <c r="Y304" i="18" s="1"/>
  <c r="Q1010" i="13"/>
  <c r="Q304" i="18" s="1"/>
  <c r="I1010" i="13"/>
  <c r="I304" i="18" s="1"/>
  <c r="V1009" i="13"/>
  <c r="V303" i="18" s="1"/>
  <c r="N1009" i="13"/>
  <c r="N303" i="18" s="1"/>
  <c r="AB1008" i="13"/>
  <c r="AB302" i="18" s="1"/>
  <c r="S1008" i="13"/>
  <c r="S302" i="18" s="1"/>
  <c r="K1008" i="13"/>
  <c r="K302" i="18" s="1"/>
  <c r="AD1007" i="13"/>
  <c r="AD301" i="18" s="1"/>
  <c r="L1007" i="13"/>
  <c r="L301" i="18" s="1"/>
  <c r="Y1006" i="13"/>
  <c r="Y300" i="18" s="1"/>
  <c r="Q1006" i="13"/>
  <c r="Q300" i="18" s="1"/>
  <c r="I1006" i="13"/>
  <c r="I300" i="18" s="1"/>
  <c r="V1005" i="13"/>
  <c r="V299" i="18" s="1"/>
  <c r="N1005" i="13"/>
  <c r="N299" i="18" s="1"/>
  <c r="AB1004" i="13"/>
  <c r="AB298" i="18" s="1"/>
  <c r="S1004" i="13"/>
  <c r="S298" i="18" s="1"/>
  <c r="K1004" i="13"/>
  <c r="K298" i="18" s="1"/>
  <c r="AD1003" i="13"/>
  <c r="AD297" i="18" s="1"/>
  <c r="L1003" i="13"/>
  <c r="L297" i="18" s="1"/>
  <c r="Y1002" i="13"/>
  <c r="Y296" i="18" s="1"/>
  <c r="Q1002" i="13"/>
  <c r="Q296" i="18" s="1"/>
  <c r="I1002" i="13"/>
  <c r="I296" i="18" s="1"/>
  <c r="V1001" i="13"/>
  <c r="V295" i="18" s="1"/>
  <c r="N1001" i="13"/>
  <c r="N295" i="18" s="1"/>
  <c r="AB1000" i="13"/>
  <c r="AB294" i="18" s="1"/>
  <c r="S1000" i="13"/>
  <c r="S294" i="18" s="1"/>
  <c r="K1000" i="13"/>
  <c r="K294" i="18" s="1"/>
  <c r="AD999" i="13"/>
  <c r="AD293" i="18" s="1"/>
  <c r="L999" i="13"/>
  <c r="L293" i="18" s="1"/>
  <c r="Y998" i="13"/>
  <c r="Y292" i="18" s="1"/>
  <c r="Q998" i="13"/>
  <c r="Q292" i="18" s="1"/>
  <c r="I998" i="13"/>
  <c r="I292" i="18" s="1"/>
  <c r="V997" i="13"/>
  <c r="V291" i="18" s="1"/>
  <c r="N997" i="13"/>
  <c r="N291" i="18" s="1"/>
  <c r="AB996" i="13"/>
  <c r="AB290" i="18" s="1"/>
  <c r="S996" i="13"/>
  <c r="S290" i="18" s="1"/>
  <c r="K996" i="13"/>
  <c r="K290" i="18" s="1"/>
  <c r="AD995" i="13"/>
  <c r="AD289" i="18" s="1"/>
  <c r="L995" i="13"/>
  <c r="L289" i="18" s="1"/>
  <c r="Y994" i="13"/>
  <c r="Y288" i="18" s="1"/>
  <c r="Q994" i="13"/>
  <c r="Q288" i="18" s="1"/>
  <c r="I994" i="13"/>
  <c r="I288" i="18" s="1"/>
  <c r="V993" i="13"/>
  <c r="V287" i="18" s="1"/>
  <c r="N993" i="13"/>
  <c r="N287" i="18" s="1"/>
  <c r="AB992" i="13"/>
  <c r="AB286" i="18" s="1"/>
  <c r="S992" i="13"/>
  <c r="S286" i="18" s="1"/>
  <c r="K992" i="13"/>
  <c r="K286" i="18" s="1"/>
  <c r="AD991" i="13"/>
  <c r="AD285" i="18" s="1"/>
  <c r="L991" i="13"/>
  <c r="L285" i="18" s="1"/>
  <c r="Y990" i="13"/>
  <c r="Y284" i="18" s="1"/>
  <c r="Q990" i="13"/>
  <c r="Q284" i="18" s="1"/>
  <c r="I990" i="13"/>
  <c r="I284" i="18" s="1"/>
  <c r="V989" i="13"/>
  <c r="V283" i="18" s="1"/>
  <c r="N989" i="13"/>
  <c r="N283" i="18" s="1"/>
  <c r="AB988" i="13"/>
  <c r="AB282" i="18" s="1"/>
  <c r="S988" i="13"/>
  <c r="S282" i="18" s="1"/>
  <c r="K988" i="13"/>
  <c r="K282" i="18" s="1"/>
  <c r="AD987" i="13"/>
  <c r="AD281" i="18" s="1"/>
  <c r="L987" i="13"/>
  <c r="L281" i="18" s="1"/>
  <c r="Y986" i="13"/>
  <c r="Y280" i="18" s="1"/>
  <c r="Q986" i="13"/>
  <c r="Q280" i="18" s="1"/>
  <c r="I986" i="13"/>
  <c r="I280" i="18" s="1"/>
  <c r="V985" i="13"/>
  <c r="V279" i="18" s="1"/>
  <c r="N985" i="13"/>
  <c r="N279" i="18" s="1"/>
  <c r="AB984" i="13"/>
  <c r="AB832" i="13"/>
  <c r="AB1022" i="13" s="1"/>
  <c r="S984" i="13"/>
  <c r="S832" i="13"/>
  <c r="S1022" i="13" s="1"/>
  <c r="K984" i="13"/>
  <c r="K832" i="13"/>
  <c r="K1022" i="13" s="1"/>
  <c r="U222" i="11"/>
  <c r="O328" i="18"/>
  <c r="O209" i="15"/>
  <c r="O254" i="15" s="1"/>
  <c r="AB1015" i="13"/>
  <c r="AB309" i="18" s="1"/>
  <c r="S1013" i="13"/>
  <c r="S307" i="18" s="1"/>
  <c r="X1010" i="13"/>
  <c r="X304" i="18" s="1"/>
  <c r="AB1007" i="13"/>
  <c r="AB301" i="18" s="1"/>
  <c r="S1005" i="13"/>
  <c r="S299" i="18" s="1"/>
  <c r="X1002" i="13"/>
  <c r="X296" i="18" s="1"/>
  <c r="AB999" i="13"/>
  <c r="AB293" i="18" s="1"/>
  <c r="S997" i="13"/>
  <c r="S291" i="18" s="1"/>
  <c r="X994" i="13"/>
  <c r="X288" i="18" s="1"/>
  <c r="AB991" i="13"/>
  <c r="AB285" i="18" s="1"/>
  <c r="S989" i="13"/>
  <c r="S283" i="18" s="1"/>
  <c r="X986" i="13"/>
  <c r="X280" i="18" s="1"/>
  <c r="V832" i="13"/>
  <c r="V1022" i="13" s="1"/>
  <c r="W532" i="13"/>
  <c r="W792" i="13" s="1"/>
  <c r="H604" i="13"/>
  <c r="Z718" i="13"/>
  <c r="Z644" i="13"/>
  <c r="Z755" i="13"/>
  <c r="Z681" i="13"/>
  <c r="Z271" i="13"/>
  <c r="Q1015" i="13"/>
  <c r="Q309" i="18" s="1"/>
  <c r="V1012" i="13"/>
  <c r="V306" i="18" s="1"/>
  <c r="Y1007" i="13"/>
  <c r="Y301" i="18" s="1"/>
  <c r="I1007" i="13"/>
  <c r="I301" i="18" s="1"/>
  <c r="N1004" i="13"/>
  <c r="N298" i="18" s="1"/>
  <c r="Q999" i="13"/>
  <c r="Q293" i="18" s="1"/>
  <c r="V996" i="13"/>
  <c r="V290" i="18" s="1"/>
  <c r="Y991" i="13"/>
  <c r="Y285" i="18" s="1"/>
  <c r="I991" i="13"/>
  <c r="I285" i="18" s="1"/>
  <c r="N988" i="13"/>
  <c r="N282" i="18" s="1"/>
  <c r="P75" i="18"/>
  <c r="P293" i="12"/>
  <c r="P421" i="12" s="1"/>
  <c r="AF253" i="12"/>
  <c r="AF93" i="12"/>
  <c r="AF173" i="12"/>
  <c r="AF213" i="12"/>
  <c r="AF133" i="12"/>
  <c r="X213" i="12"/>
  <c r="X133" i="12"/>
  <c r="X253" i="12"/>
  <c r="X93" i="12"/>
  <c r="X173" i="12"/>
  <c r="H213" i="12"/>
  <c r="H133" i="12"/>
  <c r="H253" i="12"/>
  <c r="H93" i="12"/>
  <c r="H173" i="12"/>
  <c r="F143" i="18"/>
  <c r="F55" i="11"/>
  <c r="Z222" i="11"/>
  <c r="W71" i="10"/>
  <c r="G71" i="10"/>
  <c r="F40" i="9"/>
  <c r="F62" i="9" s="1"/>
  <c r="F82" i="9" s="1"/>
  <c r="F146" i="9" s="1"/>
  <c r="F166" i="9" s="1"/>
  <c r="F104" i="9" s="1"/>
  <c r="F124" i="9" s="1"/>
  <c r="F188" i="9" s="1"/>
  <c r="F17" i="18" s="1"/>
  <c r="F21" i="9"/>
  <c r="D48" i="19"/>
  <c r="C309" i="18"/>
  <c r="C305" i="18"/>
  <c r="C301" i="18"/>
  <c r="C297" i="18"/>
  <c r="C304" i="18"/>
  <c r="C303" i="18"/>
  <c r="C302" i="18"/>
  <c r="C290" i="18"/>
  <c r="C286" i="18"/>
  <c r="C282" i="18"/>
  <c r="C278" i="18"/>
  <c r="C296" i="18"/>
  <c r="C295" i="18"/>
  <c r="C294" i="18"/>
  <c r="C292" i="18"/>
  <c r="C288" i="18"/>
  <c r="C284" i="18"/>
  <c r="C280" i="18"/>
  <c r="C307" i="18"/>
  <c r="C289" i="18"/>
  <c r="C281" i="18"/>
  <c r="C299" i="18"/>
  <c r="C291" i="18"/>
  <c r="C283" i="18"/>
  <c r="C308" i="18"/>
  <c r="C293" i="18"/>
  <c r="C300" i="18"/>
  <c r="C287" i="18"/>
  <c r="C306" i="18"/>
  <c r="C285" i="18"/>
  <c r="C279" i="18"/>
  <c r="C298" i="18"/>
  <c r="D29" i="19"/>
  <c r="C29" i="18"/>
  <c r="D86" i="5"/>
  <c r="U66" i="5"/>
  <c r="U17" i="26" s="1"/>
  <c r="U64" i="5"/>
  <c r="U15" i="26" s="1"/>
  <c r="M9" i="27"/>
  <c r="M9" i="25"/>
  <c r="M35" i="25" s="1"/>
  <c r="M9" i="26"/>
  <c r="M9" i="21"/>
  <c r="M9" i="24"/>
  <c r="M9" i="20"/>
  <c r="M9" i="22"/>
  <c r="M9" i="19"/>
  <c r="M9" i="15"/>
  <c r="M9" i="14"/>
  <c r="M9" i="16"/>
  <c r="M9" i="13"/>
  <c r="M9" i="12"/>
  <c r="M54" i="5"/>
  <c r="M25" i="25" s="1"/>
  <c r="M32" i="25" s="1"/>
  <c r="M53" i="5"/>
  <c r="M52" i="5"/>
  <c r="M24" i="25" s="1"/>
  <c r="M46" i="25" s="1"/>
  <c r="M51" i="5"/>
  <c r="M50" i="5"/>
  <c r="M9" i="18"/>
  <c r="M9" i="11"/>
  <c r="M9" i="6"/>
  <c r="M9" i="10"/>
  <c r="M9" i="9"/>
  <c r="O301" i="16"/>
  <c r="W328" i="18"/>
  <c r="W209" i="15"/>
  <c r="W254" i="15" s="1"/>
  <c r="Z328" i="18"/>
  <c r="Z209" i="15"/>
  <c r="Z254" i="15" s="1"/>
  <c r="J328" i="18"/>
  <c r="J209" i="15"/>
  <c r="J254" i="15" s="1"/>
  <c r="N906" i="13"/>
  <c r="N1024" i="13" s="1"/>
  <c r="O1013" i="13"/>
  <c r="O307" i="18" s="1"/>
  <c r="O1005" i="13"/>
  <c r="O299" i="18" s="1"/>
  <c r="O997" i="13"/>
  <c r="O291" i="18" s="1"/>
  <c r="O989" i="13"/>
  <c r="O283" i="18" s="1"/>
  <c r="U1013" i="13"/>
  <c r="U307" i="18" s="1"/>
  <c r="Z1010" i="13"/>
  <c r="Z304" i="18" s="1"/>
  <c r="J1010" i="13"/>
  <c r="J304" i="18" s="1"/>
  <c r="Q1005" i="13"/>
  <c r="Q299" i="18" s="1"/>
  <c r="V1002" i="13"/>
  <c r="V296" i="18" s="1"/>
  <c r="AF997" i="13"/>
  <c r="AF291" i="18" s="1"/>
  <c r="M997" i="13"/>
  <c r="M291" i="18" s="1"/>
  <c r="R994" i="13"/>
  <c r="R288" i="18" s="1"/>
  <c r="Y989" i="13"/>
  <c r="Y283" i="18" s="1"/>
  <c r="I989" i="13"/>
  <c r="I283" i="18" s="1"/>
  <c r="N986" i="13"/>
  <c r="N280" i="18" s="1"/>
  <c r="AD832" i="13"/>
  <c r="AD1022" i="13" s="1"/>
  <c r="X832" i="13"/>
  <c r="X1022" i="13" s="1"/>
  <c r="T832" i="13"/>
  <c r="T1022" i="13" s="1"/>
  <c r="P832" i="13"/>
  <c r="P1022" i="13" s="1"/>
  <c r="L984" i="13"/>
  <c r="L832" i="13"/>
  <c r="L1022" i="13" s="1"/>
  <c r="H832" i="13"/>
  <c r="H1022" i="13" s="1"/>
  <c r="N416" i="12"/>
  <c r="AB173" i="12"/>
  <c r="AB253" i="12"/>
  <c r="AB93" i="12"/>
  <c r="AB133" i="12"/>
  <c r="AB213" i="12"/>
  <c r="S75" i="18"/>
  <c r="S293" i="12"/>
  <c r="S421" i="12" s="1"/>
  <c r="H222" i="11"/>
  <c r="R71" i="10"/>
  <c r="D24" i="19"/>
  <c r="C24" i="18"/>
  <c r="P269" i="26"/>
  <c r="P261" i="26"/>
  <c r="P270" i="26"/>
  <c r="P263" i="26"/>
  <c r="P267" i="26"/>
  <c r="P262" i="26"/>
  <c r="P246" i="26"/>
  <c r="P106" i="26"/>
  <c r="P116" i="26"/>
  <c r="P112" i="26"/>
  <c r="P113" i="26"/>
  <c r="P109" i="26"/>
  <c r="H39" i="26"/>
  <c r="H111" i="26" s="1"/>
  <c r="H42" i="26"/>
  <c r="H114" i="26" s="1"/>
  <c r="H338" i="26" s="1"/>
  <c r="H38" i="26"/>
  <c r="H110" i="26" s="1"/>
  <c r="P42" i="25"/>
  <c r="T286" i="26"/>
  <c r="L11" i="27"/>
  <c r="L11" i="25"/>
  <c r="L11" i="22"/>
  <c r="L11" i="26"/>
  <c r="L11" i="21"/>
  <c r="L11" i="20"/>
  <c r="L11" i="19"/>
  <c r="L11" i="24"/>
  <c r="L11" i="15"/>
  <c r="L11" i="14"/>
  <c r="L11" i="16"/>
  <c r="L11" i="18"/>
  <c r="L11" i="11"/>
  <c r="L11" i="13"/>
  <c r="L11" i="10"/>
  <c r="L11" i="9"/>
  <c r="L11" i="6"/>
  <c r="L79" i="5"/>
  <c r="L80" i="5"/>
  <c r="L78" i="5"/>
  <c r="L11" i="12"/>
  <c r="P10" i="20"/>
  <c r="P10" i="24"/>
  <c r="G301" i="16"/>
  <c r="Y320" i="18"/>
  <c r="Y123" i="14"/>
  <c r="I320" i="18"/>
  <c r="I123" i="14"/>
  <c r="I127" i="14" s="1"/>
  <c r="S1015" i="13"/>
  <c r="S309" i="18" s="1"/>
  <c r="H1012" i="13"/>
  <c r="H306" i="18" s="1"/>
  <c r="K1005" i="13"/>
  <c r="K299" i="18" s="1"/>
  <c r="S999" i="13"/>
  <c r="S293" i="18" s="1"/>
  <c r="H996" i="13"/>
  <c r="H290" i="18" s="1"/>
  <c r="K989" i="13"/>
  <c r="K283" i="18" s="1"/>
  <c r="N984" i="13"/>
  <c r="N832" i="13"/>
  <c r="N1022" i="13" s="1"/>
  <c r="AD604" i="13"/>
  <c r="P947" i="13"/>
  <c r="P980" i="13" s="1"/>
  <c r="P1026" i="13" s="1"/>
  <c r="P532" i="13"/>
  <c r="P792" i="13" s="1"/>
  <c r="V718" i="13"/>
  <c r="V644" i="13"/>
  <c r="V681" i="13"/>
  <c r="V755" i="13"/>
  <c r="V271" i="13"/>
  <c r="Q1011" i="13"/>
  <c r="Q305" i="18" s="1"/>
  <c r="V1008" i="13"/>
  <c r="V302" i="18" s="1"/>
  <c r="Y1003" i="13"/>
  <c r="Y297" i="18" s="1"/>
  <c r="I1003" i="13"/>
  <c r="I297" i="18" s="1"/>
  <c r="N1000" i="13"/>
  <c r="N294" i="18" s="1"/>
  <c r="Q995" i="13"/>
  <c r="Q289" i="18" s="1"/>
  <c r="V992" i="13"/>
  <c r="V286" i="18" s="1"/>
  <c r="Y987" i="13"/>
  <c r="Y281" i="18" s="1"/>
  <c r="I987" i="13"/>
  <c r="I281" i="18" s="1"/>
  <c r="Q253" i="12"/>
  <c r="Q93" i="12"/>
  <c r="Q173" i="12"/>
  <c r="Q213" i="12"/>
  <c r="Q133" i="12"/>
  <c r="R133" i="12"/>
  <c r="R213" i="12"/>
  <c r="R173" i="12"/>
  <c r="R253" i="12"/>
  <c r="R93" i="12"/>
  <c r="F115" i="18"/>
  <c r="F22" i="11"/>
  <c r="AF71" i="10"/>
  <c r="M71" i="10"/>
  <c r="C313" i="18"/>
  <c r="C312" i="18"/>
  <c r="C316" i="18"/>
  <c r="C314" i="18"/>
  <c r="D50" i="19"/>
  <c r="C315" i="18"/>
  <c r="D27" i="19"/>
  <c r="C27" i="18"/>
  <c r="O67" i="5"/>
  <c r="O18" i="26" s="1"/>
  <c r="O65" i="5"/>
  <c r="O16" i="26" s="1"/>
  <c r="G39" i="26"/>
  <c r="G111" i="26" s="1"/>
  <c r="G38" i="26"/>
  <c r="G110" i="26" s="1"/>
  <c r="G42" i="26"/>
  <c r="G114" i="26" s="1"/>
  <c r="G338" i="26" s="1"/>
  <c r="AB11" i="27"/>
  <c r="AB11" i="24"/>
  <c r="AB11" i="26"/>
  <c r="AB11" i="21"/>
  <c r="AB11" i="25"/>
  <c r="AB26" i="25" s="1"/>
  <c r="AB47" i="25" s="1"/>
  <c r="AB11" i="20"/>
  <c r="AB11" i="22"/>
  <c r="AB11" i="19"/>
  <c r="AB11" i="18"/>
  <c r="AB11" i="16"/>
  <c r="AB11" i="14"/>
  <c r="AB11" i="12"/>
  <c r="AB11" i="15"/>
  <c r="AB11" i="13"/>
  <c r="AB11" i="11"/>
  <c r="AB11" i="10"/>
  <c r="AB11" i="9"/>
  <c r="AB11" i="6"/>
  <c r="AB79" i="5"/>
  <c r="AB80" i="5"/>
  <c r="AB78" i="5"/>
  <c r="S9" i="27"/>
  <c r="S9" i="24"/>
  <c r="S9" i="21"/>
  <c r="S9" i="25"/>
  <c r="S35" i="25" s="1"/>
  <c r="S9" i="20"/>
  <c r="S9" i="26"/>
  <c r="S9" i="19"/>
  <c r="S9" i="22"/>
  <c r="S9" i="18"/>
  <c r="S9" i="16"/>
  <c r="S9" i="14"/>
  <c r="S9" i="12"/>
  <c r="S9" i="13"/>
  <c r="S9" i="6"/>
  <c r="S9" i="10"/>
  <c r="S9" i="9"/>
  <c r="S54" i="5"/>
  <c r="S25" i="25" s="1"/>
  <c r="S53" i="5"/>
  <c r="S52" i="5"/>
  <c r="S51" i="5"/>
  <c r="S50" i="5"/>
  <c r="S9" i="15"/>
  <c r="S9" i="11"/>
  <c r="D12" i="27"/>
  <c r="F41" i="27"/>
  <c r="Y295" i="16"/>
  <c r="Y304" i="16" s="1"/>
  <c r="Q295" i="16"/>
  <c r="Q304" i="16" s="1"/>
  <c r="I295" i="16"/>
  <c r="I304" i="16" s="1"/>
  <c r="AB153" i="16"/>
  <c r="S153" i="16"/>
  <c r="S304" i="16" s="1"/>
  <c r="K153" i="16"/>
  <c r="K304" i="16" s="1"/>
  <c r="G1013" i="13"/>
  <c r="G307" i="18" s="1"/>
  <c r="L1010" i="13"/>
  <c r="L304" i="18" s="1"/>
  <c r="G1005" i="13"/>
  <c r="G299" i="18" s="1"/>
  <c r="L1002" i="13"/>
  <c r="L296" i="18" s="1"/>
  <c r="G997" i="13"/>
  <c r="G291" i="18" s="1"/>
  <c r="L994" i="13"/>
  <c r="L288" i="18" s="1"/>
  <c r="G989" i="13"/>
  <c r="G283" i="18" s="1"/>
  <c r="L986" i="13"/>
  <c r="L280" i="18" s="1"/>
  <c r="I532" i="13"/>
  <c r="I792" i="13" s="1"/>
  <c r="O980" i="13"/>
  <c r="O1026" i="13" s="1"/>
  <c r="AB980" i="13"/>
  <c r="AB1026" i="13" s="1"/>
  <c r="K980" i="13"/>
  <c r="K1026" i="13" s="1"/>
  <c r="T644" i="13"/>
  <c r="T718" i="13"/>
  <c r="T681" i="13"/>
  <c r="T271" i="13"/>
  <c r="T755" i="13"/>
  <c r="R1014" i="13"/>
  <c r="R308" i="18" s="1"/>
  <c r="Y1009" i="13"/>
  <c r="Y303" i="18" s="1"/>
  <c r="I1009" i="13"/>
  <c r="I303" i="18" s="1"/>
  <c r="N1006" i="13"/>
  <c r="N300" i="18" s="1"/>
  <c r="U1001" i="13"/>
  <c r="U295" i="18" s="1"/>
  <c r="Z998" i="13"/>
  <c r="Z292" i="18" s="1"/>
  <c r="J998" i="13"/>
  <c r="J292" i="18" s="1"/>
  <c r="Q993" i="13"/>
  <c r="Q287" i="18" s="1"/>
  <c r="V990" i="13"/>
  <c r="V284" i="18" s="1"/>
  <c r="AF985" i="13"/>
  <c r="AF279" i="18" s="1"/>
  <c r="M985" i="13"/>
  <c r="M279" i="18" s="1"/>
  <c r="V869" i="13"/>
  <c r="V1023" i="13" s="1"/>
  <c r="N869" i="13"/>
  <c r="N1023" i="13" s="1"/>
  <c r="J416" i="12"/>
  <c r="AF75" i="18"/>
  <c r="AF293" i="12"/>
  <c r="AF421" i="12" s="1"/>
  <c r="M75" i="18"/>
  <c r="M293" i="12"/>
  <c r="M421" i="12" s="1"/>
  <c r="T71" i="10"/>
  <c r="D26" i="19"/>
  <c r="C26" i="18"/>
  <c r="C95" i="5"/>
  <c r="V270" i="26"/>
  <c r="V269" i="26"/>
  <c r="V262" i="26"/>
  <c r="V261" i="26"/>
  <c r="V267" i="26"/>
  <c r="V263" i="26"/>
  <c r="V246" i="26"/>
  <c r="V116" i="26"/>
  <c r="V112" i="26"/>
  <c r="V113" i="26"/>
  <c r="V109" i="26"/>
  <c r="V106" i="26"/>
  <c r="R286" i="26"/>
  <c r="V285" i="26"/>
  <c r="N10" i="18"/>
  <c r="N10" i="21"/>
  <c r="F43" i="5"/>
  <c r="AB54" i="5" s="1"/>
  <c r="AB25" i="25" s="1"/>
  <c r="D43" i="5"/>
  <c r="AB50" i="5" s="1"/>
  <c r="AB57" i="5" s="1"/>
  <c r="AB209" i="15"/>
  <c r="AB254" i="15" s="1"/>
  <c r="K209" i="15"/>
  <c r="K254" i="15" s="1"/>
  <c r="K257" i="15" s="1"/>
  <c r="F367" i="12"/>
  <c r="F362" i="12"/>
  <c r="F204" i="12"/>
  <c r="F199" i="12"/>
  <c r="F44" i="12"/>
  <c r="F39" i="12"/>
  <c r="W73" i="18"/>
  <c r="O73" i="18"/>
  <c r="G73" i="18"/>
  <c r="Y314" i="26"/>
  <c r="Y11" i="27"/>
  <c r="Y11" i="25"/>
  <c r="Y11" i="26"/>
  <c r="Y11" i="24"/>
  <c r="Y11" i="21"/>
  <c r="Y11" i="22"/>
  <c r="Y11" i="20"/>
  <c r="Y11" i="19"/>
  <c r="Y11" i="15"/>
  <c r="Y11" i="14"/>
  <c r="Y11" i="18"/>
  <c r="Y11" i="13"/>
  <c r="Y11" i="12"/>
  <c r="Y55" i="5"/>
  <c r="Y11" i="11"/>
  <c r="Y80" i="5"/>
  <c r="Y78" i="5"/>
  <c r="Y11" i="16"/>
  <c r="Y11" i="10"/>
  <c r="Y11" i="9"/>
  <c r="Y11" i="6"/>
  <c r="Y79" i="5"/>
  <c r="F79" i="12"/>
  <c r="F84" i="12"/>
  <c r="AD293" i="12"/>
  <c r="AD421" i="12" s="1"/>
  <c r="L293" i="12"/>
  <c r="L421" i="12" s="1"/>
  <c r="V231" i="9"/>
  <c r="AF73" i="18"/>
  <c r="U73" i="18"/>
  <c r="M73" i="18"/>
  <c r="J532" i="13"/>
  <c r="J792" i="13" s="1"/>
  <c r="F402" i="12"/>
  <c r="F407" i="12"/>
  <c r="Z293" i="12"/>
  <c r="Z421" i="12" s="1"/>
  <c r="R293" i="12"/>
  <c r="R421" i="12" s="1"/>
  <c r="J293" i="12"/>
  <c r="J421" i="12" s="1"/>
  <c r="AD73" i="18"/>
  <c r="T73" i="18"/>
  <c r="L73" i="18"/>
  <c r="T106" i="26" l="1"/>
  <c r="T113" i="26"/>
  <c r="T246" i="26"/>
  <c r="X10" i="25"/>
  <c r="P10" i="9"/>
  <c r="T116" i="26"/>
  <c r="T262" i="26"/>
  <c r="T269" i="26"/>
  <c r="P10" i="10"/>
  <c r="T109" i="26"/>
  <c r="T270" i="26"/>
  <c r="Q57" i="5"/>
  <c r="Z304" i="16"/>
  <c r="L263" i="26"/>
  <c r="E133" i="26"/>
  <c r="E253" i="26" s="1"/>
  <c r="F38" i="20"/>
  <c r="F355" i="18"/>
  <c r="F71" i="19"/>
  <c r="O32" i="25"/>
  <c r="P36" i="25" s="1"/>
  <c r="U32" i="25"/>
  <c r="V36" i="25" s="1"/>
  <c r="N32" i="25"/>
  <c r="N42" i="25" s="1"/>
  <c r="Z42" i="25"/>
  <c r="Z60" i="25" s="1"/>
  <c r="Z32" i="25"/>
  <c r="J32" i="25"/>
  <c r="J42" i="25" s="1"/>
  <c r="AF32" i="25"/>
  <c r="AF42" i="25" s="1"/>
  <c r="AB32" i="25"/>
  <c r="AB42" i="25" s="1"/>
  <c r="W57" i="5"/>
  <c r="Q32" i="25"/>
  <c r="R36" i="25" s="1"/>
  <c r="H424" i="12"/>
  <c r="T110" i="18"/>
  <c r="T20" i="20" s="1"/>
  <c r="S32" i="25"/>
  <c r="T36" i="25" s="1"/>
  <c r="X32" i="25"/>
  <c r="Y36" i="25" s="1"/>
  <c r="F21" i="16"/>
  <c r="F162" i="16"/>
  <c r="L32" i="25"/>
  <c r="L42" i="25" s="1"/>
  <c r="F202" i="24"/>
  <c r="F205" i="24"/>
  <c r="F198" i="24"/>
  <c r="F180" i="24"/>
  <c r="F174" i="24"/>
  <c r="F178" i="24"/>
  <c r="F176" i="24"/>
  <c r="F177" i="24"/>
  <c r="F181" i="24"/>
  <c r="F183" i="24"/>
  <c r="J80" i="24"/>
  <c r="O80" i="24" s="1"/>
  <c r="E101" i="24"/>
  <c r="E118" i="24" s="1"/>
  <c r="E142" i="24" s="1"/>
  <c r="E184" i="24" s="1"/>
  <c r="I70" i="24"/>
  <c r="N70" i="24" s="1"/>
  <c r="D91" i="24"/>
  <c r="D108" i="24" s="1"/>
  <c r="D132" i="24" s="1"/>
  <c r="D174" i="24" s="1"/>
  <c r="T10" i="21"/>
  <c r="N69" i="5"/>
  <c r="P10" i="12"/>
  <c r="P10" i="16"/>
  <c r="P10" i="22"/>
  <c r="T10" i="6"/>
  <c r="R10" i="18"/>
  <c r="R10" i="9"/>
  <c r="R10" i="27"/>
  <c r="N10" i="6"/>
  <c r="N10" i="24"/>
  <c r="P69" i="5"/>
  <c r="P10" i="18"/>
  <c r="P10" i="26"/>
  <c r="O57" i="5"/>
  <c r="T10" i="13"/>
  <c r="T10" i="22"/>
  <c r="R10" i="14"/>
  <c r="R57" i="5"/>
  <c r="X11" i="25"/>
  <c r="X57" i="5"/>
  <c r="N11" i="26"/>
  <c r="N57" i="5"/>
  <c r="J69" i="5"/>
  <c r="T10" i="18"/>
  <c r="T10" i="9"/>
  <c r="T10" i="24"/>
  <c r="R10" i="11"/>
  <c r="N70" i="5"/>
  <c r="N15" i="27" s="1"/>
  <c r="N23" i="27" s="1"/>
  <c r="N24" i="27" s="1"/>
  <c r="N10" i="11"/>
  <c r="N10" i="22"/>
  <c r="P10" i="6"/>
  <c r="P10" i="11"/>
  <c r="P10" i="15"/>
  <c r="P10" i="21"/>
  <c r="P10" i="27"/>
  <c r="K246" i="26"/>
  <c r="T69" i="5"/>
  <c r="T93" i="5" s="1"/>
  <c r="T70" i="5"/>
  <c r="T15" i="27" s="1"/>
  <c r="T23" i="27" s="1"/>
  <c r="T24" i="27" s="1"/>
  <c r="T10" i="11"/>
  <c r="T10" i="19"/>
  <c r="T10" i="26"/>
  <c r="D104" i="5"/>
  <c r="F104" i="5" s="1"/>
  <c r="E104" i="5" s="1"/>
  <c r="AF57" i="5"/>
  <c r="K57" i="5"/>
  <c r="U57" i="5"/>
  <c r="R10" i="6"/>
  <c r="R69" i="5"/>
  <c r="R10" i="16"/>
  <c r="R10" i="19"/>
  <c r="R10" i="26"/>
  <c r="T57" i="5"/>
  <c r="T10" i="14"/>
  <c r="T10" i="25"/>
  <c r="R10" i="13"/>
  <c r="R10" i="10"/>
  <c r="R10" i="20"/>
  <c r="R10" i="22"/>
  <c r="Z10" i="27"/>
  <c r="Z314" i="26"/>
  <c r="Z57" i="5"/>
  <c r="N10" i="13"/>
  <c r="N10" i="25"/>
  <c r="S57" i="5"/>
  <c r="P70" i="5"/>
  <c r="P15" i="27" s="1"/>
  <c r="P23" i="27" s="1"/>
  <c r="P24" i="27" s="1"/>
  <c r="P10" i="13"/>
  <c r="P10" i="14"/>
  <c r="P10" i="19"/>
  <c r="P10" i="25"/>
  <c r="M57" i="5"/>
  <c r="T10" i="12"/>
  <c r="T10" i="10"/>
  <c r="T10" i="15"/>
  <c r="T10" i="20"/>
  <c r="R70" i="5"/>
  <c r="R10" i="12"/>
  <c r="R10" i="15"/>
  <c r="R10" i="25"/>
  <c r="J11" i="27"/>
  <c r="J57" i="5"/>
  <c r="L57" i="5"/>
  <c r="J11" i="15"/>
  <c r="W116" i="26"/>
  <c r="AH11" i="22"/>
  <c r="F44" i="5"/>
  <c r="AD54" i="5" s="1"/>
  <c r="AD25" i="25" s="1"/>
  <c r="E40" i="24"/>
  <c r="E60" i="24" s="1"/>
  <c r="E77" i="24" s="1"/>
  <c r="K44" i="5"/>
  <c r="D23" i="5"/>
  <c r="C43" i="24" a="1"/>
  <c r="C43" i="24" s="1"/>
  <c r="C86" i="5"/>
  <c r="E86" i="5" s="1"/>
  <c r="C33" i="24" a="1"/>
  <c r="C33" i="24" s="1"/>
  <c r="AD51" i="5"/>
  <c r="AB55" i="5"/>
  <c r="AB27" i="25" s="1"/>
  <c r="L112" i="26"/>
  <c r="N11" i="13"/>
  <c r="D22" i="5"/>
  <c r="N10" i="9"/>
  <c r="N10" i="12"/>
  <c r="N10" i="15"/>
  <c r="N10" i="19"/>
  <c r="N10" i="26"/>
  <c r="K262" i="26"/>
  <c r="L262" i="26"/>
  <c r="N11" i="21"/>
  <c r="Z10" i="9"/>
  <c r="Q109" i="26"/>
  <c r="J113" i="26"/>
  <c r="J10" i="21"/>
  <c r="L116" i="26"/>
  <c r="N11" i="12"/>
  <c r="W112" i="26"/>
  <c r="N10" i="10"/>
  <c r="N10" i="14"/>
  <c r="N10" i="16"/>
  <c r="N10" i="20"/>
  <c r="Z10" i="10"/>
  <c r="N261" i="26"/>
  <c r="Z269" i="26"/>
  <c r="Z24" i="20"/>
  <c r="W24" i="20"/>
  <c r="N24" i="20"/>
  <c r="X24" i="20"/>
  <c r="H148" i="26"/>
  <c r="H268" i="26" s="1"/>
  <c r="N23" i="20"/>
  <c r="W20" i="20"/>
  <c r="AB304" i="16"/>
  <c r="G304" i="16"/>
  <c r="H304" i="16"/>
  <c r="M304" i="16"/>
  <c r="P304" i="16"/>
  <c r="AD304" i="16"/>
  <c r="J304" i="16"/>
  <c r="V304" i="16"/>
  <c r="R304" i="16"/>
  <c r="U304" i="16"/>
  <c r="T24" i="20"/>
  <c r="H24" i="20"/>
  <c r="O257" i="15"/>
  <c r="R24" i="20"/>
  <c r="G257" i="15"/>
  <c r="O24" i="20"/>
  <c r="W257" i="15"/>
  <c r="J24" i="20"/>
  <c r="AB257" i="15"/>
  <c r="Z257" i="15"/>
  <c r="V24" i="20"/>
  <c r="V23" i="20"/>
  <c r="AF127" i="14"/>
  <c r="G23" i="20"/>
  <c r="Q23" i="20"/>
  <c r="I23" i="20"/>
  <c r="W23" i="20"/>
  <c r="J23" i="20"/>
  <c r="K23" i="20"/>
  <c r="O127" i="14"/>
  <c r="Z23" i="20"/>
  <c r="U127" i="14"/>
  <c r="H127" i="14"/>
  <c r="L127" i="14"/>
  <c r="S23" i="20"/>
  <c r="Y127" i="14"/>
  <c r="T127" i="14"/>
  <c r="H984" i="13"/>
  <c r="Q984" i="13"/>
  <c r="Q1017" i="13" s="1"/>
  <c r="AD984" i="13"/>
  <c r="AD278" i="18" s="1"/>
  <c r="AD48" i="19" s="1"/>
  <c r="S1028" i="13"/>
  <c r="AD1028" i="13"/>
  <c r="AD422" i="12"/>
  <c r="AD424" i="12" s="1"/>
  <c r="X110" i="18"/>
  <c r="X20" i="20" s="1"/>
  <c r="Y110" i="18"/>
  <c r="S424" i="12"/>
  <c r="U422" i="12"/>
  <c r="U424" i="12" s="1"/>
  <c r="AB20" i="20"/>
  <c r="AF110" i="18"/>
  <c r="AF41" i="19" s="1"/>
  <c r="X424" i="12"/>
  <c r="T424" i="12"/>
  <c r="M422" i="12"/>
  <c r="M424" i="12" s="1"/>
  <c r="H20" i="20"/>
  <c r="K20" i="20"/>
  <c r="AB231" i="9"/>
  <c r="K231" i="9"/>
  <c r="T231" i="9"/>
  <c r="Z45" i="19"/>
  <c r="AD53" i="19"/>
  <c r="Q49" i="19"/>
  <c r="Y23" i="20"/>
  <c r="L1028" i="13"/>
  <c r="T984" i="13"/>
  <c r="T278" i="18" s="1"/>
  <c r="T48" i="19" s="1"/>
  <c r="J257" i="15"/>
  <c r="N36" i="25"/>
  <c r="V984" i="13"/>
  <c r="V1017" i="13" s="1"/>
  <c r="K1028" i="13"/>
  <c r="AB1028" i="13"/>
  <c r="R23" i="20"/>
  <c r="U23" i="20"/>
  <c r="M127" i="14"/>
  <c r="W424" i="12"/>
  <c r="V127" i="14"/>
  <c r="AB127" i="14"/>
  <c r="W127" i="14"/>
  <c r="X304" i="16"/>
  <c r="O23" i="20"/>
  <c r="Z127" i="14"/>
  <c r="I424" i="12"/>
  <c r="Q110" i="18"/>
  <c r="Q20" i="20" s="1"/>
  <c r="L422" i="12"/>
  <c r="L424" i="12" s="1"/>
  <c r="P110" i="18"/>
  <c r="P20" i="20" s="1"/>
  <c r="T1028" i="13"/>
  <c r="Q424" i="12"/>
  <c r="R127" i="14"/>
  <c r="AF424" i="12"/>
  <c r="M23" i="20"/>
  <c r="N257" i="15"/>
  <c r="AB23" i="20"/>
  <c r="O304" i="16"/>
  <c r="AF304" i="16"/>
  <c r="Q127" i="14"/>
  <c r="J127" i="14"/>
  <c r="L304" i="16"/>
  <c r="G24" i="20"/>
  <c r="O424" i="12"/>
  <c r="P257" i="15"/>
  <c r="J11" i="21"/>
  <c r="J11" i="9"/>
  <c r="J11" i="24"/>
  <c r="L10" i="16"/>
  <c r="L270" i="26"/>
  <c r="Q269" i="26"/>
  <c r="S262" i="26"/>
  <c r="J78" i="5"/>
  <c r="X70" i="5"/>
  <c r="X15" i="27" s="1"/>
  <c r="X23" i="27" s="1"/>
  <c r="X24" i="27" s="1"/>
  <c r="J11" i="10"/>
  <c r="J11" i="16"/>
  <c r="J11" i="26"/>
  <c r="J11" i="6"/>
  <c r="J11" i="13"/>
  <c r="J11" i="11"/>
  <c r="J11" i="25"/>
  <c r="J26" i="25" s="1"/>
  <c r="J11" i="22"/>
  <c r="L10" i="9"/>
  <c r="S263" i="26"/>
  <c r="X10" i="20"/>
  <c r="J55" i="5"/>
  <c r="J56" i="5" s="1"/>
  <c r="J28" i="25" s="1"/>
  <c r="J80" i="5"/>
  <c r="J11" i="19"/>
  <c r="L10" i="19"/>
  <c r="Q270" i="26"/>
  <c r="X10" i="13"/>
  <c r="M267" i="26"/>
  <c r="J263" i="26"/>
  <c r="J79" i="5"/>
  <c r="J11" i="14"/>
  <c r="J11" i="12"/>
  <c r="J11" i="18"/>
  <c r="J11" i="20"/>
  <c r="L10" i="13"/>
  <c r="L10" i="25"/>
  <c r="S106" i="26"/>
  <c r="X10" i="14"/>
  <c r="J246" i="26"/>
  <c r="Z11" i="12"/>
  <c r="J10" i="11"/>
  <c r="L261" i="26"/>
  <c r="N11" i="14"/>
  <c r="X36" i="25"/>
  <c r="X42" i="25"/>
  <c r="X60" i="25" s="1"/>
  <c r="Z10" i="18"/>
  <c r="M116" i="26"/>
  <c r="Z11" i="25"/>
  <c r="Z26" i="25" s="1"/>
  <c r="Z47" i="25" s="1"/>
  <c r="J10" i="19"/>
  <c r="L246" i="26"/>
  <c r="N11" i="20"/>
  <c r="K261" i="26"/>
  <c r="Z10" i="20"/>
  <c r="Z80" i="5"/>
  <c r="P102" i="5"/>
  <c r="J10" i="9"/>
  <c r="J10" i="18"/>
  <c r="J10" i="27"/>
  <c r="L106" i="26"/>
  <c r="L113" i="26"/>
  <c r="L269" i="26"/>
  <c r="N11" i="10"/>
  <c r="N11" i="18"/>
  <c r="N11" i="27"/>
  <c r="Z261" i="26"/>
  <c r="Z10" i="13"/>
  <c r="Z10" i="14"/>
  <c r="Z10" i="22"/>
  <c r="Q267" i="26"/>
  <c r="AB21" i="6" a="1"/>
  <c r="AB21" i="6" s="1"/>
  <c r="J267" i="26"/>
  <c r="M263" i="26"/>
  <c r="N263" i="26"/>
  <c r="M246" i="26"/>
  <c r="Z55" i="5"/>
  <c r="Z56" i="5" s="1"/>
  <c r="Z28" i="25" s="1"/>
  <c r="Z11" i="19"/>
  <c r="AB36" i="6" a="1"/>
  <c r="AB36" i="6" s="1"/>
  <c r="J10" i="6"/>
  <c r="J10" i="16"/>
  <c r="J10" i="26"/>
  <c r="L109" i="26"/>
  <c r="L267" i="26"/>
  <c r="N79" i="5"/>
  <c r="N11" i="11"/>
  <c r="N11" i="22"/>
  <c r="Z109" i="26"/>
  <c r="Z10" i="11"/>
  <c r="Z10" i="21"/>
  <c r="M109" i="26"/>
  <c r="M269" i="26"/>
  <c r="L10" i="12"/>
  <c r="L10" i="14"/>
  <c r="J269" i="26"/>
  <c r="S246" i="26"/>
  <c r="X10" i="11"/>
  <c r="X263" i="26"/>
  <c r="X24" i="25"/>
  <c r="X46" i="25" s="1"/>
  <c r="M106" i="26"/>
  <c r="M113" i="26"/>
  <c r="M261" i="26"/>
  <c r="Z36" i="25"/>
  <c r="L69" i="5"/>
  <c r="L93" i="5" s="1"/>
  <c r="L70" i="5"/>
  <c r="L15" i="27" s="1"/>
  <c r="L23" i="27" s="1"/>
  <c r="L24" i="27" s="1"/>
  <c r="L10" i="11"/>
  <c r="L10" i="15"/>
  <c r="L10" i="24"/>
  <c r="X11" i="11"/>
  <c r="J116" i="26"/>
  <c r="J261" i="26"/>
  <c r="J270" i="26"/>
  <c r="Z270" i="26"/>
  <c r="S109" i="26"/>
  <c r="S116" i="26"/>
  <c r="S269" i="26"/>
  <c r="Q112" i="26"/>
  <c r="Q246" i="26"/>
  <c r="Q263" i="26"/>
  <c r="X69" i="5"/>
  <c r="X20" i="26" s="1"/>
  <c r="X32" i="26" s="1"/>
  <c r="X10" i="9"/>
  <c r="X10" i="18"/>
  <c r="X10" i="26"/>
  <c r="X317" i="26" s="1"/>
  <c r="X10" i="24"/>
  <c r="AD10" i="18"/>
  <c r="N109" i="26"/>
  <c r="W262" i="26"/>
  <c r="M270" i="26"/>
  <c r="L10" i="10"/>
  <c r="L10" i="21"/>
  <c r="L10" i="27"/>
  <c r="J112" i="26"/>
  <c r="J106" i="26"/>
  <c r="S112" i="26"/>
  <c r="S270" i="26"/>
  <c r="Q106" i="26"/>
  <c r="Q113" i="26"/>
  <c r="Q261" i="26"/>
  <c r="X10" i="6"/>
  <c r="X10" i="15"/>
  <c r="X10" i="21"/>
  <c r="X10" i="27"/>
  <c r="M112" i="26"/>
  <c r="M262" i="26"/>
  <c r="L10" i="18"/>
  <c r="L10" i="6"/>
  <c r="L10" i="26"/>
  <c r="L10" i="20"/>
  <c r="J109" i="26"/>
  <c r="J262" i="26"/>
  <c r="S113" i="26"/>
  <c r="S261" i="26"/>
  <c r="Q116" i="26"/>
  <c r="Q262" i="26"/>
  <c r="AB55" i="6" a="1"/>
  <c r="AB55" i="6" s="1"/>
  <c r="X10" i="12"/>
  <c r="X10" i="10"/>
  <c r="X10" i="16"/>
  <c r="X10" i="19"/>
  <c r="AD10" i="27"/>
  <c r="X11" i="20"/>
  <c r="Z262" i="26"/>
  <c r="AB18" i="6" a="1"/>
  <c r="AB18" i="6" s="1"/>
  <c r="X116" i="26"/>
  <c r="Z11" i="9"/>
  <c r="Z11" i="15"/>
  <c r="Z11" i="24"/>
  <c r="J10" i="13"/>
  <c r="J10" i="10"/>
  <c r="J10" i="14"/>
  <c r="J10" i="25"/>
  <c r="J10" i="22"/>
  <c r="X80" i="5"/>
  <c r="X11" i="24"/>
  <c r="N11" i="6"/>
  <c r="N78" i="5"/>
  <c r="N11" i="15"/>
  <c r="N11" i="25"/>
  <c r="N26" i="25" s="1"/>
  <c r="N11" i="24"/>
  <c r="Z24" i="25"/>
  <c r="Z46" i="25" s="1"/>
  <c r="Z116" i="26"/>
  <c r="Z106" i="26"/>
  <c r="Z263" i="26"/>
  <c r="AB46" i="6" a="1"/>
  <c r="AB46" i="6" s="1"/>
  <c r="AB17" i="6" a="1"/>
  <c r="AB17" i="6" s="1"/>
  <c r="L36" i="25"/>
  <c r="W269" i="26"/>
  <c r="W246" i="26"/>
  <c r="X261" i="26"/>
  <c r="AD10" i="15"/>
  <c r="Z70" i="5"/>
  <c r="Z15" i="27" s="1"/>
  <c r="Z23" i="27" s="1"/>
  <c r="Z24" i="27" s="1"/>
  <c r="Z10" i="12"/>
  <c r="Z10" i="15"/>
  <c r="Z10" i="25"/>
  <c r="Z10" i="24"/>
  <c r="Z113" i="26"/>
  <c r="Z267" i="26"/>
  <c r="AB30" i="6" a="1"/>
  <c r="AB30" i="6" s="1"/>
  <c r="AD10" i="10"/>
  <c r="N267" i="26"/>
  <c r="Z11" i="10"/>
  <c r="Z11" i="16"/>
  <c r="Z11" i="26"/>
  <c r="U267" i="26"/>
  <c r="J70" i="5"/>
  <c r="J21" i="26" s="1"/>
  <c r="J10" i="12"/>
  <c r="J10" i="15"/>
  <c r="J10" i="20"/>
  <c r="K106" i="26"/>
  <c r="X79" i="5"/>
  <c r="X11" i="27"/>
  <c r="N55" i="5"/>
  <c r="AB56" i="5" s="1"/>
  <c r="N11" i="9"/>
  <c r="N80" i="5"/>
  <c r="N11" i="16"/>
  <c r="N11" i="19"/>
  <c r="Z112" i="26"/>
  <c r="Z246" i="26"/>
  <c r="N270" i="26"/>
  <c r="W109" i="26"/>
  <c r="W263" i="26"/>
  <c r="X267" i="26"/>
  <c r="AD10" i="21"/>
  <c r="Z10" i="6"/>
  <c r="Z69" i="5"/>
  <c r="Z20" i="26" s="1"/>
  <c r="Z10" i="16"/>
  <c r="Z10" i="19"/>
  <c r="K267" i="26"/>
  <c r="X11" i="6"/>
  <c r="X11" i="26"/>
  <c r="N113" i="26"/>
  <c r="N269" i="26"/>
  <c r="X113" i="26"/>
  <c r="X106" i="26"/>
  <c r="X269" i="26"/>
  <c r="AD10" i="11"/>
  <c r="N102" i="5"/>
  <c r="Z11" i="6"/>
  <c r="Z78" i="5"/>
  <c r="Z11" i="11"/>
  <c r="Z11" i="21"/>
  <c r="Z11" i="22"/>
  <c r="Z11" i="27"/>
  <c r="L55" i="5"/>
  <c r="L27" i="25" s="1"/>
  <c r="AF21" i="6" a="1"/>
  <c r="AF21" i="6" s="1"/>
  <c r="K113" i="26"/>
  <c r="K263" i="26"/>
  <c r="K269" i="26"/>
  <c r="X78" i="5"/>
  <c r="X11" i="12"/>
  <c r="X11" i="10"/>
  <c r="X11" i="15"/>
  <c r="X11" i="21"/>
  <c r="X314" i="26"/>
  <c r="I102" i="5"/>
  <c r="AB54" i="6" a="1"/>
  <c r="AB54" i="6" s="1"/>
  <c r="AB29" i="6" a="1"/>
  <c r="AB29" i="6" s="1"/>
  <c r="N106" i="26"/>
  <c r="N116" i="26"/>
  <c r="N246" i="26"/>
  <c r="W106" i="26"/>
  <c r="W267" i="26"/>
  <c r="W270" i="26"/>
  <c r="X112" i="26"/>
  <c r="X262" i="26"/>
  <c r="X270" i="26"/>
  <c r="AD10" i="12"/>
  <c r="AD10" i="9"/>
  <c r="AD10" i="14"/>
  <c r="AD10" i="19"/>
  <c r="AD10" i="25"/>
  <c r="K112" i="26"/>
  <c r="K270" i="26"/>
  <c r="X11" i="13"/>
  <c r="X11" i="16"/>
  <c r="X11" i="22"/>
  <c r="AD69" i="5"/>
  <c r="AD70" i="5"/>
  <c r="AD15" i="27" s="1"/>
  <c r="AD23" i="27" s="1"/>
  <c r="AD24" i="27" s="1"/>
  <c r="AD10" i="20"/>
  <c r="AD10" i="24"/>
  <c r="Z79" i="5"/>
  <c r="Z11" i="13"/>
  <c r="Z11" i="14"/>
  <c r="Z11" i="18"/>
  <c r="Z11" i="20"/>
  <c r="K109" i="26"/>
  <c r="K116" i="26"/>
  <c r="X11" i="18"/>
  <c r="X55" i="5"/>
  <c r="X56" i="5" s="1"/>
  <c r="X28" i="25" s="1"/>
  <c r="X11" i="9"/>
  <c r="X11" i="14"/>
  <c r="X11" i="19"/>
  <c r="AB47" i="6" a="1"/>
  <c r="AB47" i="6" s="1"/>
  <c r="AB22" i="6" a="1"/>
  <c r="AB22" i="6" s="1"/>
  <c r="R102" i="5"/>
  <c r="N112" i="26"/>
  <c r="N262" i="26"/>
  <c r="W113" i="26"/>
  <c r="W261" i="26"/>
  <c r="X109" i="26"/>
  <c r="X246" i="26"/>
  <c r="AD10" i="13"/>
  <c r="AD10" i="6"/>
  <c r="AD10" i="16"/>
  <c r="AD10" i="26"/>
  <c r="AD23" i="6" a="1"/>
  <c r="AD23" i="6" s="1"/>
  <c r="AF58" i="6" a="1"/>
  <c r="AF58" i="6" s="1"/>
  <c r="U270" i="26"/>
  <c r="AD27" i="6" a="1"/>
  <c r="AD27" i="6" s="1"/>
  <c r="AF46" i="6" a="1"/>
  <c r="AF46" i="6" s="1"/>
  <c r="AF17" i="6" a="1"/>
  <c r="AF17" i="6" s="1"/>
  <c r="AB37" i="25"/>
  <c r="U261" i="26"/>
  <c r="G102" i="5"/>
  <c r="AD40" i="6" a="1"/>
  <c r="AD40" i="6" s="1"/>
  <c r="AD56" i="6" a="1"/>
  <c r="AD56" i="6" s="1"/>
  <c r="AD31" i="6" a="1"/>
  <c r="AD31" i="6" s="1"/>
  <c r="AF50" i="6" a="1"/>
  <c r="AF50" i="6" s="1"/>
  <c r="AF25" i="6" a="1"/>
  <c r="AF25" i="6" s="1"/>
  <c r="AB42" i="6" a="1"/>
  <c r="AB42" i="6" s="1"/>
  <c r="AB50" i="6" a="1"/>
  <c r="AB50" i="6" s="1"/>
  <c r="AB58" i="6" a="1"/>
  <c r="AB58" i="6" s="1"/>
  <c r="AB25" i="6" a="1"/>
  <c r="AB25" i="6" s="1"/>
  <c r="AB33" i="6" a="1"/>
  <c r="AB33" i="6" s="1"/>
  <c r="AF30" i="6" a="1"/>
  <c r="AF30" i="6" s="1"/>
  <c r="U109" i="26"/>
  <c r="U263" i="26"/>
  <c r="AD48" i="6" a="1"/>
  <c r="AD48" i="6" s="1"/>
  <c r="AF42" i="6" a="1"/>
  <c r="AF42" i="6" s="1"/>
  <c r="AF33" i="6" a="1"/>
  <c r="AF33" i="6" s="1"/>
  <c r="AD52" i="6" a="1"/>
  <c r="AD52" i="6" s="1"/>
  <c r="U116" i="26"/>
  <c r="AF37" i="25"/>
  <c r="AD44" i="6" a="1"/>
  <c r="AD44" i="6" s="1"/>
  <c r="AD19" i="6" a="1"/>
  <c r="AD19" i="6" s="1"/>
  <c r="AD35" i="6" a="1"/>
  <c r="AD35" i="6" s="1"/>
  <c r="AF54" i="6" a="1"/>
  <c r="AF54" i="6" s="1"/>
  <c r="AF29" i="6" a="1"/>
  <c r="AF29" i="6" s="1"/>
  <c r="AB43" i="6" a="1"/>
  <c r="AB43" i="6" s="1"/>
  <c r="AB51" i="6" a="1"/>
  <c r="AB51" i="6" s="1"/>
  <c r="AB59" i="6" a="1"/>
  <c r="AB59" i="6" s="1"/>
  <c r="AB26" i="6" a="1"/>
  <c r="AB26" i="6" s="1"/>
  <c r="AB34" i="6" a="1"/>
  <c r="AB34" i="6" s="1"/>
  <c r="U262" i="26"/>
  <c r="U269" i="26"/>
  <c r="R93" i="5"/>
  <c r="AF56" i="5"/>
  <c r="AF28" i="25" s="1"/>
  <c r="P45" i="19"/>
  <c r="S314" i="26"/>
  <c r="S11" i="27"/>
  <c r="S11" i="24"/>
  <c r="S11" i="26"/>
  <c r="S11" i="21"/>
  <c r="S11" i="25"/>
  <c r="S11" i="20"/>
  <c r="S11" i="22"/>
  <c r="S11" i="18"/>
  <c r="S11" i="16"/>
  <c r="S11" i="14"/>
  <c r="S11" i="15"/>
  <c r="S11" i="12"/>
  <c r="S11" i="13"/>
  <c r="S11" i="11"/>
  <c r="S11" i="19"/>
  <c r="S11" i="10"/>
  <c r="S11" i="9"/>
  <c r="S11" i="6"/>
  <c r="S79" i="5"/>
  <c r="S55" i="5"/>
  <c r="S56" i="5" s="1"/>
  <c r="S28" i="25" s="1"/>
  <c r="S80" i="5"/>
  <c r="S78" i="5"/>
  <c r="O270" i="26"/>
  <c r="O262" i="26"/>
  <c r="O267" i="26"/>
  <c r="O269" i="26"/>
  <c r="O246" i="26"/>
  <c r="O261" i="26"/>
  <c r="O263" i="26"/>
  <c r="O116" i="26"/>
  <c r="O112" i="26"/>
  <c r="O106" i="26"/>
  <c r="O113" i="26"/>
  <c r="O109" i="26"/>
  <c r="AD37" i="25"/>
  <c r="F41" i="9"/>
  <c r="F63" i="9" s="1"/>
  <c r="F83" i="9" s="1"/>
  <c r="F147" i="9" s="1"/>
  <c r="F167" i="9" s="1"/>
  <c r="F105" i="9" s="1"/>
  <c r="F125" i="9" s="1"/>
  <c r="F189" i="9" s="1"/>
  <c r="F18" i="18" s="1"/>
  <c r="F18" i="19" s="1"/>
  <c r="F22" i="9"/>
  <c r="V278" i="18"/>
  <c r="V22" i="20" s="1"/>
  <c r="W1017" i="13"/>
  <c r="W278" i="18"/>
  <c r="W22" i="20" s="1"/>
  <c r="J20" i="26"/>
  <c r="P47" i="19"/>
  <c r="F47" i="19"/>
  <c r="O47" i="19"/>
  <c r="F210" i="18"/>
  <c r="F132" i="11"/>
  <c r="I54" i="19"/>
  <c r="K54" i="19"/>
  <c r="T54" i="19"/>
  <c r="Z53" i="19"/>
  <c r="H53" i="19"/>
  <c r="Q53" i="19"/>
  <c r="F55" i="18"/>
  <c r="F46" i="10"/>
  <c r="AF10" i="27"/>
  <c r="AF10" i="25"/>
  <c r="AF10" i="26"/>
  <c r="AF10" i="24"/>
  <c r="AF10" i="21"/>
  <c r="AF10" i="22"/>
  <c r="AF10" i="20"/>
  <c r="AF10" i="19"/>
  <c r="AF10" i="15"/>
  <c r="AF10" i="14"/>
  <c r="AF10" i="18"/>
  <c r="AF10" i="13"/>
  <c r="AF10" i="12"/>
  <c r="AF10" i="16"/>
  <c r="AF10" i="11"/>
  <c r="AF69" i="5"/>
  <c r="AF10" i="10"/>
  <c r="AF10" i="9"/>
  <c r="AF10" i="6"/>
  <c r="AF70" i="5"/>
  <c r="AD46" i="25"/>
  <c r="T18" i="20"/>
  <c r="U18" i="20"/>
  <c r="J18" i="20"/>
  <c r="L43" i="19"/>
  <c r="I43" i="19"/>
  <c r="Z43" i="19"/>
  <c r="T51" i="19"/>
  <c r="J51" i="19"/>
  <c r="Q314" i="26"/>
  <c r="Q11" i="27"/>
  <c r="Q11" i="25"/>
  <c r="Q11" i="26"/>
  <c r="Q11" i="24"/>
  <c r="Q11" i="21"/>
  <c r="Q11" i="22"/>
  <c r="Q11" i="19"/>
  <c r="Q11" i="20"/>
  <c r="Q11" i="15"/>
  <c r="Q11" i="14"/>
  <c r="Q11" i="18"/>
  <c r="Q11" i="13"/>
  <c r="Q11" i="12"/>
  <c r="Q55" i="5"/>
  <c r="Q56" i="5" s="1"/>
  <c r="Q28" i="25" s="1"/>
  <c r="Q11" i="11"/>
  <c r="Q80" i="5"/>
  <c r="Q78" i="5"/>
  <c r="Q11" i="16"/>
  <c r="Q11" i="10"/>
  <c r="Q11" i="9"/>
  <c r="Q11" i="6"/>
  <c r="Q79" i="5"/>
  <c r="F110" i="22"/>
  <c r="F61" i="22"/>
  <c r="F112" i="22" s="1"/>
  <c r="Z31" i="19"/>
  <c r="S31" i="19"/>
  <c r="I31" i="19"/>
  <c r="M20" i="20"/>
  <c r="N49" i="19"/>
  <c r="X49" i="19"/>
  <c r="Z110" i="18"/>
  <c r="Z41" i="19" s="1"/>
  <c r="Z422" i="12"/>
  <c r="Z424" i="12" s="1"/>
  <c r="F32" i="19"/>
  <c r="O32" i="19"/>
  <c r="X32" i="19"/>
  <c r="I55" i="19"/>
  <c r="N55" i="19"/>
  <c r="W55" i="19"/>
  <c r="F85" i="12"/>
  <c r="F80" i="12"/>
  <c r="R45" i="19"/>
  <c r="W45" i="19"/>
  <c r="M45" i="19"/>
  <c r="S285" i="26"/>
  <c r="S24" i="25"/>
  <c r="S46" i="25" s="1"/>
  <c r="AD50" i="19"/>
  <c r="X50" i="19"/>
  <c r="T50" i="19"/>
  <c r="P50" i="19"/>
  <c r="L50" i="19"/>
  <c r="H50" i="19"/>
  <c r="AB50" i="19"/>
  <c r="W50" i="19"/>
  <c r="S50" i="19"/>
  <c r="O50" i="19"/>
  <c r="K50" i="19"/>
  <c r="G50" i="19"/>
  <c r="Z50" i="19"/>
  <c r="R50" i="19"/>
  <c r="J50" i="19"/>
  <c r="V50" i="19"/>
  <c r="N50" i="19"/>
  <c r="F50" i="19"/>
  <c r="Y50" i="19"/>
  <c r="I50" i="19"/>
  <c r="U50" i="19"/>
  <c r="AF50" i="19"/>
  <c r="M50" i="19"/>
  <c r="Q50" i="19"/>
  <c r="N110" i="18"/>
  <c r="N422" i="12"/>
  <c r="N424" i="12" s="1"/>
  <c r="F56" i="11"/>
  <c r="F144" i="18"/>
  <c r="AB278" i="18"/>
  <c r="AB22" i="20" s="1"/>
  <c r="AB1017" i="13"/>
  <c r="F165" i="12"/>
  <c r="F160" i="12"/>
  <c r="AF57" i="19"/>
  <c r="Y57" i="19"/>
  <c r="U57" i="19"/>
  <c r="Q57" i="19"/>
  <c r="M57" i="19"/>
  <c r="I57" i="19"/>
  <c r="AD57" i="19"/>
  <c r="X57" i="19"/>
  <c r="T57" i="19"/>
  <c r="P57" i="19"/>
  <c r="L57" i="19"/>
  <c r="H57" i="19"/>
  <c r="AB57" i="19"/>
  <c r="S57" i="19"/>
  <c r="K57" i="19"/>
  <c r="W57" i="19"/>
  <c r="O57" i="19"/>
  <c r="G57" i="19"/>
  <c r="Z57" i="19"/>
  <c r="J57" i="19"/>
  <c r="V57" i="19"/>
  <c r="F57" i="19"/>
  <c r="F59" i="19" s="1"/>
  <c r="F61" i="19" s="1"/>
  <c r="R57" i="19"/>
  <c r="N57" i="19"/>
  <c r="H104" i="5"/>
  <c r="M47" i="19"/>
  <c r="F840" i="13"/>
  <c r="F804" i="13"/>
  <c r="J54" i="19"/>
  <c r="O54" i="19"/>
  <c r="X54" i="19"/>
  <c r="N93" i="5"/>
  <c r="AD41" i="6" a="1"/>
  <c r="AD41" i="6" s="1"/>
  <c r="AD49" i="6" a="1"/>
  <c r="AD49" i="6" s="1"/>
  <c r="AD57" i="6" a="1"/>
  <c r="AD57" i="6" s="1"/>
  <c r="AD24" i="6" a="1"/>
  <c r="AD24" i="6" s="1"/>
  <c r="AD32" i="6" a="1"/>
  <c r="AD32" i="6" s="1"/>
  <c r="R53" i="19"/>
  <c r="G53" i="19"/>
  <c r="U53" i="19"/>
  <c r="W285" i="26"/>
  <c r="W24" i="25"/>
  <c r="W46" i="25" s="1"/>
  <c r="AF18" i="6" a="1"/>
  <c r="AF18" i="6" s="1"/>
  <c r="AF51" i="6" a="1"/>
  <c r="AF51" i="6" s="1"/>
  <c r="AF59" i="6" a="1"/>
  <c r="AF59" i="6" s="1"/>
  <c r="AF26" i="6" a="1"/>
  <c r="AF26" i="6" s="1"/>
  <c r="AF34" i="6" a="1"/>
  <c r="AF34" i="6" s="1"/>
  <c r="Z63" i="19"/>
  <c r="V63" i="19"/>
  <c r="R63" i="19"/>
  <c r="N63" i="19"/>
  <c r="J63" i="19"/>
  <c r="F63" i="19"/>
  <c r="Z40" i="19"/>
  <c r="V40" i="19"/>
  <c r="R40" i="19"/>
  <c r="N40" i="19"/>
  <c r="J40" i="19"/>
  <c r="AB64" i="19"/>
  <c r="S64" i="19"/>
  <c r="K64" i="19"/>
  <c r="W63" i="19"/>
  <c r="O63" i="19"/>
  <c r="G63" i="19"/>
  <c r="AB41" i="19"/>
  <c r="S41" i="19"/>
  <c r="K41" i="19"/>
  <c r="W40" i="19"/>
  <c r="O40" i="19"/>
  <c r="G40" i="19"/>
  <c r="Y39" i="19"/>
  <c r="Q39" i="19"/>
  <c r="I39" i="19"/>
  <c r="AB37" i="19"/>
  <c r="S37" i="19"/>
  <c r="K37" i="19"/>
  <c r="W64" i="19"/>
  <c r="O64" i="19"/>
  <c r="G64" i="19"/>
  <c r="AB63" i="19"/>
  <c r="S63" i="19"/>
  <c r="K63" i="19"/>
  <c r="W41" i="19"/>
  <c r="O41" i="19"/>
  <c r="G41" i="19"/>
  <c r="AB40" i="19"/>
  <c r="S40" i="19"/>
  <c r="K40" i="19"/>
  <c r="W37" i="19"/>
  <c r="O37" i="19"/>
  <c r="G37" i="19"/>
  <c r="Z64" i="19"/>
  <c r="J64" i="19"/>
  <c r="X63" i="19"/>
  <c r="H63" i="19"/>
  <c r="X40" i="19"/>
  <c r="H40" i="19"/>
  <c r="T39" i="19"/>
  <c r="Z37" i="19"/>
  <c r="J37" i="19"/>
  <c r="V64" i="19"/>
  <c r="F64" i="19"/>
  <c r="F66" i="19" s="1"/>
  <c r="T63" i="19"/>
  <c r="T40" i="19"/>
  <c r="P39" i="19"/>
  <c r="V37" i="19"/>
  <c r="R64" i="19"/>
  <c r="P63" i="19"/>
  <c r="H39" i="19"/>
  <c r="I38" i="19"/>
  <c r="N64" i="19"/>
  <c r="L63" i="19"/>
  <c r="AD40" i="19"/>
  <c r="AD39" i="19"/>
  <c r="P40" i="19"/>
  <c r="L39" i="19"/>
  <c r="AD63" i="19"/>
  <c r="Y38" i="19"/>
  <c r="N37" i="19"/>
  <c r="X39" i="19"/>
  <c r="R37" i="19"/>
  <c r="L40" i="19"/>
  <c r="U38" i="19"/>
  <c r="P38" i="19"/>
  <c r="W38" i="19"/>
  <c r="G38" i="19"/>
  <c r="V38" i="19"/>
  <c r="AF38" i="19"/>
  <c r="AB39" i="19"/>
  <c r="K39" i="19"/>
  <c r="R39" i="19"/>
  <c r="M39" i="19"/>
  <c r="T37" i="19"/>
  <c r="M40" i="19"/>
  <c r="H41" i="19"/>
  <c r="X41" i="19"/>
  <c r="Q63" i="19"/>
  <c r="L64" i="19"/>
  <c r="AD64" i="19"/>
  <c r="U37" i="19"/>
  <c r="M64" i="19"/>
  <c r="H38" i="19"/>
  <c r="R38" i="19"/>
  <c r="AF40" i="19"/>
  <c r="S39" i="19"/>
  <c r="J39" i="19"/>
  <c r="L37" i="19"/>
  <c r="U40" i="19"/>
  <c r="I63" i="19"/>
  <c r="T64" i="19"/>
  <c r="M37" i="19"/>
  <c r="AB38" i="19"/>
  <c r="J38" i="19"/>
  <c r="Q38" i="19"/>
  <c r="V39" i="19"/>
  <c r="I40" i="19"/>
  <c r="M63" i="19"/>
  <c r="X64" i="19"/>
  <c r="M41" i="19"/>
  <c r="Y64" i="19"/>
  <c r="AD38" i="19"/>
  <c r="L38" i="19"/>
  <c r="S38" i="19"/>
  <c r="Z38" i="19"/>
  <c r="N38" i="19"/>
  <c r="M38" i="19"/>
  <c r="W39" i="19"/>
  <c r="G39" i="19"/>
  <c r="N39" i="19"/>
  <c r="U39" i="19"/>
  <c r="AF64" i="19"/>
  <c r="H37" i="19"/>
  <c r="X37" i="19"/>
  <c r="Q40" i="19"/>
  <c r="L41" i="19"/>
  <c r="AD41" i="19"/>
  <c r="U63" i="19"/>
  <c r="P64" i="19"/>
  <c r="I37" i="19"/>
  <c r="Y37" i="19"/>
  <c r="U41" i="19"/>
  <c r="Q64" i="19"/>
  <c r="X38" i="19"/>
  <c r="O38" i="19"/>
  <c r="Z39" i="19"/>
  <c r="AF39" i="19"/>
  <c r="AD37" i="19"/>
  <c r="Y63" i="19"/>
  <c r="I41" i="19"/>
  <c r="U64" i="19"/>
  <c r="T38" i="19"/>
  <c r="K38" i="19"/>
  <c r="AF63" i="19"/>
  <c r="O39" i="19"/>
  <c r="F39" i="19"/>
  <c r="AF37" i="19"/>
  <c r="P37" i="19"/>
  <c r="Y40" i="19"/>
  <c r="H64" i="19"/>
  <c r="Q37" i="19"/>
  <c r="I64" i="19"/>
  <c r="M18" i="20"/>
  <c r="AB18" i="20"/>
  <c r="N18" i="20"/>
  <c r="P43" i="19"/>
  <c r="Q43" i="19"/>
  <c r="G43" i="19"/>
  <c r="H51" i="19"/>
  <c r="Q51" i="19"/>
  <c r="G51" i="19"/>
  <c r="F239" i="18"/>
  <c r="F166" i="11"/>
  <c r="V110" i="18"/>
  <c r="V422" i="12"/>
  <c r="V424" i="12" s="1"/>
  <c r="E39" i="26"/>
  <c r="E111" i="26" s="1"/>
  <c r="F26" i="22"/>
  <c r="O31" i="19"/>
  <c r="T31" i="19"/>
  <c r="AF31" i="19"/>
  <c r="R26" i="25"/>
  <c r="F49" i="19"/>
  <c r="K49" i="19"/>
  <c r="L49" i="19"/>
  <c r="U49" i="19"/>
  <c r="G115" i="26"/>
  <c r="T26" i="25"/>
  <c r="AD16" i="19"/>
  <c r="X16" i="19"/>
  <c r="T16" i="19"/>
  <c r="P16" i="19"/>
  <c r="L16" i="19"/>
  <c r="H16" i="19"/>
  <c r="AB16" i="19"/>
  <c r="W16" i="19"/>
  <c r="S16" i="19"/>
  <c r="O16" i="19"/>
  <c r="K16" i="19"/>
  <c r="G16" i="19"/>
  <c r="Z16" i="19"/>
  <c r="R16" i="19"/>
  <c r="J16" i="19"/>
  <c r="V16" i="19"/>
  <c r="N16" i="19"/>
  <c r="F16" i="19"/>
  <c r="AF16" i="19"/>
  <c r="M16" i="19"/>
  <c r="Y16" i="19"/>
  <c r="I16" i="19"/>
  <c r="Q16" i="19"/>
  <c r="U16" i="19"/>
  <c r="Z32" i="19"/>
  <c r="L32" i="19"/>
  <c r="X55" i="19"/>
  <c r="AF55" i="19"/>
  <c r="U286" i="26"/>
  <c r="Z984" i="13"/>
  <c r="Q278" i="18"/>
  <c r="Q22" i="20" s="1"/>
  <c r="R15" i="27"/>
  <c r="R23" i="27" s="1"/>
  <c r="R24" i="27" s="1"/>
  <c r="R21" i="26"/>
  <c r="V15" i="27"/>
  <c r="V23" i="27" s="1"/>
  <c r="V24" i="27" s="1"/>
  <c r="V21" i="26"/>
  <c r="V20" i="26"/>
  <c r="F40" i="12"/>
  <c r="F45" i="12"/>
  <c r="F363" i="12"/>
  <c r="F368" i="12"/>
  <c r="AB10" i="27"/>
  <c r="AB10" i="24"/>
  <c r="AB10" i="25"/>
  <c r="AB10" i="21"/>
  <c r="AB10" i="26"/>
  <c r="AB10" i="20"/>
  <c r="AB10" i="22"/>
  <c r="AB10" i="18"/>
  <c r="AB10" i="16"/>
  <c r="AB10" i="19"/>
  <c r="AB10" i="14"/>
  <c r="AB10" i="12"/>
  <c r="AB10" i="13"/>
  <c r="AB10" i="15"/>
  <c r="AB69" i="5"/>
  <c r="AB93" i="5" s="1"/>
  <c r="AB10" i="10"/>
  <c r="AB10" i="9"/>
  <c r="AB10" i="6"/>
  <c r="AB70" i="5"/>
  <c r="AB10" i="11"/>
  <c r="J102" i="5"/>
  <c r="J93" i="5"/>
  <c r="N45" i="19"/>
  <c r="F45" i="19"/>
  <c r="AB45" i="19"/>
  <c r="H45" i="19"/>
  <c r="X45" i="19"/>
  <c r="Q45" i="19"/>
  <c r="S286" i="26"/>
  <c r="H1028" i="13"/>
  <c r="P1028" i="13"/>
  <c r="X1028" i="13"/>
  <c r="M10" i="27"/>
  <c r="M10" i="25"/>
  <c r="M10" i="26"/>
  <c r="M10" i="24"/>
  <c r="M10" i="21"/>
  <c r="M10" i="22"/>
  <c r="M10" i="20"/>
  <c r="M10" i="19"/>
  <c r="M10" i="15"/>
  <c r="M10" i="14"/>
  <c r="M10" i="18"/>
  <c r="M10" i="13"/>
  <c r="M10" i="12"/>
  <c r="M10" i="11"/>
  <c r="M10" i="16"/>
  <c r="M69" i="5"/>
  <c r="M102" i="5" s="1"/>
  <c r="M10" i="10"/>
  <c r="M10" i="9"/>
  <c r="M10" i="6"/>
  <c r="M70" i="5"/>
  <c r="M36" i="25"/>
  <c r="M42" i="25"/>
  <c r="AB29" i="19"/>
  <c r="W29" i="19"/>
  <c r="S29" i="19"/>
  <c r="O29" i="19"/>
  <c r="K29" i="19"/>
  <c r="G29" i="19"/>
  <c r="Z29" i="19"/>
  <c r="V29" i="19"/>
  <c r="R29" i="19"/>
  <c r="N29" i="19"/>
  <c r="J29" i="19"/>
  <c r="AF29" i="19"/>
  <c r="U29" i="19"/>
  <c r="M29" i="19"/>
  <c r="Y29" i="19"/>
  <c r="Q29" i="19"/>
  <c r="I29" i="19"/>
  <c r="X29" i="19"/>
  <c r="H29" i="19"/>
  <c r="T29" i="19"/>
  <c r="L29" i="19"/>
  <c r="P29" i="19"/>
  <c r="AD29" i="19"/>
  <c r="P424" i="12"/>
  <c r="M278" i="18"/>
  <c r="M22" i="20" s="1"/>
  <c r="M1017" i="13"/>
  <c r="AF278" i="18"/>
  <c r="AF22" i="20" s="1"/>
  <c r="AF1017" i="13"/>
  <c r="H43" i="26"/>
  <c r="G1017" i="13"/>
  <c r="G278" i="18"/>
  <c r="U1028" i="13"/>
  <c r="F96" i="22"/>
  <c r="F40" i="22"/>
  <c r="V310" i="26"/>
  <c r="V27" i="25"/>
  <c r="V26" i="25"/>
  <c r="O286" i="26"/>
  <c r="H47" i="19"/>
  <c r="I47" i="19"/>
  <c r="U47" i="19"/>
  <c r="N47" i="19"/>
  <c r="G47" i="19"/>
  <c r="W47" i="19"/>
  <c r="V257" i="15"/>
  <c r="AF54" i="19"/>
  <c r="R54" i="19"/>
  <c r="V54" i="19"/>
  <c r="S54" i="19"/>
  <c r="L54" i="19"/>
  <c r="AD54" i="19"/>
  <c r="AD17" i="6" a="1"/>
  <c r="AD17" i="6" s="1"/>
  <c r="AD42" i="6" a="1"/>
  <c r="AD42" i="6" s="1"/>
  <c r="AD46" i="6" a="1"/>
  <c r="AD46" i="6" s="1"/>
  <c r="AD50" i="6" a="1"/>
  <c r="AD50" i="6" s="1"/>
  <c r="AD54" i="6" a="1"/>
  <c r="AD54" i="6" s="1"/>
  <c r="AD58" i="6" a="1"/>
  <c r="AD58" i="6" s="1"/>
  <c r="AD21" i="6" a="1"/>
  <c r="AD21" i="6" s="1"/>
  <c r="AD25" i="6" a="1"/>
  <c r="AD25" i="6" s="1"/>
  <c r="AD29" i="6" a="1"/>
  <c r="AD29" i="6" s="1"/>
  <c r="AD33" i="6" a="1"/>
  <c r="AD33" i="6" s="1"/>
  <c r="V53" i="19"/>
  <c r="K53" i="19"/>
  <c r="O53" i="19"/>
  <c r="P53" i="19"/>
  <c r="I53" i="19"/>
  <c r="Y53" i="19"/>
  <c r="F79" i="18"/>
  <c r="F40" i="19" s="1"/>
  <c r="F262" i="12"/>
  <c r="R110" i="18"/>
  <c r="R422" i="12"/>
  <c r="R424" i="12" s="1"/>
  <c r="W286" i="26"/>
  <c r="AF40" i="6" a="1"/>
  <c r="AF40" i="6" s="1"/>
  <c r="AF44" i="6" a="1"/>
  <c r="AF44" i="6" s="1"/>
  <c r="AF48" i="6" a="1"/>
  <c r="AF48" i="6" s="1"/>
  <c r="AF52" i="6" a="1"/>
  <c r="AF52" i="6" s="1"/>
  <c r="AF56" i="6" a="1"/>
  <c r="AF56" i="6" s="1"/>
  <c r="AF19" i="6" a="1"/>
  <c r="AF19" i="6" s="1"/>
  <c r="AF23" i="6" a="1"/>
  <c r="AF23" i="6" s="1"/>
  <c r="AF27" i="6" a="1"/>
  <c r="AF27" i="6" s="1"/>
  <c r="AF31" i="6" a="1"/>
  <c r="AF31" i="6" s="1"/>
  <c r="AF35" i="6" a="1"/>
  <c r="AF35" i="6" s="1"/>
  <c r="AF15" i="19"/>
  <c r="Y15" i="19"/>
  <c r="U15" i="19"/>
  <c r="Q15" i="19"/>
  <c r="M15" i="19"/>
  <c r="I15" i="19"/>
  <c r="AD15" i="19"/>
  <c r="X15" i="19"/>
  <c r="T15" i="19"/>
  <c r="P15" i="19"/>
  <c r="L15" i="19"/>
  <c r="H15" i="19"/>
  <c r="AB15" i="19"/>
  <c r="S15" i="19"/>
  <c r="K15" i="19"/>
  <c r="W15" i="19"/>
  <c r="O15" i="19"/>
  <c r="G15" i="19"/>
  <c r="V15" i="19"/>
  <c r="F15" i="19"/>
  <c r="R15" i="19"/>
  <c r="J15" i="19"/>
  <c r="N15" i="19"/>
  <c r="Z15" i="19"/>
  <c r="Y18" i="20"/>
  <c r="X18" i="20"/>
  <c r="K18" i="20"/>
  <c r="G29" i="26"/>
  <c r="G18" i="20"/>
  <c r="AD18" i="20"/>
  <c r="R18" i="20"/>
  <c r="AD28" i="19"/>
  <c r="X28" i="19"/>
  <c r="T28" i="19"/>
  <c r="P28" i="19"/>
  <c r="L28" i="19"/>
  <c r="H28" i="19"/>
  <c r="AB28" i="19"/>
  <c r="W28" i="19"/>
  <c r="S28" i="19"/>
  <c r="O28" i="19"/>
  <c r="K28" i="19"/>
  <c r="G28" i="19"/>
  <c r="V28" i="19"/>
  <c r="N28" i="19"/>
  <c r="Z28" i="19"/>
  <c r="R28" i="19"/>
  <c r="J28" i="19"/>
  <c r="Q28" i="19"/>
  <c r="AF28" i="19"/>
  <c r="M28" i="19"/>
  <c r="Y28" i="19"/>
  <c r="I28" i="19"/>
  <c r="U28" i="19"/>
  <c r="T43" i="19"/>
  <c r="U43" i="19"/>
  <c r="Y43" i="19"/>
  <c r="R43" i="19"/>
  <c r="K43" i="19"/>
  <c r="AB43" i="19"/>
  <c r="L51" i="19"/>
  <c r="U51" i="19"/>
  <c r="Y51" i="19"/>
  <c r="R51" i="19"/>
  <c r="K51" i="19"/>
  <c r="AB51" i="19"/>
  <c r="Q286" i="26"/>
  <c r="AB40" i="6" a="1"/>
  <c r="AB40" i="6" s="1"/>
  <c r="AB44" i="6" a="1"/>
  <c r="AB44" i="6" s="1"/>
  <c r="AB48" i="6" a="1"/>
  <c r="AB48" i="6" s="1"/>
  <c r="AB52" i="6" a="1"/>
  <c r="AB52" i="6" s="1"/>
  <c r="AB56" i="6" a="1"/>
  <c r="AB56" i="6" s="1"/>
  <c r="AB19" i="6" a="1"/>
  <c r="AB19" i="6" s="1"/>
  <c r="AB23" i="6" a="1"/>
  <c r="AB23" i="6" s="1"/>
  <c r="AB27" i="6" a="1"/>
  <c r="AB27" i="6" s="1"/>
  <c r="AB31" i="6" a="1"/>
  <c r="AB31" i="6" s="1"/>
  <c r="AB35" i="6" a="1"/>
  <c r="AB35" i="6" s="1"/>
  <c r="AB17" i="19"/>
  <c r="W17" i="19"/>
  <c r="S17" i="19"/>
  <c r="O17" i="19"/>
  <c r="K17" i="19"/>
  <c r="G17" i="19"/>
  <c r="Z17" i="19"/>
  <c r="V17" i="19"/>
  <c r="R17" i="19"/>
  <c r="N17" i="19"/>
  <c r="J17" i="19"/>
  <c r="F17" i="19"/>
  <c r="Y17" i="19"/>
  <c r="Q17" i="19"/>
  <c r="I17" i="19"/>
  <c r="AF17" i="19"/>
  <c r="U17" i="19"/>
  <c r="M17" i="19"/>
  <c r="T17" i="19"/>
  <c r="P17" i="19"/>
  <c r="X17" i="19"/>
  <c r="L17" i="19"/>
  <c r="AD17" i="19"/>
  <c r="H17" i="19"/>
  <c r="I278" i="18"/>
  <c r="I22" i="20" s="1"/>
  <c r="I1017" i="13"/>
  <c r="Y278" i="18"/>
  <c r="Y22" i="20" s="1"/>
  <c r="Y1017" i="13"/>
  <c r="J31" i="19"/>
  <c r="F31" i="19"/>
  <c r="W31" i="19"/>
  <c r="H31" i="19"/>
  <c r="X31" i="19"/>
  <c r="Q31" i="19"/>
  <c r="R310" i="26"/>
  <c r="R27" i="25"/>
  <c r="O20" i="20"/>
  <c r="V49" i="19"/>
  <c r="G49" i="19"/>
  <c r="S49" i="19"/>
  <c r="P49" i="19"/>
  <c r="I49" i="19"/>
  <c r="Y49" i="19"/>
  <c r="J1028" i="13"/>
  <c r="Q32" i="19"/>
  <c r="M32" i="19"/>
  <c r="V32" i="19"/>
  <c r="G32" i="19"/>
  <c r="W32" i="19"/>
  <c r="P32" i="19"/>
  <c r="T55" i="19"/>
  <c r="L55" i="19"/>
  <c r="Y55" i="19"/>
  <c r="F55" i="19"/>
  <c r="V55" i="19"/>
  <c r="O55" i="19"/>
  <c r="AB424" i="12"/>
  <c r="R257" i="15"/>
  <c r="U10" i="27"/>
  <c r="U10" i="25"/>
  <c r="U10" i="26"/>
  <c r="U317" i="26" s="1"/>
  <c r="U10" i="24"/>
  <c r="U10" i="21"/>
  <c r="U10" i="22"/>
  <c r="U10" i="19"/>
  <c r="U10" i="20"/>
  <c r="U10" i="15"/>
  <c r="U10" i="14"/>
  <c r="U10" i="18"/>
  <c r="U10" i="13"/>
  <c r="U10" i="12"/>
  <c r="U10" i="16"/>
  <c r="U10" i="11"/>
  <c r="U69" i="5"/>
  <c r="U102" i="5" s="1"/>
  <c r="U10" i="10"/>
  <c r="U10" i="9"/>
  <c r="U10" i="6"/>
  <c r="U70" i="5"/>
  <c r="U36" i="25"/>
  <c r="U42" i="25"/>
  <c r="U60" i="25" s="1"/>
  <c r="U112" i="26"/>
  <c r="U246" i="26"/>
  <c r="E30" i="26"/>
  <c r="E102" i="26" s="1"/>
  <c r="F18" i="20"/>
  <c r="AB21" i="19"/>
  <c r="W21" i="19"/>
  <c r="S21" i="19"/>
  <c r="O21" i="19"/>
  <c r="K21" i="19"/>
  <c r="G21" i="19"/>
  <c r="Z21" i="19"/>
  <c r="V21" i="19"/>
  <c r="R21" i="19"/>
  <c r="N21" i="19"/>
  <c r="J21" i="19"/>
  <c r="AF21" i="19"/>
  <c r="U21" i="19"/>
  <c r="M21" i="19"/>
  <c r="Y21" i="19"/>
  <c r="Q21" i="19"/>
  <c r="I21" i="19"/>
  <c r="P21" i="19"/>
  <c r="AD21" i="19"/>
  <c r="L21" i="19"/>
  <c r="T21" i="19"/>
  <c r="H21" i="19"/>
  <c r="X21" i="19"/>
  <c r="Z56" i="19"/>
  <c r="V56" i="19"/>
  <c r="R56" i="19"/>
  <c r="N56" i="19"/>
  <c r="J56" i="19"/>
  <c r="AF56" i="19"/>
  <c r="Y56" i="19"/>
  <c r="U56" i="19"/>
  <c r="Q56" i="19"/>
  <c r="M56" i="19"/>
  <c r="I56" i="19"/>
  <c r="AD56" i="19"/>
  <c r="T56" i="19"/>
  <c r="L56" i="19"/>
  <c r="X56" i="19"/>
  <c r="P56" i="19"/>
  <c r="H56" i="19"/>
  <c r="S56" i="19"/>
  <c r="O56" i="19"/>
  <c r="K56" i="19"/>
  <c r="G56" i="19"/>
  <c r="W56" i="19"/>
  <c r="AB56" i="19"/>
  <c r="E51" i="26"/>
  <c r="E68" i="26"/>
  <c r="E86" i="26" s="1"/>
  <c r="Z22" i="19"/>
  <c r="V22" i="19"/>
  <c r="R22" i="19"/>
  <c r="N22" i="19"/>
  <c r="J22" i="19"/>
  <c r="AF22" i="19"/>
  <c r="Y22" i="19"/>
  <c r="U22" i="19"/>
  <c r="Q22" i="19"/>
  <c r="M22" i="19"/>
  <c r="I22" i="19"/>
  <c r="AD22" i="19"/>
  <c r="T22" i="19"/>
  <c r="L22" i="19"/>
  <c r="X22" i="19"/>
  <c r="P22" i="19"/>
  <c r="H22" i="19"/>
  <c r="W22" i="19"/>
  <c r="G22" i="19"/>
  <c r="S22" i="19"/>
  <c r="AB22" i="19"/>
  <c r="O22" i="19"/>
  <c r="K22" i="19"/>
  <c r="AF23" i="19"/>
  <c r="Y23" i="19"/>
  <c r="U23" i="19"/>
  <c r="Q23" i="19"/>
  <c r="M23" i="19"/>
  <c r="I23" i="19"/>
  <c r="AD23" i="19"/>
  <c r="X23" i="19"/>
  <c r="T23" i="19"/>
  <c r="P23" i="19"/>
  <c r="L23" i="19"/>
  <c r="H23" i="19"/>
  <c r="AB23" i="19"/>
  <c r="S23" i="19"/>
  <c r="K23" i="19"/>
  <c r="W23" i="19"/>
  <c r="O23" i="19"/>
  <c r="G23" i="19"/>
  <c r="N23" i="19"/>
  <c r="Z23" i="19"/>
  <c r="J23" i="19"/>
  <c r="V23" i="19"/>
  <c r="R23" i="19"/>
  <c r="G33" i="26"/>
  <c r="G125" i="26"/>
  <c r="Q1028" i="13"/>
  <c r="Y15" i="27"/>
  <c r="Y23" i="27" s="1"/>
  <c r="Y24" i="27" s="1"/>
  <c r="Y21" i="26"/>
  <c r="R20" i="26"/>
  <c r="R32" i="26" s="1"/>
  <c r="Y310" i="26"/>
  <c r="Y27" i="25"/>
  <c r="Y26" i="25"/>
  <c r="F200" i="12"/>
  <c r="F205" i="12"/>
  <c r="N21" i="26"/>
  <c r="N20" i="26"/>
  <c r="K45" i="19"/>
  <c r="O45" i="19"/>
  <c r="I45" i="19"/>
  <c r="Y45" i="19"/>
  <c r="F116" i="18"/>
  <c r="F23" i="11"/>
  <c r="N278" i="18"/>
  <c r="N22" i="20" s="1"/>
  <c r="N1017" i="13"/>
  <c r="O314" i="26"/>
  <c r="O11" i="27"/>
  <c r="O11" i="24"/>
  <c r="O11" i="25"/>
  <c r="O11" i="21"/>
  <c r="O11" i="26"/>
  <c r="O11" i="20"/>
  <c r="O11" i="22"/>
  <c r="O11" i="19"/>
  <c r="O11" i="18"/>
  <c r="O11" i="16"/>
  <c r="O11" i="14"/>
  <c r="O11" i="12"/>
  <c r="O11" i="13"/>
  <c r="O11" i="10"/>
  <c r="O11" i="9"/>
  <c r="O11" i="6"/>
  <c r="O79" i="5"/>
  <c r="O11" i="11"/>
  <c r="O55" i="5"/>
  <c r="O11" i="15"/>
  <c r="O80" i="5"/>
  <c r="O78" i="5"/>
  <c r="AD46" i="19"/>
  <c r="X46" i="19"/>
  <c r="T46" i="19"/>
  <c r="P46" i="19"/>
  <c r="L46" i="19"/>
  <c r="H46" i="19"/>
  <c r="AB46" i="19"/>
  <c r="W46" i="19"/>
  <c r="S46" i="19"/>
  <c r="O46" i="19"/>
  <c r="K46" i="19"/>
  <c r="G46" i="19"/>
  <c r="V46" i="19"/>
  <c r="N46" i="19"/>
  <c r="F46" i="19"/>
  <c r="Z46" i="19"/>
  <c r="R46" i="19"/>
  <c r="J46" i="19"/>
  <c r="AF46" i="19"/>
  <c r="M46" i="19"/>
  <c r="Y46" i="19"/>
  <c r="I46" i="19"/>
  <c r="Q46" i="19"/>
  <c r="U46" i="19"/>
  <c r="X26" i="25"/>
  <c r="AD47" i="19"/>
  <c r="Y47" i="19"/>
  <c r="V47" i="19"/>
  <c r="F876" i="13"/>
  <c r="F913" i="13" s="1"/>
  <c r="F950" i="13" s="1"/>
  <c r="F987" i="13"/>
  <c r="F281" i="18" s="1"/>
  <c r="U54" i="19"/>
  <c r="F54" i="19"/>
  <c r="AB54" i="19"/>
  <c r="F53" i="19"/>
  <c r="AB53" i="19"/>
  <c r="X53" i="19"/>
  <c r="W314" i="26"/>
  <c r="W11" i="27"/>
  <c r="W11" i="24"/>
  <c r="W11" i="25"/>
  <c r="W11" i="21"/>
  <c r="W11" i="26"/>
  <c r="W11" i="20"/>
  <c r="W11" i="22"/>
  <c r="W11" i="18"/>
  <c r="W11" i="16"/>
  <c r="W11" i="19"/>
  <c r="W11" i="14"/>
  <c r="W11" i="12"/>
  <c r="W11" i="13"/>
  <c r="W11" i="10"/>
  <c r="W11" i="9"/>
  <c r="W11" i="6"/>
  <c r="W79" i="5"/>
  <c r="W11" i="15"/>
  <c r="W11" i="11"/>
  <c r="W55" i="5"/>
  <c r="W56" i="5" s="1"/>
  <c r="W28" i="25" s="1"/>
  <c r="W80" i="5"/>
  <c r="W78" i="5"/>
  <c r="AB48" i="25"/>
  <c r="AB46" i="25"/>
  <c r="S18" i="20"/>
  <c r="Q18" i="20"/>
  <c r="Z18" i="20"/>
  <c r="X43" i="19"/>
  <c r="J43" i="19"/>
  <c r="S43" i="19"/>
  <c r="P51" i="19"/>
  <c r="I51" i="19"/>
  <c r="Z51" i="19"/>
  <c r="S51" i="19"/>
  <c r="R1028" i="13"/>
  <c r="F55" i="20"/>
  <c r="F57" i="20" s="1"/>
  <c r="F373" i="18"/>
  <c r="F88" i="19"/>
  <c r="F90" i="19" s="1"/>
  <c r="H33" i="26"/>
  <c r="H105" i="26" s="1"/>
  <c r="H125" i="26"/>
  <c r="H245" i="26" s="1"/>
  <c r="F113" i="22"/>
  <c r="F115" i="22" s="1"/>
  <c r="F64" i="22"/>
  <c r="F74" i="22" s="1"/>
  <c r="Y56" i="5"/>
  <c r="G31" i="19"/>
  <c r="P31" i="19"/>
  <c r="Y31" i="19"/>
  <c r="G20" i="20"/>
  <c r="J49" i="19"/>
  <c r="W49" i="19"/>
  <c r="H49" i="19"/>
  <c r="K11" i="27"/>
  <c r="K11" i="24"/>
  <c r="K11" i="26"/>
  <c r="K11" i="21"/>
  <c r="K11" i="25"/>
  <c r="K11" i="20"/>
  <c r="K11" i="22"/>
  <c r="K11" i="19"/>
  <c r="K11" i="18"/>
  <c r="K11" i="16"/>
  <c r="K11" i="14"/>
  <c r="K11" i="12"/>
  <c r="K11" i="15"/>
  <c r="K11" i="13"/>
  <c r="K11" i="11"/>
  <c r="K11" i="10"/>
  <c r="K11" i="9"/>
  <c r="K11" i="6"/>
  <c r="K79" i="5"/>
  <c r="K55" i="5"/>
  <c r="K80" i="5"/>
  <c r="K78" i="5"/>
  <c r="I32" i="19"/>
  <c r="R32" i="19"/>
  <c r="H32" i="19"/>
  <c r="H55" i="19"/>
  <c r="U55" i="19"/>
  <c r="G55" i="19"/>
  <c r="K424" i="12"/>
  <c r="U285" i="26"/>
  <c r="U24" i="25"/>
  <c r="U46" i="25" s="1"/>
  <c r="O1017" i="13"/>
  <c r="O278" i="18"/>
  <c r="O22" i="20" s="1"/>
  <c r="Z1028" i="13"/>
  <c r="F651" i="13"/>
  <c r="F688" i="13" s="1"/>
  <c r="F725" i="13" s="1"/>
  <c r="F615" i="13"/>
  <c r="Z26" i="19"/>
  <c r="V26" i="19"/>
  <c r="R26" i="19"/>
  <c r="N26" i="19"/>
  <c r="J26" i="19"/>
  <c r="AF26" i="19"/>
  <c r="Y26" i="19"/>
  <c r="U26" i="19"/>
  <c r="Q26" i="19"/>
  <c r="M26" i="19"/>
  <c r="I26" i="19"/>
  <c r="X26" i="19"/>
  <c r="P26" i="19"/>
  <c r="H26" i="19"/>
  <c r="AD26" i="19"/>
  <c r="T26" i="19"/>
  <c r="L26" i="19"/>
  <c r="S26" i="19"/>
  <c r="O26" i="19"/>
  <c r="W26" i="19"/>
  <c r="K26" i="19"/>
  <c r="AB26" i="19"/>
  <c r="G26" i="19"/>
  <c r="S45" i="19"/>
  <c r="T45" i="19"/>
  <c r="AF45" i="19"/>
  <c r="P20" i="26"/>
  <c r="L278" i="18"/>
  <c r="L48" i="19" s="1"/>
  <c r="L1017" i="13"/>
  <c r="K278" i="18"/>
  <c r="K22" i="20" s="1"/>
  <c r="K1017" i="13"/>
  <c r="G1028" i="13"/>
  <c r="U278" i="18"/>
  <c r="U22" i="20" s="1"/>
  <c r="U1017" i="13"/>
  <c r="O285" i="26"/>
  <c r="O24" i="25"/>
  <c r="O46" i="25" s="1"/>
  <c r="X47" i="19"/>
  <c r="T47" i="19"/>
  <c r="J47" i="19"/>
  <c r="Z47" i="19"/>
  <c r="S47" i="19"/>
  <c r="Y54" i="19"/>
  <c r="N54" i="19"/>
  <c r="H54" i="19"/>
  <c r="AD45" i="6" a="1"/>
  <c r="AD45" i="6" s="1"/>
  <c r="AD53" i="6" a="1"/>
  <c r="AD53" i="6" s="1"/>
  <c r="AD20" i="6" a="1"/>
  <c r="AD20" i="6" s="1"/>
  <c r="AD28" i="6" a="1"/>
  <c r="AD28" i="6" s="1"/>
  <c r="AD36" i="6" a="1"/>
  <c r="AD36" i="6" s="1"/>
  <c r="N53" i="19"/>
  <c r="L53" i="19"/>
  <c r="AF43" i="6" a="1"/>
  <c r="AF43" i="6" s="1"/>
  <c r="AF47" i="6" a="1"/>
  <c r="AF47" i="6" s="1"/>
  <c r="AF55" i="6" a="1"/>
  <c r="AF55" i="6" s="1"/>
  <c r="AF22" i="6" a="1"/>
  <c r="AF22" i="6" s="1"/>
  <c r="P310" i="26"/>
  <c r="P317" i="26" s="1"/>
  <c r="P27" i="25"/>
  <c r="I29" i="26"/>
  <c r="I101" i="26" s="1"/>
  <c r="I118" i="26" s="1"/>
  <c r="I276" i="26" s="1"/>
  <c r="I18" i="20"/>
  <c r="AF18" i="20"/>
  <c r="W18" i="20"/>
  <c r="M43" i="19"/>
  <c r="N43" i="19"/>
  <c r="W43" i="19"/>
  <c r="M51" i="19"/>
  <c r="N51" i="19"/>
  <c r="W51" i="19"/>
  <c r="R278" i="18"/>
  <c r="R22" i="20" s="1"/>
  <c r="R1017" i="13"/>
  <c r="Q285" i="26"/>
  <c r="Q24" i="25"/>
  <c r="Q46" i="25" s="1"/>
  <c r="Z52" i="19"/>
  <c r="V52" i="19"/>
  <c r="R52" i="19"/>
  <c r="N52" i="19"/>
  <c r="J52" i="19"/>
  <c r="F52" i="19"/>
  <c r="AF52" i="19"/>
  <c r="Y52" i="19"/>
  <c r="U52" i="19"/>
  <c r="Q52" i="19"/>
  <c r="M52" i="19"/>
  <c r="I52" i="19"/>
  <c r="X52" i="19"/>
  <c r="P52" i="19"/>
  <c r="H52" i="19"/>
  <c r="AD52" i="19"/>
  <c r="T52" i="19"/>
  <c r="L52" i="19"/>
  <c r="W52" i="19"/>
  <c r="G52" i="19"/>
  <c r="S52" i="19"/>
  <c r="O52" i="19"/>
  <c r="K52" i="19"/>
  <c r="AB52" i="19"/>
  <c r="R31" i="19"/>
  <c r="AB31" i="19"/>
  <c r="M31" i="19"/>
  <c r="U20" i="20"/>
  <c r="R49" i="19"/>
  <c r="AD49" i="19"/>
  <c r="AF19" i="19"/>
  <c r="Y19" i="19"/>
  <c r="U19" i="19"/>
  <c r="Q19" i="19"/>
  <c r="M19" i="19"/>
  <c r="I19" i="19"/>
  <c r="AD19" i="19"/>
  <c r="X19" i="19"/>
  <c r="T19" i="19"/>
  <c r="P19" i="19"/>
  <c r="L19" i="19"/>
  <c r="H19" i="19"/>
  <c r="W19" i="19"/>
  <c r="O19" i="19"/>
  <c r="G19" i="19"/>
  <c r="AB19" i="19"/>
  <c r="S19" i="19"/>
  <c r="K19" i="19"/>
  <c r="R19" i="19"/>
  <c r="N19" i="19"/>
  <c r="Z19" i="19"/>
  <c r="J19" i="19"/>
  <c r="V19" i="19"/>
  <c r="AD42" i="19"/>
  <c r="X42" i="19"/>
  <c r="T42" i="19"/>
  <c r="P42" i="19"/>
  <c r="L42" i="19"/>
  <c r="H42" i="19"/>
  <c r="AB42" i="19"/>
  <c r="W42" i="19"/>
  <c r="S42" i="19"/>
  <c r="O42" i="19"/>
  <c r="K42" i="19"/>
  <c r="G42" i="19"/>
  <c r="Z42" i="19"/>
  <c r="R42" i="19"/>
  <c r="J42" i="19"/>
  <c r="V42" i="19"/>
  <c r="N42" i="19"/>
  <c r="F42" i="19"/>
  <c r="Q42" i="19"/>
  <c r="AF42" i="19"/>
  <c r="M42" i="19"/>
  <c r="I42" i="19"/>
  <c r="U42" i="19"/>
  <c r="Y42" i="19"/>
  <c r="F437" i="9"/>
  <c r="F456" i="9"/>
  <c r="F478" i="9" s="1"/>
  <c r="F498" i="9" s="1"/>
  <c r="F562" i="9" s="1"/>
  <c r="F582" i="9" s="1"/>
  <c r="F520" i="9" s="1"/>
  <c r="F540" i="9" s="1"/>
  <c r="F604" i="9" s="1"/>
  <c r="Y32" i="19"/>
  <c r="N32" i="19"/>
  <c r="S32" i="19"/>
  <c r="AD32" i="19"/>
  <c r="Q55" i="19"/>
  <c r="R55" i="19"/>
  <c r="K55" i="19"/>
  <c r="AB55" i="19"/>
  <c r="F135" i="15"/>
  <c r="F159" i="15" s="1"/>
  <c r="F183" i="15" s="1"/>
  <c r="F112" i="15"/>
  <c r="AF46" i="25"/>
  <c r="F408" i="12"/>
  <c r="F403" i="12"/>
  <c r="Y102" i="5"/>
  <c r="Y104" i="5" s="1"/>
  <c r="R56" i="5"/>
  <c r="R28" i="25" s="1"/>
  <c r="I93" i="5"/>
  <c r="H93" i="5"/>
  <c r="G93" i="5"/>
  <c r="J45" i="19"/>
  <c r="V45" i="19"/>
  <c r="G45" i="19"/>
  <c r="L45" i="19"/>
  <c r="AD45" i="19"/>
  <c r="U45" i="19"/>
  <c r="J110" i="18"/>
  <c r="J422" i="12"/>
  <c r="J424" i="12" s="1"/>
  <c r="S10" i="27"/>
  <c r="S10" i="24"/>
  <c r="S10" i="25"/>
  <c r="S10" i="21"/>
  <c r="S10" i="26"/>
  <c r="S10" i="20"/>
  <c r="S10" i="22"/>
  <c r="S10" i="19"/>
  <c r="S10" i="18"/>
  <c r="S10" i="16"/>
  <c r="S10" i="14"/>
  <c r="S10" i="12"/>
  <c r="S10" i="13"/>
  <c r="S69" i="5"/>
  <c r="S102" i="5" s="1"/>
  <c r="S10" i="15"/>
  <c r="S10" i="10"/>
  <c r="S10" i="9"/>
  <c r="S10" i="6"/>
  <c r="S70" i="5"/>
  <c r="S10" i="11"/>
  <c r="S42" i="25"/>
  <c r="S60" i="25" s="1"/>
  <c r="S36" i="25"/>
  <c r="AF27" i="19"/>
  <c r="Y27" i="19"/>
  <c r="U27" i="19"/>
  <c r="Q27" i="19"/>
  <c r="M27" i="19"/>
  <c r="I27" i="19"/>
  <c r="AD27" i="19"/>
  <c r="X27" i="19"/>
  <c r="T27" i="19"/>
  <c r="P27" i="19"/>
  <c r="L27" i="19"/>
  <c r="H27" i="19"/>
  <c r="W27" i="19"/>
  <c r="O27" i="19"/>
  <c r="G27" i="19"/>
  <c r="AB27" i="19"/>
  <c r="S27" i="19"/>
  <c r="K27" i="19"/>
  <c r="Z27" i="19"/>
  <c r="J27" i="19"/>
  <c r="V27" i="19"/>
  <c r="R27" i="19"/>
  <c r="N27" i="19"/>
  <c r="N1028" i="13"/>
  <c r="L26" i="25"/>
  <c r="T56" i="5"/>
  <c r="T28" i="25" s="1"/>
  <c r="AD24" i="19"/>
  <c r="X24" i="19"/>
  <c r="T24" i="19"/>
  <c r="P24" i="19"/>
  <c r="L24" i="19"/>
  <c r="H24" i="19"/>
  <c r="AB24" i="19"/>
  <c r="W24" i="19"/>
  <c r="S24" i="19"/>
  <c r="O24" i="19"/>
  <c r="K24" i="19"/>
  <c r="G24" i="19"/>
  <c r="Z24" i="19"/>
  <c r="R24" i="19"/>
  <c r="J24" i="19"/>
  <c r="V24" i="19"/>
  <c r="N24" i="19"/>
  <c r="U24" i="19"/>
  <c r="Q24" i="19"/>
  <c r="I24" i="19"/>
  <c r="AF24" i="19"/>
  <c r="M24" i="19"/>
  <c r="Y24" i="19"/>
  <c r="H278" i="18"/>
  <c r="H22" i="20" s="1"/>
  <c r="H1017" i="13"/>
  <c r="P984" i="13"/>
  <c r="X984" i="13"/>
  <c r="M11" i="27"/>
  <c r="M11" i="25"/>
  <c r="M11" i="26"/>
  <c r="M11" i="24"/>
  <c r="M11" i="21"/>
  <c r="M11" i="19"/>
  <c r="M11" i="15"/>
  <c r="M11" i="14"/>
  <c r="M11" i="20"/>
  <c r="M11" i="22"/>
  <c r="M11" i="18"/>
  <c r="M11" i="16"/>
  <c r="M11" i="13"/>
  <c r="M11" i="12"/>
  <c r="M55" i="5"/>
  <c r="M80" i="5"/>
  <c r="M78" i="5"/>
  <c r="M11" i="11"/>
  <c r="M11" i="10"/>
  <c r="M11" i="9"/>
  <c r="M11" i="6"/>
  <c r="M79" i="5"/>
  <c r="F48" i="19"/>
  <c r="I48" i="19"/>
  <c r="V1028" i="13"/>
  <c r="S278" i="18"/>
  <c r="S22" i="20" s="1"/>
  <c r="S1017" i="13"/>
  <c r="M1028" i="13"/>
  <c r="AF1028" i="13"/>
  <c r="W1028" i="13"/>
  <c r="F22" i="15"/>
  <c r="F43" i="15"/>
  <c r="F65" i="15" s="1"/>
  <c r="F87" i="15" s="1"/>
  <c r="E186" i="26"/>
  <c r="E216" i="26" s="1"/>
  <c r="E157" i="26"/>
  <c r="F120" i="12"/>
  <c r="F125" i="12"/>
  <c r="O10" i="27"/>
  <c r="O10" i="24"/>
  <c r="O10" i="26"/>
  <c r="O10" i="21"/>
  <c r="O10" i="25"/>
  <c r="O10" i="20"/>
  <c r="O10" i="22"/>
  <c r="O10" i="19"/>
  <c r="O10" i="18"/>
  <c r="O10" i="16"/>
  <c r="O10" i="14"/>
  <c r="O10" i="12"/>
  <c r="O10" i="15"/>
  <c r="O10" i="13"/>
  <c r="O10" i="11"/>
  <c r="O69" i="5"/>
  <c r="O10" i="10"/>
  <c r="O10" i="9"/>
  <c r="O10" i="6"/>
  <c r="O70" i="5"/>
  <c r="F179" i="18"/>
  <c r="F96" i="11"/>
  <c r="P56" i="5"/>
  <c r="AD20" i="19"/>
  <c r="X20" i="19"/>
  <c r="T20" i="19"/>
  <c r="P20" i="19"/>
  <c r="L20" i="19"/>
  <c r="H20" i="19"/>
  <c r="AB20" i="19"/>
  <c r="W20" i="19"/>
  <c r="S20" i="19"/>
  <c r="O20" i="19"/>
  <c r="K20" i="19"/>
  <c r="G20" i="19"/>
  <c r="V20" i="19"/>
  <c r="N20" i="19"/>
  <c r="Z20" i="19"/>
  <c r="R20" i="19"/>
  <c r="J20" i="19"/>
  <c r="Y20" i="19"/>
  <c r="I20" i="19"/>
  <c r="U20" i="19"/>
  <c r="M20" i="19"/>
  <c r="Q20" i="19"/>
  <c r="AF20" i="19"/>
  <c r="L47" i="19"/>
  <c r="Q47" i="19"/>
  <c r="AF47" i="19"/>
  <c r="R47" i="19"/>
  <c r="K47" i="19"/>
  <c r="AB47" i="19"/>
  <c r="Z44" i="19"/>
  <c r="V44" i="19"/>
  <c r="R44" i="19"/>
  <c r="N44" i="19"/>
  <c r="J44" i="19"/>
  <c r="F44" i="19"/>
  <c r="AF44" i="19"/>
  <c r="Y44" i="19"/>
  <c r="U44" i="19"/>
  <c r="Q44" i="19"/>
  <c r="M44" i="19"/>
  <c r="I44" i="19"/>
  <c r="X44" i="19"/>
  <c r="P44" i="19"/>
  <c r="H44" i="19"/>
  <c r="AD44" i="19"/>
  <c r="T44" i="19"/>
  <c r="L44" i="19"/>
  <c r="O44" i="19"/>
  <c r="AB44" i="19"/>
  <c r="K44" i="19"/>
  <c r="W44" i="19"/>
  <c r="S44" i="19"/>
  <c r="G44" i="19"/>
  <c r="M54" i="19"/>
  <c r="Q54" i="19"/>
  <c r="Z54" i="19"/>
  <c r="G54" i="19"/>
  <c r="W54" i="19"/>
  <c r="P54" i="19"/>
  <c r="V56" i="5"/>
  <c r="V28" i="25" s="1"/>
  <c r="AD18" i="6" a="1"/>
  <c r="AD18" i="6" s="1"/>
  <c r="AD43" i="6" a="1"/>
  <c r="AD43" i="6" s="1"/>
  <c r="AD47" i="6" a="1"/>
  <c r="AD47" i="6" s="1"/>
  <c r="AD51" i="6" a="1"/>
  <c r="AD51" i="6" s="1"/>
  <c r="AD55" i="6" a="1"/>
  <c r="AD55" i="6" s="1"/>
  <c r="AD59" i="6" a="1"/>
  <c r="AD59" i="6" s="1"/>
  <c r="AD22" i="6" a="1"/>
  <c r="AD22" i="6" s="1"/>
  <c r="AD26" i="6" a="1"/>
  <c r="AD26" i="6" s="1"/>
  <c r="AD30" i="6" a="1"/>
  <c r="AD30" i="6" s="1"/>
  <c r="AD34" i="6" a="1"/>
  <c r="AD34" i="6" s="1"/>
  <c r="Z30" i="19"/>
  <c r="V30" i="19"/>
  <c r="R30" i="19"/>
  <c r="N30" i="19"/>
  <c r="J30" i="19"/>
  <c r="AF30" i="19"/>
  <c r="Y30" i="19"/>
  <c r="U30" i="19"/>
  <c r="Q30" i="19"/>
  <c r="M30" i="19"/>
  <c r="I30" i="19"/>
  <c r="AD30" i="19"/>
  <c r="T30" i="19"/>
  <c r="L30" i="19"/>
  <c r="X30" i="19"/>
  <c r="P30" i="19"/>
  <c r="H30" i="19"/>
  <c r="O30" i="19"/>
  <c r="AB30" i="19"/>
  <c r="K30" i="19"/>
  <c r="S30" i="19"/>
  <c r="G30" i="19"/>
  <c r="W30" i="19"/>
  <c r="J53" i="19"/>
  <c r="S53" i="19"/>
  <c r="W53" i="19"/>
  <c r="T53" i="19"/>
  <c r="M53" i="19"/>
  <c r="AF53" i="19"/>
  <c r="W10" i="27"/>
  <c r="W10" i="24"/>
  <c r="W10" i="26"/>
  <c r="W317" i="26" s="1"/>
  <c r="W10" i="21"/>
  <c r="W10" i="25"/>
  <c r="W10" i="20"/>
  <c r="W10" i="22"/>
  <c r="W10" i="19"/>
  <c r="W10" i="18"/>
  <c r="W10" i="16"/>
  <c r="W10" i="14"/>
  <c r="W10" i="15"/>
  <c r="W10" i="12"/>
  <c r="W10" i="13"/>
  <c r="W10" i="11"/>
  <c r="W69" i="5"/>
  <c r="W102" i="5" s="1"/>
  <c r="W10" i="10"/>
  <c r="W10" i="9"/>
  <c r="W10" i="6"/>
  <c r="W70" i="5"/>
  <c r="W42" i="25"/>
  <c r="W60" i="25" s="1"/>
  <c r="W36" i="25"/>
  <c r="AF41" i="6" a="1"/>
  <c r="AF41" i="6" s="1"/>
  <c r="AF45" i="6" a="1"/>
  <c r="AF45" i="6" s="1"/>
  <c r="AF49" i="6" a="1"/>
  <c r="AF49" i="6" s="1"/>
  <c r="AF53" i="6" a="1"/>
  <c r="AF53" i="6" s="1"/>
  <c r="AF57" i="6" a="1"/>
  <c r="AF57" i="6" s="1"/>
  <c r="AF20" i="6" a="1"/>
  <c r="AF20" i="6" s="1"/>
  <c r="AF24" i="6" a="1"/>
  <c r="AF24" i="6" s="1"/>
  <c r="AF28" i="6" a="1"/>
  <c r="AF28" i="6" s="1"/>
  <c r="AF32" i="6" a="1"/>
  <c r="AF32" i="6" s="1"/>
  <c r="AF36" i="6" a="1"/>
  <c r="AF36" i="6" s="1"/>
  <c r="P93" i="5"/>
  <c r="P26" i="25"/>
  <c r="O18" i="20"/>
  <c r="H29" i="26"/>
  <c r="H101" i="26" s="1"/>
  <c r="H18" i="20"/>
  <c r="P18" i="20"/>
  <c r="L18" i="20"/>
  <c r="V18" i="20"/>
  <c r="AD43" i="19"/>
  <c r="H43" i="19"/>
  <c r="AF43" i="19"/>
  <c r="F43" i="19"/>
  <c r="V43" i="19"/>
  <c r="O43" i="19"/>
  <c r="X51" i="19"/>
  <c r="AD51" i="19"/>
  <c r="AF51" i="19"/>
  <c r="F51" i="19"/>
  <c r="V51" i="19"/>
  <c r="O51" i="19"/>
  <c r="Q10" i="27"/>
  <c r="Q10" i="25"/>
  <c r="Q10" i="26"/>
  <c r="Q10" i="24"/>
  <c r="Q10" i="21"/>
  <c r="Q10" i="19"/>
  <c r="Q10" i="22"/>
  <c r="Q10" i="20"/>
  <c r="Q10" i="15"/>
  <c r="Q10" i="14"/>
  <c r="Q10" i="18"/>
  <c r="Q10" i="16"/>
  <c r="Q10" i="13"/>
  <c r="Q10" i="12"/>
  <c r="Q69" i="5"/>
  <c r="Q10" i="11"/>
  <c r="Q10" i="10"/>
  <c r="Q10" i="9"/>
  <c r="Q10" i="6"/>
  <c r="Q70" i="5"/>
  <c r="Q36" i="25"/>
  <c r="Q42" i="25"/>
  <c r="Q60" i="25" s="1"/>
  <c r="AF11" i="27"/>
  <c r="AF11" i="25"/>
  <c r="AF26" i="25" s="1"/>
  <c r="AF47" i="25" s="1"/>
  <c r="AF11" i="26"/>
  <c r="AF11" i="24"/>
  <c r="AF11" i="21"/>
  <c r="AF11" i="19"/>
  <c r="AF11" i="22"/>
  <c r="AF11" i="15"/>
  <c r="AF11" i="14"/>
  <c r="AF11" i="18"/>
  <c r="AF11" i="16"/>
  <c r="AF11" i="13"/>
  <c r="AF11" i="20"/>
  <c r="AF11" i="12"/>
  <c r="AF55" i="5"/>
  <c r="AF80" i="5"/>
  <c r="AF78" i="5"/>
  <c r="AF11" i="11"/>
  <c r="AF11" i="10"/>
  <c r="AF11" i="9"/>
  <c r="AF11" i="6"/>
  <c r="AF79" i="5"/>
  <c r="AB41" i="6" a="1"/>
  <c r="AB41" i="6" s="1"/>
  <c r="AB45" i="6" a="1"/>
  <c r="AB45" i="6" s="1"/>
  <c r="AB49" i="6" a="1"/>
  <c r="AB49" i="6" s="1"/>
  <c r="AB53" i="6" a="1"/>
  <c r="AB53" i="6" s="1"/>
  <c r="AB57" i="6" a="1"/>
  <c r="AB57" i="6" s="1"/>
  <c r="AB20" i="6" a="1"/>
  <c r="AB20" i="6" s="1"/>
  <c r="AB24" i="6" a="1"/>
  <c r="AB24" i="6" s="1"/>
  <c r="AB28" i="6" a="1"/>
  <c r="AB28" i="6" s="1"/>
  <c r="AB32" i="6" a="1"/>
  <c r="AB32" i="6" s="1"/>
  <c r="AB33" i="19"/>
  <c r="W33" i="19"/>
  <c r="S33" i="19"/>
  <c r="O33" i="19"/>
  <c r="K33" i="19"/>
  <c r="G33" i="19"/>
  <c r="Z33" i="19"/>
  <c r="V33" i="19"/>
  <c r="R33" i="19"/>
  <c r="N33" i="19"/>
  <c r="J33" i="19"/>
  <c r="F33" i="19"/>
  <c r="F35" i="19" s="1"/>
  <c r="Y33" i="19"/>
  <c r="Q33" i="19"/>
  <c r="I33" i="19"/>
  <c r="AF33" i="19"/>
  <c r="U33" i="19"/>
  <c r="M33" i="19"/>
  <c r="T33" i="19"/>
  <c r="P33" i="19"/>
  <c r="H33" i="19"/>
  <c r="AD33" i="19"/>
  <c r="L33" i="19"/>
  <c r="X33" i="19"/>
  <c r="I1028" i="13"/>
  <c r="Y1028" i="13"/>
  <c r="K127" i="14"/>
  <c r="F245" i="12"/>
  <c r="F240" i="12"/>
  <c r="N31" i="19"/>
  <c r="V31" i="19"/>
  <c r="K31" i="19"/>
  <c r="L31" i="19"/>
  <c r="AD31" i="19"/>
  <c r="U31" i="19"/>
  <c r="I20" i="20"/>
  <c r="S20" i="20"/>
  <c r="Z18" i="19"/>
  <c r="V18" i="19"/>
  <c r="R18" i="19"/>
  <c r="N18" i="19"/>
  <c r="J18" i="19"/>
  <c r="AF18" i="19"/>
  <c r="Y18" i="19"/>
  <c r="U18" i="19"/>
  <c r="Q18" i="19"/>
  <c r="M18" i="19"/>
  <c r="I18" i="19"/>
  <c r="X18" i="19"/>
  <c r="P18" i="19"/>
  <c r="H18" i="19"/>
  <c r="AD18" i="19"/>
  <c r="T18" i="19"/>
  <c r="L18" i="19"/>
  <c r="AB18" i="19"/>
  <c r="K18" i="19"/>
  <c r="W18" i="19"/>
  <c r="G18" i="19"/>
  <c r="S18" i="19"/>
  <c r="O18" i="19"/>
  <c r="Z49" i="19"/>
  <c r="O49" i="19"/>
  <c r="AB49" i="19"/>
  <c r="T49" i="19"/>
  <c r="M49" i="19"/>
  <c r="AF49" i="19"/>
  <c r="J278" i="18"/>
  <c r="J1017" i="13"/>
  <c r="K10" i="27"/>
  <c r="K10" i="24"/>
  <c r="K10" i="25"/>
  <c r="K10" i="21"/>
  <c r="K10" i="26"/>
  <c r="K10" i="20"/>
  <c r="K10" i="22"/>
  <c r="K10" i="18"/>
  <c r="K10" i="16"/>
  <c r="K10" i="19"/>
  <c r="K10" i="14"/>
  <c r="K10" i="12"/>
  <c r="K10" i="13"/>
  <c r="K69" i="5"/>
  <c r="K10" i="10"/>
  <c r="K10" i="9"/>
  <c r="K10" i="6"/>
  <c r="K70" i="5"/>
  <c r="K10" i="15"/>
  <c r="K10" i="11"/>
  <c r="K42" i="25"/>
  <c r="K36" i="25"/>
  <c r="G103" i="26"/>
  <c r="F36" i="18"/>
  <c r="F22" i="10"/>
  <c r="T310" i="26"/>
  <c r="T27" i="25"/>
  <c r="H104" i="26"/>
  <c r="U32" i="19"/>
  <c r="AF32" i="19"/>
  <c r="J32" i="19"/>
  <c r="K32" i="19"/>
  <c r="AB32" i="19"/>
  <c r="T32" i="19"/>
  <c r="P55" i="19"/>
  <c r="AD55" i="19"/>
  <c r="M55" i="19"/>
  <c r="J55" i="19"/>
  <c r="Z55" i="19"/>
  <c r="S55" i="19"/>
  <c r="U11" i="27"/>
  <c r="U314" i="26"/>
  <c r="U11" i="25"/>
  <c r="U11" i="26"/>
  <c r="U11" i="24"/>
  <c r="U11" i="21"/>
  <c r="U11" i="20"/>
  <c r="U11" i="19"/>
  <c r="U11" i="22"/>
  <c r="U11" i="15"/>
  <c r="U11" i="14"/>
  <c r="U11" i="18"/>
  <c r="U11" i="13"/>
  <c r="U11" i="16"/>
  <c r="U11" i="12"/>
  <c r="U55" i="5"/>
  <c r="U80" i="5"/>
  <c r="U78" i="5"/>
  <c r="U11" i="11"/>
  <c r="U11" i="10"/>
  <c r="U11" i="9"/>
  <c r="U11" i="6"/>
  <c r="U79" i="5"/>
  <c r="U106" i="26"/>
  <c r="U113" i="26"/>
  <c r="O1028" i="13"/>
  <c r="F328" i="12"/>
  <c r="F323" i="12"/>
  <c r="Y424" i="12"/>
  <c r="F244" i="9"/>
  <c r="F263" i="9"/>
  <c r="F285" i="9" s="1"/>
  <c r="F305" i="9" s="1"/>
  <c r="F369" i="9" s="1"/>
  <c r="F389" i="9" s="1"/>
  <c r="F327" i="9" s="1"/>
  <c r="F347" i="9" s="1"/>
  <c r="F411" i="9" s="1"/>
  <c r="AB25" i="19"/>
  <c r="W25" i="19"/>
  <c r="S25" i="19"/>
  <c r="O25" i="19"/>
  <c r="K25" i="19"/>
  <c r="G25" i="19"/>
  <c r="Z25" i="19"/>
  <c r="V25" i="19"/>
  <c r="R25" i="19"/>
  <c r="N25" i="19"/>
  <c r="J25" i="19"/>
  <c r="Y25" i="19"/>
  <c r="Q25" i="19"/>
  <c r="I25" i="19"/>
  <c r="AF25" i="19"/>
  <c r="U25" i="19"/>
  <c r="M25" i="19"/>
  <c r="AD25" i="19"/>
  <c r="L25" i="19"/>
  <c r="X25" i="19"/>
  <c r="H25" i="19"/>
  <c r="P25" i="19"/>
  <c r="T25" i="19"/>
  <c r="S127" i="14"/>
  <c r="Y20" i="26"/>
  <c r="O42" i="25" l="1"/>
  <c r="P21" i="26"/>
  <c r="T41" i="19"/>
  <c r="O36" i="25"/>
  <c r="F356" i="18"/>
  <c r="F72" i="19"/>
  <c r="F39" i="20"/>
  <c r="E134" i="26"/>
  <c r="E254" i="26" s="1"/>
  <c r="K35" i="24"/>
  <c r="K55" i="24" s="1"/>
  <c r="Y30" i="26"/>
  <c r="Y102" i="26" s="1"/>
  <c r="Y32" i="26"/>
  <c r="V29" i="26"/>
  <c r="V101" i="26" s="1"/>
  <c r="V32" i="26"/>
  <c r="J29" i="26"/>
  <c r="J101" i="26" s="1"/>
  <c r="J32" i="26"/>
  <c r="F86" i="5"/>
  <c r="H86" i="5" s="1"/>
  <c r="G35" i="24"/>
  <c r="G55" i="24" s="1"/>
  <c r="H35" i="24"/>
  <c r="H55" i="24" s="1"/>
  <c r="J39" i="24"/>
  <c r="J59" i="24" s="1"/>
  <c r="G37" i="24"/>
  <c r="G57" i="24" s="1"/>
  <c r="L37" i="24"/>
  <c r="L57" i="24" s="1"/>
  <c r="P30" i="26"/>
  <c r="P102" i="26" s="1"/>
  <c r="P32" i="26"/>
  <c r="Z30" i="26"/>
  <c r="Z102" i="26" s="1"/>
  <c r="Z32" i="26"/>
  <c r="AD32" i="25"/>
  <c r="AD42" i="25" s="1"/>
  <c r="AD60" i="25" s="1"/>
  <c r="L35" i="24"/>
  <c r="L55" i="24" s="1"/>
  <c r="I35" i="24"/>
  <c r="I55" i="24" s="1"/>
  <c r="G39" i="24"/>
  <c r="G59" i="24" s="1"/>
  <c r="I37" i="24"/>
  <c r="I57" i="24" s="1"/>
  <c r="M37" i="24"/>
  <c r="M57" i="24" s="1"/>
  <c r="N29" i="26"/>
  <c r="N101" i="26" s="1"/>
  <c r="N32" i="26"/>
  <c r="I38" i="24"/>
  <c r="I58" i="24" s="1"/>
  <c r="I36" i="24"/>
  <c r="I56" i="24" s="1"/>
  <c r="K34" i="24"/>
  <c r="K54" i="24" s="1"/>
  <c r="G38" i="24"/>
  <c r="G58" i="24" s="1"/>
  <c r="L36" i="24"/>
  <c r="L56" i="24" s="1"/>
  <c r="I34" i="24"/>
  <c r="I54" i="24" s="1"/>
  <c r="J41" i="24"/>
  <c r="M34" i="24"/>
  <c r="M54" i="24" s="1"/>
  <c r="G41" i="24"/>
  <c r="K36" i="24"/>
  <c r="K56" i="24" s="1"/>
  <c r="L34" i="24"/>
  <c r="L54" i="24" s="1"/>
  <c r="H36" i="24"/>
  <c r="H56" i="24" s="1"/>
  <c r="H34" i="24"/>
  <c r="H54" i="24" s="1"/>
  <c r="G34" i="24"/>
  <c r="G54" i="24" s="1"/>
  <c r="H41" i="24"/>
  <c r="I41" i="24"/>
  <c r="L41" i="24"/>
  <c r="K41" i="24"/>
  <c r="J38" i="24"/>
  <c r="J58" i="24" s="1"/>
  <c r="M41" i="24"/>
  <c r="M38" i="24"/>
  <c r="M58" i="24" s="1"/>
  <c r="J36" i="24"/>
  <c r="J56" i="24" s="1"/>
  <c r="G36" i="24"/>
  <c r="G56" i="24" s="1"/>
  <c r="K38" i="24"/>
  <c r="K58" i="24" s="1"/>
  <c r="J34" i="24"/>
  <c r="J54" i="24" s="1"/>
  <c r="H38" i="24"/>
  <c r="H58" i="24" s="1"/>
  <c r="M36" i="24"/>
  <c r="M56" i="24" s="1"/>
  <c r="L38" i="24"/>
  <c r="L58" i="24" s="1"/>
  <c r="K37" i="24"/>
  <c r="K57" i="24" s="1"/>
  <c r="M35" i="24"/>
  <c r="M55" i="24" s="1"/>
  <c r="H39" i="24"/>
  <c r="H59" i="24" s="1"/>
  <c r="L39" i="24"/>
  <c r="L59" i="24" s="1"/>
  <c r="J37" i="24"/>
  <c r="J57" i="24" s="1"/>
  <c r="K39" i="24"/>
  <c r="K59" i="24" s="1"/>
  <c r="J35" i="24"/>
  <c r="J55" i="24" s="1"/>
  <c r="I39" i="24"/>
  <c r="I59" i="24" s="1"/>
  <c r="M39" i="24"/>
  <c r="M59" i="24" s="1"/>
  <c r="H37" i="24"/>
  <c r="H57" i="24" s="1"/>
  <c r="F22" i="16"/>
  <c r="F163" i="16"/>
  <c r="F200" i="24"/>
  <c r="F201" i="24"/>
  <c r="F203" i="24"/>
  <c r="F204" i="24"/>
  <c r="F199" i="24"/>
  <c r="F197" i="24"/>
  <c r="J77" i="24"/>
  <c r="O77" i="24" s="1"/>
  <c r="E98" i="24"/>
  <c r="E115" i="24" s="1"/>
  <c r="E139" i="24" s="1"/>
  <c r="E181" i="24" s="1"/>
  <c r="I33" i="24"/>
  <c r="I53" i="24" s="1"/>
  <c r="L33" i="24"/>
  <c r="L53" i="24" s="1"/>
  <c r="H33" i="24"/>
  <c r="H53" i="24" s="1"/>
  <c r="J33" i="24"/>
  <c r="J53" i="24" s="1"/>
  <c r="M33" i="24"/>
  <c r="M53" i="24" s="1"/>
  <c r="G33" i="24"/>
  <c r="G53" i="24" s="1"/>
  <c r="K33" i="24"/>
  <c r="K53" i="24" s="1"/>
  <c r="T21" i="26"/>
  <c r="V102" i="5"/>
  <c r="V104" i="5" s="1"/>
  <c r="V107" i="5" s="1"/>
  <c r="V83" i="26" s="1"/>
  <c r="G104" i="5"/>
  <c r="G108" i="5" s="1"/>
  <c r="R104" i="5"/>
  <c r="R108" i="5" s="1"/>
  <c r="I104" i="5"/>
  <c r="P104" i="5"/>
  <c r="R317" i="26"/>
  <c r="X21" i="26"/>
  <c r="X321" i="26" s="1"/>
  <c r="T20" i="26"/>
  <c r="J27" i="25"/>
  <c r="T102" i="5"/>
  <c r="T104" i="5" s="1"/>
  <c r="AD11" i="10"/>
  <c r="AD57" i="5"/>
  <c r="H43" i="24" s="1"/>
  <c r="H63" i="24" s="1"/>
  <c r="AD11" i="15"/>
  <c r="AD11" i="14"/>
  <c r="AD102" i="5"/>
  <c r="AD11" i="22"/>
  <c r="T86" i="5"/>
  <c r="T90" i="5" s="1"/>
  <c r="AD11" i="11"/>
  <c r="R86" i="5"/>
  <c r="R90" i="5" s="1"/>
  <c r="AD11" i="21"/>
  <c r="AD78" i="5"/>
  <c r="AH29" i="22" s="1"/>
  <c r="AH87" i="22" s="1"/>
  <c r="D95" i="5"/>
  <c r="AF93" i="5" s="1"/>
  <c r="AD11" i="19"/>
  <c r="AD11" i="12"/>
  <c r="AD11" i="16"/>
  <c r="AD11" i="13"/>
  <c r="AD11" i="20"/>
  <c r="AD11" i="6"/>
  <c r="AD55" i="5"/>
  <c r="AD27" i="25" s="1"/>
  <c r="AD11" i="25"/>
  <c r="AD26" i="25" s="1"/>
  <c r="AD79" i="5"/>
  <c r="AJ44" i="22" s="1"/>
  <c r="AJ101" i="22" s="1"/>
  <c r="D42" i="24"/>
  <c r="D62" i="24" s="1"/>
  <c r="D79" i="24" s="1"/>
  <c r="C40" i="24" a="1"/>
  <c r="C40" i="24" s="1"/>
  <c r="I40" i="24" s="1"/>
  <c r="I60" i="24" s="1"/>
  <c r="AD11" i="27"/>
  <c r="AD11" i="18"/>
  <c r="AD11" i="9"/>
  <c r="AD11" i="26"/>
  <c r="AD80" i="5"/>
  <c r="AL41" i="22" s="1"/>
  <c r="AL98" i="22" s="1"/>
  <c r="AD11" i="24"/>
  <c r="Z310" i="26"/>
  <c r="AD21" i="26"/>
  <c r="Z27" i="25"/>
  <c r="L56" i="5"/>
  <c r="L28" i="25" s="1"/>
  <c r="N27" i="25"/>
  <c r="W334" i="18"/>
  <c r="W336" i="18" s="1"/>
  <c r="W349" i="18" s="1"/>
  <c r="W16" i="21" s="1"/>
  <c r="W24" i="21" s="1"/>
  <c r="W31" i="21" s="1"/>
  <c r="W66" i="21" s="1"/>
  <c r="W76" i="21" s="1"/>
  <c r="W26" i="20"/>
  <c r="AD1017" i="13"/>
  <c r="Y48" i="19"/>
  <c r="AB48" i="19"/>
  <c r="AB59" i="19" s="1"/>
  <c r="Y334" i="18"/>
  <c r="Y336" i="18" s="1"/>
  <c r="Y349" i="18" s="1"/>
  <c r="Y366" i="18" s="1"/>
  <c r="Y373" i="18" s="1"/>
  <c r="Y379" i="18" s="1"/>
  <c r="Y383" i="18" s="1"/>
  <c r="O48" i="19"/>
  <c r="O59" i="19" s="1"/>
  <c r="T1017" i="13"/>
  <c r="AF48" i="19"/>
  <c r="AF59" i="19" s="1"/>
  <c r="K26" i="20"/>
  <c r="K28" i="20" s="1"/>
  <c r="K33" i="20" s="1"/>
  <c r="K50" i="20" s="1"/>
  <c r="K57" i="20" s="1"/>
  <c r="K63" i="20" s="1"/>
  <c r="K67" i="20" s="1"/>
  <c r="AB334" i="18"/>
  <c r="AB336" i="18" s="1"/>
  <c r="AB349" i="18" s="1"/>
  <c r="AB16" i="21" s="1"/>
  <c r="AB24" i="21" s="1"/>
  <c r="AB31" i="21" s="1"/>
  <c r="AB66" i="21" s="1"/>
  <c r="AB76" i="21" s="1"/>
  <c r="AB81" i="21" s="1"/>
  <c r="S48" i="19"/>
  <c r="S59" i="19" s="1"/>
  <c r="Q48" i="19"/>
  <c r="K334" i="18"/>
  <c r="K336" i="18" s="1"/>
  <c r="K349" i="18" s="1"/>
  <c r="K366" i="18" s="1"/>
  <c r="K373" i="18" s="1"/>
  <c r="K379" i="18" s="1"/>
  <c r="K383" i="18" s="1"/>
  <c r="Y41" i="19"/>
  <c r="H26" i="20"/>
  <c r="H123" i="26" s="1"/>
  <c r="H243" i="26" s="1"/>
  <c r="H272" i="26" s="1"/>
  <c r="H277" i="26" s="1"/>
  <c r="H279" i="26" s="1"/>
  <c r="Y20" i="20"/>
  <c r="Y26" i="20" s="1"/>
  <c r="Y28" i="20" s="1"/>
  <c r="Y33" i="20" s="1"/>
  <c r="Y50" i="20" s="1"/>
  <c r="Y57" i="20" s="1"/>
  <c r="Y63" i="20" s="1"/>
  <c r="Y67" i="20" s="1"/>
  <c r="P41" i="19"/>
  <c r="AF20" i="20"/>
  <c r="AF26" i="20" s="1"/>
  <c r="AF28" i="20" s="1"/>
  <c r="AF33" i="20" s="1"/>
  <c r="AF50" i="20" s="1"/>
  <c r="AF57" i="20" s="1"/>
  <c r="AF63" i="20" s="1"/>
  <c r="AF67" i="20" s="1"/>
  <c r="Q41" i="19"/>
  <c r="AB26" i="20"/>
  <c r="AB28" i="20" s="1"/>
  <c r="AB33" i="20" s="1"/>
  <c r="AB50" i="20" s="1"/>
  <c r="AB57" i="20" s="1"/>
  <c r="AB63" i="20" s="1"/>
  <c r="AB67" i="20" s="1"/>
  <c r="U26" i="20"/>
  <c r="U28" i="20" s="1"/>
  <c r="U33" i="20" s="1"/>
  <c r="U50" i="20" s="1"/>
  <c r="U57" i="20" s="1"/>
  <c r="U63" i="20" s="1"/>
  <c r="U67" i="20" s="1"/>
  <c r="Q26" i="20"/>
  <c r="Q28" i="20" s="1"/>
  <c r="Q33" i="20" s="1"/>
  <c r="Q50" i="20" s="1"/>
  <c r="Q57" i="20" s="1"/>
  <c r="Q63" i="20" s="1"/>
  <c r="Q67" i="20" s="1"/>
  <c r="S26" i="20"/>
  <c r="S28" i="20" s="1"/>
  <c r="S33" i="20" s="1"/>
  <c r="S50" i="20" s="1"/>
  <c r="S57" i="20" s="1"/>
  <c r="S63" i="20" s="1"/>
  <c r="S67" i="20" s="1"/>
  <c r="I26" i="20"/>
  <c r="I123" i="26" s="1"/>
  <c r="I243" i="26" s="1"/>
  <c r="I272" i="26" s="1"/>
  <c r="I277" i="26" s="1"/>
  <c r="I279" i="26" s="1"/>
  <c r="H334" i="18"/>
  <c r="H336" i="18" s="1"/>
  <c r="H349" i="18" s="1"/>
  <c r="H16" i="21" s="1"/>
  <c r="H24" i="21" s="1"/>
  <c r="H31" i="21" s="1"/>
  <c r="H66" i="21" s="1"/>
  <c r="H76" i="21" s="1"/>
  <c r="Q334" i="18"/>
  <c r="Q336" i="18" s="1"/>
  <c r="Q349" i="18" s="1"/>
  <c r="Q16" i="21" s="1"/>
  <c r="Q24" i="21" s="1"/>
  <c r="Q31" i="21" s="1"/>
  <c r="Q66" i="21" s="1"/>
  <c r="Q76" i="21" s="1"/>
  <c r="Q81" i="21" s="1"/>
  <c r="K48" i="19"/>
  <c r="K59" i="19" s="1"/>
  <c r="R48" i="19"/>
  <c r="W28" i="20"/>
  <c r="W33" i="20" s="1"/>
  <c r="W50" i="20" s="1"/>
  <c r="W57" i="20" s="1"/>
  <c r="W63" i="20" s="1"/>
  <c r="W67" i="20" s="1"/>
  <c r="W48" i="19"/>
  <c r="W59" i="19" s="1"/>
  <c r="U48" i="19"/>
  <c r="U59" i="19" s="1"/>
  <c r="N48" i="19"/>
  <c r="O334" i="18"/>
  <c r="O336" i="18" s="1"/>
  <c r="O349" i="18" s="1"/>
  <c r="O16" i="21" s="1"/>
  <c r="O24" i="21" s="1"/>
  <c r="O31" i="21" s="1"/>
  <c r="O66" i="21" s="1"/>
  <c r="O76" i="21" s="1"/>
  <c r="O81" i="21" s="1"/>
  <c r="N31" i="25"/>
  <c r="AB31" i="25" s="1"/>
  <c r="AB41" i="25" s="1"/>
  <c r="AB43" i="25" s="1"/>
  <c r="X102" i="5"/>
  <c r="X104" i="5" s="1"/>
  <c r="X107" i="5" s="1"/>
  <c r="X83" i="26" s="1"/>
  <c r="X310" i="26"/>
  <c r="L102" i="5"/>
  <c r="L104" i="5" s="1"/>
  <c r="J104" i="5"/>
  <c r="J108" i="5" s="1"/>
  <c r="J15" i="27"/>
  <c r="J23" i="27" s="1"/>
  <c r="J24" i="27" s="1"/>
  <c r="N30" i="26"/>
  <c r="N102" i="26" s="1"/>
  <c r="L20" i="26"/>
  <c r="Z102" i="5"/>
  <c r="Z104" i="5" s="1"/>
  <c r="Z107" i="5" s="1"/>
  <c r="Z83" i="26" s="1"/>
  <c r="V334" i="26"/>
  <c r="J30" i="26"/>
  <c r="J102" i="26" s="1"/>
  <c r="L21" i="26"/>
  <c r="N86" i="5"/>
  <c r="N89" i="5" s="1"/>
  <c r="N47" i="26" s="1"/>
  <c r="N56" i="5"/>
  <c r="N28" i="25" s="1"/>
  <c r="S104" i="5"/>
  <c r="S107" i="5" s="1"/>
  <c r="S83" i="26" s="1"/>
  <c r="AD20" i="26"/>
  <c r="Z21" i="26"/>
  <c r="Z325" i="26" s="1"/>
  <c r="N104" i="5"/>
  <c r="N107" i="5" s="1"/>
  <c r="N83" i="26" s="1"/>
  <c r="X27" i="25"/>
  <c r="M93" i="5"/>
  <c r="U104" i="5"/>
  <c r="U108" i="5" s="1"/>
  <c r="M104" i="5"/>
  <c r="M108" i="5" s="1"/>
  <c r="R71" i="5"/>
  <c r="R22" i="26" s="1"/>
  <c r="V71" i="5"/>
  <c r="V22" i="26" s="1"/>
  <c r="Z334" i="26"/>
  <c r="Z29" i="26"/>
  <c r="Z101" i="26" s="1"/>
  <c r="T71" i="5"/>
  <c r="T22" i="26" s="1"/>
  <c r="AF48" i="25"/>
  <c r="AF49" i="25" s="1"/>
  <c r="Z71" i="5"/>
  <c r="Z22" i="26" s="1"/>
  <c r="J71" i="5"/>
  <c r="J22" i="26" s="1"/>
  <c r="N334" i="26"/>
  <c r="X140" i="26"/>
  <c r="X260" i="26" s="1"/>
  <c r="X136" i="26"/>
  <c r="X256" i="26" s="1"/>
  <c r="X132" i="26"/>
  <c r="X252" i="26" s="1"/>
  <c r="X138" i="26"/>
  <c r="X258" i="26" s="1"/>
  <c r="X134" i="26"/>
  <c r="X254" i="26" s="1"/>
  <c r="X130" i="26"/>
  <c r="X250" i="26" s="1"/>
  <c r="X127" i="26"/>
  <c r="X247" i="26" s="1"/>
  <c r="X125" i="26"/>
  <c r="X245" i="26" s="1"/>
  <c r="X33" i="26"/>
  <c r="X105" i="26" s="1"/>
  <c r="X139" i="26"/>
  <c r="X259" i="26" s="1"/>
  <c r="X135" i="26"/>
  <c r="X255" i="26" s="1"/>
  <c r="X131" i="26"/>
  <c r="X251" i="26" s="1"/>
  <c r="X124" i="26"/>
  <c r="X244" i="26" s="1"/>
  <c r="X36" i="26"/>
  <c r="X108" i="26" s="1"/>
  <c r="X35" i="26"/>
  <c r="X107" i="26" s="1"/>
  <c r="X137" i="26"/>
  <c r="X257" i="26" s="1"/>
  <c r="X133" i="26"/>
  <c r="X253" i="26" s="1"/>
  <c r="X104" i="26"/>
  <c r="X31" i="26"/>
  <c r="X103" i="26" s="1"/>
  <c r="X128" i="26"/>
  <c r="X248" i="26" s="1"/>
  <c r="X146" i="26"/>
  <c r="X266" i="26" s="1"/>
  <c r="X129" i="26"/>
  <c r="X249" i="26" s="1"/>
  <c r="X145" i="26"/>
  <c r="X265" i="26" s="1"/>
  <c r="X144" i="26"/>
  <c r="X264" i="26" s="1"/>
  <c r="X42" i="26"/>
  <c r="X114" i="26" s="1"/>
  <c r="X43" i="26"/>
  <c r="X115" i="26" s="1"/>
  <c r="X148" i="26"/>
  <c r="X268" i="26" s="1"/>
  <c r="X38" i="26"/>
  <c r="X110" i="26" s="1"/>
  <c r="X39" i="26"/>
  <c r="X111" i="26" s="1"/>
  <c r="X29" i="26"/>
  <c r="X101" i="26" s="1"/>
  <c r="X30" i="26"/>
  <c r="X102" i="26" s="1"/>
  <c r="X334" i="26"/>
  <c r="K20" i="26"/>
  <c r="K93" i="5"/>
  <c r="K102" i="5"/>
  <c r="K104" i="5" s="1"/>
  <c r="E187" i="26"/>
  <c r="E217" i="26" s="1"/>
  <c r="E158" i="26"/>
  <c r="L47" i="25"/>
  <c r="AB28" i="25"/>
  <c r="AB71" i="5"/>
  <c r="AB22" i="26" s="1"/>
  <c r="F652" i="13"/>
  <c r="F689" i="13" s="1"/>
  <c r="F726" i="13" s="1"/>
  <c r="F616" i="13"/>
  <c r="E69" i="26"/>
  <c r="E87" i="26" s="1"/>
  <c r="E52" i="26"/>
  <c r="M26" i="20"/>
  <c r="M28" i="20" s="1"/>
  <c r="M33" i="20" s="1"/>
  <c r="M50" i="20" s="1"/>
  <c r="M57" i="20" s="1"/>
  <c r="M63" i="20" s="1"/>
  <c r="M67" i="20" s="1"/>
  <c r="F37" i="18"/>
  <c r="F23" i="10"/>
  <c r="M48" i="19"/>
  <c r="M59" i="19" s="1"/>
  <c r="AH62" i="22"/>
  <c r="AH113" i="22" s="1"/>
  <c r="AH22" i="22"/>
  <c r="Y28" i="25"/>
  <c r="Y71" i="5"/>
  <c r="Y22" i="26" s="1"/>
  <c r="N35" i="19"/>
  <c r="V35" i="19"/>
  <c r="K35" i="19"/>
  <c r="L35" i="19"/>
  <c r="AD35" i="19"/>
  <c r="U35" i="19"/>
  <c r="R334" i="18"/>
  <c r="R336" i="18" s="1"/>
  <c r="R349" i="18" s="1"/>
  <c r="R20" i="20"/>
  <c r="R26" i="20" s="1"/>
  <c r="R123" i="26" s="1"/>
  <c r="R243" i="26" s="1"/>
  <c r="R41" i="19"/>
  <c r="F41" i="22"/>
  <c r="F97" i="22"/>
  <c r="V325" i="26"/>
  <c r="V321" i="26"/>
  <c r="F84" i="22"/>
  <c r="F27" i="22"/>
  <c r="F240" i="18"/>
  <c r="F167" i="11"/>
  <c r="AF15" i="27"/>
  <c r="AF23" i="27" s="1"/>
  <c r="AF24" i="27" s="1"/>
  <c r="AF21" i="26"/>
  <c r="AF20" i="26"/>
  <c r="AF102" i="5"/>
  <c r="AF104" i="5" s="1"/>
  <c r="F56" i="18"/>
  <c r="F47" i="10"/>
  <c r="F44" i="15"/>
  <c r="F66" i="15" s="1"/>
  <c r="F88" i="15" s="1"/>
  <c r="F23" i="15"/>
  <c r="M27" i="25"/>
  <c r="M56" i="5"/>
  <c r="M28" i="25" s="1"/>
  <c r="P278" i="18"/>
  <c r="P1017" i="13"/>
  <c r="AJ28" i="22"/>
  <c r="AJ86" i="22" s="1"/>
  <c r="AJ46" i="22"/>
  <c r="AJ103" i="22" s="1"/>
  <c r="AJ17" i="22"/>
  <c r="AJ36" i="22"/>
  <c r="AJ37" i="22"/>
  <c r="AJ95" i="22" s="1"/>
  <c r="AJ27" i="22"/>
  <c r="AJ85" i="22" s="1"/>
  <c r="I107" i="5"/>
  <c r="I83" i="26" s="1"/>
  <c r="I108" i="5"/>
  <c r="F126" i="12"/>
  <c r="F121" i="12"/>
  <c r="F404" i="12"/>
  <c r="F409" i="12"/>
  <c r="X325" i="26"/>
  <c r="AL55" i="22"/>
  <c r="AL106" i="22" s="1"/>
  <c r="AL59" i="22"/>
  <c r="AL110" i="22" s="1"/>
  <c r="F136" i="15"/>
  <c r="F160" i="15" s="1"/>
  <c r="F184" i="15" s="1"/>
  <c r="F113" i="15"/>
  <c r="K26" i="25"/>
  <c r="K48" i="25" s="1"/>
  <c r="Y47" i="25"/>
  <c r="Z48" i="25"/>
  <c r="Z49" i="25" s="1"/>
  <c r="R138" i="26"/>
  <c r="R258" i="26" s="1"/>
  <c r="R134" i="26"/>
  <c r="R254" i="26" s="1"/>
  <c r="R140" i="26"/>
  <c r="R260" i="26" s="1"/>
  <c r="R136" i="26"/>
  <c r="R256" i="26" s="1"/>
  <c r="R132" i="26"/>
  <c r="R252" i="26" s="1"/>
  <c r="R128" i="26"/>
  <c r="R248" i="26" s="1"/>
  <c r="R139" i="26"/>
  <c r="R259" i="26" s="1"/>
  <c r="R135" i="26"/>
  <c r="R255" i="26" s="1"/>
  <c r="R131" i="26"/>
  <c r="R251" i="26" s="1"/>
  <c r="R127" i="26"/>
  <c r="R247" i="26" s="1"/>
  <c r="R137" i="26"/>
  <c r="R257" i="26" s="1"/>
  <c r="R133" i="26"/>
  <c r="R253" i="26" s="1"/>
  <c r="R125" i="26"/>
  <c r="R245" i="26" s="1"/>
  <c r="R36" i="26"/>
  <c r="R108" i="26" s="1"/>
  <c r="R130" i="26"/>
  <c r="R250" i="26" s="1"/>
  <c r="R124" i="26"/>
  <c r="R244" i="26" s="1"/>
  <c r="R33" i="26"/>
  <c r="R105" i="26" s="1"/>
  <c r="R35" i="26"/>
  <c r="R107" i="26" s="1"/>
  <c r="R31" i="26"/>
  <c r="R103" i="26" s="1"/>
  <c r="R104" i="26"/>
  <c r="R146" i="26"/>
  <c r="R266" i="26" s="1"/>
  <c r="R145" i="26"/>
  <c r="R265" i="26" s="1"/>
  <c r="R144" i="26"/>
  <c r="R264" i="26" s="1"/>
  <c r="R129" i="26"/>
  <c r="R249" i="26" s="1"/>
  <c r="R39" i="26"/>
  <c r="R111" i="26" s="1"/>
  <c r="R42" i="26"/>
  <c r="R114" i="26" s="1"/>
  <c r="R148" i="26"/>
  <c r="R268" i="26" s="1"/>
  <c r="R38" i="26"/>
  <c r="R110" i="26" s="1"/>
  <c r="R43" i="26"/>
  <c r="R115" i="26" s="1"/>
  <c r="R29" i="26"/>
  <c r="R101" i="26" s="1"/>
  <c r="R334" i="26"/>
  <c r="G245" i="26"/>
  <c r="J35" i="19"/>
  <c r="G35" i="19"/>
  <c r="S35" i="19"/>
  <c r="P35" i="19"/>
  <c r="I35" i="19"/>
  <c r="Y35" i="19"/>
  <c r="F80" i="18"/>
  <c r="F263" i="12"/>
  <c r="F46" i="12"/>
  <c r="F41" i="12"/>
  <c r="F805" i="13"/>
  <c r="F841" i="13"/>
  <c r="G107" i="5"/>
  <c r="G83" i="26" s="1"/>
  <c r="J138" i="26"/>
  <c r="J134" i="26"/>
  <c r="J140" i="26"/>
  <c r="J136" i="26"/>
  <c r="J132" i="26"/>
  <c r="J128" i="26"/>
  <c r="J139" i="26"/>
  <c r="J135" i="26"/>
  <c r="J137" i="26"/>
  <c r="J133" i="26"/>
  <c r="J131" i="26"/>
  <c r="J127" i="26"/>
  <c r="J125" i="26"/>
  <c r="J245" i="26" s="1"/>
  <c r="J36" i="26"/>
  <c r="J124" i="26"/>
  <c r="J31" i="26"/>
  <c r="J33" i="26"/>
  <c r="J105" i="26" s="1"/>
  <c r="J130" i="26"/>
  <c r="J35" i="26"/>
  <c r="J129" i="26"/>
  <c r="J146" i="26"/>
  <c r="J145" i="26"/>
  <c r="J144" i="26"/>
  <c r="J43" i="26"/>
  <c r="J39" i="26"/>
  <c r="J111" i="26" s="1"/>
  <c r="J148" i="26"/>
  <c r="J38" i="26"/>
  <c r="J110" i="26" s="1"/>
  <c r="J42" i="26"/>
  <c r="J114" i="26" s="1"/>
  <c r="J334" i="26"/>
  <c r="U310" i="26"/>
  <c r="U27" i="25"/>
  <c r="U56" i="5"/>
  <c r="U28" i="25" s="1"/>
  <c r="K15" i="27"/>
  <c r="K23" i="27" s="1"/>
  <c r="K24" i="27" s="1"/>
  <c r="K21" i="26"/>
  <c r="P140" i="26"/>
  <c r="P260" i="26" s="1"/>
  <c r="P136" i="26"/>
  <c r="P256" i="26" s="1"/>
  <c r="P132" i="26"/>
  <c r="P252" i="26" s="1"/>
  <c r="P138" i="26"/>
  <c r="P258" i="26" s="1"/>
  <c r="P134" i="26"/>
  <c r="P254" i="26" s="1"/>
  <c r="P130" i="26"/>
  <c r="P250" i="26" s="1"/>
  <c r="P125" i="26"/>
  <c r="P245" i="26" s="1"/>
  <c r="P131" i="26"/>
  <c r="P251" i="26" s="1"/>
  <c r="P127" i="26"/>
  <c r="P247" i="26" s="1"/>
  <c r="P33" i="26"/>
  <c r="P105" i="26" s="1"/>
  <c r="P137" i="26"/>
  <c r="P257" i="26" s="1"/>
  <c r="P133" i="26"/>
  <c r="P253" i="26" s="1"/>
  <c r="P104" i="26"/>
  <c r="P124" i="26"/>
  <c r="P244" i="26" s="1"/>
  <c r="P139" i="26"/>
  <c r="P259" i="26" s="1"/>
  <c r="P135" i="26"/>
  <c r="P255" i="26" s="1"/>
  <c r="P31" i="26"/>
  <c r="P103" i="26" s="1"/>
  <c r="P128" i="26"/>
  <c r="P248" i="26" s="1"/>
  <c r="P36" i="26"/>
  <c r="P108" i="26" s="1"/>
  <c r="P35" i="26"/>
  <c r="P107" i="26" s="1"/>
  <c r="P144" i="26"/>
  <c r="P264" i="26" s="1"/>
  <c r="P129" i="26"/>
  <c r="P249" i="26" s="1"/>
  <c r="P146" i="26"/>
  <c r="P266" i="26" s="1"/>
  <c r="P148" i="26"/>
  <c r="P268" i="26" s="1"/>
  <c r="P145" i="26"/>
  <c r="P265" i="26" s="1"/>
  <c r="P42" i="26"/>
  <c r="P114" i="26" s="1"/>
  <c r="P43" i="26"/>
  <c r="P115" i="26" s="1"/>
  <c r="P38" i="26"/>
  <c r="P110" i="26" s="1"/>
  <c r="P39" i="26"/>
  <c r="P111" i="26" s="1"/>
  <c r="P334" i="26"/>
  <c r="W310" i="26"/>
  <c r="W27" i="25"/>
  <c r="W71" i="5"/>
  <c r="W22" i="26" s="1"/>
  <c r="W104" i="5"/>
  <c r="F117" i="18"/>
  <c r="F24" i="11"/>
  <c r="G22" i="20"/>
  <c r="G26" i="20" s="1"/>
  <c r="G123" i="26" s="1"/>
  <c r="G334" i="18"/>
  <c r="G336" i="18" s="1"/>
  <c r="G349" i="18" s="1"/>
  <c r="H115" i="26"/>
  <c r="H118" i="26" s="1"/>
  <c r="H276" i="26" s="1"/>
  <c r="T47" i="25"/>
  <c r="T89" i="5"/>
  <c r="T47" i="26" s="1"/>
  <c r="V108" i="5"/>
  <c r="AJ30" i="22"/>
  <c r="AJ88" i="22" s="1"/>
  <c r="M334" i="18"/>
  <c r="M336" i="18" s="1"/>
  <c r="M349" i="18" s="1"/>
  <c r="U26" i="25"/>
  <c r="U48" i="25" s="1"/>
  <c r="AD56" i="5"/>
  <c r="F241" i="12"/>
  <c r="F246" i="12"/>
  <c r="P47" i="25"/>
  <c r="V48" i="19"/>
  <c r="F324" i="12"/>
  <c r="F329" i="12"/>
  <c r="Q15" i="27"/>
  <c r="Q23" i="27" s="1"/>
  <c r="Q24" i="27" s="1"/>
  <c r="Q21" i="26"/>
  <c r="P28" i="25"/>
  <c r="P71" i="5"/>
  <c r="P22" i="26" s="1"/>
  <c r="S15" i="27"/>
  <c r="S23" i="27" s="1"/>
  <c r="S24" i="27" s="1"/>
  <c r="S21" i="26"/>
  <c r="J20" i="20"/>
  <c r="J334" i="18"/>
  <c r="J336" i="18" s="1"/>
  <c r="J349" i="18" s="1"/>
  <c r="J41" i="19"/>
  <c r="N47" i="25"/>
  <c r="Y139" i="26"/>
  <c r="Y259" i="26" s="1"/>
  <c r="Y135" i="26"/>
  <c r="Y255" i="26" s="1"/>
  <c r="Y131" i="26"/>
  <c r="Y251" i="26" s="1"/>
  <c r="Y137" i="26"/>
  <c r="Y257" i="26" s="1"/>
  <c r="Y133" i="26"/>
  <c r="Y253" i="26" s="1"/>
  <c r="Y140" i="26"/>
  <c r="Y260" i="26" s="1"/>
  <c r="Y136" i="26"/>
  <c r="Y256" i="26" s="1"/>
  <c r="Y132" i="26"/>
  <c r="Y252" i="26" s="1"/>
  <c r="Y128" i="26"/>
  <c r="Y248" i="26" s="1"/>
  <c r="Y124" i="26"/>
  <c r="Y244" i="26" s="1"/>
  <c r="Y138" i="26"/>
  <c r="Y258" i="26" s="1"/>
  <c r="Y134" i="26"/>
  <c r="Y254" i="26" s="1"/>
  <c r="Y130" i="26"/>
  <c r="Y250" i="26" s="1"/>
  <c r="Y104" i="26"/>
  <c r="Y127" i="26"/>
  <c r="Y247" i="26" s="1"/>
  <c r="Y125" i="26"/>
  <c r="Y245" i="26" s="1"/>
  <c r="Y36" i="26"/>
  <c r="Y108" i="26" s="1"/>
  <c r="Y35" i="26"/>
  <c r="Y107" i="26" s="1"/>
  <c r="Y31" i="26"/>
  <c r="Y103" i="26" s="1"/>
  <c r="Y33" i="26"/>
  <c r="Y105" i="26" s="1"/>
  <c r="Y144" i="26"/>
  <c r="Y264" i="26" s="1"/>
  <c r="Y129" i="26"/>
  <c r="Y249" i="26" s="1"/>
  <c r="Y146" i="26"/>
  <c r="Y266" i="26" s="1"/>
  <c r="Y145" i="26"/>
  <c r="Y265" i="26" s="1"/>
  <c r="Y39" i="26"/>
  <c r="Y111" i="26" s="1"/>
  <c r="Y42" i="26"/>
  <c r="Y114" i="26" s="1"/>
  <c r="Y43" i="26"/>
  <c r="Y115" i="26" s="1"/>
  <c r="Y38" i="26"/>
  <c r="Y110" i="26" s="1"/>
  <c r="Y148" i="26"/>
  <c r="Y268" i="26" s="1"/>
  <c r="F264" i="9"/>
  <c r="F286" i="9" s="1"/>
  <c r="F306" i="9" s="1"/>
  <c r="F370" i="9" s="1"/>
  <c r="F390" i="9" s="1"/>
  <c r="F328" i="9" s="1"/>
  <c r="F348" i="9" s="1"/>
  <c r="F412" i="9" s="1"/>
  <c r="F245" i="9"/>
  <c r="AL56" i="22"/>
  <c r="AL107" i="22" s="1"/>
  <c r="J22" i="20"/>
  <c r="J48" i="19"/>
  <c r="Q20" i="26"/>
  <c r="Q102" i="5"/>
  <c r="Q104" i="5" s="1"/>
  <c r="P29" i="26"/>
  <c r="P101" i="26" s="1"/>
  <c r="W15" i="27"/>
  <c r="W23" i="27" s="1"/>
  <c r="W24" i="27" s="1"/>
  <c r="W21" i="26"/>
  <c r="W20" i="26"/>
  <c r="W86" i="5"/>
  <c r="X71" i="5"/>
  <c r="X22" i="26" s="1"/>
  <c r="G48" i="19"/>
  <c r="G59" i="19" s="1"/>
  <c r="H48" i="19"/>
  <c r="H59" i="19" s="1"/>
  <c r="X278" i="18"/>
  <c r="X1017" i="13"/>
  <c r="S334" i="18"/>
  <c r="S336" i="18" s="1"/>
  <c r="S349" i="18" s="1"/>
  <c r="S20" i="26"/>
  <c r="S86" i="5"/>
  <c r="S93" i="5"/>
  <c r="Y334" i="26"/>
  <c r="I334" i="18"/>
  <c r="I336" i="18" s="1"/>
  <c r="I349" i="18" s="1"/>
  <c r="T317" i="26"/>
  <c r="L22" i="20"/>
  <c r="L26" i="20" s="1"/>
  <c r="L334" i="18"/>
  <c r="L336" i="18" s="1"/>
  <c r="L349" i="18" s="1"/>
  <c r="K27" i="25"/>
  <c r="K56" i="5"/>
  <c r="K28" i="25" s="1"/>
  <c r="AB49" i="25"/>
  <c r="O310" i="26"/>
  <c r="O27" i="25"/>
  <c r="O56" i="5"/>
  <c r="O28" i="25" s="1"/>
  <c r="O26" i="25"/>
  <c r="Y321" i="26"/>
  <c r="Y325" i="26"/>
  <c r="G105" i="26"/>
  <c r="U15" i="27"/>
  <c r="U23" i="27" s="1"/>
  <c r="U24" i="27" s="1"/>
  <c r="U21" i="26"/>
  <c r="U20" i="26"/>
  <c r="U32" i="26" s="1"/>
  <c r="AJ40" i="22"/>
  <c r="AJ97" i="22" s="1"/>
  <c r="Y29" i="26"/>
  <c r="Y101" i="26" s="1"/>
  <c r="M15" i="27"/>
  <c r="M23" i="27" s="1"/>
  <c r="M24" i="27" s="1"/>
  <c r="M21" i="26"/>
  <c r="M20" i="26"/>
  <c r="M32" i="26" s="1"/>
  <c r="Z278" i="18"/>
  <c r="Z334" i="18" s="1"/>
  <c r="Z336" i="18" s="1"/>
  <c r="Z349" i="18" s="1"/>
  <c r="Z1017" i="13"/>
  <c r="L59" i="19"/>
  <c r="R30" i="26"/>
  <c r="R102" i="26" s="1"/>
  <c r="Q93" i="5"/>
  <c r="V138" i="26"/>
  <c r="V258" i="26" s="1"/>
  <c r="V134" i="26"/>
  <c r="V254" i="26" s="1"/>
  <c r="V140" i="26"/>
  <c r="V260" i="26" s="1"/>
  <c r="V136" i="26"/>
  <c r="V256" i="26" s="1"/>
  <c r="V132" i="26"/>
  <c r="V252" i="26" s="1"/>
  <c r="V128" i="26"/>
  <c r="V248" i="26" s="1"/>
  <c r="V137" i="26"/>
  <c r="V257" i="26" s="1"/>
  <c r="V133" i="26"/>
  <c r="V253" i="26" s="1"/>
  <c r="V130" i="26"/>
  <c r="V250" i="26" s="1"/>
  <c r="V139" i="26"/>
  <c r="V259" i="26" s="1"/>
  <c r="V135" i="26"/>
  <c r="V255" i="26" s="1"/>
  <c r="V131" i="26"/>
  <c r="V251" i="26" s="1"/>
  <c r="V125" i="26"/>
  <c r="V245" i="26" s="1"/>
  <c r="V36" i="26"/>
  <c r="V108" i="26" s="1"/>
  <c r="V104" i="26"/>
  <c r="V127" i="26"/>
  <c r="V247" i="26" s="1"/>
  <c r="V33" i="26"/>
  <c r="V105" i="26" s="1"/>
  <c r="V31" i="26"/>
  <c r="V103" i="26" s="1"/>
  <c r="V124" i="26"/>
  <c r="V244" i="26" s="1"/>
  <c r="V35" i="26"/>
  <c r="V107" i="26" s="1"/>
  <c r="V129" i="26"/>
  <c r="V249" i="26" s="1"/>
  <c r="V146" i="26"/>
  <c r="V266" i="26" s="1"/>
  <c r="V145" i="26"/>
  <c r="V265" i="26" s="1"/>
  <c r="V144" i="26"/>
  <c r="V264" i="26" s="1"/>
  <c r="V43" i="26"/>
  <c r="V115" i="26" s="1"/>
  <c r="V38" i="26"/>
  <c r="V110" i="26" s="1"/>
  <c r="V39" i="26"/>
  <c r="V111" i="26" s="1"/>
  <c r="V148" i="26"/>
  <c r="V268" i="26" s="1"/>
  <c r="V42" i="26"/>
  <c r="V114" i="26" s="1"/>
  <c r="R47" i="25"/>
  <c r="V334" i="18"/>
  <c r="V336" i="18" s="1"/>
  <c r="V349" i="18" s="1"/>
  <c r="V20" i="20"/>
  <c r="V26" i="20" s="1"/>
  <c r="V28" i="20" s="1"/>
  <c r="V33" i="20" s="1"/>
  <c r="V50" i="20" s="1"/>
  <c r="V57" i="20" s="1"/>
  <c r="V63" i="20" s="1"/>
  <c r="V67" i="20" s="1"/>
  <c r="I59" i="19"/>
  <c r="T59" i="19"/>
  <c r="H107" i="5"/>
  <c r="H83" i="26" s="1"/>
  <c r="H108" i="5"/>
  <c r="N20" i="20"/>
  <c r="N26" i="20" s="1"/>
  <c r="N28" i="20" s="1"/>
  <c r="N33" i="20" s="1"/>
  <c r="N50" i="20" s="1"/>
  <c r="N57" i="20" s="1"/>
  <c r="N63" i="20" s="1"/>
  <c r="N67" i="20" s="1"/>
  <c r="N334" i="18"/>
  <c r="N336" i="18" s="1"/>
  <c r="N349" i="18" s="1"/>
  <c r="U334" i="18"/>
  <c r="U336" i="18" s="1"/>
  <c r="U349" i="18" s="1"/>
  <c r="P107" i="5"/>
  <c r="P83" i="26" s="1"/>
  <c r="P108" i="5"/>
  <c r="F211" i="18"/>
  <c r="F133" i="11"/>
  <c r="AF27" i="25"/>
  <c r="AF71" i="5"/>
  <c r="AF22" i="26" s="1"/>
  <c r="F180" i="18"/>
  <c r="F97" i="11"/>
  <c r="O15" i="27"/>
  <c r="O23" i="27" s="1"/>
  <c r="O24" i="27" s="1"/>
  <c r="O21" i="26"/>
  <c r="O20" i="26"/>
  <c r="O86" i="5"/>
  <c r="M26" i="25"/>
  <c r="M48" i="25" s="1"/>
  <c r="Y107" i="5"/>
  <c r="Y83" i="26" s="1"/>
  <c r="Y108" i="5"/>
  <c r="V30" i="26"/>
  <c r="V102" i="26" s="1"/>
  <c r="AL68" i="22"/>
  <c r="O93" i="5"/>
  <c r="J47" i="25"/>
  <c r="J48" i="25"/>
  <c r="O26" i="20"/>
  <c r="O28" i="20" s="1"/>
  <c r="O33" i="20" s="1"/>
  <c r="O50" i="20" s="1"/>
  <c r="O57" i="20" s="1"/>
  <c r="O63" i="20" s="1"/>
  <c r="O67" i="20" s="1"/>
  <c r="R35" i="19"/>
  <c r="O35" i="19"/>
  <c r="AB35" i="19"/>
  <c r="T35" i="19"/>
  <c r="M35" i="19"/>
  <c r="AF35" i="19"/>
  <c r="AF334" i="18"/>
  <c r="AF336" i="18" s="1"/>
  <c r="AF349" i="18" s="1"/>
  <c r="T107" i="5"/>
  <c r="T83" i="26" s="1"/>
  <c r="T108" i="5"/>
  <c r="T138" i="26"/>
  <c r="T258" i="26" s="1"/>
  <c r="T125" i="26"/>
  <c r="T245" i="26" s="1"/>
  <c r="T139" i="26"/>
  <c r="T259" i="26" s="1"/>
  <c r="T127" i="26"/>
  <c r="T247" i="26" s="1"/>
  <c r="T133" i="26"/>
  <c r="T253" i="26" s="1"/>
  <c r="T129" i="26"/>
  <c r="T249" i="26" s="1"/>
  <c r="T42" i="26"/>
  <c r="T114" i="26" s="1"/>
  <c r="N41" i="19"/>
  <c r="F988" i="13"/>
  <c r="F282" i="18" s="1"/>
  <c r="F877" i="13"/>
  <c r="F914" i="13" s="1"/>
  <c r="F951" i="13" s="1"/>
  <c r="F161" i="12"/>
  <c r="F166" i="12"/>
  <c r="F145" i="18"/>
  <c r="F57" i="11"/>
  <c r="T22" i="20"/>
  <c r="T26" i="20" s="1"/>
  <c r="T334" i="18"/>
  <c r="T336" i="18" s="1"/>
  <c r="T349" i="18" s="1"/>
  <c r="F42" i="9"/>
  <c r="F64" i="9" s="1"/>
  <c r="F84" i="9" s="1"/>
  <c r="F148" i="9" s="1"/>
  <c r="F168" i="9" s="1"/>
  <c r="F106" i="9" s="1"/>
  <c r="F126" i="9" s="1"/>
  <c r="F190" i="9" s="1"/>
  <c r="F19" i="18" s="1"/>
  <c r="F19" i="19" s="1"/>
  <c r="F23" i="9"/>
  <c r="F457" i="9"/>
  <c r="F479" i="9" s="1"/>
  <c r="F499" i="9" s="1"/>
  <c r="F563" i="9" s="1"/>
  <c r="F583" i="9" s="1"/>
  <c r="F521" i="9" s="1"/>
  <c r="F541" i="9" s="1"/>
  <c r="F605" i="9" s="1"/>
  <c r="F438" i="9"/>
  <c r="AD334" i="18"/>
  <c r="AD336" i="18" s="1"/>
  <c r="AD349" i="18" s="1"/>
  <c r="AD22" i="20"/>
  <c r="AD26" i="20" s="1"/>
  <c r="AD28" i="20" s="1"/>
  <c r="AD33" i="20" s="1"/>
  <c r="AD50" i="20" s="1"/>
  <c r="AD57" i="20" s="1"/>
  <c r="AD63" i="20" s="1"/>
  <c r="AD67" i="20" s="1"/>
  <c r="W26" i="25"/>
  <c r="X47" i="25"/>
  <c r="Y48" i="25"/>
  <c r="O102" i="5"/>
  <c r="O104" i="5" s="1"/>
  <c r="N138" i="26"/>
  <c r="N258" i="26" s="1"/>
  <c r="N134" i="26"/>
  <c r="N254" i="26" s="1"/>
  <c r="N140" i="26"/>
  <c r="N260" i="26" s="1"/>
  <c r="N136" i="26"/>
  <c r="N256" i="26" s="1"/>
  <c r="N132" i="26"/>
  <c r="N252" i="26" s="1"/>
  <c r="N128" i="26"/>
  <c r="N248" i="26" s="1"/>
  <c r="N137" i="26"/>
  <c r="N257" i="26" s="1"/>
  <c r="N133" i="26"/>
  <c r="N253" i="26" s="1"/>
  <c r="N139" i="26"/>
  <c r="N259" i="26" s="1"/>
  <c r="N135" i="26"/>
  <c r="N255" i="26" s="1"/>
  <c r="N130" i="26"/>
  <c r="N250" i="26" s="1"/>
  <c r="N125" i="26"/>
  <c r="N245" i="26" s="1"/>
  <c r="N36" i="26"/>
  <c r="N108" i="26" s="1"/>
  <c r="N127" i="26"/>
  <c r="N247" i="26" s="1"/>
  <c r="N35" i="26"/>
  <c r="N107" i="26" s="1"/>
  <c r="N31" i="26"/>
  <c r="N103" i="26" s="1"/>
  <c r="N124" i="26"/>
  <c r="N244" i="26" s="1"/>
  <c r="N104" i="26"/>
  <c r="N33" i="26"/>
  <c r="N105" i="26" s="1"/>
  <c r="N131" i="26"/>
  <c r="N251" i="26" s="1"/>
  <c r="N43" i="26"/>
  <c r="N115" i="26" s="1"/>
  <c r="N146" i="26"/>
  <c r="N266" i="26" s="1"/>
  <c r="N148" i="26"/>
  <c r="N268" i="26" s="1"/>
  <c r="N129" i="26"/>
  <c r="N249" i="26" s="1"/>
  <c r="N145" i="26"/>
  <c r="N265" i="26" s="1"/>
  <c r="N144" i="26"/>
  <c r="N264" i="26" s="1"/>
  <c r="N39" i="26"/>
  <c r="N111" i="26" s="1"/>
  <c r="N42" i="26"/>
  <c r="N114" i="26" s="1"/>
  <c r="N38" i="26"/>
  <c r="N110" i="26" s="1"/>
  <c r="F206" i="12"/>
  <c r="F201" i="12"/>
  <c r="Z138" i="26"/>
  <c r="Z258" i="26" s="1"/>
  <c r="Z134" i="26"/>
  <c r="Z254" i="26" s="1"/>
  <c r="Z140" i="26"/>
  <c r="Z260" i="26" s="1"/>
  <c r="Z136" i="26"/>
  <c r="Z256" i="26" s="1"/>
  <c r="Z132" i="26"/>
  <c r="Z252" i="26" s="1"/>
  <c r="Z128" i="26"/>
  <c r="Z248" i="26" s="1"/>
  <c r="Z139" i="26"/>
  <c r="Z259" i="26" s="1"/>
  <c r="Z135" i="26"/>
  <c r="Z255" i="26" s="1"/>
  <c r="Z131" i="26"/>
  <c r="Z251" i="26" s="1"/>
  <c r="Z137" i="26"/>
  <c r="Z257" i="26" s="1"/>
  <c r="Z133" i="26"/>
  <c r="Z253" i="26" s="1"/>
  <c r="Z127" i="26"/>
  <c r="Z247" i="26" s="1"/>
  <c r="Z125" i="26"/>
  <c r="Z245" i="26" s="1"/>
  <c r="Z36" i="26"/>
  <c r="Z108" i="26" s="1"/>
  <c r="Z124" i="26"/>
  <c r="Z244" i="26" s="1"/>
  <c r="Z130" i="26"/>
  <c r="Z250" i="26" s="1"/>
  <c r="Z104" i="26"/>
  <c r="Z31" i="26"/>
  <c r="Z103" i="26" s="1"/>
  <c r="Z33" i="26"/>
  <c r="Z105" i="26" s="1"/>
  <c r="Z35" i="26"/>
  <c r="Z107" i="26" s="1"/>
  <c r="Z144" i="26"/>
  <c r="Z264" i="26" s="1"/>
  <c r="Z43" i="26"/>
  <c r="Z115" i="26" s="1"/>
  <c r="Z129" i="26"/>
  <c r="Z249" i="26" s="1"/>
  <c r="Z146" i="26"/>
  <c r="Z266" i="26" s="1"/>
  <c r="Z145" i="26"/>
  <c r="Z265" i="26" s="1"/>
  <c r="Z148" i="26"/>
  <c r="Z268" i="26" s="1"/>
  <c r="Z38" i="26"/>
  <c r="Z110" i="26" s="1"/>
  <c r="Z42" i="26"/>
  <c r="Z114" i="26" s="1"/>
  <c r="Z39" i="26"/>
  <c r="Z111" i="26" s="1"/>
  <c r="G101" i="26"/>
  <c r="Z35" i="19"/>
  <c r="W35" i="19"/>
  <c r="H35" i="19"/>
  <c r="X35" i="19"/>
  <c r="Q35" i="19"/>
  <c r="V47" i="25"/>
  <c r="AB15" i="27"/>
  <c r="AB23" i="27" s="1"/>
  <c r="AB24" i="27" s="1"/>
  <c r="AB21" i="26"/>
  <c r="AB20" i="26"/>
  <c r="AB32" i="26" s="1"/>
  <c r="AB86" i="5"/>
  <c r="AB102" i="5"/>
  <c r="AB104" i="5" s="1"/>
  <c r="F369" i="12"/>
  <c r="F364" i="12"/>
  <c r="AD59" i="19"/>
  <c r="V41" i="19"/>
  <c r="F81" i="12"/>
  <c r="F86" i="12"/>
  <c r="Z20" i="20"/>
  <c r="Q310" i="26"/>
  <c r="Q27" i="25"/>
  <c r="Q71" i="5"/>
  <c r="Q22" i="26" s="1"/>
  <c r="Q26" i="25"/>
  <c r="Q48" i="25" s="1"/>
  <c r="S310" i="26"/>
  <c r="S27" i="25"/>
  <c r="S71" i="5"/>
  <c r="S22" i="26" s="1"/>
  <c r="S26" i="25"/>
  <c r="S48" i="25" s="1"/>
  <c r="P86" i="5" l="1"/>
  <c r="P89" i="5" s="1"/>
  <c r="P47" i="26" s="1"/>
  <c r="I86" i="5"/>
  <c r="M86" i="5"/>
  <c r="W366" i="18"/>
  <c r="W373" i="18" s="1"/>
  <c r="W379" i="18" s="1"/>
  <c r="W383" i="18" s="1"/>
  <c r="R107" i="5"/>
  <c r="R83" i="26" s="1"/>
  <c r="W93" i="5"/>
  <c r="Q86" i="5"/>
  <c r="AF86" i="5"/>
  <c r="X86" i="5"/>
  <c r="V86" i="5"/>
  <c r="V89" i="5" s="1"/>
  <c r="V47" i="26" s="1"/>
  <c r="Y86" i="5"/>
  <c r="J86" i="5"/>
  <c r="U86" i="5"/>
  <c r="U89" i="5" s="1"/>
  <c r="U47" i="26" s="1"/>
  <c r="K86" i="5"/>
  <c r="Z86" i="5"/>
  <c r="L86" i="5"/>
  <c r="L90" i="5" s="1"/>
  <c r="G86" i="5"/>
  <c r="G90" i="5" s="1"/>
  <c r="F357" i="18"/>
  <c r="E135" i="26"/>
  <c r="E255" i="26" s="1"/>
  <c r="F40" i="20"/>
  <c r="F73" i="19"/>
  <c r="H89" i="5"/>
  <c r="H47" i="26" s="1"/>
  <c r="H90" i="5"/>
  <c r="K334" i="26"/>
  <c r="K32" i="26"/>
  <c r="K104" i="26" s="1"/>
  <c r="K43" i="24"/>
  <c r="K63" i="24" s="1"/>
  <c r="G43" i="24"/>
  <c r="G63" i="24" s="1"/>
  <c r="O334" i="26"/>
  <c r="O32" i="26"/>
  <c r="S334" i="26"/>
  <c r="S32" i="26"/>
  <c r="W334" i="26"/>
  <c r="W32" i="26"/>
  <c r="W104" i="26" s="1"/>
  <c r="AF334" i="26"/>
  <c r="AF32" i="26"/>
  <c r="AD29" i="26"/>
  <c r="AD32" i="26"/>
  <c r="M43" i="24"/>
  <c r="M63" i="24" s="1"/>
  <c r="L29" i="26"/>
  <c r="L101" i="26" s="1"/>
  <c r="L32" i="26"/>
  <c r="L104" i="26" s="1"/>
  <c r="J43" i="24"/>
  <c r="J63" i="24" s="1"/>
  <c r="I43" i="24"/>
  <c r="I63" i="24" s="1"/>
  <c r="F164" i="16"/>
  <c r="F23" i="16"/>
  <c r="L43" i="24"/>
  <c r="L63" i="24" s="1"/>
  <c r="Q334" i="26"/>
  <c r="Q32" i="26"/>
  <c r="T334" i="26"/>
  <c r="T338" i="26" s="1"/>
  <c r="T32" i="26"/>
  <c r="T104" i="26" s="1"/>
  <c r="I79" i="24"/>
  <c r="N79" i="24" s="1"/>
  <c r="D100" i="24"/>
  <c r="D117" i="24" s="1"/>
  <c r="D141" i="24" s="1"/>
  <c r="D183" i="24" s="1"/>
  <c r="L40" i="24"/>
  <c r="L60" i="24" s="1"/>
  <c r="H40" i="24"/>
  <c r="H60" i="24" s="1"/>
  <c r="G40" i="24"/>
  <c r="G60" i="24" s="1"/>
  <c r="M40" i="24"/>
  <c r="M60" i="24" s="1"/>
  <c r="K40" i="24"/>
  <c r="K60" i="24" s="1"/>
  <c r="J40" i="24"/>
  <c r="J60" i="24" s="1"/>
  <c r="T146" i="26"/>
  <c r="T266" i="26" s="1"/>
  <c r="T128" i="26"/>
  <c r="T248" i="26" s="1"/>
  <c r="AL22" i="22"/>
  <c r="AL57" i="22"/>
  <c r="AL108" i="22" s="1"/>
  <c r="T39" i="26"/>
  <c r="T111" i="26" s="1"/>
  <c r="T124" i="26"/>
  <c r="T244" i="26" s="1"/>
  <c r="T35" i="26"/>
  <c r="T107" i="26" s="1"/>
  <c r="T132" i="26"/>
  <c r="T252" i="26" s="1"/>
  <c r="L33" i="26"/>
  <c r="L105" i="26" s="1"/>
  <c r="AL54" i="22"/>
  <c r="AL105" i="22" s="1"/>
  <c r="AJ31" i="22"/>
  <c r="AJ89" i="22" s="1"/>
  <c r="AJ45" i="22"/>
  <c r="AJ102" i="22" s="1"/>
  <c r="AJ62" i="22"/>
  <c r="AJ113" i="22" s="1"/>
  <c r="AH38" i="22"/>
  <c r="AB42" i="26" s="1"/>
  <c r="AB114" i="26" s="1"/>
  <c r="AJ53" i="22"/>
  <c r="AJ104" i="22" s="1"/>
  <c r="V90" i="5"/>
  <c r="V53" i="26" s="1"/>
  <c r="AL67" i="22"/>
  <c r="T123" i="26"/>
  <c r="T243" i="26" s="1"/>
  <c r="T43" i="26"/>
  <c r="T115" i="26" s="1"/>
  <c r="T148" i="26"/>
  <c r="T268" i="26" s="1"/>
  <c r="T145" i="26"/>
  <c r="T265" i="26" s="1"/>
  <c r="T31" i="26"/>
  <c r="T103" i="26" s="1"/>
  <c r="T135" i="26"/>
  <c r="T255" i="26" s="1"/>
  <c r="T33" i="26"/>
  <c r="T105" i="26" s="1"/>
  <c r="T134" i="26"/>
  <c r="T254" i="26" s="1"/>
  <c r="T140" i="26"/>
  <c r="T260" i="26" s="1"/>
  <c r="AL70" i="22"/>
  <c r="AL61" i="22"/>
  <c r="AL112" i="22" s="1"/>
  <c r="AJ56" i="22"/>
  <c r="AJ107" i="22" s="1"/>
  <c r="AJ54" i="22"/>
  <c r="AJ105" i="22" s="1"/>
  <c r="AH39" i="22"/>
  <c r="AH96" i="22" s="1"/>
  <c r="AL31" i="22"/>
  <c r="AL89" i="22" s="1"/>
  <c r="AJ23" i="22"/>
  <c r="AJ83" i="22" s="1"/>
  <c r="AJ42" i="22"/>
  <c r="AJ99" i="22" s="1"/>
  <c r="AJ25" i="22"/>
  <c r="AD39" i="26" s="1"/>
  <c r="AJ26" i="22"/>
  <c r="AJ84" i="22" s="1"/>
  <c r="AJ60" i="22"/>
  <c r="AJ111" i="22" s="1"/>
  <c r="AJ16" i="22"/>
  <c r="AJ19" i="22" s="1"/>
  <c r="AH31" i="22"/>
  <c r="AH89" i="22" s="1"/>
  <c r="AH41" i="22"/>
  <c r="AH98" i="22" s="1"/>
  <c r="AH56" i="22"/>
  <c r="AH107" i="22" s="1"/>
  <c r="AJ68" i="22"/>
  <c r="AL38" i="22"/>
  <c r="T29" i="26"/>
  <c r="T101" i="26" s="1"/>
  <c r="AJ22" i="22"/>
  <c r="AJ57" i="22"/>
  <c r="AJ108" i="22" s="1"/>
  <c r="AJ41" i="22"/>
  <c r="AJ98" i="22" s="1"/>
  <c r="AJ38" i="22"/>
  <c r="AD42" i="26" s="1"/>
  <c r="AJ24" i="22"/>
  <c r="T38" i="26"/>
  <c r="T110" i="26" s="1"/>
  <c r="T144" i="26"/>
  <c r="T264" i="26" s="1"/>
  <c r="T137" i="26"/>
  <c r="T257" i="26" s="1"/>
  <c r="T131" i="26"/>
  <c r="T251" i="26" s="1"/>
  <c r="T36" i="26"/>
  <c r="T108" i="26" s="1"/>
  <c r="T130" i="26"/>
  <c r="T250" i="26" s="1"/>
  <c r="T136" i="26"/>
  <c r="T256" i="26" s="1"/>
  <c r="AL62" i="22"/>
  <c r="AL113" i="22" s="1"/>
  <c r="AJ67" i="22"/>
  <c r="AJ69" i="22"/>
  <c r="AJ59" i="22"/>
  <c r="AJ110" i="22" s="1"/>
  <c r="AL40" i="22"/>
  <c r="AL97" i="22" s="1"/>
  <c r="AJ39" i="22"/>
  <c r="AJ96" i="22" s="1"/>
  <c r="AJ29" i="22"/>
  <c r="AJ87" i="22" s="1"/>
  <c r="AJ55" i="22"/>
  <c r="AJ106" i="22" s="1"/>
  <c r="AJ70" i="22"/>
  <c r="AJ43" i="22"/>
  <c r="AJ100" i="22" s="1"/>
  <c r="AJ58" i="22"/>
  <c r="AJ109" i="22" s="1"/>
  <c r="AH16" i="22"/>
  <c r="AH27" i="22"/>
  <c r="AH85" i="22" s="1"/>
  <c r="AL28" i="22"/>
  <c r="AL86" i="22" s="1"/>
  <c r="AJ61" i="22"/>
  <c r="AJ112" i="22" s="1"/>
  <c r="AL16" i="22"/>
  <c r="T30" i="26"/>
  <c r="T102" i="26" s="1"/>
  <c r="L148" i="26"/>
  <c r="L268" i="26" s="1"/>
  <c r="U93" i="5"/>
  <c r="R89" i="5"/>
  <c r="R47" i="26" s="1"/>
  <c r="AD86" i="5"/>
  <c r="AD90" i="5" s="1"/>
  <c r="AD164" i="26" s="1"/>
  <c r="Z93" i="5"/>
  <c r="AD104" i="5"/>
  <c r="P90" i="5"/>
  <c r="P48" i="26" s="1"/>
  <c r="AH28" i="22"/>
  <c r="AH86" i="22" s="1"/>
  <c r="AH30" i="22"/>
  <c r="AH67" i="22"/>
  <c r="AH59" i="22"/>
  <c r="AH110" i="22" s="1"/>
  <c r="AH53" i="22"/>
  <c r="AH104" i="22" s="1"/>
  <c r="AL30" i="22"/>
  <c r="AL88" i="22" s="1"/>
  <c r="AL46" i="22"/>
  <c r="AL103" i="22" s="1"/>
  <c r="AL29" i="22"/>
  <c r="AL87" i="22" s="1"/>
  <c r="AL44" i="22"/>
  <c r="AL101" i="22" s="1"/>
  <c r="AL25" i="22"/>
  <c r="AF39" i="26" s="1"/>
  <c r="AL58" i="22"/>
  <c r="AL109" i="22" s="1"/>
  <c r="G89" i="5"/>
  <c r="G47" i="26" s="1"/>
  <c r="AL17" i="22"/>
  <c r="AH36" i="22"/>
  <c r="AH94" i="22" s="1"/>
  <c r="AL45" i="22"/>
  <c r="AL102" i="22" s="1"/>
  <c r="AL42" i="22"/>
  <c r="AL99" i="22" s="1"/>
  <c r="AH26" i="22"/>
  <c r="AH84" i="22" s="1"/>
  <c r="AH45" i="22"/>
  <c r="AH102" i="22" s="1"/>
  <c r="AH68" i="22"/>
  <c r="AH44" i="22"/>
  <c r="AH101" i="22" s="1"/>
  <c r="AH42" i="22"/>
  <c r="AH99" i="22" s="1"/>
  <c r="AH58" i="22"/>
  <c r="AH109" i="22" s="1"/>
  <c r="AL27" i="22"/>
  <c r="AL85" i="22" s="1"/>
  <c r="AL36" i="22"/>
  <c r="AL94" i="22" s="1"/>
  <c r="AL37" i="22"/>
  <c r="AL95" i="22" s="1"/>
  <c r="AH23" i="22"/>
  <c r="AH83" i="22" s="1"/>
  <c r="AH46" i="22"/>
  <c r="AH103" i="22" s="1"/>
  <c r="AL60" i="22"/>
  <c r="AL111" i="22" s="1"/>
  <c r="AD47" i="25"/>
  <c r="AD48" i="25"/>
  <c r="F95" i="5"/>
  <c r="V93" i="5"/>
  <c r="Y93" i="5"/>
  <c r="X93" i="5"/>
  <c r="AD93" i="5"/>
  <c r="AD95" i="5" s="1"/>
  <c r="AH17" i="22"/>
  <c r="AH19" i="22" s="1"/>
  <c r="AH60" i="22"/>
  <c r="AH111" i="22" s="1"/>
  <c r="AH70" i="22"/>
  <c r="AH37" i="22"/>
  <c r="AH95" i="22" s="1"/>
  <c r="AH57" i="22"/>
  <c r="AH108" i="22" s="1"/>
  <c r="AH40" i="22"/>
  <c r="AH97" i="22" s="1"/>
  <c r="AH61" i="22"/>
  <c r="AH112" i="22" s="1"/>
  <c r="U95" i="5"/>
  <c r="U99" i="5" s="1"/>
  <c r="AL39" i="22"/>
  <c r="AL96" i="22" s="1"/>
  <c r="AL43" i="22"/>
  <c r="AL100" i="22" s="1"/>
  <c r="AL53" i="22"/>
  <c r="AL104" i="22" s="1"/>
  <c r="AH54" i="22"/>
  <c r="AH105" i="22" s="1"/>
  <c r="AL26" i="22"/>
  <c r="AL84" i="22" s="1"/>
  <c r="AL23" i="22"/>
  <c r="AL83" i="22" s="1"/>
  <c r="AH25" i="22"/>
  <c r="AB39" i="26" s="1"/>
  <c r="AB111" i="26" s="1"/>
  <c r="AL24" i="22"/>
  <c r="AF38" i="26" s="1"/>
  <c r="AH43" i="22"/>
  <c r="AH100" i="22" s="1"/>
  <c r="AH69" i="22"/>
  <c r="AH55" i="22"/>
  <c r="AH106" i="22" s="1"/>
  <c r="AH24" i="22"/>
  <c r="AB38" i="26" s="1"/>
  <c r="AB110" i="26" s="1"/>
  <c r="AL69" i="22"/>
  <c r="L334" i="26"/>
  <c r="L43" i="26"/>
  <c r="L115" i="26" s="1"/>
  <c r="L127" i="26"/>
  <c r="L247" i="26" s="1"/>
  <c r="L89" i="5"/>
  <c r="L47" i="26" s="1"/>
  <c r="L129" i="26"/>
  <c r="L249" i="26" s="1"/>
  <c r="L134" i="26"/>
  <c r="L254" i="26" s="1"/>
  <c r="L135" i="26"/>
  <c r="L255" i="26" s="1"/>
  <c r="L140" i="26"/>
  <c r="L260" i="26" s="1"/>
  <c r="L71" i="5"/>
  <c r="L22" i="26" s="1"/>
  <c r="N41" i="25"/>
  <c r="N43" i="25" s="1"/>
  <c r="Y70" i="20"/>
  <c r="W70" i="20"/>
  <c r="K70" i="20"/>
  <c r="K16" i="21"/>
  <c r="K24" i="21" s="1"/>
  <c r="K31" i="21" s="1"/>
  <c r="K66" i="21" s="1"/>
  <c r="K76" i="21" s="1"/>
  <c r="Y59" i="19"/>
  <c r="Y61" i="19" s="1"/>
  <c r="Y66" i="19" s="1"/>
  <c r="Y83" i="19" s="1"/>
  <c r="Y90" i="19" s="1"/>
  <c r="Y96" i="19" s="1"/>
  <c r="Y100" i="19" s="1"/>
  <c r="Y103" i="19" s="1"/>
  <c r="Y16" i="21"/>
  <c r="Y24" i="21" s="1"/>
  <c r="Y31" i="21" s="1"/>
  <c r="Y66" i="21" s="1"/>
  <c r="Y76" i="21" s="1"/>
  <c r="AB366" i="18"/>
  <c r="AB373" i="18" s="1"/>
  <c r="AB379" i="18" s="1"/>
  <c r="AB383" i="18" s="1"/>
  <c r="AB102" i="19" s="1"/>
  <c r="Q366" i="18"/>
  <c r="Q373" i="18" s="1"/>
  <c r="Q379" i="18" s="1"/>
  <c r="Q383" i="18" s="1"/>
  <c r="Q102" i="19" s="1"/>
  <c r="Q59" i="19"/>
  <c r="Q61" i="19" s="1"/>
  <c r="Q66" i="19" s="1"/>
  <c r="Q83" i="19" s="1"/>
  <c r="Q90" i="19" s="1"/>
  <c r="Q96" i="19" s="1"/>
  <c r="Q100" i="19" s="1"/>
  <c r="H28" i="20"/>
  <c r="H33" i="20" s="1"/>
  <c r="H50" i="20" s="1"/>
  <c r="H57" i="20" s="1"/>
  <c r="H63" i="20" s="1"/>
  <c r="H67" i="20" s="1"/>
  <c r="T61" i="19"/>
  <c r="T66" i="19" s="1"/>
  <c r="T83" i="19" s="1"/>
  <c r="T90" i="19" s="1"/>
  <c r="T96" i="19" s="1"/>
  <c r="T100" i="19" s="1"/>
  <c r="Y123" i="26"/>
  <c r="Y243" i="26" s="1"/>
  <c r="Y272" i="26" s="1"/>
  <c r="Y277" i="26" s="1"/>
  <c r="H366" i="18"/>
  <c r="H373" i="18" s="1"/>
  <c r="H379" i="18" s="1"/>
  <c r="H383" i="18" s="1"/>
  <c r="H69" i="20" s="1"/>
  <c r="O366" i="18"/>
  <c r="O373" i="18" s="1"/>
  <c r="O379" i="18" s="1"/>
  <c r="O383" i="18" s="1"/>
  <c r="O102" i="19" s="1"/>
  <c r="R59" i="19"/>
  <c r="R61" i="19" s="1"/>
  <c r="R66" i="19" s="1"/>
  <c r="R83" i="19" s="1"/>
  <c r="R90" i="19" s="1"/>
  <c r="R96" i="19" s="1"/>
  <c r="R100" i="19" s="1"/>
  <c r="I28" i="20"/>
  <c r="I33" i="20" s="1"/>
  <c r="I50" i="20" s="1"/>
  <c r="I57" i="20" s="1"/>
  <c r="I63" i="20" s="1"/>
  <c r="I67" i="20" s="1"/>
  <c r="V59" i="19"/>
  <c r="V61" i="19" s="1"/>
  <c r="V66" i="19" s="1"/>
  <c r="V83" i="19" s="1"/>
  <c r="V90" i="19" s="1"/>
  <c r="V96" i="19" s="1"/>
  <c r="V100" i="19" s="1"/>
  <c r="I280" i="26"/>
  <c r="J59" i="19"/>
  <c r="J61" i="19" s="1"/>
  <c r="J66" i="19" s="1"/>
  <c r="J83" i="19" s="1"/>
  <c r="J90" i="19" s="1"/>
  <c r="J96" i="19" s="1"/>
  <c r="J100" i="19" s="1"/>
  <c r="N123" i="26"/>
  <c r="N243" i="26" s="1"/>
  <c r="N272" i="26" s="1"/>
  <c r="N277" i="26" s="1"/>
  <c r="N279" i="26" s="1"/>
  <c r="S61" i="19"/>
  <c r="S66" i="19" s="1"/>
  <c r="S83" i="19" s="1"/>
  <c r="S90" i="19" s="1"/>
  <c r="S96" i="19" s="1"/>
  <c r="S100" i="19" s="1"/>
  <c r="W61" i="19"/>
  <c r="W66" i="19" s="1"/>
  <c r="W83" i="19" s="1"/>
  <c r="W90" i="19" s="1"/>
  <c r="W96" i="19" s="1"/>
  <c r="W100" i="19" s="1"/>
  <c r="W103" i="19" s="1"/>
  <c r="N59" i="19"/>
  <c r="N61" i="19" s="1"/>
  <c r="N66" i="19" s="1"/>
  <c r="N83" i="19" s="1"/>
  <c r="N90" i="19" s="1"/>
  <c r="N96" i="19" s="1"/>
  <c r="N100" i="19" s="1"/>
  <c r="H61" i="19"/>
  <c r="H66" i="19" s="1"/>
  <c r="H83" i="19" s="1"/>
  <c r="H90" i="19" s="1"/>
  <c r="H96" i="19" s="1"/>
  <c r="H100" i="19" s="1"/>
  <c r="O61" i="19"/>
  <c r="O66" i="19" s="1"/>
  <c r="O83" i="19" s="1"/>
  <c r="O90" i="19" s="1"/>
  <c r="O96" i="19" s="1"/>
  <c r="O100" i="19" s="1"/>
  <c r="J26" i="20"/>
  <c r="J123" i="26" s="1"/>
  <c r="J243" i="26" s="1"/>
  <c r="M31" i="25"/>
  <c r="M41" i="25" s="1"/>
  <c r="M43" i="25" s="1"/>
  <c r="AD123" i="26"/>
  <c r="J107" i="5"/>
  <c r="J83" i="26" s="1"/>
  <c r="M107" i="5"/>
  <c r="M83" i="26" s="1"/>
  <c r="L108" i="5"/>
  <c r="L219" i="26" s="1"/>
  <c r="L107" i="5"/>
  <c r="L83" i="26" s="1"/>
  <c r="L133" i="26"/>
  <c r="L253" i="26" s="1"/>
  <c r="L138" i="26"/>
  <c r="L258" i="26" s="1"/>
  <c r="L30" i="26"/>
  <c r="L102" i="26" s="1"/>
  <c r="AD36" i="26"/>
  <c r="L42" i="26"/>
  <c r="L114" i="26" s="1"/>
  <c r="L338" i="26" s="1"/>
  <c r="L146" i="26"/>
  <c r="L266" i="26" s="1"/>
  <c r="L139" i="26"/>
  <c r="L259" i="26" s="1"/>
  <c r="L31" i="26"/>
  <c r="L103" i="26" s="1"/>
  <c r="L137" i="26"/>
  <c r="L257" i="26" s="1"/>
  <c r="L125" i="26"/>
  <c r="L245" i="26" s="1"/>
  <c r="L132" i="26"/>
  <c r="L252" i="26" s="1"/>
  <c r="N90" i="5"/>
  <c r="N171" i="26" s="1"/>
  <c r="AD89" i="5"/>
  <c r="AD47" i="26" s="1"/>
  <c r="L123" i="26"/>
  <c r="L243" i="26" s="1"/>
  <c r="H280" i="26"/>
  <c r="L38" i="26"/>
  <c r="L110" i="26" s="1"/>
  <c r="L145" i="26"/>
  <c r="L265" i="26" s="1"/>
  <c r="L36" i="26"/>
  <c r="L108" i="26" s="1"/>
  <c r="L128" i="26"/>
  <c r="L248" i="26" s="1"/>
  <c r="V338" i="26"/>
  <c r="L39" i="26"/>
  <c r="L111" i="26" s="1"/>
  <c r="L144" i="26"/>
  <c r="L264" i="26" s="1"/>
  <c r="L124" i="26"/>
  <c r="L244" i="26" s="1"/>
  <c r="L35" i="26"/>
  <c r="L107" i="26" s="1"/>
  <c r="L131" i="26"/>
  <c r="L251" i="26" s="1"/>
  <c r="L130" i="26"/>
  <c r="L250" i="26" s="1"/>
  <c r="L136" i="26"/>
  <c r="L256" i="26" s="1"/>
  <c r="AD30" i="26"/>
  <c r="AD133" i="26"/>
  <c r="AD131" i="26"/>
  <c r="AD132" i="26"/>
  <c r="Z108" i="5"/>
  <c r="Z219" i="26" s="1"/>
  <c r="AD144" i="26"/>
  <c r="AD125" i="26"/>
  <c r="N108" i="5"/>
  <c r="Z321" i="26"/>
  <c r="N338" i="26"/>
  <c r="X108" i="5"/>
  <c r="X219" i="26" s="1"/>
  <c r="N71" i="5"/>
  <c r="N22" i="26" s="1"/>
  <c r="S108" i="5"/>
  <c r="AD139" i="26"/>
  <c r="AD137" i="26"/>
  <c r="AD130" i="26"/>
  <c r="AD136" i="26"/>
  <c r="U107" i="5"/>
  <c r="U83" i="26" s="1"/>
  <c r="AD38" i="26"/>
  <c r="AD146" i="26"/>
  <c r="AD127" i="26"/>
  <c r="AD31" i="26"/>
  <c r="AD33" i="26"/>
  <c r="AD134" i="26"/>
  <c r="AD140" i="26"/>
  <c r="AD129" i="26"/>
  <c r="AD135" i="26"/>
  <c r="AD334" i="26"/>
  <c r="AD145" i="26"/>
  <c r="AD124" i="26"/>
  <c r="AD35" i="26"/>
  <c r="AD128" i="26"/>
  <c r="AD138" i="26"/>
  <c r="K71" i="5"/>
  <c r="K22" i="26" s="1"/>
  <c r="J338" i="26"/>
  <c r="Z338" i="26"/>
  <c r="O31" i="25"/>
  <c r="O41" i="25" s="1"/>
  <c r="O43" i="25" s="1"/>
  <c r="R338" i="26"/>
  <c r="Z118" i="26"/>
  <c r="Z276" i="26" s="1"/>
  <c r="Z288" i="26" s="1"/>
  <c r="O71" i="5"/>
  <c r="O22" i="26" s="1"/>
  <c r="U71" i="5"/>
  <c r="U22" i="26" s="1"/>
  <c r="R272" i="26"/>
  <c r="R277" i="26" s="1"/>
  <c r="R289" i="26" s="1"/>
  <c r="N118" i="26"/>
  <c r="N276" i="26" s="1"/>
  <c r="V118" i="26"/>
  <c r="V276" i="26" s="1"/>
  <c r="V288" i="26" s="1"/>
  <c r="X118" i="26"/>
  <c r="X276" i="26" s="1"/>
  <c r="X288" i="26" s="1"/>
  <c r="F28" i="27"/>
  <c r="F40" i="27" s="1"/>
  <c r="F42" i="27" s="1"/>
  <c r="F296" i="26" s="1"/>
  <c r="F299" i="26" s="1"/>
  <c r="AB107" i="5"/>
  <c r="AB83" i="26" s="1"/>
  <c r="AB108" i="5"/>
  <c r="R171" i="26"/>
  <c r="R154" i="26"/>
  <c r="R162" i="26"/>
  <c r="R175" i="26"/>
  <c r="R54" i="26"/>
  <c r="R56" i="26"/>
  <c r="R48" i="26"/>
  <c r="R166" i="26"/>
  <c r="R62" i="26"/>
  <c r="R167" i="26"/>
  <c r="R55" i="26"/>
  <c r="R52" i="26"/>
  <c r="R50" i="26"/>
  <c r="R49" i="26"/>
  <c r="R57" i="26"/>
  <c r="R170" i="26"/>
  <c r="R165" i="26"/>
  <c r="R158" i="26"/>
  <c r="R160" i="26"/>
  <c r="R164" i="26"/>
  <c r="R61" i="26"/>
  <c r="R153" i="26"/>
  <c r="R179" i="26"/>
  <c r="R157" i="26"/>
  <c r="R161" i="26"/>
  <c r="R169" i="26"/>
  <c r="R174" i="26"/>
  <c r="R60" i="26"/>
  <c r="R156" i="26"/>
  <c r="R178" i="26"/>
  <c r="R51" i="26"/>
  <c r="R173" i="26"/>
  <c r="R176" i="26"/>
  <c r="R172" i="26"/>
  <c r="R177" i="26"/>
  <c r="R180" i="26"/>
  <c r="R155" i="26"/>
  <c r="R59" i="26"/>
  <c r="R159" i="26"/>
  <c r="R58" i="26"/>
  <c r="R53" i="26"/>
  <c r="R163" i="26"/>
  <c r="R168" i="26"/>
  <c r="O107" i="5"/>
  <c r="O83" i="26" s="1"/>
  <c r="O108" i="5"/>
  <c r="F167" i="12"/>
  <c r="F162" i="12"/>
  <c r="F168" i="12" s="1"/>
  <c r="F169" i="12" s="1"/>
  <c r="F170" i="12" s="1"/>
  <c r="F171" i="12" s="1"/>
  <c r="F173" i="12" s="1"/>
  <c r="T230" i="26"/>
  <c r="T231" i="26"/>
  <c r="T95" i="26"/>
  <c r="T222" i="26"/>
  <c r="T217" i="26"/>
  <c r="T97" i="26"/>
  <c r="T218" i="26"/>
  <c r="T221" i="26"/>
  <c r="T235" i="26"/>
  <c r="T233" i="26"/>
  <c r="T223" i="26"/>
  <c r="T93" i="26"/>
  <c r="T214" i="26"/>
  <c r="T229" i="26"/>
  <c r="T227" i="26"/>
  <c r="T219" i="26"/>
  <c r="T239" i="26"/>
  <c r="T225" i="26"/>
  <c r="T96" i="26"/>
  <c r="T228" i="26"/>
  <c r="T238" i="26"/>
  <c r="T226" i="26"/>
  <c r="T87" i="26"/>
  <c r="T91" i="26"/>
  <c r="T98" i="26"/>
  <c r="T213" i="26"/>
  <c r="T94" i="26"/>
  <c r="T85" i="26"/>
  <c r="T92" i="26"/>
  <c r="T240" i="26"/>
  <c r="T220" i="26"/>
  <c r="T237" i="26"/>
  <c r="T236" i="26"/>
  <c r="T224" i="26"/>
  <c r="T88" i="26"/>
  <c r="T215" i="26"/>
  <c r="T216" i="26"/>
  <c r="T232" i="26"/>
  <c r="T90" i="26"/>
  <c r="T89" i="26"/>
  <c r="T84" i="26"/>
  <c r="T234" i="26"/>
  <c r="T86" i="26"/>
  <c r="N16" i="21"/>
  <c r="N24" i="21" s="1"/>
  <c r="N31" i="21" s="1"/>
  <c r="N66" i="21" s="1"/>
  <c r="N76" i="21" s="1"/>
  <c r="N366" i="18"/>
  <c r="N373" i="18" s="1"/>
  <c r="N379" i="18" s="1"/>
  <c r="N383" i="18" s="1"/>
  <c r="M89" i="5"/>
  <c r="M47" i="26" s="1"/>
  <c r="M90" i="5"/>
  <c r="P48" i="25"/>
  <c r="P49" i="25" s="1"/>
  <c r="O47" i="25"/>
  <c r="S89" i="5"/>
  <c r="S47" i="26" s="1"/>
  <c r="S90" i="5"/>
  <c r="X22" i="20"/>
  <c r="X26" i="20" s="1"/>
  <c r="X48" i="19"/>
  <c r="X59" i="19" s="1"/>
  <c r="X61" i="19" s="1"/>
  <c r="X66" i="19" s="1"/>
  <c r="X83" i="19" s="1"/>
  <c r="X90" i="19" s="1"/>
  <c r="X96" i="19" s="1"/>
  <c r="X100" i="19" s="1"/>
  <c r="X334" i="18"/>
  <c r="X336" i="18" s="1"/>
  <c r="X349" i="18" s="1"/>
  <c r="W89" i="5"/>
  <c r="W47" i="26" s="1"/>
  <c r="W90" i="5"/>
  <c r="Q107" i="5"/>
  <c r="Q83" i="26" s="1"/>
  <c r="Q108" i="5"/>
  <c r="G243" i="26"/>
  <c r="G272" i="26" s="1"/>
  <c r="G277" i="26" s="1"/>
  <c r="G279" i="26" s="1"/>
  <c r="AD28" i="25"/>
  <c r="AD71" i="5"/>
  <c r="AD22" i="26" s="1"/>
  <c r="G16" i="21"/>
  <c r="G24" i="21" s="1"/>
  <c r="G31" i="21" s="1"/>
  <c r="G66" i="21" s="1"/>
  <c r="G76" i="21" s="1"/>
  <c r="G366" i="18"/>
  <c r="G373" i="18" s="1"/>
  <c r="G379" i="18" s="1"/>
  <c r="G383" i="18" s="1"/>
  <c r="J268" i="26"/>
  <c r="J265" i="26"/>
  <c r="J250" i="26"/>
  <c r="J244" i="26"/>
  <c r="J251" i="26"/>
  <c r="J255" i="26"/>
  <c r="J256" i="26"/>
  <c r="G230" i="26"/>
  <c r="G222" i="26"/>
  <c r="G93" i="26"/>
  <c r="G221" i="26"/>
  <c r="G95" i="26"/>
  <c r="G219" i="26"/>
  <c r="G231" i="26"/>
  <c r="G214" i="26"/>
  <c r="G239" i="26"/>
  <c r="G235" i="26"/>
  <c r="G229" i="26"/>
  <c r="G218" i="26"/>
  <c r="G233" i="26"/>
  <c r="G227" i="26"/>
  <c r="G98" i="26"/>
  <c r="G85" i="26"/>
  <c r="G96" i="26"/>
  <c r="G237" i="26"/>
  <c r="G238" i="26"/>
  <c r="G213" i="26"/>
  <c r="G226" i="26"/>
  <c r="G91" i="26"/>
  <c r="G228" i="26"/>
  <c r="G87" i="26"/>
  <c r="G234" i="26"/>
  <c r="G84" i="26"/>
  <c r="G86" i="26"/>
  <c r="G236" i="26"/>
  <c r="G240" i="26"/>
  <c r="G232" i="26"/>
  <c r="G90" i="26"/>
  <c r="G216" i="26"/>
  <c r="G88" i="26"/>
  <c r="G92" i="26"/>
  <c r="G220" i="26"/>
  <c r="G224" i="26"/>
  <c r="G225" i="26"/>
  <c r="G217" i="26"/>
  <c r="G94" i="26"/>
  <c r="G223" i="26"/>
  <c r="G89" i="26"/>
  <c r="G215" i="26"/>
  <c r="G97" i="26"/>
  <c r="F989" i="13"/>
  <c r="F283" i="18" s="1"/>
  <c r="F878" i="13"/>
  <c r="F915" i="13" s="1"/>
  <c r="F952" i="13" s="1"/>
  <c r="F42" i="12"/>
  <c r="F48" i="12" s="1"/>
  <c r="F49" i="12" s="1"/>
  <c r="F50" i="12" s="1"/>
  <c r="F51" i="12" s="1"/>
  <c r="F53" i="12" s="1"/>
  <c r="F47" i="12"/>
  <c r="J230" i="26"/>
  <c r="J219" i="26"/>
  <c r="J214" i="26"/>
  <c r="J222" i="26"/>
  <c r="J95" i="26"/>
  <c r="J223" i="26"/>
  <c r="J221" i="26"/>
  <c r="J235" i="26"/>
  <c r="J231" i="26"/>
  <c r="J233" i="26"/>
  <c r="J229" i="26"/>
  <c r="J217" i="26"/>
  <c r="J93" i="26"/>
  <c r="J239" i="26"/>
  <c r="J218" i="26"/>
  <c r="J227" i="26"/>
  <c r="J98" i="26"/>
  <c r="J94" i="26"/>
  <c r="J240" i="26"/>
  <c r="J92" i="26"/>
  <c r="J228" i="26"/>
  <c r="J238" i="26"/>
  <c r="J220" i="26"/>
  <c r="J215" i="26"/>
  <c r="J237" i="26"/>
  <c r="J87" i="26"/>
  <c r="J96" i="26"/>
  <c r="J97" i="26"/>
  <c r="J216" i="26"/>
  <c r="J224" i="26"/>
  <c r="J84" i="26"/>
  <c r="J86" i="26"/>
  <c r="J90" i="26"/>
  <c r="J236" i="26"/>
  <c r="J232" i="26"/>
  <c r="J234" i="26"/>
  <c r="J89" i="26"/>
  <c r="J91" i="26"/>
  <c r="J88" i="26"/>
  <c r="J85" i="26"/>
  <c r="J225" i="26"/>
  <c r="J213" i="26"/>
  <c r="J226" i="26"/>
  <c r="W69" i="20"/>
  <c r="W102" i="19"/>
  <c r="AJ94" i="22"/>
  <c r="F28" i="22"/>
  <c r="F85" i="22"/>
  <c r="L61" i="19"/>
  <c r="L66" i="19" s="1"/>
  <c r="L83" i="19" s="1"/>
  <c r="L90" i="19" s="1"/>
  <c r="L96" i="19" s="1"/>
  <c r="L100" i="19" s="1"/>
  <c r="R230" i="26"/>
  <c r="R95" i="26"/>
  <c r="R97" i="26"/>
  <c r="R222" i="26"/>
  <c r="R213" i="26"/>
  <c r="R231" i="26"/>
  <c r="R218" i="26"/>
  <c r="R214" i="26"/>
  <c r="R221" i="26"/>
  <c r="R219" i="26"/>
  <c r="R235" i="26"/>
  <c r="R227" i="26"/>
  <c r="R234" i="26"/>
  <c r="R225" i="26"/>
  <c r="R238" i="26"/>
  <c r="R217" i="26"/>
  <c r="R94" i="26"/>
  <c r="R89" i="26"/>
  <c r="R239" i="26"/>
  <c r="R223" i="26"/>
  <c r="R98" i="26"/>
  <c r="R92" i="26"/>
  <c r="R96" i="26"/>
  <c r="R240" i="26"/>
  <c r="R220" i="26"/>
  <c r="R84" i="26"/>
  <c r="R216" i="26"/>
  <c r="R86" i="26"/>
  <c r="R87" i="26"/>
  <c r="R88" i="26"/>
  <c r="R90" i="26"/>
  <c r="R85" i="26"/>
  <c r="R237" i="26"/>
  <c r="R232" i="26"/>
  <c r="R236" i="26"/>
  <c r="R233" i="26"/>
  <c r="R93" i="26"/>
  <c r="R226" i="26"/>
  <c r="R229" i="26"/>
  <c r="R228" i="26"/>
  <c r="R224" i="26"/>
  <c r="R215" i="26"/>
  <c r="R91" i="26"/>
  <c r="AB314" i="26"/>
  <c r="AB304" i="26"/>
  <c r="AB286" i="26"/>
  <c r="AB285" i="26"/>
  <c r="AB310" i="26"/>
  <c r="E188" i="26"/>
  <c r="E218" i="26" s="1"/>
  <c r="E159" i="26"/>
  <c r="K89" i="5"/>
  <c r="K47" i="26" s="1"/>
  <c r="K90" i="5"/>
  <c r="T48" i="25"/>
  <c r="T49" i="25" s="1"/>
  <c r="S47" i="25"/>
  <c r="S49" i="25" s="1"/>
  <c r="F87" i="12"/>
  <c r="F82" i="12"/>
  <c r="F88" i="12" s="1"/>
  <c r="F89" i="12" s="1"/>
  <c r="F90" i="12" s="1"/>
  <c r="F91" i="12" s="1"/>
  <c r="F93" i="12" s="1"/>
  <c r="V168" i="26"/>
  <c r="V60" i="26"/>
  <c r="V176" i="26"/>
  <c r="V166" i="26"/>
  <c r="V61" i="26"/>
  <c r="AB89" i="5"/>
  <c r="AB47" i="26" s="1"/>
  <c r="AB90" i="5"/>
  <c r="F458" i="9"/>
  <c r="F480" i="9" s="1"/>
  <c r="F500" i="9" s="1"/>
  <c r="F564" i="9" s="1"/>
  <c r="F584" i="9" s="1"/>
  <c r="F522" i="9" s="1"/>
  <c r="F542" i="9" s="1"/>
  <c r="F606" i="9" s="1"/>
  <c r="F439" i="9"/>
  <c r="F43" i="9"/>
  <c r="F65" i="9" s="1"/>
  <c r="F85" i="9" s="1"/>
  <c r="F149" i="9" s="1"/>
  <c r="F169" i="9" s="1"/>
  <c r="F107" i="9" s="1"/>
  <c r="F127" i="9" s="1"/>
  <c r="F191" i="9" s="1"/>
  <c r="F20" i="18" s="1"/>
  <c r="F20" i="19" s="1"/>
  <c r="F24" i="9"/>
  <c r="F146" i="18"/>
  <c r="F58" i="11"/>
  <c r="Z240" i="26"/>
  <c r="AB61" i="19"/>
  <c r="AB66" i="19" s="1"/>
  <c r="AB83" i="19" s="1"/>
  <c r="AB90" i="19" s="1"/>
  <c r="AB96" i="19" s="1"/>
  <c r="AB100" i="19" s="1"/>
  <c r="G28" i="20"/>
  <c r="G33" i="20" s="1"/>
  <c r="G50" i="20" s="1"/>
  <c r="G57" i="20" s="1"/>
  <c r="G63" i="20" s="1"/>
  <c r="G67" i="20" s="1"/>
  <c r="G70" i="20" s="1"/>
  <c r="N161" i="26"/>
  <c r="Y219" i="26"/>
  <c r="Y230" i="26"/>
  <c r="Y222" i="26"/>
  <c r="Y235" i="26"/>
  <c r="Y214" i="26"/>
  <c r="Y229" i="26"/>
  <c r="Y223" i="26"/>
  <c r="Y221" i="26"/>
  <c r="Y95" i="26"/>
  <c r="Y218" i="26"/>
  <c r="Y227" i="26"/>
  <c r="Y239" i="26"/>
  <c r="Y233" i="26"/>
  <c r="Y231" i="26"/>
  <c r="Y97" i="26"/>
  <c r="Y93" i="26"/>
  <c r="Y234" i="26"/>
  <c r="Y92" i="26"/>
  <c r="Y237" i="26"/>
  <c r="Y87" i="26"/>
  <c r="Y85" i="26"/>
  <c r="Y96" i="26"/>
  <c r="Y238" i="26"/>
  <c r="Y94" i="26"/>
  <c r="Y226" i="26"/>
  <c r="Y220" i="26"/>
  <c r="Y215" i="26"/>
  <c r="Y88" i="26"/>
  <c r="Y86" i="26"/>
  <c r="Y84" i="26"/>
  <c r="Y236" i="26"/>
  <c r="Y213" i="26"/>
  <c r="Y91" i="26"/>
  <c r="Y216" i="26"/>
  <c r="Y90" i="26"/>
  <c r="Y89" i="26"/>
  <c r="Y98" i="26"/>
  <c r="Y240" i="26"/>
  <c r="Y232" i="26"/>
  <c r="Y225" i="26"/>
  <c r="Y217" i="26"/>
  <c r="Y224" i="26"/>
  <c r="Y228" i="26"/>
  <c r="S317" i="26"/>
  <c r="AF286" i="26"/>
  <c r="AF285" i="26"/>
  <c r="F212" i="18"/>
  <c r="F134" i="11"/>
  <c r="T28" i="20"/>
  <c r="T33" i="20" s="1"/>
  <c r="T50" i="20" s="1"/>
  <c r="T57" i="20" s="1"/>
  <c r="T63" i="20" s="1"/>
  <c r="T67" i="20" s="1"/>
  <c r="V123" i="26"/>
  <c r="V243" i="26" s="1"/>
  <c r="V272" i="26" s="1"/>
  <c r="V277" i="26" s="1"/>
  <c r="M139" i="26"/>
  <c r="M259" i="26" s="1"/>
  <c r="M135" i="26"/>
  <c r="M255" i="26" s="1"/>
  <c r="M137" i="26"/>
  <c r="M257" i="26" s="1"/>
  <c r="M133" i="26"/>
  <c r="M253" i="26" s="1"/>
  <c r="M138" i="26"/>
  <c r="M258" i="26" s="1"/>
  <c r="M134" i="26"/>
  <c r="M254" i="26" s="1"/>
  <c r="M131" i="26"/>
  <c r="M251" i="26" s="1"/>
  <c r="M127" i="26"/>
  <c r="M247" i="26" s="1"/>
  <c r="M124" i="26"/>
  <c r="M244" i="26" s="1"/>
  <c r="M140" i="26"/>
  <c r="M260" i="26" s="1"/>
  <c r="M136" i="26"/>
  <c r="M256" i="26" s="1"/>
  <c r="M132" i="26"/>
  <c r="M252" i="26" s="1"/>
  <c r="M104" i="26"/>
  <c r="M123" i="26"/>
  <c r="M243" i="26" s="1"/>
  <c r="M33" i="26"/>
  <c r="M105" i="26" s="1"/>
  <c r="M36" i="26"/>
  <c r="M108" i="26" s="1"/>
  <c r="M35" i="26"/>
  <c r="M107" i="26" s="1"/>
  <c r="M130" i="26"/>
  <c r="M250" i="26" s="1"/>
  <c r="M125" i="26"/>
  <c r="M245" i="26" s="1"/>
  <c r="M128" i="26"/>
  <c r="M248" i="26" s="1"/>
  <c r="M31" i="26"/>
  <c r="M103" i="26" s="1"/>
  <c r="M144" i="26"/>
  <c r="M264" i="26" s="1"/>
  <c r="M129" i="26"/>
  <c r="M249" i="26" s="1"/>
  <c r="M145" i="26"/>
  <c r="M265" i="26" s="1"/>
  <c r="M146" i="26"/>
  <c r="M266" i="26" s="1"/>
  <c r="M39" i="26"/>
  <c r="M111" i="26" s="1"/>
  <c r="M148" i="26"/>
  <c r="M268" i="26" s="1"/>
  <c r="M43" i="26"/>
  <c r="M115" i="26" s="1"/>
  <c r="M42" i="26"/>
  <c r="M114" i="26" s="1"/>
  <c r="M38" i="26"/>
  <c r="M110" i="26" s="1"/>
  <c r="M29" i="26"/>
  <c r="M101" i="26" s="1"/>
  <c r="M30" i="26"/>
  <c r="M102" i="26" s="1"/>
  <c r="L54" i="26"/>
  <c r="L165" i="26"/>
  <c r="L164" i="26"/>
  <c r="L62" i="26"/>
  <c r="L52" i="26"/>
  <c r="L48" i="26"/>
  <c r="L51" i="26"/>
  <c r="L59" i="26"/>
  <c r="L57" i="26"/>
  <c r="L155" i="26"/>
  <c r="L159" i="26"/>
  <c r="L163" i="26"/>
  <c r="L173" i="26"/>
  <c r="L161" i="26"/>
  <c r="L177" i="26"/>
  <c r="L167" i="26"/>
  <c r="L56" i="26"/>
  <c r="L55" i="26"/>
  <c r="L49" i="26"/>
  <c r="L168" i="26"/>
  <c r="L174" i="26"/>
  <c r="L60" i="26"/>
  <c r="L166" i="26"/>
  <c r="L53" i="26"/>
  <c r="L154" i="26"/>
  <c r="L171" i="26"/>
  <c r="L156" i="26"/>
  <c r="L160" i="26"/>
  <c r="L58" i="26"/>
  <c r="L158" i="26"/>
  <c r="L61" i="26"/>
  <c r="L162" i="26"/>
  <c r="L169" i="26"/>
  <c r="L179" i="26"/>
  <c r="L170" i="26"/>
  <c r="L178" i="26"/>
  <c r="L153" i="26"/>
  <c r="L176" i="26"/>
  <c r="L172" i="26"/>
  <c r="L180" i="26"/>
  <c r="L175" i="26"/>
  <c r="L50" i="26"/>
  <c r="L157" i="26"/>
  <c r="U90" i="5"/>
  <c r="S137" i="26"/>
  <c r="S257" i="26" s="1"/>
  <c r="S133" i="26"/>
  <c r="S253" i="26" s="1"/>
  <c r="S139" i="26"/>
  <c r="S259" i="26" s="1"/>
  <c r="S135" i="26"/>
  <c r="S255" i="26" s="1"/>
  <c r="S131" i="26"/>
  <c r="S251" i="26" s="1"/>
  <c r="S127" i="26"/>
  <c r="S247" i="26" s="1"/>
  <c r="S130" i="26"/>
  <c r="S250" i="26" s="1"/>
  <c r="S124" i="26"/>
  <c r="S244" i="26" s="1"/>
  <c r="S35" i="26"/>
  <c r="S107" i="26" s="1"/>
  <c r="S138" i="26"/>
  <c r="S258" i="26" s="1"/>
  <c r="S134" i="26"/>
  <c r="S254" i="26" s="1"/>
  <c r="S31" i="26"/>
  <c r="S103" i="26" s="1"/>
  <c r="S128" i="26"/>
  <c r="S248" i="26" s="1"/>
  <c r="S123" i="26"/>
  <c r="S243" i="26" s="1"/>
  <c r="S36" i="26"/>
  <c r="S108" i="26" s="1"/>
  <c r="S140" i="26"/>
  <c r="S260" i="26" s="1"/>
  <c r="S136" i="26"/>
  <c r="S256" i="26" s="1"/>
  <c r="S132" i="26"/>
  <c r="S252" i="26" s="1"/>
  <c r="S104" i="26"/>
  <c r="S125" i="26"/>
  <c r="S245" i="26" s="1"/>
  <c r="S33" i="26"/>
  <c r="S105" i="26" s="1"/>
  <c r="S146" i="26"/>
  <c r="S266" i="26" s="1"/>
  <c r="S145" i="26"/>
  <c r="S265" i="26" s="1"/>
  <c r="S144" i="26"/>
  <c r="S264" i="26" s="1"/>
  <c r="S129" i="26"/>
  <c r="S249" i="26" s="1"/>
  <c r="S39" i="26"/>
  <c r="S111" i="26" s="1"/>
  <c r="S42" i="26"/>
  <c r="S114" i="26" s="1"/>
  <c r="S338" i="26" s="1"/>
  <c r="S148" i="26"/>
  <c r="S268" i="26" s="1"/>
  <c r="S38" i="26"/>
  <c r="S110" i="26" s="1"/>
  <c r="S43" i="26"/>
  <c r="S115" i="26" s="1"/>
  <c r="S30" i="26"/>
  <c r="S102" i="26" s="1"/>
  <c r="S29" i="26"/>
  <c r="S101" i="26" s="1"/>
  <c r="W137" i="26"/>
  <c r="W257" i="26" s="1"/>
  <c r="W133" i="26"/>
  <c r="W253" i="26" s="1"/>
  <c r="W139" i="26"/>
  <c r="W259" i="26" s="1"/>
  <c r="W135" i="26"/>
  <c r="W255" i="26" s="1"/>
  <c r="W131" i="26"/>
  <c r="W251" i="26" s="1"/>
  <c r="W127" i="26"/>
  <c r="W247" i="26" s="1"/>
  <c r="W128" i="26"/>
  <c r="W248" i="26" s="1"/>
  <c r="W124" i="26"/>
  <c r="W244" i="26" s="1"/>
  <c r="W35" i="26"/>
  <c r="W107" i="26" s="1"/>
  <c r="W33" i="26"/>
  <c r="W105" i="26" s="1"/>
  <c r="W31" i="26"/>
  <c r="W103" i="26" s="1"/>
  <c r="W140" i="26"/>
  <c r="W260" i="26" s="1"/>
  <c r="W136" i="26"/>
  <c r="W256" i="26" s="1"/>
  <c r="W132" i="26"/>
  <c r="W252" i="26" s="1"/>
  <c r="W125" i="26"/>
  <c r="W245" i="26" s="1"/>
  <c r="W138" i="26"/>
  <c r="W258" i="26" s="1"/>
  <c r="W134" i="26"/>
  <c r="W254" i="26" s="1"/>
  <c r="W130" i="26"/>
  <c r="W250" i="26" s="1"/>
  <c r="W123" i="26"/>
  <c r="W243" i="26" s="1"/>
  <c r="W36" i="26"/>
  <c r="W108" i="26" s="1"/>
  <c r="W146" i="26"/>
  <c r="W266" i="26" s="1"/>
  <c r="W145" i="26"/>
  <c r="W265" i="26" s="1"/>
  <c r="W129" i="26"/>
  <c r="W249" i="26" s="1"/>
  <c r="W43" i="26"/>
  <c r="W115" i="26" s="1"/>
  <c r="W144" i="26"/>
  <c r="W264" i="26" s="1"/>
  <c r="W42" i="26"/>
  <c r="W114" i="26" s="1"/>
  <c r="W338" i="26" s="1"/>
  <c r="W39" i="26"/>
  <c r="W111" i="26" s="1"/>
  <c r="W148" i="26"/>
  <c r="W268" i="26" s="1"/>
  <c r="W38" i="26"/>
  <c r="W110" i="26" s="1"/>
  <c r="W30" i="26"/>
  <c r="W102" i="26" s="1"/>
  <c r="W29" i="26"/>
  <c r="W101" i="26" s="1"/>
  <c r="P118" i="26"/>
  <c r="P276" i="26" s="1"/>
  <c r="Q89" i="5"/>
  <c r="Q47" i="26" s="1"/>
  <c r="Q90" i="5"/>
  <c r="G172" i="26"/>
  <c r="G165" i="26"/>
  <c r="G160" i="26"/>
  <c r="G162" i="26"/>
  <c r="G167" i="26"/>
  <c r="G161" i="26"/>
  <c r="G48" i="26"/>
  <c r="G55" i="26"/>
  <c r="G50" i="26"/>
  <c r="G178" i="26"/>
  <c r="G169" i="26"/>
  <c r="F265" i="9"/>
  <c r="F287" i="9" s="1"/>
  <c r="F307" i="9" s="1"/>
  <c r="F371" i="9" s="1"/>
  <c r="F391" i="9" s="1"/>
  <c r="F329" i="9" s="1"/>
  <c r="F349" i="9" s="1"/>
  <c r="F413" i="9" s="1"/>
  <c r="F246" i="9"/>
  <c r="F330" i="12"/>
  <c r="F325" i="12"/>
  <c r="F331" i="12" s="1"/>
  <c r="F332" i="12" s="1"/>
  <c r="F333" i="12" s="1"/>
  <c r="F334" i="12" s="1"/>
  <c r="F336" i="12" s="1"/>
  <c r="U47" i="25"/>
  <c r="U49" i="25" s="1"/>
  <c r="V48" i="25"/>
  <c r="V49" i="25" s="1"/>
  <c r="S231" i="26"/>
  <c r="T62" i="26"/>
  <c r="T60" i="26"/>
  <c r="T50" i="26"/>
  <c r="T165" i="26"/>
  <c r="T55" i="26"/>
  <c r="T153" i="26"/>
  <c r="T49" i="26"/>
  <c r="T154" i="26"/>
  <c r="T168" i="26"/>
  <c r="T175" i="26"/>
  <c r="T174" i="26"/>
  <c r="T51" i="26"/>
  <c r="T159" i="26"/>
  <c r="T161" i="26"/>
  <c r="T166" i="26"/>
  <c r="T172" i="26"/>
  <c r="T180" i="26"/>
  <c r="T179" i="26"/>
  <c r="T160" i="26"/>
  <c r="T52" i="26"/>
  <c r="T48" i="26"/>
  <c r="T53" i="26"/>
  <c r="T173" i="26"/>
  <c r="T157" i="26"/>
  <c r="T177" i="26"/>
  <c r="T171" i="26"/>
  <c r="T156" i="26"/>
  <c r="T164" i="26"/>
  <c r="T58" i="26"/>
  <c r="T59" i="26"/>
  <c r="T158" i="26"/>
  <c r="T57" i="26"/>
  <c r="T162" i="26"/>
  <c r="T155" i="26"/>
  <c r="T163" i="26"/>
  <c r="T169" i="26"/>
  <c r="T167" i="26"/>
  <c r="T54" i="26"/>
  <c r="T56" i="26"/>
  <c r="T61" i="26"/>
  <c r="T176" i="26"/>
  <c r="T170" i="26"/>
  <c r="T178" i="26"/>
  <c r="W107" i="5"/>
  <c r="W83" i="26" s="1"/>
  <c r="W108" i="5"/>
  <c r="L28" i="20"/>
  <c r="L33" i="20" s="1"/>
  <c r="L50" i="20" s="1"/>
  <c r="L57" i="20" s="1"/>
  <c r="L63" i="20" s="1"/>
  <c r="L67" i="20" s="1"/>
  <c r="J266" i="26"/>
  <c r="J108" i="26"/>
  <c r="J253" i="26"/>
  <c r="J259" i="26"/>
  <c r="J260" i="26"/>
  <c r="F842" i="13"/>
  <c r="F806" i="13"/>
  <c r="G61" i="19"/>
  <c r="G66" i="19" s="1"/>
  <c r="G83" i="19" s="1"/>
  <c r="G90" i="19" s="1"/>
  <c r="G96" i="19" s="1"/>
  <c r="G100" i="19" s="1"/>
  <c r="I230" i="26"/>
  <c r="I221" i="26"/>
  <c r="I95" i="26"/>
  <c r="I235" i="26"/>
  <c r="I222" i="26"/>
  <c r="I227" i="26"/>
  <c r="I218" i="26"/>
  <c r="I231" i="26"/>
  <c r="I219" i="26"/>
  <c r="I217" i="26"/>
  <c r="I214" i="26"/>
  <c r="I225" i="26"/>
  <c r="I224" i="26"/>
  <c r="I220" i="26"/>
  <c r="I234" i="26"/>
  <c r="I92" i="26"/>
  <c r="I89" i="26"/>
  <c r="I213" i="26"/>
  <c r="I93" i="26"/>
  <c r="I97" i="26"/>
  <c r="I240" i="26"/>
  <c r="I91" i="26"/>
  <c r="I233" i="26"/>
  <c r="I98" i="26"/>
  <c r="I96" i="26"/>
  <c r="I94" i="26"/>
  <c r="I215" i="26"/>
  <c r="I88" i="26"/>
  <c r="I86" i="26"/>
  <c r="I236" i="26"/>
  <c r="I228" i="26"/>
  <c r="I239" i="26"/>
  <c r="I90" i="26"/>
  <c r="I85" i="26"/>
  <c r="I87" i="26"/>
  <c r="I229" i="26"/>
  <c r="I237" i="26"/>
  <c r="I84" i="26"/>
  <c r="I226" i="26"/>
  <c r="I216" i="26"/>
  <c r="I232" i="26"/>
  <c r="I223" i="26"/>
  <c r="I238" i="26"/>
  <c r="Y69" i="20"/>
  <c r="Y102" i="19"/>
  <c r="M71" i="5"/>
  <c r="M22" i="26" s="1"/>
  <c r="F45" i="15"/>
  <c r="F67" i="15" s="1"/>
  <c r="F89" i="15" s="1"/>
  <c r="F24" i="15"/>
  <c r="AF107" i="5"/>
  <c r="AF83" i="26" s="1"/>
  <c r="AF108" i="5"/>
  <c r="F42" i="22"/>
  <c r="F98" i="22"/>
  <c r="R16" i="21"/>
  <c r="R24" i="21" s="1"/>
  <c r="R31" i="21" s="1"/>
  <c r="R66" i="21" s="1"/>
  <c r="R76" i="21" s="1"/>
  <c r="R81" i="21" s="1"/>
  <c r="R366" i="18"/>
  <c r="R373" i="18" s="1"/>
  <c r="R379" i="18" s="1"/>
  <c r="R383" i="18" s="1"/>
  <c r="K61" i="19"/>
  <c r="K66" i="19" s="1"/>
  <c r="K83" i="19" s="1"/>
  <c r="K90" i="19" s="1"/>
  <c r="K96" i="19" s="1"/>
  <c r="K100" i="19" s="1"/>
  <c r="K103" i="19" s="1"/>
  <c r="F38" i="18"/>
  <c r="F24" i="10"/>
  <c r="F653" i="13"/>
  <c r="F690" i="13" s="1"/>
  <c r="F727" i="13" s="1"/>
  <c r="F617" i="13"/>
  <c r="K137" i="26"/>
  <c r="K257" i="26" s="1"/>
  <c r="K133" i="26"/>
  <c r="K253" i="26" s="1"/>
  <c r="K139" i="26"/>
  <c r="K259" i="26" s="1"/>
  <c r="K135" i="26"/>
  <c r="K255" i="26" s="1"/>
  <c r="K131" i="26"/>
  <c r="K251" i="26" s="1"/>
  <c r="K127" i="26"/>
  <c r="K247" i="26" s="1"/>
  <c r="K130" i="26"/>
  <c r="K250" i="26" s="1"/>
  <c r="K124" i="26"/>
  <c r="K244" i="26" s="1"/>
  <c r="K35" i="26"/>
  <c r="K107" i="26" s="1"/>
  <c r="K140" i="26"/>
  <c r="K260" i="26" s="1"/>
  <c r="K136" i="26"/>
  <c r="K256" i="26" s="1"/>
  <c r="K132" i="26"/>
  <c r="K252" i="26" s="1"/>
  <c r="K128" i="26"/>
  <c r="K248" i="26" s="1"/>
  <c r="K31" i="26"/>
  <c r="K103" i="26" s="1"/>
  <c r="K123" i="26"/>
  <c r="K243" i="26" s="1"/>
  <c r="K33" i="26"/>
  <c r="K36" i="26"/>
  <c r="K108" i="26" s="1"/>
  <c r="K134" i="26"/>
  <c r="K254" i="26" s="1"/>
  <c r="K125" i="26"/>
  <c r="K138" i="26"/>
  <c r="K258" i="26" s="1"/>
  <c r="K144" i="26"/>
  <c r="K264" i="26" s="1"/>
  <c r="K146" i="26"/>
  <c r="K266" i="26" s="1"/>
  <c r="K145" i="26"/>
  <c r="K265" i="26" s="1"/>
  <c r="K129" i="26"/>
  <c r="K249" i="26" s="1"/>
  <c r="K148" i="26"/>
  <c r="K268" i="26" s="1"/>
  <c r="K39" i="26"/>
  <c r="K111" i="26" s="1"/>
  <c r="K30" i="26"/>
  <c r="K42" i="26"/>
  <c r="K114" i="26" s="1"/>
  <c r="K338" i="26" s="1"/>
  <c r="K29" i="26"/>
  <c r="K38" i="26"/>
  <c r="K110" i="26" s="1"/>
  <c r="K43" i="26"/>
  <c r="X338" i="26"/>
  <c r="X48" i="25"/>
  <c r="X49" i="25" s="1"/>
  <c r="W47" i="25"/>
  <c r="Z16" i="21"/>
  <c r="Z24" i="21" s="1"/>
  <c r="Z31" i="21" s="1"/>
  <c r="Z66" i="21" s="1"/>
  <c r="Z76" i="21" s="1"/>
  <c r="Z366" i="18"/>
  <c r="Z373" i="18" s="1"/>
  <c r="Z379" i="18" s="1"/>
  <c r="Z383" i="18" s="1"/>
  <c r="F365" i="12"/>
  <c r="F371" i="12" s="1"/>
  <c r="F372" i="12" s="1"/>
  <c r="F373" i="12" s="1"/>
  <c r="F374" i="12" s="1"/>
  <c r="F376" i="12" s="1"/>
  <c r="F370" i="12"/>
  <c r="AB137" i="26"/>
  <c r="AB133" i="26"/>
  <c r="AB139" i="26"/>
  <c r="AB135" i="26"/>
  <c r="AB131" i="26"/>
  <c r="AB127" i="26"/>
  <c r="AB130" i="26"/>
  <c r="AB124" i="26"/>
  <c r="AB35" i="26"/>
  <c r="AB140" i="26"/>
  <c r="AB136" i="26"/>
  <c r="AB132" i="26"/>
  <c r="AB31" i="26"/>
  <c r="AB123" i="26"/>
  <c r="AB33" i="26"/>
  <c r="AB128" i="26"/>
  <c r="AB36" i="26"/>
  <c r="AB138" i="26"/>
  <c r="AB134" i="26"/>
  <c r="AB125" i="26"/>
  <c r="AB144" i="26"/>
  <c r="AB146" i="26"/>
  <c r="AB145" i="26"/>
  <c r="AB129" i="26"/>
  <c r="AB29" i="26"/>
  <c r="AB334" i="26"/>
  <c r="AB30" i="26"/>
  <c r="W48" i="25"/>
  <c r="G118" i="26"/>
  <c r="G276" i="26" s="1"/>
  <c r="AF366" i="18"/>
  <c r="AF373" i="18" s="1"/>
  <c r="AF379" i="18" s="1"/>
  <c r="AF383" i="18" s="1"/>
  <c r="AF70" i="20" s="1"/>
  <c r="AF16" i="21"/>
  <c r="AF24" i="21" s="1"/>
  <c r="AF31" i="21" s="1"/>
  <c r="AF66" i="21" s="1"/>
  <c r="AF76" i="21" s="1"/>
  <c r="AF81" i="21" s="1"/>
  <c r="AF61" i="19"/>
  <c r="AF66" i="19" s="1"/>
  <c r="AF83" i="19" s="1"/>
  <c r="AF90" i="19" s="1"/>
  <c r="AF96" i="19" s="1"/>
  <c r="AF100" i="19" s="1"/>
  <c r="R28" i="20"/>
  <c r="R33" i="20" s="1"/>
  <c r="R50" i="20" s="1"/>
  <c r="R57" i="20" s="1"/>
  <c r="R63" i="20" s="1"/>
  <c r="R67" i="20" s="1"/>
  <c r="O89" i="5"/>
  <c r="O47" i="26" s="1"/>
  <c r="O90" i="5"/>
  <c r="F181" i="18"/>
  <c r="F98" i="11"/>
  <c r="H230" i="26"/>
  <c r="H214" i="26"/>
  <c r="H218" i="26"/>
  <c r="H217" i="26"/>
  <c r="H97" i="26"/>
  <c r="H239" i="26"/>
  <c r="H221" i="26"/>
  <c r="H235" i="26"/>
  <c r="H233" i="26"/>
  <c r="H231" i="26"/>
  <c r="H95" i="26"/>
  <c r="H227" i="26"/>
  <c r="H222" i="26"/>
  <c r="H225" i="26"/>
  <c r="H219" i="26"/>
  <c r="H237" i="26"/>
  <c r="H224" i="26"/>
  <c r="H89" i="26"/>
  <c r="H92" i="26"/>
  <c r="H85" i="26"/>
  <c r="H93" i="26"/>
  <c r="H226" i="26"/>
  <c r="H220" i="26"/>
  <c r="H215" i="26"/>
  <c r="H98" i="26"/>
  <c r="H234" i="26"/>
  <c r="H94" i="26"/>
  <c r="H84" i="26"/>
  <c r="H96" i="26"/>
  <c r="H88" i="26"/>
  <c r="H90" i="26"/>
  <c r="H216" i="26"/>
  <c r="H86" i="26"/>
  <c r="H229" i="26"/>
  <c r="H238" i="26"/>
  <c r="H240" i="26"/>
  <c r="H236" i="26"/>
  <c r="H91" i="26"/>
  <c r="H87" i="26"/>
  <c r="H213" i="26"/>
  <c r="H232" i="26"/>
  <c r="H228" i="26"/>
  <c r="H223" i="26"/>
  <c r="V16" i="21"/>
  <c r="V24" i="21" s="1"/>
  <c r="V31" i="21" s="1"/>
  <c r="V66" i="21" s="1"/>
  <c r="V76" i="21" s="1"/>
  <c r="V366" i="18"/>
  <c r="V373" i="18" s="1"/>
  <c r="V379" i="18" s="1"/>
  <c r="V383" i="18" s="1"/>
  <c r="U139" i="26"/>
  <c r="U259" i="26" s="1"/>
  <c r="U135" i="26"/>
  <c r="U255" i="26" s="1"/>
  <c r="U131" i="26"/>
  <c r="U251" i="26" s="1"/>
  <c r="U137" i="26"/>
  <c r="U257" i="26" s="1"/>
  <c r="U133" i="26"/>
  <c r="U253" i="26" s="1"/>
  <c r="U138" i="26"/>
  <c r="U258" i="26" s="1"/>
  <c r="U134" i="26"/>
  <c r="U254" i="26" s="1"/>
  <c r="U124" i="26"/>
  <c r="U244" i="26" s="1"/>
  <c r="U140" i="26"/>
  <c r="U260" i="26" s="1"/>
  <c r="U136" i="26"/>
  <c r="U256" i="26" s="1"/>
  <c r="U132" i="26"/>
  <c r="U252" i="26" s="1"/>
  <c r="U127" i="26"/>
  <c r="U247" i="26" s="1"/>
  <c r="U104" i="26"/>
  <c r="U128" i="26"/>
  <c r="U248" i="26" s="1"/>
  <c r="U123" i="26"/>
  <c r="U243" i="26" s="1"/>
  <c r="U125" i="26"/>
  <c r="U245" i="26" s="1"/>
  <c r="U36" i="26"/>
  <c r="U108" i="26" s="1"/>
  <c r="U33" i="26"/>
  <c r="U105" i="26" s="1"/>
  <c r="U130" i="26"/>
  <c r="U250" i="26" s="1"/>
  <c r="U35" i="26"/>
  <c r="U107" i="26" s="1"/>
  <c r="U31" i="26"/>
  <c r="U103" i="26" s="1"/>
  <c r="U146" i="26"/>
  <c r="U266" i="26" s="1"/>
  <c r="U129" i="26"/>
  <c r="U249" i="26" s="1"/>
  <c r="U145" i="26"/>
  <c r="U265" i="26" s="1"/>
  <c r="U144" i="26"/>
  <c r="U264" i="26" s="1"/>
  <c r="U29" i="26"/>
  <c r="U101" i="26" s="1"/>
  <c r="U42" i="26"/>
  <c r="U114" i="26" s="1"/>
  <c r="U38" i="26"/>
  <c r="U110" i="26" s="1"/>
  <c r="U30" i="26"/>
  <c r="U102" i="26" s="1"/>
  <c r="U148" i="26"/>
  <c r="U268" i="26" s="1"/>
  <c r="U43" i="26"/>
  <c r="U115" i="26" s="1"/>
  <c r="U39" i="26"/>
  <c r="U111" i="26" s="1"/>
  <c r="S16" i="21"/>
  <c r="S24" i="21" s="1"/>
  <c r="S31" i="21" s="1"/>
  <c r="S66" i="21" s="1"/>
  <c r="S76" i="21" s="1"/>
  <c r="S81" i="21" s="1"/>
  <c r="S366" i="18"/>
  <c r="S373" i="18" s="1"/>
  <c r="S379" i="18" s="1"/>
  <c r="S383" i="18" s="1"/>
  <c r="O317" i="26"/>
  <c r="W321" i="26"/>
  <c r="W325" i="26"/>
  <c r="Q139" i="26"/>
  <c r="Q259" i="26" s="1"/>
  <c r="Q135" i="26"/>
  <c r="Q255" i="26" s="1"/>
  <c r="Q137" i="26"/>
  <c r="Q257" i="26" s="1"/>
  <c r="Q133" i="26"/>
  <c r="Q253" i="26" s="1"/>
  <c r="Q140" i="26"/>
  <c r="Q260" i="26" s="1"/>
  <c r="Q136" i="26"/>
  <c r="Q256" i="26" s="1"/>
  <c r="Q132" i="26"/>
  <c r="Q252" i="26" s="1"/>
  <c r="Q130" i="26"/>
  <c r="Q250" i="26" s="1"/>
  <c r="Q124" i="26"/>
  <c r="Q244" i="26" s="1"/>
  <c r="Q138" i="26"/>
  <c r="Q258" i="26" s="1"/>
  <c r="Q134" i="26"/>
  <c r="Q254" i="26" s="1"/>
  <c r="Q128" i="26"/>
  <c r="Q248" i="26" s="1"/>
  <c r="Q104" i="26"/>
  <c r="Q125" i="26"/>
  <c r="Q245" i="26" s="1"/>
  <c r="Q33" i="26"/>
  <c r="Q105" i="26" s="1"/>
  <c r="Q131" i="26"/>
  <c r="Q251" i="26" s="1"/>
  <c r="Q35" i="26"/>
  <c r="Q107" i="26" s="1"/>
  <c r="Q123" i="26"/>
  <c r="Q243" i="26" s="1"/>
  <c r="Q127" i="26"/>
  <c r="Q247" i="26" s="1"/>
  <c r="Q31" i="26"/>
  <c r="Q103" i="26" s="1"/>
  <c r="Q36" i="26"/>
  <c r="Q108" i="26" s="1"/>
  <c r="Q129" i="26"/>
  <c r="Q249" i="26" s="1"/>
  <c r="Q145" i="26"/>
  <c r="Q265" i="26" s="1"/>
  <c r="Q146" i="26"/>
  <c r="Q266" i="26" s="1"/>
  <c r="Q144" i="26"/>
  <c r="Q264" i="26" s="1"/>
  <c r="Q42" i="26"/>
  <c r="Q114" i="26" s="1"/>
  <c r="Q338" i="26" s="1"/>
  <c r="Q39" i="26"/>
  <c r="Q111" i="26" s="1"/>
  <c r="Q148" i="26"/>
  <c r="Q268" i="26" s="1"/>
  <c r="Q38" i="26"/>
  <c r="Q110" i="26" s="1"/>
  <c r="Q43" i="26"/>
  <c r="Q115" i="26" s="1"/>
  <c r="Q30" i="26"/>
  <c r="Q102" i="26" s="1"/>
  <c r="Q29" i="26"/>
  <c r="Q101" i="26" s="1"/>
  <c r="Y338" i="26"/>
  <c r="F118" i="18"/>
  <c r="F25" i="11"/>
  <c r="P338" i="26"/>
  <c r="U334" i="26"/>
  <c r="J115" i="26"/>
  <c r="J249" i="26"/>
  <c r="J103" i="26"/>
  <c r="J257" i="26"/>
  <c r="J248" i="26"/>
  <c r="J254" i="26"/>
  <c r="I61" i="19"/>
  <c r="I66" i="19" s="1"/>
  <c r="I83" i="19" s="1"/>
  <c r="I90" i="19" s="1"/>
  <c r="I96" i="19" s="1"/>
  <c r="I100" i="19" s="1"/>
  <c r="L48" i="25"/>
  <c r="L49" i="25" s="1"/>
  <c r="K47" i="25"/>
  <c r="K49" i="25" s="1"/>
  <c r="F410" i="12"/>
  <c r="F405" i="12"/>
  <c r="F411" i="12" s="1"/>
  <c r="F412" i="12" s="1"/>
  <c r="F413" i="12" s="1"/>
  <c r="F414" i="12" s="1"/>
  <c r="F416" i="12" s="1"/>
  <c r="P22" i="20"/>
  <c r="P26" i="20" s="1"/>
  <c r="P48" i="19"/>
  <c r="P59" i="19" s="1"/>
  <c r="P61" i="19" s="1"/>
  <c r="P66" i="19" s="1"/>
  <c r="P83" i="19" s="1"/>
  <c r="P90" i="19" s="1"/>
  <c r="P96" i="19" s="1"/>
  <c r="P100" i="19" s="1"/>
  <c r="P334" i="18"/>
  <c r="P336" i="18" s="1"/>
  <c r="P349" i="18" s="1"/>
  <c r="AF89" i="5"/>
  <c r="AF47" i="26" s="1"/>
  <c r="AF90" i="5"/>
  <c r="F241" i="18"/>
  <c r="F168" i="11"/>
  <c r="U61" i="19"/>
  <c r="U66" i="19" s="1"/>
  <c r="U83" i="19" s="1"/>
  <c r="U90" i="19" s="1"/>
  <c r="U96" i="19" s="1"/>
  <c r="U100" i="19" s="1"/>
  <c r="K107" i="5"/>
  <c r="K83" i="26" s="1"/>
  <c r="K108" i="5"/>
  <c r="M47" i="25"/>
  <c r="M49" i="25" s="1"/>
  <c r="N48" i="25"/>
  <c r="N49" i="25" s="1"/>
  <c r="Q47" i="25"/>
  <c r="Q49" i="25" s="1"/>
  <c r="R48" i="25"/>
  <c r="R49" i="25" s="1"/>
  <c r="AB303" i="26"/>
  <c r="AB291" i="26"/>
  <c r="F202" i="12"/>
  <c r="F208" i="12" s="1"/>
  <c r="F209" i="12" s="1"/>
  <c r="F210" i="12" s="1"/>
  <c r="F211" i="12" s="1"/>
  <c r="F213" i="12" s="1"/>
  <c r="F207" i="12"/>
  <c r="P160" i="26"/>
  <c r="P171" i="26"/>
  <c r="P178" i="26"/>
  <c r="P162" i="26"/>
  <c r="P163" i="26"/>
  <c r="P167" i="26"/>
  <c r="P55" i="26"/>
  <c r="P174" i="26"/>
  <c r="AD16" i="21"/>
  <c r="AD24" i="21" s="1"/>
  <c r="AD31" i="21" s="1"/>
  <c r="AD66" i="21" s="1"/>
  <c r="AD76" i="21" s="1"/>
  <c r="AD81" i="21" s="1"/>
  <c r="AD366" i="18"/>
  <c r="AD373" i="18" s="1"/>
  <c r="AD379" i="18" s="1"/>
  <c r="AD383" i="18" s="1"/>
  <c r="K69" i="20"/>
  <c r="K102" i="19"/>
  <c r="T16" i="21"/>
  <c r="T24" i="21" s="1"/>
  <c r="T31" i="21" s="1"/>
  <c r="T66" i="21" s="1"/>
  <c r="T76" i="21" s="1"/>
  <c r="T81" i="21" s="1"/>
  <c r="T366" i="18"/>
  <c r="T373" i="18" s="1"/>
  <c r="T379" i="18" s="1"/>
  <c r="T383" i="18" s="1"/>
  <c r="M61" i="19"/>
  <c r="M66" i="19" s="1"/>
  <c r="M83" i="19" s="1"/>
  <c r="M90" i="19" s="1"/>
  <c r="M96" i="19" s="1"/>
  <c r="M100" i="19" s="1"/>
  <c r="J49" i="25"/>
  <c r="AD165" i="26"/>
  <c r="AD49" i="26"/>
  <c r="AD156" i="26"/>
  <c r="AD161" i="26"/>
  <c r="AD176" i="26"/>
  <c r="AD180" i="26"/>
  <c r="AD55" i="26"/>
  <c r="AD163" i="26"/>
  <c r="AD177" i="26"/>
  <c r="AD167" i="26"/>
  <c r="AD58" i="26"/>
  <c r="AD162" i="26"/>
  <c r="AD179" i="26"/>
  <c r="AD57" i="26"/>
  <c r="AD59" i="26"/>
  <c r="AD50" i="26"/>
  <c r="AD178" i="26"/>
  <c r="AD48" i="26"/>
  <c r="AD168" i="26"/>
  <c r="AD52" i="26"/>
  <c r="AD170" i="26"/>
  <c r="O137" i="26"/>
  <c r="O257" i="26" s="1"/>
  <c r="O133" i="26"/>
  <c r="O253" i="26" s="1"/>
  <c r="O139" i="26"/>
  <c r="O259" i="26" s="1"/>
  <c r="O135" i="26"/>
  <c r="O255" i="26" s="1"/>
  <c r="O131" i="26"/>
  <c r="O251" i="26" s="1"/>
  <c r="O127" i="26"/>
  <c r="O247" i="26" s="1"/>
  <c r="O128" i="26"/>
  <c r="O248" i="26" s="1"/>
  <c r="O124" i="26"/>
  <c r="O244" i="26" s="1"/>
  <c r="O35" i="26"/>
  <c r="O107" i="26" s="1"/>
  <c r="O36" i="26"/>
  <c r="O108" i="26" s="1"/>
  <c r="O31" i="26"/>
  <c r="O103" i="26" s="1"/>
  <c r="O138" i="26"/>
  <c r="O258" i="26" s="1"/>
  <c r="O134" i="26"/>
  <c r="O254" i="26" s="1"/>
  <c r="O130" i="26"/>
  <c r="O250" i="26" s="1"/>
  <c r="O125" i="26"/>
  <c r="O245" i="26" s="1"/>
  <c r="O104" i="26"/>
  <c r="O33" i="26"/>
  <c r="O105" i="26" s="1"/>
  <c r="O140" i="26"/>
  <c r="O260" i="26" s="1"/>
  <c r="O132" i="26"/>
  <c r="O252" i="26" s="1"/>
  <c r="O123" i="26"/>
  <c r="O243" i="26" s="1"/>
  <c r="O136" i="26"/>
  <c r="O256" i="26" s="1"/>
  <c r="O146" i="26"/>
  <c r="O266" i="26" s="1"/>
  <c r="O144" i="26"/>
  <c r="O264" i="26" s="1"/>
  <c r="O129" i="26"/>
  <c r="O249" i="26" s="1"/>
  <c r="O145" i="26"/>
  <c r="O265" i="26" s="1"/>
  <c r="O42" i="26"/>
  <c r="O114" i="26" s="1"/>
  <c r="O338" i="26" s="1"/>
  <c r="O148" i="26"/>
  <c r="O268" i="26" s="1"/>
  <c r="O38" i="26"/>
  <c r="O110" i="26" s="1"/>
  <c r="O39" i="26"/>
  <c r="O111" i="26" s="1"/>
  <c r="O43" i="26"/>
  <c r="O115" i="26" s="1"/>
  <c r="O30" i="26"/>
  <c r="O102" i="26" s="1"/>
  <c r="O29" i="26"/>
  <c r="O101" i="26" s="1"/>
  <c r="P230" i="26"/>
  <c r="P219" i="26"/>
  <c r="P221" i="26"/>
  <c r="P235" i="26"/>
  <c r="P231" i="26"/>
  <c r="P239" i="26"/>
  <c r="P218" i="26"/>
  <c r="P223" i="26"/>
  <c r="P93" i="26"/>
  <c r="P227" i="26"/>
  <c r="P222" i="26"/>
  <c r="P214" i="26"/>
  <c r="P95" i="26"/>
  <c r="P87" i="26"/>
  <c r="P229" i="26"/>
  <c r="P233" i="26"/>
  <c r="P96" i="26"/>
  <c r="P228" i="26"/>
  <c r="P225" i="26"/>
  <c r="P91" i="26"/>
  <c r="P224" i="26"/>
  <c r="P226" i="26"/>
  <c r="P89" i="26"/>
  <c r="P240" i="26"/>
  <c r="P220" i="26"/>
  <c r="P98" i="26"/>
  <c r="P234" i="26"/>
  <c r="P213" i="26"/>
  <c r="P92" i="26"/>
  <c r="P237" i="26"/>
  <c r="P216" i="26"/>
  <c r="P88" i="26"/>
  <c r="P232" i="26"/>
  <c r="P86" i="26"/>
  <c r="P90" i="26"/>
  <c r="P85" i="26"/>
  <c r="P236" i="26"/>
  <c r="P215" i="26"/>
  <c r="P238" i="26"/>
  <c r="P94" i="26"/>
  <c r="P84" i="26"/>
  <c r="P97" i="26"/>
  <c r="P217" i="26"/>
  <c r="U366" i="18"/>
  <c r="U373" i="18" s="1"/>
  <c r="U379" i="18" s="1"/>
  <c r="U383" i="18" s="1"/>
  <c r="U16" i="21"/>
  <c r="U24" i="21" s="1"/>
  <c r="U31" i="21" s="1"/>
  <c r="U66" i="21" s="1"/>
  <c r="U76" i="21" s="1"/>
  <c r="U81" i="21" s="1"/>
  <c r="Z22" i="20"/>
  <c r="Z26" i="20" s="1"/>
  <c r="Z48" i="19"/>
  <c r="Z59" i="19" s="1"/>
  <c r="Z61" i="19" s="1"/>
  <c r="Z66" i="19" s="1"/>
  <c r="Z83" i="19" s="1"/>
  <c r="Z90" i="19" s="1"/>
  <c r="Z96" i="19" s="1"/>
  <c r="Z100" i="19" s="1"/>
  <c r="Y118" i="26"/>
  <c r="Y276" i="26" s="1"/>
  <c r="U321" i="26"/>
  <c r="U325" i="26"/>
  <c r="L16" i="21"/>
  <c r="L24" i="21" s="1"/>
  <c r="L31" i="21" s="1"/>
  <c r="L66" i="21" s="1"/>
  <c r="L76" i="21" s="1"/>
  <c r="L366" i="18"/>
  <c r="L373" i="18" s="1"/>
  <c r="L379" i="18" s="1"/>
  <c r="L383" i="18" s="1"/>
  <c r="I366" i="18"/>
  <c r="I373" i="18" s="1"/>
  <c r="I379" i="18" s="1"/>
  <c r="I383" i="18" s="1"/>
  <c r="I16" i="21"/>
  <c r="I24" i="21" s="1"/>
  <c r="I31" i="21" s="1"/>
  <c r="I66" i="21" s="1"/>
  <c r="I76" i="21" s="1"/>
  <c r="Q317" i="26"/>
  <c r="O48" i="25"/>
  <c r="J16" i="21"/>
  <c r="J24" i="21" s="1"/>
  <c r="J31" i="21" s="1"/>
  <c r="J66" i="21" s="1"/>
  <c r="J76" i="21" s="1"/>
  <c r="J366" i="18"/>
  <c r="J373" i="18" s="1"/>
  <c r="J379" i="18" s="1"/>
  <c r="J383" i="18" s="1"/>
  <c r="F247" i="12"/>
  <c r="F242" i="12"/>
  <c r="F248" i="12" s="1"/>
  <c r="F249" i="12" s="1"/>
  <c r="F250" i="12" s="1"/>
  <c r="F251" i="12" s="1"/>
  <c r="F253" i="12" s="1"/>
  <c r="M366" i="18"/>
  <c r="M373" i="18" s="1"/>
  <c r="M379" i="18" s="1"/>
  <c r="M383" i="18" s="1"/>
  <c r="M16" i="21"/>
  <c r="M24" i="21" s="1"/>
  <c r="M31" i="21" s="1"/>
  <c r="M66" i="21" s="1"/>
  <c r="M76" i="21" s="1"/>
  <c r="V222" i="26"/>
  <c r="V219" i="26"/>
  <c r="V230" i="26"/>
  <c r="V218" i="26"/>
  <c r="V221" i="26"/>
  <c r="V235" i="26"/>
  <c r="V227" i="26"/>
  <c r="V233" i="26"/>
  <c r="V95" i="26"/>
  <c r="V87" i="26"/>
  <c r="V229" i="26"/>
  <c r="V237" i="26"/>
  <c r="V231" i="26"/>
  <c r="V214" i="26"/>
  <c r="V92" i="26"/>
  <c r="V89" i="26"/>
  <c r="V228" i="26"/>
  <c r="V97" i="26"/>
  <c r="V94" i="26"/>
  <c r="V91" i="26"/>
  <c r="V224" i="26"/>
  <c r="V215" i="26"/>
  <c r="V98" i="26"/>
  <c r="V96" i="26"/>
  <c r="V238" i="26"/>
  <c r="V226" i="26"/>
  <c r="V85" i="26"/>
  <c r="V213" i="26"/>
  <c r="V220" i="26"/>
  <c r="V84" i="26"/>
  <c r="V93" i="26"/>
  <c r="V234" i="26"/>
  <c r="V223" i="26"/>
  <c r="V239" i="26"/>
  <c r="V90" i="26"/>
  <c r="V240" i="26"/>
  <c r="V216" i="26"/>
  <c r="V86" i="26"/>
  <c r="V236" i="26"/>
  <c r="V232" i="26"/>
  <c r="V217" i="26"/>
  <c r="V225" i="26"/>
  <c r="V88" i="26"/>
  <c r="U230" i="26"/>
  <c r="U214" i="26"/>
  <c r="U222" i="26"/>
  <c r="U235" i="26"/>
  <c r="U223" i="26"/>
  <c r="U227" i="26"/>
  <c r="U225" i="26"/>
  <c r="U95" i="26"/>
  <c r="U87" i="26"/>
  <c r="U221" i="26"/>
  <c r="U219" i="26"/>
  <c r="U218" i="26"/>
  <c r="U237" i="26"/>
  <c r="U97" i="26"/>
  <c r="U93" i="26"/>
  <c r="U213" i="26"/>
  <c r="U231" i="26"/>
  <c r="U91" i="26"/>
  <c r="U96" i="26"/>
  <c r="U94" i="26"/>
  <c r="U226" i="26"/>
  <c r="U215" i="26"/>
  <c r="U224" i="26"/>
  <c r="U228" i="26"/>
  <c r="U239" i="26"/>
  <c r="U229" i="26"/>
  <c r="U216" i="26"/>
  <c r="U232" i="26"/>
  <c r="U86" i="26"/>
  <c r="U89" i="26"/>
  <c r="U220" i="26"/>
  <c r="U233" i="26"/>
  <c r="U217" i="26"/>
  <c r="U85" i="26"/>
  <c r="U90" i="26"/>
  <c r="U236" i="26"/>
  <c r="U98" i="26"/>
  <c r="U234" i="26"/>
  <c r="U92" i="26"/>
  <c r="U238" i="26"/>
  <c r="U84" i="26"/>
  <c r="U240" i="26"/>
  <c r="U88" i="26"/>
  <c r="J264" i="26"/>
  <c r="J107" i="26"/>
  <c r="J104" i="26"/>
  <c r="J247" i="26"/>
  <c r="J252" i="26"/>
  <c r="J258" i="26"/>
  <c r="F81" i="18"/>
  <c r="F264" i="12"/>
  <c r="R118" i="26"/>
  <c r="R276" i="26" s="1"/>
  <c r="Y49" i="25"/>
  <c r="F137" i="15"/>
  <c r="F161" i="15" s="1"/>
  <c r="F185" i="15" s="1"/>
  <c r="F114" i="15"/>
  <c r="F122" i="12"/>
  <c r="F128" i="12" s="1"/>
  <c r="F129" i="12" s="1"/>
  <c r="F130" i="12" s="1"/>
  <c r="F131" i="12" s="1"/>
  <c r="F133" i="12" s="1"/>
  <c r="F127" i="12"/>
  <c r="M334" i="26"/>
  <c r="M230" i="26"/>
  <c r="M222" i="26"/>
  <c r="M95" i="26"/>
  <c r="M218" i="26"/>
  <c r="M97" i="26"/>
  <c r="M233" i="26"/>
  <c r="M223" i="26"/>
  <c r="M219" i="26"/>
  <c r="M214" i="26"/>
  <c r="M235" i="26"/>
  <c r="M227" i="26"/>
  <c r="M231" i="26"/>
  <c r="M221" i="26"/>
  <c r="M217" i="26"/>
  <c r="M239" i="26"/>
  <c r="M94" i="26"/>
  <c r="M225" i="26"/>
  <c r="M240" i="26"/>
  <c r="M96" i="26"/>
  <c r="M228" i="26"/>
  <c r="M229" i="26"/>
  <c r="M91" i="26"/>
  <c r="M237" i="26"/>
  <c r="M98" i="26"/>
  <c r="M89" i="26"/>
  <c r="M92" i="26"/>
  <c r="M234" i="26"/>
  <c r="M238" i="26"/>
  <c r="M220" i="26"/>
  <c r="M87" i="26"/>
  <c r="M216" i="26"/>
  <c r="M215" i="26"/>
  <c r="M232" i="26"/>
  <c r="M86" i="26"/>
  <c r="M236" i="26"/>
  <c r="M85" i="26"/>
  <c r="M213" i="26"/>
  <c r="M90" i="26"/>
  <c r="M84" i="26"/>
  <c r="M224" i="26"/>
  <c r="M226" i="26"/>
  <c r="M88" i="26"/>
  <c r="M93" i="26"/>
  <c r="F57" i="18"/>
  <c r="F48" i="10"/>
  <c r="AF139" i="26"/>
  <c r="AF135" i="26"/>
  <c r="AF131" i="26"/>
  <c r="AF137" i="26"/>
  <c r="AF133" i="26"/>
  <c r="AF138" i="26"/>
  <c r="AF134" i="26"/>
  <c r="AF127" i="26"/>
  <c r="AF124" i="26"/>
  <c r="AF140" i="26"/>
  <c r="AF136" i="26"/>
  <c r="AF132" i="26"/>
  <c r="AF130" i="26"/>
  <c r="AF123" i="26"/>
  <c r="AF33" i="26"/>
  <c r="AF128" i="26"/>
  <c r="AF36" i="26"/>
  <c r="AF35" i="26"/>
  <c r="AF125" i="26"/>
  <c r="AF31" i="26"/>
  <c r="AF144" i="26"/>
  <c r="AF145" i="26"/>
  <c r="AF146" i="26"/>
  <c r="AF129" i="26"/>
  <c r="AF42" i="26"/>
  <c r="AF29" i="26"/>
  <c r="AF30" i="26"/>
  <c r="AD61" i="19"/>
  <c r="AD66" i="19" s="1"/>
  <c r="AD83" i="19" s="1"/>
  <c r="AD90" i="19" s="1"/>
  <c r="AD96" i="19" s="1"/>
  <c r="AD100" i="19" s="1"/>
  <c r="AB55" i="25"/>
  <c r="H164" i="26"/>
  <c r="H56" i="26"/>
  <c r="H50" i="26"/>
  <c r="H156" i="26"/>
  <c r="H58" i="26"/>
  <c r="H52" i="26"/>
  <c r="H54" i="26"/>
  <c r="H173" i="26"/>
  <c r="H154" i="26"/>
  <c r="H162" i="26"/>
  <c r="H61" i="26"/>
  <c r="H168" i="26"/>
  <c r="H180" i="26"/>
  <c r="H179" i="26"/>
  <c r="H170" i="26"/>
  <c r="H178" i="26"/>
  <c r="H48" i="26"/>
  <c r="H157" i="26"/>
  <c r="H176" i="26"/>
  <c r="H51" i="26"/>
  <c r="H153" i="26"/>
  <c r="H155" i="26"/>
  <c r="H163" i="26"/>
  <c r="H161" i="26"/>
  <c r="H62" i="26"/>
  <c r="H166" i="26"/>
  <c r="H55" i="26"/>
  <c r="H49" i="26"/>
  <c r="H169" i="26"/>
  <c r="H177" i="26"/>
  <c r="H175" i="26"/>
  <c r="H174" i="26"/>
  <c r="H158" i="26"/>
  <c r="H53" i="26"/>
  <c r="H171" i="26"/>
  <c r="H60" i="26"/>
  <c r="H160" i="26"/>
  <c r="H59" i="26"/>
  <c r="H57" i="26"/>
  <c r="H159" i="26"/>
  <c r="H172" i="26"/>
  <c r="H165" i="26"/>
  <c r="H167" i="26"/>
  <c r="E70" i="26"/>
  <c r="E88" i="26" s="1"/>
  <c r="E53" i="26"/>
  <c r="S218" i="26" l="1"/>
  <c r="S234" i="26"/>
  <c r="S96" i="26"/>
  <c r="P170" i="26"/>
  <c r="P51" i="26"/>
  <c r="P56" i="26"/>
  <c r="P53" i="26"/>
  <c r="P60" i="26"/>
  <c r="P54" i="26"/>
  <c r="P59" i="26"/>
  <c r="P57" i="26"/>
  <c r="P165" i="26"/>
  <c r="P58" i="26"/>
  <c r="P52" i="26"/>
  <c r="P49" i="26"/>
  <c r="P168" i="26"/>
  <c r="P172" i="26"/>
  <c r="P61" i="26"/>
  <c r="P166" i="26"/>
  <c r="P155" i="26"/>
  <c r="P180" i="26"/>
  <c r="P169" i="26"/>
  <c r="P176" i="26"/>
  <c r="P50" i="26"/>
  <c r="P153" i="26"/>
  <c r="P173" i="26"/>
  <c r="P164" i="26"/>
  <c r="P62" i="26"/>
  <c r="P157" i="26"/>
  <c r="P177" i="26"/>
  <c r="P158" i="26"/>
  <c r="P154" i="26"/>
  <c r="P159" i="26"/>
  <c r="P161" i="26"/>
  <c r="P179" i="26"/>
  <c r="P156" i="26"/>
  <c r="P175" i="26"/>
  <c r="V170" i="26"/>
  <c r="V162" i="26"/>
  <c r="V174" i="26"/>
  <c r="V172" i="26"/>
  <c r="V157" i="26"/>
  <c r="V156" i="26"/>
  <c r="V161" i="26"/>
  <c r="V171" i="26"/>
  <c r="V164" i="26"/>
  <c r="V62" i="26"/>
  <c r="V167" i="26"/>
  <c r="V57" i="26"/>
  <c r="V158" i="26"/>
  <c r="V56" i="26"/>
  <c r="V48" i="26"/>
  <c r="V155" i="26"/>
  <c r="V153" i="26"/>
  <c r="G157" i="26"/>
  <c r="G180" i="26"/>
  <c r="G163" i="26"/>
  <c r="G166" i="26"/>
  <c r="G164" i="26"/>
  <c r="G60" i="26"/>
  <c r="G179" i="26"/>
  <c r="G51" i="26"/>
  <c r="G175" i="26"/>
  <c r="G155" i="26"/>
  <c r="G174" i="26"/>
  <c r="G61" i="26"/>
  <c r="G53" i="26"/>
  <c r="G58" i="26"/>
  <c r="G171" i="26"/>
  <c r="G177" i="26"/>
  <c r="G156" i="26"/>
  <c r="G168" i="26"/>
  <c r="G57" i="26"/>
  <c r="G154" i="26"/>
  <c r="G59" i="26"/>
  <c r="G176" i="26"/>
  <c r="G153" i="26"/>
  <c r="G52" i="26"/>
  <c r="G158" i="26"/>
  <c r="G170" i="26"/>
  <c r="G49" i="26"/>
  <c r="G54" i="26"/>
  <c r="G62" i="26"/>
  <c r="G159" i="26"/>
  <c r="G173" i="26"/>
  <c r="G56" i="26"/>
  <c r="X89" i="5"/>
  <c r="X47" i="26" s="1"/>
  <c r="X90" i="5"/>
  <c r="AH72" i="22"/>
  <c r="AH75" i="22" s="1"/>
  <c r="AJ91" i="22"/>
  <c r="AD43" i="26" s="1"/>
  <c r="J89" i="5"/>
  <c r="J47" i="26" s="1"/>
  <c r="J90" i="5"/>
  <c r="Z89" i="5"/>
  <c r="Z47" i="26" s="1"/>
  <c r="Z90" i="5"/>
  <c r="Y90" i="5"/>
  <c r="Y89" i="5"/>
  <c r="Y47" i="26" s="1"/>
  <c r="AB101" i="26" s="1"/>
  <c r="I89" i="5"/>
  <c r="I47" i="26" s="1"/>
  <c r="I90" i="5"/>
  <c r="AD103" i="19"/>
  <c r="Z103" i="19"/>
  <c r="Q103" i="19"/>
  <c r="F358" i="18"/>
  <c r="E136" i="26"/>
  <c r="E256" i="26" s="1"/>
  <c r="F41" i="20"/>
  <c r="F74" i="19"/>
  <c r="F165" i="16"/>
  <c r="F24" i="16"/>
  <c r="AL19" i="22"/>
  <c r="X54" i="26"/>
  <c r="X53" i="26"/>
  <c r="AD157" i="26"/>
  <c r="AD155" i="26"/>
  <c r="AD154" i="26"/>
  <c r="AD51" i="26"/>
  <c r="AD171" i="26"/>
  <c r="AD61" i="26"/>
  <c r="AD173" i="26"/>
  <c r="AD60" i="26"/>
  <c r="AD56" i="26"/>
  <c r="AD166" i="26"/>
  <c r="AD54" i="26"/>
  <c r="X48" i="26"/>
  <c r="X167" i="26"/>
  <c r="X158" i="26"/>
  <c r="AD169" i="26"/>
  <c r="AD159" i="26"/>
  <c r="AD175" i="26"/>
  <c r="AD53" i="26"/>
  <c r="AD174" i="26"/>
  <c r="AD158" i="26"/>
  <c r="AD62" i="26"/>
  <c r="AD153" i="26"/>
  <c r="AD172" i="26"/>
  <c r="AD160" i="26"/>
  <c r="G103" i="19"/>
  <c r="L42" i="24"/>
  <c r="L62" i="24" s="1"/>
  <c r="J42" i="24"/>
  <c r="J62" i="24" s="1"/>
  <c r="N178" i="26"/>
  <c r="Z237" i="26"/>
  <c r="N158" i="26"/>
  <c r="N52" i="26"/>
  <c r="Z228" i="26"/>
  <c r="G42" i="24"/>
  <c r="G62" i="24" s="1"/>
  <c r="AJ72" i="22"/>
  <c r="AJ75" i="22" s="1"/>
  <c r="T272" i="26"/>
  <c r="T277" i="26" s="1"/>
  <c r="T289" i="26" s="1"/>
  <c r="AJ33" i="22"/>
  <c r="AL72" i="22"/>
  <c r="AL75" i="22" s="1"/>
  <c r="N51" i="26"/>
  <c r="Z236" i="26"/>
  <c r="Z231" i="26"/>
  <c r="AJ48" i="22"/>
  <c r="AJ64" i="22" s="1"/>
  <c r="AJ74" i="22" s="1"/>
  <c r="T118" i="26"/>
  <c r="T276" i="26" s="1"/>
  <c r="T288" i="26" s="1"/>
  <c r="AL48" i="22"/>
  <c r="L96" i="26"/>
  <c r="V169" i="26"/>
  <c r="V159" i="26"/>
  <c r="V59" i="26"/>
  <c r="V165" i="26"/>
  <c r="V163" i="26"/>
  <c r="V177" i="26"/>
  <c r="V175" i="26"/>
  <c r="V58" i="26"/>
  <c r="V154" i="26"/>
  <c r="V179" i="26"/>
  <c r="U98" i="5"/>
  <c r="U65" i="26" s="1"/>
  <c r="L90" i="26"/>
  <c r="V160" i="26"/>
  <c r="V49" i="26"/>
  <c r="V54" i="26"/>
  <c r="V52" i="26"/>
  <c r="V55" i="26"/>
  <c r="V180" i="26"/>
  <c r="V173" i="26"/>
  <c r="V51" i="26"/>
  <c r="V50" i="26"/>
  <c r="V178" i="26"/>
  <c r="AJ115" i="22"/>
  <c r="AD148" i="26" s="1"/>
  <c r="AL115" i="22"/>
  <c r="AF148" i="26" s="1"/>
  <c r="L218" i="26"/>
  <c r="L72" i="24"/>
  <c r="AL91" i="22"/>
  <c r="AF43" i="26" s="1"/>
  <c r="Q77" i="24"/>
  <c r="G77" i="24"/>
  <c r="AL33" i="22"/>
  <c r="AH48" i="22"/>
  <c r="AH88" i="22"/>
  <c r="AH91" i="22" s="1"/>
  <c r="AB43" i="26" s="1"/>
  <c r="AH33" i="22"/>
  <c r="G72" i="24"/>
  <c r="Q72" i="24"/>
  <c r="N91" i="26"/>
  <c r="N97" i="26"/>
  <c r="AD49" i="25"/>
  <c r="AH115" i="22"/>
  <c r="AB148" i="26" s="1"/>
  <c r="M42" i="24"/>
  <c r="M62" i="24" s="1"/>
  <c r="L77" i="24"/>
  <c r="AD99" i="5"/>
  <c r="AD98" i="5"/>
  <c r="AD65" i="26" s="1"/>
  <c r="E95" i="5"/>
  <c r="P95" i="5" s="1"/>
  <c r="AD108" i="5"/>
  <c r="AD107" i="5"/>
  <c r="AD83" i="26" s="1"/>
  <c r="AF101" i="26" s="1"/>
  <c r="K42" i="24"/>
  <c r="K62" i="24" s="1"/>
  <c r="Q71" i="24"/>
  <c r="G71" i="24"/>
  <c r="L71" i="24"/>
  <c r="L73" i="24"/>
  <c r="G73" i="24"/>
  <c r="Q73" i="24"/>
  <c r="Q74" i="24"/>
  <c r="L74" i="24"/>
  <c r="G74" i="24"/>
  <c r="L75" i="24"/>
  <c r="G75" i="24"/>
  <c r="Q75" i="24"/>
  <c r="Q80" i="24"/>
  <c r="G80" i="24"/>
  <c r="L80" i="24"/>
  <c r="G76" i="24"/>
  <c r="L76" i="24"/>
  <c r="Q76" i="24"/>
  <c r="L226" i="26"/>
  <c r="L230" i="26"/>
  <c r="S237" i="26"/>
  <c r="X229" i="26"/>
  <c r="N238" i="26"/>
  <c r="G70" i="24"/>
  <c r="L70" i="24"/>
  <c r="Q70" i="24"/>
  <c r="I42" i="24"/>
  <c r="I62" i="24" s="1"/>
  <c r="N93" i="26"/>
  <c r="H42" i="24"/>
  <c r="H62" i="24" s="1"/>
  <c r="L84" i="26"/>
  <c r="S90" i="26"/>
  <c r="X216" i="26"/>
  <c r="N226" i="26"/>
  <c r="N98" i="26"/>
  <c r="S98" i="26"/>
  <c r="S227" i="26"/>
  <c r="N217" i="26"/>
  <c r="L236" i="26"/>
  <c r="L225" i="26"/>
  <c r="S215" i="26"/>
  <c r="S88" i="26"/>
  <c r="S84" i="26"/>
  <c r="S213" i="26"/>
  <c r="S93" i="26"/>
  <c r="S214" i="26"/>
  <c r="X230" i="26"/>
  <c r="N224" i="26"/>
  <c r="N227" i="26"/>
  <c r="N214" i="26"/>
  <c r="N221" i="26"/>
  <c r="N90" i="26"/>
  <c r="S86" i="26"/>
  <c r="S233" i="26"/>
  <c r="S235" i="26"/>
  <c r="N94" i="26"/>
  <c r="N231" i="26"/>
  <c r="N55" i="25"/>
  <c r="N68" i="25" s="1"/>
  <c r="L88" i="26"/>
  <c r="L231" i="26"/>
  <c r="S240" i="26"/>
  <c r="S87" i="26"/>
  <c r="S220" i="26"/>
  <c r="S85" i="26"/>
  <c r="S223" i="26"/>
  <c r="S219" i="26"/>
  <c r="N215" i="26"/>
  <c r="N87" i="26"/>
  <c r="N86" i="26"/>
  <c r="N235" i="26"/>
  <c r="N218" i="26"/>
  <c r="S70" i="20"/>
  <c r="H103" i="19"/>
  <c r="M70" i="20"/>
  <c r="AF103" i="19"/>
  <c r="N103" i="19"/>
  <c r="J103" i="19"/>
  <c r="R103" i="19"/>
  <c r="T103" i="19"/>
  <c r="N70" i="20"/>
  <c r="L70" i="20"/>
  <c r="L103" i="19"/>
  <c r="H70" i="20"/>
  <c r="AB103" i="19"/>
  <c r="U70" i="20"/>
  <c r="M103" i="19"/>
  <c r="I103" i="19"/>
  <c r="T70" i="20"/>
  <c r="O103" i="19"/>
  <c r="S103" i="19"/>
  <c r="V103" i="19"/>
  <c r="AD70" i="20"/>
  <c r="O70" i="20"/>
  <c r="U103" i="19"/>
  <c r="R70" i="20"/>
  <c r="I70" i="20"/>
  <c r="V70" i="20"/>
  <c r="Q70" i="20"/>
  <c r="AB70" i="20"/>
  <c r="Q69" i="20"/>
  <c r="AB69" i="20"/>
  <c r="H102" i="19"/>
  <c r="O69" i="20"/>
  <c r="L31" i="25"/>
  <c r="K31" i="25" s="1"/>
  <c r="J28" i="20"/>
  <c r="J33" i="20" s="1"/>
  <c r="J50" i="20" s="1"/>
  <c r="J57" i="20" s="1"/>
  <c r="J63" i="20" s="1"/>
  <c r="J67" i="20" s="1"/>
  <c r="J70" i="20" s="1"/>
  <c r="L97" i="26"/>
  <c r="L87" i="26"/>
  <c r="L234" i="26"/>
  <c r="L92" i="26"/>
  <c r="L221" i="26"/>
  <c r="X221" i="26"/>
  <c r="L86" i="26"/>
  <c r="L229" i="26"/>
  <c r="L94" i="26"/>
  <c r="L239" i="26"/>
  <c r="L85" i="26"/>
  <c r="L98" i="26"/>
  <c r="L217" i="26"/>
  <c r="L220" i="26"/>
  <c r="L213" i="26"/>
  <c r="L214" i="26"/>
  <c r="L222" i="26"/>
  <c r="N177" i="26"/>
  <c r="N168" i="26"/>
  <c r="N60" i="26"/>
  <c r="Z86" i="26"/>
  <c r="Z226" i="26"/>
  <c r="Z223" i="26"/>
  <c r="X238" i="26"/>
  <c r="X91" i="26"/>
  <c r="X235" i="26"/>
  <c r="L272" i="26"/>
  <c r="L277" i="26" s="1"/>
  <c r="L279" i="26" s="1"/>
  <c r="L91" i="26"/>
  <c r="L223" i="26"/>
  <c r="L232" i="26"/>
  <c r="L215" i="26"/>
  <c r="L235" i="26"/>
  <c r="L95" i="26"/>
  <c r="X226" i="26"/>
  <c r="L118" i="26"/>
  <c r="L276" i="26" s="1"/>
  <c r="L240" i="26"/>
  <c r="L224" i="26"/>
  <c r="L238" i="26"/>
  <c r="L216" i="26"/>
  <c r="L89" i="26"/>
  <c r="L93" i="26"/>
  <c r="L233" i="26"/>
  <c r="L228" i="26"/>
  <c r="L237" i="26"/>
  <c r="L227" i="26"/>
  <c r="N175" i="26"/>
  <c r="N155" i="26"/>
  <c r="Z88" i="26"/>
  <c r="Z239" i="26"/>
  <c r="Z230" i="26"/>
  <c r="X213" i="26"/>
  <c r="X92" i="26"/>
  <c r="X231" i="26"/>
  <c r="N48" i="26"/>
  <c r="N156" i="26"/>
  <c r="N57" i="26"/>
  <c r="N163" i="26"/>
  <c r="N154" i="26"/>
  <c r="Z90" i="26"/>
  <c r="Z216" i="26"/>
  <c r="Z213" i="26"/>
  <c r="Z217" i="26"/>
  <c r="Z221" i="26"/>
  <c r="N49" i="26"/>
  <c r="N62" i="26"/>
  <c r="N176" i="26"/>
  <c r="N174" i="26"/>
  <c r="N61" i="26"/>
  <c r="N55" i="26"/>
  <c r="N56" i="26"/>
  <c r="N173" i="26"/>
  <c r="N160" i="26"/>
  <c r="N179" i="26"/>
  <c r="N170" i="26"/>
  <c r="Z98" i="26"/>
  <c r="Z220" i="26"/>
  <c r="Z87" i="26"/>
  <c r="Z91" i="26"/>
  <c r="Z234" i="26"/>
  <c r="Z238" i="26"/>
  <c r="Z92" i="26"/>
  <c r="Z233" i="26"/>
  <c r="Z218" i="26"/>
  <c r="Z93" i="26"/>
  <c r="Z222" i="26"/>
  <c r="N153" i="26"/>
  <c r="N172" i="26"/>
  <c r="N157" i="26"/>
  <c r="N164" i="26"/>
  <c r="N167" i="26"/>
  <c r="N162" i="26"/>
  <c r="Z232" i="26"/>
  <c r="Z224" i="26"/>
  <c r="Z94" i="26"/>
  <c r="Z227" i="26"/>
  <c r="Z229" i="26"/>
  <c r="N159" i="26"/>
  <c r="N180" i="26"/>
  <c r="N166" i="26"/>
  <c r="N165" i="26"/>
  <c r="N53" i="26"/>
  <c r="N169" i="26"/>
  <c r="N59" i="26"/>
  <c r="N54" i="26"/>
  <c r="N58" i="26"/>
  <c r="N50" i="26"/>
  <c r="Z84" i="26"/>
  <c r="Z96" i="26"/>
  <c r="Z225" i="26"/>
  <c r="Z89" i="26"/>
  <c r="Z97" i="26"/>
  <c r="Z215" i="26"/>
  <c r="Z85" i="26"/>
  <c r="Z235" i="26"/>
  <c r="Z95" i="26"/>
  <c r="Z214" i="26"/>
  <c r="S94" i="26"/>
  <c r="S226" i="26"/>
  <c r="S228" i="26"/>
  <c r="S232" i="26"/>
  <c r="S224" i="26"/>
  <c r="S225" i="26"/>
  <c r="S238" i="26"/>
  <c r="S239" i="26"/>
  <c r="S95" i="26"/>
  <c r="S221" i="26"/>
  <c r="S230" i="26"/>
  <c r="N85" i="26"/>
  <c r="N219" i="26"/>
  <c r="N233" i="26"/>
  <c r="N95" i="26"/>
  <c r="N240" i="26"/>
  <c r="N229" i="26"/>
  <c r="N239" i="26"/>
  <c r="N234" i="26"/>
  <c r="N228" i="26"/>
  <c r="N84" i="26"/>
  <c r="P31" i="25"/>
  <c r="P41" i="25" s="1"/>
  <c r="P43" i="25" s="1"/>
  <c r="P55" i="25" s="1"/>
  <c r="S97" i="26"/>
  <c r="S236" i="26"/>
  <c r="S216" i="26"/>
  <c r="S89" i="26"/>
  <c r="S217" i="26"/>
  <c r="S91" i="26"/>
  <c r="S92" i="26"/>
  <c r="S222" i="26"/>
  <c r="S229" i="26"/>
  <c r="N213" i="26"/>
  <c r="N225" i="26"/>
  <c r="N88" i="26"/>
  <c r="N222" i="26"/>
  <c r="N216" i="26"/>
  <c r="N232" i="26"/>
  <c r="N223" i="26"/>
  <c r="X84" i="26"/>
  <c r="X232" i="26"/>
  <c r="X224" i="26"/>
  <c r="X98" i="26"/>
  <c r="X218" i="26"/>
  <c r="X86" i="26"/>
  <c r="X94" i="26"/>
  <c r="X88" i="26"/>
  <c r="X215" i="26"/>
  <c r="X228" i="26"/>
  <c r="X93" i="26"/>
  <c r="X223" i="26"/>
  <c r="X237" i="26"/>
  <c r="X217" i="26"/>
  <c r="X95" i="26"/>
  <c r="X214" i="26"/>
  <c r="X90" i="26"/>
  <c r="X239" i="26"/>
  <c r="X89" i="26"/>
  <c r="X97" i="26"/>
  <c r="X225" i="26"/>
  <c r="X220" i="26"/>
  <c r="X234" i="26"/>
  <c r="X236" i="26"/>
  <c r="X240" i="26"/>
  <c r="X96" i="26"/>
  <c r="X85" i="26"/>
  <c r="X87" i="26"/>
  <c r="X233" i="26"/>
  <c r="X227" i="26"/>
  <c r="X222" i="26"/>
  <c r="N220" i="26"/>
  <c r="N236" i="26"/>
  <c r="N237" i="26"/>
  <c r="N92" i="26"/>
  <c r="N89" i="26"/>
  <c r="N230" i="26"/>
  <c r="N96" i="26"/>
  <c r="T279" i="26"/>
  <c r="T292" i="26" s="1"/>
  <c r="U118" i="26"/>
  <c r="U276" i="26" s="1"/>
  <c r="U288" i="26" s="1"/>
  <c r="S118" i="26"/>
  <c r="S276" i="26" s="1"/>
  <c r="S288" i="26" s="1"/>
  <c r="G280" i="26"/>
  <c r="F43" i="27"/>
  <c r="R279" i="26"/>
  <c r="R292" i="26" s="1"/>
  <c r="J118" i="26"/>
  <c r="J276" i="26" s="1"/>
  <c r="M55" i="25"/>
  <c r="M69" i="25" s="1"/>
  <c r="J272" i="26"/>
  <c r="J277" i="26" s="1"/>
  <c r="J279" i="26" s="1"/>
  <c r="Z123" i="26"/>
  <c r="Z243" i="26" s="1"/>
  <c r="Z272" i="26" s="1"/>
  <c r="Z277" i="26" s="1"/>
  <c r="Z28" i="20"/>
  <c r="Z33" i="20" s="1"/>
  <c r="Z50" i="20" s="1"/>
  <c r="Z57" i="20" s="1"/>
  <c r="Z63" i="20" s="1"/>
  <c r="Z67" i="20" s="1"/>
  <c r="Z70" i="20" s="1"/>
  <c r="F242" i="18"/>
  <c r="F169" i="11"/>
  <c r="K102" i="26"/>
  <c r="M338" i="26"/>
  <c r="E189" i="26"/>
  <c r="E219" i="26" s="1"/>
  <c r="E160" i="26"/>
  <c r="AD314" i="26"/>
  <c r="AD286" i="26"/>
  <c r="AD285" i="26"/>
  <c r="AD310" i="26"/>
  <c r="Y279" i="26"/>
  <c r="Y289" i="26"/>
  <c r="Q272" i="26"/>
  <c r="Q277" i="26" s="1"/>
  <c r="F182" i="18"/>
  <c r="F99" i="11"/>
  <c r="AB338" i="26"/>
  <c r="F99" i="22"/>
  <c r="F43" i="22"/>
  <c r="P288" i="26"/>
  <c r="V289" i="26"/>
  <c r="V279" i="26"/>
  <c r="F147" i="18"/>
  <c r="F59" i="11"/>
  <c r="G69" i="20"/>
  <c r="G102" i="19"/>
  <c r="Q230" i="26"/>
  <c r="Q219" i="26"/>
  <c r="Q231" i="26"/>
  <c r="Q221" i="26"/>
  <c r="Q222" i="26"/>
  <c r="Q239" i="26"/>
  <c r="Q214" i="26"/>
  <c r="Q235" i="26"/>
  <c r="Q227" i="26"/>
  <c r="Q95" i="26"/>
  <c r="Q87" i="26"/>
  <c r="Q218" i="26"/>
  <c r="Q237" i="26"/>
  <c r="Q234" i="26"/>
  <c r="Q223" i="26"/>
  <c r="Q89" i="26"/>
  <c r="Q213" i="26"/>
  <c r="Q220" i="26"/>
  <c r="Q98" i="26"/>
  <c r="Q92" i="26"/>
  <c r="Q85" i="26"/>
  <c r="Q226" i="26"/>
  <c r="Q97" i="26"/>
  <c r="Q96" i="26"/>
  <c r="Q225" i="26"/>
  <c r="Q233" i="26"/>
  <c r="Q238" i="26"/>
  <c r="Q88" i="26"/>
  <c r="Q215" i="26"/>
  <c r="Q93" i="26"/>
  <c r="Q232" i="26"/>
  <c r="Q90" i="26"/>
  <c r="Q236" i="26"/>
  <c r="Q240" i="26"/>
  <c r="Q216" i="26"/>
  <c r="Q228" i="26"/>
  <c r="Q84" i="26"/>
  <c r="Q229" i="26"/>
  <c r="Q217" i="26"/>
  <c r="Q94" i="26"/>
  <c r="Q91" i="26"/>
  <c r="Q224" i="26"/>
  <c r="Q86" i="26"/>
  <c r="X16" i="21"/>
  <c r="X24" i="21" s="1"/>
  <c r="X31" i="21" s="1"/>
  <c r="X66" i="21" s="1"/>
  <c r="X76" i="21" s="1"/>
  <c r="X366" i="18"/>
  <c r="X373" i="18" s="1"/>
  <c r="X379" i="18" s="1"/>
  <c r="X383" i="18" s="1"/>
  <c r="V280" i="26"/>
  <c r="F115" i="15"/>
  <c r="F138" i="15"/>
  <c r="F162" i="15" s="1"/>
  <c r="F186" i="15" s="1"/>
  <c r="P16" i="21"/>
  <c r="P24" i="21" s="1"/>
  <c r="P31" i="21" s="1"/>
  <c r="P66" i="21" s="1"/>
  <c r="P76" i="21" s="1"/>
  <c r="P81" i="21" s="1"/>
  <c r="P366" i="18"/>
  <c r="P373" i="18" s="1"/>
  <c r="P379" i="18" s="1"/>
  <c r="P383" i="18" s="1"/>
  <c r="K115" i="26"/>
  <c r="K245" i="26"/>
  <c r="K272" i="26" s="1"/>
  <c r="K277" i="26" s="1"/>
  <c r="K279" i="26" s="1"/>
  <c r="F618" i="13"/>
  <c r="F654" i="13"/>
  <c r="F691" i="13" s="1"/>
  <c r="F728" i="13" s="1"/>
  <c r="F46" i="15"/>
  <c r="F68" i="15" s="1"/>
  <c r="F90" i="15" s="1"/>
  <c r="F25" i="15"/>
  <c r="S172" i="26"/>
  <c r="S59" i="26"/>
  <c r="S176" i="26"/>
  <c r="S157" i="26"/>
  <c r="S57" i="26"/>
  <c r="S49" i="26"/>
  <c r="S55" i="26"/>
  <c r="S161" i="26"/>
  <c r="S60" i="26"/>
  <c r="S156" i="26"/>
  <c r="S56" i="26"/>
  <c r="S180" i="26"/>
  <c r="S169" i="26"/>
  <c r="S54" i="26"/>
  <c r="S159" i="26"/>
  <c r="S48" i="26"/>
  <c r="S163" i="26"/>
  <c r="S174" i="26"/>
  <c r="S164" i="26"/>
  <c r="S153" i="26"/>
  <c r="S173" i="26"/>
  <c r="S177" i="26"/>
  <c r="S167" i="26"/>
  <c r="S155" i="26"/>
  <c r="S52" i="26"/>
  <c r="S160" i="26"/>
  <c r="S61" i="26"/>
  <c r="S58" i="26"/>
  <c r="S158" i="26"/>
  <c r="S162" i="26"/>
  <c r="S168" i="26"/>
  <c r="S166" i="26"/>
  <c r="S171" i="26"/>
  <c r="S165" i="26"/>
  <c r="S178" i="26"/>
  <c r="S51" i="26"/>
  <c r="S175" i="26"/>
  <c r="S62" i="26"/>
  <c r="S53" i="26"/>
  <c r="S50" i="26"/>
  <c r="S179" i="26"/>
  <c r="S154" i="26"/>
  <c r="S170" i="26"/>
  <c r="F82" i="18"/>
  <c r="F265" i="12"/>
  <c r="U184" i="26"/>
  <c r="U189" i="26"/>
  <c r="U200" i="26"/>
  <c r="U73" i="26"/>
  <c r="U209" i="26"/>
  <c r="U191" i="26"/>
  <c r="U67" i="26"/>
  <c r="U79" i="26"/>
  <c r="U183" i="26"/>
  <c r="U188" i="26"/>
  <c r="U197" i="26"/>
  <c r="U203" i="26"/>
  <c r="U207" i="26"/>
  <c r="U192" i="26"/>
  <c r="U195" i="26"/>
  <c r="U71" i="26"/>
  <c r="U75" i="26"/>
  <c r="U187" i="26"/>
  <c r="U201" i="26"/>
  <c r="U78" i="26"/>
  <c r="U74" i="26"/>
  <c r="U199" i="26"/>
  <c r="U80" i="26"/>
  <c r="U70" i="26"/>
  <c r="U205" i="26"/>
  <c r="U204" i="26"/>
  <c r="U77" i="26"/>
  <c r="U69" i="26"/>
  <c r="U66" i="26"/>
  <c r="U196" i="26"/>
  <c r="U202" i="26"/>
  <c r="U198" i="26"/>
  <c r="U193" i="26"/>
  <c r="U72" i="26"/>
  <c r="U68" i="26"/>
  <c r="U185" i="26"/>
  <c r="U190" i="26"/>
  <c r="U210" i="26"/>
  <c r="U206" i="26"/>
  <c r="U76" i="26"/>
  <c r="U208" i="26"/>
  <c r="U186" i="26"/>
  <c r="U194" i="26"/>
  <c r="I69" i="20"/>
  <c r="I102" i="19"/>
  <c r="P123" i="26"/>
  <c r="P243" i="26" s="1"/>
  <c r="P272" i="26" s="1"/>
  <c r="P277" i="26" s="1"/>
  <c r="P28" i="20"/>
  <c r="P33" i="20" s="1"/>
  <c r="P50" i="20" s="1"/>
  <c r="P57" i="20" s="1"/>
  <c r="P63" i="20" s="1"/>
  <c r="P67" i="20" s="1"/>
  <c r="Z69" i="20"/>
  <c r="Z102" i="19"/>
  <c r="K101" i="26"/>
  <c r="F39" i="18"/>
  <c r="F25" i="10"/>
  <c r="R69" i="20"/>
  <c r="R102" i="19"/>
  <c r="AF230" i="26"/>
  <c r="AF218" i="26"/>
  <c r="AF221" i="26"/>
  <c r="AF219" i="26"/>
  <c r="AF227" i="26"/>
  <c r="AF217" i="26"/>
  <c r="AF93" i="26"/>
  <c r="AF233" i="26"/>
  <c r="AF222" i="26"/>
  <c r="AF214" i="26"/>
  <c r="AF95" i="26"/>
  <c r="AF231" i="26"/>
  <c r="AF235" i="26"/>
  <c r="AF229" i="26"/>
  <c r="AF96" i="26"/>
  <c r="AF89" i="26"/>
  <c r="AF228" i="26"/>
  <c r="AF97" i="26"/>
  <c r="AF224" i="26"/>
  <c r="AF240" i="26"/>
  <c r="AF237" i="26"/>
  <c r="AF234" i="26"/>
  <c r="AF85" i="26"/>
  <c r="AF226" i="26"/>
  <c r="AF215" i="26"/>
  <c r="AF98" i="26"/>
  <c r="AF213" i="26"/>
  <c r="AF94" i="26"/>
  <c r="AF87" i="26"/>
  <c r="AF86" i="26"/>
  <c r="AF90" i="26"/>
  <c r="AF236" i="26"/>
  <c r="AF220" i="26"/>
  <c r="AF91" i="26"/>
  <c r="AF88" i="26"/>
  <c r="AF232" i="26"/>
  <c r="AF239" i="26"/>
  <c r="AF92" i="26"/>
  <c r="AF223" i="26"/>
  <c r="AF84" i="26"/>
  <c r="AF225" i="26"/>
  <c r="AF216" i="26"/>
  <c r="AF238" i="26"/>
  <c r="F807" i="13"/>
  <c r="F843" i="13"/>
  <c r="W230" i="26"/>
  <c r="W219" i="26"/>
  <c r="W227" i="26"/>
  <c r="W239" i="26"/>
  <c r="W231" i="26"/>
  <c r="W214" i="26"/>
  <c r="W217" i="26"/>
  <c r="W218" i="26"/>
  <c r="W237" i="26"/>
  <c r="W235" i="26"/>
  <c r="W222" i="26"/>
  <c r="W223" i="26"/>
  <c r="W97" i="26"/>
  <c r="W221" i="26"/>
  <c r="W95" i="26"/>
  <c r="W87" i="26"/>
  <c r="W98" i="26"/>
  <c r="W96" i="26"/>
  <c r="W229" i="26"/>
  <c r="W224" i="26"/>
  <c r="W234" i="26"/>
  <c r="W94" i="26"/>
  <c r="W240" i="26"/>
  <c r="W92" i="26"/>
  <c r="W228" i="26"/>
  <c r="W215" i="26"/>
  <c r="W233" i="26"/>
  <c r="W91" i="26"/>
  <c r="W232" i="26"/>
  <c r="W90" i="26"/>
  <c r="W89" i="26"/>
  <c r="W88" i="26"/>
  <c r="W216" i="26"/>
  <c r="W225" i="26"/>
  <c r="W93" i="26"/>
  <c r="W236" i="26"/>
  <c r="W238" i="26"/>
  <c r="W226" i="26"/>
  <c r="W213" i="26"/>
  <c r="W84" i="26"/>
  <c r="W85" i="26"/>
  <c r="W220" i="26"/>
  <c r="W86" i="26"/>
  <c r="F266" i="9"/>
  <c r="F288" i="9" s="1"/>
  <c r="F308" i="9" s="1"/>
  <c r="F372" i="9" s="1"/>
  <c r="F392" i="9" s="1"/>
  <c r="F330" i="9" s="1"/>
  <c r="F350" i="9" s="1"/>
  <c r="F414" i="9" s="1"/>
  <c r="F247" i="9"/>
  <c r="W118" i="26"/>
  <c r="W276" i="26" s="1"/>
  <c r="W272" i="26"/>
  <c r="W277" i="26" s="1"/>
  <c r="S272" i="26"/>
  <c r="S277" i="26" s="1"/>
  <c r="M118" i="26"/>
  <c r="M276" i="26" s="1"/>
  <c r="F459" i="9"/>
  <c r="F481" i="9" s="1"/>
  <c r="F501" i="9" s="1"/>
  <c r="F565" i="9" s="1"/>
  <c r="F585" i="9" s="1"/>
  <c r="F523" i="9" s="1"/>
  <c r="F543" i="9" s="1"/>
  <c r="F607" i="9" s="1"/>
  <c r="F440" i="9"/>
  <c r="AB172" i="26"/>
  <c r="AB176" i="26"/>
  <c r="AB168" i="26"/>
  <c r="AB51" i="26"/>
  <c r="AB153" i="26"/>
  <c r="AB57" i="26"/>
  <c r="AB161" i="26"/>
  <c r="AB155" i="26"/>
  <c r="AB54" i="26"/>
  <c r="AB48" i="26"/>
  <c r="AB174" i="26"/>
  <c r="AB53" i="26"/>
  <c r="AB61" i="26"/>
  <c r="AB60" i="26"/>
  <c r="AB156" i="26"/>
  <c r="AB56" i="26"/>
  <c r="AB179" i="26"/>
  <c r="AB171" i="26"/>
  <c r="AB169" i="26"/>
  <c r="AB52" i="26"/>
  <c r="AB160" i="26"/>
  <c r="AB58" i="26"/>
  <c r="AB158" i="26"/>
  <c r="AB162" i="26"/>
  <c r="AB166" i="26"/>
  <c r="AB62" i="26"/>
  <c r="AB157" i="26"/>
  <c r="AB159" i="26"/>
  <c r="AB163" i="26"/>
  <c r="AB164" i="26"/>
  <c r="AB50" i="26"/>
  <c r="AB175" i="26"/>
  <c r="AB154" i="26"/>
  <c r="AB173" i="26"/>
  <c r="AB177" i="26"/>
  <c r="AB170" i="26"/>
  <c r="AB59" i="26"/>
  <c r="AB49" i="26"/>
  <c r="AB167" i="26"/>
  <c r="AB55" i="26"/>
  <c r="AB180" i="26"/>
  <c r="AB165" i="26"/>
  <c r="AB178" i="26"/>
  <c r="K172" i="26"/>
  <c r="K153" i="26"/>
  <c r="K51" i="26"/>
  <c r="K57" i="26"/>
  <c r="K176" i="26"/>
  <c r="K168" i="26"/>
  <c r="K53" i="26"/>
  <c r="K54" i="26"/>
  <c r="K48" i="26"/>
  <c r="K61" i="26"/>
  <c r="K179" i="26"/>
  <c r="K165" i="26"/>
  <c r="K171" i="26"/>
  <c r="K174" i="26"/>
  <c r="K167" i="26"/>
  <c r="K52" i="26"/>
  <c r="K159" i="26"/>
  <c r="K178" i="26"/>
  <c r="K49" i="26"/>
  <c r="K62" i="26"/>
  <c r="K55" i="26"/>
  <c r="K161" i="26"/>
  <c r="K59" i="26"/>
  <c r="K164" i="26"/>
  <c r="K50" i="26"/>
  <c r="K154" i="26"/>
  <c r="K173" i="26"/>
  <c r="K177" i="26"/>
  <c r="K170" i="26"/>
  <c r="K155" i="26"/>
  <c r="K60" i="26"/>
  <c r="K156" i="26"/>
  <c r="K56" i="26"/>
  <c r="K157" i="26"/>
  <c r="K169" i="26"/>
  <c r="K160" i="26"/>
  <c r="K163" i="26"/>
  <c r="K58" i="26"/>
  <c r="K158" i="26"/>
  <c r="K180" i="26"/>
  <c r="K175" i="26"/>
  <c r="K162" i="26"/>
  <c r="K166" i="26"/>
  <c r="AB317" i="26"/>
  <c r="M169" i="26"/>
  <c r="M163" i="26"/>
  <c r="M173" i="26"/>
  <c r="M55" i="26"/>
  <c r="M57" i="26"/>
  <c r="M60" i="26"/>
  <c r="M156" i="26"/>
  <c r="M159" i="26"/>
  <c r="M56" i="26"/>
  <c r="M176" i="26"/>
  <c r="M165" i="26"/>
  <c r="M168" i="26"/>
  <c r="M172" i="26"/>
  <c r="M180" i="26"/>
  <c r="M155" i="26"/>
  <c r="M48" i="26"/>
  <c r="M61" i="26"/>
  <c r="M170" i="26"/>
  <c r="M62" i="26"/>
  <c r="M177" i="26"/>
  <c r="M50" i="26"/>
  <c r="M175" i="26"/>
  <c r="M154" i="26"/>
  <c r="M49" i="26"/>
  <c r="M53" i="26"/>
  <c r="M167" i="26"/>
  <c r="M51" i="26"/>
  <c r="M52" i="26"/>
  <c r="M160" i="26"/>
  <c r="M58" i="26"/>
  <c r="M157" i="26"/>
  <c r="M153" i="26"/>
  <c r="M158" i="26"/>
  <c r="M179" i="26"/>
  <c r="M162" i="26"/>
  <c r="M59" i="26"/>
  <c r="M54" i="26"/>
  <c r="M174" i="26"/>
  <c r="M161" i="26"/>
  <c r="M166" i="26"/>
  <c r="M178" i="26"/>
  <c r="M164" i="26"/>
  <c r="M171" i="26"/>
  <c r="O230" i="26"/>
  <c r="O95" i="26"/>
  <c r="O219" i="26"/>
  <c r="O97" i="26"/>
  <c r="O229" i="26"/>
  <c r="O231" i="26"/>
  <c r="O214" i="26"/>
  <c r="O218" i="26"/>
  <c r="O221" i="26"/>
  <c r="O235" i="26"/>
  <c r="O227" i="26"/>
  <c r="O223" i="26"/>
  <c r="O213" i="26"/>
  <c r="O222" i="26"/>
  <c r="O91" i="26"/>
  <c r="O233" i="26"/>
  <c r="O238" i="26"/>
  <c r="O98" i="26"/>
  <c r="O224" i="26"/>
  <c r="O228" i="26"/>
  <c r="O85" i="26"/>
  <c r="O225" i="26"/>
  <c r="O240" i="26"/>
  <c r="O84" i="26"/>
  <c r="O217" i="26"/>
  <c r="O234" i="26"/>
  <c r="O96" i="26"/>
  <c r="O92" i="26"/>
  <c r="O226" i="26"/>
  <c r="O215" i="26"/>
  <c r="O236" i="26"/>
  <c r="O220" i="26"/>
  <c r="O87" i="26"/>
  <c r="O216" i="26"/>
  <c r="O88" i="26"/>
  <c r="O89" i="26"/>
  <c r="O237" i="26"/>
  <c r="O90" i="26"/>
  <c r="O239" i="26"/>
  <c r="O93" i="26"/>
  <c r="O232" i="26"/>
  <c r="O86" i="26"/>
  <c r="O94" i="26"/>
  <c r="S102" i="19"/>
  <c r="S69" i="20"/>
  <c r="U155" i="26"/>
  <c r="U55" i="26"/>
  <c r="U53" i="26"/>
  <c r="U51" i="26"/>
  <c r="U54" i="26"/>
  <c r="U48" i="26"/>
  <c r="U163" i="26"/>
  <c r="U157" i="26"/>
  <c r="U49" i="26"/>
  <c r="U166" i="26"/>
  <c r="U60" i="26"/>
  <c r="U156" i="26"/>
  <c r="U56" i="26"/>
  <c r="U178" i="26"/>
  <c r="U153" i="26"/>
  <c r="U169" i="26"/>
  <c r="U176" i="26"/>
  <c r="U168" i="26"/>
  <c r="U172" i="26"/>
  <c r="U180" i="26"/>
  <c r="U160" i="26"/>
  <c r="U162" i="26"/>
  <c r="U62" i="26"/>
  <c r="U59" i="26"/>
  <c r="U177" i="26"/>
  <c r="U173" i="26"/>
  <c r="U164" i="26"/>
  <c r="U50" i="26"/>
  <c r="U170" i="26"/>
  <c r="U175" i="26"/>
  <c r="U154" i="26"/>
  <c r="U171" i="26"/>
  <c r="U174" i="26"/>
  <c r="U161" i="26"/>
  <c r="U159" i="26"/>
  <c r="U165" i="26"/>
  <c r="U167" i="26"/>
  <c r="U52" i="26"/>
  <c r="U57" i="26"/>
  <c r="U58" i="26"/>
  <c r="U61" i="26"/>
  <c r="U158" i="26"/>
  <c r="U179" i="26"/>
  <c r="N69" i="20"/>
  <c r="N102" i="19"/>
  <c r="N280" i="26"/>
  <c r="U69" i="20"/>
  <c r="U102" i="19"/>
  <c r="O118" i="26"/>
  <c r="O276" i="26" s="1"/>
  <c r="O272" i="26"/>
  <c r="O277" i="26" s="1"/>
  <c r="T69" i="20"/>
  <c r="T102" i="19"/>
  <c r="AD69" i="20"/>
  <c r="AD102" i="19"/>
  <c r="K230" i="26"/>
  <c r="K219" i="26"/>
  <c r="K214" i="26"/>
  <c r="K222" i="26"/>
  <c r="K227" i="26"/>
  <c r="K237" i="26"/>
  <c r="K235" i="26"/>
  <c r="K217" i="26"/>
  <c r="K93" i="26"/>
  <c r="K213" i="26"/>
  <c r="K233" i="26"/>
  <c r="K221" i="26"/>
  <c r="K231" i="26"/>
  <c r="K95" i="26"/>
  <c r="K97" i="26"/>
  <c r="K218" i="26"/>
  <c r="K225" i="26"/>
  <c r="K92" i="26"/>
  <c r="K228" i="26"/>
  <c r="K240" i="26"/>
  <c r="K215" i="26"/>
  <c r="K98" i="26"/>
  <c r="K234" i="26"/>
  <c r="K91" i="26"/>
  <c r="K96" i="26"/>
  <c r="K223" i="26"/>
  <c r="K224" i="26"/>
  <c r="K220" i="26"/>
  <c r="K229" i="26"/>
  <c r="K238" i="26"/>
  <c r="K94" i="26"/>
  <c r="K84" i="26"/>
  <c r="K85" i="26"/>
  <c r="K232" i="26"/>
  <c r="K236" i="26"/>
  <c r="K226" i="26"/>
  <c r="K216" i="26"/>
  <c r="K86" i="26"/>
  <c r="K239" i="26"/>
  <c r="K89" i="26"/>
  <c r="K90" i="26"/>
  <c r="K87" i="26"/>
  <c r="K88" i="26"/>
  <c r="AF169" i="26"/>
  <c r="AF163" i="26"/>
  <c r="AF49" i="26"/>
  <c r="AF59" i="26"/>
  <c r="AF166" i="26"/>
  <c r="AF173" i="26"/>
  <c r="AF60" i="26"/>
  <c r="AF156" i="26"/>
  <c r="AF56" i="26"/>
  <c r="AF61" i="26"/>
  <c r="AF170" i="26"/>
  <c r="AF176" i="26"/>
  <c r="AF168" i="26"/>
  <c r="AF172" i="26"/>
  <c r="AF180" i="26"/>
  <c r="AF54" i="26"/>
  <c r="AF177" i="26"/>
  <c r="AF51" i="26"/>
  <c r="AF164" i="26"/>
  <c r="AF157" i="26"/>
  <c r="AF153" i="26"/>
  <c r="AF175" i="26"/>
  <c r="AF171" i="26"/>
  <c r="AF165" i="26"/>
  <c r="AF174" i="26"/>
  <c r="AF161" i="26"/>
  <c r="AF155" i="26"/>
  <c r="AF52" i="26"/>
  <c r="AF160" i="26"/>
  <c r="AF178" i="26"/>
  <c r="AF58" i="26"/>
  <c r="AF158" i="26"/>
  <c r="AF179" i="26"/>
  <c r="AF162" i="26"/>
  <c r="AF167" i="26"/>
  <c r="AF48" i="26"/>
  <c r="AF55" i="26"/>
  <c r="AF62" i="26"/>
  <c r="AF53" i="26"/>
  <c r="AF57" i="26"/>
  <c r="AF159" i="26"/>
  <c r="AF50" i="26"/>
  <c r="AF154" i="26"/>
  <c r="F119" i="18"/>
  <c r="F26" i="11"/>
  <c r="E54" i="26"/>
  <c r="E71" i="26"/>
  <c r="E89" i="26" s="1"/>
  <c r="F58" i="18"/>
  <c r="F49" i="10"/>
  <c r="R288" i="26"/>
  <c r="M102" i="19"/>
  <c r="M69" i="20"/>
  <c r="J69" i="20"/>
  <c r="J102" i="19"/>
  <c r="L69" i="20"/>
  <c r="L102" i="19"/>
  <c r="Y288" i="26"/>
  <c r="Y280" i="26"/>
  <c r="F110" i="18"/>
  <c r="F422" i="12"/>
  <c r="F424" i="12" s="1"/>
  <c r="Q118" i="26"/>
  <c r="Q276" i="26" s="1"/>
  <c r="U338" i="26"/>
  <c r="U272" i="26"/>
  <c r="U277" i="26" s="1"/>
  <c r="V69" i="20"/>
  <c r="V102" i="19"/>
  <c r="O176" i="26"/>
  <c r="O180" i="26"/>
  <c r="O61" i="26"/>
  <c r="O172" i="26"/>
  <c r="O161" i="26"/>
  <c r="O62" i="26"/>
  <c r="O167" i="26"/>
  <c r="O153" i="26"/>
  <c r="O164" i="26"/>
  <c r="O50" i="26"/>
  <c r="O179" i="26"/>
  <c r="O154" i="26"/>
  <c r="O173" i="26"/>
  <c r="O177" i="26"/>
  <c r="O178" i="26"/>
  <c r="O53" i="26"/>
  <c r="O155" i="26"/>
  <c r="O59" i="26"/>
  <c r="O52" i="26"/>
  <c r="O158" i="26"/>
  <c r="O162" i="26"/>
  <c r="O165" i="26"/>
  <c r="O166" i="26"/>
  <c r="O170" i="26"/>
  <c r="O48" i="26"/>
  <c r="O163" i="26"/>
  <c r="O168" i="26"/>
  <c r="O51" i="26"/>
  <c r="O57" i="26"/>
  <c r="O60" i="26"/>
  <c r="O156" i="26"/>
  <c r="O159" i="26"/>
  <c r="O56" i="26"/>
  <c r="O157" i="26"/>
  <c r="O175" i="26"/>
  <c r="O169" i="26"/>
  <c r="O171" i="26"/>
  <c r="O174" i="26"/>
  <c r="O49" i="26"/>
  <c r="O160" i="26"/>
  <c r="O58" i="26"/>
  <c r="O55" i="26"/>
  <c r="O54" i="26"/>
  <c r="W49" i="25"/>
  <c r="K105" i="26"/>
  <c r="F990" i="13"/>
  <c r="F284" i="18" s="1"/>
  <c r="F879" i="13"/>
  <c r="F916" i="13" s="1"/>
  <c r="F953" i="13" s="1"/>
  <c r="Q165" i="26"/>
  <c r="Q159" i="26"/>
  <c r="Q169" i="26"/>
  <c r="Q59" i="26"/>
  <c r="Q163" i="26"/>
  <c r="Q61" i="26"/>
  <c r="Q51" i="26"/>
  <c r="Q167" i="26"/>
  <c r="Q155" i="26"/>
  <c r="Q52" i="26"/>
  <c r="Q160" i="26"/>
  <c r="Q58" i="26"/>
  <c r="Q170" i="26"/>
  <c r="Q158" i="26"/>
  <c r="Q179" i="26"/>
  <c r="Q162" i="26"/>
  <c r="Q57" i="26"/>
  <c r="Q50" i="26"/>
  <c r="Q175" i="26"/>
  <c r="Q171" i="26"/>
  <c r="Q53" i="26"/>
  <c r="Q55" i="26"/>
  <c r="Q173" i="26"/>
  <c r="Q56" i="26"/>
  <c r="Q153" i="26"/>
  <c r="Q176" i="26"/>
  <c r="Q54" i="26"/>
  <c r="Q177" i="26"/>
  <c r="Q48" i="26"/>
  <c r="Q178" i="26"/>
  <c r="Q62" i="26"/>
  <c r="Q166" i="26"/>
  <c r="Q164" i="26"/>
  <c r="Q154" i="26"/>
  <c r="Q174" i="26"/>
  <c r="Q49" i="26"/>
  <c r="Q161" i="26"/>
  <c r="Q60" i="26"/>
  <c r="Q156" i="26"/>
  <c r="Q157" i="26"/>
  <c r="Q168" i="26"/>
  <c r="Q172" i="26"/>
  <c r="Q180" i="26"/>
  <c r="M272" i="26"/>
  <c r="M277" i="26" s="1"/>
  <c r="M279" i="26" s="1"/>
  <c r="F213" i="18"/>
  <c r="F135" i="11"/>
  <c r="F44" i="9"/>
  <c r="F66" i="9" s="1"/>
  <c r="F86" i="9" s="1"/>
  <c r="F150" i="9" s="1"/>
  <c r="F170" i="9" s="1"/>
  <c r="F108" i="9" s="1"/>
  <c r="F128" i="9" s="1"/>
  <c r="F192" i="9" s="1"/>
  <c r="F21" i="18" s="1"/>
  <c r="F21" i="19" s="1"/>
  <c r="F25" i="9"/>
  <c r="F29" i="22"/>
  <c r="F86" i="22"/>
  <c r="W176" i="26"/>
  <c r="W165" i="26"/>
  <c r="W180" i="26"/>
  <c r="W157" i="26"/>
  <c r="W61" i="26"/>
  <c r="W53" i="26"/>
  <c r="W172" i="26"/>
  <c r="W153" i="26"/>
  <c r="W51" i="26"/>
  <c r="W52" i="26"/>
  <c r="W57" i="26"/>
  <c r="W159" i="26"/>
  <c r="W160" i="26"/>
  <c r="W58" i="26"/>
  <c r="W158" i="26"/>
  <c r="W175" i="26"/>
  <c r="W162" i="26"/>
  <c r="W166" i="26"/>
  <c r="W168" i="26"/>
  <c r="W170" i="26"/>
  <c r="W62" i="26"/>
  <c r="W161" i="26"/>
  <c r="W50" i="26"/>
  <c r="W154" i="26"/>
  <c r="W173" i="26"/>
  <c r="W171" i="26"/>
  <c r="W178" i="26"/>
  <c r="W167" i="26"/>
  <c r="W56" i="26"/>
  <c r="W179" i="26"/>
  <c r="W169" i="26"/>
  <c r="W174" i="26"/>
  <c r="W49" i="26"/>
  <c r="W55" i="26"/>
  <c r="W155" i="26"/>
  <c r="W59" i="26"/>
  <c r="W54" i="26"/>
  <c r="W48" i="26"/>
  <c r="W163" i="26"/>
  <c r="W164" i="26"/>
  <c r="W177" i="26"/>
  <c r="W60" i="26"/>
  <c r="W156" i="26"/>
  <c r="X123" i="26"/>
  <c r="X243" i="26" s="1"/>
  <c r="X272" i="26" s="1"/>
  <c r="X277" i="26" s="1"/>
  <c r="X28" i="20"/>
  <c r="X33" i="20" s="1"/>
  <c r="X50" i="20" s="1"/>
  <c r="X57" i="20" s="1"/>
  <c r="X63" i="20" s="1"/>
  <c r="X67" i="20" s="1"/>
  <c r="X70" i="20" s="1"/>
  <c r="O49" i="25"/>
  <c r="O55" i="25" s="1"/>
  <c r="AB230" i="26"/>
  <c r="AB214" i="26"/>
  <c r="AB222" i="26"/>
  <c r="AB95" i="26"/>
  <c r="AB218" i="26"/>
  <c r="AB229" i="26"/>
  <c r="AB227" i="26"/>
  <c r="AB231" i="26"/>
  <c r="AB239" i="26"/>
  <c r="AB221" i="26"/>
  <c r="AB217" i="26"/>
  <c r="AB219" i="26"/>
  <c r="AB235" i="26"/>
  <c r="AB98" i="26"/>
  <c r="AB234" i="26"/>
  <c r="AB220" i="26"/>
  <c r="AB96" i="26"/>
  <c r="AB238" i="26"/>
  <c r="AB226" i="26"/>
  <c r="AB240" i="26"/>
  <c r="AB87" i="26"/>
  <c r="AB92" i="26"/>
  <c r="AB85" i="26"/>
  <c r="AB89" i="26"/>
  <c r="AB93" i="26"/>
  <c r="AB84" i="26"/>
  <c r="AB232" i="26"/>
  <c r="AB88" i="26"/>
  <c r="AB223" i="26"/>
  <c r="AB90" i="26"/>
  <c r="AB225" i="26"/>
  <c r="AB97" i="26"/>
  <c r="AB228" i="26"/>
  <c r="AB94" i="26"/>
  <c r="AB91" i="26"/>
  <c r="AB215" i="26"/>
  <c r="AB237" i="26"/>
  <c r="AB216" i="26"/>
  <c r="AB213" i="26"/>
  <c r="AB236" i="26"/>
  <c r="AB86" i="26"/>
  <c r="AB224" i="26"/>
  <c r="AB233" i="26"/>
  <c r="J154" i="26" l="1"/>
  <c r="J174" i="26"/>
  <c r="J156" i="26"/>
  <c r="J153" i="26"/>
  <c r="J62" i="26"/>
  <c r="J166" i="26"/>
  <c r="J180" i="26"/>
  <c r="J58" i="26"/>
  <c r="J57" i="26"/>
  <c r="J50" i="26"/>
  <c r="J171" i="26"/>
  <c r="J54" i="26"/>
  <c r="J155" i="26"/>
  <c r="J159" i="26"/>
  <c r="J157" i="26"/>
  <c r="J49" i="26"/>
  <c r="J160" i="26"/>
  <c r="J167" i="26"/>
  <c r="J178" i="26"/>
  <c r="J170" i="26"/>
  <c r="AB260" i="26" s="1"/>
  <c r="J173" i="26"/>
  <c r="J175" i="26"/>
  <c r="J56" i="26"/>
  <c r="J59" i="26"/>
  <c r="J53" i="26"/>
  <c r="J161" i="26"/>
  <c r="J179" i="26"/>
  <c r="J164" i="26"/>
  <c r="AB254" i="26" s="1"/>
  <c r="J52" i="26"/>
  <c r="J163" i="26"/>
  <c r="J168" i="26"/>
  <c r="J176" i="26"/>
  <c r="AB266" i="26" s="1"/>
  <c r="J162" i="26"/>
  <c r="J169" i="26"/>
  <c r="J55" i="26"/>
  <c r="J158" i="26"/>
  <c r="AB248" i="26" s="1"/>
  <c r="J48" i="26"/>
  <c r="J165" i="26"/>
  <c r="J51" i="26"/>
  <c r="J60" i="26"/>
  <c r="J177" i="26"/>
  <c r="J172" i="26"/>
  <c r="J61" i="26"/>
  <c r="X164" i="26"/>
  <c r="X156" i="26"/>
  <c r="X170" i="26"/>
  <c r="X159" i="26"/>
  <c r="X175" i="26"/>
  <c r="AB265" i="26" s="1"/>
  <c r="X58" i="26"/>
  <c r="X154" i="26"/>
  <c r="X171" i="26"/>
  <c r="X168" i="26"/>
  <c r="X166" i="26"/>
  <c r="X180" i="26"/>
  <c r="X56" i="26"/>
  <c r="X59" i="26"/>
  <c r="X157" i="26"/>
  <c r="X173" i="26"/>
  <c r="X177" i="26"/>
  <c r="X60" i="26"/>
  <c r="X51" i="26"/>
  <c r="X176" i="26"/>
  <c r="X172" i="26"/>
  <c r="X163" i="26"/>
  <c r="X52" i="26"/>
  <c r="X61" i="26"/>
  <c r="X55" i="26"/>
  <c r="X155" i="26"/>
  <c r="AB245" i="26" s="1"/>
  <c r="X50" i="26"/>
  <c r="X57" i="26"/>
  <c r="X165" i="26"/>
  <c r="Y61" i="26"/>
  <c r="AB115" i="26" s="1"/>
  <c r="Y177" i="26"/>
  <c r="Y175" i="26"/>
  <c r="Y49" i="26"/>
  <c r="Y157" i="26"/>
  <c r="Y54" i="26"/>
  <c r="Y173" i="26"/>
  <c r="Y159" i="26"/>
  <c r="Y172" i="26"/>
  <c r="AB262" i="26" s="1"/>
  <c r="Y52" i="26"/>
  <c r="Y169" i="26"/>
  <c r="Y62" i="26"/>
  <c r="Y164" i="26"/>
  <c r="Y171" i="26"/>
  <c r="Y160" i="26"/>
  <c r="Y179" i="26"/>
  <c r="Y53" i="26"/>
  <c r="Y60" i="26"/>
  <c r="Y176" i="26"/>
  <c r="Y174" i="26"/>
  <c r="Y48" i="26"/>
  <c r="Y163" i="26"/>
  <c r="Y178" i="26"/>
  <c r="Y161" i="26"/>
  <c r="Y170" i="26"/>
  <c r="Y56" i="26"/>
  <c r="Y58" i="26"/>
  <c r="Y155" i="26"/>
  <c r="Y162" i="26"/>
  <c r="Y55" i="26"/>
  <c r="Y59" i="26"/>
  <c r="Y50" i="26"/>
  <c r="Y153" i="26"/>
  <c r="Y167" i="26"/>
  <c r="Y168" i="26"/>
  <c r="Y165" i="26"/>
  <c r="Y158" i="26"/>
  <c r="Y180" i="26"/>
  <c r="Y51" i="26"/>
  <c r="Y154" i="26"/>
  <c r="Y57" i="26"/>
  <c r="Y166" i="26"/>
  <c r="Y156" i="26"/>
  <c r="X178" i="26"/>
  <c r="X174" i="26"/>
  <c r="X169" i="26"/>
  <c r="X162" i="26"/>
  <c r="X153" i="26"/>
  <c r="I177" i="26"/>
  <c r="AB267" i="26" s="1"/>
  <c r="I49" i="26"/>
  <c r="I161" i="26"/>
  <c r="I157" i="26"/>
  <c r="I53" i="26"/>
  <c r="AB107" i="26" s="1"/>
  <c r="I57" i="26"/>
  <c r="I56" i="26"/>
  <c r="I176" i="26"/>
  <c r="I173" i="26"/>
  <c r="AB263" i="26" s="1"/>
  <c r="I179" i="26"/>
  <c r="I163" i="26"/>
  <c r="I59" i="26"/>
  <c r="I62" i="26"/>
  <c r="I164" i="26"/>
  <c r="I175" i="26"/>
  <c r="I52" i="26"/>
  <c r="I48" i="26"/>
  <c r="AB102" i="26" s="1"/>
  <c r="I170" i="26"/>
  <c r="I168" i="26"/>
  <c r="I160" i="26"/>
  <c r="I162" i="26"/>
  <c r="AB252" i="26" s="1"/>
  <c r="I169" i="26"/>
  <c r="I61" i="26"/>
  <c r="I167" i="26"/>
  <c r="I50" i="26"/>
  <c r="AB104" i="26" s="1"/>
  <c r="I154" i="26"/>
  <c r="I159" i="26"/>
  <c r="I60" i="26"/>
  <c r="I165" i="26"/>
  <c r="AB255" i="26" s="1"/>
  <c r="I172" i="26"/>
  <c r="I178" i="26"/>
  <c r="I155" i="26"/>
  <c r="I153" i="26"/>
  <c r="AB243" i="26" s="1"/>
  <c r="I166" i="26"/>
  <c r="I55" i="26"/>
  <c r="I156" i="26"/>
  <c r="I54" i="26"/>
  <c r="AB108" i="26" s="1"/>
  <c r="I51" i="26"/>
  <c r="I171" i="26"/>
  <c r="I180" i="26"/>
  <c r="I174" i="26"/>
  <c r="I58" i="26"/>
  <c r="I158" i="26"/>
  <c r="Z162" i="26"/>
  <c r="Z48" i="26"/>
  <c r="Z50" i="26"/>
  <c r="Z159" i="26"/>
  <c r="Z153" i="26"/>
  <c r="Z167" i="26"/>
  <c r="AB257" i="26" s="1"/>
  <c r="Z51" i="26"/>
  <c r="Z176" i="26"/>
  <c r="Z160" i="26"/>
  <c r="Z55" i="26"/>
  <c r="Z177" i="26"/>
  <c r="Z154" i="26"/>
  <c r="Z54" i="26"/>
  <c r="Z175" i="26"/>
  <c r="Z155" i="26"/>
  <c r="Z58" i="26"/>
  <c r="Z53" i="26"/>
  <c r="Z161" i="26"/>
  <c r="AB251" i="26" s="1"/>
  <c r="Z179" i="26"/>
  <c r="Z170" i="26"/>
  <c r="Z174" i="26"/>
  <c r="Z164" i="26"/>
  <c r="Z49" i="26"/>
  <c r="Z56" i="26"/>
  <c r="Z178" i="26"/>
  <c r="Z156" i="26"/>
  <c r="AB246" i="26" s="1"/>
  <c r="Z172" i="26"/>
  <c r="Z60" i="26"/>
  <c r="Z158" i="26"/>
  <c r="Z173" i="26"/>
  <c r="Z59" i="26"/>
  <c r="Z61" i="26"/>
  <c r="Z57" i="26"/>
  <c r="Z62" i="26"/>
  <c r="Z165" i="26"/>
  <c r="Z166" i="26"/>
  <c r="Z157" i="26"/>
  <c r="Z52" i="26"/>
  <c r="Z163" i="26"/>
  <c r="Z180" i="26"/>
  <c r="Z171" i="26"/>
  <c r="Z169" i="26"/>
  <c r="AB259" i="26" s="1"/>
  <c r="Z168" i="26"/>
  <c r="P70" i="20"/>
  <c r="X62" i="26"/>
  <c r="X160" i="26"/>
  <c r="X179" i="26"/>
  <c r="X49" i="26"/>
  <c r="X161" i="26"/>
  <c r="F42" i="20"/>
  <c r="F359" i="18"/>
  <c r="F75" i="19"/>
  <c r="E137" i="26"/>
  <c r="E257" i="26" s="1"/>
  <c r="J95" i="5"/>
  <c r="J98" i="5" s="1"/>
  <c r="J65" i="26" s="1"/>
  <c r="AH64" i="22"/>
  <c r="AH74" i="22" s="1"/>
  <c r="AH77" i="22" s="1"/>
  <c r="AJ77" i="22"/>
  <c r="F166" i="16"/>
  <c r="F25" i="16"/>
  <c r="T302" i="26"/>
  <c r="U303" i="26" s="1"/>
  <c r="Q79" i="24"/>
  <c r="AJ50" i="22"/>
  <c r="N69" i="25"/>
  <c r="V95" i="5"/>
  <c r="V98" i="5" s="1"/>
  <c r="V65" i="26" s="1"/>
  <c r="L95" i="5"/>
  <c r="L99" i="5" s="1"/>
  <c r="AL50" i="22"/>
  <c r="G79" i="24"/>
  <c r="P99" i="5"/>
  <c r="P98" i="5"/>
  <c r="P65" i="26" s="1"/>
  <c r="AL64" i="22"/>
  <c r="AL74" i="22" s="1"/>
  <c r="AL77" i="22" s="1"/>
  <c r="AH50" i="22"/>
  <c r="L79" i="24"/>
  <c r="W95" i="5"/>
  <c r="I95" i="5"/>
  <c r="R95" i="5"/>
  <c r="Z95" i="5"/>
  <c r="O95" i="5"/>
  <c r="S95" i="5"/>
  <c r="Q95" i="5"/>
  <c r="Y95" i="5"/>
  <c r="M95" i="5"/>
  <c r="AD214" i="26"/>
  <c r="AD213" i="26"/>
  <c r="AF243" i="26" s="1"/>
  <c r="AD237" i="26"/>
  <c r="AF267" i="26" s="1"/>
  <c r="AD85" i="26"/>
  <c r="AF103" i="26" s="1"/>
  <c r="AD229" i="26"/>
  <c r="AD89" i="26"/>
  <c r="AF107" i="26" s="1"/>
  <c r="AD93" i="26"/>
  <c r="AD90" i="26"/>
  <c r="AF108" i="26" s="1"/>
  <c r="AD86" i="26"/>
  <c r="AF104" i="26" s="1"/>
  <c r="AD225" i="26"/>
  <c r="AF255" i="26" s="1"/>
  <c r="AD91" i="26"/>
  <c r="AF109" i="26" s="1"/>
  <c r="AD95" i="26"/>
  <c r="AD218" i="26"/>
  <c r="AF248" i="26" s="1"/>
  <c r="AD221" i="26"/>
  <c r="AF251" i="26" s="1"/>
  <c r="AD94" i="26"/>
  <c r="AD215" i="26"/>
  <c r="AF245" i="26" s="1"/>
  <c r="AD98" i="26"/>
  <c r="AD226" i="26"/>
  <c r="AF256" i="26" s="1"/>
  <c r="AD88" i="26"/>
  <c r="AF106" i="26" s="1"/>
  <c r="AD217" i="26"/>
  <c r="AF247" i="26" s="1"/>
  <c r="AD92" i="26"/>
  <c r="AD220" i="26"/>
  <c r="AD227" i="26"/>
  <c r="AF257" i="26" s="1"/>
  <c r="AD234" i="26"/>
  <c r="AF264" i="26" s="1"/>
  <c r="AD84" i="26"/>
  <c r="AD232" i="26"/>
  <c r="AF262" i="26" s="1"/>
  <c r="AD96" i="26"/>
  <c r="AD235" i="26"/>
  <c r="AF265" i="26" s="1"/>
  <c r="AD231" i="26"/>
  <c r="AF261" i="26" s="1"/>
  <c r="AD228" i="26"/>
  <c r="AF258" i="26" s="1"/>
  <c r="AD216" i="26"/>
  <c r="AF246" i="26" s="1"/>
  <c r="AD223" i="26"/>
  <c r="AF253" i="26" s="1"/>
  <c r="AD230" i="26"/>
  <c r="AF260" i="26" s="1"/>
  <c r="AD97" i="26"/>
  <c r="AF115" i="26" s="1"/>
  <c r="AD239" i="26"/>
  <c r="AF269" i="26" s="1"/>
  <c r="AD236" i="26"/>
  <c r="AF266" i="26" s="1"/>
  <c r="AD219" i="26"/>
  <c r="AD240" i="26"/>
  <c r="AF270" i="26" s="1"/>
  <c r="AD238" i="26"/>
  <c r="AF268" i="26" s="1"/>
  <c r="AD222" i="26"/>
  <c r="AF252" i="26" s="1"/>
  <c r="AD87" i="26"/>
  <c r="AD233" i="26"/>
  <c r="AF263" i="26" s="1"/>
  <c r="AD224" i="26"/>
  <c r="AF254" i="26" s="1"/>
  <c r="AB95" i="5"/>
  <c r="H95" i="5"/>
  <c r="AF95" i="5"/>
  <c r="K95" i="5"/>
  <c r="N95" i="5"/>
  <c r="G95" i="5"/>
  <c r="T95" i="5"/>
  <c r="AD202" i="26"/>
  <c r="AD197" i="26"/>
  <c r="AD70" i="26"/>
  <c r="AD204" i="26"/>
  <c r="AD77" i="26"/>
  <c r="AD193" i="26"/>
  <c r="AD195" i="26"/>
  <c r="AD207" i="26"/>
  <c r="AD72" i="26"/>
  <c r="AD208" i="26"/>
  <c r="AD209" i="26"/>
  <c r="AD66" i="26"/>
  <c r="AD183" i="26"/>
  <c r="AD71" i="26"/>
  <c r="AD80" i="26"/>
  <c r="AD74" i="26"/>
  <c r="AD194" i="26"/>
  <c r="AD191" i="26"/>
  <c r="AD192" i="26"/>
  <c r="AD73" i="26"/>
  <c r="AD189" i="26"/>
  <c r="AD187" i="26"/>
  <c r="AD75" i="26"/>
  <c r="AD196" i="26"/>
  <c r="AD205" i="26"/>
  <c r="AD200" i="26"/>
  <c r="AD198" i="26"/>
  <c r="AD79" i="26"/>
  <c r="AD201" i="26"/>
  <c r="AD185" i="26"/>
  <c r="AD67" i="26"/>
  <c r="AD76" i="26"/>
  <c r="AD203" i="26"/>
  <c r="AD68" i="26"/>
  <c r="AD206" i="26"/>
  <c r="AD184" i="26"/>
  <c r="AD69" i="26"/>
  <c r="AD186" i="26"/>
  <c r="AD199" i="26"/>
  <c r="AD190" i="26"/>
  <c r="AD78" i="26"/>
  <c r="AD188" i="26"/>
  <c r="AD210" i="26"/>
  <c r="X95" i="5"/>
  <c r="L41" i="25"/>
  <c r="L43" i="25" s="1"/>
  <c r="L55" i="25" s="1"/>
  <c r="L68" i="25" s="1"/>
  <c r="X103" i="19"/>
  <c r="P103" i="19"/>
  <c r="L280" i="26"/>
  <c r="Q31" i="25"/>
  <c r="M68" i="25"/>
  <c r="AF259" i="26"/>
  <c r="U291" i="26"/>
  <c r="AF111" i="26"/>
  <c r="T280" i="26"/>
  <c r="AD291" i="26"/>
  <c r="J280" i="26"/>
  <c r="AF244" i="26"/>
  <c r="AD303" i="26"/>
  <c r="AB249" i="26"/>
  <c r="AF105" i="26"/>
  <c r="AF116" i="26"/>
  <c r="AF110" i="26"/>
  <c r="AB258" i="26"/>
  <c r="AF113" i="26"/>
  <c r="AB268" i="26"/>
  <c r="AB103" i="26"/>
  <c r="AB256" i="26"/>
  <c r="AB261" i="26"/>
  <c r="AB109" i="26"/>
  <c r="R280" i="26"/>
  <c r="AF250" i="26"/>
  <c r="AB253" i="26"/>
  <c r="S291" i="26"/>
  <c r="AB244" i="26"/>
  <c r="AB269" i="26"/>
  <c r="AF114" i="26"/>
  <c r="AF338" i="26" s="1"/>
  <c r="AB247" i="26"/>
  <c r="AB105" i="26"/>
  <c r="AF112" i="26"/>
  <c r="AF249" i="26"/>
  <c r="AB264" i="26"/>
  <c r="AB270" i="26"/>
  <c r="AB250" i="26"/>
  <c r="AB106" i="26"/>
  <c r="AF102" i="26"/>
  <c r="F87" i="22"/>
  <c r="F30" i="22"/>
  <c r="Q288" i="26"/>
  <c r="AD317" i="26"/>
  <c r="Z279" i="26"/>
  <c r="Z292" i="26" s="1"/>
  <c r="Z289" i="26"/>
  <c r="Z280" i="26"/>
  <c r="O289" i="26"/>
  <c r="O279" i="26"/>
  <c r="F44" i="22"/>
  <c r="F100" i="22"/>
  <c r="F243" i="18"/>
  <c r="F170" i="11"/>
  <c r="U279" i="26"/>
  <c r="U280" i="26" s="1"/>
  <c r="U289" i="26"/>
  <c r="P69" i="20"/>
  <c r="P102" i="19"/>
  <c r="Y292" i="26"/>
  <c r="Y302" i="26" s="1"/>
  <c r="Z291" i="26"/>
  <c r="F214" i="18"/>
  <c r="F136" i="11"/>
  <c r="F59" i="18"/>
  <c r="F50" i="10"/>
  <c r="E55" i="26"/>
  <c r="E72" i="26"/>
  <c r="E90" i="26" s="1"/>
  <c r="O288" i="26"/>
  <c r="M280" i="26"/>
  <c r="S289" i="26"/>
  <c r="S279" i="26"/>
  <c r="W289" i="26"/>
  <c r="W279" i="26"/>
  <c r="F248" i="9"/>
  <c r="F267" i="9"/>
  <c r="F289" i="9" s="1"/>
  <c r="F309" i="9" s="1"/>
  <c r="F373" i="9" s="1"/>
  <c r="F393" i="9" s="1"/>
  <c r="F331" i="9" s="1"/>
  <c r="F351" i="9" s="1"/>
  <c r="F415" i="9" s="1"/>
  <c r="F880" i="13"/>
  <c r="F917" i="13" s="1"/>
  <c r="F954" i="13" s="1"/>
  <c r="F991" i="13"/>
  <c r="F285" i="18" s="1"/>
  <c r="F40" i="18"/>
  <c r="F26" i="10"/>
  <c r="F83" i="18"/>
  <c r="F266" i="12"/>
  <c r="F655" i="13"/>
  <c r="F692" i="13" s="1"/>
  <c r="F729" i="13" s="1"/>
  <c r="F619" i="13"/>
  <c r="Q289" i="26"/>
  <c r="Q279" i="26"/>
  <c r="Q280" i="26" s="1"/>
  <c r="E190" i="26"/>
  <c r="E220" i="26" s="1"/>
  <c r="E161" i="26"/>
  <c r="K41" i="25"/>
  <c r="K43" i="25" s="1"/>
  <c r="K55" i="25" s="1"/>
  <c r="J31" i="25"/>
  <c r="J41" i="25" s="1"/>
  <c r="J43" i="25" s="1"/>
  <c r="X69" i="20"/>
  <c r="X102" i="19"/>
  <c r="F183" i="18"/>
  <c r="F100" i="11"/>
  <c r="X279" i="26"/>
  <c r="X289" i="26"/>
  <c r="X280" i="26"/>
  <c r="F45" i="9"/>
  <c r="F67" i="9" s="1"/>
  <c r="F87" i="9" s="1"/>
  <c r="F151" i="9" s="1"/>
  <c r="F171" i="9" s="1"/>
  <c r="F109" i="9" s="1"/>
  <c r="F129" i="9" s="1"/>
  <c r="F193" i="9" s="1"/>
  <c r="F22" i="18" s="1"/>
  <c r="F22" i="19" s="1"/>
  <c r="F26" i="9"/>
  <c r="F120" i="18"/>
  <c r="F27" i="11"/>
  <c r="F441" i="9"/>
  <c r="F460" i="9"/>
  <c r="F482" i="9" s="1"/>
  <c r="F502" i="9" s="1"/>
  <c r="F566" i="9" s="1"/>
  <c r="F586" i="9" s="1"/>
  <c r="F524" i="9" s="1"/>
  <c r="F544" i="9" s="1"/>
  <c r="F608" i="9" s="1"/>
  <c r="W280" i="26"/>
  <c r="W288" i="26"/>
  <c r="F844" i="13"/>
  <c r="F808" i="13"/>
  <c r="K118" i="26"/>
  <c r="K276" i="26" s="1"/>
  <c r="K280" i="26" s="1"/>
  <c r="P289" i="26"/>
  <c r="P279" i="26"/>
  <c r="F26" i="15"/>
  <c r="F47" i="15"/>
  <c r="F69" i="15" s="1"/>
  <c r="F91" i="15" s="1"/>
  <c r="F139" i="15"/>
  <c r="F163" i="15" s="1"/>
  <c r="F187" i="15" s="1"/>
  <c r="F116" i="15"/>
  <c r="F148" i="18"/>
  <c r="F60" i="11"/>
  <c r="V292" i="26"/>
  <c r="V302" i="26" s="1"/>
  <c r="W291" i="26"/>
  <c r="AF102" i="19"/>
  <c r="AF69" i="20"/>
  <c r="R302" i="26"/>
  <c r="J99" i="5" l="1"/>
  <c r="F360" i="18"/>
  <c r="F76" i="19"/>
  <c r="F43" i="20"/>
  <c r="E138" i="26"/>
  <c r="E258" i="26" s="1"/>
  <c r="F26" i="16"/>
  <c r="F167" i="16"/>
  <c r="V99" i="5"/>
  <c r="V183" i="26" s="1"/>
  <c r="L98" i="5"/>
  <c r="L65" i="26" s="1"/>
  <c r="K99" i="5"/>
  <c r="K98" i="5"/>
  <c r="K65" i="26" s="1"/>
  <c r="Y99" i="5"/>
  <c r="Y98" i="5"/>
  <c r="Y65" i="26" s="1"/>
  <c r="V191" i="26"/>
  <c r="V74" i="26"/>
  <c r="V79" i="26"/>
  <c r="V209" i="26"/>
  <c r="V70" i="26"/>
  <c r="V203" i="26"/>
  <c r="V80" i="26"/>
  <c r="V69" i="26"/>
  <c r="V208" i="26"/>
  <c r="V186" i="26"/>
  <c r="V76" i="26"/>
  <c r="V77" i="26"/>
  <c r="V210" i="26"/>
  <c r="V197" i="26"/>
  <c r="V195" i="26"/>
  <c r="V198" i="26"/>
  <c r="V200" i="26"/>
  <c r="V78" i="26"/>
  <c r="V67" i="26"/>
  <c r="V68" i="26"/>
  <c r="V205" i="26"/>
  <c r="V201" i="26"/>
  <c r="V194" i="26"/>
  <c r="V196" i="26"/>
  <c r="V185" i="26"/>
  <c r="V184" i="26"/>
  <c r="V192" i="26"/>
  <c r="V187" i="26"/>
  <c r="V75" i="26"/>
  <c r="V73" i="26"/>
  <c r="V193" i="26"/>
  <c r="V188" i="26"/>
  <c r="V202" i="26"/>
  <c r="V71" i="26"/>
  <c r="V66" i="26"/>
  <c r="V206" i="26"/>
  <c r="V207" i="26"/>
  <c r="L69" i="25"/>
  <c r="X99" i="5"/>
  <c r="X98" i="5"/>
  <c r="X65" i="26" s="1"/>
  <c r="T98" i="5"/>
  <c r="T65" i="26" s="1"/>
  <c r="T99" i="5"/>
  <c r="N98" i="5"/>
  <c r="N65" i="26" s="1"/>
  <c r="N99" i="5"/>
  <c r="AB99" i="5"/>
  <c r="AB98" i="5"/>
  <c r="AB65" i="26" s="1"/>
  <c r="M99" i="5"/>
  <c r="M98" i="5"/>
  <c r="M65" i="26" s="1"/>
  <c r="O98" i="5"/>
  <c r="O65" i="26" s="1"/>
  <c r="O99" i="5"/>
  <c r="W98" i="5"/>
  <c r="W65" i="26" s="1"/>
  <c r="W99" i="5"/>
  <c r="L193" i="26"/>
  <c r="L191" i="26"/>
  <c r="L188" i="26"/>
  <c r="L72" i="26"/>
  <c r="L80" i="26"/>
  <c r="L190" i="26"/>
  <c r="L206" i="26"/>
  <c r="L73" i="26"/>
  <c r="L67" i="26"/>
  <c r="L199" i="26"/>
  <c r="L196" i="26"/>
  <c r="L71" i="26"/>
  <c r="L198" i="26"/>
  <c r="L79" i="26"/>
  <c r="L204" i="26"/>
  <c r="L185" i="26"/>
  <c r="L74" i="26"/>
  <c r="L192" i="26"/>
  <c r="L210" i="26"/>
  <c r="L189" i="26"/>
  <c r="L208" i="26"/>
  <c r="L184" i="26"/>
  <c r="L70" i="26"/>
  <c r="L195" i="26"/>
  <c r="L187" i="26"/>
  <c r="L207" i="26"/>
  <c r="L205" i="26"/>
  <c r="L209" i="26"/>
  <c r="L75" i="26"/>
  <c r="L202" i="26"/>
  <c r="L69" i="26"/>
  <c r="L203" i="26"/>
  <c r="L201" i="26"/>
  <c r="L66" i="26"/>
  <c r="L76" i="26"/>
  <c r="L183" i="26"/>
  <c r="L194" i="26"/>
  <c r="L68" i="26"/>
  <c r="L77" i="26"/>
  <c r="L200" i="26"/>
  <c r="L186" i="26"/>
  <c r="L78" i="26"/>
  <c r="L197" i="26"/>
  <c r="Z99" i="5"/>
  <c r="Z98" i="5"/>
  <c r="Z65" i="26" s="1"/>
  <c r="AF99" i="5"/>
  <c r="AF98" i="5"/>
  <c r="AF65" i="26" s="1"/>
  <c r="Q98" i="5"/>
  <c r="Q65" i="26" s="1"/>
  <c r="Q99" i="5"/>
  <c r="J67" i="26"/>
  <c r="J202" i="26"/>
  <c r="J69" i="26"/>
  <c r="J206" i="26"/>
  <c r="J184" i="26"/>
  <c r="J77" i="26"/>
  <c r="J194" i="26"/>
  <c r="J190" i="26"/>
  <c r="J186" i="26"/>
  <c r="J191" i="26"/>
  <c r="J68" i="26"/>
  <c r="J183" i="26"/>
  <c r="J195" i="26"/>
  <c r="J204" i="26"/>
  <c r="J78" i="26"/>
  <c r="J70" i="26"/>
  <c r="J187" i="26"/>
  <c r="J72" i="26"/>
  <c r="J210" i="26"/>
  <c r="J197" i="26"/>
  <c r="J185" i="26"/>
  <c r="J207" i="26"/>
  <c r="J200" i="26"/>
  <c r="J198" i="26"/>
  <c r="J196" i="26"/>
  <c r="J203" i="26"/>
  <c r="J189" i="26"/>
  <c r="J80" i="26"/>
  <c r="J75" i="26"/>
  <c r="J76" i="26"/>
  <c r="J205" i="26"/>
  <c r="J208" i="26"/>
  <c r="J201" i="26"/>
  <c r="J209" i="26"/>
  <c r="J74" i="26"/>
  <c r="J73" i="26"/>
  <c r="J188" i="26"/>
  <c r="J193" i="26"/>
  <c r="J71" i="26"/>
  <c r="J79" i="26"/>
  <c r="J192" i="26"/>
  <c r="J199" i="26"/>
  <c r="J66" i="26"/>
  <c r="R98" i="5"/>
  <c r="R65" i="26" s="1"/>
  <c r="R99" i="5"/>
  <c r="G99" i="5"/>
  <c r="G98" i="5"/>
  <c r="G65" i="26" s="1"/>
  <c r="H99" i="5"/>
  <c r="H98" i="5"/>
  <c r="H65" i="26" s="1"/>
  <c r="S98" i="5"/>
  <c r="S65" i="26" s="1"/>
  <c r="S99" i="5"/>
  <c r="I98" i="5"/>
  <c r="I65" i="26" s="1"/>
  <c r="I99" i="5"/>
  <c r="P66" i="26"/>
  <c r="P186" i="26"/>
  <c r="P73" i="26"/>
  <c r="P185" i="26"/>
  <c r="P195" i="26"/>
  <c r="P192" i="26"/>
  <c r="P201" i="26"/>
  <c r="P72" i="26"/>
  <c r="P199" i="26"/>
  <c r="P203" i="26"/>
  <c r="P187" i="26"/>
  <c r="P68" i="26"/>
  <c r="P188" i="26"/>
  <c r="P208" i="26"/>
  <c r="P202" i="26"/>
  <c r="P209" i="26"/>
  <c r="P69" i="26"/>
  <c r="P77" i="26"/>
  <c r="P196" i="26"/>
  <c r="P194" i="26"/>
  <c r="P191" i="26"/>
  <c r="P189" i="26"/>
  <c r="P210" i="26"/>
  <c r="P198" i="26"/>
  <c r="P71" i="26"/>
  <c r="P205" i="26"/>
  <c r="P183" i="26"/>
  <c r="P74" i="26"/>
  <c r="P200" i="26"/>
  <c r="P197" i="26"/>
  <c r="P70" i="26"/>
  <c r="P190" i="26"/>
  <c r="P76" i="26"/>
  <c r="P207" i="26"/>
  <c r="P75" i="26"/>
  <c r="P67" i="26"/>
  <c r="P204" i="26"/>
  <c r="P193" i="26"/>
  <c r="P206" i="26"/>
  <c r="P78" i="26"/>
  <c r="P80" i="26"/>
  <c r="P184" i="26"/>
  <c r="P79" i="26"/>
  <c r="Q41" i="25"/>
  <c r="Q43" i="25" s="1"/>
  <c r="Q55" i="25" s="1"/>
  <c r="Q59" i="25"/>
  <c r="Q61" i="25" s="1"/>
  <c r="R31" i="25"/>
  <c r="AF118" i="26"/>
  <c r="AF276" i="26" s="1"/>
  <c r="AB118" i="26"/>
  <c r="AB276" i="26" s="1"/>
  <c r="AB288" i="26" s="1"/>
  <c r="AB272" i="26"/>
  <c r="AB277" i="26" s="1"/>
  <c r="AB289" i="26" s="1"/>
  <c r="Z302" i="26"/>
  <c r="AF272" i="26"/>
  <c r="AF277" i="26" s="1"/>
  <c r="F140" i="15"/>
  <c r="F164" i="15" s="1"/>
  <c r="F188" i="15" s="1"/>
  <c r="F117" i="15"/>
  <c r="P292" i="26"/>
  <c r="P302" i="26" s="1"/>
  <c r="Q291" i="26"/>
  <c r="F461" i="9"/>
  <c r="F483" i="9" s="1"/>
  <c r="F503" i="9" s="1"/>
  <c r="F567" i="9" s="1"/>
  <c r="F587" i="9" s="1"/>
  <c r="F525" i="9" s="1"/>
  <c r="F545" i="9" s="1"/>
  <c r="F609" i="9" s="1"/>
  <c r="F442" i="9"/>
  <c r="Z303" i="26"/>
  <c r="O292" i="26"/>
  <c r="O302" i="26" s="1"/>
  <c r="P291" i="26"/>
  <c r="F84" i="18"/>
  <c r="F267" i="12"/>
  <c r="W292" i="26"/>
  <c r="W302" i="26" s="1"/>
  <c r="X291" i="26"/>
  <c r="E56" i="26"/>
  <c r="E73" i="26"/>
  <c r="E91" i="26" s="1"/>
  <c r="U292" i="26"/>
  <c r="U302" i="26" s="1"/>
  <c r="V291" i="26"/>
  <c r="F31" i="22"/>
  <c r="F88" i="22"/>
  <c r="F992" i="13"/>
  <c r="F286" i="18" s="1"/>
  <c r="F881" i="13"/>
  <c r="F918" i="13" s="1"/>
  <c r="F955" i="13" s="1"/>
  <c r="F268" i="9"/>
  <c r="F290" i="9" s="1"/>
  <c r="F310" i="9" s="1"/>
  <c r="F374" i="9" s="1"/>
  <c r="F394" i="9" s="1"/>
  <c r="F332" i="9" s="1"/>
  <c r="F352" i="9" s="1"/>
  <c r="F416" i="9" s="1"/>
  <c r="F249" i="9"/>
  <c r="F215" i="18"/>
  <c r="F137" i="11"/>
  <c r="S303" i="26"/>
  <c r="F46" i="9"/>
  <c r="F68" i="9" s="1"/>
  <c r="F88" i="9" s="1"/>
  <c r="F152" i="9" s="1"/>
  <c r="F172" i="9" s="1"/>
  <c r="F110" i="9" s="1"/>
  <c r="F130" i="9" s="1"/>
  <c r="F194" i="9" s="1"/>
  <c r="F23" i="18" s="1"/>
  <c r="F23" i="19" s="1"/>
  <c r="F27" i="9"/>
  <c r="F184" i="18"/>
  <c r="F101" i="11"/>
  <c r="J55" i="25"/>
  <c r="Q292" i="26"/>
  <c r="Q302" i="26" s="1"/>
  <c r="R291" i="26"/>
  <c r="O280" i="26"/>
  <c r="F60" i="18"/>
  <c r="F51" i="10"/>
  <c r="F244" i="18"/>
  <c r="F188" i="11"/>
  <c r="F262" i="18" s="1"/>
  <c r="F171" i="11"/>
  <c r="F45" i="22"/>
  <c r="F101" i="22"/>
  <c r="F149" i="18"/>
  <c r="F61" i="11"/>
  <c r="E191" i="26"/>
  <c r="E221" i="26" s="1"/>
  <c r="E162" i="26"/>
  <c r="W303" i="26"/>
  <c r="F48" i="15"/>
  <c r="F70" i="15" s="1"/>
  <c r="F92" i="15" s="1"/>
  <c r="F27" i="15"/>
  <c r="F809" i="13"/>
  <c r="F845" i="13"/>
  <c r="F28" i="11"/>
  <c r="F121" i="18"/>
  <c r="X292" i="26"/>
  <c r="X302" i="26" s="1"/>
  <c r="Y291" i="26"/>
  <c r="K68" i="25"/>
  <c r="K69" i="25"/>
  <c r="F656" i="13"/>
  <c r="F693" i="13" s="1"/>
  <c r="F730" i="13" s="1"/>
  <c r="F620" i="13"/>
  <c r="F41" i="18"/>
  <c r="F27" i="10"/>
  <c r="S292" i="26"/>
  <c r="S302" i="26" s="1"/>
  <c r="T291" i="26"/>
  <c r="S280" i="26"/>
  <c r="P280" i="26"/>
  <c r="V204" i="26" l="1"/>
  <c r="V189" i="26"/>
  <c r="V199" i="26"/>
  <c r="V72" i="26"/>
  <c r="F361" i="18"/>
  <c r="E139" i="26"/>
  <c r="E259" i="26" s="1"/>
  <c r="F77" i="19"/>
  <c r="F44" i="20"/>
  <c r="V190" i="26"/>
  <c r="F168" i="16"/>
  <c r="F27" i="16"/>
  <c r="Q184" i="26"/>
  <c r="Q207" i="26"/>
  <c r="Q188" i="26"/>
  <c r="Q189" i="26"/>
  <c r="Q183" i="26"/>
  <c r="Q186" i="26"/>
  <c r="Q201" i="26"/>
  <c r="Q204" i="26"/>
  <c r="Q74" i="26"/>
  <c r="Q76" i="26"/>
  <c r="Q77" i="26"/>
  <c r="Q193" i="26"/>
  <c r="Q191" i="26"/>
  <c r="Q185" i="26"/>
  <c r="Q198" i="26"/>
  <c r="Q190" i="26"/>
  <c r="Q197" i="26"/>
  <c r="Q195" i="26"/>
  <c r="Q209" i="26"/>
  <c r="Q194" i="26"/>
  <c r="Q70" i="26"/>
  <c r="Q200" i="26"/>
  <c r="Q203" i="26"/>
  <c r="Q71" i="26"/>
  <c r="Q205" i="26"/>
  <c r="Q79" i="26"/>
  <c r="Q199" i="26"/>
  <c r="Q208" i="26"/>
  <c r="Q202" i="26"/>
  <c r="Q69" i="26"/>
  <c r="Q206" i="26"/>
  <c r="Q72" i="26"/>
  <c r="Q192" i="26"/>
  <c r="Q73" i="26"/>
  <c r="Q196" i="26"/>
  <c r="Q187" i="26"/>
  <c r="Q68" i="26"/>
  <c r="Q66" i="26"/>
  <c r="Q67" i="26"/>
  <c r="Q75" i="26"/>
  <c r="Q210" i="26"/>
  <c r="Q80" i="26"/>
  <c r="Q78" i="26"/>
  <c r="Y197" i="26"/>
  <c r="Y189" i="26"/>
  <c r="Y79" i="26"/>
  <c r="Y207" i="26"/>
  <c r="Y73" i="26"/>
  <c r="Y196" i="26"/>
  <c r="Y205" i="26"/>
  <c r="Y70" i="26"/>
  <c r="Y204" i="26"/>
  <c r="Y186" i="26"/>
  <c r="Y187" i="26"/>
  <c r="Y198" i="26"/>
  <c r="Y67" i="26"/>
  <c r="Y203" i="26"/>
  <c r="Y69" i="26"/>
  <c r="Y72" i="26"/>
  <c r="Y190" i="26"/>
  <c r="Y68" i="26"/>
  <c r="Y202" i="26"/>
  <c r="Y66" i="26"/>
  <c r="Y80" i="26"/>
  <c r="Y199" i="26"/>
  <c r="Y183" i="26"/>
  <c r="Y77" i="26"/>
  <c r="Y71" i="26"/>
  <c r="Y185" i="26"/>
  <c r="Y200" i="26"/>
  <c r="Y201" i="26"/>
  <c r="Y192" i="26"/>
  <c r="Y75" i="26"/>
  <c r="Y210" i="26"/>
  <c r="Y193" i="26"/>
  <c r="Y184" i="26"/>
  <c r="Y194" i="26"/>
  <c r="Y76" i="26"/>
  <c r="Y78" i="26"/>
  <c r="Y208" i="26"/>
  <c r="Y195" i="26"/>
  <c r="Y209" i="26"/>
  <c r="Y74" i="26"/>
  <c r="Y191" i="26"/>
  <c r="Y188" i="26"/>
  <c r="Y206" i="26"/>
  <c r="S189" i="26"/>
  <c r="S205" i="26"/>
  <c r="S69" i="26"/>
  <c r="S188" i="26"/>
  <c r="S79" i="26"/>
  <c r="S78" i="26"/>
  <c r="S190" i="26"/>
  <c r="S185" i="26"/>
  <c r="S208" i="26"/>
  <c r="S70" i="26"/>
  <c r="S207" i="26"/>
  <c r="S192" i="26"/>
  <c r="S209" i="26"/>
  <c r="S68" i="26"/>
  <c r="S198" i="26"/>
  <c r="S197" i="26"/>
  <c r="S183" i="26"/>
  <c r="S191" i="26"/>
  <c r="S195" i="26"/>
  <c r="S75" i="26"/>
  <c r="S199" i="26"/>
  <c r="S186" i="26"/>
  <c r="S72" i="26"/>
  <c r="S204" i="26"/>
  <c r="S74" i="26"/>
  <c r="S206" i="26"/>
  <c r="S67" i="26"/>
  <c r="S73" i="26"/>
  <c r="S187" i="26"/>
  <c r="S66" i="26"/>
  <c r="S194" i="26"/>
  <c r="S210" i="26"/>
  <c r="S80" i="26"/>
  <c r="S193" i="26"/>
  <c r="S201" i="26"/>
  <c r="S76" i="26"/>
  <c r="S71" i="26"/>
  <c r="S184" i="26"/>
  <c r="S196" i="26"/>
  <c r="S203" i="26"/>
  <c r="S202" i="26"/>
  <c r="S77" i="26"/>
  <c r="S200" i="26"/>
  <c r="Z79" i="26"/>
  <c r="Z67" i="26"/>
  <c r="Z71" i="26"/>
  <c r="Z200" i="26"/>
  <c r="Z210" i="26"/>
  <c r="Z206" i="26"/>
  <c r="Z201" i="26"/>
  <c r="Z205" i="26"/>
  <c r="Z70" i="26"/>
  <c r="Z196" i="26"/>
  <c r="Z69" i="26"/>
  <c r="Z189" i="26"/>
  <c r="Z73" i="26"/>
  <c r="Z195" i="26"/>
  <c r="Z74" i="26"/>
  <c r="Z208" i="26"/>
  <c r="Z193" i="26"/>
  <c r="Z68" i="26"/>
  <c r="Z204" i="26"/>
  <c r="Z199" i="26"/>
  <c r="Z192" i="26"/>
  <c r="Z202" i="26"/>
  <c r="Z197" i="26"/>
  <c r="Z198" i="26"/>
  <c r="Z76" i="26"/>
  <c r="Z188" i="26"/>
  <c r="Z77" i="26"/>
  <c r="Z194" i="26"/>
  <c r="Z186" i="26"/>
  <c r="Z66" i="26"/>
  <c r="Z187" i="26"/>
  <c r="Z191" i="26"/>
  <c r="Z75" i="26"/>
  <c r="Z203" i="26"/>
  <c r="Z209" i="26"/>
  <c r="Z185" i="26"/>
  <c r="Z78" i="26"/>
  <c r="Z80" i="26"/>
  <c r="Z184" i="26"/>
  <c r="Z183" i="26"/>
  <c r="Z207" i="26"/>
  <c r="Z190" i="26"/>
  <c r="Z72" i="26"/>
  <c r="N199" i="26"/>
  <c r="N72" i="26"/>
  <c r="N204" i="26"/>
  <c r="N68" i="26"/>
  <c r="N185" i="26"/>
  <c r="N77" i="26"/>
  <c r="N74" i="26"/>
  <c r="N69" i="26"/>
  <c r="N66" i="26"/>
  <c r="N189" i="26"/>
  <c r="N196" i="26"/>
  <c r="N79" i="26"/>
  <c r="N76" i="26"/>
  <c r="N183" i="26"/>
  <c r="N187" i="26"/>
  <c r="N195" i="26"/>
  <c r="N78" i="26"/>
  <c r="N203" i="26"/>
  <c r="N207" i="26"/>
  <c r="N184" i="26"/>
  <c r="N71" i="26"/>
  <c r="N186" i="26"/>
  <c r="N197" i="26"/>
  <c r="N75" i="26"/>
  <c r="N193" i="26"/>
  <c r="N209" i="26"/>
  <c r="N190" i="26"/>
  <c r="N67" i="26"/>
  <c r="N200" i="26"/>
  <c r="N201" i="26"/>
  <c r="N188" i="26"/>
  <c r="N205" i="26"/>
  <c r="N202" i="26"/>
  <c r="N208" i="26"/>
  <c r="N70" i="26"/>
  <c r="N198" i="26"/>
  <c r="N192" i="26"/>
  <c r="N73" i="26"/>
  <c r="N194" i="26"/>
  <c r="N191" i="26"/>
  <c r="N210" i="26"/>
  <c r="N80" i="26"/>
  <c r="N206" i="26"/>
  <c r="I203" i="26"/>
  <c r="I200" i="26"/>
  <c r="I183" i="26"/>
  <c r="I190" i="26"/>
  <c r="I208" i="26"/>
  <c r="I188" i="26"/>
  <c r="I77" i="26"/>
  <c r="I189" i="26"/>
  <c r="I201" i="26"/>
  <c r="I71" i="26"/>
  <c r="I202" i="26"/>
  <c r="I198" i="26"/>
  <c r="I69" i="26"/>
  <c r="I209" i="26"/>
  <c r="I79" i="26"/>
  <c r="I187" i="26"/>
  <c r="I195" i="26"/>
  <c r="I66" i="26"/>
  <c r="I75" i="26"/>
  <c r="I210" i="26"/>
  <c r="I185" i="26"/>
  <c r="I205" i="26"/>
  <c r="I73" i="26"/>
  <c r="I197" i="26"/>
  <c r="I74" i="26"/>
  <c r="I72" i="26"/>
  <c r="I196" i="26"/>
  <c r="I207" i="26"/>
  <c r="I191" i="26"/>
  <c r="I68" i="26"/>
  <c r="I186" i="26"/>
  <c r="I78" i="26"/>
  <c r="I199" i="26"/>
  <c r="I80" i="26"/>
  <c r="I204" i="26"/>
  <c r="I206" i="26"/>
  <c r="I184" i="26"/>
  <c r="I192" i="26"/>
  <c r="I70" i="26"/>
  <c r="I194" i="26"/>
  <c r="I67" i="26"/>
  <c r="I193" i="26"/>
  <c r="I76" i="26"/>
  <c r="R200" i="26"/>
  <c r="R69" i="26"/>
  <c r="R72" i="26"/>
  <c r="R67" i="26"/>
  <c r="R74" i="26"/>
  <c r="R207" i="26"/>
  <c r="R187" i="26"/>
  <c r="R79" i="26"/>
  <c r="R199" i="26"/>
  <c r="R183" i="26"/>
  <c r="R205" i="26"/>
  <c r="R190" i="26"/>
  <c r="R70" i="26"/>
  <c r="R73" i="26"/>
  <c r="R185" i="26"/>
  <c r="R197" i="26"/>
  <c r="R196" i="26"/>
  <c r="R192" i="26"/>
  <c r="R204" i="26"/>
  <c r="R78" i="26"/>
  <c r="R191" i="26"/>
  <c r="R195" i="26"/>
  <c r="R209" i="26"/>
  <c r="R77" i="26"/>
  <c r="R208" i="26"/>
  <c r="R198" i="26"/>
  <c r="R68" i="26"/>
  <c r="R210" i="26"/>
  <c r="R75" i="26"/>
  <c r="R184" i="26"/>
  <c r="R206" i="26"/>
  <c r="R188" i="26"/>
  <c r="R76" i="26"/>
  <c r="R193" i="26"/>
  <c r="R71" i="26"/>
  <c r="R201" i="26"/>
  <c r="R66" i="26"/>
  <c r="R189" i="26"/>
  <c r="R203" i="26"/>
  <c r="R194" i="26"/>
  <c r="R202" i="26"/>
  <c r="R80" i="26"/>
  <c r="R186" i="26"/>
  <c r="AF189" i="26"/>
  <c r="AF79" i="26"/>
  <c r="AF195" i="26"/>
  <c r="AF197" i="26"/>
  <c r="AF205" i="26"/>
  <c r="AF68" i="26"/>
  <c r="AF191" i="26"/>
  <c r="AF80" i="26"/>
  <c r="AF199" i="26"/>
  <c r="AF208" i="26"/>
  <c r="AF77" i="26"/>
  <c r="AF192" i="26"/>
  <c r="AF188" i="26"/>
  <c r="AF193" i="26"/>
  <c r="AF206" i="26"/>
  <c r="AF204" i="26"/>
  <c r="AF190" i="26"/>
  <c r="AF186" i="26"/>
  <c r="AF66" i="26"/>
  <c r="AF67" i="26"/>
  <c r="AF203" i="26"/>
  <c r="AF198" i="26"/>
  <c r="AF187" i="26"/>
  <c r="AF209" i="26"/>
  <c r="AF196" i="26"/>
  <c r="AF70" i="26"/>
  <c r="AF185" i="26"/>
  <c r="AF184" i="26"/>
  <c r="AF183" i="26"/>
  <c r="AF194" i="26"/>
  <c r="AF73" i="26"/>
  <c r="AF202" i="26"/>
  <c r="AF74" i="26"/>
  <c r="AF201" i="26"/>
  <c r="AF71" i="26"/>
  <c r="AF200" i="26"/>
  <c r="AF72" i="26"/>
  <c r="AF207" i="26"/>
  <c r="AF78" i="26"/>
  <c r="AF75" i="26"/>
  <c r="AF69" i="26"/>
  <c r="AF210" i="26"/>
  <c r="AF76" i="26"/>
  <c r="O192" i="26"/>
  <c r="O184" i="26"/>
  <c r="O69" i="26"/>
  <c r="O200" i="26"/>
  <c r="O77" i="26"/>
  <c r="O186" i="26"/>
  <c r="O76" i="26"/>
  <c r="O78" i="26"/>
  <c r="O201" i="26"/>
  <c r="O205" i="26"/>
  <c r="O68" i="26"/>
  <c r="O67" i="26"/>
  <c r="O195" i="26"/>
  <c r="O188" i="26"/>
  <c r="O210" i="26"/>
  <c r="O183" i="26"/>
  <c r="O71" i="26"/>
  <c r="O79" i="26"/>
  <c r="O191" i="26"/>
  <c r="O209" i="26"/>
  <c r="O73" i="26"/>
  <c r="O196" i="26"/>
  <c r="O70" i="26"/>
  <c r="O187" i="26"/>
  <c r="O202" i="26"/>
  <c r="O190" i="26"/>
  <c r="O72" i="26"/>
  <c r="O197" i="26"/>
  <c r="O203" i="26"/>
  <c r="O194" i="26"/>
  <c r="O74" i="26"/>
  <c r="O80" i="26"/>
  <c r="O199" i="26"/>
  <c r="O208" i="26"/>
  <c r="O207" i="26"/>
  <c r="O75" i="26"/>
  <c r="O185" i="26"/>
  <c r="O204" i="26"/>
  <c r="O193" i="26"/>
  <c r="O206" i="26"/>
  <c r="O189" i="26"/>
  <c r="O66" i="26"/>
  <c r="O198" i="26"/>
  <c r="T192" i="26"/>
  <c r="T75" i="26"/>
  <c r="T197" i="26"/>
  <c r="T206" i="26"/>
  <c r="T210" i="26"/>
  <c r="T72" i="26"/>
  <c r="T69" i="26"/>
  <c r="T190" i="26"/>
  <c r="T208" i="26"/>
  <c r="T76" i="26"/>
  <c r="T78" i="26"/>
  <c r="T70" i="26"/>
  <c r="T207" i="26"/>
  <c r="T66" i="26"/>
  <c r="T74" i="26"/>
  <c r="T202" i="26"/>
  <c r="T68" i="26"/>
  <c r="T204" i="26"/>
  <c r="T195" i="26"/>
  <c r="T199" i="26"/>
  <c r="T205" i="26"/>
  <c r="T196" i="26"/>
  <c r="T71" i="26"/>
  <c r="T209" i="26"/>
  <c r="T191" i="26"/>
  <c r="T200" i="26"/>
  <c r="T187" i="26"/>
  <c r="T79" i="26"/>
  <c r="T185" i="26"/>
  <c r="T80" i="26"/>
  <c r="T193" i="26"/>
  <c r="T189" i="26"/>
  <c r="T184" i="26"/>
  <c r="T188" i="26"/>
  <c r="T77" i="26"/>
  <c r="T186" i="26"/>
  <c r="T201" i="26"/>
  <c r="T73" i="26"/>
  <c r="T194" i="26"/>
  <c r="T198" i="26"/>
  <c r="T67" i="26"/>
  <c r="T203" i="26"/>
  <c r="T183" i="26"/>
  <c r="H188" i="26"/>
  <c r="H76" i="26"/>
  <c r="H189" i="26"/>
  <c r="H187" i="26"/>
  <c r="H206" i="26"/>
  <c r="H75" i="26"/>
  <c r="H203" i="26"/>
  <c r="H71" i="26"/>
  <c r="H72" i="26"/>
  <c r="H66" i="26"/>
  <c r="H185" i="26"/>
  <c r="H80" i="26"/>
  <c r="H78" i="26"/>
  <c r="H184" i="26"/>
  <c r="H202" i="26"/>
  <c r="H190" i="26"/>
  <c r="H74" i="26"/>
  <c r="H79" i="26"/>
  <c r="H201" i="26"/>
  <c r="H183" i="26"/>
  <c r="H198" i="26"/>
  <c r="H208" i="26"/>
  <c r="H186" i="26"/>
  <c r="H195" i="26"/>
  <c r="H77" i="26"/>
  <c r="H196" i="26"/>
  <c r="H67" i="26"/>
  <c r="H69" i="26"/>
  <c r="H192" i="26"/>
  <c r="H209" i="26"/>
  <c r="H70" i="26"/>
  <c r="H204" i="26"/>
  <c r="H68" i="26"/>
  <c r="H207" i="26"/>
  <c r="H197" i="26"/>
  <c r="H193" i="26"/>
  <c r="H200" i="26"/>
  <c r="H194" i="26"/>
  <c r="H199" i="26"/>
  <c r="H210" i="26"/>
  <c r="H191" i="26"/>
  <c r="H205" i="26"/>
  <c r="H73" i="26"/>
  <c r="AB188" i="26"/>
  <c r="AB194" i="26"/>
  <c r="AB199" i="26"/>
  <c r="AB192" i="26"/>
  <c r="AB206" i="26"/>
  <c r="AB76" i="26"/>
  <c r="AB208" i="26"/>
  <c r="AB210" i="26"/>
  <c r="AB66" i="26"/>
  <c r="AB201" i="26"/>
  <c r="AB183" i="26"/>
  <c r="AB189" i="26"/>
  <c r="AB184" i="26"/>
  <c r="AB191" i="26"/>
  <c r="AB75" i="26"/>
  <c r="AB71" i="26"/>
  <c r="AB190" i="26"/>
  <c r="AB186" i="26"/>
  <c r="AB80" i="26"/>
  <c r="AB196" i="26"/>
  <c r="AB68" i="26"/>
  <c r="AB209" i="26"/>
  <c r="AB193" i="26"/>
  <c r="AB70" i="26"/>
  <c r="AB185" i="26"/>
  <c r="AB78" i="26"/>
  <c r="AB195" i="26"/>
  <c r="AB79" i="26"/>
  <c r="AB207" i="26"/>
  <c r="AB197" i="26"/>
  <c r="AB69" i="26"/>
  <c r="AB74" i="26"/>
  <c r="AB73" i="26"/>
  <c r="AB203" i="26"/>
  <c r="AB77" i="26"/>
  <c r="AB187" i="26"/>
  <c r="AB72" i="26"/>
  <c r="AB202" i="26"/>
  <c r="AB198" i="26"/>
  <c r="AB200" i="26"/>
  <c r="AB204" i="26"/>
  <c r="AB205" i="26"/>
  <c r="AB67" i="26"/>
  <c r="AD101" i="26"/>
  <c r="W207" i="26"/>
  <c r="W193" i="26"/>
  <c r="W187" i="26"/>
  <c r="W188" i="26"/>
  <c r="W205" i="26"/>
  <c r="W183" i="26"/>
  <c r="W80" i="26"/>
  <c r="W201" i="26"/>
  <c r="W206" i="26"/>
  <c r="W69" i="26"/>
  <c r="W66" i="26"/>
  <c r="W184" i="26"/>
  <c r="W189" i="26"/>
  <c r="W194" i="26"/>
  <c r="W196" i="26"/>
  <c r="W197" i="26"/>
  <c r="W203" i="26"/>
  <c r="W79" i="26"/>
  <c r="W200" i="26"/>
  <c r="W195" i="26"/>
  <c r="W75" i="26"/>
  <c r="W202" i="26"/>
  <c r="W198" i="26"/>
  <c r="W76" i="26"/>
  <c r="W190" i="26"/>
  <c r="W77" i="26"/>
  <c r="W208" i="26"/>
  <c r="W191" i="26"/>
  <c r="W192" i="26"/>
  <c r="W78" i="26"/>
  <c r="W209" i="26"/>
  <c r="W72" i="26"/>
  <c r="W185" i="26"/>
  <c r="W199" i="26"/>
  <c r="W210" i="26"/>
  <c r="W71" i="26"/>
  <c r="W186" i="26"/>
  <c r="W67" i="26"/>
  <c r="W74" i="26"/>
  <c r="W68" i="26"/>
  <c r="W204" i="26"/>
  <c r="W73" i="26"/>
  <c r="W70" i="26"/>
  <c r="G207" i="26"/>
  <c r="G205" i="26"/>
  <c r="G188" i="26"/>
  <c r="G79" i="26"/>
  <c r="G210" i="26"/>
  <c r="G206" i="26"/>
  <c r="G77" i="26"/>
  <c r="G196" i="26"/>
  <c r="G190" i="26"/>
  <c r="G187" i="26"/>
  <c r="G203" i="26"/>
  <c r="G184" i="26"/>
  <c r="G195" i="26"/>
  <c r="G67" i="26"/>
  <c r="G76" i="26"/>
  <c r="G74" i="26"/>
  <c r="G186" i="26"/>
  <c r="G78" i="26"/>
  <c r="G204" i="26"/>
  <c r="G193" i="26"/>
  <c r="G194" i="26"/>
  <c r="G192" i="26"/>
  <c r="G73" i="26"/>
  <c r="G70" i="26"/>
  <c r="G209" i="26"/>
  <c r="G183" i="26"/>
  <c r="G198" i="26"/>
  <c r="G191" i="26"/>
  <c r="G201" i="26"/>
  <c r="G199" i="26"/>
  <c r="G72" i="26"/>
  <c r="G202" i="26"/>
  <c r="G197" i="26"/>
  <c r="G200" i="26"/>
  <c r="G185" i="26"/>
  <c r="G71" i="26"/>
  <c r="G75" i="26"/>
  <c r="G66" i="26"/>
  <c r="G189" i="26"/>
  <c r="G69" i="26"/>
  <c r="G208" i="26"/>
  <c r="G80" i="26"/>
  <c r="G68" i="26"/>
  <c r="M188" i="26"/>
  <c r="M79" i="26"/>
  <c r="M205" i="26"/>
  <c r="M197" i="26"/>
  <c r="M193" i="26"/>
  <c r="M187" i="26"/>
  <c r="M72" i="26"/>
  <c r="M70" i="26"/>
  <c r="M78" i="26"/>
  <c r="M80" i="26"/>
  <c r="M210" i="26"/>
  <c r="M183" i="26"/>
  <c r="M207" i="26"/>
  <c r="M196" i="26"/>
  <c r="M74" i="26"/>
  <c r="M198" i="26"/>
  <c r="M200" i="26"/>
  <c r="M201" i="26"/>
  <c r="M68" i="26"/>
  <c r="M184" i="26"/>
  <c r="M75" i="26"/>
  <c r="M73" i="26"/>
  <c r="M195" i="26"/>
  <c r="M192" i="26"/>
  <c r="M199" i="26"/>
  <c r="M71" i="26"/>
  <c r="M194" i="26"/>
  <c r="M206" i="26"/>
  <c r="M186" i="26"/>
  <c r="M190" i="26"/>
  <c r="M191" i="26"/>
  <c r="M189" i="26"/>
  <c r="M203" i="26"/>
  <c r="M185" i="26"/>
  <c r="M77" i="26"/>
  <c r="M76" i="26"/>
  <c r="M67" i="26"/>
  <c r="M69" i="26"/>
  <c r="M209" i="26"/>
  <c r="M208" i="26"/>
  <c r="M66" i="26"/>
  <c r="M202" i="26"/>
  <c r="M204" i="26"/>
  <c r="X78" i="26"/>
  <c r="X77" i="26"/>
  <c r="X209" i="26"/>
  <c r="X79" i="26"/>
  <c r="X202" i="26"/>
  <c r="X196" i="26"/>
  <c r="X186" i="26"/>
  <c r="X193" i="26"/>
  <c r="X200" i="26"/>
  <c r="X184" i="26"/>
  <c r="X199" i="26"/>
  <c r="X203" i="26"/>
  <c r="X198" i="26"/>
  <c r="X80" i="26"/>
  <c r="X75" i="26"/>
  <c r="X69" i="26"/>
  <c r="X201" i="26"/>
  <c r="X207" i="26"/>
  <c r="X204" i="26"/>
  <c r="X197" i="26"/>
  <c r="X67" i="26"/>
  <c r="X73" i="26"/>
  <c r="X192" i="26"/>
  <c r="X206" i="26"/>
  <c r="X208" i="26"/>
  <c r="X76" i="26"/>
  <c r="X188" i="26"/>
  <c r="X71" i="26"/>
  <c r="X70" i="26"/>
  <c r="X68" i="26"/>
  <c r="X74" i="26"/>
  <c r="X185" i="26"/>
  <c r="X194" i="26"/>
  <c r="X190" i="26"/>
  <c r="X191" i="26"/>
  <c r="X195" i="26"/>
  <c r="X66" i="26"/>
  <c r="X72" i="26"/>
  <c r="X183" i="26"/>
  <c r="X187" i="26"/>
  <c r="X189" i="26"/>
  <c r="X210" i="26"/>
  <c r="X205" i="26"/>
  <c r="K73" i="26"/>
  <c r="K200" i="26"/>
  <c r="K67" i="26"/>
  <c r="K183" i="26"/>
  <c r="K74" i="26"/>
  <c r="K69" i="26"/>
  <c r="K78" i="26"/>
  <c r="K206" i="26"/>
  <c r="K75" i="26"/>
  <c r="K68" i="26"/>
  <c r="K190" i="26"/>
  <c r="K192" i="26"/>
  <c r="K189" i="26"/>
  <c r="K193" i="26"/>
  <c r="K196" i="26"/>
  <c r="K66" i="26"/>
  <c r="K203" i="26"/>
  <c r="K191" i="26"/>
  <c r="K186" i="26"/>
  <c r="K70" i="26"/>
  <c r="K202" i="26"/>
  <c r="K209" i="26"/>
  <c r="K207" i="26"/>
  <c r="K199" i="26"/>
  <c r="K72" i="26"/>
  <c r="K77" i="26"/>
  <c r="K187" i="26"/>
  <c r="K185" i="26"/>
  <c r="K201" i="26"/>
  <c r="K198" i="26"/>
  <c r="K71" i="26"/>
  <c r="K195" i="26"/>
  <c r="K79" i="26"/>
  <c r="K204" i="26"/>
  <c r="K205" i="26"/>
  <c r="K197" i="26"/>
  <c r="K208" i="26"/>
  <c r="K188" i="26"/>
  <c r="K184" i="26"/>
  <c r="K210" i="26"/>
  <c r="K76" i="26"/>
  <c r="K194" i="26"/>
  <c r="K80" i="26"/>
  <c r="R41" i="25"/>
  <c r="R43" i="25" s="1"/>
  <c r="R55" i="25" s="1"/>
  <c r="R59" i="25"/>
  <c r="R61" i="25" s="1"/>
  <c r="S31" i="25"/>
  <c r="AF279" i="26"/>
  <c r="AF280" i="26" s="1"/>
  <c r="AB279" i="26"/>
  <c r="AB280" i="26" s="1"/>
  <c r="F42" i="18"/>
  <c r="F28" i="10"/>
  <c r="F46" i="22"/>
  <c r="F102" i="22"/>
  <c r="F216" i="18"/>
  <c r="F138" i="11"/>
  <c r="P303" i="26"/>
  <c r="Y303" i="26"/>
  <c r="F245" i="18"/>
  <c r="F172" i="11"/>
  <c r="F189" i="11"/>
  <c r="F263" i="18" s="1"/>
  <c r="F185" i="18"/>
  <c r="F102" i="11"/>
  <c r="V303" i="26"/>
  <c r="X303" i="26"/>
  <c r="F462" i="9"/>
  <c r="F484" i="9" s="1"/>
  <c r="F504" i="9" s="1"/>
  <c r="F568" i="9" s="1"/>
  <c r="F588" i="9" s="1"/>
  <c r="F526" i="9" s="1"/>
  <c r="F546" i="9" s="1"/>
  <c r="F610" i="9" s="1"/>
  <c r="F443" i="9"/>
  <c r="F141" i="15"/>
  <c r="F165" i="15" s="1"/>
  <c r="F189" i="15" s="1"/>
  <c r="F118" i="15"/>
  <c r="F61" i="18"/>
  <c r="F52" i="10"/>
  <c r="F47" i="9"/>
  <c r="F69" i="9" s="1"/>
  <c r="F89" i="9" s="1"/>
  <c r="F153" i="9" s="1"/>
  <c r="F173" i="9" s="1"/>
  <c r="F111" i="9" s="1"/>
  <c r="F131" i="9" s="1"/>
  <c r="F195" i="9" s="1"/>
  <c r="F24" i="18" s="1"/>
  <c r="F24" i="19" s="1"/>
  <c r="F28" i="9"/>
  <c r="Q303" i="26"/>
  <c r="F49" i="15"/>
  <c r="F71" i="15" s="1"/>
  <c r="F93" i="15" s="1"/>
  <c r="F28" i="15"/>
  <c r="R303" i="26"/>
  <c r="F269" i="9"/>
  <c r="F291" i="9" s="1"/>
  <c r="F311" i="9" s="1"/>
  <c r="F375" i="9" s="1"/>
  <c r="F395" i="9" s="1"/>
  <c r="F333" i="9" s="1"/>
  <c r="F353" i="9" s="1"/>
  <c r="F417" i="9" s="1"/>
  <c r="F250" i="9"/>
  <c r="F85" i="18"/>
  <c r="F268" i="12"/>
  <c r="F657" i="13"/>
  <c r="F694" i="13" s="1"/>
  <c r="F731" i="13" s="1"/>
  <c r="F621" i="13"/>
  <c r="F993" i="13"/>
  <c r="F287" i="18" s="1"/>
  <c r="F882" i="13"/>
  <c r="F919" i="13" s="1"/>
  <c r="F956" i="13" s="1"/>
  <c r="J69" i="25"/>
  <c r="J68" i="25"/>
  <c r="F89" i="22"/>
  <c r="F91" i="22" s="1"/>
  <c r="F33" i="22"/>
  <c r="F846" i="13"/>
  <c r="F810" i="13"/>
  <c r="T303" i="26"/>
  <c r="F122" i="18"/>
  <c r="F29" i="11"/>
  <c r="E163" i="26"/>
  <c r="E192" i="26"/>
  <c r="E222" i="26" s="1"/>
  <c r="F150" i="18"/>
  <c r="F62" i="11"/>
  <c r="E74" i="26"/>
  <c r="E92" i="26" s="1"/>
  <c r="E57" i="26"/>
  <c r="F45" i="20" l="1"/>
  <c r="F78" i="19"/>
  <c r="F362" i="18"/>
  <c r="F169" i="16"/>
  <c r="F28" i="16"/>
  <c r="AD108" i="26"/>
  <c r="AD263" i="26"/>
  <c r="AD245" i="26"/>
  <c r="AD109" i="26"/>
  <c r="AD249" i="26"/>
  <c r="AD113" i="26"/>
  <c r="AD116" i="26"/>
  <c r="AD259" i="26"/>
  <c r="AD252" i="26"/>
  <c r="AD103" i="26"/>
  <c r="AD266" i="26"/>
  <c r="AD105" i="26"/>
  <c r="AD107" i="26"/>
  <c r="AD262" i="26"/>
  <c r="AD251" i="26"/>
  <c r="AD106" i="26"/>
  <c r="AD253" i="26"/>
  <c r="AD110" i="26"/>
  <c r="AD244" i="26"/>
  <c r="AD256" i="26"/>
  <c r="AD115" i="26"/>
  <c r="AD104" i="26"/>
  <c r="AD258" i="26"/>
  <c r="AD264" i="26"/>
  <c r="AD112" i="26"/>
  <c r="AD248" i="26"/>
  <c r="AD102" i="26"/>
  <c r="AD260" i="26"/>
  <c r="AD243" i="26"/>
  <c r="AD114" i="26"/>
  <c r="AD338" i="26" s="1"/>
  <c r="AD247" i="26"/>
  <c r="AD265" i="26"/>
  <c r="AD268" i="26"/>
  <c r="AD111" i="26"/>
  <c r="AD257" i="26"/>
  <c r="AD261" i="26"/>
  <c r="AD269" i="26"/>
  <c r="AD254" i="26"/>
  <c r="AD246" i="26"/>
  <c r="AD255" i="26"/>
  <c r="AD250" i="26"/>
  <c r="AD270" i="26"/>
  <c r="AD267" i="26"/>
  <c r="S41" i="25"/>
  <c r="S43" i="25" s="1"/>
  <c r="S59" i="25"/>
  <c r="S61" i="25" s="1"/>
  <c r="T31" i="25"/>
  <c r="T59" i="25" s="1"/>
  <c r="O291" i="26"/>
  <c r="AB292" i="26"/>
  <c r="AB302" i="26" s="1"/>
  <c r="AB306" i="26" s="1"/>
  <c r="AB315" i="26" s="1"/>
  <c r="F246" i="18"/>
  <c r="F190" i="11"/>
  <c r="F264" i="18" s="1"/>
  <c r="F173" i="11"/>
  <c r="F151" i="18"/>
  <c r="F63" i="11"/>
  <c r="F123" i="18"/>
  <c r="F30" i="11"/>
  <c r="F811" i="13"/>
  <c r="F847" i="13"/>
  <c r="F622" i="13"/>
  <c r="F658" i="13"/>
  <c r="F695" i="13" s="1"/>
  <c r="F732" i="13" s="1"/>
  <c r="F270" i="9"/>
  <c r="F292" i="9" s="1"/>
  <c r="F312" i="9" s="1"/>
  <c r="F376" i="9" s="1"/>
  <c r="F396" i="9" s="1"/>
  <c r="F334" i="9" s="1"/>
  <c r="F354" i="9" s="1"/>
  <c r="F418" i="9" s="1"/>
  <c r="F251" i="9"/>
  <c r="F50" i="15"/>
  <c r="F72" i="15" s="1"/>
  <c r="F94" i="15" s="1"/>
  <c r="F29" i="15"/>
  <c r="F62" i="18"/>
  <c r="F53" i="10"/>
  <c r="F186" i="18"/>
  <c r="F103" i="11"/>
  <c r="F103" i="22"/>
  <c r="F48" i="22"/>
  <c r="F50" i="22" s="1"/>
  <c r="E75" i="26"/>
  <c r="E93" i="26" s="1"/>
  <c r="E58" i="26"/>
  <c r="F994" i="13"/>
  <c r="F288" i="18" s="1"/>
  <c r="F883" i="13"/>
  <c r="F920" i="13" s="1"/>
  <c r="F957" i="13" s="1"/>
  <c r="F463" i="9"/>
  <c r="F485" i="9" s="1"/>
  <c r="F505" i="9" s="1"/>
  <c r="F569" i="9" s="1"/>
  <c r="F589" i="9" s="1"/>
  <c r="F527" i="9" s="1"/>
  <c r="F547" i="9" s="1"/>
  <c r="F611" i="9" s="1"/>
  <c r="F444" i="9"/>
  <c r="F217" i="18"/>
  <c r="F139" i="11"/>
  <c r="F43" i="18"/>
  <c r="F29" i="10"/>
  <c r="E193" i="26"/>
  <c r="E223" i="26" s="1"/>
  <c r="E164" i="26"/>
  <c r="F119" i="15"/>
  <c r="F142" i="15"/>
  <c r="F166" i="15" s="1"/>
  <c r="F190" i="15" s="1"/>
  <c r="F86" i="18"/>
  <c r="F269" i="12"/>
  <c r="F48" i="9"/>
  <c r="F70" i="9" s="1"/>
  <c r="F90" i="9" s="1"/>
  <c r="F154" i="9" s="1"/>
  <c r="F174" i="9" s="1"/>
  <c r="F112" i="9" s="1"/>
  <c r="F132" i="9" s="1"/>
  <c r="F196" i="9" s="1"/>
  <c r="F25" i="18" s="1"/>
  <c r="F25" i="19" s="1"/>
  <c r="F29" i="9"/>
  <c r="F79" i="19" l="1"/>
  <c r="F46" i="20"/>
  <c r="F363" i="18"/>
  <c r="F29" i="16"/>
  <c r="F170" i="16"/>
  <c r="AD118" i="26"/>
  <c r="AD276" i="26" s="1"/>
  <c r="AD288" i="26" s="1"/>
  <c r="U31" i="25"/>
  <c r="U59" i="25" s="1"/>
  <c r="AD272" i="26"/>
  <c r="AD277" i="26" s="1"/>
  <c r="T41" i="25"/>
  <c r="AB308" i="26"/>
  <c r="AB312" i="26" s="1"/>
  <c r="AB311" i="26" s="1"/>
  <c r="AB319" i="26" s="1"/>
  <c r="O303" i="26"/>
  <c r="V304" i="26" s="1"/>
  <c r="F445" i="9"/>
  <c r="F464" i="9"/>
  <c r="F486" i="9" s="1"/>
  <c r="F506" i="9" s="1"/>
  <c r="F570" i="9" s="1"/>
  <c r="F590" i="9" s="1"/>
  <c r="F528" i="9" s="1"/>
  <c r="F548" i="9" s="1"/>
  <c r="F612" i="9" s="1"/>
  <c r="E59" i="26"/>
  <c r="E76" i="26"/>
  <c r="E94" i="26" s="1"/>
  <c r="F124" i="18"/>
  <c r="F31" i="11"/>
  <c r="T61" i="25"/>
  <c r="T43" i="25"/>
  <c r="T55" i="25" s="1"/>
  <c r="E194" i="26"/>
  <c r="E224" i="26" s="1"/>
  <c r="E165" i="26"/>
  <c r="F218" i="18"/>
  <c r="F140" i="11"/>
  <c r="F252" i="9"/>
  <c r="F271" i="9"/>
  <c r="F293" i="9" s="1"/>
  <c r="F313" i="9" s="1"/>
  <c r="F377" i="9" s="1"/>
  <c r="F397" i="9" s="1"/>
  <c r="F335" i="9" s="1"/>
  <c r="F355" i="9" s="1"/>
  <c r="F419" i="9" s="1"/>
  <c r="F884" i="13"/>
  <c r="F921" i="13" s="1"/>
  <c r="F958" i="13" s="1"/>
  <c r="F995" i="13"/>
  <c r="F289" i="18" s="1"/>
  <c r="F247" i="18"/>
  <c r="F174" i="11"/>
  <c r="F191" i="11"/>
  <c r="F265" i="18" s="1"/>
  <c r="F187" i="18"/>
  <c r="F104" i="11"/>
  <c r="F659" i="13"/>
  <c r="F696" i="13" s="1"/>
  <c r="F733" i="13" s="1"/>
  <c r="F623" i="13"/>
  <c r="F49" i="9"/>
  <c r="F71" i="9" s="1"/>
  <c r="F91" i="9" s="1"/>
  <c r="F155" i="9" s="1"/>
  <c r="F175" i="9" s="1"/>
  <c r="F113" i="9" s="1"/>
  <c r="F133" i="9" s="1"/>
  <c r="F197" i="9" s="1"/>
  <c r="F26" i="18" s="1"/>
  <c r="F26" i="19" s="1"/>
  <c r="F30" i="9"/>
  <c r="F143" i="15"/>
  <c r="F167" i="15" s="1"/>
  <c r="F191" i="15" s="1"/>
  <c r="F120" i="15"/>
  <c r="S55" i="25"/>
  <c r="F63" i="18"/>
  <c r="F54" i="10"/>
  <c r="F848" i="13"/>
  <c r="F812" i="13"/>
  <c r="F152" i="18"/>
  <c r="F64" i="11"/>
  <c r="F87" i="18"/>
  <c r="F270" i="12"/>
  <c r="F30" i="10"/>
  <c r="F44" i="18"/>
  <c r="F30" i="15"/>
  <c r="F51" i="15"/>
  <c r="F73" i="15" s="1"/>
  <c r="F95" i="15" s="1"/>
  <c r="F364" i="18" l="1"/>
  <c r="F80" i="19"/>
  <c r="F47" i="20"/>
  <c r="F30" i="16"/>
  <c r="F171" i="16"/>
  <c r="AD280" i="26"/>
  <c r="AD31" i="25"/>
  <c r="AD41" i="25" s="1"/>
  <c r="AD43" i="25" s="1"/>
  <c r="AD55" i="25" s="1"/>
  <c r="V31" i="25"/>
  <c r="V59" i="25" s="1"/>
  <c r="U41" i="25"/>
  <c r="U43" i="25" s="1"/>
  <c r="U55" i="25" s="1"/>
  <c r="AD289" i="26"/>
  <c r="AD279" i="26"/>
  <c r="AD292" i="26" s="1"/>
  <c r="U304" i="26"/>
  <c r="U308" i="26" s="1"/>
  <c r="U312" i="26" s="1"/>
  <c r="U311" i="26" s="1"/>
  <c r="T304" i="26"/>
  <c r="T306" i="26" s="1"/>
  <c r="T315" i="26" s="1"/>
  <c r="AB320" i="26"/>
  <c r="AB324" i="26" s="1"/>
  <c r="AB64" i="25" s="1"/>
  <c r="AB69" i="25" s="1"/>
  <c r="W304" i="26"/>
  <c r="W308" i="26" s="1"/>
  <c r="W312" i="26" s="1"/>
  <c r="W311" i="26" s="1"/>
  <c r="S304" i="26"/>
  <c r="S306" i="26" s="1"/>
  <c r="S315" i="26" s="1"/>
  <c r="X304" i="26"/>
  <c r="X308" i="26" s="1"/>
  <c r="X312" i="26" s="1"/>
  <c r="X311" i="26" s="1"/>
  <c r="Q304" i="26"/>
  <c r="Q308" i="26" s="1"/>
  <c r="Q312" i="26" s="1"/>
  <c r="Q311" i="26" s="1"/>
  <c r="Z304" i="26"/>
  <c r="Z308" i="26" s="1"/>
  <c r="Z312" i="26" s="1"/>
  <c r="Z311" i="26" s="1"/>
  <c r="Y304" i="26"/>
  <c r="Y308" i="26" s="1"/>
  <c r="Y312" i="26" s="1"/>
  <c r="Y311" i="26" s="1"/>
  <c r="R304" i="26"/>
  <c r="R306" i="26" s="1"/>
  <c r="R315" i="26" s="1"/>
  <c r="O304" i="26"/>
  <c r="O308" i="26" s="1"/>
  <c r="O312" i="26" s="1"/>
  <c r="O311" i="26" s="1"/>
  <c r="O319" i="26" s="1"/>
  <c r="P304" i="26"/>
  <c r="P306" i="26" s="1"/>
  <c r="P315" i="26" s="1"/>
  <c r="F52" i="15"/>
  <c r="F74" i="15" s="1"/>
  <c r="F96" i="15" s="1"/>
  <c r="F31" i="15"/>
  <c r="AD304" i="26"/>
  <c r="F996" i="13"/>
  <c r="F290" i="18" s="1"/>
  <c r="F885" i="13"/>
  <c r="F922" i="13" s="1"/>
  <c r="F959" i="13" s="1"/>
  <c r="F64" i="18"/>
  <c r="F55" i="10"/>
  <c r="F144" i="15"/>
  <c r="F168" i="15" s="1"/>
  <c r="F192" i="15" s="1"/>
  <c r="F121" i="15"/>
  <c r="F660" i="13"/>
  <c r="F697" i="13" s="1"/>
  <c r="F734" i="13" s="1"/>
  <c r="F624" i="13"/>
  <c r="AB323" i="26"/>
  <c r="F272" i="9"/>
  <c r="F294" i="9" s="1"/>
  <c r="F314" i="9" s="1"/>
  <c r="F378" i="9" s="1"/>
  <c r="F398" i="9" s="1"/>
  <c r="F336" i="9" s="1"/>
  <c r="F356" i="9" s="1"/>
  <c r="F420" i="9" s="1"/>
  <c r="F253" i="9"/>
  <c r="F465" i="9"/>
  <c r="F487" i="9" s="1"/>
  <c r="F507" i="9" s="1"/>
  <c r="F571" i="9" s="1"/>
  <c r="F591" i="9" s="1"/>
  <c r="F529" i="9" s="1"/>
  <c r="F549" i="9" s="1"/>
  <c r="F613" i="9" s="1"/>
  <c r="F446" i="9"/>
  <c r="F248" i="18"/>
  <c r="F192" i="11"/>
  <c r="F266" i="18" s="1"/>
  <c r="F175" i="11"/>
  <c r="E195" i="26"/>
  <c r="E225" i="26" s="1"/>
  <c r="E166" i="26"/>
  <c r="F125" i="18"/>
  <c r="F32" i="11"/>
  <c r="F45" i="18"/>
  <c r="F31" i="10"/>
  <c r="F153" i="18"/>
  <c r="F65" i="11"/>
  <c r="F219" i="18"/>
  <c r="F141" i="11"/>
  <c r="U61" i="25"/>
  <c r="F813" i="13"/>
  <c r="F849" i="13"/>
  <c r="F88" i="18"/>
  <c r="F271" i="12"/>
  <c r="V308" i="26"/>
  <c r="V312" i="26" s="1"/>
  <c r="V311" i="26" s="1"/>
  <c r="V306" i="26"/>
  <c r="V315" i="26" s="1"/>
  <c r="F50" i="9"/>
  <c r="F72" i="9" s="1"/>
  <c r="F92" i="9" s="1"/>
  <c r="F156" i="9" s="1"/>
  <c r="F176" i="9" s="1"/>
  <c r="F114" i="9" s="1"/>
  <c r="F134" i="9" s="1"/>
  <c r="F198" i="9" s="1"/>
  <c r="F27" i="18" s="1"/>
  <c r="F27" i="19" s="1"/>
  <c r="F31" i="9"/>
  <c r="F188" i="18"/>
  <c r="F105" i="11"/>
  <c r="E77" i="26"/>
  <c r="E95" i="26" s="1"/>
  <c r="E60" i="26"/>
  <c r="F48" i="20" l="1"/>
  <c r="F50" i="20" s="1"/>
  <c r="F81" i="19"/>
  <c r="F83" i="19" s="1"/>
  <c r="F366" i="18"/>
  <c r="F172" i="16"/>
  <c r="F31" i="16"/>
  <c r="AD59" i="25"/>
  <c r="AD61" i="25" s="1"/>
  <c r="W31" i="25"/>
  <c r="W59" i="25" s="1"/>
  <c r="AF31" i="25"/>
  <c r="AF41" i="25" s="1"/>
  <c r="AF43" i="25" s="1"/>
  <c r="V41" i="25"/>
  <c r="V43" i="25" s="1"/>
  <c r="V55" i="25" s="1"/>
  <c r="AD302" i="26"/>
  <c r="F328" i="26" s="1"/>
  <c r="F66" i="25" s="1"/>
  <c r="U306" i="26"/>
  <c r="U315" i="26" s="1"/>
  <c r="T308" i="26"/>
  <c r="T312" i="26" s="1"/>
  <c r="T311" i="26" s="1"/>
  <c r="T320" i="26" s="1"/>
  <c r="T324" i="26" s="1"/>
  <c r="T64" i="25" s="1"/>
  <c r="T69" i="25" s="1"/>
  <c r="AB321" i="26"/>
  <c r="W306" i="26"/>
  <c r="W315" i="26" s="1"/>
  <c r="Y306" i="26"/>
  <c r="Y315" i="26" s="1"/>
  <c r="S308" i="26"/>
  <c r="S312" i="26" s="1"/>
  <c r="S311" i="26" s="1"/>
  <c r="S319" i="26" s="1"/>
  <c r="X306" i="26"/>
  <c r="X315" i="26" s="1"/>
  <c r="R308" i="26"/>
  <c r="R312" i="26" s="1"/>
  <c r="R311" i="26" s="1"/>
  <c r="R319" i="26" s="1"/>
  <c r="Q306" i="26"/>
  <c r="Q315" i="26" s="1"/>
  <c r="P308" i="26"/>
  <c r="P312" i="26" s="1"/>
  <c r="P311" i="26" s="1"/>
  <c r="P319" i="26" s="1"/>
  <c r="Z306" i="26"/>
  <c r="Z315" i="26" s="1"/>
  <c r="O320" i="26"/>
  <c r="O324" i="26" s="1"/>
  <c r="O64" i="25" s="1"/>
  <c r="O69" i="25" s="1"/>
  <c r="O306" i="26"/>
  <c r="O315" i="26" s="1"/>
  <c r="X319" i="26"/>
  <c r="X323" i="26" s="1"/>
  <c r="X63" i="25" s="1"/>
  <c r="X320" i="26"/>
  <c r="X324" i="26" s="1"/>
  <c r="X64" i="25" s="1"/>
  <c r="F189" i="18"/>
  <c r="F106" i="11"/>
  <c r="O323" i="26"/>
  <c r="W320" i="26"/>
  <c r="W324" i="26" s="1"/>
  <c r="W64" i="25" s="1"/>
  <c r="W319" i="26"/>
  <c r="W323" i="26" s="1"/>
  <c r="W63" i="25" s="1"/>
  <c r="F220" i="18"/>
  <c r="F142" i="11"/>
  <c r="Z319" i="26"/>
  <c r="Z323" i="26" s="1"/>
  <c r="Z63" i="25" s="1"/>
  <c r="Z320" i="26"/>
  <c r="Z324" i="26" s="1"/>
  <c r="Z64" i="25" s="1"/>
  <c r="F46" i="18"/>
  <c r="F32" i="10"/>
  <c r="E196" i="26"/>
  <c r="E226" i="26" s="1"/>
  <c r="E167" i="26"/>
  <c r="F466" i="9"/>
  <c r="F488" i="9" s="1"/>
  <c r="F508" i="9" s="1"/>
  <c r="F572" i="9" s="1"/>
  <c r="F592" i="9" s="1"/>
  <c r="F530" i="9" s="1"/>
  <c r="F550" i="9" s="1"/>
  <c r="F614" i="9" s="1"/>
  <c r="F447" i="9"/>
  <c r="F145" i="15"/>
  <c r="F169" i="15" s="1"/>
  <c r="F193" i="15" s="1"/>
  <c r="F122" i="15"/>
  <c r="Q319" i="26"/>
  <c r="Q320" i="26"/>
  <c r="Q324" i="26" s="1"/>
  <c r="Q64" i="25" s="1"/>
  <c r="Q69" i="25" s="1"/>
  <c r="V61" i="25"/>
  <c r="W41" i="25"/>
  <c r="X31" i="25"/>
  <c r="X59" i="25" s="1"/>
  <c r="AB63" i="25"/>
  <c r="AB68" i="25" s="1"/>
  <c r="AB325" i="26"/>
  <c r="U320" i="26"/>
  <c r="U324" i="26" s="1"/>
  <c r="U64" i="25" s="1"/>
  <c r="U69" i="25" s="1"/>
  <c r="U319" i="26"/>
  <c r="U323" i="26" s="1"/>
  <c r="U63" i="25" s="1"/>
  <c r="U68" i="25" s="1"/>
  <c r="F53" i="15"/>
  <c r="F75" i="15" s="1"/>
  <c r="F97" i="15" s="1"/>
  <c r="F32" i="15"/>
  <c r="F850" i="13"/>
  <c r="F814" i="13"/>
  <c r="Y320" i="26"/>
  <c r="Y324" i="26" s="1"/>
  <c r="Y64" i="25" s="1"/>
  <c r="Y319" i="26"/>
  <c r="Y323" i="26" s="1"/>
  <c r="Y63" i="25" s="1"/>
  <c r="V319" i="26"/>
  <c r="V323" i="26" s="1"/>
  <c r="V63" i="25" s="1"/>
  <c r="V320" i="26"/>
  <c r="V324" i="26" s="1"/>
  <c r="V64" i="25" s="1"/>
  <c r="E78" i="26"/>
  <c r="E96" i="26" s="1"/>
  <c r="E61" i="26"/>
  <c r="F51" i="9"/>
  <c r="F73" i="9" s="1"/>
  <c r="F93" i="9" s="1"/>
  <c r="F157" i="9" s="1"/>
  <c r="F177" i="9" s="1"/>
  <c r="F115" i="9" s="1"/>
  <c r="F135" i="9" s="1"/>
  <c r="F199" i="9" s="1"/>
  <c r="F28" i="18" s="1"/>
  <c r="F28" i="19" s="1"/>
  <c r="F32" i="9"/>
  <c r="F89" i="18"/>
  <c r="F38" i="19" s="1"/>
  <c r="F272" i="12"/>
  <c r="F997" i="13"/>
  <c r="F291" i="18" s="1"/>
  <c r="F886" i="13"/>
  <c r="F923" i="13" s="1"/>
  <c r="F960" i="13" s="1"/>
  <c r="F154" i="18"/>
  <c r="F66" i="11"/>
  <c r="F126" i="18"/>
  <c r="F33" i="11"/>
  <c r="F249" i="18"/>
  <c r="E146" i="26" s="1"/>
  <c r="E266" i="26" s="1"/>
  <c r="F176" i="11"/>
  <c r="F193" i="11"/>
  <c r="F267" i="18" s="1"/>
  <c r="F183" i="11"/>
  <c r="F257" i="18" s="1"/>
  <c r="F273" i="9"/>
  <c r="F295" i="9" s="1"/>
  <c r="F315" i="9" s="1"/>
  <c r="F379" i="9" s="1"/>
  <c r="F399" i="9" s="1"/>
  <c r="F337" i="9" s="1"/>
  <c r="F357" i="9" s="1"/>
  <c r="F421" i="9" s="1"/>
  <c r="F254" i="9"/>
  <c r="F661" i="13"/>
  <c r="F698" i="13" s="1"/>
  <c r="F735" i="13" s="1"/>
  <c r="F625" i="13"/>
  <c r="F65" i="18"/>
  <c r="F56" i="10"/>
  <c r="F173" i="16" l="1"/>
  <c r="F32" i="16"/>
  <c r="T319" i="26"/>
  <c r="T323" i="26" s="1"/>
  <c r="AB71" i="25"/>
  <c r="AD306" i="26"/>
  <c r="AD315" i="26" s="1"/>
  <c r="K71" i="25"/>
  <c r="N71" i="25"/>
  <c r="L71" i="25"/>
  <c r="J71" i="25"/>
  <c r="M71" i="25"/>
  <c r="AD308" i="26"/>
  <c r="AD312" i="26" s="1"/>
  <c r="AD311" i="26" s="1"/>
  <c r="AD319" i="26" s="1"/>
  <c r="S320" i="26"/>
  <c r="S324" i="26" s="1"/>
  <c r="S64" i="25" s="1"/>
  <c r="S69" i="25" s="1"/>
  <c r="P320" i="26"/>
  <c r="P324" i="26" s="1"/>
  <c r="P64" i="25" s="1"/>
  <c r="P69" i="25" s="1"/>
  <c r="R320" i="26"/>
  <c r="R324" i="26" s="1"/>
  <c r="R64" i="25" s="1"/>
  <c r="R69" i="25" s="1"/>
  <c r="O321" i="26"/>
  <c r="V68" i="25"/>
  <c r="V69" i="25"/>
  <c r="F155" i="18"/>
  <c r="F67" i="11"/>
  <c r="F90" i="18"/>
  <c r="F273" i="12"/>
  <c r="E62" i="26"/>
  <c r="E80" i="26" s="1"/>
  <c r="E98" i="26" s="1"/>
  <c r="E79" i="26"/>
  <c r="E97" i="26" s="1"/>
  <c r="F54" i="15"/>
  <c r="F76" i="15" s="1"/>
  <c r="F98" i="15" s="1"/>
  <c r="F33" i="15"/>
  <c r="E197" i="26"/>
  <c r="E227" i="26" s="1"/>
  <c r="E168" i="26"/>
  <c r="F190" i="18"/>
  <c r="F107" i="11"/>
  <c r="F626" i="13"/>
  <c r="F662" i="13"/>
  <c r="F699" i="13" s="1"/>
  <c r="F736" i="13" s="1"/>
  <c r="F998" i="13"/>
  <c r="F292" i="18" s="1"/>
  <c r="F887" i="13"/>
  <c r="F924" i="13" s="1"/>
  <c r="F961" i="13" s="1"/>
  <c r="R323" i="26"/>
  <c r="Q323" i="26"/>
  <c r="Q321" i="26"/>
  <c r="F127" i="18"/>
  <c r="F34" i="11"/>
  <c r="F52" i="9"/>
  <c r="F74" i="9" s="1"/>
  <c r="F94" i="9" s="1"/>
  <c r="F158" i="9" s="1"/>
  <c r="F178" i="9" s="1"/>
  <c r="F116" i="9" s="1"/>
  <c r="F136" i="9" s="1"/>
  <c r="F200" i="9" s="1"/>
  <c r="F29" i="18" s="1"/>
  <c r="F29" i="19" s="1"/>
  <c r="F33" i="9"/>
  <c r="U71" i="25"/>
  <c r="X41" i="25"/>
  <c r="Y31" i="25"/>
  <c r="Y59" i="25" s="1"/>
  <c r="F467" i="9"/>
  <c r="F449" i="9"/>
  <c r="F47" i="18"/>
  <c r="F33" i="10"/>
  <c r="F221" i="18"/>
  <c r="F143" i="11"/>
  <c r="F250" i="18"/>
  <c r="F184" i="11"/>
  <c r="F258" i="18" s="1"/>
  <c r="F194" i="11"/>
  <c r="F268" i="18" s="1"/>
  <c r="F177" i="11"/>
  <c r="S323" i="26"/>
  <c r="F815" i="13"/>
  <c r="F851" i="13"/>
  <c r="F123" i="15"/>
  <c r="F146" i="15"/>
  <c r="F170" i="15" s="1"/>
  <c r="F194" i="15" s="1"/>
  <c r="F66" i="18"/>
  <c r="F57" i="10"/>
  <c r="F274" i="9"/>
  <c r="F256" i="9"/>
  <c r="P323" i="26"/>
  <c r="W61" i="25"/>
  <c r="W43" i="25"/>
  <c r="O63" i="25"/>
  <c r="O68" i="25" s="1"/>
  <c r="O71" i="25" s="1"/>
  <c r="O325" i="26"/>
  <c r="F33" i="16" l="1"/>
  <c r="F174" i="16"/>
  <c r="T321" i="26"/>
  <c r="AD320" i="26"/>
  <c r="AD324" i="26" s="1"/>
  <c r="AD64" i="25" s="1"/>
  <c r="AD69" i="25" s="1"/>
  <c r="P321" i="26"/>
  <c r="S321" i="26"/>
  <c r="R321" i="26"/>
  <c r="V71" i="25"/>
  <c r="F296" i="9"/>
  <c r="F276" i="9"/>
  <c r="F278" i="9" s="1"/>
  <c r="X61" i="25"/>
  <c r="X43" i="25"/>
  <c r="X55" i="25" s="1"/>
  <c r="F91" i="18"/>
  <c r="F274" i="12"/>
  <c r="F67" i="18"/>
  <c r="F58" i="10"/>
  <c r="F147" i="15"/>
  <c r="F171" i="15" s="1"/>
  <c r="F195" i="15" s="1"/>
  <c r="F124" i="15"/>
  <c r="S63" i="25"/>
  <c r="S68" i="25" s="1"/>
  <c r="S71" i="25" s="1"/>
  <c r="S325" i="26"/>
  <c r="F48" i="18"/>
  <c r="F34" i="10"/>
  <c r="F128" i="18"/>
  <c r="F35" i="11"/>
  <c r="R63" i="25"/>
  <c r="R68" i="25" s="1"/>
  <c r="R71" i="25" s="1"/>
  <c r="R325" i="26"/>
  <c r="T63" i="25"/>
  <c r="T68" i="25" s="1"/>
  <c r="T71" i="25" s="1"/>
  <c r="T325" i="26"/>
  <c r="F34" i="15"/>
  <c r="F55" i="15"/>
  <c r="F77" i="15" s="1"/>
  <c r="F99" i="15" s="1"/>
  <c r="F888" i="13"/>
  <c r="F925" i="13" s="1"/>
  <c r="F962" i="13" s="1"/>
  <c r="F999" i="13"/>
  <c r="F293" i="18" s="1"/>
  <c r="F251" i="18"/>
  <c r="F178" i="11"/>
  <c r="F195" i="11"/>
  <c r="F269" i="18" s="1"/>
  <c r="F185" i="11"/>
  <c r="F259" i="18" s="1"/>
  <c r="AD323" i="26"/>
  <c r="E198" i="26"/>
  <c r="E228" i="26" s="1"/>
  <c r="E169" i="26"/>
  <c r="F156" i="18"/>
  <c r="F68" i="11"/>
  <c r="W55" i="25"/>
  <c r="F489" i="9"/>
  <c r="F469" i="9"/>
  <c r="F471" i="9" s="1"/>
  <c r="F191" i="18"/>
  <c r="F108" i="11"/>
  <c r="P63" i="25"/>
  <c r="P68" i="25" s="1"/>
  <c r="P71" i="25" s="1"/>
  <c r="P325" i="26"/>
  <c r="F852" i="13"/>
  <c r="F816" i="13"/>
  <c r="F222" i="18"/>
  <c r="F144" i="11"/>
  <c r="Y41" i="25"/>
  <c r="Z31" i="25"/>
  <c r="F53" i="9"/>
  <c r="F35" i="9"/>
  <c r="Q63" i="25"/>
  <c r="Q68" i="25" s="1"/>
  <c r="Q71" i="25" s="1"/>
  <c r="Q325" i="26"/>
  <c r="F663" i="13"/>
  <c r="F700" i="13" s="1"/>
  <c r="F737" i="13" s="1"/>
  <c r="F627" i="13"/>
  <c r="F34" i="16" l="1"/>
  <c r="F175" i="16"/>
  <c r="AD321" i="26"/>
  <c r="Z41" i="25"/>
  <c r="Z43" i="25" s="1"/>
  <c r="Z55" i="25" s="1"/>
  <c r="Z59" i="25"/>
  <c r="Z61" i="25" s="1"/>
  <c r="F157" i="18"/>
  <c r="F69" i="11"/>
  <c r="X69" i="25"/>
  <c r="X68" i="25"/>
  <c r="F817" i="13"/>
  <c r="F853" i="13"/>
  <c r="F509" i="9"/>
  <c r="F491" i="9"/>
  <c r="F252" i="18"/>
  <c r="F196" i="11"/>
  <c r="F270" i="18" s="1"/>
  <c r="F186" i="11"/>
  <c r="F260" i="18" s="1"/>
  <c r="F179" i="11"/>
  <c r="F68" i="18"/>
  <c r="F59" i="10"/>
  <c r="Y61" i="25"/>
  <c r="Y43" i="25"/>
  <c r="Y55" i="25" s="1"/>
  <c r="F1000" i="13"/>
  <c r="F294" i="18" s="1"/>
  <c r="F889" i="13"/>
  <c r="F926" i="13" s="1"/>
  <c r="F963" i="13" s="1"/>
  <c r="F192" i="18"/>
  <c r="F109" i="11"/>
  <c r="E199" i="26"/>
  <c r="E229" i="26" s="1"/>
  <c r="E170" i="26"/>
  <c r="F49" i="18"/>
  <c r="F35" i="10"/>
  <c r="F148" i="15"/>
  <c r="F172" i="15" s="1"/>
  <c r="F196" i="15" s="1"/>
  <c r="F125" i="15"/>
  <c r="F92" i="18"/>
  <c r="F275" i="12"/>
  <c r="F75" i="9"/>
  <c r="F55" i="9"/>
  <c r="F57" i="9" s="1"/>
  <c r="AD63" i="25"/>
  <c r="AD68" i="25" s="1"/>
  <c r="AD71" i="25" s="1"/>
  <c r="AD325" i="26"/>
  <c r="F36" i="11"/>
  <c r="F129" i="18"/>
  <c r="F664" i="13"/>
  <c r="F701" i="13" s="1"/>
  <c r="F738" i="13" s="1"/>
  <c r="F628" i="13"/>
  <c r="F223" i="18"/>
  <c r="F145" i="11"/>
  <c r="W68" i="25"/>
  <c r="W69" i="25"/>
  <c r="F56" i="15"/>
  <c r="F78" i="15" s="1"/>
  <c r="F100" i="15" s="1"/>
  <c r="F35" i="15"/>
  <c r="F316" i="9"/>
  <c r="F298" i="9"/>
  <c r="F176" i="16" l="1"/>
  <c r="F35" i="16"/>
  <c r="W71" i="25"/>
  <c r="X71" i="25"/>
  <c r="Y69" i="25"/>
  <c r="Y68" i="25"/>
  <c r="F57" i="15"/>
  <c r="F79" i="15" s="1"/>
  <c r="F101" i="15" s="1"/>
  <c r="F36" i="15"/>
  <c r="F224" i="18"/>
  <c r="F146" i="11"/>
  <c r="F149" i="15"/>
  <c r="F173" i="15" s="1"/>
  <c r="F197" i="15" s="1"/>
  <c r="F126" i="15"/>
  <c r="E200" i="26"/>
  <c r="E230" i="26" s="1"/>
  <c r="E171" i="26"/>
  <c r="F573" i="9"/>
  <c r="F511" i="9"/>
  <c r="F513" i="9" s="1"/>
  <c r="F193" i="18"/>
  <c r="F110" i="11"/>
  <c r="Z69" i="25"/>
  <c r="Z68" i="25"/>
  <c r="F130" i="18"/>
  <c r="F37" i="11"/>
  <c r="F95" i="9"/>
  <c r="F77" i="9"/>
  <c r="F69" i="18"/>
  <c r="F60" i="10"/>
  <c r="F1001" i="13"/>
  <c r="F295" i="18" s="1"/>
  <c r="F890" i="13"/>
  <c r="F927" i="13" s="1"/>
  <c r="F964" i="13" s="1"/>
  <c r="F158" i="18"/>
  <c r="F70" i="11"/>
  <c r="F380" i="9"/>
  <c r="F318" i="9"/>
  <c r="F320" i="9" s="1"/>
  <c r="F253" i="18"/>
  <c r="F180" i="11"/>
  <c r="F197" i="11"/>
  <c r="F271" i="18" s="1"/>
  <c r="F187" i="11"/>
  <c r="F261" i="18" s="1"/>
  <c r="F665" i="13"/>
  <c r="F702" i="13" s="1"/>
  <c r="F739" i="13" s="1"/>
  <c r="F629" i="13"/>
  <c r="F93" i="18"/>
  <c r="F276" i="12"/>
  <c r="F50" i="18"/>
  <c r="F36" i="10"/>
  <c r="F51" i="25"/>
  <c r="F854" i="13"/>
  <c r="F818" i="13"/>
  <c r="F177" i="16" l="1"/>
  <c r="F36" i="16"/>
  <c r="F58" i="15"/>
  <c r="F80" i="15" s="1"/>
  <c r="F102" i="15" s="1"/>
  <c r="F37" i="15"/>
  <c r="F59" i="15" s="1"/>
  <c r="F81" i="15" s="1"/>
  <c r="F103" i="15" s="1"/>
  <c r="F1002" i="13"/>
  <c r="F296" i="18" s="1"/>
  <c r="F891" i="13"/>
  <c r="F928" i="13" s="1"/>
  <c r="F965" i="13" s="1"/>
  <c r="F94" i="18"/>
  <c r="F277" i="12"/>
  <c r="Z71" i="25"/>
  <c r="F593" i="9"/>
  <c r="F575" i="9"/>
  <c r="F819" i="13"/>
  <c r="F855" i="13"/>
  <c r="F400" i="9"/>
  <c r="F382" i="9"/>
  <c r="F159" i="9"/>
  <c r="F97" i="9"/>
  <c r="F99" i="9" s="1"/>
  <c r="E172" i="26"/>
  <c r="E201" i="26"/>
  <c r="E231" i="26" s="1"/>
  <c r="F225" i="18"/>
  <c r="F147" i="11"/>
  <c r="Y71" i="25"/>
  <c r="F127" i="15"/>
  <c r="F150" i="15"/>
  <c r="F174" i="15" s="1"/>
  <c r="F198" i="15" s="1"/>
  <c r="F51" i="18"/>
  <c r="F38" i="10"/>
  <c r="F68" i="10" s="1"/>
  <c r="F630" i="13"/>
  <c r="F666" i="13"/>
  <c r="F703" i="13" s="1"/>
  <c r="F740" i="13" s="1"/>
  <c r="F254" i="18"/>
  <c r="F198" i="11"/>
  <c r="F272" i="18" s="1"/>
  <c r="F181" i="11"/>
  <c r="F159" i="18"/>
  <c r="F71" i="11"/>
  <c r="F70" i="18"/>
  <c r="F61" i="10"/>
  <c r="F131" i="18"/>
  <c r="F38" i="11"/>
  <c r="F194" i="18"/>
  <c r="F111" i="11"/>
  <c r="F37" i="16" l="1"/>
  <c r="F178" i="16"/>
  <c r="F73" i="25"/>
  <c r="F132" i="18"/>
  <c r="F39" i="11"/>
  <c r="F72" i="11"/>
  <c r="F77" i="11"/>
  <c r="F166" i="18" s="1"/>
  <c r="F160" i="18"/>
  <c r="F226" i="18"/>
  <c r="F148" i="11"/>
  <c r="F892" i="13"/>
  <c r="F929" i="13" s="1"/>
  <c r="F966" i="13" s="1"/>
  <c r="F1003" i="13"/>
  <c r="F297" i="18" s="1"/>
  <c r="F338" i="9"/>
  <c r="F402" i="9"/>
  <c r="F404" i="9" s="1"/>
  <c r="F179" i="9"/>
  <c r="F161" i="9"/>
  <c r="F856" i="13"/>
  <c r="F820" i="13"/>
  <c r="F95" i="18"/>
  <c r="F37" i="19" s="1"/>
  <c r="F278" i="12"/>
  <c r="F283" i="12"/>
  <c r="F101" i="18" s="1"/>
  <c r="E202" i="26"/>
  <c r="E232" i="26" s="1"/>
  <c r="E173" i="26"/>
  <c r="F531" i="9"/>
  <c r="F595" i="9"/>
  <c r="F597" i="9" s="1"/>
  <c r="F195" i="18"/>
  <c r="F112" i="11"/>
  <c r="F71" i="18"/>
  <c r="F73" i="18" s="1"/>
  <c r="F63" i="10"/>
  <c r="F69" i="10" s="1"/>
  <c r="F71" i="10" s="1"/>
  <c r="F255" i="18"/>
  <c r="F182" i="11"/>
  <c r="F199" i="11"/>
  <c r="F273" i="18" s="1"/>
  <c r="F667" i="13"/>
  <c r="F704" i="13" s="1"/>
  <c r="F741" i="13" s="1"/>
  <c r="F631" i="13"/>
  <c r="F151" i="15"/>
  <c r="F129" i="15"/>
  <c r="F204" i="15" s="1"/>
  <c r="F328" i="18" s="1"/>
  <c r="F179" i="16" l="1"/>
  <c r="F38" i="16"/>
  <c r="F1004" i="13"/>
  <c r="F298" i="18" s="1"/>
  <c r="F893" i="13"/>
  <c r="F930" i="13" s="1"/>
  <c r="F967" i="13" s="1"/>
  <c r="F24" i="20"/>
  <c r="F26" i="20" s="1"/>
  <c r="F56" i="19"/>
  <c r="F551" i="9"/>
  <c r="F533" i="9"/>
  <c r="F284" i="12"/>
  <c r="F102" i="18" s="1"/>
  <c r="F96" i="18"/>
  <c r="F279" i="12"/>
  <c r="F227" i="18"/>
  <c r="F149" i="11"/>
  <c r="F161" i="18"/>
  <c r="F78" i="11"/>
  <c r="F167" i="18" s="1"/>
  <c r="F73" i="11"/>
  <c r="F181" i="9"/>
  <c r="F183" i="9" s="1"/>
  <c r="F117" i="9"/>
  <c r="F358" i="9"/>
  <c r="F340" i="9"/>
  <c r="F133" i="18"/>
  <c r="F40" i="11"/>
  <c r="F175" i="15"/>
  <c r="F153" i="15"/>
  <c r="F205" i="15" s="1"/>
  <c r="F329" i="18" s="1"/>
  <c r="F256" i="18"/>
  <c r="F200" i="11"/>
  <c r="F196" i="18"/>
  <c r="F113" i="11"/>
  <c r="E203" i="26"/>
  <c r="E233" i="26" s="1"/>
  <c r="E174" i="26"/>
  <c r="F668" i="13"/>
  <c r="F705" i="13" s="1"/>
  <c r="F742" i="13" s="1"/>
  <c r="F632" i="13"/>
  <c r="F821" i="13"/>
  <c r="F857" i="13"/>
  <c r="F180" i="16" l="1"/>
  <c r="F39" i="16"/>
  <c r="E123" i="26"/>
  <c r="E243" i="26" s="1"/>
  <c r="F28" i="20"/>
  <c r="F669" i="13"/>
  <c r="F706" i="13" s="1"/>
  <c r="F743" i="13" s="1"/>
  <c r="F633" i="13"/>
  <c r="F197" i="18"/>
  <c r="F114" i="11"/>
  <c r="F162" i="18"/>
  <c r="F74" i="11"/>
  <c r="F79" i="11"/>
  <c r="F168" i="18" s="1"/>
  <c r="F1005" i="13"/>
  <c r="F299" i="18" s="1"/>
  <c r="F894" i="13"/>
  <c r="F931" i="13" s="1"/>
  <c r="F968" i="13" s="1"/>
  <c r="E204" i="26"/>
  <c r="E234" i="26" s="1"/>
  <c r="E175" i="26"/>
  <c r="F274" i="18"/>
  <c r="F201" i="11"/>
  <c r="F134" i="18"/>
  <c r="F41" i="11"/>
  <c r="F137" i="9"/>
  <c r="F119" i="9"/>
  <c r="F858" i="13"/>
  <c r="F822" i="13"/>
  <c r="F228" i="18"/>
  <c r="F150" i="11"/>
  <c r="F177" i="15"/>
  <c r="F206" i="15" s="1"/>
  <c r="F330" i="18" s="1"/>
  <c r="F199" i="15"/>
  <c r="F201" i="15" s="1"/>
  <c r="F207" i="15" s="1"/>
  <c r="F422" i="9"/>
  <c r="F424" i="9" s="1"/>
  <c r="F360" i="9"/>
  <c r="F362" i="9" s="1"/>
  <c r="F97" i="18"/>
  <c r="F280" i="12"/>
  <c r="F285" i="12"/>
  <c r="F103" i="18" s="1"/>
  <c r="F615" i="9"/>
  <c r="F617" i="9" s="1"/>
  <c r="F553" i="9"/>
  <c r="F555" i="9" s="1"/>
  <c r="F181" i="16" l="1"/>
  <c r="F40" i="16"/>
  <c r="F139" i="9"/>
  <c r="F141" i="9" s="1"/>
  <c r="F201" i="9"/>
  <c r="F198" i="18"/>
  <c r="F115" i="11"/>
  <c r="F98" i="18"/>
  <c r="F286" i="12"/>
  <c r="F104" i="18" s="1"/>
  <c r="F281" i="12"/>
  <c r="F331" i="18"/>
  <c r="F209" i="15"/>
  <c r="F254" i="15" s="1"/>
  <c r="F823" i="13"/>
  <c r="F859" i="13"/>
  <c r="F135" i="18"/>
  <c r="F42" i="11"/>
  <c r="E205" i="26"/>
  <c r="E235" i="26" s="1"/>
  <c r="E176" i="26"/>
  <c r="F1006" i="13"/>
  <c r="F300" i="18" s="1"/>
  <c r="F895" i="13"/>
  <c r="F932" i="13" s="1"/>
  <c r="F969" i="13" s="1"/>
  <c r="F163" i="18"/>
  <c r="F80" i="11"/>
  <c r="F169" i="18" s="1"/>
  <c r="F75" i="11"/>
  <c r="F634" i="13"/>
  <c r="F670" i="13"/>
  <c r="F707" i="13" s="1"/>
  <c r="F744" i="13" s="1"/>
  <c r="F229" i="18"/>
  <c r="F151" i="11"/>
  <c r="F275" i="18"/>
  <c r="F203" i="11"/>
  <c r="F219" i="11" s="1"/>
  <c r="F41" i="16" l="1"/>
  <c r="F182" i="16"/>
  <c r="F199" i="18"/>
  <c r="F116" i="11"/>
  <c r="F671" i="13"/>
  <c r="F708" i="13" s="1"/>
  <c r="F745" i="13" s="1"/>
  <c r="F635" i="13"/>
  <c r="E206" i="26"/>
  <c r="E236" i="26" s="1"/>
  <c r="E177" i="26"/>
  <c r="F896" i="13"/>
  <c r="F933" i="13" s="1"/>
  <c r="F970" i="13" s="1"/>
  <c r="F1007" i="13"/>
  <c r="F301" i="18" s="1"/>
  <c r="F99" i="18"/>
  <c r="F41" i="19" s="1"/>
  <c r="F282" i="12"/>
  <c r="F287" i="12"/>
  <c r="F105" i="18" s="1"/>
  <c r="F230" i="18"/>
  <c r="F152" i="11"/>
  <c r="F164" i="18"/>
  <c r="F76" i="11"/>
  <c r="F81" i="11"/>
  <c r="F170" i="18" s="1"/>
  <c r="F860" i="13"/>
  <c r="F824" i="13"/>
  <c r="F30" i="18"/>
  <c r="F30" i="19" s="1"/>
  <c r="F203" i="9"/>
  <c r="F228" i="9" s="1"/>
  <c r="F136" i="18"/>
  <c r="F43" i="11"/>
  <c r="F42" i="16" l="1"/>
  <c r="F183" i="16"/>
  <c r="F672" i="13"/>
  <c r="F709" i="13" s="1"/>
  <c r="F746" i="13" s="1"/>
  <c r="F636" i="13"/>
  <c r="F165" i="18"/>
  <c r="F82" i="11"/>
  <c r="F137" i="18"/>
  <c r="F44" i="11"/>
  <c r="F825" i="13"/>
  <c r="F861" i="13"/>
  <c r="F100" i="18"/>
  <c r="F288" i="12"/>
  <c r="E207" i="26"/>
  <c r="E237" i="26" s="1"/>
  <c r="E178" i="26"/>
  <c r="F200" i="18"/>
  <c r="F117" i="11"/>
  <c r="F1008" i="13"/>
  <c r="F302" i="18" s="1"/>
  <c r="F897" i="13"/>
  <c r="F934" i="13" s="1"/>
  <c r="F971" i="13" s="1"/>
  <c r="F231" i="18"/>
  <c r="F153" i="11"/>
  <c r="F43" i="16" l="1"/>
  <c r="F184" i="16"/>
  <c r="F106" i="18"/>
  <c r="F289" i="12"/>
  <c r="F171" i="18"/>
  <c r="F83" i="11"/>
  <c r="F232" i="18"/>
  <c r="F154" i="11"/>
  <c r="E208" i="26"/>
  <c r="E238" i="26" s="1"/>
  <c r="E179" i="26"/>
  <c r="F1009" i="13"/>
  <c r="F303" i="18" s="1"/>
  <c r="F898" i="13"/>
  <c r="F935" i="13" s="1"/>
  <c r="F972" i="13" s="1"/>
  <c r="F138" i="18"/>
  <c r="F45" i="11"/>
  <c r="F673" i="13"/>
  <c r="F710" i="13" s="1"/>
  <c r="F747" i="13" s="1"/>
  <c r="F637" i="13"/>
  <c r="F201" i="18"/>
  <c r="F118" i="11"/>
  <c r="F862" i="13"/>
  <c r="F826" i="13"/>
  <c r="F44" i="16" l="1"/>
  <c r="F185" i="16"/>
  <c r="F827" i="13"/>
  <c r="F863" i="13"/>
  <c r="F172" i="18"/>
  <c r="F84" i="11"/>
  <c r="F1010" i="13"/>
  <c r="F304" i="18" s="1"/>
  <c r="F899" i="13"/>
  <c r="F936" i="13" s="1"/>
  <c r="F973" i="13" s="1"/>
  <c r="F638" i="13"/>
  <c r="F674" i="13"/>
  <c r="F711" i="13" s="1"/>
  <c r="F748" i="13" s="1"/>
  <c r="F233" i="18"/>
  <c r="F155" i="11"/>
  <c r="F202" i="18"/>
  <c r="F119" i="11"/>
  <c r="F139" i="18"/>
  <c r="F46" i="11"/>
  <c r="E209" i="26"/>
  <c r="E239" i="26" s="1"/>
  <c r="E180" i="26"/>
  <c r="E210" i="26" s="1"/>
  <c r="E240" i="26" s="1"/>
  <c r="F107" i="18"/>
  <c r="F290" i="12"/>
  <c r="F45" i="16" l="1"/>
  <c r="F186" i="16"/>
  <c r="F173" i="18"/>
  <c r="F85" i="11"/>
  <c r="F675" i="13"/>
  <c r="F712" i="13" s="1"/>
  <c r="F749" i="13" s="1"/>
  <c r="F639" i="13"/>
  <c r="F108" i="18"/>
  <c r="F291" i="12"/>
  <c r="F140" i="18"/>
  <c r="F48" i="11"/>
  <c r="F215" i="11" s="1"/>
  <c r="F234" i="18"/>
  <c r="F156" i="11"/>
  <c r="F900" i="13"/>
  <c r="F937" i="13" s="1"/>
  <c r="F974" i="13" s="1"/>
  <c r="F1011" i="13"/>
  <c r="F305" i="18" s="1"/>
  <c r="F203" i="18"/>
  <c r="F120" i="11"/>
  <c r="F864" i="13"/>
  <c r="F828" i="13"/>
  <c r="F46" i="16" l="1"/>
  <c r="F187" i="16"/>
  <c r="F204" i="18"/>
  <c r="F121" i="11"/>
  <c r="F235" i="18"/>
  <c r="F158" i="11"/>
  <c r="F218" i="11" s="1"/>
  <c r="F109" i="18"/>
  <c r="F293" i="12"/>
  <c r="F421" i="12" s="1"/>
  <c r="F829" i="13"/>
  <c r="F865" i="13"/>
  <c r="F676" i="13"/>
  <c r="F713" i="13" s="1"/>
  <c r="F750" i="13" s="1"/>
  <c r="F640" i="13"/>
  <c r="F174" i="18"/>
  <c r="F86" i="11"/>
  <c r="F1012" i="13"/>
  <c r="F306" i="18" s="1"/>
  <c r="F901" i="13"/>
  <c r="F938" i="13" s="1"/>
  <c r="F975" i="13" s="1"/>
  <c r="F188" i="16" l="1"/>
  <c r="F190" i="16" s="1"/>
  <c r="F48" i="16"/>
  <c r="F1013" i="13"/>
  <c r="F307" i="18" s="1"/>
  <c r="F902" i="13"/>
  <c r="F939" i="13" s="1"/>
  <c r="F976" i="13" s="1"/>
  <c r="F866" i="13"/>
  <c r="F830" i="13"/>
  <c r="F677" i="13"/>
  <c r="F714" i="13" s="1"/>
  <c r="F751" i="13" s="1"/>
  <c r="F641" i="13"/>
  <c r="F205" i="18"/>
  <c r="F123" i="11"/>
  <c r="F217" i="11" s="1"/>
  <c r="F175" i="18"/>
  <c r="F88" i="11"/>
  <c r="F216" i="11" s="1"/>
  <c r="F832" i="13" l="1"/>
  <c r="F1022" i="13" s="1"/>
  <c r="F867" i="13"/>
  <c r="F1014" i="13"/>
  <c r="F308" i="18" s="1"/>
  <c r="F903" i="13"/>
  <c r="F940" i="13" s="1"/>
  <c r="F977" i="13" s="1"/>
  <c r="F642" i="13"/>
  <c r="F678" i="13"/>
  <c r="F715" i="13" s="1"/>
  <c r="F752" i="13" s="1"/>
  <c r="F904" i="13" l="1"/>
  <c r="F869" i="13"/>
  <c r="F1023" i="13" s="1"/>
  <c r="F1015" i="13"/>
  <c r="F679" i="13"/>
  <c r="F644" i="13"/>
  <c r="F716" i="13" l="1"/>
  <c r="F681" i="13"/>
  <c r="F1017" i="13"/>
  <c r="F309" i="18"/>
  <c r="F941" i="13"/>
  <c r="F906" i="13"/>
  <c r="F1024" i="13" s="1"/>
  <c r="F978" i="13" l="1"/>
  <c r="F980" i="13" s="1"/>
  <c r="F1026" i="13" s="1"/>
  <c r="F1028" i="13" s="1"/>
  <c r="F943" i="13"/>
  <c r="F1025" i="13" s="1"/>
  <c r="F753" i="13"/>
  <c r="F755" i="13" s="1"/>
  <c r="F718" i="13"/>
</calcChain>
</file>

<file path=xl/sharedStrings.xml><?xml version="1.0" encoding="utf-8"?>
<sst xmlns="http://schemas.openxmlformats.org/spreadsheetml/2006/main" count="1679" uniqueCount="1228">
  <si>
    <t>Owner:</t>
  </si>
  <si>
    <t>Project:</t>
  </si>
  <si>
    <t>Sheet:</t>
  </si>
  <si>
    <t>Version:</t>
  </si>
  <si>
    <t>Date:</t>
  </si>
  <si>
    <t>Filename:</t>
  </si>
  <si>
    <t>Workbook Properties</t>
  </si>
  <si>
    <t>[Bidder Name]</t>
  </si>
  <si>
    <t>South Western Franchise</t>
  </si>
  <si>
    <t>Templates Version Control</t>
  </si>
  <si>
    <t>Version</t>
  </si>
  <si>
    <t>Filename</t>
  </si>
  <si>
    <t>Description</t>
  </si>
  <si>
    <t>Date</t>
  </si>
  <si>
    <t>v1.00</t>
  </si>
  <si>
    <t>South Western Franchise_Financial Model Templates_v1.00.xlsx</t>
  </si>
  <si>
    <t>Financial Model Templates</t>
  </si>
  <si>
    <t>Template Legend</t>
  </si>
  <si>
    <t>Banner 1: Properties and Section Breaks</t>
  </si>
  <si>
    <t>Banner 2: Headers, Timeline and Key Labels</t>
  </si>
  <si>
    <t>DfT Inputs [Bidders free to overwrite spare items denoted by square brackets]</t>
  </si>
  <si>
    <t>Bidder Inputs/Feeds</t>
  </si>
  <si>
    <t>Calculations and Feeds</t>
  </si>
  <si>
    <t>Restricted Data Entry</t>
  </si>
  <si>
    <t>Leave blank</t>
  </si>
  <si>
    <t>Switches / Scenario selection</t>
  </si>
  <si>
    <t>Note: No cells other than those formatted as "Bidder Inputs/Feeds" or spare items denoted by square brackets may be used by bidders for populating. The structure of any worksheet must not be changed by the insertion/deletion of any rows or columns.</t>
  </si>
  <si>
    <t>END</t>
  </si>
  <si>
    <t>Template Control</t>
  </si>
  <si>
    <t>Output Presentation</t>
  </si>
  <si>
    <t>Present Model Outputs in:</t>
  </si>
  <si>
    <t>Bidders are invited to drive this cell from their model control sheet</t>
  </si>
  <si>
    <t>Price Base:</t>
  </si>
  <si>
    <t>Financial Model Version</t>
  </si>
  <si>
    <t>Output Scenario Flag</t>
  </si>
  <si>
    <t>Model Option Scenario</t>
  </si>
  <si>
    <t>Version Control</t>
  </si>
  <si>
    <t>Workbook Name</t>
  </si>
  <si>
    <t>Version Number</t>
  </si>
  <si>
    <t>NPV of Franchise Payments (£m)</t>
  </si>
  <si>
    <t>Changes</t>
  </si>
  <si>
    <t>Description of changes</t>
  </si>
  <si>
    <t>Location</t>
  </si>
  <si>
    <t>Contract Reference</t>
  </si>
  <si>
    <t>ROA Reference</t>
  </si>
  <si>
    <t>Modeller</t>
  </si>
  <si>
    <t>Sign-off</t>
  </si>
  <si>
    <t>Timeline</t>
  </si>
  <si>
    <t>Price Bases &amp; Discount Date</t>
  </si>
  <si>
    <t>Financial Year</t>
  </si>
  <si>
    <t>First Day</t>
  </si>
  <si>
    <t>Last Day</t>
  </si>
  <si>
    <t>Input Price Base</t>
  </si>
  <si>
    <t>Output Price Base</t>
  </si>
  <si>
    <t>2017/18</t>
  </si>
  <si>
    <t>Discount Date:</t>
  </si>
  <si>
    <t>Franchise Dates</t>
  </si>
  <si>
    <t>Franchise start</t>
  </si>
  <si>
    <t>Franchise end (Core)</t>
  </si>
  <si>
    <t>Franchise end (Optional Extension)</t>
  </si>
  <si>
    <t>Franchise Year</t>
  </si>
  <si>
    <t>Type</t>
  </si>
  <si>
    <t>Category</t>
  </si>
  <si>
    <t>Mid Point</t>
  </si>
  <si>
    <t>Financial Year End</t>
  </si>
  <si>
    <t>Franchise Start Date</t>
  </si>
  <si>
    <t>Franchise End Dates</t>
  </si>
  <si>
    <t>Year -3</t>
  </si>
  <si>
    <t>Full</t>
  </si>
  <si>
    <t>Actual</t>
  </si>
  <si>
    <t>Year -2</t>
  </si>
  <si>
    <t>Year -1</t>
  </si>
  <si>
    <t>Forecast</t>
  </si>
  <si>
    <t>Year 0</t>
  </si>
  <si>
    <t>Year 1</t>
  </si>
  <si>
    <t>Year 2</t>
  </si>
  <si>
    <t>Year 3</t>
  </si>
  <si>
    <t>Year 4</t>
  </si>
  <si>
    <t>Year 5</t>
  </si>
  <si>
    <t>Year 6</t>
  </si>
  <si>
    <t>Year 7</t>
  </si>
  <si>
    <t>Year 9</t>
  </si>
  <si>
    <t>Year 10</t>
  </si>
  <si>
    <t>Year 11</t>
  </si>
  <si>
    <t>Year 12</t>
  </si>
  <si>
    <t>Year 13</t>
  </si>
  <si>
    <t>Year 1 (Part)</t>
  </si>
  <si>
    <t>Part</t>
  </si>
  <si>
    <t>Year 8 (Part - Core)</t>
  </si>
  <si>
    <t>Year 9 (Part - Extn)</t>
  </si>
  <si>
    <t>Timeline Generation</t>
  </si>
  <si>
    <t>Part Years and Optional Extensions</t>
  </si>
  <si>
    <t>Blank</t>
  </si>
  <si>
    <t>For Bidder Use</t>
  </si>
  <si>
    <t>Days in Year</t>
  </si>
  <si>
    <t>Days in Full Financial Year</t>
  </si>
  <si>
    <t>Franchise Flags</t>
  </si>
  <si>
    <t>Franchise Years</t>
  </si>
  <si>
    <t>Full Years</t>
  </si>
  <si>
    <t>Years in Scope</t>
  </si>
  <si>
    <t>Core Franchise Period</t>
  </si>
  <si>
    <t>Core Franchise Part Years in Scope</t>
  </si>
  <si>
    <t>FO&amp;C Part Year Factors</t>
  </si>
  <si>
    <t>Part Years in Scope</t>
  </si>
  <si>
    <t>FY</t>
  </si>
  <si>
    <t>Factor for First Full Year of Franchise</t>
  </si>
  <si>
    <t>Current Start Date</t>
  </si>
  <si>
    <t>Current End Date</t>
  </si>
  <si>
    <t>New Start Date</t>
  </si>
  <si>
    <t>New End Date</t>
  </si>
  <si>
    <t>Seasonality Adjustment: Passenger Fares Revenue (% Increment/Decrement)</t>
  </si>
  <si>
    <t>Seasonality Adjustment: All Other Items (% Increment/Decrement)</t>
  </si>
  <si>
    <t>Passenger Fares Revenue</t>
  </si>
  <si>
    <t>Year 1 Part-Full Adjustment: Passenger Fares Revenue</t>
  </si>
  <si>
    <t>All Other Items</t>
  </si>
  <si>
    <t>Year 1 Part-Full Adjustment: All Other Items</t>
  </si>
  <si>
    <t>Years in Scope Accounting for Different End Dates</t>
  </si>
  <si>
    <t>Factor for Final Full Year of Franchise</t>
  </si>
  <si>
    <t>Year 8 Part-Full Adjustment: Passenger Fares Revenue</t>
  </si>
  <si>
    <t>Year 8 Part-Full Adjustment: All Other Items</t>
  </si>
  <si>
    <t>Item</t>
  </si>
  <si>
    <t>Unit</t>
  </si>
  <si>
    <t>DfT Assumption</t>
  </si>
  <si>
    <t>Indices &amp; Rates (Annual Rates for Full Years and Annual Equivalent Rates for Part Years)</t>
  </si>
  <si>
    <t>Inflation &amp; Discounting</t>
  </si>
  <si>
    <t>%</t>
  </si>
  <si>
    <t>Other Rates</t>
  </si>
  <si>
    <t>Profit Sharing Thresholds &amp; Rates</t>
  </si>
  <si>
    <t>Profit Share Thresholds1*:</t>
  </si>
  <si>
    <t>First profit share threshold ('FPST')</t>
  </si>
  <si>
    <t>Second profit share threshold ('SPST')</t>
  </si>
  <si>
    <t>Third profit share threshold ('TPST')</t>
  </si>
  <si>
    <t>DfT profit share2**:</t>
  </si>
  <si>
    <t>% of Relevant Profit in excess of the FPST but less than the SPST</t>
  </si>
  <si>
    <t>% of Relevant Profit in excess of the SPST but less than the TPST</t>
  </si>
  <si>
    <t>% of Relevant Profit in excess of the TPST</t>
  </si>
  <si>
    <t>Notes:</t>
  </si>
  <si>
    <t xml:space="preserve">** The % of Relevant Profit in excess of the FPST / SPST / TPST that the Franchisee shall pay to the Secretary of State, where 'Relevant Profit' is as defined in the Franchise Agreement. </t>
  </si>
  <si>
    <t>Passenger Revenue Service Groups</t>
  </si>
  <si>
    <t>SG01  Mainline - Bournemouth / Weymouth</t>
  </si>
  <si>
    <t>SG02  Mainline - Portsmouth</t>
  </si>
  <si>
    <t>SG03  West of England</t>
  </si>
  <si>
    <t>SG04  Island Line</t>
  </si>
  <si>
    <t>SG05  Mainline - Basingstoke/Romsey/Lymington</t>
  </si>
  <si>
    <t>SG06  South Coast</t>
  </si>
  <si>
    <t>SG07  Suburban - Alton</t>
  </si>
  <si>
    <t>SG08  Suburban - Windsor inners</t>
  </si>
  <si>
    <t>SG09  Suburban - Windsor Outers</t>
  </si>
  <si>
    <t>SG10  Suburban - GLD/WOK</t>
  </si>
  <si>
    <t>SG11  Heathrow Bus</t>
  </si>
  <si>
    <t>[Passenger Revenue Service Groups 12]</t>
  </si>
  <si>
    <t>[Passenger Revenue Service Groups 13]</t>
  </si>
  <si>
    <t>[Passenger Revenue Service Groups 14]</t>
  </si>
  <si>
    <t>[Passenger Revenue Service Groups 15]</t>
  </si>
  <si>
    <t>[Passenger Revenue Service Groups 16]</t>
  </si>
  <si>
    <t>Other Fares Revenue</t>
  </si>
  <si>
    <t>Travelcard Revenue</t>
  </si>
  <si>
    <t>Concessionary Travel</t>
  </si>
  <si>
    <t>Railcard Sales</t>
  </si>
  <si>
    <t>Refunds</t>
  </si>
  <si>
    <t>Penalty Fares</t>
  </si>
  <si>
    <t>Excess Fares</t>
  </si>
  <si>
    <t>Upgrades</t>
  </si>
  <si>
    <t>Rail Staff Travel</t>
  </si>
  <si>
    <t>BT Police</t>
  </si>
  <si>
    <t>Met &amp; City Police</t>
  </si>
  <si>
    <t>Bus Feeder Income</t>
  </si>
  <si>
    <t>Passenger Compensation</t>
  </si>
  <si>
    <t>Megatrain</t>
  </si>
  <si>
    <t>[Other Fares Revenue Line 14]</t>
  </si>
  <si>
    <t>Other LENNON revenue</t>
  </si>
  <si>
    <t>Other Revenue</t>
  </si>
  <si>
    <t>Other Revenue from Core Business</t>
  </si>
  <si>
    <t>Car Park</t>
  </si>
  <si>
    <t>Car Park - Non Lennon</t>
  </si>
  <si>
    <t>Commission Receivable LENNON</t>
  </si>
  <si>
    <t xml:space="preserve">Other Commission </t>
  </si>
  <si>
    <t xml:space="preserve">Letting Income </t>
  </si>
  <si>
    <t xml:space="preserve">Advertising Income </t>
  </si>
  <si>
    <t xml:space="preserve">Other Income </t>
  </si>
  <si>
    <t>[Other Revenue from Core Business Line 9]</t>
  </si>
  <si>
    <t>[Other Revenue from Core Business Line 10]</t>
  </si>
  <si>
    <t>[Other Revenue from Core Business Line 11]</t>
  </si>
  <si>
    <t>[Other Revenue from Core Business Line 12]</t>
  </si>
  <si>
    <t>[Other Revenue from Core Business Line 13]</t>
  </si>
  <si>
    <t>[Other Revenue from Core Business Line 14]</t>
  </si>
  <si>
    <t>[Other Revenue from Core Business Line 15]</t>
  </si>
  <si>
    <t>[Other Revenue from Core Business Line 16]</t>
  </si>
  <si>
    <t>[Other Revenue from Core Business Line 17]</t>
  </si>
  <si>
    <t>[Other Revenue from Core Business Line 18]</t>
  </si>
  <si>
    <t>[Other Revenue from Core Business Line 19]</t>
  </si>
  <si>
    <t>[Other Revenue from Core Business Line 20]</t>
  </si>
  <si>
    <t>Revenue from Costs Offcharged</t>
  </si>
  <si>
    <t xml:space="preserve">Traincrew Hire </t>
  </si>
  <si>
    <t>Traction Fuel - Other TOCs</t>
  </si>
  <si>
    <t>Hiring of Units</t>
  </si>
  <si>
    <t>SFO Station Access Incomes: QX</t>
  </si>
  <si>
    <t>SFO Station Access Incomes: LTC</t>
  </si>
  <si>
    <t>Station Access Incomes: LUL</t>
  </si>
  <si>
    <t xml:space="preserve">Network Rail </t>
  </si>
  <si>
    <t xml:space="preserve">ROSCO </t>
  </si>
  <si>
    <t xml:space="preserve">Depot Agreement Income </t>
  </si>
  <si>
    <t>Desiro Performance Regime</t>
  </si>
  <si>
    <t>[Revenue from Costs Offcharged Line 11]</t>
  </si>
  <si>
    <t>[Revenue from Costs Offcharged Line 12]</t>
  </si>
  <si>
    <t>[Revenue from Costs Offcharged Line 13]</t>
  </si>
  <si>
    <t>[Revenue from Costs Offcharged Line 14]</t>
  </si>
  <si>
    <t>[Revenue from Costs Offcharged Line 15]</t>
  </si>
  <si>
    <t>[Revenue from Costs Offcharged Line 16]</t>
  </si>
  <si>
    <t>[Revenue from Costs Offcharged Line 17]</t>
  </si>
  <si>
    <t>[Revenue from Costs Offcharged Line 18]</t>
  </si>
  <si>
    <t>[Revenue from Costs Offcharged Line 19]</t>
  </si>
  <si>
    <t>[Revenue from Costs Offcharged Line 20]</t>
  </si>
  <si>
    <t>Staff Costs</t>
  </si>
  <si>
    <t>Staff Functions</t>
  </si>
  <si>
    <t>Staff functions</t>
  </si>
  <si>
    <t>Staff Group (for P&amp;L lookup)</t>
  </si>
  <si>
    <t>Staff groups</t>
  </si>
  <si>
    <t>Control</t>
  </si>
  <si>
    <t>Staff Costs: Depot</t>
  </si>
  <si>
    <t>Staff Costs: Trains</t>
  </si>
  <si>
    <t>Depot</t>
  </si>
  <si>
    <t>Staff Costs: Stations</t>
  </si>
  <si>
    <t>Engineering</t>
  </si>
  <si>
    <t>Performance</t>
  </si>
  <si>
    <t>Staff Costs: HQ</t>
  </si>
  <si>
    <t>Commercial</t>
  </si>
  <si>
    <t>Staff Costs: Other</t>
  </si>
  <si>
    <t>Communications &amp; Marketing</t>
  </si>
  <si>
    <t>CSC</t>
  </si>
  <si>
    <t>Directors</t>
  </si>
  <si>
    <t>Finance</t>
  </si>
  <si>
    <t>Human Resources</t>
  </si>
  <si>
    <t>IT</t>
  </si>
  <si>
    <t>Resourcing</t>
  </si>
  <si>
    <t>Safety</t>
  </si>
  <si>
    <t>Standards</t>
  </si>
  <si>
    <t>Crime &amp; Revenue Protection</t>
  </si>
  <si>
    <t>Customer Information and Experience</t>
  </si>
  <si>
    <t>Head of Station</t>
  </si>
  <si>
    <t>Station Property</t>
  </si>
  <si>
    <t>Stations &amp; Retail</t>
  </si>
  <si>
    <t>Ticket Office</t>
  </si>
  <si>
    <t>Commercial Guards</t>
  </si>
  <si>
    <t>Drivers (Qualified)</t>
  </si>
  <si>
    <t>Guards</t>
  </si>
  <si>
    <t>Trainee Drivers</t>
  </si>
  <si>
    <t>Customer Experience Ambassador + VTO Agent</t>
  </si>
  <si>
    <t>Island Line</t>
  </si>
  <si>
    <t>[Staff Functions Line 27]</t>
  </si>
  <si>
    <t>[Staff Functions Line 28]</t>
  </si>
  <si>
    <t>[Staff Functions Line 29]</t>
  </si>
  <si>
    <t>[Staff Functions Line 30]</t>
  </si>
  <si>
    <t>[Staff Functions Line 31]</t>
  </si>
  <si>
    <t>[Staff Functions Line 32]</t>
  </si>
  <si>
    <t>[Staff Functions Line 33]</t>
  </si>
  <si>
    <t>[Staff Functions Line 34]</t>
  </si>
  <si>
    <t>[Staff Functions Line 35]</t>
  </si>
  <si>
    <t>Total Redundancy Compensation</t>
  </si>
  <si>
    <t>Other Operating Costs</t>
  </si>
  <si>
    <t>Other Staff Costs</t>
  </si>
  <si>
    <t>Uniforms &amp; Protective Clothing</t>
  </si>
  <si>
    <t>Employee Expenses</t>
  </si>
  <si>
    <t>Bonuses</t>
  </si>
  <si>
    <t>Staff Recruitment</t>
  </si>
  <si>
    <t>Staff Training</t>
  </si>
  <si>
    <t>Agency and Casual Staff</t>
  </si>
  <si>
    <t>BRASS</t>
  </si>
  <si>
    <t>IAS19 Pension Provision</t>
  </si>
  <si>
    <t>Additional Island Line Pension Costs</t>
  </si>
  <si>
    <t>[Other Staff Costs Line 11]</t>
  </si>
  <si>
    <t>[Other Staff Costs Line 12]</t>
  </si>
  <si>
    <t>[Other Staff Costs Line 13]</t>
  </si>
  <si>
    <t>[Other Staff Costs Line 14]</t>
  </si>
  <si>
    <t>[Other Staff Costs Line 15]</t>
  </si>
  <si>
    <t>[Other Staff Costs Line 16]</t>
  </si>
  <si>
    <t>[Other Staff Costs Line 17]</t>
  </si>
  <si>
    <t>[Other Staff Costs Line 18]</t>
  </si>
  <si>
    <t>[Other Staff Costs Line 19]</t>
  </si>
  <si>
    <t>[Other Staff Costs Line 20]</t>
  </si>
  <si>
    <t>[Other Staff Costs Line 21]</t>
  </si>
  <si>
    <t>[Other Staff Costs Line 22]</t>
  </si>
  <si>
    <t>[Other Staff Costs Line 23]</t>
  </si>
  <si>
    <t>[Other Staff Costs Line 24]</t>
  </si>
  <si>
    <t>[Other Staff Costs Line 25]</t>
  </si>
  <si>
    <t>[Other Staff Costs Line 26]</t>
  </si>
  <si>
    <t>[Other Staff Costs Line 27]</t>
  </si>
  <si>
    <t>[Other Staff Costs Line 28]</t>
  </si>
  <si>
    <t>[Other Staff Costs Line 29]</t>
  </si>
  <si>
    <t>[Other Staff Costs Line 30]</t>
  </si>
  <si>
    <t>Station &amp; Train Operations</t>
  </si>
  <si>
    <t>Retail Commission</t>
  </si>
  <si>
    <t>Other Commission</t>
  </si>
  <si>
    <t>Traction Fuel</t>
  </si>
  <si>
    <t>Materials</t>
  </si>
  <si>
    <t>Station Security</t>
  </si>
  <si>
    <t>Station Utilities</t>
  </si>
  <si>
    <t>Planned Maintenance</t>
  </si>
  <si>
    <t>Stations Maintenance</t>
  </si>
  <si>
    <t>Other Maintenance</t>
  </si>
  <si>
    <t>Printed Tickets</t>
  </si>
  <si>
    <t>Property Letting Charges</t>
  </si>
  <si>
    <t>Station Utilities: Electricity</t>
  </si>
  <si>
    <t>Station Utilities: Gas</t>
  </si>
  <si>
    <t>Station Utilities: Water</t>
  </si>
  <si>
    <t>Station Cleaning</t>
  </si>
  <si>
    <t>Ticket Machine Leases</t>
  </si>
  <si>
    <t>Ticket Machine Maintenance</t>
  </si>
  <si>
    <t>Gate Leases</t>
  </si>
  <si>
    <t>Gate Maintenance</t>
  </si>
  <si>
    <t>Car Parking Equipment Maintenance</t>
  </si>
  <si>
    <t>Smartcard Implementation</t>
  </si>
  <si>
    <t xml:space="preserve">Commissions Payable (LENNON) </t>
  </si>
  <si>
    <t>On-train Wifi Costs</t>
  </si>
  <si>
    <t>Non LENNON Car Park Commission</t>
  </si>
  <si>
    <t>[Station &amp; Train Operations Line 26]</t>
  </si>
  <si>
    <t>[Station &amp; Train Operations Line 27]</t>
  </si>
  <si>
    <t>[Station &amp; Train Operations Line 28]</t>
  </si>
  <si>
    <t>[Station &amp; Train Operations Line 29]</t>
  </si>
  <si>
    <t>[Station &amp; Train Operations Line 30]</t>
  </si>
  <si>
    <t>[Station &amp; Train Operations Line 31]</t>
  </si>
  <si>
    <t>[Station &amp; Train Operations Line 32]</t>
  </si>
  <si>
    <t>[Station &amp; Train Operations Line 33]</t>
  </si>
  <si>
    <t>[Station &amp; Train Operations Line 34]</t>
  </si>
  <si>
    <t>[Station &amp; Train Operations Line 35]</t>
  </si>
  <si>
    <t>Rolling Stock Maintenance</t>
  </si>
  <si>
    <t>Fleet Materials</t>
  </si>
  <si>
    <t>Third Party RS Maintainer</t>
  </si>
  <si>
    <t>HQ Depot Costs</t>
  </si>
  <si>
    <t>Depot: Administrative Costs</t>
  </si>
  <si>
    <t>Depot: Security Costs</t>
  </si>
  <si>
    <t>Depot: Building Costs</t>
  </si>
  <si>
    <t>Depot: IT Equipment</t>
  </si>
  <si>
    <t>Depot: Industry Payments</t>
  </si>
  <si>
    <t>Cost of Goods Sold: Materials</t>
  </si>
  <si>
    <t>Cost of Goods Sold: Fuel</t>
  </si>
  <si>
    <t>Cost of Goods Sold: Contractors</t>
  </si>
  <si>
    <t>Depot Operating Lease Costs</t>
  </si>
  <si>
    <t>ROSCO Insurance</t>
  </si>
  <si>
    <t>Infrastructure Maintenance</t>
  </si>
  <si>
    <t>Other Rolling Stock Maintenance Costs</t>
  </si>
  <si>
    <t>Additional Rolling Stock Maintenance (Cleaning)</t>
  </si>
  <si>
    <t>Depot: Plant Maintenance</t>
  </si>
  <si>
    <t>Depot: Track</t>
  </si>
  <si>
    <t>Depot: Equipment</t>
  </si>
  <si>
    <t>TSA/TSSSA Charge</t>
  </si>
  <si>
    <t>Network Rail Charges</t>
  </si>
  <si>
    <t>Materials for Heavy Maintenance Exams</t>
  </si>
  <si>
    <t>Materials for Heavy Maintenance Exams - Island Line</t>
  </si>
  <si>
    <t>Desiro Vandalism</t>
  </si>
  <si>
    <t>[Rolling Stock Maintenance Line 25]</t>
  </si>
  <si>
    <t>[Rolling Stock Maintenance Line 26]</t>
  </si>
  <si>
    <t>[Rolling Stock Maintenance Line 27]</t>
  </si>
  <si>
    <t>[Rolling Stock Maintenance Line 28]</t>
  </si>
  <si>
    <t>[Rolling Stock Maintenance Line 29]</t>
  </si>
  <si>
    <t>[Rolling Stock Maintenance Line 30]</t>
  </si>
  <si>
    <t>Industry &amp; Professional Services</t>
  </si>
  <si>
    <t>Train Cleaning Contract</t>
  </si>
  <si>
    <t>Catering Contract</t>
  </si>
  <si>
    <t>Contractor Charges Other</t>
  </si>
  <si>
    <t>Professional fees: Auditor</t>
  </si>
  <si>
    <t>Professional fees: Legal</t>
  </si>
  <si>
    <t>Professional fees: Other</t>
  </si>
  <si>
    <t>ATOC Subscriptions</t>
  </si>
  <si>
    <t>British Transport Police</t>
  </si>
  <si>
    <t>Hire of Taxis</t>
  </si>
  <si>
    <t>Hire of Buses</t>
  </si>
  <si>
    <t>[Industry, Professional Services &amp; Contractor Charges Line 12]</t>
  </si>
  <si>
    <t>[Industry, Professional Services &amp; Contractor Charges Line 13]</t>
  </si>
  <si>
    <t>[Industry, Professional Services &amp; Contractor Charges Line 14]</t>
  </si>
  <si>
    <t>Customer and Communities Improvement Fund (CCIF)</t>
  </si>
  <si>
    <t>[Industry, Professional Services &amp; Contractor Charges Line 16]</t>
  </si>
  <si>
    <t>[Industry, Professional Services &amp; Contractor Charges Line 17]</t>
  </si>
  <si>
    <t>[Industry, Professional Services &amp; Contractor Charges Line 18]</t>
  </si>
  <si>
    <t>[Industry, Professional Services &amp; Contractor Charges Line 19]</t>
  </si>
  <si>
    <t>[Industry, Professional Services &amp; Contractor Charges Line 20]</t>
  </si>
  <si>
    <t>[Industry, Professional Services &amp; Contractor Charges Line 21]</t>
  </si>
  <si>
    <t>[Industry, Professional Services &amp; Contractor Charges Line 22]</t>
  </si>
  <si>
    <t>[Industry, Professional Services &amp; Contractor Charges Line 23]</t>
  </si>
  <si>
    <t>[Industry, Professional Services &amp; Contractor Charges Line 24]</t>
  </si>
  <si>
    <t>[Industry, Professional Services &amp; Contractor Charges Line 25]</t>
  </si>
  <si>
    <t>[Industry, Professional Services &amp; Contractor Charges Line 26]</t>
  </si>
  <si>
    <t>[Industry, Professional Services &amp; Contractor Charges Line 27]</t>
  </si>
  <si>
    <t>[Industry, Professional Services &amp; Contractor Charges Line 28]</t>
  </si>
  <si>
    <t>[Industry, Professional Services &amp; Contractor Charges Line 29]</t>
  </si>
  <si>
    <t>[Industry, Professional Services &amp; Contractor Charges Line 30]</t>
  </si>
  <si>
    <t>Administrative Costs &amp; Other</t>
  </si>
  <si>
    <t>Management Charge</t>
  </si>
  <si>
    <t>Royalty Payments</t>
  </si>
  <si>
    <t>Marketing Costs</t>
  </si>
  <si>
    <t>Public Relations</t>
  </si>
  <si>
    <t>Internal Communications (initiative led)</t>
  </si>
  <si>
    <t>Transport</t>
  </si>
  <si>
    <t>Office Accommodation</t>
  </si>
  <si>
    <t>Office Expenses</t>
  </si>
  <si>
    <t>Banking</t>
  </si>
  <si>
    <t>Non-ROSCO Insurance</t>
  </si>
  <si>
    <t>Other</t>
  </si>
  <si>
    <t>Claims &amp; compensation</t>
  </si>
  <si>
    <t>Capex under 5k</t>
  </si>
  <si>
    <t>Voice &amp; Data Communications</t>
  </si>
  <si>
    <t>Ticketing Systems</t>
  </si>
  <si>
    <t>IT Finance Charges</t>
  </si>
  <si>
    <t>IT Maintenance</t>
  </si>
  <si>
    <t>IT Software Maintenance</t>
  </si>
  <si>
    <t>IT Software Maintenance: Passenger Systems (ATOC)</t>
  </si>
  <si>
    <t>IT Purchase and Services</t>
  </si>
  <si>
    <t>Hire of Equipment &amp; facilities</t>
  </si>
  <si>
    <t>[Admin and other costs 22]</t>
  </si>
  <si>
    <t>[Admin and other costs 23]</t>
  </si>
  <si>
    <t>[Admin and other costs 24]</t>
  </si>
  <si>
    <t>[Admin and other costs 25]</t>
  </si>
  <si>
    <t>Bad Debts</t>
  </si>
  <si>
    <t>[Admin and other costs 27]</t>
  </si>
  <si>
    <t>[Admin and other costs 28]</t>
  </si>
  <si>
    <t>[Admin and other costs 29]</t>
  </si>
  <si>
    <t>[Admin and other costs 30]</t>
  </si>
  <si>
    <t>[Admin and other costs 31]</t>
  </si>
  <si>
    <t>[Admin and other costs 32]</t>
  </si>
  <si>
    <t>[Admin and other costs 33]</t>
  </si>
  <si>
    <t>[Admin and other costs 34]</t>
  </si>
  <si>
    <t>[Admin and other costs 35]</t>
  </si>
  <si>
    <t>[Admin and other costs 36]</t>
  </si>
  <si>
    <t>[Admin and other costs 37]</t>
  </si>
  <si>
    <t>[Admin and other costs 38]</t>
  </si>
  <si>
    <t>[Admin and other costs 39]</t>
  </si>
  <si>
    <t>[Admin and other costs 40]</t>
  </si>
  <si>
    <t>Non-Cash Costs</t>
  </si>
  <si>
    <t>Amortisation</t>
  </si>
  <si>
    <t>Total Depreciation</t>
  </si>
  <si>
    <t>Rolling Stock Charges</t>
  </si>
  <si>
    <t>Rolling Stock</t>
  </si>
  <si>
    <t>Class 450 (Desiros - Suburban)</t>
  </si>
  <si>
    <t>Class 444 (Desiros - Mainline)</t>
  </si>
  <si>
    <t>Class 455</t>
  </si>
  <si>
    <t>Class 158</t>
  </si>
  <si>
    <t>Class 159/0</t>
  </si>
  <si>
    <t>Class 159/1</t>
  </si>
  <si>
    <t>Class 458</t>
  </si>
  <si>
    <t>Class 456</t>
  </si>
  <si>
    <t>Class 458/5</t>
  </si>
  <si>
    <t>Class 707</t>
  </si>
  <si>
    <t>[Rolling Stock Line 11]</t>
  </si>
  <si>
    <t>[Rolling Stock Line 12]</t>
  </si>
  <si>
    <t>[Rolling Stock Line 13]</t>
  </si>
  <si>
    <t>[Rolling Stock Line 14]</t>
  </si>
  <si>
    <t>[Rolling Stock Line 15]</t>
  </si>
  <si>
    <t>[Rolling Stock Line 16]</t>
  </si>
  <si>
    <t>[Rolling Stock Line 17]</t>
  </si>
  <si>
    <t>[Rolling Stock Line 18]</t>
  </si>
  <si>
    <t>[Rolling Stock Line 19]</t>
  </si>
  <si>
    <t>[Rolling Stock Line 20]</t>
  </si>
  <si>
    <t>[Rolling Stock Line 21]</t>
  </si>
  <si>
    <t>[Rolling Stock Line 22]</t>
  </si>
  <si>
    <t>[Rolling Stock Line 23]</t>
  </si>
  <si>
    <t>[Rolling Stock Line 24]</t>
  </si>
  <si>
    <t>[Rolling Stock Line 25]</t>
  </si>
  <si>
    <t>[Rolling Stock Line 26]</t>
  </si>
  <si>
    <t>[Rolling Stock Line 27]</t>
  </si>
  <si>
    <t>[Rolling Stock Line 28]</t>
  </si>
  <si>
    <t>[Rolling Stock Line 29]</t>
  </si>
  <si>
    <t>[Rolling Stock Line 30]</t>
  </si>
  <si>
    <t>[Rolling Stock Line 31]</t>
  </si>
  <si>
    <t>[Rolling Stock Line 32]</t>
  </si>
  <si>
    <t>Infrastructure Charges</t>
  </si>
  <si>
    <t>Secondary Station Access Charges</t>
  </si>
  <si>
    <t>Secondary Station Access Charges: LTC</t>
  </si>
  <si>
    <t>Secondary Station Access Charges: QX</t>
  </si>
  <si>
    <t>Track Access Charges</t>
  </si>
  <si>
    <t>Fixed Track Access Charge</t>
  </si>
  <si>
    <t>Variable Track Access Charge</t>
  </si>
  <si>
    <t>Capacity Charge</t>
  </si>
  <si>
    <t>[Track Access Charges Line 4]</t>
  </si>
  <si>
    <t>[Track Access Charges Line 5]</t>
  </si>
  <si>
    <t>Station &amp; Depot Access Charges</t>
  </si>
  <si>
    <t>Stations &amp; Depots</t>
  </si>
  <si>
    <t>Number of SFO Stations</t>
  </si>
  <si>
    <t>Number of Other TOC Stations</t>
  </si>
  <si>
    <t>Number of Depots</t>
  </si>
  <si>
    <t>SFO Station Access Charges</t>
  </si>
  <si>
    <t>SFO Station Access Charges: LTC</t>
  </si>
  <si>
    <t>SFO Station Access Charges: FRR</t>
  </si>
  <si>
    <t>[SFO Station Access Charges Line 3]</t>
  </si>
  <si>
    <t>Independent Station Access Charges</t>
  </si>
  <si>
    <t>Independent Station Access Charges: LTC</t>
  </si>
  <si>
    <t>Independent Station Access Charges: QX</t>
  </si>
  <si>
    <t>Waterloo Gates: LTC</t>
  </si>
  <si>
    <t>Depot Access Charges</t>
  </si>
  <si>
    <t>Depot Charges: Equipment</t>
  </si>
  <si>
    <t>Depot Charges: Other</t>
  </si>
  <si>
    <t>Additional Depot Access Charges</t>
  </si>
  <si>
    <t>Other Network Rail Charges</t>
  </si>
  <si>
    <t>EC4T</t>
  </si>
  <si>
    <t>EC4T: Electric Current</t>
  </si>
  <si>
    <t>EC4T: Wash Up</t>
  </si>
  <si>
    <t>EC4T: Reg Braking Wash Up</t>
  </si>
  <si>
    <t>Network Disruption</t>
  </si>
  <si>
    <t>Schedule 4 Supplemental Access Charge</t>
  </si>
  <si>
    <t>Schedule 4 Revenue Compensation Income</t>
  </si>
  <si>
    <t>Schedule 4 EBM and Train Mileage</t>
  </si>
  <si>
    <t>[Other Network Rail Charges Line 2]</t>
  </si>
  <si>
    <t>Electrification Asset Usage Charge</t>
  </si>
  <si>
    <t>Other Annualised Capex Charges</t>
  </si>
  <si>
    <t>[Other Annualised Capex Charges Line 2]</t>
  </si>
  <si>
    <t>[Other Annualised Capex Charges Line 3]</t>
  </si>
  <si>
    <t>ROSCO Funded Infrastructure (Spare)</t>
  </si>
  <si>
    <t>[ROSCO Funded Infrastructure (Spare) Line 1]</t>
  </si>
  <si>
    <t>[ROSCO Funded Infrastructure (Spare) Line 2]</t>
  </si>
  <si>
    <t>[ROSCO Funded Infrastructure (Spare) Line 3]</t>
  </si>
  <si>
    <t>[ROSCO Funded Infrastructure (Spare) Line 4]</t>
  </si>
  <si>
    <t>[ROSCO Funded Infrastructure (Spare) Line 5]</t>
  </si>
  <si>
    <t>Privately Funded Infrastructure (Spare)</t>
  </si>
  <si>
    <t>[Privately Funded Infrastructure (Spare) Line 1]</t>
  </si>
  <si>
    <t>[Privately Funded Infrastructure (Spare) Line 2]</t>
  </si>
  <si>
    <t>[Privately Funded Infrastructure (Spare) Line 3]</t>
  </si>
  <si>
    <t>[Privately Funded Infrastructure (Spare) Line 4]</t>
  </si>
  <si>
    <t>[Privately Funded Infrastructure (Spare) Line 5]</t>
  </si>
  <si>
    <t>Exceptionals</t>
  </si>
  <si>
    <t>[Exceptionals (Spare) Line 1]</t>
  </si>
  <si>
    <t>Capital Incentive</t>
  </si>
  <si>
    <t>[Exceptionals (Spare) Line 3]</t>
  </si>
  <si>
    <t>[Exceptionals (Spare) Line 4]</t>
  </si>
  <si>
    <t>[Exceptionals (Spare) Line 5]</t>
  </si>
  <si>
    <t>Contingencies (Spare)</t>
  </si>
  <si>
    <t>[Contingencies (Spare) Line 1]</t>
  </si>
  <si>
    <t>[Contingencies (Spare) Line 2]</t>
  </si>
  <si>
    <t>[Contingencies (Spare) Line 3]</t>
  </si>
  <si>
    <t>[Contingencies (Spare) Line 4]</t>
  </si>
  <si>
    <t>[Contingencies (Spare) Line 5]</t>
  </si>
  <si>
    <t>Performance Regimes</t>
  </si>
  <si>
    <t>Schedule 8 Performance Service Groups</t>
  </si>
  <si>
    <t>HY01 - Main Suburban</t>
  </si>
  <si>
    <t>HY02 - Ports-Soton-Poole/Weymouth</t>
  </si>
  <si>
    <t>HY03 - Waterloo - West of England</t>
  </si>
  <si>
    <t>HY04 - Waterloo - Farnham/Alton</t>
  </si>
  <si>
    <t>HY05 - Windsor Inners</t>
  </si>
  <si>
    <t>HY06 - Windsor Outers</t>
  </si>
  <si>
    <t>HY07 - Waterloo - Portsmouth</t>
  </si>
  <si>
    <t>HY08 - Waterloo - Weymouth</t>
  </si>
  <si>
    <t>[Schedule 8 Performance Service Groups Line 9]</t>
  </si>
  <si>
    <t>[Schedule 8 Performance Service Groups Line 10]</t>
  </si>
  <si>
    <t>[Schedule 8 Performance Service Groups Line 11]</t>
  </si>
  <si>
    <t>[Schedule 8 Performance Service Groups Line 12]</t>
  </si>
  <si>
    <t>[Schedule 8 Performance Service Groups Line 13]</t>
  </si>
  <si>
    <t>[Schedule 8 Performance Service Groups Line 14]</t>
  </si>
  <si>
    <t>[Schedule 8 Performance Service Groups Line 15]</t>
  </si>
  <si>
    <t>[Schedule 8 Performance Service Groups Line 16]</t>
  </si>
  <si>
    <t>[Schedule 8 Performance Service Groups Line 17]</t>
  </si>
  <si>
    <t>[Schedule 8 Performance Service Groups Line 18]</t>
  </si>
  <si>
    <t>[Schedule 8 Performance Service Groups Line 19]</t>
  </si>
  <si>
    <t>[Schedule 8 Performance Service Groups Line 20]</t>
  </si>
  <si>
    <t>Other Performance Measures</t>
  </si>
  <si>
    <t>FA Schedule 7.1 Performance Regime</t>
  </si>
  <si>
    <t>Schedule 7.1 payments: Short Formations</t>
  </si>
  <si>
    <t>Other Performance-Related Costs</t>
  </si>
  <si>
    <t>Unplanned Bus &amp; Taxi Hire Costs</t>
  </si>
  <si>
    <t>Other Performance Charges (&lt;£250k p.a.)</t>
  </si>
  <si>
    <t>Performance Metrics</t>
  </si>
  <si>
    <t>PPM</t>
  </si>
  <si>
    <t>CaSL</t>
  </si>
  <si>
    <t>CaSL = Cancellations and Significant Lateness</t>
  </si>
  <si>
    <t>TOC Capex</t>
  </si>
  <si>
    <t>[TOC Capex Line 1]</t>
  </si>
  <si>
    <t>[TOC Capex Line 2]</t>
  </si>
  <si>
    <t>[TOC Capex Line 3]</t>
  </si>
  <si>
    <t>[TOC Capex Line 4]</t>
  </si>
  <si>
    <t>[TOC Capex Line 5]</t>
  </si>
  <si>
    <t>[TOC Capex Line 6]</t>
  </si>
  <si>
    <t>[TOC Capex Line 7]</t>
  </si>
  <si>
    <t>[TOC Capex Line 8]</t>
  </si>
  <si>
    <t>[TOC Capex Line 9]</t>
  </si>
  <si>
    <t>[TOC Capex Line 10]</t>
  </si>
  <si>
    <t>[TOC Capex Line 11]</t>
  </si>
  <si>
    <t>[TOC Capex Line 12]</t>
  </si>
  <si>
    <t>[TOC Capex Line 13]</t>
  </si>
  <si>
    <t>[TOC Capex Line 14]</t>
  </si>
  <si>
    <t>[TOC Capex Line 15]</t>
  </si>
  <si>
    <t>[TOC Capex Line 16]</t>
  </si>
  <si>
    <t>[TOC Capex Line 17]</t>
  </si>
  <si>
    <t>[TOC Capex Line 18]</t>
  </si>
  <si>
    <t>[TOC Capex Line 19]</t>
  </si>
  <si>
    <t>[TOC Capex Line 20]</t>
  </si>
  <si>
    <t>[TOC Capex Line 21]</t>
  </si>
  <si>
    <t>[TOC Capex Line 22]</t>
  </si>
  <si>
    <t>[TOC Capex Line 23]</t>
  </si>
  <si>
    <t>[TOC Capex Line 24]</t>
  </si>
  <si>
    <t>[TOC Capex Line 25]</t>
  </si>
  <si>
    <t>[TOC Capex Line 26]</t>
  </si>
  <si>
    <t>[TOC Capex Line 27]</t>
  </si>
  <si>
    <t>[TOC Capex Line 28]</t>
  </si>
  <si>
    <t>[TOC Capex Line 29]</t>
  </si>
  <si>
    <t>[TOC Capex Line 30]</t>
  </si>
  <si>
    <t>Day 1 Assets</t>
  </si>
  <si>
    <t>ToD</t>
  </si>
  <si>
    <t>Enhanced TVM</t>
  </si>
  <si>
    <t>VTO</t>
  </si>
  <si>
    <t>Other ToD/VTO costs</t>
  </si>
  <si>
    <t>Land &amp; Buildings</t>
  </si>
  <si>
    <t>Land &amp; Buildings PFA</t>
  </si>
  <si>
    <t>Fixtures &amp; Fittings PFA</t>
  </si>
  <si>
    <t>Plant and Machinery Acquisition</t>
  </si>
  <si>
    <t>Plant &amp; Machinery PFA</t>
  </si>
  <si>
    <t>Plant &amp; Machinery PFA - Interior Refresh</t>
  </si>
  <si>
    <t>Software</t>
  </si>
  <si>
    <t>HLOS Assets</t>
  </si>
  <si>
    <t>[Day 1 Assets Line 13]</t>
  </si>
  <si>
    <t>[Day 1 Assets Line 14]</t>
  </si>
  <si>
    <t>[Day 1 Assets Line 15]</t>
  </si>
  <si>
    <t>[Day 1 Assets Line 16]</t>
  </si>
  <si>
    <t>[Day 1 Assets Line 17]</t>
  </si>
  <si>
    <t>[Day 1 Assets Line 18]</t>
  </si>
  <si>
    <t>[Day 1 Assets Line 19]</t>
  </si>
  <si>
    <t>[Day 1 Assets Line 20]</t>
  </si>
  <si>
    <t>[Day 1 Assets Line 21]</t>
  </si>
  <si>
    <t>[Day 1 Assets Line 22]</t>
  </si>
  <si>
    <t>[Day 1 Assets Line 23]</t>
  </si>
  <si>
    <t>[Day 1 Assets Line 24]</t>
  </si>
  <si>
    <t>[Day 1 Assets Line 25]</t>
  </si>
  <si>
    <t>[Day 1 Assets Line 26]</t>
  </si>
  <si>
    <t>[Day 1 Assets Line 27]</t>
  </si>
  <si>
    <t>[Day 1 Assets Line 28]</t>
  </si>
  <si>
    <t>[Day 1 Assets Line 29]</t>
  </si>
  <si>
    <t>[Day 1 Assets Line 30]</t>
  </si>
  <si>
    <t>P&amp;Ls</t>
  </si>
  <si>
    <t>P&amp;L3 (7 Lines)</t>
  </si>
  <si>
    <t>P&amp;L2 (40 Lines)</t>
  </si>
  <si>
    <t>Totals and Below the Line Items</t>
  </si>
  <si>
    <t>Total Revenue</t>
  </si>
  <si>
    <t>Total Costs</t>
  </si>
  <si>
    <t>Operating Profit / (Loss) Before Exceptionals &amp; Contingencies</t>
  </si>
  <si>
    <t>Contingencies</t>
  </si>
  <si>
    <t>Operating Profit / (Loss) After Exceptionals &amp; Contingencies</t>
  </si>
  <si>
    <t>Interest received on cash balance</t>
  </si>
  <si>
    <t>Interest paid on cash balance</t>
  </si>
  <si>
    <t>Interest &amp; Fees paid on Commercial Debt AFC</t>
  </si>
  <si>
    <t>Interest &amp; Fees paid on Shareholder Loan AFC (excl. PCS)</t>
  </si>
  <si>
    <t>Interest &amp; Fees paid on Parent Company Support</t>
  </si>
  <si>
    <t>Performance Bond Costs</t>
  </si>
  <si>
    <t>PCS Bond Costs</t>
  </si>
  <si>
    <t>Season ticket Bond Costs</t>
  </si>
  <si>
    <t>Profit/loss on disposal</t>
  </si>
  <si>
    <t>[Totals and Below the Line Items Line 16]</t>
  </si>
  <si>
    <t>[Totals and Below the Line Items Line 17]</t>
  </si>
  <si>
    <t>[Totals and Below the Line Items Line 18]</t>
  </si>
  <si>
    <t>[Totals and Below the Line Items Line 19]</t>
  </si>
  <si>
    <t>[Totals and Below the Line Items Line 20]</t>
  </si>
  <si>
    <t>Operating Profit / (Loss) After Financing Costs</t>
  </si>
  <si>
    <t>Financial Subsidy / (Premium)</t>
  </si>
  <si>
    <t>Revenue Share / Support - GDP Mechanism</t>
  </si>
  <si>
    <t>Revenue Share / Support - CLE Mechanism</t>
  </si>
  <si>
    <t>DfT Profit Share</t>
  </si>
  <si>
    <t>Profit / (Loss) Before Taxation</t>
  </si>
  <si>
    <t>Corporation Tax - Current Tax</t>
  </si>
  <si>
    <t>Deferred Tax</t>
  </si>
  <si>
    <t>Profit / (Loss) After Taxation</t>
  </si>
  <si>
    <t>Dividends declared</t>
  </si>
  <si>
    <t>Profit / (Loss)</t>
  </si>
  <si>
    <t>Retained Profit / (Loss)</t>
  </si>
  <si>
    <t>AFC = Agreed Funding Commitment</t>
  </si>
  <si>
    <t>Cashflow Statement</t>
  </si>
  <si>
    <t>Operating Cashflow</t>
  </si>
  <si>
    <t>Adjusted for:</t>
  </si>
  <si>
    <t>Working Capital Movements</t>
  </si>
  <si>
    <t>Movement in long term liabilities (excl. bank debt)</t>
  </si>
  <si>
    <t>[Operating Cashflow Line 5]</t>
  </si>
  <si>
    <t>[Operating Cashflow Line 6]</t>
  </si>
  <si>
    <t>Cashflow (pre-financial support)</t>
  </si>
  <si>
    <t>Financial Subsidy /(Premium)</t>
  </si>
  <si>
    <t>Capital Expenditure (inc intangible assets)</t>
  </si>
  <si>
    <t>Disposal income, non-cash corrections</t>
  </si>
  <si>
    <t>Tax paid</t>
  </si>
  <si>
    <t>Cashflow (pre-financing)</t>
  </si>
  <si>
    <t>Financing</t>
  </si>
  <si>
    <t>Commercial &amp; Other Debt AFC drawdown</t>
  </si>
  <si>
    <t>Commercial &amp; Other Debt AFC repayment</t>
  </si>
  <si>
    <t>Shareholder Loan AFC (excl. PCS) drawdown</t>
  </si>
  <si>
    <t>Shareholder Loan AFC (excl. PCS) repayment</t>
  </si>
  <si>
    <t>PCS drawdown</t>
  </si>
  <si>
    <t>PCS repayment</t>
  </si>
  <si>
    <t>Equity issue</t>
  </si>
  <si>
    <t>Equity redemption</t>
  </si>
  <si>
    <t>[Financing Line 9]</t>
  </si>
  <si>
    <t>[Financing Line 10]</t>
  </si>
  <si>
    <t>[Financing Line 11]</t>
  </si>
  <si>
    <t>[Financing Line 12]</t>
  </si>
  <si>
    <t>Total financing</t>
  </si>
  <si>
    <t>Servicing of finance</t>
  </si>
  <si>
    <t>Interest &amp; Fees paid on Commercial &amp; Other Debt AFC</t>
  </si>
  <si>
    <t>Performance bond costs</t>
  </si>
  <si>
    <t>Season ticket bond costs</t>
  </si>
  <si>
    <t>[Servicing of finance Line 9]</t>
  </si>
  <si>
    <t>[Servicing of finance Line 10]</t>
  </si>
  <si>
    <t>[Servicing of finance Line 11]</t>
  </si>
  <si>
    <t>[Servicing of finance Line 12]</t>
  </si>
  <si>
    <t>[Servicing of finance Line 13]</t>
  </si>
  <si>
    <t>Total servicing of finance</t>
  </si>
  <si>
    <t>Cashflow (post financing)</t>
  </si>
  <si>
    <t>Profit Share</t>
  </si>
  <si>
    <t>Total Revenue &amp; Profit Share</t>
  </si>
  <si>
    <t>Dividends paid</t>
  </si>
  <si>
    <t>Cashflow for Period</t>
  </si>
  <si>
    <t>Balance B/F</t>
  </si>
  <si>
    <t>Balance generated in year</t>
  </si>
  <si>
    <t>Balance C/F</t>
  </si>
  <si>
    <t>Balance Sheet</t>
  </si>
  <si>
    <t>Fixed assets (positive)</t>
  </si>
  <si>
    <t>Tangible assets</t>
  </si>
  <si>
    <t>Intangible assets</t>
  </si>
  <si>
    <t>Total fixed assets</t>
  </si>
  <si>
    <t>Current assets (positive)</t>
  </si>
  <si>
    <t>Stock</t>
  </si>
  <si>
    <t>Debtors</t>
  </si>
  <si>
    <t>Season Ticket Fund</t>
  </si>
  <si>
    <t>Cash</t>
  </si>
  <si>
    <t>Prepayments</t>
  </si>
  <si>
    <t>VAT Net Debtor</t>
  </si>
  <si>
    <t>Revenue Support Receivable</t>
  </si>
  <si>
    <t>[Current assets (positive) Line 9]</t>
  </si>
  <si>
    <t>[Current assets (positive) Line 10]</t>
  </si>
  <si>
    <t>Total current assets</t>
  </si>
  <si>
    <t>Current liabilities (negative)</t>
  </si>
  <si>
    <t>Trade creditors</t>
  </si>
  <si>
    <t>Infrastructure Provider(s)</t>
  </si>
  <si>
    <t>Season Ticket Suspense</t>
  </si>
  <si>
    <t>Tax Creditor</t>
  </si>
  <si>
    <t>Other Accruals</t>
  </si>
  <si>
    <t>Overdraft</t>
  </si>
  <si>
    <t>Profit Share Creditor</t>
  </si>
  <si>
    <t>Revenue Support Payable</t>
  </si>
  <si>
    <t>[Current liabilities (negative) Line 11]</t>
  </si>
  <si>
    <t>Total current liabilities</t>
  </si>
  <si>
    <t>Net current assets / (liabilities)</t>
  </si>
  <si>
    <t>Creditors falling due after more than one year (negative)</t>
  </si>
  <si>
    <t>Creditors falling due after more than one year</t>
  </si>
  <si>
    <t>Commercial Debt AFC</t>
  </si>
  <si>
    <t>Parent Company Support (excluding AFC)</t>
  </si>
  <si>
    <t>Provisions for liabilities and charges</t>
  </si>
  <si>
    <t>Shareholder Loan AFC</t>
  </si>
  <si>
    <t>Lease Liabilities</t>
  </si>
  <si>
    <t>[Creditors falling due after more than one year (negative) Line 7]</t>
  </si>
  <si>
    <t>[Creditors falling due after more than one year (negative) Line 8]</t>
  </si>
  <si>
    <t>[Creditors falling due after more than one year (negative) Line 9]</t>
  </si>
  <si>
    <t>[Creditors falling due after more than one year (negative) Line 10]</t>
  </si>
  <si>
    <t>Net assets / (liabilities)</t>
  </si>
  <si>
    <t>Capital and Reserves (positive)</t>
  </si>
  <si>
    <t>Called up share capital</t>
  </si>
  <si>
    <t>Day 1 Sub-debt Injection Required</t>
  </si>
  <si>
    <t>Other reserves</t>
  </si>
  <si>
    <t>Profit and loss account</t>
  </si>
  <si>
    <t xml:space="preserve">Total capital and reserves </t>
  </si>
  <si>
    <t>Total net assets / (liabilities)</t>
  </si>
  <si>
    <t>Total capital and reserves</t>
  </si>
  <si>
    <t>Balance sheet check</t>
  </si>
  <si>
    <t>Franchise Agreement Appendices</t>
  </si>
  <si>
    <t>Franchise Agreement Numbers</t>
  </si>
  <si>
    <t>Categories</t>
  </si>
  <si>
    <t>FXD</t>
  </si>
  <si>
    <t>VCRPI</t>
  </si>
  <si>
    <t>VCAWE</t>
  </si>
  <si>
    <t>PRPI</t>
  </si>
  <si>
    <t>ORRPI</t>
  </si>
  <si>
    <r>
      <t>PRRPI</t>
    </r>
    <r>
      <rPr>
        <vertAlign val="subscript"/>
        <sz val="12"/>
        <rFont val="Arial"/>
        <family val="2"/>
      </rPr>
      <t>CLE</t>
    </r>
  </si>
  <si>
    <r>
      <t>PRRPI</t>
    </r>
    <r>
      <rPr>
        <vertAlign val="subscript"/>
        <sz val="12"/>
        <rFont val="Arial"/>
        <family val="2"/>
      </rPr>
      <t>GDP</t>
    </r>
  </si>
  <si>
    <t>Franchise Agreement Years</t>
  </si>
  <si>
    <t>Year</t>
  </si>
  <si>
    <t>2018/19</t>
  </si>
  <si>
    <t>2019/20</t>
  </si>
  <si>
    <t>2020/21</t>
  </si>
  <si>
    <t>2021/22</t>
  </si>
  <si>
    <t>2022/23</t>
  </si>
  <si>
    <t>2023/24</t>
  </si>
  <si>
    <t>2024/25</t>
  </si>
  <si>
    <t>2025/26</t>
  </si>
  <si>
    <t>Financial Obligations &amp; Covenants</t>
  </si>
  <si>
    <t>Modified Revenue</t>
  </si>
  <si>
    <t>Exceptional &amp; Contingency Revenues</t>
  </si>
  <si>
    <t>Income from the Secretary of State</t>
  </si>
  <si>
    <t>Income from Network Rail</t>
  </si>
  <si>
    <t>Sustained Planned Disruption Compensation Income</t>
  </si>
  <si>
    <t>Interest Receivable</t>
  </si>
  <si>
    <t>Profit on disposal</t>
  </si>
  <si>
    <t>Exclude Proportion of income recognised in P&amp;L in relation to grants received in respect of capital expenditure</t>
  </si>
  <si>
    <t>Opening Season Ticket Fund</t>
  </si>
  <si>
    <t>Opening Cash</t>
  </si>
  <si>
    <t>Exclude Cash held for the exclusive purpose of the provision of the Performance Bond within Opening Cash</t>
  </si>
  <si>
    <t>Exclude Cash held under restrictive terms within Opening Cash</t>
  </si>
  <si>
    <t>Exclude Opening Season Ticket liabilities</t>
  </si>
  <si>
    <t>Movement in Debtors: (Increase) / Decrease</t>
  </si>
  <si>
    <t>Exclude: Movement in any bad debts provision or write off and any capital-related debtors</t>
  </si>
  <si>
    <t>Actual Operating Costs</t>
  </si>
  <si>
    <t>Exceptional &amp; Contingency Costs</t>
  </si>
  <si>
    <t xml:space="preserve">Exclude Income from Network Rail </t>
  </si>
  <si>
    <t>Exclude Income from Secretary of State</t>
  </si>
  <si>
    <t>Amounts Payable to the Secretary of State</t>
  </si>
  <si>
    <t>Corporation Tax</t>
  </si>
  <si>
    <t>Dividends</t>
  </si>
  <si>
    <t>Loss on disposal</t>
  </si>
  <si>
    <t>[Other Finance Costs]</t>
  </si>
  <si>
    <t>Capital Expenditure (inc intangible assets and investing activities)</t>
  </si>
  <si>
    <t>Exclude grants received from capital expenditure</t>
  </si>
  <si>
    <t>Lease payments: on balance sheet leased assets</t>
  </si>
  <si>
    <t>Exclude interest payments: on balance sheet leased assets</t>
  </si>
  <si>
    <t>Exclude Depreciation</t>
  </si>
  <si>
    <t>Exclude Amortisation</t>
  </si>
  <si>
    <t>Exclude bad debt provisions</t>
  </si>
  <si>
    <t>Exclude Expenditure included in Total Costs that is precluded from Actual Operating Costs</t>
  </si>
  <si>
    <t>Movement in Creditors: (Increase) / Decrease</t>
  </si>
  <si>
    <t>Exclude movement in lease liabilities in relation to on-balance sheet leased assets</t>
  </si>
  <si>
    <t>Exclude movement in liabilities in relation to grants received from capital expenditure</t>
  </si>
  <si>
    <t>Season Ticket Bond</t>
  </si>
  <si>
    <t>RPI</t>
  </si>
  <si>
    <t>K</t>
  </si>
  <si>
    <t>Z</t>
  </si>
  <si>
    <t>Model Outputs</t>
  </si>
  <si>
    <t>Real</t>
  </si>
  <si>
    <t>Nominal</t>
  </si>
  <si>
    <t>Model Scenarios</t>
  </si>
  <si>
    <t>Sc0 : Baseline</t>
  </si>
  <si>
    <t>Sc1: [Definition]</t>
  </si>
  <si>
    <t>Sc2: [Definition]</t>
  </si>
  <si>
    <t>Sc3: [Definition]</t>
  </si>
  <si>
    <t>Sc4: [Definition]</t>
  </si>
  <si>
    <t>Sc5: [Definition]</t>
  </si>
  <si>
    <t>Sc6: [Definition]</t>
  </si>
  <si>
    <t>Sc7: [Definition]</t>
  </si>
  <si>
    <t>Sc8: [Definition]</t>
  </si>
  <si>
    <t>Sc9: [Definition]</t>
  </si>
  <si>
    <t>Sc10: [Definition]</t>
  </si>
  <si>
    <t>Sc11: [Definition]</t>
  </si>
  <si>
    <t>Sc12: [Definition]</t>
  </si>
  <si>
    <t>Sc13: [Definition]</t>
  </si>
  <si>
    <t>Sc14: [Definition]</t>
  </si>
  <si>
    <t>Sc15: [Definition]</t>
  </si>
  <si>
    <t>Sc16: [Definition]</t>
  </si>
  <si>
    <t>Sc17: [Definition]</t>
  </si>
  <si>
    <t>Sc18: [Definition]</t>
  </si>
  <si>
    <t>Sc19: [Definition]</t>
  </si>
  <si>
    <t>Sc20: [Definition]</t>
  </si>
  <si>
    <t>Sc21: [Definition]</t>
  </si>
  <si>
    <t>Sc22: [Definition]</t>
  </si>
  <si>
    <t>Sc23: [Definition]</t>
  </si>
  <si>
    <t>Sc24: [Definition]</t>
  </si>
  <si>
    <t>Sc25: [Definition]</t>
  </si>
  <si>
    <t>Sc26: [Definition]</t>
  </si>
  <si>
    <t>Sc27: [Definition]</t>
  </si>
  <si>
    <t>Sc28: [Definition]</t>
  </si>
  <si>
    <t>Sc29: [Definition]</t>
  </si>
  <si>
    <t>Sc30: [Definition]</t>
  </si>
  <si>
    <t>Sc31: [Definition]</t>
  </si>
  <si>
    <t>Sc32: [Definition]</t>
  </si>
  <si>
    <t>Sc33: [Definition]</t>
  </si>
  <si>
    <t>Sc34: [Definition]</t>
  </si>
  <si>
    <t>Sc35: [Definition]</t>
  </si>
  <si>
    <t>Sc36: [Definition]</t>
  </si>
  <si>
    <t>Sc37: [Definition]</t>
  </si>
  <si>
    <t>Sc38: [Definition]</t>
  </si>
  <si>
    <t>Sc39: [Definition]</t>
  </si>
  <si>
    <t>Sc40: [Definition]</t>
  </si>
  <si>
    <t>Indices and Rates - Inflation &amp; Discounting</t>
  </si>
  <si>
    <t>Nominal AWE</t>
  </si>
  <si>
    <t>Real Discount Rate</t>
  </si>
  <si>
    <t>[Indices and Rates - Inflation &amp; Discounting Line 3]</t>
  </si>
  <si>
    <t>[Indices and Rates - Inflation &amp; Discounting Line 4]</t>
  </si>
  <si>
    <t>[Indices and Rates - Inflation &amp; Discounting Line 5]</t>
  </si>
  <si>
    <t>[Indices and Rates - Inflation &amp; Discounting Line 6]</t>
  </si>
  <si>
    <t>[Indices and Rates - Inflation &amp; Discounting Line 7]</t>
  </si>
  <si>
    <t>[Indices and Rates - Inflation &amp; Discounting Line 8]</t>
  </si>
  <si>
    <t>[Indices and Rates - Inflation &amp; Discounting Line 9]</t>
  </si>
  <si>
    <t>[Indices and Rates - Inflation &amp; Discounting Line 10]</t>
  </si>
  <si>
    <t>[Indices and Rates - Inflation &amp; Discounting Line 11]</t>
  </si>
  <si>
    <t>[Indices and Rates - Inflation &amp; Discounting Line 12]</t>
  </si>
  <si>
    <t>[Indices and Rates - Inflation &amp; Discounting Line 13]</t>
  </si>
  <si>
    <t>[Indices and Rates - Inflation &amp; Discounting Line 15]</t>
  </si>
  <si>
    <t>[Indices and Rates - Inflation &amp; Discounting Line 16]</t>
  </si>
  <si>
    <t>[Indices and Rates - Inflation &amp; Discounting Line 17]</t>
  </si>
  <si>
    <t>[Indices and Rates - Inflation &amp; Discounting Line 18]</t>
  </si>
  <si>
    <t>[Indices and Rates - Inflation &amp; Discounting Line 19]</t>
  </si>
  <si>
    <t>[Indices and Rates - Inflation &amp; Discounting Line 20]</t>
  </si>
  <si>
    <t>Indices and Rates - Other Rates</t>
  </si>
  <si>
    <t>Pensions employer contribution as % of basic pay</t>
  </si>
  <si>
    <t>NI employer contribution - as % of basic pay</t>
  </si>
  <si>
    <t>General Tax disallowance in each year</t>
  </si>
  <si>
    <t>LIBOR</t>
  </si>
  <si>
    <t>Interest paid on debt - relative to LIBOR</t>
  </si>
  <si>
    <t>Interest received on cash balances - relative to LIBOR</t>
  </si>
  <si>
    <t>UK corporation tax rate</t>
  </si>
  <si>
    <t>% of tax paid in year</t>
  </si>
  <si>
    <t>PBT margin as % of revenues as defined in TFA</t>
  </si>
  <si>
    <t>Annual Cost of Performance Bond (as % of value)</t>
  </si>
  <si>
    <t>Annual Cost of Season Ticket Bond (as % of value)</t>
  </si>
  <si>
    <t>Annual Cost of PCS Bond (as % of value)</t>
  </si>
  <si>
    <t>VAT Rate</t>
  </si>
  <si>
    <t>[Indices and Rates - Other Rates Line 14]</t>
  </si>
  <si>
    <t>[Indices and Rates - Other Rates Line 15]</t>
  </si>
  <si>
    <t>[Indices and Rates - Other Rates Line 16]</t>
  </si>
  <si>
    <t>[Indices and Rates - Other Rates Line 17]</t>
  </si>
  <si>
    <t>[Indices and Rates - Other Rates Line 18]</t>
  </si>
  <si>
    <t>[Indices and Rates - Other Rates Line 19]</t>
  </si>
  <si>
    <t>[Indices and Rates - Other Rates Line 20]</t>
  </si>
  <si>
    <t>Notes</t>
  </si>
  <si>
    <t>Passenger Fares Revenue by Service Group</t>
  </si>
  <si>
    <t>Seasons (First)</t>
  </si>
  <si>
    <t>£000</t>
  </si>
  <si>
    <t>Seasons (Standard)</t>
  </si>
  <si>
    <t>TOTAL SEASONS</t>
  </si>
  <si>
    <t>Full Fare (First)</t>
  </si>
  <si>
    <t>Full Fare (Standard)</t>
  </si>
  <si>
    <t>TOTAL FULL FARE</t>
  </si>
  <si>
    <t>Off-Peak (First)</t>
  </si>
  <si>
    <t>Off-Peak (Standard)</t>
  </si>
  <si>
    <t>TOTAL OFF-PEAK</t>
  </si>
  <si>
    <t>Advance (First)</t>
  </si>
  <si>
    <t>Advance (Standard)</t>
  </si>
  <si>
    <t>TOTAL ADVANCE</t>
  </si>
  <si>
    <t>TOTAL REVENUE BY SERVICE GROUP</t>
  </si>
  <si>
    <t>Passenger Journeys</t>
  </si>
  <si>
    <t>Passenger Journeys by Service Group</t>
  </si>
  <si>
    <t>000 Jnys</t>
  </si>
  <si>
    <t>TOTAL SEASON</t>
  </si>
  <si>
    <t>TOTAL JOURNEYS BY SERVICE GROUP</t>
  </si>
  <si>
    <t>Passenger Miles</t>
  </si>
  <si>
    <t>Passenger Miles by Service Group</t>
  </si>
  <si>
    <t>000 Miles</t>
  </si>
  <si>
    <t>TOTAL PASSENGER MILES BY SERVICE GROUP</t>
  </si>
  <si>
    <t>Staff Actual: Average FTE</t>
  </si>
  <si>
    <t>FTE</t>
  </si>
  <si>
    <t>Basic Salary per FTE</t>
  </si>
  <si>
    <t>£000s/FTE</t>
  </si>
  <si>
    <t>Overtime and Other Pay per FTE</t>
  </si>
  <si>
    <t>Pension Cost per FTE</t>
  </si>
  <si>
    <t>National Insurance Cost per FTE</t>
  </si>
  <si>
    <t>Total Cost per FTE</t>
  </si>
  <si>
    <t>Total Cost</t>
  </si>
  <si>
    <t>Redundancy Costs</t>
  </si>
  <si>
    <t>Number of Redundancies: Average FTE</t>
  </si>
  <si>
    <t>Compensation per Redundancy</t>
  </si>
  <si>
    <t>Fleet Composition &amp; Utilisation</t>
  </si>
  <si>
    <t>Rolling Stock Establishment</t>
  </si>
  <si>
    <t>Number of Vehicles in Fleet</t>
  </si>
  <si>
    <t>Veh</t>
  </si>
  <si>
    <t>Number of Units in Fleet</t>
  </si>
  <si>
    <t>Number of Trains in Fleet</t>
  </si>
  <si>
    <t>Train</t>
  </si>
  <si>
    <t>Diagrams</t>
  </si>
  <si>
    <t>Number of Vehicles Diagrammed in Peak</t>
  </si>
  <si>
    <t>Number of Units Diagrammed in Peak</t>
  </si>
  <si>
    <t>Number of Trains Diagrammed in Peak</t>
  </si>
  <si>
    <t>Implied Vehicle Availability Percentage</t>
  </si>
  <si>
    <t>Fleet Mileages</t>
  </si>
  <si>
    <t>Loaded Mileage</t>
  </si>
  <si>
    <t>Loaded Vehicle Mileage</t>
  </si>
  <si>
    <t>000 Veh Miles</t>
  </si>
  <si>
    <t>Loaded Unit Mileage</t>
  </si>
  <si>
    <t>000 Unit Miles</t>
  </si>
  <si>
    <t>Loaded Train Mileage</t>
  </si>
  <si>
    <t>000 Train Miles</t>
  </si>
  <si>
    <t>ECS Mileage</t>
  </si>
  <si>
    <t>ECS Vehicle Mileage</t>
  </si>
  <si>
    <t>ECS Unit Mileage</t>
  </si>
  <si>
    <t>ECS Train Mileage</t>
  </si>
  <si>
    <t>Total Mileage</t>
  </si>
  <si>
    <t>Total Vehicle Mileage</t>
  </si>
  <si>
    <t>Total Unit Mileage</t>
  </si>
  <si>
    <t>Total Train Mileage</t>
  </si>
  <si>
    <t>Rolling Stock Charge Rates</t>
  </si>
  <si>
    <t>Capital Lease Charge per vehicle</t>
  </si>
  <si>
    <t>£000/ Veh</t>
  </si>
  <si>
    <t>Non-Capital Lease Charge per vehicle</t>
  </si>
  <si>
    <t>Heavy Maintenance Reserve per vehicle</t>
  </si>
  <si>
    <t>Rentalised Vehicle Enhancement per vehicle</t>
  </si>
  <si>
    <t>Mileage-based Maintenance Rate per veh mile</t>
  </si>
  <si>
    <t>£000/ Veh miles</t>
  </si>
  <si>
    <t>Capital Lease Charges</t>
  </si>
  <si>
    <t>Non-Capital Lease Charges</t>
  </si>
  <si>
    <t>Heavy Maintenance Reserve</t>
  </si>
  <si>
    <t>Rentalised Vehicle Enhancement</t>
  </si>
  <si>
    <t>Mileage-based Maintenance</t>
  </si>
  <si>
    <t>Total Rolling Stock Charges</t>
  </si>
  <si>
    <t>Other TOCs</t>
  </si>
  <si>
    <t>Network Rail</t>
  </si>
  <si>
    <t>#</t>
  </si>
  <si>
    <t>Total Infrastructure Charges</t>
  </si>
  <si>
    <t>Exceptional Items</t>
  </si>
  <si>
    <t>Contingency Costs</t>
  </si>
  <si>
    <t>Schedule 8</t>
  </si>
  <si>
    <t>Average Minutes Lateness</t>
  </si>
  <si>
    <t>Mins</t>
  </si>
  <si>
    <t>Schedule 8 Payments</t>
  </si>
  <si>
    <t>Total Schedule 8 Payments</t>
  </si>
  <si>
    <t>Total Performance Regimes</t>
  </si>
  <si>
    <t>TOC Capex (Positive)</t>
  </si>
  <si>
    <t>Opening Balances</t>
  </si>
  <si>
    <t>Additions</t>
  </si>
  <si>
    <t>Depreciation</t>
  </si>
  <si>
    <t>Closing Balances</t>
  </si>
  <si>
    <t>Day 1 Assets (Positive)</t>
  </si>
  <si>
    <t>Summary TOC Capex and Day 1 Assets</t>
  </si>
  <si>
    <t>Summary Opening Balances</t>
  </si>
  <si>
    <t>Summary Additions</t>
  </si>
  <si>
    <t>Summary Depreciation</t>
  </si>
  <si>
    <t>Summary Closing Balances</t>
  </si>
  <si>
    <t>P&amp;L3</t>
  </si>
  <si>
    <t>P&amp;L2</t>
  </si>
  <si>
    <t>P&amp;L1</t>
  </si>
  <si>
    <t>Check</t>
  </si>
  <si>
    <t>Cashflow</t>
  </si>
  <si>
    <t>Consistency Check</t>
  </si>
  <si>
    <t>Balance Sheet Check</t>
  </si>
  <si>
    <t>Year 1 (Part) Opening Balance</t>
  </si>
  <si>
    <t>Year 8 (Part) Opening Balance</t>
  </si>
  <si>
    <t>Year 9 (Part) Opening Balance</t>
  </si>
  <si>
    <t>Core</t>
  </si>
  <si>
    <t>Optional</t>
  </si>
  <si>
    <t>Balance Sheet Helper Calculations for FO&amp;C sheet</t>
  </si>
  <si>
    <t>Creditors</t>
  </si>
  <si>
    <t>Calculations</t>
  </si>
  <si>
    <t>Appendix 1 to Schedule 8.1: Franchise Payments</t>
  </si>
  <si>
    <t>Feed from Financial Model</t>
  </si>
  <si>
    <t>Total</t>
  </si>
  <si>
    <r>
      <t>Note: For the relevant periods, sum of PRRPI</t>
    </r>
    <r>
      <rPr>
        <vertAlign val="subscript"/>
        <sz val="12"/>
        <color indexed="8"/>
        <rFont val="Arial"/>
        <family val="2"/>
      </rPr>
      <t>GDP</t>
    </r>
    <r>
      <rPr>
        <sz val="10"/>
        <color indexed="8"/>
        <rFont val="Arial"/>
        <family val="2"/>
      </rPr>
      <t xml:space="preserve"> and PRRPI</t>
    </r>
    <r>
      <rPr>
        <vertAlign val="subscript"/>
        <sz val="12"/>
        <color indexed="8"/>
        <rFont val="Arial"/>
        <family val="2"/>
      </rPr>
      <t>CLE</t>
    </r>
    <r>
      <rPr>
        <sz val="10"/>
        <color indexed="8"/>
        <rFont val="Arial"/>
        <family val="2"/>
      </rPr>
      <t xml:space="preserve"> should match row 15 in P&amp;L3 and ORRPI should match row 16 when the templates are set to Real. Revenue should be negative in rows 22-24, but positive in P&amp;L3.</t>
    </r>
  </si>
  <si>
    <t>Timeline Allocation</t>
  </si>
  <si>
    <t>Franchise Agreement Year Label</t>
  </si>
  <si>
    <t>Appendix 2 to Schedule 8.1: Figures for Calculation of Annual Franchise Payments (£)</t>
  </si>
  <si>
    <t>Column 1</t>
  </si>
  <si>
    <t>Column 2</t>
  </si>
  <si>
    <t>Column 3</t>
  </si>
  <si>
    <t>Column 4</t>
  </si>
  <si>
    <t>Column 5</t>
  </si>
  <si>
    <t>Column 6</t>
  </si>
  <si>
    <t>Column 7</t>
  </si>
  <si>
    <t>Column 8</t>
  </si>
  <si>
    <t>FXD (£)</t>
  </si>
  <si>
    <t>VCRPI (£)</t>
  </si>
  <si>
    <t>VCAWE (£)</t>
  </si>
  <si>
    <t>PRPI (£)</t>
  </si>
  <si>
    <t>ORRPI (£)</t>
  </si>
  <si>
    <r>
      <t>PRRPI</t>
    </r>
    <r>
      <rPr>
        <b/>
        <vertAlign val="subscript"/>
        <sz val="12"/>
        <rFont val="Arial"/>
        <family val="2"/>
      </rPr>
      <t>CLE</t>
    </r>
    <r>
      <rPr>
        <b/>
        <sz val="10"/>
        <rFont val="Arial"/>
        <family val="2"/>
      </rPr>
      <t xml:space="preserve"> (£)</t>
    </r>
  </si>
  <si>
    <r>
      <t>PRRPI</t>
    </r>
    <r>
      <rPr>
        <b/>
        <vertAlign val="subscript"/>
        <sz val="12"/>
        <rFont val="Arial"/>
        <family val="2"/>
      </rPr>
      <t>GDP</t>
    </r>
    <r>
      <rPr>
        <b/>
        <sz val="10"/>
        <rFont val="Arial"/>
        <family val="2"/>
      </rPr>
      <t xml:space="preserve"> (£)</t>
    </r>
  </si>
  <si>
    <t>Appendix 1 to Schedule 8.2: Profit Share Thresholds (£)</t>
  </si>
  <si>
    <t>Franchisee Year</t>
  </si>
  <si>
    <t>First Profit Share Threshold Amount £</t>
  </si>
  <si>
    <t>Second Profit Share Threshold Amount £</t>
  </si>
  <si>
    <t>Third Profit Share Threshold Amount £</t>
  </si>
  <si>
    <t>Franchise Agreement Numbers - Components of AFA and DFR</t>
  </si>
  <si>
    <t>Component of AFA (£)</t>
  </si>
  <si>
    <t>Appendix 2 to Schedule 8.2: Components of DFR (£)</t>
  </si>
  <si>
    <t>Component of DFR (£)</t>
  </si>
  <si>
    <t>Franchise Agreement Numbers - GDP and CLE Mechanism Payment numbers</t>
  </si>
  <si>
    <r>
      <t>Appendix 1 to Schedule 8.4: DfT</t>
    </r>
    <r>
      <rPr>
        <b/>
        <vertAlign val="subscript"/>
        <sz val="12"/>
        <color indexed="21"/>
        <rFont val="Arial"/>
        <family val="2"/>
      </rPr>
      <t>GDP</t>
    </r>
    <r>
      <rPr>
        <b/>
        <sz val="11.5"/>
        <color indexed="21"/>
        <rFont val="Arial"/>
        <family val="2"/>
      </rPr>
      <t>RW</t>
    </r>
  </si>
  <si>
    <r>
      <t>DfT</t>
    </r>
    <r>
      <rPr>
        <vertAlign val="subscript"/>
        <sz val="12"/>
        <color theme="1"/>
        <rFont val="Arial"/>
        <family val="2"/>
      </rPr>
      <t>GDP</t>
    </r>
    <r>
      <rPr>
        <sz val="10"/>
        <color theme="1"/>
        <rFont val="Arial"/>
        <family val="2"/>
      </rPr>
      <t>1RW</t>
    </r>
  </si>
  <si>
    <r>
      <t>% of DfT</t>
    </r>
    <r>
      <rPr>
        <vertAlign val="subscript"/>
        <sz val="12"/>
        <color theme="1"/>
        <rFont val="Arial"/>
        <family val="2"/>
      </rPr>
      <t>GDP</t>
    </r>
    <r>
      <rPr>
        <sz val="10"/>
        <color theme="1"/>
        <rFont val="Arial"/>
        <family val="2"/>
      </rPr>
      <t>R</t>
    </r>
  </si>
  <si>
    <r>
      <t>DfT</t>
    </r>
    <r>
      <rPr>
        <vertAlign val="subscript"/>
        <sz val="12"/>
        <color theme="1"/>
        <rFont val="Arial"/>
        <family val="2"/>
      </rPr>
      <t>GDP</t>
    </r>
    <r>
      <rPr>
        <sz val="10"/>
        <color theme="1"/>
        <rFont val="Arial"/>
        <family val="2"/>
      </rPr>
      <t>2RW</t>
    </r>
  </si>
  <si>
    <r>
      <t>DfT</t>
    </r>
    <r>
      <rPr>
        <b/>
        <vertAlign val="subscript"/>
        <sz val="12"/>
        <color indexed="8"/>
        <rFont val="Arial"/>
        <family val="2"/>
      </rPr>
      <t>GDP</t>
    </r>
    <r>
      <rPr>
        <b/>
        <sz val="10"/>
        <color indexed="8"/>
        <rFont val="Arial"/>
        <family val="2"/>
      </rPr>
      <t>R</t>
    </r>
  </si>
  <si>
    <t>Appendix 2 to Schedule 8.4: Adjusted Target GDP Index</t>
  </si>
  <si>
    <t>Nil band lower</t>
  </si>
  <si>
    <t>Nil band upper</t>
  </si>
  <si>
    <t>GDP Index value</t>
  </si>
  <si>
    <t>c</t>
  </si>
  <si>
    <r>
      <t>DfT</t>
    </r>
    <r>
      <rPr>
        <vertAlign val="subscript"/>
        <sz val="12"/>
        <color theme="1"/>
        <rFont val="Arial"/>
        <family val="2"/>
      </rPr>
      <t>CLE</t>
    </r>
    <r>
      <rPr>
        <sz val="10"/>
        <color theme="1"/>
        <rFont val="Arial"/>
        <family val="2"/>
      </rPr>
      <t>1RW</t>
    </r>
  </si>
  <si>
    <r>
      <t>% of DfT</t>
    </r>
    <r>
      <rPr>
        <vertAlign val="subscript"/>
        <sz val="12"/>
        <color theme="1"/>
        <rFont val="Arial"/>
        <family val="2"/>
      </rPr>
      <t>CLE</t>
    </r>
    <r>
      <rPr>
        <sz val="10"/>
        <color theme="1"/>
        <rFont val="Arial"/>
        <family val="2"/>
      </rPr>
      <t>R</t>
    </r>
  </si>
  <si>
    <r>
      <t>DfT</t>
    </r>
    <r>
      <rPr>
        <vertAlign val="subscript"/>
        <sz val="12"/>
        <color theme="1"/>
        <rFont val="Arial"/>
        <family val="2"/>
      </rPr>
      <t>CLE</t>
    </r>
    <r>
      <rPr>
        <sz val="10"/>
        <color theme="1"/>
        <rFont val="Arial"/>
        <family val="2"/>
      </rPr>
      <t>2RW</t>
    </r>
  </si>
  <si>
    <r>
      <t>DfT</t>
    </r>
    <r>
      <rPr>
        <b/>
        <vertAlign val="subscript"/>
        <sz val="12"/>
        <color indexed="8"/>
        <rFont val="Arial"/>
        <family val="2"/>
      </rPr>
      <t>CLE</t>
    </r>
    <r>
      <rPr>
        <b/>
        <sz val="10"/>
        <color indexed="8"/>
        <rFont val="Arial"/>
        <family val="2"/>
      </rPr>
      <t>R</t>
    </r>
  </si>
  <si>
    <t>CLE Index value</t>
  </si>
  <si>
    <t>NPV of Franchise Payments</t>
  </si>
  <si>
    <t>Parameters</t>
  </si>
  <si>
    <t>Deflate to:</t>
  </si>
  <si>
    <t>Discount to:</t>
  </si>
  <si>
    <t>Days</t>
  </si>
  <si>
    <t>Inflation and Discounting Factors</t>
  </si>
  <si>
    <t>Deflation Factor</t>
  </si>
  <si>
    <t>Discount Factor</t>
  </si>
  <si>
    <t>Checks and counters</t>
  </si>
  <si>
    <t>Year Counter</t>
  </si>
  <si>
    <t>Discount Check</t>
  </si>
  <si>
    <t>Column Counter</t>
  </si>
  <si>
    <t>Discounted Cashflow</t>
  </si>
  <si>
    <t>Financial Subsidy/ (Premium): Discounted Cashflow</t>
  </si>
  <si>
    <t>Years in Scope: NPV</t>
  </si>
  <si>
    <t>Start Year</t>
  </si>
  <si>
    <t>End Year</t>
  </si>
  <si>
    <t>Intermediate Years</t>
  </si>
  <si>
    <t>Years in Scope 1</t>
  </si>
  <si>
    <t>NPV of Franchise Payments: Base End Date</t>
  </si>
  <si>
    <t>Financial Robustness Test</t>
  </si>
  <si>
    <t>Department's Base Line for Financial Robustness Test</t>
  </si>
  <si>
    <t>Subsidy / (Premium) for Risk Adjustment: Core before breach</t>
  </si>
  <si>
    <t>Subsidy / (Premium) for Risk Adjustment: Core on or after breach</t>
  </si>
  <si>
    <t>Risk Adjusted Subsidy / (Premium): Base End Date</t>
  </si>
  <si>
    <t>Risk Adjusted NPV: Base End Date</t>
  </si>
  <si>
    <t>Logic Flags</t>
  </si>
  <si>
    <t>FA Schedule 12 Financial Ratio</t>
  </si>
  <si>
    <t>Feed from Financial Statements</t>
  </si>
  <si>
    <t>Accrual</t>
  </si>
  <si>
    <t>Delta Cash</t>
  </si>
  <si>
    <t>Modified Revenue: Adjusted to include First 13 Periods and Final 13 Periods</t>
  </si>
  <si>
    <t>Actual Operating Costs (Cost Positive)</t>
  </si>
  <si>
    <t>Actual Operating Costs: Adjusted to include First 13 Periods and Final 13 Periods</t>
  </si>
  <si>
    <t>Period Start</t>
  </si>
  <si>
    <t>Period End</t>
  </si>
  <si>
    <t>Opening Ratio Calculated</t>
  </si>
  <si>
    <t>Closing Ratio Calculated</t>
  </si>
  <si>
    <t>Estimated PCS required to avoid default during Core Franchise Term*</t>
  </si>
  <si>
    <t>* after risk adjustment and assuming availability of Additional PCS is unlimited</t>
  </si>
  <si>
    <t>Amount of PCS required in excess of the Required PCS and Additional PCS as bid</t>
  </si>
  <si>
    <t>Materiality Threshold</t>
  </si>
  <si>
    <t>Materiality breached?</t>
  </si>
  <si>
    <t>Tests for Year of Breach</t>
  </si>
  <si>
    <t>Flag for Years of Breach after initial Breach</t>
  </si>
  <si>
    <t>All Years in Breach</t>
  </si>
  <si>
    <t>Estimated proportion of period after Default Ratio breach (straight line basis)</t>
  </si>
  <si>
    <t>Estimated number of days before breach</t>
  </si>
  <si>
    <t>Estimated number of days in period from breach to Period End</t>
  </si>
  <si>
    <t>Estimated Date of Breach</t>
  </si>
  <si>
    <t>Days in Core during Years in Scope</t>
  </si>
  <si>
    <t>Days in Core before breach</t>
  </si>
  <si>
    <t>Days in Core on or after breach</t>
  </si>
  <si>
    <t>Days in Year Check</t>
  </si>
  <si>
    <t>Days in Year % Check</t>
  </si>
  <si>
    <t>End of Minimum Financial Robustness Period</t>
  </si>
  <si>
    <t>Default in Minimum Financial Robustness Period?</t>
  </si>
  <si>
    <t>FA Schedule 12 Season Ticket Bond</t>
  </si>
  <si>
    <t>Flags</t>
  </si>
  <si>
    <t>PCS Sizing Calculations</t>
  </si>
  <si>
    <t>Required PCS</t>
  </si>
  <si>
    <t>% of incremental nominal franchise payments</t>
  </si>
  <si>
    <t>Baseline Franchise Payments BFPy - Core period only</t>
  </si>
  <si>
    <t>Bidder Franchise Payments FPy - Core period only</t>
  </si>
  <si>
    <t xml:space="preserve">(FPy – BFPy) </t>
  </si>
  <si>
    <t>Minimum Required PCS (£000)</t>
  </si>
  <si>
    <t>Required PCS calculated (£000)</t>
  </si>
  <si>
    <t>Additional PCS</t>
  </si>
  <si>
    <t>Additional PCS proposed by bidder (£000)</t>
  </si>
  <si>
    <t>PCS Bonding Requirement</t>
  </si>
  <si>
    <t>% PCS required to be bonded</t>
  </si>
  <si>
    <t>Summary PCS table</t>
  </si>
  <si>
    <t>PCS Facility</t>
  </si>
  <si>
    <t>Bonded PCS</t>
  </si>
  <si>
    <t>Agreed Funding Commitment</t>
  </si>
  <si>
    <t>Agreed Funding Commitment Opening Balance in period</t>
  </si>
  <si>
    <t>Total Drawdown in period</t>
  </si>
  <si>
    <t>Total Repayment in Period</t>
  </si>
  <si>
    <t>Agreed Funding Commitment Closing Balance in period</t>
  </si>
  <si>
    <t>Note: The Agreed Funding Commitment profile shown above should be the sum of all Agreed Funding Commitment ("AFC") provided as specified in the Funding Deed including any Commercial Debt, Shareholder Loan and equity.</t>
  </si>
  <si>
    <t>The maximum amount commited in each year should be contracted in the Funding Deed.</t>
  </si>
  <si>
    <t>NRPS Customer Satisfaction Regime – Stations (OS&amp;L + IL)</t>
  </si>
  <si>
    <t>NRPS Customer Satisfaction Regime – Stations (LD)</t>
  </si>
  <si>
    <t>NRPS Customer Satisfaction Regime – Stations (M)</t>
  </si>
  <si>
    <t>NRPS Customer Satisfaction Regime – Trains (OS&amp;L + IL)</t>
  </si>
  <si>
    <t>NRPS Customer Satisfaction Regime – Trains (LD)</t>
  </si>
  <si>
    <t>NRPS Customer Satisfaction Regime – Trains (M)</t>
  </si>
  <si>
    <t>NRPS Customer Satisfaction Regime – Customer Service (OS&amp;L + IL)</t>
  </si>
  <si>
    <t>NRPS Customer Satisfaction Regime – Customer Service (LD)</t>
  </si>
  <si>
    <t>NRPS Customer Satisfaction Regime – Customer Service (M)</t>
  </si>
  <si>
    <t>[Other Performance-Related Costs Line 12]</t>
  </si>
  <si>
    <t>[Other Performance-Related Costs Line 13]</t>
  </si>
  <si>
    <t>[Other Performance-Related Costs Line 14]</t>
  </si>
  <si>
    <t>[Other Performance-Related Costs Line 15]</t>
  </si>
  <si>
    <t>NRPS Customer Satisfaction Metric – Stations (OS&amp;L + IL)</t>
  </si>
  <si>
    <t>NRPS Customer Satisfaction Metric – Stations (LD)</t>
  </si>
  <si>
    <t>NRPS Customer Satisfaction Metric – Stations (M)</t>
  </si>
  <si>
    <t>NRPS Customer Satisfaction Metric – Trains (OS&amp;L + IL)</t>
  </si>
  <si>
    <t>NRPS Customer Satisfaction Metric – Trains (LD)</t>
  </si>
  <si>
    <t>NRPS Customer Satisfaction Metric – Trains (M)</t>
  </si>
  <si>
    <t>NRPS Customer Satisfaction Metric – Customer Service (OS&amp;L + IL)</t>
  </si>
  <si>
    <t>NRPS Customer Satisfaction Metric – Customer Service (LD)</t>
  </si>
  <si>
    <t>NRPS Customer Satisfaction Metric – Customer Service (M)</t>
  </si>
  <si>
    <t>[Performance Metrics Line 12]</t>
  </si>
  <si>
    <t>[Performance Metrics Line 13]</t>
  </si>
  <si>
    <t>[Performance Metrics Line 14]</t>
  </si>
  <si>
    <t>[Performance Metrics Line 15]</t>
  </si>
  <si>
    <t>From</t>
  </si>
  <si>
    <t>To</t>
  </si>
  <si>
    <t>Year 8 - (Core)</t>
  </si>
  <si>
    <t>Year 8 (extension)</t>
  </si>
  <si>
    <t>Year 9 (extension)</t>
  </si>
  <si>
    <t>Year 8</t>
  </si>
  <si>
    <t>13 Reporting Periods Extension</t>
  </si>
  <si>
    <t>13 Reporting Period Extension</t>
  </si>
  <si>
    <r>
      <t>Appendix 1 to Schedule 8.5: DfT</t>
    </r>
    <r>
      <rPr>
        <b/>
        <vertAlign val="subscript"/>
        <sz val="12"/>
        <color indexed="21"/>
        <rFont val="Arial"/>
        <family val="2"/>
      </rPr>
      <t>CLE</t>
    </r>
    <r>
      <rPr>
        <b/>
        <sz val="11.5"/>
        <color indexed="21"/>
        <rFont val="Arial"/>
        <family val="2"/>
      </rPr>
      <t>RW</t>
    </r>
  </si>
  <si>
    <t>Appendix 2 to Schedule 8.5: Adjusted Target CLE Index</t>
  </si>
  <si>
    <r>
      <t>DfT</t>
    </r>
    <r>
      <rPr>
        <b/>
        <vertAlign val="subscript"/>
        <sz val="12"/>
        <color indexed="8"/>
        <rFont val="Arial"/>
        <family val="2"/>
      </rPr>
      <t>GDP</t>
    </r>
    <r>
      <rPr>
        <b/>
        <sz val="10"/>
        <color indexed="8"/>
        <rFont val="Arial"/>
        <family val="2"/>
      </rPr>
      <t>1RW (89% of DfT</t>
    </r>
    <r>
      <rPr>
        <b/>
        <vertAlign val="subscript"/>
        <sz val="12"/>
        <color indexed="8"/>
        <rFont val="Arial"/>
        <family val="2"/>
      </rPr>
      <t>GDP</t>
    </r>
    <r>
      <rPr>
        <b/>
        <sz val="10"/>
        <color indexed="8"/>
        <rFont val="Arial"/>
        <family val="2"/>
      </rPr>
      <t>R)</t>
    </r>
  </si>
  <si>
    <r>
      <t>DfT</t>
    </r>
    <r>
      <rPr>
        <b/>
        <vertAlign val="subscript"/>
        <sz val="12"/>
        <color indexed="8"/>
        <rFont val="Arial"/>
        <family val="2"/>
      </rPr>
      <t>GDP</t>
    </r>
    <r>
      <rPr>
        <b/>
        <sz val="10"/>
        <color indexed="8"/>
        <rFont val="Arial"/>
        <family val="2"/>
      </rPr>
      <t>2RW (92% of DfT</t>
    </r>
    <r>
      <rPr>
        <b/>
        <vertAlign val="subscript"/>
        <sz val="12"/>
        <color indexed="8"/>
        <rFont val="Arial"/>
        <family val="2"/>
      </rPr>
      <t>GDP</t>
    </r>
    <r>
      <rPr>
        <b/>
        <sz val="10"/>
        <color indexed="8"/>
        <rFont val="Arial"/>
        <family val="2"/>
      </rPr>
      <t>R)</t>
    </r>
  </si>
  <si>
    <t>First/Last Days</t>
  </si>
  <si>
    <t>2026/27</t>
  </si>
  <si>
    <t>2027/28</t>
  </si>
  <si>
    <t>2028/29</t>
  </si>
  <si>
    <t>2029/30</t>
  </si>
  <si>
    <t>Last Day and Year Category</t>
  </si>
  <si>
    <t>2013/14</t>
  </si>
  <si>
    <t>2014/15</t>
  </si>
  <si>
    <t>2015/16</t>
  </si>
  <si>
    <t>2016/17</t>
  </si>
  <si>
    <r>
      <t>GDP Nil Band Lower 
GDP</t>
    </r>
    <r>
      <rPr>
        <b/>
        <vertAlign val="superscript"/>
        <sz val="10"/>
        <color indexed="8"/>
        <rFont val="Arial"/>
        <family val="2"/>
      </rPr>
      <t>C</t>
    </r>
    <r>
      <rPr>
        <b/>
        <vertAlign val="subscript"/>
        <sz val="12"/>
        <color indexed="8"/>
        <rFont val="Arial"/>
        <family val="2"/>
      </rPr>
      <t>T</t>
    </r>
    <r>
      <rPr>
        <b/>
        <sz val="10"/>
        <color indexed="8"/>
        <rFont val="Arial"/>
        <family val="2"/>
      </rPr>
      <t xml:space="preserve"> - 0.01</t>
    </r>
  </si>
  <si>
    <r>
      <t>GDP Nil Band Upper 
GDP</t>
    </r>
    <r>
      <rPr>
        <b/>
        <vertAlign val="superscript"/>
        <sz val="10"/>
        <color indexed="8"/>
        <rFont val="Arial"/>
        <family val="2"/>
      </rPr>
      <t>C</t>
    </r>
    <r>
      <rPr>
        <b/>
        <vertAlign val="subscript"/>
        <sz val="12"/>
        <color indexed="8"/>
        <rFont val="Arial"/>
        <family val="2"/>
      </rPr>
      <t>T</t>
    </r>
    <r>
      <rPr>
        <b/>
        <sz val="10"/>
        <color indexed="8"/>
        <rFont val="Arial"/>
        <family val="2"/>
      </rPr>
      <t xml:space="preserve">  + 0.01</t>
    </r>
  </si>
  <si>
    <r>
      <t>GDP</t>
    </r>
    <r>
      <rPr>
        <b/>
        <vertAlign val="superscript"/>
        <sz val="10"/>
        <color indexed="8"/>
        <rFont val="Arial"/>
        <family val="2"/>
      </rPr>
      <t>C</t>
    </r>
    <r>
      <rPr>
        <b/>
        <vertAlign val="subscript"/>
        <sz val="12"/>
        <color indexed="8"/>
        <rFont val="Arial"/>
        <family val="2"/>
      </rPr>
      <t>T</t>
    </r>
  </si>
  <si>
    <r>
      <t>DfT</t>
    </r>
    <r>
      <rPr>
        <b/>
        <vertAlign val="subscript"/>
        <sz val="12"/>
        <color indexed="8"/>
        <rFont val="Arial"/>
        <family val="2"/>
      </rPr>
      <t>CLE</t>
    </r>
    <r>
      <rPr>
        <b/>
        <sz val="10"/>
        <color indexed="8"/>
        <rFont val="Arial"/>
        <family val="2"/>
      </rPr>
      <t>1RW (45% of DfT</t>
    </r>
    <r>
      <rPr>
        <b/>
        <vertAlign val="subscript"/>
        <sz val="12"/>
        <color indexed="8"/>
        <rFont val="Arial"/>
        <family val="2"/>
      </rPr>
      <t>CLE</t>
    </r>
    <r>
      <rPr>
        <b/>
        <sz val="10"/>
        <color indexed="8"/>
        <rFont val="Arial"/>
        <family val="2"/>
      </rPr>
      <t>R)</t>
    </r>
  </si>
  <si>
    <r>
      <t>DfT</t>
    </r>
    <r>
      <rPr>
        <b/>
        <vertAlign val="subscript"/>
        <sz val="12"/>
        <color indexed="8"/>
        <rFont val="Arial"/>
        <family val="2"/>
      </rPr>
      <t>CLE</t>
    </r>
    <r>
      <rPr>
        <b/>
        <sz val="10"/>
        <color indexed="8"/>
        <rFont val="Arial"/>
        <family val="2"/>
      </rPr>
      <t>2RW (92% of DfT</t>
    </r>
    <r>
      <rPr>
        <b/>
        <vertAlign val="subscript"/>
        <sz val="12"/>
        <color indexed="8"/>
        <rFont val="Arial"/>
        <family val="2"/>
      </rPr>
      <t>CLE</t>
    </r>
    <r>
      <rPr>
        <b/>
        <sz val="10"/>
        <color indexed="8"/>
        <rFont val="Arial"/>
        <family val="2"/>
      </rPr>
      <t>R)</t>
    </r>
  </si>
  <si>
    <r>
      <t>CLE</t>
    </r>
    <r>
      <rPr>
        <b/>
        <vertAlign val="superscript"/>
        <sz val="10"/>
        <color indexed="8"/>
        <rFont val="Arial"/>
        <family val="2"/>
      </rPr>
      <t>C</t>
    </r>
    <r>
      <rPr>
        <b/>
        <vertAlign val="subscript"/>
        <sz val="12"/>
        <color indexed="8"/>
        <rFont val="Arial"/>
        <family val="2"/>
      </rPr>
      <t>T</t>
    </r>
  </si>
  <si>
    <r>
      <t>CLE Nil Band Lower
CLE</t>
    </r>
    <r>
      <rPr>
        <b/>
        <vertAlign val="superscript"/>
        <sz val="10"/>
        <color indexed="8"/>
        <rFont val="Arial"/>
        <family val="2"/>
      </rPr>
      <t>C</t>
    </r>
    <r>
      <rPr>
        <b/>
        <vertAlign val="subscript"/>
        <sz val="12"/>
        <color indexed="8"/>
        <rFont val="Arial"/>
        <family val="2"/>
      </rPr>
      <t xml:space="preserve">T </t>
    </r>
    <r>
      <rPr>
        <b/>
        <sz val="10"/>
        <color indexed="8"/>
        <rFont val="Arial"/>
        <family val="2"/>
      </rPr>
      <t>- 0.01</t>
    </r>
  </si>
  <si>
    <r>
      <t>CLE Nil Band Upper
CLE</t>
    </r>
    <r>
      <rPr>
        <b/>
        <vertAlign val="superscript"/>
        <sz val="10"/>
        <color indexed="8"/>
        <rFont val="Arial"/>
        <family val="2"/>
      </rPr>
      <t>C</t>
    </r>
    <r>
      <rPr>
        <b/>
        <vertAlign val="subscript"/>
        <sz val="12"/>
        <color indexed="8"/>
        <rFont val="Arial"/>
        <family val="2"/>
      </rPr>
      <t>T</t>
    </r>
    <r>
      <rPr>
        <b/>
        <sz val="10"/>
        <color indexed="8"/>
        <rFont val="Arial"/>
        <family val="2"/>
      </rPr>
      <t xml:space="preserve"> + 0.01</t>
    </r>
  </si>
  <si>
    <t>Appendix 2 to Schedule 8.2: Components of AFA (£)</t>
  </si>
  <si>
    <t>Bidders should specify the model option names in Line Items tab (D914:D954)</t>
  </si>
  <si>
    <r>
      <t>* Profit share thresholds represent the % of the pre-set revenue (sum of ORRPI, PRRPI</t>
    </r>
    <r>
      <rPr>
        <vertAlign val="subscript"/>
        <sz val="12"/>
        <color indexed="8"/>
        <rFont val="Arial"/>
        <family val="2"/>
      </rPr>
      <t>GDP</t>
    </r>
    <r>
      <rPr>
        <sz val="10"/>
        <color indexed="8"/>
        <rFont val="Arial"/>
        <family val="2"/>
      </rPr>
      <t>, PRRPI</t>
    </r>
    <r>
      <rPr>
        <vertAlign val="subscript"/>
        <sz val="12"/>
        <color indexed="8"/>
        <rFont val="Arial"/>
        <family val="2"/>
      </rPr>
      <t>CLE</t>
    </r>
    <r>
      <rPr>
        <sz val="10"/>
        <color indexed="8"/>
        <rFont val="Arial"/>
        <family val="2"/>
      </rPr>
      <t xml:space="preserve"> as defined in Schedule 8.2 of the Franchise Agreement)</t>
    </r>
  </si>
  <si>
    <t>[Station &amp; Train Operations Line 15]</t>
  </si>
  <si>
    <t>Community Rail Partnership (CRP)</t>
  </si>
  <si>
    <t>Add Back Depreciation and Amortisation</t>
  </si>
  <si>
    <t>Year 9 Part-Full Adjustment: Passenger Fares Revenue</t>
  </si>
  <si>
    <t>Year 9 Part-Full Adjustment: All Other Items</t>
  </si>
  <si>
    <t>v2.00</t>
  </si>
  <si>
    <t>South Western Franchise_Financial Model Templates_v2.00.xlsx</t>
  </si>
  <si>
    <t>Updates to GDP and CLE Mechanism Payment numbers &amp; Baseline Franchise Payments</t>
  </si>
  <si>
    <t>v3.00</t>
  </si>
  <si>
    <t>South Western Franchise_Financial Model Templates_v3.00.xlsx</t>
  </si>
  <si>
    <t>v4.00</t>
  </si>
  <si>
    <t>South Western Franchise_Financial Model Templates_v4.00.xlsx</t>
  </si>
  <si>
    <t>Schedule 7.1 payments: Delay Minutes + PPM</t>
  </si>
  <si>
    <t>Schedule 7.1 payments: Cancellations + CaSL</t>
  </si>
  <si>
    <t>v5.00</t>
  </si>
  <si>
    <t>South Western Franchise_Financial Model Templates_v5.00.xlsx</t>
  </si>
  <si>
    <t>Updates to table format (FAA worksheet, Appendix 2 to Schedules 8.4 and 8.5, documented in 'Changes to SWF Financial Templates_v2.00.pdf')</t>
  </si>
  <si>
    <t>Updates to following worksheets - Line Items, P&amp;L1, BS and NPV (documented in 'Changes to SWF Financial Templates_v1.00.pdf')</t>
  </si>
  <si>
    <t>v6.00</t>
  </si>
  <si>
    <t>South Western Franchise_Financial Model Templates_v6.00.xlsx</t>
  </si>
  <si>
    <t>Season Ticket amount (STL)</t>
  </si>
  <si>
    <t>Updates to following worksheets - Timeline, Line Items, FAA, FO&amp;C and Funding (documented in 'Changes to SWF Financial Templates_v3.00.pdf')</t>
  </si>
  <si>
    <t>v7.00</t>
  </si>
  <si>
    <t>Table Format of Appendix 2 to Schedule 8.4 and 8.5 amended.  Financial Template renumbered and  dates added</t>
  </si>
  <si>
    <t>South Western Franchise_Financial Model Templates_v7.00.xlsx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</si>
</sst>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126">
    <numFmt numFmtId="164" formatCode="&quot;Real&quot;;;&quot;Nominal&quot;"/>
    <numFmt numFmtId="165" formatCode="#,##0;\(#,##0\);\-"/>
    <numFmt numFmtId="166" formatCode="#,##0_);\(#,##0\);\-_)"/>
    <numFmt numFmtId="167" formatCode="#,##0.00_);\(#,##0.00_);\-_)"/>
    <numFmt numFmtId="168" formatCode="0.00%_);\(0.00%\);\-_)"/>
    <numFmt numFmtId="169" formatCode="0.00%;\-0.00%;\-"/>
    <numFmt numFmtId="170" formatCode="#,##0.0_);\(#,##0.0\);\-_)"/>
    <numFmt numFmtId="171" formatCode="0.0%_);\(0.0%\);\-_)"/>
    <numFmt numFmtId="172" formatCode="_(* #,##0.00_);_(* \(#,##0.00\);_(* &quot;-&quot;??_);_(@_)"/>
    <numFmt numFmtId="173" formatCode="_(* #,##0_);_(* \(#,##0\);_(* &quot;-&quot;??_);_(@_)"/>
    <numFmt numFmtId="174" formatCode="0.0%"/>
    <numFmt numFmtId="175" formatCode="_-* #,##0_-;\-* #,##0_-;_-* &quot;-&quot;??_-;_-@_-"/>
    <numFmt numFmtId="176" formatCode="0.00000000000"/>
    <numFmt numFmtId="177" formatCode="&quot;£&quot;#,##0_);[Red]\(&quot;£&quot;#,##0\)"/>
    <numFmt numFmtId="178" formatCode="0;\-0;"/>
    <numFmt numFmtId="179" formatCode="0%_);\(0%\);\-\%_)"/>
    <numFmt numFmtId="180" formatCode="#,##0.00_);\(#,##0.00\);\-_)"/>
    <numFmt numFmtId="181" formatCode="#,##0.000_);\(#,##0.000\);\-_)"/>
    <numFmt numFmtId="182" formatCode="#,##0.0000_);\(#,##0.0000\);\-_)"/>
    <numFmt numFmtId="183" formatCode="0.000%"/>
    <numFmt numFmtId="184" formatCode="&quot;£&quot;#,##0.0&quot;m&quot;;\-&quot;£&quot;#,##0.0&quot;m&quot;;&quot;£&quot;0.0&quot;m&quot;"/>
    <numFmt numFmtId="185" formatCode="0.0%_);\-0.0%_);&quot;-  &quot;;&quot; &quot;@"/>
    <numFmt numFmtId="186" formatCode="#,##0_);\(#,##0\);&quot;-  &quot;;&quot; &quot;@"/>
    <numFmt numFmtId="187" formatCode="0.0"/>
    <numFmt numFmtId="188" formatCode="#,##0_);\(#,##0_);\-_)"/>
    <numFmt numFmtId="189" formatCode="0.000"/>
    <numFmt numFmtId="190" formatCode="#,##0.00000000"/>
    <numFmt numFmtId="191" formatCode="0.0000"/>
    <numFmt numFmtId="192" formatCode="#,##0.00%;[Red]\(#,##0.00%\);&quot;-&quot;"/>
    <numFmt numFmtId="193" formatCode="#,##0;[Red]\(#,##0\);&quot;-&quot;"/>
    <numFmt numFmtId="194" formatCode="#,##0.00;[Red]\(#,##0.00\);&quot;-&quot;"/>
    <numFmt numFmtId="195" formatCode="[Red]0%;[Black]\-0%"/>
    <numFmt numFmtId="196" formatCode="0.0,,&quot;m&quot;"/>
    <numFmt numFmtId="197" formatCode="[$-809]dd\ mmmm\ yyyy;@"/>
    <numFmt numFmtId="198" formatCode="[$-F800]dddd\,\ mmmm\ dd\,\ yyyy"/>
    <numFmt numFmtId="199" formatCode="_(* #,##0_);_(* \(#,##0\)"/>
    <numFmt numFmtId="200" formatCode="d\-mmm\-yyyy"/>
    <numFmt numFmtId="201" formatCode="#,##0.000_);[Red]\(#,##0.000\);\-_)"/>
    <numFmt numFmtId="202" formatCode="#,##0.0%;[Red]\(#,##0.0%\);\-"/>
    <numFmt numFmtId="203" formatCode="#,##0.0_-;\(#,##0.0\);_-* &quot;-&quot;??_-"/>
    <numFmt numFmtId="204" formatCode="mmm\-yyyy"/>
    <numFmt numFmtId="205" formatCode="#,##0;&quot;(&quot;#,##0&quot;)&quot;;&quot;-&quot;"/>
    <numFmt numFmtId="206" formatCode="#,##0;\-#,##0;&quot;-&quot;"/>
    <numFmt numFmtId="207" formatCode="#,##0;[Red]\(#,##0\);\-"/>
    <numFmt numFmtId="208" formatCode="dd\ mmm\ yy"/>
    <numFmt numFmtId="209" formatCode="#,##0;\(#,##0\)"/>
    <numFmt numFmtId="210" formatCode="#,##0;\-#,##0;\-"/>
    <numFmt numFmtId="211" formatCode="#,##0_ ;\(#,##0\);\-\ "/>
    <numFmt numFmtId="212" formatCode="#,##0_ ;[Red]\(#,##0\);\-\ "/>
    <numFmt numFmtId="213" formatCode="&quot;£&quot;#,##0.00_);[Red]\(&quot;£&quot;#,##0.00\)"/>
    <numFmt numFmtId="214" formatCode="#,##0.0;[Red]\-#,##0.0"/>
    <numFmt numFmtId="215" formatCode="#,##0.0000;[Red]\-#,##0.0000"/>
    <numFmt numFmtId="216" formatCode="0\ &quot; No&quot;;;0\ &quot;Yes&quot;"/>
    <numFmt numFmtId="217" formatCode="dd\ mmm\ yyyy"/>
    <numFmt numFmtId="218" formatCode="dd\ mmm\ yyyy;;\-"/>
    <numFmt numFmtId="219" formatCode="&quot;þ&quot;;&quot;ý&quot;;&quot;¨&quot;"/>
    <numFmt numFmtId="220" formatCode="&quot;þ&quot;;;&quot;o&quot;;"/>
    <numFmt numFmtId="221" formatCode="&quot;to &quot;0.0000;&quot;to &quot;\-0.0000;&quot;to 0&quot;"/>
    <numFmt numFmtId="222" formatCode="#,##0.00\ ;[Red]\(#,##0.00\)"/>
    <numFmt numFmtId="223" formatCode="_(* #,##0_);_(* \(#,##0\);_(* &quot;-&quot;_);_(@_)"/>
    <numFmt numFmtId="224" formatCode="_(\$* #,##0_);_(\$* \(#,##0\);_(\$* &quot;-&quot;_);_(@_)"/>
    <numFmt numFmtId="225" formatCode="_(* #,##0.00_);_(* \(#,##0.00\);_(* &quot;-&quot;_);_(* @_)"/>
    <numFmt numFmtId="226" formatCode="&quot;£&quot;#,##0.00;\(&quot;£&quot;#,##0.00\)"/>
    <numFmt numFmtId="227" formatCode="_(&quot;£&quot;* #,##0.00_);_(&quot;£&quot;* \(#,##0.00\);_(&quot;£&quot;* &quot;-&quot;??_);_(@_)"/>
    <numFmt numFmtId="228" formatCode="&quot;£&quot;#,##0"/>
    <numFmt numFmtId="229" formatCode="\$#,##0\ ;\(\$#,##0\)"/>
    <numFmt numFmtId="230" formatCode="dd\ mmm\ yy;@"/>
    <numFmt numFmtId="231" formatCode="dd\ mmm\ yyyy_);;;&quot;  &quot;@"/>
    <numFmt numFmtId="232" formatCode="dd\ mmm\ yyyy_);;&quot;-  &quot;;&quot;  &quot;@"/>
    <numFmt numFmtId="233" formatCode="mmm\ yy"/>
    <numFmt numFmtId="234" formatCode="mmm/yyyy_);;;&quot;  &quot;@"/>
    <numFmt numFmtId="235" formatCode="dd/mmm/yy_);;;&quot;  &quot;@"/>
    <numFmt numFmtId="236" formatCode="dd/mmm/yy_);;&quot;-  &quot;;&quot;  &quot;@"/>
    <numFmt numFmtId="237" formatCode="yyyy"/>
    <numFmt numFmtId="238" formatCode="#,##0_);\(#,##0\);&quot;- &quot;;&quot;  &quot;@"/>
    <numFmt numFmtId="239" formatCode="_ * #,##0_)\ _$_ ;_ * \(#,##0\)\ _$_ ;_ * &quot;-&quot;_)\ _$_ ;_ @_ "/>
    <numFmt numFmtId="240" formatCode="_ * #,##0.00_)\ _$_ ;_ * \(#,##0.00\)\ _$_ ;_ * &quot;-&quot;??_)\ _$_ ;_ @_ "/>
    <numFmt numFmtId="241" formatCode="[Green]&quot;é&quot;;[Red]&quot;ê&quot;;&quot;ù&quot;;"/>
    <numFmt numFmtId="242" formatCode="_([$€-2]* #,##0.00_);_([$€-2]* \(#,##0.00\);_([$€-2]* &quot;-&quot;??_)"/>
    <numFmt numFmtId="243" formatCode="_-[$€-2]* #,##0.00_-;\-[$€-2]* #,##0.00_-;_-[$€-2]* &quot;-&quot;??_-"/>
    <numFmt numFmtId="244" formatCode="#,##0;\(#,##0\);0"/>
    <numFmt numFmtId="245" formatCode="_(* #,##0.0_%_);_(* \(#,##0.0_%\);_(* &quot; - &quot;_%_);_(@_)"/>
    <numFmt numFmtId="246" formatCode="_(* #,##0.0%_);_(* \(#,##0.0%\);_(* &quot; - &quot;\%_);_(@_)"/>
    <numFmt numFmtId="247" formatCode="_(* #,##0_);_(* \(#,##0\);_(* &quot; - &quot;_);_(@_)"/>
    <numFmt numFmtId="248" formatCode="_(* #,##0.0_);_(* \(#,##0.0\);_(* &quot; - &quot;_);_(@_)"/>
    <numFmt numFmtId="249" formatCode="_(* #,##0.00_);_(* \(#,##0.00\);_(* &quot; - &quot;_);_(@_)"/>
    <numFmt numFmtId="250" formatCode="_(* #,##0.000_);_(* \(#,##0.000\);_(* &quot; - &quot;_);_(@_)"/>
    <numFmt numFmtId="251" formatCode="[Magenta]&quot;Err&quot;;[Magenta]&quot;Err&quot;;[Blue]&quot;OK&quot;;[Black]@"/>
    <numFmt numFmtId="252" formatCode="#,##0;\(#,##0\);&quot;-&quot;"/>
    <numFmt numFmtId="253" formatCode="0.0_)%;[Red]\(0.0%\);0.0_)%"/>
    <numFmt numFmtId="254" formatCode="#,##0_);[Red]\(#,##0\);\-_)"/>
    <numFmt numFmtId="255" formatCode="#,##0.0000_);\(#,##0.0000\);&quot;- &quot;;&quot;  &quot;@"/>
    <numFmt numFmtId="256" formatCode="\ü;\û;\û"/>
    <numFmt numFmtId="257" formatCode="#,##0\ ;[Red]\(#,##0\);\-\ "/>
    <numFmt numFmtId="258" formatCode="&quot;£&quot;#,##0.00"/>
    <numFmt numFmtId="259" formatCode="#,##0\ \ \ ;\(#,##0\)\ \ "/>
    <numFmt numFmtId="260" formatCode="#,##0;[Red]\(#,##0\)"/>
    <numFmt numFmtId="261" formatCode="&quot;Lookup&quot;\ 0"/>
    <numFmt numFmtId="262" formatCode="#,##0_ ;[Red]\-#,##0\ "/>
    <numFmt numFmtId="263" formatCode="#,##0\ \ ;\(#,##0\)\ "/>
    <numFmt numFmtId="264" formatCode="#,##0,&quot;m&quot;\ ;\(#,##0,&quot;m&quot;\)"/>
    <numFmt numFmtId="265" formatCode="_(#,##0_);\(#,##0\);_(&quot;0&quot;_);_(@_)"/>
    <numFmt numFmtId="266" formatCode="&quot;$&quot;\ #,##0;[Red]\-&quot;$&quot;\ #,##0"/>
    <numFmt numFmtId="267" formatCode="&quot;$&quot;\ #,##0.00;[Red]\-&quot;$&quot;\ #,##0.00"/>
    <numFmt numFmtId="268" formatCode="#,##0.0"/>
    <numFmt numFmtId="269" formatCode="#,##0.000"/>
    <numFmt numFmtId="270" formatCode="###0_);\(###0\);&quot;- &quot;;&quot;  &quot;@"/>
    <numFmt numFmtId="271" formatCode="#,##0.0,;\(#,##0.0,\);\-_)_0"/>
    <numFmt numFmtId="272" formatCode="[&lt;0.0001]&quot;&lt;0.0001&quot;;0.0000"/>
    <numFmt numFmtId="273" formatCode="0.00%;\(0.00%\)"/>
    <numFmt numFmtId="274" formatCode="0.0000%"/>
    <numFmt numFmtId="275" formatCode="m/d/yy\ h:mm:ss"/>
    <numFmt numFmtId="276" formatCode="##0.0"/>
    <numFmt numFmtId="277" formatCode="##0.0\ \e"/>
    <numFmt numFmtId="278" formatCode="_(#,##0_);[Red]\(#,##0\);_(&quot;-&quot;_);_(@_)"/>
    <numFmt numFmtId="279" formatCode="#,##0.0,,;\-#,##0.0,,;\-"/>
    <numFmt numFmtId="280" formatCode="#,##0,;\-#,##0,;\-"/>
    <numFmt numFmtId="281" formatCode="0.0%;\-0.0%;\-"/>
    <numFmt numFmtId="282" formatCode="#,##0.0,,;\-#,##0.0,,"/>
    <numFmt numFmtId="283" formatCode="#,##0,;\-#,##0,"/>
    <numFmt numFmtId="284" formatCode="0.0%;\-0.0%"/>
    <numFmt numFmtId="285" formatCode="#,##0.0_);\(#,##0.0\);@_)"/>
    <numFmt numFmtId="286" formatCode="&quot;L.&quot;\ #,##0;[Red]&quot;L.&quot;\ \-#,##0"/>
    <numFmt numFmtId="287" formatCode="_ * #,##0_)\ &quot;$&quot;_ ;_ * \(#,##0\)\ &quot;$&quot;_ ;_ * &quot;-&quot;_)\ &quot;$&quot;_ ;_ @_ "/>
    <numFmt numFmtId="288" formatCode="_ * #,##0.00_)\ &quot;$&quot;_ ;_ * \(#,##0.00\)\ &quot;$&quot;_ ;_ * &quot;-&quot;??_)\ &quot;$&quot;_ ;_ @_ "/>
    <numFmt numFmtId="289" formatCode="[Red]&quot;E: &quot;#,##0;[Red]&quot;E: &quot;\-#,##0;[Blue]&quot;OK&quot;"/>
  </numFmts>
  <fonts count="236">
    <font>
      <sz val="1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0"/>
      <color indexed="8"/>
      <name val="Arial"/>
      <family val="2"/>
    </font>
    <font>
      <b/>
      <sz val="8"/>
      <color indexed="9"/>
      <name val="Arial"/>
      <family val="2"/>
    </font>
    <font>
      <sz val="8"/>
      <color indexed="9"/>
      <name val="Arial"/>
      <family val="2"/>
    </font>
    <font>
      <b/>
      <sz val="13"/>
      <color indexed="9"/>
      <name val="Arial"/>
      <family val="2"/>
    </font>
    <font>
      <b/>
      <sz val="10"/>
      <name val="Arial"/>
      <family val="2"/>
    </font>
    <font>
      <sz val="10"/>
      <name val="Arial"/>
      <family val="2"/>
    </font>
    <font>
      <b/>
      <sz val="10"/>
      <color indexed="8"/>
      <name val="Arial"/>
      <family val="2"/>
    </font>
    <font>
      <b/>
      <sz val="11.5"/>
      <color indexed="21"/>
      <name val="Arial"/>
      <family val="2"/>
    </font>
    <font>
      <sz val="16"/>
      <color rgb="FFFF0000"/>
      <name val="Arial"/>
      <family val="2"/>
    </font>
    <font>
      <sz val="10"/>
      <color rgb="FFFF0000"/>
      <name val="Arial"/>
      <family val="2"/>
    </font>
    <font>
      <sz val="10"/>
      <color indexed="10"/>
      <name val="Arial"/>
      <family val="2"/>
    </font>
    <font>
      <b/>
      <sz val="48"/>
      <color indexed="9"/>
      <name val="Arial"/>
      <family val="2"/>
    </font>
    <font>
      <b/>
      <sz val="10"/>
      <color theme="1"/>
      <name val="Arial"/>
      <family val="2"/>
    </font>
    <font>
      <sz val="10"/>
      <color indexed="55"/>
      <name val="Arial"/>
      <family val="2"/>
    </font>
    <font>
      <sz val="8"/>
      <name val="Arial"/>
      <family val="2"/>
    </font>
    <font>
      <u/>
      <sz val="10"/>
      <color theme="10"/>
      <name val="Arial"/>
      <family val="2"/>
    </font>
    <font>
      <sz val="9"/>
      <color indexed="8"/>
      <name val="Arial"/>
      <family val="2"/>
    </font>
    <font>
      <i/>
      <sz val="10"/>
      <color indexed="8"/>
      <name val="Arial"/>
      <family val="2"/>
    </font>
    <font>
      <b/>
      <sz val="10"/>
      <color indexed="21"/>
      <name val="Arial"/>
      <family val="2"/>
    </font>
    <font>
      <b/>
      <sz val="10"/>
      <color rgb="FFFF0000"/>
      <name val="Arial"/>
      <family val="2"/>
    </font>
    <font>
      <sz val="10"/>
      <color theme="1"/>
      <name val="Arial"/>
      <family val="2"/>
    </font>
    <font>
      <vertAlign val="subscript"/>
      <sz val="12"/>
      <name val="Arial"/>
      <family val="2"/>
    </font>
    <font>
      <b/>
      <sz val="14"/>
      <name val="Arial"/>
      <family val="2"/>
    </font>
    <font>
      <b/>
      <sz val="8"/>
      <name val="Arial"/>
      <family val="2"/>
    </font>
    <font>
      <i/>
      <sz val="10"/>
      <name val="Arial"/>
      <family val="2"/>
    </font>
    <font>
      <vertAlign val="subscript"/>
      <sz val="12"/>
      <color indexed="8"/>
      <name val="Arial"/>
      <family val="2"/>
    </font>
    <font>
      <b/>
      <vertAlign val="subscript"/>
      <sz val="12"/>
      <name val="Arial"/>
      <family val="2"/>
    </font>
    <font>
      <sz val="10"/>
      <color indexed="8"/>
      <name val="Verdana"/>
      <family val="2"/>
    </font>
    <font>
      <b/>
      <vertAlign val="subscript"/>
      <sz val="12"/>
      <color indexed="21"/>
      <name val="Arial"/>
      <family val="2"/>
    </font>
    <font>
      <vertAlign val="subscript"/>
      <sz val="12"/>
      <color theme="1"/>
      <name val="Arial"/>
      <family val="2"/>
    </font>
    <font>
      <b/>
      <vertAlign val="subscript"/>
      <sz val="12"/>
      <color indexed="8"/>
      <name val="Arial"/>
      <family val="2"/>
    </font>
    <font>
      <sz val="14"/>
      <name val="Arial"/>
      <family val="2"/>
    </font>
    <font>
      <sz val="8"/>
      <color theme="1"/>
      <name val="Arial"/>
      <family val="2"/>
    </font>
    <font>
      <b/>
      <i/>
      <sz val="10"/>
      <name val="Arial"/>
      <family val="2"/>
    </font>
    <font>
      <i/>
      <sz val="10"/>
      <color theme="1"/>
      <name val="Arial"/>
      <family val="2"/>
    </font>
    <font>
      <sz val="11"/>
      <name val="Times New Roman"/>
      <family val="1"/>
    </font>
    <font>
      <sz val="10"/>
      <name val="Geneva"/>
      <family val="2"/>
    </font>
    <font>
      <sz val="10"/>
      <name val="Geneva"/>
    </font>
    <font>
      <b/>
      <sz val="10"/>
      <color indexed="18"/>
      <name val="Arial"/>
      <family val="2"/>
    </font>
    <font>
      <sz val="10"/>
      <name val="Book Antiqua"/>
      <family val="1"/>
    </font>
    <font>
      <sz val="11"/>
      <color indexed="8"/>
      <name val="Calibri"/>
      <family val="2"/>
    </font>
    <font>
      <sz val="10"/>
      <color indexed="12"/>
      <name val="Arial"/>
      <family val="2"/>
    </font>
    <font>
      <sz val="11"/>
      <color indexed="9"/>
      <name val="Calibri"/>
      <family val="2"/>
    </font>
    <font>
      <sz val="10"/>
      <color indexed="9"/>
      <name val="Arial"/>
      <family val="2"/>
    </font>
    <font>
      <sz val="10"/>
      <name val="Gill Sans"/>
      <family val="2"/>
    </font>
    <font>
      <b/>
      <sz val="10"/>
      <name val="Gill Sans"/>
    </font>
    <font>
      <sz val="10"/>
      <name val="Gill Sans"/>
    </font>
    <font>
      <b/>
      <sz val="18"/>
      <color rgb="FF57626E"/>
      <name val="Calibri"/>
      <family val="2"/>
    </font>
    <font>
      <b/>
      <sz val="14"/>
      <color rgb="FF57626E"/>
      <name val="Calibri"/>
      <family val="2"/>
    </font>
    <font>
      <b/>
      <sz val="13"/>
      <color theme="0"/>
      <name val="Calibri"/>
      <family val="2"/>
    </font>
    <font>
      <b/>
      <sz val="12"/>
      <name val="Calibri"/>
      <family val="2"/>
    </font>
    <font>
      <b/>
      <sz val="11"/>
      <name val="Calibri"/>
      <family val="2"/>
    </font>
    <font>
      <b/>
      <sz val="9"/>
      <name val="Helv"/>
    </font>
    <font>
      <sz val="8"/>
      <color indexed="12"/>
      <name val="Helv"/>
    </font>
    <font>
      <sz val="10"/>
      <name val="MS Sans Serif"/>
      <family val="2"/>
    </font>
    <font>
      <sz val="9"/>
      <color indexed="12"/>
      <name val="Arial"/>
      <family val="2"/>
    </font>
    <font>
      <sz val="10"/>
      <name val="Calibri"/>
      <family val="2"/>
    </font>
    <font>
      <sz val="11"/>
      <color indexed="20"/>
      <name val="Calibri"/>
      <family val="2"/>
    </font>
    <font>
      <sz val="10"/>
      <color indexed="20"/>
      <name val="Arial"/>
      <family val="2"/>
    </font>
    <font>
      <u/>
      <sz val="10"/>
      <color indexed="36"/>
      <name val="Arial"/>
      <family val="2"/>
    </font>
    <font>
      <b/>
      <sz val="11"/>
      <name val="Arial"/>
      <family val="2"/>
    </font>
    <font>
      <b/>
      <sz val="9"/>
      <color indexed="9"/>
      <name val="Arial"/>
      <family val="2"/>
    </font>
    <font>
      <sz val="8"/>
      <color indexed="22"/>
      <name val="Arial"/>
      <family val="2"/>
    </font>
    <font>
      <sz val="10"/>
      <name val="ZapfDingbats"/>
      <family val="2"/>
    </font>
    <font>
      <sz val="10"/>
      <name val="ZapfDingbats"/>
      <family val="5"/>
      <charset val="2"/>
    </font>
    <font>
      <sz val="10"/>
      <name val="ZapfDingbats"/>
    </font>
    <font>
      <b/>
      <sz val="10"/>
      <name val="Calibri"/>
      <family val="2"/>
    </font>
    <font>
      <sz val="11"/>
      <color indexed="18"/>
      <name val="Arial"/>
      <family val="2"/>
    </font>
    <font>
      <sz val="11"/>
      <name val="Arial"/>
      <family val="2"/>
    </font>
    <font>
      <sz val="10"/>
      <color indexed="40"/>
      <name val="Arial"/>
      <family val="2"/>
    </font>
    <font>
      <sz val="12"/>
      <name val="Arial"/>
      <family val="2"/>
    </font>
    <font>
      <sz val="11"/>
      <color indexed="63"/>
      <name val="Arial"/>
      <family val="2"/>
    </font>
    <font>
      <b/>
      <sz val="11"/>
      <color indexed="52"/>
      <name val="Calibri"/>
      <family val="2"/>
    </font>
    <font>
      <sz val="9"/>
      <color indexed="9"/>
      <name val="Arial"/>
      <family val="2"/>
    </font>
    <font>
      <sz val="14"/>
      <name val="Wingdings"/>
      <charset val="2"/>
    </font>
    <font>
      <sz val="22"/>
      <name val="Wingdings"/>
      <charset val="2"/>
    </font>
    <font>
      <sz val="22"/>
      <color indexed="12"/>
      <name val="Wingdings"/>
      <charset val="2"/>
    </font>
    <font>
      <b/>
      <sz val="11"/>
      <color indexed="9"/>
      <name val="Calibri"/>
      <family val="2"/>
    </font>
    <font>
      <sz val="9"/>
      <name val="Arial"/>
      <family val="2"/>
    </font>
    <font>
      <b/>
      <u val="singleAccounting"/>
      <sz val="11"/>
      <name val="Arial"/>
      <family val="2"/>
    </font>
    <font>
      <sz val="10"/>
      <color theme="1"/>
      <name val="Calibri"/>
      <family val="2"/>
      <scheme val="minor"/>
    </font>
    <font>
      <sz val="10"/>
      <color indexed="8"/>
      <name val="Calibri"/>
      <family val="2"/>
    </font>
    <font>
      <sz val="10"/>
      <color indexed="24"/>
      <name val="Arial"/>
      <family val="2"/>
    </font>
    <font>
      <sz val="12"/>
      <name val="Helv"/>
    </font>
    <font>
      <b/>
      <sz val="8"/>
      <color indexed="10"/>
      <name val="Arial"/>
      <family val="2"/>
    </font>
    <font>
      <b/>
      <sz val="16"/>
      <color indexed="9"/>
      <name val="Arial"/>
      <family val="2"/>
    </font>
    <font>
      <b/>
      <sz val="16"/>
      <name val="Arial"/>
      <family val="2"/>
    </font>
    <font>
      <sz val="10"/>
      <name val="BERNHARD"/>
    </font>
    <font>
      <sz val="10"/>
      <color indexed="50"/>
      <name val="Arial"/>
      <family val="2"/>
    </font>
    <font>
      <sz val="6"/>
      <name val="SwitzerlandCondensed"/>
    </font>
    <font>
      <b/>
      <sz val="11"/>
      <color indexed="55"/>
      <name val="Arial"/>
      <family val="2"/>
    </font>
    <font>
      <i/>
      <sz val="10"/>
      <color indexed="63"/>
      <name val="Arial"/>
      <family val="2"/>
    </font>
    <font>
      <sz val="16"/>
      <name val="Wingdings"/>
      <charset val="2"/>
    </font>
    <font>
      <b/>
      <sz val="11"/>
      <color indexed="8"/>
      <name val="Calibri"/>
      <family val="2"/>
    </font>
    <font>
      <i/>
      <sz val="11"/>
      <color indexed="23"/>
      <name val="Calibri"/>
      <family val="2"/>
    </font>
    <font>
      <sz val="10"/>
      <color indexed="8"/>
      <name val="Gill Sans"/>
      <family val="2"/>
    </font>
    <font>
      <b/>
      <sz val="32"/>
      <name val="Helvetica"/>
      <family val="2"/>
    </font>
    <font>
      <sz val="12"/>
      <name val="Times New Roman"/>
      <family val="1"/>
    </font>
    <font>
      <i/>
      <sz val="8"/>
      <name val="Times New Roman"/>
      <family val="1"/>
    </font>
    <font>
      <sz val="9"/>
      <name val="Times New Roman"/>
      <family val="1"/>
    </font>
    <font>
      <b/>
      <sz val="8"/>
      <color indexed="12"/>
      <name val="Arial"/>
      <family val="2"/>
    </font>
    <font>
      <b/>
      <u val="singleAccounting"/>
      <sz val="9"/>
      <name val="Times New Roman"/>
      <family val="1"/>
    </font>
    <font>
      <b/>
      <sz val="11"/>
      <name val="Times New Roman"/>
      <family val="1"/>
    </font>
    <font>
      <b/>
      <sz val="10"/>
      <name val="Times New Roman"/>
      <family val="1"/>
    </font>
    <font>
      <b/>
      <i/>
      <sz val="9.5"/>
      <name val="Times New Roman"/>
      <family val="1"/>
    </font>
    <font>
      <sz val="10"/>
      <color rgb="FF437C9B"/>
      <name val="Calibri"/>
      <family val="2"/>
    </font>
    <font>
      <sz val="10"/>
      <color indexed="12"/>
      <name val="Gill Sans"/>
      <family val="2"/>
    </font>
    <font>
      <sz val="10"/>
      <name val="Helvetica"/>
      <family val="2"/>
    </font>
    <font>
      <sz val="10"/>
      <name val="Wingdings"/>
      <charset val="2"/>
    </font>
    <font>
      <sz val="11"/>
      <color indexed="10"/>
      <name val="Arial"/>
      <family val="2"/>
    </font>
    <font>
      <sz val="8"/>
      <name val="Times New Roman"/>
      <family val="1"/>
    </font>
    <font>
      <sz val="10"/>
      <color indexed="18"/>
      <name val="Arial"/>
      <family val="2"/>
    </font>
    <font>
      <sz val="11"/>
      <color indexed="17"/>
      <name val="Calibri"/>
      <family val="2"/>
    </font>
    <font>
      <sz val="10"/>
      <color indexed="23"/>
      <name val="Arial"/>
      <family val="2"/>
    </font>
    <font>
      <sz val="11"/>
      <color indexed="23"/>
      <name val="Arial"/>
      <family val="2"/>
    </font>
    <font>
      <b/>
      <sz val="12"/>
      <name val="Arial"/>
      <family val="2"/>
    </font>
    <font>
      <b/>
      <u/>
      <sz val="16"/>
      <color indexed="48"/>
      <name val="Arial"/>
      <family val="2"/>
    </font>
    <font>
      <b/>
      <sz val="14"/>
      <color indexed="48"/>
      <name val="Arial"/>
      <family val="2"/>
    </font>
    <font>
      <b/>
      <sz val="9"/>
      <color indexed="18"/>
      <name val="Arial"/>
      <family val="2"/>
    </font>
    <font>
      <b/>
      <sz val="9"/>
      <color indexed="8"/>
      <name val="Arial"/>
      <family val="2"/>
    </font>
    <font>
      <b/>
      <u/>
      <sz val="16"/>
      <color indexed="10"/>
      <name val="Palatino"/>
      <family val="1"/>
    </font>
    <font>
      <b/>
      <sz val="15"/>
      <color indexed="56"/>
      <name val="Calibri"/>
      <family val="2"/>
    </font>
    <font>
      <b/>
      <sz val="12"/>
      <color indexed="12"/>
      <name val="Arial"/>
      <family val="2"/>
    </font>
    <font>
      <b/>
      <sz val="12"/>
      <color indexed="9"/>
      <name val="Arial"/>
      <family val="2"/>
    </font>
    <font>
      <b/>
      <sz val="13"/>
      <color indexed="56"/>
      <name val="Calibri"/>
      <family val="2"/>
    </font>
    <font>
      <b/>
      <sz val="11"/>
      <color indexed="56"/>
      <name val="Calibri"/>
      <family val="2"/>
    </font>
    <font>
      <b/>
      <i/>
      <sz val="12"/>
      <name val="Arial"/>
      <family val="2"/>
    </font>
    <font>
      <b/>
      <sz val="10"/>
      <color indexed="9"/>
      <name val="Arial"/>
      <family val="2"/>
    </font>
    <font>
      <b/>
      <sz val="16"/>
      <color indexed="48"/>
      <name val="Arial"/>
      <family val="2"/>
    </font>
    <font>
      <sz val="14"/>
      <color indexed="48"/>
      <name val="Arial"/>
      <family val="2"/>
    </font>
    <font>
      <u/>
      <sz val="12"/>
      <color indexed="12"/>
      <name val="Arial"/>
      <family val="2"/>
    </font>
    <font>
      <u/>
      <sz val="10"/>
      <color indexed="12"/>
      <name val="Arial"/>
      <family val="2"/>
    </font>
    <font>
      <u/>
      <sz val="10"/>
      <color theme="10"/>
      <name val="Calibri"/>
      <family val="2"/>
      <scheme val="minor"/>
    </font>
    <font>
      <b/>
      <u/>
      <sz val="10"/>
      <color indexed="62"/>
      <name val="Arial"/>
      <family val="2"/>
    </font>
    <font>
      <b/>
      <u/>
      <sz val="10"/>
      <color indexed="12"/>
      <name val="Arial"/>
      <family val="2"/>
    </font>
    <font>
      <u/>
      <sz val="11"/>
      <color indexed="12"/>
      <name val="Calibri"/>
      <family val="2"/>
    </font>
    <font>
      <u/>
      <sz val="8.5"/>
      <color theme="10"/>
      <name val="Arial"/>
      <family val="2"/>
    </font>
    <font>
      <u/>
      <sz val="11"/>
      <color theme="10"/>
      <name val="Calibri"/>
      <family val="2"/>
    </font>
    <font>
      <u/>
      <sz val="8.5"/>
      <color indexed="12"/>
      <name val="Arial"/>
      <family val="2"/>
    </font>
    <font>
      <u/>
      <sz val="11"/>
      <color theme="10"/>
      <name val="Calibri"/>
      <family val="2"/>
      <scheme val="minor"/>
    </font>
    <font>
      <u/>
      <sz val="10"/>
      <color theme="10"/>
      <name val="Calibri"/>
      <family val="2"/>
    </font>
    <font>
      <sz val="7"/>
      <name val="Arial"/>
      <family val="2"/>
    </font>
    <font>
      <sz val="10"/>
      <color indexed="12"/>
      <name val="Times New Roman"/>
      <family val="1"/>
    </font>
    <font>
      <sz val="11"/>
      <color indexed="24"/>
      <name val="Arial"/>
      <family val="2"/>
    </font>
    <font>
      <sz val="11"/>
      <color indexed="48"/>
      <name val="Arial"/>
      <family val="2"/>
    </font>
    <font>
      <sz val="11"/>
      <color indexed="62"/>
      <name val="Calibri"/>
      <family val="2"/>
    </font>
    <font>
      <sz val="11"/>
      <color indexed="59"/>
      <name val="Arial"/>
      <family val="2"/>
    </font>
    <font>
      <b/>
      <sz val="10"/>
      <color indexed="14"/>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4"/>
      <name val="Helv"/>
    </font>
    <font>
      <b/>
      <sz val="18"/>
      <name val="Helvetica"/>
      <family val="2"/>
    </font>
    <font>
      <b/>
      <sz val="8"/>
      <name val="Times New Roman"/>
      <family val="1"/>
    </font>
    <font>
      <sz val="12"/>
      <color indexed="12"/>
      <name val="Gill Sans"/>
      <family val="2"/>
    </font>
    <font>
      <sz val="11"/>
      <color indexed="52"/>
      <name val="Calibri"/>
      <family val="2"/>
    </font>
    <font>
      <sz val="8"/>
      <color indexed="47"/>
      <name val="Arial"/>
      <family val="2"/>
    </font>
    <font>
      <sz val="8"/>
      <color indexed="8"/>
      <name val="Helv"/>
    </font>
    <font>
      <sz val="12"/>
      <color indexed="37"/>
      <name val="Gill Sans"/>
      <family val="2"/>
    </font>
    <font>
      <sz val="14"/>
      <name val="Helvetica"/>
      <family val="2"/>
    </font>
    <font>
      <sz val="8"/>
      <color rgb="FF969696"/>
      <name val="Arial"/>
      <family val="2"/>
    </font>
    <font>
      <sz val="8"/>
      <color indexed="40"/>
      <name val="Arial"/>
      <family val="2"/>
    </font>
    <font>
      <sz val="8"/>
      <color indexed="10"/>
      <name val="Arial"/>
      <family val="2"/>
    </font>
    <font>
      <sz val="11"/>
      <color indexed="62"/>
      <name val="Arial"/>
      <family val="2"/>
    </font>
    <font>
      <sz val="11"/>
      <color indexed="60"/>
      <name val="Calibri"/>
      <family val="2"/>
    </font>
    <font>
      <b/>
      <sz val="6"/>
      <color indexed="14"/>
      <name val="SwitzerlandCondensed"/>
    </font>
    <font>
      <sz val="12"/>
      <color theme="1"/>
      <name val="Arial"/>
      <family val="2"/>
    </font>
    <font>
      <sz val="11"/>
      <color theme="1"/>
      <name val="Arial"/>
      <family val="2"/>
    </font>
    <font>
      <sz val="10"/>
      <name val="Times New Roman"/>
      <family val="1"/>
    </font>
    <font>
      <sz val="10"/>
      <color indexed="54"/>
      <name val="Arial"/>
      <family val="2"/>
    </font>
    <font>
      <sz val="10"/>
      <name val="Antique Olive"/>
      <family val="2"/>
    </font>
    <font>
      <sz val="12"/>
      <name val="Gill Sans"/>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8"/>
      <name val="Arial"/>
      <family val="2"/>
    </font>
    <font>
      <b/>
      <sz val="22"/>
      <color indexed="8"/>
      <name val="Times New Roman"/>
      <family val="1"/>
    </font>
    <font>
      <sz val="6"/>
      <color indexed="22"/>
      <name val="SwitzerlandCondLight"/>
    </font>
    <font>
      <b/>
      <sz val="12"/>
      <color indexed="17"/>
      <name val="Helv"/>
    </font>
    <font>
      <sz val="10"/>
      <color indexed="10"/>
      <name val="MS Sans Serif"/>
      <family val="2"/>
    </font>
    <font>
      <sz val="8"/>
      <color indexed="52"/>
      <name val="Arial"/>
      <family val="2"/>
    </font>
    <font>
      <sz val="8"/>
      <color indexed="51"/>
      <name val="Arial"/>
      <family val="2"/>
    </font>
    <font>
      <b/>
      <sz val="10"/>
      <color indexed="58"/>
      <name val="Arial"/>
      <family val="2"/>
    </font>
    <font>
      <b/>
      <sz val="12"/>
      <color indexed="62"/>
      <name val="Arial"/>
      <family val="2"/>
    </font>
    <font>
      <b/>
      <sz val="14"/>
      <color indexed="62"/>
      <name val="Arial"/>
      <family val="2"/>
    </font>
    <font>
      <b/>
      <sz val="9"/>
      <name val="Arial"/>
      <family val="2"/>
    </font>
    <font>
      <sz val="18"/>
      <name val="Arial"/>
      <family val="2"/>
    </font>
    <font>
      <b/>
      <sz val="10"/>
      <color indexed="39"/>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b/>
      <sz val="18"/>
      <color indexed="62"/>
      <name val="Cambria"/>
      <family val="2"/>
    </font>
    <font>
      <sz val="8"/>
      <name val="Helvetica"/>
      <family val="2"/>
    </font>
    <font>
      <sz val="10"/>
      <name val="Helv"/>
      <family val="2"/>
    </font>
    <font>
      <b/>
      <sz val="10"/>
      <name val="Tahoma"/>
      <family val="2"/>
    </font>
    <font>
      <b/>
      <i/>
      <sz val="12"/>
      <color indexed="8"/>
      <name val="Arial"/>
      <family val="2"/>
    </font>
    <font>
      <sz val="10"/>
      <name val="Tahoma"/>
      <family val="2"/>
    </font>
    <font>
      <sz val="12"/>
      <color indexed="8"/>
      <name val="Arial"/>
      <family val="2"/>
    </font>
    <font>
      <sz val="10"/>
      <color indexed="19"/>
      <name val="Arial"/>
      <family val="2"/>
    </font>
    <font>
      <i/>
      <sz val="7"/>
      <name val="Arial"/>
      <family val="2"/>
    </font>
    <font>
      <u/>
      <sz val="10"/>
      <name val="Arial"/>
      <family val="2"/>
    </font>
    <font>
      <i/>
      <sz val="8"/>
      <color indexed="12"/>
      <name val="Arial"/>
      <family val="2"/>
    </font>
    <font>
      <i/>
      <sz val="8"/>
      <name val="Arial"/>
      <family val="2"/>
    </font>
    <font>
      <sz val="24"/>
      <color indexed="13"/>
      <name val="Helv"/>
    </font>
    <font>
      <sz val="16"/>
      <color theme="1"/>
      <name val="Arial"/>
      <family val="2"/>
    </font>
    <font>
      <b/>
      <sz val="18"/>
      <color indexed="56"/>
      <name val="Cambria"/>
      <family val="2"/>
    </font>
    <font>
      <b/>
      <sz val="16"/>
      <color indexed="24"/>
      <name val="Univers 45 Light"/>
      <family val="2"/>
    </font>
    <font>
      <b/>
      <sz val="14"/>
      <color indexed="24"/>
      <name val="Arial"/>
      <family val="2"/>
    </font>
    <font>
      <b/>
      <sz val="18"/>
      <name val="Arial"/>
      <family val="2"/>
    </font>
    <font>
      <b/>
      <sz val="10"/>
      <name val="Helv"/>
    </font>
    <font>
      <sz val="8"/>
      <name val="Helv"/>
    </font>
    <font>
      <sz val="8"/>
      <name val="MS Sans Serif"/>
      <family val="2"/>
    </font>
    <font>
      <sz val="8"/>
      <color indexed="12"/>
      <name val="Arial"/>
      <family val="2"/>
    </font>
    <font>
      <b/>
      <sz val="10"/>
      <color indexed="57"/>
      <name val="Arial"/>
      <family val="2"/>
    </font>
    <font>
      <b/>
      <sz val="24"/>
      <name val="Helvetica"/>
      <family val="2"/>
    </font>
    <font>
      <sz val="11"/>
      <color indexed="10"/>
      <name val="Calibri"/>
      <family val="2"/>
    </font>
    <font>
      <sz val="10"/>
      <color indexed="8"/>
      <name val="Webdings"/>
      <family val="1"/>
      <charset val="2"/>
    </font>
    <font>
      <sz val="10"/>
      <color rgb="FF57626E"/>
      <name val="Calibri"/>
      <family val="2"/>
    </font>
    <font>
      <sz val="10"/>
      <color theme="9" tint="-0.499984740745262"/>
      <name val="Calibri"/>
      <family val="2"/>
    </font>
    <font>
      <sz val="10"/>
      <color rgb="FFAE1231"/>
      <name val="Calibri"/>
      <family val="2"/>
    </font>
    <font>
      <b/>
      <sz val="10"/>
      <color theme="0"/>
      <name val="Calibri"/>
      <family val="2"/>
    </font>
    <font>
      <sz val="10"/>
      <color theme="0" tint="-0.499984740745262"/>
      <name val="Arial"/>
      <family val="2"/>
    </font>
    <font>
      <i/>
      <sz val="10"/>
      <color theme="0" tint="-0.499984740745262"/>
      <name val="Arial"/>
      <family val="2"/>
    </font>
    <font>
      <b/>
      <sz val="10"/>
      <color theme="0" tint="-0.499984740745262"/>
      <name val="Arial"/>
      <family val="2"/>
    </font>
    <font>
      <b/>
      <vertAlign val="superscript"/>
      <sz val="10"/>
      <color indexed="8"/>
      <name val="Arial"/>
      <family val="2"/>
    </font>
  </fonts>
  <fills count="119">
    <fill>
      <patternFill patternType="none"/>
    </fill>
    <fill>
      <patternFill patternType="gray125"/>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solid">
        <fgColor rgb="FFCCFFFF"/>
        <bgColor indexed="64"/>
      </patternFill>
    </fill>
    <fill>
      <patternFill patternType="solid">
        <fgColor indexed="22"/>
        <bgColor indexed="64"/>
      </patternFill>
    </fill>
    <fill>
      <patternFill patternType="solid">
        <fgColor indexed="31"/>
        <bgColor indexed="64"/>
      </patternFill>
    </fill>
    <fill>
      <patternFill patternType="solid">
        <fgColor indexed="55"/>
        <bgColor indexed="64"/>
      </patternFill>
    </fill>
    <fill>
      <patternFill patternType="solid">
        <fgColor rgb="FFFFCC00"/>
        <bgColor indexed="64"/>
      </patternFill>
    </fill>
    <fill>
      <patternFill patternType="solid">
        <fgColor indexed="51"/>
        <bgColor indexed="64"/>
      </patternFill>
    </fill>
    <fill>
      <patternFill patternType="solid">
        <fgColor indexed="27"/>
        <bgColor indexed="64"/>
      </patternFill>
    </fill>
    <fill>
      <patternFill patternType="solid">
        <fgColor rgb="FFCCFFCC"/>
        <bgColor indexed="64"/>
      </patternFill>
    </fill>
    <fill>
      <patternFill patternType="solid">
        <fgColor rgb="FFC0C0C0"/>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4"/>
        <bgColor indexed="64"/>
      </patternFill>
    </fill>
    <fill>
      <patternFill patternType="solid">
        <fgColor rgb="FF57626E"/>
        <bgColor indexed="64"/>
      </patternFill>
    </fill>
    <fill>
      <patternFill patternType="solid">
        <fgColor rgb="FFA2A5AD"/>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rgb="FFFDE3D2"/>
        <bgColor indexed="64"/>
      </patternFill>
    </fill>
    <fill>
      <patternFill patternType="solid">
        <fgColor rgb="FFD6E7F2"/>
        <bgColor indexed="64"/>
      </patternFill>
    </fill>
    <fill>
      <patternFill patternType="solid">
        <fgColor rgb="FF86B3CB"/>
        <bgColor indexed="64"/>
      </patternFill>
    </fill>
    <fill>
      <patternFill patternType="solid">
        <fgColor indexed="16"/>
        <bgColor indexed="64"/>
      </patternFill>
    </fill>
    <fill>
      <patternFill patternType="solid">
        <fgColor indexed="62"/>
        <bgColor indexed="64"/>
      </patternFill>
    </fill>
    <fill>
      <patternFill patternType="solid">
        <fgColor indexed="26"/>
        <bgColor indexed="64"/>
      </patternFill>
    </fill>
    <fill>
      <patternFill patternType="solid">
        <fgColor indexed="47"/>
        <bgColor indexed="64"/>
      </patternFill>
    </fill>
    <fill>
      <patternFill patternType="solid">
        <fgColor indexed="54"/>
        <bgColor indexed="64"/>
      </patternFill>
    </fill>
    <fill>
      <patternFill patternType="solid">
        <fgColor indexed="12"/>
        <bgColor indexed="64"/>
      </patternFill>
    </fill>
    <fill>
      <patternFill patternType="solid">
        <fgColor indexed="28"/>
        <bgColor indexed="64"/>
      </patternFill>
    </fill>
    <fill>
      <patternFill patternType="solid">
        <fgColor indexed="29"/>
        <bgColor indexed="64"/>
      </patternFill>
    </fill>
    <fill>
      <patternFill patternType="solid">
        <fgColor indexed="9"/>
        <bgColor indexed="64"/>
      </patternFill>
    </fill>
    <fill>
      <patternFill patternType="solid">
        <fgColor theme="3" tint="0.79998168889431442"/>
        <bgColor indexed="64"/>
      </patternFill>
    </fill>
    <fill>
      <patternFill patternType="solid">
        <fgColor indexed="40"/>
        <bgColor indexed="64"/>
      </patternFill>
    </fill>
    <fill>
      <patternFill patternType="solid">
        <fgColor indexed="10"/>
        <bgColor indexed="64"/>
      </patternFill>
    </fill>
    <fill>
      <patternFill patternType="solid">
        <fgColor indexed="55"/>
      </patternFill>
    </fill>
    <fill>
      <patternFill patternType="solid">
        <fgColor indexed="1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53"/>
        <bgColor indexed="64"/>
      </patternFill>
    </fill>
    <fill>
      <patternFill patternType="solid">
        <fgColor indexed="27"/>
        <bgColor indexed="8"/>
      </patternFill>
    </fill>
    <fill>
      <patternFill patternType="solid">
        <fgColor indexed="43"/>
      </patternFill>
    </fill>
    <fill>
      <patternFill patternType="solid">
        <fgColor indexed="11"/>
        <bgColor indexed="64"/>
      </patternFill>
    </fill>
    <fill>
      <patternFill patternType="solid">
        <fgColor indexed="23"/>
        <bgColor indexed="64"/>
      </patternFill>
    </fill>
    <fill>
      <patternFill patternType="solid">
        <fgColor indexed="17"/>
        <bgColor indexed="64"/>
      </patternFill>
    </fill>
    <fill>
      <patternFill patternType="gray0625">
        <fgColor indexed="23"/>
        <bgColor indexed="9"/>
      </patternFill>
    </fill>
    <fill>
      <patternFill patternType="solid">
        <fgColor indexed="18"/>
        <bgColor indexed="64"/>
      </patternFill>
    </fill>
    <fill>
      <patternFill patternType="solid">
        <fgColor indexed="44"/>
        <bgColor indexed="64"/>
      </patternFill>
    </fill>
    <fill>
      <patternFill patternType="solid">
        <fgColor indexed="30"/>
        <bgColor indexed="64"/>
      </patternFill>
    </fill>
    <fill>
      <patternFill patternType="solid">
        <fgColor indexed="13"/>
      </patternFill>
    </fill>
    <fill>
      <patternFill patternType="solid">
        <fgColor indexed="46"/>
        <bgColor indexed="64"/>
      </patternFill>
    </fill>
    <fill>
      <patternFill patternType="solid">
        <fgColor indexed="26"/>
      </patternFill>
    </fill>
    <fill>
      <patternFill patternType="solid">
        <fgColor rgb="FFC2A2C1"/>
        <bgColor indexed="64"/>
      </patternFill>
    </fill>
    <fill>
      <patternFill patternType="solid">
        <fgColor rgb="FFD2E7B8"/>
        <bgColor indexed="64"/>
      </patternFill>
    </fill>
    <fill>
      <patternFill patternType="mediumGray">
        <fgColor indexed="11"/>
      </patternFill>
    </fill>
    <fill>
      <patternFill patternType="solid">
        <fgColor indexed="9"/>
      </patternFill>
    </fill>
    <fill>
      <patternFill patternType="solid">
        <fgColor indexed="40"/>
      </patternFill>
    </fill>
    <fill>
      <patternFill patternType="solid">
        <fgColor indexed="45"/>
        <bgColor indexed="64"/>
      </patternFill>
    </fill>
    <fill>
      <patternFill patternType="solid">
        <fgColor indexed="52"/>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patternFill>
    </fill>
    <fill>
      <patternFill patternType="solid">
        <fgColor indexed="15"/>
      </patternFill>
    </fill>
    <fill>
      <patternFill patternType="solid">
        <fgColor indexed="20"/>
      </patternFill>
    </fill>
    <fill>
      <patternFill patternType="solid">
        <fgColor indexed="61"/>
        <bgColor indexed="64"/>
      </patternFill>
    </fill>
    <fill>
      <patternFill patternType="solid">
        <fgColor indexed="24"/>
        <bgColor indexed="64"/>
      </patternFill>
    </fill>
    <fill>
      <patternFill patternType="solid">
        <fgColor indexed="12"/>
      </patternFill>
    </fill>
    <fill>
      <patternFill patternType="darkUp">
        <fgColor indexed="8"/>
        <bgColor indexed="13"/>
      </patternFill>
    </fill>
    <fill>
      <patternFill patternType="gray0625">
        <bgColor indexed="41"/>
      </patternFill>
    </fill>
    <fill>
      <patternFill patternType="solid">
        <fgColor rgb="FFAE1231"/>
        <bgColor indexed="64"/>
      </patternFill>
    </fill>
  </fills>
  <borders count="322">
    <border>
      <left/>
      <right/>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22"/>
      </left>
      <right/>
      <top style="thin">
        <color indexed="64"/>
      </top>
      <bottom/>
      <diagonal/>
    </border>
    <border>
      <left/>
      <right/>
      <top style="thin">
        <color indexed="64"/>
      </top>
      <bottom/>
      <diagonal/>
    </border>
    <border>
      <left style="thin">
        <color indexed="22"/>
      </left>
      <right/>
      <top/>
      <bottom/>
      <diagonal/>
    </border>
    <border>
      <left style="thin">
        <color indexed="22"/>
      </left>
      <right/>
      <top/>
      <bottom style="thin">
        <color indexed="64"/>
      </bottom>
      <diagonal/>
    </border>
    <border>
      <left/>
      <right/>
      <top/>
      <bottom style="thin">
        <color indexed="64"/>
      </bottom>
      <diagonal/>
    </border>
    <border>
      <left/>
      <right/>
      <top style="thin">
        <color indexed="64"/>
      </top>
      <bottom style="hair">
        <color auto="1"/>
      </bottom>
      <diagonal/>
    </border>
    <border>
      <left/>
      <right/>
      <top style="hair">
        <color auto="1"/>
      </top>
      <bottom style="hair">
        <color auto="1"/>
      </bottom>
      <diagonal/>
    </border>
    <border>
      <left/>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2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21"/>
      </top>
      <bottom/>
      <diagonal/>
    </border>
    <border>
      <left style="thin">
        <color indexed="22"/>
      </left>
      <right style="thin">
        <color indexed="22"/>
      </right>
      <top style="thin">
        <color indexed="64"/>
      </top>
      <bottom style="thin">
        <color indexed="64"/>
      </bottom>
      <diagonal/>
    </border>
    <border>
      <left style="thin">
        <color indexed="22"/>
      </left>
      <right style="thin">
        <color indexed="22"/>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top style="thin">
        <color indexed="64"/>
      </top>
      <bottom style="thin">
        <color indexed="64"/>
      </bottom>
      <diagonal/>
    </border>
    <border>
      <left/>
      <right/>
      <top style="thin">
        <color indexed="64"/>
      </top>
      <bottom style="thin">
        <color indexed="64"/>
      </bottom>
      <diagonal/>
    </border>
    <border>
      <left/>
      <right style="thin">
        <color indexed="22"/>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22"/>
      </right>
      <top/>
      <bottom/>
      <diagonal/>
    </border>
    <border>
      <left/>
      <right style="thin">
        <color indexed="22"/>
      </right>
      <top/>
      <bottom style="thin">
        <color indexed="64"/>
      </bottom>
      <diagonal/>
    </border>
    <border>
      <left style="thin">
        <color indexed="22"/>
      </left>
      <right/>
      <top style="thin">
        <color auto="1"/>
      </top>
      <bottom style="thin">
        <color auto="1"/>
      </bottom>
      <diagonal/>
    </border>
    <border>
      <left/>
      <right/>
      <top style="thin">
        <color auto="1"/>
      </top>
      <bottom style="thin">
        <color auto="1"/>
      </bottom>
      <diagonal/>
    </border>
    <border>
      <left/>
      <right style="thin">
        <color rgb="FFC0C0C0"/>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right style="thin">
        <color rgb="FFC0C0C0"/>
      </right>
      <top/>
      <bottom/>
      <diagonal/>
    </border>
    <border>
      <left style="thin">
        <color indexed="55"/>
      </left>
      <right style="thin">
        <color indexed="55"/>
      </right>
      <top/>
      <bottom/>
      <diagonal/>
    </border>
    <border>
      <left/>
      <right/>
      <top/>
      <bottom style="hair">
        <color indexed="64"/>
      </bottom>
      <diagonal/>
    </border>
    <border>
      <left/>
      <right style="thin">
        <color rgb="FFC0C0C0"/>
      </right>
      <top/>
      <bottom style="hair">
        <color indexed="64"/>
      </bottom>
      <diagonal/>
    </border>
    <border>
      <left style="thin">
        <color indexed="55"/>
      </left>
      <right style="thin">
        <color indexed="55"/>
      </right>
      <top/>
      <bottom style="hair">
        <color indexed="64"/>
      </bottom>
      <diagonal/>
    </border>
    <border>
      <left style="thin">
        <color indexed="22"/>
      </left>
      <right/>
      <top style="hair">
        <color indexed="64"/>
      </top>
      <bottom style="hair">
        <color indexed="64"/>
      </bottom>
      <diagonal/>
    </border>
    <border>
      <left style="thin">
        <color indexed="22"/>
      </left>
      <right/>
      <top style="hair">
        <color indexed="64"/>
      </top>
      <bottom style="thin">
        <color indexed="64"/>
      </bottom>
      <diagonal/>
    </border>
    <border>
      <left/>
      <right/>
      <top style="hair">
        <color auto="1"/>
      </top>
      <bottom style="thin">
        <color indexed="64"/>
      </bottom>
      <diagonal/>
    </border>
    <border>
      <left/>
      <right style="thin">
        <color rgb="FFC0C0C0"/>
      </right>
      <top/>
      <bottom style="thin">
        <color indexed="64"/>
      </bottom>
      <diagonal/>
    </border>
    <border>
      <left style="thin">
        <color rgb="FF969696"/>
      </left>
      <right style="thin">
        <color rgb="FF969696"/>
      </right>
      <top style="hair">
        <color indexed="64"/>
      </top>
      <bottom style="thin">
        <color indexed="64"/>
      </bottom>
      <diagonal/>
    </border>
    <border>
      <left/>
      <right/>
      <top style="thin">
        <color indexed="21"/>
      </top>
      <bottom/>
      <diagonal/>
    </border>
    <border>
      <left style="thin">
        <color indexed="22"/>
      </left>
      <right/>
      <top style="thin">
        <color indexed="64"/>
      </top>
      <bottom/>
      <diagonal/>
    </border>
    <border>
      <left/>
      <right/>
      <top style="thin">
        <color indexed="64"/>
      </top>
      <bottom/>
      <diagonal/>
    </border>
    <border>
      <left/>
      <right style="thin">
        <color rgb="FFC0C0C0"/>
      </right>
      <top style="thin">
        <color indexed="64"/>
      </top>
      <bottom/>
      <diagonal/>
    </border>
    <border>
      <left style="thin">
        <color indexed="55"/>
      </left>
      <right style="thin">
        <color indexed="55"/>
      </right>
      <top style="thin">
        <color indexed="64"/>
      </top>
      <bottom/>
      <diagonal/>
    </border>
    <border>
      <left style="thin">
        <color indexed="55"/>
      </left>
      <right style="thin">
        <color indexed="55"/>
      </right>
      <top/>
      <bottom style="thin">
        <color indexed="64"/>
      </bottom>
      <diagonal/>
    </border>
    <border>
      <left/>
      <right/>
      <top style="thin">
        <color indexed="21"/>
      </top>
      <bottom/>
      <diagonal/>
    </border>
    <border>
      <left style="thin">
        <color indexed="22"/>
      </left>
      <right style="thin">
        <color indexed="22"/>
      </right>
      <top style="thin">
        <color indexed="64"/>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C0C0C0"/>
      </left>
      <right style="thin">
        <color rgb="FFC0C0C0"/>
      </right>
      <top style="thin">
        <color indexed="64"/>
      </top>
      <bottom/>
      <diagonal/>
    </border>
    <border>
      <left style="thin">
        <color indexed="64"/>
      </left>
      <right style="thin">
        <color indexed="64"/>
      </right>
      <top style="thin">
        <color indexed="64"/>
      </top>
      <bottom/>
      <diagonal/>
    </border>
    <border>
      <left/>
      <right style="thin">
        <color indexed="22"/>
      </right>
      <top style="thin">
        <color indexed="64"/>
      </top>
      <bottom/>
      <diagonal/>
    </border>
    <border>
      <left style="thin">
        <color indexed="64"/>
      </left>
      <right/>
      <top style="thin">
        <color indexed="64"/>
      </top>
      <bottom style="thin">
        <color indexed="64"/>
      </bottom>
      <diagonal/>
    </border>
    <border>
      <left/>
      <right style="thin">
        <color indexed="22"/>
      </right>
      <top style="thin">
        <color indexed="64"/>
      </top>
      <bottom style="thin">
        <color indexed="64"/>
      </bottom>
      <diagonal/>
    </border>
    <border>
      <left style="thin">
        <color indexed="22"/>
      </left>
      <right/>
      <top style="thin">
        <color indexed="64"/>
      </top>
      <bottom/>
      <diagonal/>
    </border>
    <border>
      <left/>
      <right style="thin">
        <color indexed="22"/>
      </right>
      <top style="thin">
        <color indexed="64"/>
      </top>
      <bottom/>
      <diagonal/>
    </border>
    <border>
      <left/>
      <right/>
      <top style="thin">
        <color indexed="64"/>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top style="thin">
        <color indexed="22"/>
      </top>
      <bottom/>
      <diagonal/>
    </border>
    <border>
      <left/>
      <right style="thin">
        <color indexed="64"/>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2"/>
      </left>
      <right/>
      <top style="thin">
        <color indexed="21"/>
      </top>
      <bottom/>
      <diagonal/>
    </border>
    <border>
      <left style="thin">
        <color indexed="22"/>
      </left>
      <right style="thin">
        <color indexed="22"/>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rgb="FFC0C0C0"/>
      </top>
      <bottom/>
      <diagonal/>
    </border>
    <border>
      <left/>
      <right style="thin">
        <color indexed="64"/>
      </right>
      <top style="thin">
        <color rgb="FFC0C0C0"/>
      </top>
      <bottom/>
      <diagonal/>
    </border>
    <border>
      <left style="thin">
        <color indexed="22"/>
      </left>
      <right/>
      <top style="thin">
        <color auto="1"/>
      </top>
      <bottom style="thin">
        <color auto="1"/>
      </bottom>
      <diagonal/>
    </border>
    <border>
      <left/>
      <right style="thin">
        <color indexed="22"/>
      </right>
      <top style="thin">
        <color auto="1"/>
      </top>
      <bottom style="thin">
        <color auto="1"/>
      </bottom>
      <diagonal/>
    </border>
    <border>
      <left style="thin">
        <color indexed="22"/>
      </left>
      <right style="thin">
        <color indexed="22"/>
      </right>
      <top style="thin">
        <color auto="1"/>
      </top>
      <bottom style="thin">
        <color auto="1"/>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top/>
      <bottom style="hair">
        <color indexed="64"/>
      </bottom>
      <diagonal/>
    </border>
    <border>
      <left/>
      <right style="thin">
        <color indexed="22"/>
      </right>
      <top/>
      <bottom style="hair">
        <color indexed="64"/>
      </bottom>
      <diagonal/>
    </border>
    <border>
      <left style="thin">
        <color indexed="22"/>
      </left>
      <right style="thin">
        <color indexed="22"/>
      </right>
      <top/>
      <bottom style="hair">
        <color indexed="64"/>
      </bottom>
      <diagonal/>
    </border>
    <border>
      <left style="thin">
        <color indexed="22"/>
      </left>
      <right/>
      <top style="thin">
        <color indexed="64"/>
      </top>
      <bottom style="double">
        <color indexed="64"/>
      </bottom>
      <diagonal/>
    </border>
    <border>
      <left/>
      <right/>
      <top style="thin">
        <color indexed="64"/>
      </top>
      <bottom style="double">
        <color indexed="64"/>
      </bottom>
      <diagonal/>
    </border>
    <border>
      <left/>
      <right style="thin">
        <color indexed="22"/>
      </right>
      <top style="thin">
        <color indexed="64"/>
      </top>
      <bottom style="double">
        <color indexed="64"/>
      </bottom>
      <diagonal/>
    </border>
    <border>
      <left style="thin">
        <color indexed="22"/>
      </left>
      <right style="thin">
        <color indexed="22"/>
      </right>
      <top style="thin">
        <color indexed="64"/>
      </top>
      <bottom style="double">
        <color indexed="64"/>
      </bottom>
      <diagonal/>
    </border>
    <border>
      <left/>
      <right/>
      <top style="thin">
        <color indexed="64"/>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64"/>
      </top>
      <bottom/>
      <diagonal/>
    </border>
    <border>
      <left style="thin">
        <color indexed="64"/>
      </left>
      <right/>
      <top/>
      <bottom/>
      <diagonal/>
    </border>
    <border>
      <left style="thin">
        <color rgb="FF969696"/>
      </left>
      <right style="thin">
        <color rgb="FF969696"/>
      </right>
      <top/>
      <bottom/>
      <diagonal/>
    </border>
    <border>
      <left/>
      <right style="thin">
        <color indexed="64"/>
      </right>
      <top/>
      <bottom/>
      <diagonal/>
    </border>
    <border>
      <left style="thin">
        <color rgb="FF969696"/>
      </left>
      <right style="thin">
        <color rgb="FF969696"/>
      </right>
      <top/>
      <bottom style="thin">
        <color indexed="64"/>
      </bottom>
      <diagonal/>
    </border>
    <border>
      <left style="thin">
        <color rgb="FF969696"/>
      </left>
      <right style="thin">
        <color rgb="FF969696"/>
      </right>
      <top style="thin">
        <color indexed="64"/>
      </top>
      <bottom style="thin">
        <color indexed="64"/>
      </bottom>
      <diagonal/>
    </border>
    <border>
      <left style="thin">
        <color indexed="64"/>
      </left>
      <right/>
      <top style="thin">
        <color rgb="FF969696"/>
      </top>
      <bottom style="thin">
        <color rgb="FF969696"/>
      </bottom>
      <diagonal/>
    </border>
    <border>
      <left style="thin">
        <color rgb="FF969696"/>
      </left>
      <right style="thin">
        <color rgb="FF969696"/>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style="thin">
        <color rgb="FF969696"/>
      </left>
      <right style="thin">
        <color indexed="64"/>
      </right>
      <top style="thin">
        <color rgb="FF969696"/>
      </top>
      <bottom style="thin">
        <color rgb="FF969696"/>
      </bottom>
      <diagonal/>
    </border>
    <border>
      <left style="thin">
        <color rgb="FF969696"/>
      </left>
      <right style="thin">
        <color indexed="64"/>
      </right>
      <top/>
      <bottom style="thin">
        <color indexed="64"/>
      </bottom>
      <diagonal/>
    </border>
    <border>
      <left style="thin">
        <color rgb="FF969696"/>
      </left>
      <right style="thin">
        <color indexed="64"/>
      </right>
      <top style="thin">
        <color indexed="64"/>
      </top>
      <bottom style="thin">
        <color indexed="64"/>
      </bottom>
      <diagonal/>
    </border>
    <border>
      <left style="thin">
        <color indexed="64"/>
      </left>
      <right style="thin">
        <color rgb="FF969696"/>
      </right>
      <top/>
      <bottom style="thin">
        <color indexed="64"/>
      </bottom>
      <diagonal/>
    </border>
    <border>
      <left style="thin">
        <color indexed="64"/>
      </left>
      <right style="thin">
        <color indexed="64"/>
      </right>
      <top style="hair">
        <color indexed="64"/>
      </top>
      <bottom style="hair">
        <color indexed="64"/>
      </bottom>
      <diagonal/>
    </border>
    <border>
      <left style="thin">
        <color indexed="22"/>
      </left>
      <right/>
      <top style="thin">
        <color indexed="64"/>
      </top>
      <bottom style="hair">
        <color indexed="64"/>
      </bottom>
      <diagonal/>
    </border>
    <border>
      <left style="thin">
        <color indexed="22"/>
      </left>
      <right style="thin">
        <color indexed="22"/>
      </right>
      <top style="thin">
        <color indexed="64"/>
      </top>
      <bottom style="hair">
        <color indexed="64"/>
      </bottom>
      <diagonal/>
    </border>
    <border>
      <left style="thin">
        <color indexed="22"/>
      </left>
      <right style="thin">
        <color indexed="22"/>
      </right>
      <top style="thin">
        <color indexed="64"/>
      </top>
      <bottom style="thin">
        <color indexed="22"/>
      </bottom>
      <diagonal/>
    </border>
    <border>
      <left/>
      <right/>
      <top style="thin">
        <color auto="1"/>
      </top>
      <bottom style="thin">
        <color auto="1"/>
      </bottom>
      <diagonal/>
    </border>
    <border>
      <left style="thin">
        <color indexed="22"/>
      </left>
      <right/>
      <top style="thin">
        <color indexed="64"/>
      </top>
      <bottom/>
      <diagonal/>
    </border>
    <border>
      <left/>
      <right/>
      <top style="thin">
        <color auto="1"/>
      </top>
      <bottom/>
      <diagonal/>
    </border>
    <border>
      <left style="thin">
        <color indexed="55"/>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22"/>
      </right>
      <top style="thin">
        <color indexed="64"/>
      </top>
      <bottom/>
      <diagonal/>
    </border>
    <border>
      <left/>
      <right/>
      <top style="thin">
        <color indexed="21"/>
      </top>
      <bottom/>
      <diagonal/>
    </border>
    <border>
      <left/>
      <right/>
      <top style="thin">
        <color indexed="64"/>
      </top>
      <bottom/>
      <diagonal/>
    </border>
    <border>
      <left/>
      <right style="thin">
        <color indexed="22"/>
      </right>
      <top style="hair">
        <color indexed="64"/>
      </top>
      <bottom style="hair">
        <color indexed="64"/>
      </bottom>
      <diagonal/>
    </border>
    <border>
      <left style="thin">
        <color indexed="22"/>
      </left>
      <right style="thin">
        <color indexed="22"/>
      </right>
      <top style="hair">
        <color indexed="64"/>
      </top>
      <bottom style="hair">
        <color indexed="64"/>
      </bottom>
      <diagonal/>
    </border>
    <border>
      <left style="thin">
        <color indexed="22"/>
      </left>
      <right/>
      <top style="hair">
        <color indexed="64"/>
      </top>
      <bottom/>
      <diagonal/>
    </border>
    <border>
      <left/>
      <right/>
      <top style="hair">
        <color indexed="64"/>
      </top>
      <bottom/>
      <diagonal/>
    </border>
    <border>
      <left style="thin">
        <color indexed="22"/>
      </left>
      <right style="thin">
        <color indexed="22"/>
      </right>
      <top style="hair">
        <color indexed="64"/>
      </top>
      <bottom style="thin">
        <color indexed="64"/>
      </bottom>
      <diagonal/>
    </border>
    <border>
      <left/>
      <right style="thin">
        <color indexed="22"/>
      </right>
      <top/>
      <bottom style="hair">
        <color indexed="22"/>
      </bottom>
      <diagonal/>
    </border>
    <border>
      <left style="thin">
        <color theme="0" tint="-0.24994659260841701"/>
      </left>
      <right style="thin">
        <color indexed="22"/>
      </right>
      <top style="thin">
        <color indexed="64"/>
      </top>
      <bottom/>
      <diagonal/>
    </border>
    <border>
      <left style="thin">
        <color theme="0" tint="-0.24994659260841701"/>
      </left>
      <right style="thin">
        <color indexed="22"/>
      </right>
      <top/>
      <bottom/>
      <diagonal/>
    </border>
    <border>
      <left style="thin">
        <color theme="0" tint="-0.24994659260841701"/>
      </left>
      <right style="thin">
        <color indexed="22"/>
      </right>
      <top/>
      <bottom style="hair">
        <color indexed="64"/>
      </bottom>
      <diagonal/>
    </border>
    <border>
      <left/>
      <right style="thin">
        <color indexed="22"/>
      </right>
      <top style="thin">
        <color indexed="64"/>
      </top>
      <bottom style="hair">
        <color indexed="64"/>
      </bottom>
      <diagonal/>
    </border>
    <border>
      <left/>
      <right style="thin">
        <color rgb="FF969696"/>
      </right>
      <top style="hair">
        <color indexed="64"/>
      </top>
      <bottom style="hair">
        <color indexed="64"/>
      </bottom>
      <diagonal/>
    </border>
    <border>
      <left/>
      <right style="thin">
        <color rgb="FF969696"/>
      </right>
      <top/>
      <bottom style="hair">
        <color indexed="64"/>
      </bottom>
      <diagonal/>
    </border>
    <border>
      <left/>
      <right style="thin">
        <color indexed="22"/>
      </right>
      <top style="hair">
        <color indexed="64"/>
      </top>
      <bottom style="thin">
        <color indexed="64"/>
      </bottom>
      <diagonal/>
    </border>
    <border>
      <left style="thin">
        <color rgb="FFC0C0C0"/>
      </left>
      <right style="thin">
        <color rgb="FFC0C0C0"/>
      </right>
      <top style="thin">
        <color indexed="64"/>
      </top>
      <bottom/>
      <diagonal/>
    </border>
    <border>
      <left style="thin">
        <color rgb="FFC0C0C0"/>
      </left>
      <right style="thin">
        <color rgb="FFC0C0C0"/>
      </right>
      <top/>
      <bottom/>
      <diagonal/>
    </border>
    <border>
      <left style="thin">
        <color rgb="FFC0C0C0"/>
      </left>
      <right style="thin">
        <color rgb="FFC0C0C0"/>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22"/>
      </top>
      <bottom/>
      <diagonal/>
    </border>
    <border>
      <left style="thin">
        <color indexed="22"/>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auto="1"/>
      </top>
      <bottom style="thin">
        <color auto="1"/>
      </bottom>
      <diagonal/>
    </border>
    <border>
      <left/>
      <right/>
      <top style="hair">
        <color theme="1"/>
      </top>
      <bottom style="hair">
        <color theme="1"/>
      </bottom>
      <diagonal/>
    </border>
    <border>
      <left/>
      <right/>
      <top style="thin">
        <color indexed="21"/>
      </top>
      <bottom/>
      <diagonal/>
    </border>
    <border>
      <left style="thin">
        <color theme="0" tint="-0.34998626667073579"/>
      </left>
      <right/>
      <top style="thin">
        <color indexed="64"/>
      </top>
      <bottom/>
      <diagonal/>
    </border>
    <border>
      <left/>
      <right style="thin">
        <color theme="0" tint="-0.34998626667073579"/>
      </right>
      <top style="thin">
        <color indexed="64"/>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indexed="64"/>
      </bottom>
      <diagonal/>
    </border>
    <border>
      <left/>
      <right style="thin">
        <color theme="0" tint="-0.34998626667073579"/>
      </right>
      <top/>
      <bottom style="thin">
        <color indexed="64"/>
      </bottom>
      <diagonal/>
    </border>
    <border>
      <left/>
      <right/>
      <top/>
      <bottom style="medium">
        <color indexed="18"/>
      </bottom>
      <diagonal/>
    </border>
    <border>
      <left style="medium">
        <color indexed="64"/>
      </left>
      <right style="thin">
        <color indexed="64"/>
      </right>
      <top/>
      <bottom/>
      <diagonal/>
    </border>
    <border>
      <left/>
      <right/>
      <top/>
      <bottom style="thick">
        <color rgb="FFAE1231"/>
      </bottom>
      <diagonal/>
    </border>
    <border>
      <left/>
      <right/>
      <top/>
      <bottom style="thin">
        <color rgb="FFAE1231"/>
      </bottom>
      <diagonal/>
    </border>
    <border>
      <left style="hair">
        <color indexed="64"/>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ck">
        <color indexed="9"/>
      </right>
      <top/>
      <bottom/>
      <diagonal/>
    </border>
    <border>
      <left/>
      <right/>
      <top style="thin">
        <color theme="0" tint="-0.499984740745262"/>
      </top>
      <bottom/>
      <diagonal/>
    </border>
    <border>
      <left style="dashed">
        <color indexed="63"/>
      </left>
      <right style="dashed">
        <color indexed="63"/>
      </right>
      <top style="dashed">
        <color indexed="63"/>
      </top>
      <bottom style="dashed">
        <color indexed="63"/>
      </bottom>
      <diagonal/>
    </border>
    <border>
      <left style="hair">
        <color indexed="29"/>
      </left>
      <right style="hair">
        <color indexed="29"/>
      </right>
      <top style="hair">
        <color indexed="29"/>
      </top>
      <bottom style="hair">
        <color indexed="29"/>
      </bottom>
      <diagonal/>
    </border>
    <border>
      <left style="dotted">
        <color indexed="28"/>
      </left>
      <right/>
      <top style="dotted">
        <color indexed="28"/>
      </top>
      <bottom style="dotted">
        <color indexed="28"/>
      </bottom>
      <diagonal/>
    </border>
    <border>
      <left style="hair">
        <color indexed="26"/>
      </left>
      <right style="hair">
        <color indexed="26"/>
      </right>
      <top style="thin">
        <color indexed="41"/>
      </top>
      <bottom style="thin">
        <color indexed="41"/>
      </bottom>
      <diagonal/>
    </border>
    <border>
      <left style="hair">
        <color indexed="22"/>
      </left>
      <right style="hair">
        <color indexed="22"/>
      </right>
      <top style="hair">
        <color indexed="22"/>
      </top>
      <bottom style="hair">
        <color indexed="22"/>
      </bottom>
      <diagonal/>
    </border>
    <border>
      <left style="thin">
        <color indexed="23"/>
      </left>
      <right style="thin">
        <color indexed="23"/>
      </right>
      <top style="thin">
        <color indexed="23"/>
      </top>
      <bottom style="thin">
        <color indexed="23"/>
      </bottom>
      <diagonal/>
    </border>
    <border>
      <left style="thin">
        <color indexed="60"/>
      </left>
      <right style="thin">
        <color indexed="60"/>
      </right>
      <top style="thin">
        <color indexed="60"/>
      </top>
      <bottom style="thin">
        <color indexed="60"/>
      </bottom>
      <diagonal/>
    </border>
    <border>
      <left style="dashed">
        <color indexed="28"/>
      </left>
      <right style="dashed">
        <color indexed="28"/>
      </right>
      <top style="dashed">
        <color indexed="28"/>
      </top>
      <bottom style="dashed">
        <color indexed="28"/>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hair">
        <color indexed="19"/>
      </left>
      <right style="hair">
        <color indexed="19"/>
      </right>
      <top style="hair">
        <color indexed="19"/>
      </top>
      <bottom style="hair">
        <color indexed="19"/>
      </bottom>
      <diagonal/>
    </border>
    <border>
      <left/>
      <right style="thin">
        <color auto="1"/>
      </right>
      <top/>
      <bottom style="thin">
        <color auto="1"/>
      </bottom>
      <diagonal/>
    </border>
    <border>
      <left style="dotted">
        <color indexed="28"/>
      </left>
      <right style="dotted">
        <color indexed="28"/>
      </right>
      <top style="dotted">
        <color indexed="28"/>
      </top>
      <bottom style="dotted">
        <color indexed="28"/>
      </bottom>
      <diagonal/>
    </border>
    <border>
      <left style="dashed">
        <color indexed="19"/>
      </left>
      <right style="dashed">
        <color indexed="19"/>
      </right>
      <top style="dashed">
        <color indexed="19"/>
      </top>
      <bottom style="dashed">
        <color indexed="19"/>
      </bottom>
      <diagonal/>
    </border>
    <border>
      <left style="hair">
        <color indexed="8"/>
      </left>
      <right style="hair">
        <color indexed="8"/>
      </right>
      <top style="hair">
        <color indexed="8"/>
      </top>
      <bottom style="hair">
        <color indexed="8"/>
      </bottom>
      <diagonal/>
    </border>
    <border>
      <left/>
      <right/>
      <top style="thin">
        <color indexed="8"/>
      </top>
      <bottom style="thin">
        <color indexed="8"/>
      </bottom>
      <diagonal/>
    </border>
    <border>
      <left style="medium">
        <color indexed="64"/>
      </left>
      <right/>
      <top/>
      <bottom/>
      <diagonal/>
    </border>
    <border>
      <left style="thin">
        <color indexed="63"/>
      </left>
      <right style="thin">
        <color indexed="63"/>
      </right>
      <top style="thin">
        <color indexed="63"/>
      </top>
      <bottom style="thin">
        <color indexed="63"/>
      </bottom>
      <diagonal/>
    </border>
    <border>
      <left/>
      <right/>
      <top style="thin">
        <color indexed="63"/>
      </top>
      <bottom style="double">
        <color indexed="63"/>
      </bottom>
      <diagonal/>
    </border>
    <border>
      <left style="dashed">
        <color indexed="55"/>
      </left>
      <right style="dashed">
        <color indexed="55"/>
      </right>
      <top style="dashed">
        <color indexed="55"/>
      </top>
      <bottom style="dashed">
        <color indexed="55"/>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right/>
      <top style="thin">
        <color indexed="41"/>
      </top>
      <bottom style="thin">
        <color indexed="41"/>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ck">
        <color indexed="64"/>
      </top>
      <bottom style="hair">
        <color indexed="64"/>
      </bottom>
      <diagonal/>
    </border>
    <border>
      <left/>
      <right/>
      <top style="thin">
        <color indexed="23"/>
      </top>
      <bottom style="thin">
        <color indexed="8"/>
      </bottom>
      <diagonal/>
    </border>
    <border>
      <left style="dotted">
        <color indexed="40"/>
      </left>
      <right style="dotted">
        <color indexed="40"/>
      </right>
      <top style="dotted">
        <color indexed="40"/>
      </top>
      <bottom style="dotted">
        <color indexed="40"/>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bottom style="thick">
        <color indexed="48"/>
      </bottom>
      <diagonal/>
    </border>
    <border>
      <left/>
      <right/>
      <top style="thick">
        <color indexed="48"/>
      </top>
      <bottom/>
      <diagonal/>
    </border>
    <border>
      <left/>
      <right style="double">
        <color indexed="8"/>
      </right>
      <top style="double">
        <color indexed="8"/>
      </top>
      <bottom style="double">
        <color indexed="8"/>
      </bottom>
      <diagonal/>
    </border>
    <border>
      <left/>
      <right/>
      <top/>
      <bottom style="medium">
        <color indexed="64"/>
      </bottom>
      <diagonal/>
    </border>
    <border>
      <left style="hair">
        <color indexed="22"/>
      </left>
      <right style="hair">
        <color indexed="22"/>
      </right>
      <top style="thin">
        <color auto="1"/>
      </top>
      <bottom style="thin">
        <color auto="1"/>
      </bottom>
      <diagonal/>
    </border>
    <border>
      <left/>
      <right/>
      <top style="thin">
        <color indexed="63"/>
      </top>
      <bottom/>
      <diagonal/>
    </border>
    <border>
      <left/>
      <right/>
      <top style="thin">
        <color indexed="19"/>
      </top>
      <bottom/>
      <diagonal/>
    </border>
    <border>
      <left style="thin">
        <color indexed="8"/>
      </left>
      <right style="thin">
        <color indexed="8"/>
      </right>
      <top style="thin">
        <color indexed="8"/>
      </top>
      <bottom style="thin">
        <color indexed="8"/>
      </bottom>
      <diagonal/>
    </border>
    <border>
      <left/>
      <right/>
      <top style="thin">
        <color indexed="12"/>
      </top>
      <bottom style="thin">
        <color indexed="12"/>
      </bottom>
      <diagonal/>
    </border>
    <border>
      <left/>
      <right/>
      <top/>
      <bottom style="thin">
        <color indexed="12"/>
      </bottom>
      <diagonal/>
    </border>
    <border>
      <left style="thin">
        <color indexed="64"/>
      </left>
      <right style="thin">
        <color indexed="64"/>
      </right>
      <top style="hair">
        <color indexed="64"/>
      </top>
      <bottom style="hair">
        <color indexed="64"/>
      </bottom>
      <diagonal/>
    </border>
    <border>
      <left/>
      <right/>
      <top/>
      <bottom style="thin">
        <color indexed="44"/>
      </bottom>
      <diagonal/>
    </border>
    <border>
      <left/>
      <right/>
      <top/>
      <bottom style="thin">
        <color indexed="26"/>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thin">
        <color indexed="64"/>
      </bottom>
      <diagonal/>
    </border>
    <border>
      <left/>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right/>
      <top style="hair">
        <color auto="1"/>
      </top>
      <bottom style="hair">
        <color auto="1"/>
      </bottom>
      <diagonal/>
    </border>
    <border>
      <left/>
      <right style="thin">
        <color rgb="FFC0C0C0"/>
      </right>
      <top style="thin">
        <color indexed="64"/>
      </top>
      <bottom style="thin">
        <color indexed="64"/>
      </bottom>
      <diagonal/>
    </border>
    <border>
      <left/>
      <right style="thin">
        <color rgb="FFC0C0C0"/>
      </right>
      <top style="thin">
        <color indexed="64"/>
      </top>
      <bottom/>
      <diagonal/>
    </border>
    <border>
      <left style="thin">
        <color rgb="FFC0C0C0"/>
      </left>
      <right style="thin">
        <color rgb="FFC0C0C0"/>
      </right>
      <top style="thin">
        <color indexed="64"/>
      </top>
      <bottom style="thin">
        <color indexed="64"/>
      </bottom>
      <diagonal/>
    </border>
    <border>
      <left/>
      <right style="thin">
        <color rgb="FFC0C0C0"/>
      </right>
      <top style="thin">
        <color indexed="64"/>
      </top>
      <bottom style="hair">
        <color auto="1"/>
      </bottom>
      <diagonal/>
    </border>
    <border>
      <left style="thin">
        <color rgb="FFC0C0C0"/>
      </left>
      <right style="thin">
        <color rgb="FFC0C0C0"/>
      </right>
      <top/>
      <bottom style="hair">
        <color indexed="64"/>
      </bottom>
      <diagonal/>
    </border>
    <border>
      <left/>
      <right style="thin">
        <color rgb="FFC0C0C0"/>
      </right>
      <top style="thin">
        <color auto="1"/>
      </top>
      <bottom/>
      <diagonal/>
    </border>
    <border>
      <left/>
      <right style="thin">
        <color rgb="FFC0C0C0"/>
      </right>
      <top style="hair">
        <color auto="1"/>
      </top>
      <bottom style="hair">
        <color auto="1"/>
      </bottom>
      <diagonal/>
    </border>
    <border>
      <left style="thin">
        <color rgb="FFC0C0C0"/>
      </left>
      <right style="thin">
        <color rgb="FFC0C0C0"/>
      </right>
      <top style="thin">
        <color auto="1"/>
      </top>
      <bottom style="thin">
        <color indexed="64"/>
      </bottom>
      <diagonal/>
    </border>
    <border>
      <left style="thin">
        <color rgb="FFC0C0C0"/>
      </left>
      <right style="thin">
        <color rgb="FFC0C0C0"/>
      </right>
      <top style="thin">
        <color auto="1"/>
      </top>
      <bottom/>
      <diagonal/>
    </border>
    <border>
      <left style="thin">
        <color rgb="FFC0C0C0"/>
      </left>
      <right style="thin">
        <color rgb="FFC0C0C0"/>
      </right>
      <top style="hair">
        <color auto="1"/>
      </top>
      <bottom style="hair">
        <color auto="1"/>
      </bottom>
      <diagonal/>
    </border>
    <border>
      <left style="thin">
        <color rgb="FFC0C0C0"/>
      </left>
      <right/>
      <top style="thin">
        <color indexed="64"/>
      </top>
      <bottom style="thin">
        <color indexed="64"/>
      </bottom>
      <diagonal/>
    </border>
    <border>
      <left style="thin">
        <color rgb="FFC0C0C0"/>
      </left>
      <right/>
      <top style="thin">
        <color indexed="64"/>
      </top>
      <bottom/>
      <diagonal/>
    </border>
    <border>
      <left style="thin">
        <color rgb="FFC0C0C0"/>
      </left>
      <right/>
      <top style="hair">
        <color theme="1"/>
      </top>
      <bottom style="hair">
        <color theme="1"/>
      </bottom>
      <diagonal/>
    </border>
    <border>
      <left style="thin">
        <color rgb="FFC0C0C0"/>
      </left>
      <right/>
      <top/>
      <bottom style="thin">
        <color indexed="64"/>
      </bottom>
      <diagonal/>
    </border>
    <border>
      <left style="thin">
        <color rgb="FFC0C0C0"/>
      </left>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auto="1"/>
      </bottom>
      <diagonal/>
    </border>
    <border>
      <left style="thin">
        <color indexed="64"/>
      </left>
      <right/>
      <top/>
      <bottom style="hair">
        <color auto="1"/>
      </bottom>
      <diagonal/>
    </border>
    <border>
      <left/>
      <right/>
      <top style="thin">
        <color auto="1"/>
      </top>
      <bottom style="hair">
        <color auto="1"/>
      </bottom>
      <diagonal/>
    </border>
    <border>
      <left style="thin">
        <color rgb="FFC0C0C0"/>
      </left>
      <right/>
      <top style="thin">
        <color auto="1"/>
      </top>
      <bottom style="hair">
        <color auto="1"/>
      </bottom>
      <diagonal/>
    </border>
    <border>
      <left style="thin">
        <color rgb="FFC0C0C0"/>
      </left>
      <right/>
      <top/>
      <bottom/>
      <diagonal/>
    </border>
    <border>
      <left style="thin">
        <color rgb="FFC0C0C0"/>
      </left>
      <right/>
      <top/>
      <bottom style="hair">
        <color auto="1"/>
      </bottom>
      <diagonal/>
    </border>
    <border>
      <left style="thin">
        <color indexed="64"/>
      </left>
      <right/>
      <top/>
      <bottom style="hair">
        <color indexed="64"/>
      </bottom>
      <diagonal/>
    </border>
    <border>
      <left style="thin">
        <color rgb="FF969696"/>
      </left>
      <right style="thin">
        <color rgb="FF969696"/>
      </right>
      <top/>
      <bottom style="hair">
        <color indexed="64"/>
      </bottom>
      <diagonal/>
    </border>
    <border>
      <left/>
      <right style="thin">
        <color indexed="64"/>
      </right>
      <top/>
      <bottom style="hair">
        <color indexed="64"/>
      </bottom>
      <diagonal/>
    </border>
    <border>
      <left style="thin">
        <color indexed="22"/>
      </left>
      <right/>
      <top/>
      <bottom style="thin">
        <color auto="1"/>
      </bottom>
      <diagonal/>
    </border>
    <border>
      <left/>
      <right/>
      <top/>
      <bottom style="thin">
        <color auto="1"/>
      </bottom>
      <diagonal/>
    </border>
    <border>
      <left/>
      <right style="thin">
        <color indexed="22"/>
      </right>
      <top/>
      <bottom style="thin">
        <color indexed="64"/>
      </bottom>
      <diagonal/>
    </border>
    <border>
      <left style="thin">
        <color indexed="64"/>
      </left>
      <right/>
      <top style="thin">
        <color indexed="64"/>
      </top>
      <bottom/>
      <diagonal/>
    </border>
    <border>
      <left style="thin">
        <color rgb="FF969696"/>
      </left>
      <right style="thin">
        <color rgb="FF969696"/>
      </right>
      <top style="thin">
        <color indexed="64"/>
      </top>
      <bottom/>
      <diagonal/>
    </border>
    <border>
      <left/>
      <right style="thin">
        <color indexed="64"/>
      </right>
      <top style="thin">
        <color indexed="64"/>
      </top>
      <bottom/>
      <diagonal/>
    </border>
    <border>
      <left style="thin">
        <color indexed="64"/>
      </left>
      <right/>
      <top style="thin">
        <color rgb="FFC0C0C0"/>
      </top>
      <bottom style="thin">
        <color auto="1"/>
      </bottom>
      <diagonal/>
    </border>
    <border>
      <left style="thin">
        <color rgb="FFC0C0C0"/>
      </left>
      <right style="thin">
        <color rgb="FFC0C0C0"/>
      </right>
      <top style="thin">
        <color rgb="FFC0C0C0"/>
      </top>
      <bottom style="thin">
        <color auto="1"/>
      </bottom>
      <diagonal/>
    </border>
    <border>
      <left style="thin">
        <color indexed="64"/>
      </left>
      <right style="thin">
        <color indexed="64"/>
      </right>
      <top style="thin">
        <color rgb="FFC0C0C0"/>
      </top>
      <bottom style="thin">
        <color rgb="FFC0C0C0"/>
      </bottom>
      <diagonal/>
    </border>
    <border>
      <left style="thin">
        <color indexed="64"/>
      </left>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indexed="64"/>
      </right>
      <top style="thin">
        <color rgb="FFC0C0C0"/>
      </top>
      <bottom style="thin">
        <color rgb="FFC0C0C0"/>
      </bottom>
      <diagonal/>
    </border>
    <border>
      <left style="thin">
        <color indexed="64"/>
      </left>
      <right style="thin">
        <color indexed="64"/>
      </right>
      <top style="thin">
        <color auto="1"/>
      </top>
      <bottom style="thin">
        <color rgb="FFC0C0C0"/>
      </bottom>
      <diagonal/>
    </border>
    <border>
      <left style="thin">
        <color indexed="64"/>
      </left>
      <right/>
      <top style="thin">
        <color auto="1"/>
      </top>
      <bottom style="thin">
        <color rgb="FFC0C0C0"/>
      </bottom>
      <diagonal/>
    </border>
    <border>
      <left style="thin">
        <color rgb="FFC0C0C0"/>
      </left>
      <right style="thin">
        <color rgb="FFC0C0C0"/>
      </right>
      <top style="thin">
        <color auto="1"/>
      </top>
      <bottom style="thin">
        <color rgb="FFC0C0C0"/>
      </bottom>
      <diagonal/>
    </border>
    <border>
      <left/>
      <right style="thin">
        <color indexed="64"/>
      </right>
      <top style="thin">
        <color auto="1"/>
      </top>
      <bottom style="thin">
        <color rgb="FFC0C0C0"/>
      </bottom>
      <diagonal/>
    </border>
    <border>
      <left style="thin">
        <color rgb="FFC0C0C0"/>
      </left>
      <right/>
      <top style="thin">
        <color rgb="FFC0C0C0"/>
      </top>
      <bottom style="thin">
        <color rgb="FFC0C0C0"/>
      </bottom>
      <diagonal/>
    </border>
    <border>
      <left style="thin">
        <color rgb="FFC0C0C0"/>
      </left>
      <right/>
      <top style="thin">
        <color auto="1"/>
      </top>
      <bottom style="thin">
        <color rgb="FFC0C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C0C0C0"/>
      </left>
      <right style="thin">
        <color rgb="FFC0C0C0"/>
      </right>
      <top/>
      <bottom style="thin">
        <color rgb="FFC0C0C0"/>
      </bottom>
      <diagonal/>
    </border>
    <border>
      <left style="thin">
        <color rgb="FFC0C0C0"/>
      </left>
      <right style="thin">
        <color indexed="64"/>
      </right>
      <top/>
      <bottom/>
      <diagonal/>
    </border>
    <border>
      <left style="thin">
        <color rgb="FFC0C0C0"/>
      </left>
      <right style="thin">
        <color indexed="64"/>
      </right>
      <top style="thin">
        <color indexed="64"/>
      </top>
      <bottom/>
      <diagonal/>
    </border>
    <border>
      <left style="thin">
        <color rgb="FFC0C0C0"/>
      </left>
      <right style="thin">
        <color indexed="64"/>
      </right>
      <top style="thin">
        <color indexed="64"/>
      </top>
      <bottom style="thin">
        <color indexed="64"/>
      </bottom>
      <diagonal/>
    </border>
    <border>
      <left style="thin">
        <color indexed="64"/>
      </left>
      <right style="thin">
        <color rgb="FFC0C0C0"/>
      </right>
      <top style="thin">
        <color indexed="64"/>
      </top>
      <bottom style="thin">
        <color rgb="FFC0C0C0"/>
      </bottom>
      <diagonal/>
    </border>
    <border>
      <left style="thin">
        <color indexed="64"/>
      </left>
      <right style="thin">
        <color rgb="FFC0C0C0"/>
      </right>
      <top style="thin">
        <color rgb="FFC0C0C0"/>
      </top>
      <bottom style="thin">
        <color rgb="FFC0C0C0"/>
      </bottom>
      <diagonal/>
    </border>
    <border>
      <left style="thin">
        <color indexed="64"/>
      </left>
      <right style="thin">
        <color rgb="FF969696"/>
      </right>
      <top style="thin">
        <color indexed="64"/>
      </top>
      <bottom/>
      <diagonal/>
    </border>
    <border>
      <left style="thin">
        <color indexed="64"/>
      </left>
      <right style="thin">
        <color rgb="FF969696"/>
      </right>
      <top/>
      <bottom/>
      <diagonal/>
    </border>
    <border>
      <left style="thin">
        <color indexed="64"/>
      </left>
      <right style="thin">
        <color rgb="FF969696"/>
      </right>
      <top/>
      <bottom style="hair">
        <color indexed="64"/>
      </bottom>
      <diagonal/>
    </border>
    <border>
      <left style="thin">
        <color indexed="64"/>
      </left>
      <right style="thin">
        <color rgb="FFC0C0C0"/>
      </right>
      <top style="thin">
        <color indexed="64"/>
      </top>
      <bottom style="thin">
        <color indexed="64"/>
      </bottom>
      <diagonal/>
    </border>
    <border>
      <left style="thin">
        <color indexed="64"/>
      </left>
      <right style="thin">
        <color rgb="FFC0C0C0"/>
      </right>
      <top style="thin">
        <color auto="1"/>
      </top>
      <bottom/>
      <diagonal/>
    </border>
    <border>
      <left style="thin">
        <color indexed="64"/>
      </left>
      <right style="thin">
        <color rgb="FFC0C0C0"/>
      </right>
      <top/>
      <bottom style="thin">
        <color indexed="64"/>
      </bottom>
      <diagonal/>
    </border>
    <border>
      <left style="thin">
        <color indexed="64"/>
      </left>
      <right style="thin">
        <color indexed="64"/>
      </right>
      <top/>
      <bottom style="thin">
        <color rgb="FFC0C0C0"/>
      </bottom>
      <diagonal/>
    </border>
    <border>
      <left style="thin">
        <color indexed="64"/>
      </left>
      <right style="thin">
        <color indexed="64"/>
      </right>
      <top style="thin">
        <color rgb="FFC0C0C0"/>
      </top>
      <bottom style="thin">
        <color indexed="64"/>
      </bottom>
      <diagonal/>
    </border>
    <border>
      <left style="thin">
        <color indexed="64"/>
      </left>
      <right/>
      <top/>
      <bottom style="thin">
        <color rgb="FFC0C0C0"/>
      </bottom>
      <diagonal/>
    </border>
    <border>
      <left style="thin">
        <color indexed="64"/>
      </left>
      <right style="thin">
        <color indexed="64"/>
      </right>
      <top style="thin">
        <color rgb="FFC0C0C0"/>
      </top>
      <bottom/>
      <diagonal/>
    </border>
    <border>
      <left style="thin">
        <color rgb="FFC0C0C0"/>
      </left>
      <right/>
      <top/>
      <bottom style="thin">
        <color rgb="FFC0C0C0"/>
      </bottom>
      <diagonal/>
    </border>
    <border>
      <left style="thin">
        <color indexed="64"/>
      </left>
      <right style="thin">
        <color indexed="64"/>
      </right>
      <top style="thin">
        <color rgb="FF969696"/>
      </top>
      <bottom style="thin">
        <color indexed="64"/>
      </bottom>
      <diagonal/>
    </border>
    <border>
      <left style="thin">
        <color indexed="64"/>
      </left>
      <right style="thin">
        <color indexed="64"/>
      </right>
      <top style="thin">
        <color indexed="64"/>
      </top>
      <bottom style="thin">
        <color rgb="FF969696"/>
      </bottom>
      <diagonal/>
    </border>
    <border>
      <left/>
      <right/>
      <top style="thin">
        <color rgb="FF969696"/>
      </top>
      <bottom style="thin">
        <color rgb="FF969696"/>
      </bottom>
      <diagonal/>
    </border>
    <border>
      <left style="thin">
        <color rgb="FF969696"/>
      </left>
      <right style="thin">
        <color rgb="FF969696"/>
      </right>
      <top style="thin">
        <color indexed="64"/>
      </top>
      <bottom style="thin">
        <color indexed="64"/>
      </bottom>
      <diagonal/>
    </border>
    <border>
      <left style="thin">
        <color rgb="FF969696"/>
      </left>
      <right style="thin">
        <color indexed="64"/>
      </right>
      <top style="thin">
        <color indexed="64"/>
      </top>
      <bottom style="thin">
        <color indexed="64"/>
      </bottom>
      <diagonal/>
    </border>
    <border>
      <left style="thin">
        <color rgb="FF969696"/>
      </left>
      <right style="thin">
        <color indexed="64"/>
      </right>
      <top style="thin">
        <color indexed="64"/>
      </top>
      <bottom/>
      <diagonal/>
    </border>
    <border>
      <left style="thin">
        <color indexed="22"/>
      </left>
      <right/>
      <top style="thin">
        <color indexed="64"/>
      </top>
      <bottom/>
      <diagonal/>
    </border>
    <border>
      <left/>
      <right style="thin">
        <color indexed="22"/>
      </right>
      <top style="thin">
        <color indexed="64"/>
      </top>
      <bottom/>
      <diagonal/>
    </border>
    <border>
      <left style="thin">
        <color rgb="FFC0C0C0"/>
      </left>
      <right style="thin">
        <color indexed="64"/>
      </right>
      <top/>
      <bottom style="thin">
        <color indexed="64"/>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rgb="FFC0C0C0"/>
      </left>
      <right style="thin">
        <color indexed="64"/>
      </right>
      <top style="thin">
        <color rgb="FFC0C0C0"/>
      </top>
      <bottom style="thin">
        <color rgb="FFC0C0C0"/>
      </bottom>
      <diagonal/>
    </border>
    <border>
      <left style="thin">
        <color rgb="FFC0C0C0"/>
      </left>
      <right style="thin">
        <color indexed="64"/>
      </right>
      <top style="thin">
        <color rgb="FFC0C0C0"/>
      </top>
      <bottom style="thin">
        <color indexed="64"/>
      </bottom>
      <diagonal/>
    </border>
  </borders>
  <cellStyleXfs count="59325">
    <xf numFmtId="0" fontId="0" fillId="0" borderId="0"/>
    <xf numFmtId="172" fontId="11" fillId="0" borderId="0" applyFont="0" applyFill="0" applyBorder="0" applyAlignment="0" applyProtection="0"/>
    <xf numFmtId="9" fontId="11" fillId="0" borderId="0" applyFont="0" applyFill="0" applyBorder="0" applyAlignment="0" applyProtection="0"/>
    <xf numFmtId="0" fontId="6" fillId="0" borderId="0"/>
    <xf numFmtId="0" fontId="11" fillId="0" borderId="0"/>
    <xf numFmtId="0" fontId="21" fillId="0" borderId="0" applyNumberFormat="0" applyFill="0" applyBorder="0" applyAlignment="0" applyProtection="0"/>
    <xf numFmtId="0" fontId="26"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11" fillId="0" borderId="0"/>
    <xf numFmtId="0" fontId="11" fillId="0" borderId="0"/>
    <xf numFmtId="0" fontId="11" fillId="0" borderId="0"/>
    <xf numFmtId="192" fontId="41" fillId="28" borderId="0" applyBorder="0">
      <alignment horizontal="center"/>
      <protection locked="0"/>
    </xf>
    <xf numFmtId="192" fontId="41" fillId="0" borderId="0" applyFill="0" applyBorder="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lignment horizontal="center"/>
    </xf>
    <xf numFmtId="0" fontId="11" fillId="0" borderId="0"/>
    <xf numFmtId="0" fontId="6" fillId="0" borderId="0">
      <alignment vertical="top"/>
    </xf>
    <xf numFmtId="0" fontId="6" fillId="0" borderId="0">
      <alignment vertical="top"/>
    </xf>
    <xf numFmtId="0" fontId="6" fillId="0" borderId="0">
      <alignment vertical="top"/>
    </xf>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2" fillId="0" borderId="0"/>
    <xf numFmtId="0" fontId="11" fillId="0" borderId="0" applyNumberFormat="0" applyFill="0" applyBorder="0" applyAlignment="0" applyProtection="0"/>
    <xf numFmtId="0" fontId="11" fillId="0" borderId="0" applyNumberFormat="0" applyFill="0" applyBorder="0" applyAlignment="0" applyProtection="0"/>
    <xf numFmtId="0" fontId="43" fillId="0" borderId="0"/>
    <xf numFmtId="0" fontId="11" fillId="0" borderId="0" applyNumberFormat="0" applyFill="0" applyBorder="0" applyAlignment="0" applyProtection="0"/>
    <xf numFmtId="0" fontId="11" fillId="0" borderId="0" applyNumberFormat="0" applyFill="0" applyBorder="0" applyAlignment="0" applyProtection="0"/>
    <xf numFmtId="0" fontId="42" fillId="0" borderId="0"/>
    <xf numFmtId="0" fontId="43" fillId="0" borderId="0"/>
    <xf numFmtId="0" fontId="42" fillId="0" borderId="0"/>
    <xf numFmtId="0" fontId="43" fillId="0" borderId="0"/>
    <xf numFmtId="0" fontId="42" fillId="0" borderId="0"/>
    <xf numFmtId="0" fontId="43"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2" fillId="0" borderId="0"/>
    <xf numFmtId="0" fontId="43"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2" fillId="0" borderId="0"/>
    <xf numFmtId="0" fontId="43"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4" fillId="0" borderId="153" applyNumberFormat="0" applyFill="0" applyProtection="0">
      <alignment horizontal="center"/>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193" fontId="41" fillId="28" borderId="0" applyBorder="0">
      <alignment horizontal="center"/>
      <protection locked="0"/>
    </xf>
    <xf numFmtId="193" fontId="41" fillId="0" borderId="0" applyFill="0" applyBorder="0">
      <alignment horizontal="center"/>
    </xf>
    <xf numFmtId="187" fontId="11" fillId="0" borderId="0" applyFont="0" applyFill="0" applyBorder="0" applyProtection="0">
      <alignment horizontal="right"/>
    </xf>
    <xf numFmtId="187" fontId="11" fillId="0" borderId="0" applyFont="0" applyFill="0" applyBorder="0" applyProtection="0">
      <alignment horizontal="right"/>
    </xf>
    <xf numFmtId="194" fontId="41" fillId="28" borderId="0" applyBorder="0">
      <alignment horizontal="center"/>
      <protection locked="0"/>
    </xf>
    <xf numFmtId="194" fontId="41" fillId="0" borderId="0" applyFill="0" applyBorder="0">
      <alignment horizontal="center"/>
    </xf>
    <xf numFmtId="0" fontId="46" fillId="2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46" fillId="29" borderId="0" applyNumberFormat="0" applyBorder="0" applyAlignment="0" applyProtection="0"/>
    <xf numFmtId="0" fontId="6" fillId="2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46" fillId="3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6" fillId="30" borderId="0" applyNumberFormat="0" applyBorder="0" applyAlignment="0" applyProtection="0"/>
    <xf numFmtId="0" fontId="6" fillId="3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6"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6" fillId="31" borderId="0" applyNumberFormat="0" applyBorder="0" applyAlignment="0" applyProtection="0"/>
    <xf numFmtId="0" fontId="6"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6"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6" fillId="32" borderId="0" applyNumberFormat="0" applyBorder="0" applyAlignment="0" applyProtection="0"/>
    <xf numFmtId="0" fontId="6"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6" fillId="3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6" fillId="33" borderId="0" applyNumberFormat="0" applyBorder="0" applyAlignment="0" applyProtection="0"/>
    <xf numFmtId="0" fontId="6" fillId="3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6"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6" fillId="34" borderId="0" applyNumberFormat="0" applyBorder="0" applyAlignment="0" applyProtection="0"/>
    <xf numFmtId="0" fontId="6"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 fontId="47" fillId="0" borderId="154" applyNumberFormat="0" applyFont="0" applyFill="0" applyBorder="0" applyAlignment="0" applyProtection="0"/>
    <xf numFmtId="189" fontId="11" fillId="0" borderId="0" applyFont="0" applyFill="0" applyBorder="0" applyProtection="0">
      <alignment horizontal="right"/>
    </xf>
    <xf numFmtId="189" fontId="11" fillId="0" borderId="0" applyFont="0" applyFill="0" applyBorder="0" applyProtection="0">
      <alignment horizontal="right"/>
    </xf>
    <xf numFmtId="0" fontId="46" fillId="3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46" fillId="35" borderId="0" applyNumberFormat="0" applyBorder="0" applyAlignment="0" applyProtection="0"/>
    <xf numFmtId="0" fontId="6" fillId="3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46" fillId="3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6" fillId="36" borderId="0" applyNumberFormat="0" applyBorder="0" applyAlignment="0" applyProtection="0"/>
    <xf numFmtId="0" fontId="6" fillId="3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6"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6" fillId="37" borderId="0" applyNumberFormat="0" applyBorder="0" applyAlignment="0" applyProtection="0"/>
    <xf numFmtId="0" fontId="6" fillId="3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6"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32" borderId="0" applyNumberFormat="0" applyBorder="0" applyAlignment="0" applyProtection="0"/>
    <xf numFmtId="0" fontId="6"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3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6" fillId="35" borderId="0" applyNumberFormat="0" applyBorder="0" applyAlignment="0" applyProtection="0"/>
    <xf numFmtId="0" fontId="6" fillId="3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6"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6" fillId="38" borderId="0" applyNumberFormat="0" applyBorder="0" applyAlignment="0" applyProtection="0"/>
    <xf numFmtId="0" fontId="6"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1" fontId="11" fillId="0" borderId="0" applyFont="0" applyFill="0" applyBorder="0" applyProtection="0">
      <alignment horizontal="right"/>
    </xf>
    <xf numFmtId="191" fontId="11" fillId="0" borderId="0" applyFont="0" applyFill="0" applyBorder="0" applyProtection="0">
      <alignment horizontal="right"/>
    </xf>
    <xf numFmtId="0" fontId="48" fillId="39"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9" fillId="3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41"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75" fontId="50" fillId="20"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5" fontId="51" fillId="17" borderId="25" applyNumberFormat="0" applyFont="0" applyAlignment="0">
      <alignment horizontal="center"/>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6" fontId="52" fillId="43" borderId="25" applyNumberFormat="0" applyFont="0" applyAlignment="0">
      <protection locked="0"/>
    </xf>
    <xf numFmtId="197" fontId="53" fillId="0" borderId="0">
      <alignment horizontal="left"/>
    </xf>
    <xf numFmtId="198" fontId="54" fillId="0" borderId="0"/>
    <xf numFmtId="0" fontId="55" fillId="44" borderId="0" applyProtection="0">
      <alignment vertical="center"/>
    </xf>
    <xf numFmtId="0" fontId="56" fillId="45" borderId="0" applyProtection="0">
      <alignment vertical="center"/>
    </xf>
    <xf numFmtId="0" fontId="57" fillId="0" borderId="155" applyProtection="0">
      <alignment vertical="center"/>
    </xf>
    <xf numFmtId="0" fontId="57" fillId="0" borderId="156" applyFill="0" applyProtection="0">
      <alignment vertical="center"/>
    </xf>
    <xf numFmtId="0" fontId="11" fillId="0" borderId="0"/>
    <xf numFmtId="0" fontId="11" fillId="0" borderId="0"/>
    <xf numFmtId="0" fontId="11" fillId="0" borderId="0"/>
    <xf numFmtId="0" fontId="11" fillId="0" borderId="0"/>
    <xf numFmtId="0" fontId="11" fillId="0" borderId="0"/>
    <xf numFmtId="0" fontId="46" fillId="46" borderId="0" applyNumberFormat="0" applyBorder="0" applyAlignment="0" applyProtection="0"/>
    <xf numFmtId="0" fontId="46" fillId="47"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8" fillId="52"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9" fillId="53" borderId="0" applyNumberFormat="0" applyBorder="0" applyAlignment="0" applyProtection="0"/>
    <xf numFmtId="0" fontId="49" fillId="53" borderId="0" applyNumberFormat="0" applyBorder="0" applyAlignment="0" applyProtection="0"/>
    <xf numFmtId="0" fontId="49" fillId="53" borderId="0" applyNumberFormat="0" applyBorder="0" applyAlignment="0" applyProtection="0"/>
    <xf numFmtId="0" fontId="49" fillId="53" borderId="0" applyNumberFormat="0" applyBorder="0" applyAlignment="0" applyProtection="0"/>
    <xf numFmtId="0" fontId="46" fillId="54" borderId="0" applyNumberFormat="0" applyBorder="0" applyAlignment="0" applyProtection="0"/>
    <xf numFmtId="0" fontId="46" fillId="55" borderId="0" applyNumberFormat="0" applyBorder="0" applyAlignment="0" applyProtection="0"/>
    <xf numFmtId="0" fontId="48" fillId="56"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9" fillId="57" borderId="0" applyNumberFormat="0" applyBorder="0" applyAlignment="0" applyProtection="0"/>
    <xf numFmtId="0" fontId="49" fillId="57" borderId="0" applyNumberFormat="0" applyBorder="0" applyAlignment="0" applyProtection="0"/>
    <xf numFmtId="0" fontId="49" fillId="57" borderId="0" applyNumberFormat="0" applyBorder="0" applyAlignment="0" applyProtection="0"/>
    <xf numFmtId="0" fontId="49" fillId="57"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8" fillId="56"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8" fillId="47"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6" fillId="58" borderId="0" applyNumberFormat="0" applyBorder="0" applyAlignment="0" applyProtection="0"/>
    <xf numFmtId="0" fontId="46" fillId="51"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11" fillId="0" borderId="0" applyNumberFormat="0" applyFill="0" applyBorder="0" applyAlignment="0" applyProtection="0"/>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8" fillId="0" borderId="157">
      <alignment horizontal="center" vertical="center"/>
    </xf>
    <xf numFmtId="0" fontId="59" fillId="0" borderId="15">
      <protection hidden="1"/>
    </xf>
    <xf numFmtId="0" fontId="43" fillId="61" borderId="15" applyNumberFormat="0" applyFont="0" applyBorder="0" applyAlignment="0" applyProtection="0">
      <protection hidden="1"/>
    </xf>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47" fillId="62" borderId="157"/>
    <xf numFmtId="0" fontId="60" fillId="0" borderId="0" applyFont="0" applyFill="0" applyBorder="0" applyAlignment="0" applyProtection="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199" fontId="61" fillId="62" borderId="157" applyBorder="0"/>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20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0" fontId="47" fillId="62" borderId="157">
      <alignment horizontal="center"/>
      <protection locked="0"/>
    </xf>
    <xf numFmtId="15" fontId="62" fillId="63" borderId="0">
      <alignment vertical="center"/>
    </xf>
    <xf numFmtId="17" fontId="62" fillId="63" borderId="0">
      <alignment vertical="center"/>
    </xf>
    <xf numFmtId="201" fontId="62" fillId="63" borderId="0">
      <alignment vertical="center"/>
    </xf>
    <xf numFmtId="202" fontId="62" fillId="63" borderId="0">
      <alignment horizontal="right" vertical="center"/>
    </xf>
    <xf numFmtId="49" fontId="62" fillId="63" borderId="0">
      <alignment vertical="center"/>
    </xf>
    <xf numFmtId="49" fontId="62" fillId="63" borderId="158">
      <alignment vertical="center"/>
    </xf>
    <xf numFmtId="15" fontId="62" fillId="64" borderId="0">
      <alignment vertical="center"/>
    </xf>
    <xf numFmtId="17" fontId="62" fillId="64" borderId="0">
      <alignment vertical="center"/>
    </xf>
    <xf numFmtId="201" fontId="62" fillId="64" borderId="0">
      <alignment vertical="center"/>
    </xf>
    <xf numFmtId="202" fontId="62" fillId="64" borderId="0">
      <alignment horizontal="right" vertical="center"/>
    </xf>
    <xf numFmtId="49" fontId="62" fillId="64" borderId="0">
      <alignment vertical="center"/>
    </xf>
    <xf numFmtId="49" fontId="62" fillId="64" borderId="158">
      <alignment vertical="center"/>
    </xf>
    <xf numFmtId="15" fontId="62" fillId="65" borderId="0">
      <alignment vertical="center"/>
    </xf>
    <xf numFmtId="17" fontId="62" fillId="65" borderId="0">
      <alignment vertical="center"/>
    </xf>
    <xf numFmtId="201" fontId="62" fillId="65" borderId="0">
      <alignment vertical="center"/>
    </xf>
    <xf numFmtId="202" fontId="62" fillId="65" borderId="0">
      <alignment horizontal="right" vertical="center"/>
    </xf>
    <xf numFmtId="49" fontId="62" fillId="65" borderId="0">
      <alignment vertical="center"/>
    </xf>
    <xf numFmtId="49" fontId="62" fillId="65" borderId="158">
      <alignment vertical="center"/>
    </xf>
    <xf numFmtId="0" fontId="63" fillId="30" borderId="0" applyNumberFormat="0" applyBorder="0" applyAlignment="0" applyProtection="0"/>
    <xf numFmtId="0" fontId="63" fillId="30" borderId="0" applyNumberFormat="0" applyBorder="0" applyAlignment="0" applyProtection="0"/>
    <xf numFmtId="0" fontId="64" fillId="30" borderId="0" applyNumberFormat="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203" fontId="11" fillId="0" borderId="0" applyBorder="0"/>
    <xf numFmtId="204" fontId="66" fillId="0" borderId="0" applyNumberFormat="0" applyFont="0" applyAlignment="0">
      <alignment vertical="top"/>
    </xf>
    <xf numFmtId="0" fontId="67" fillId="66" borderId="159">
      <alignment horizontal="centerContinuous"/>
    </xf>
    <xf numFmtId="0" fontId="68" fillId="2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69" fillId="0" borderId="0"/>
    <xf numFmtId="0" fontId="70" fillId="0" borderId="0"/>
    <xf numFmtId="0" fontId="70" fillId="0" borderId="0"/>
    <xf numFmtId="0" fontId="71" fillId="0" borderId="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15" fontId="62" fillId="0" borderId="0">
      <alignment vertical="center"/>
    </xf>
    <xf numFmtId="17" fontId="62" fillId="0" borderId="0">
      <alignment vertical="center"/>
    </xf>
    <xf numFmtId="201" fontId="62" fillId="0" borderId="0">
      <alignment vertical="center"/>
    </xf>
    <xf numFmtId="202" fontId="62" fillId="0" borderId="0">
      <alignment horizontal="right" vertical="center"/>
    </xf>
    <xf numFmtId="207" fontId="62" fillId="0" borderId="160">
      <alignment vertical="center"/>
    </xf>
    <xf numFmtId="202" fontId="62" fillId="0" borderId="160">
      <alignment horizontal="right" vertical="center"/>
    </xf>
    <xf numFmtId="15" fontId="62" fillId="0" borderId="158">
      <alignment vertical="center"/>
    </xf>
    <xf numFmtId="17" fontId="62" fillId="0" borderId="158">
      <alignment vertical="center"/>
    </xf>
    <xf numFmtId="201" fontId="62" fillId="0" borderId="158">
      <alignment vertical="center"/>
    </xf>
    <xf numFmtId="202" fontId="62" fillId="0" borderId="158">
      <alignment horizontal="right" vertical="center"/>
    </xf>
    <xf numFmtId="207" fontId="72" fillId="0" borderId="160">
      <alignment vertical="center"/>
    </xf>
    <xf numFmtId="202" fontId="72" fillId="0" borderId="160">
      <alignment horizontal="right" vertical="center"/>
    </xf>
    <xf numFmtId="14" fontId="11" fillId="0" borderId="0"/>
    <xf numFmtId="208" fontId="49" fillId="67" borderId="25">
      <alignment horizontal="center"/>
    </xf>
    <xf numFmtId="209" fontId="11" fillId="25" borderId="161" applyNumberFormat="0">
      <alignment vertical="center"/>
    </xf>
    <xf numFmtId="210" fontId="11" fillId="68" borderId="161" applyNumberFormat="0">
      <alignment vertical="center"/>
    </xf>
    <xf numFmtId="210" fontId="11" fillId="68" borderId="161"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0" fontId="73" fillId="69" borderId="162" applyNumberFormat="0">
      <alignment vertical="center"/>
    </xf>
    <xf numFmtId="210" fontId="11" fillId="68" borderId="161" applyNumberFormat="0">
      <alignment vertical="center"/>
    </xf>
    <xf numFmtId="210" fontId="11" fillId="68" borderId="161" applyNumberFormat="0">
      <alignment vertical="center"/>
    </xf>
    <xf numFmtId="210" fontId="11" fillId="68" borderId="161" applyNumberFormat="0">
      <alignment vertical="center"/>
    </xf>
    <xf numFmtId="211" fontId="74" fillId="70" borderId="0" applyNumberFormat="0">
      <alignment vertical="center"/>
    </xf>
    <xf numFmtId="211" fontId="74" fillId="71" borderId="0" applyNumberFormat="0">
      <alignment vertical="center"/>
    </xf>
    <xf numFmtId="1" fontId="11" fillId="72" borderId="161" applyNumberFormat="0">
      <alignment vertical="center"/>
    </xf>
    <xf numFmtId="1" fontId="11" fillId="72" borderId="161" applyNumberFormat="0">
      <alignment vertical="center"/>
    </xf>
    <xf numFmtId="1" fontId="11" fillId="72" borderId="161" applyNumberFormat="0">
      <alignment vertical="center"/>
    </xf>
    <xf numFmtId="1" fontId="11" fillId="72" borderId="161" applyNumberFormat="0">
      <alignment vertical="center"/>
    </xf>
    <xf numFmtId="1" fontId="11" fillId="72" borderId="161" applyNumberFormat="0">
      <alignment vertical="center"/>
    </xf>
    <xf numFmtId="209" fontId="11" fillId="72" borderId="161" applyNumberFormat="0">
      <alignment vertical="center"/>
    </xf>
    <xf numFmtId="209" fontId="11" fillId="72" borderId="161" applyNumberFormat="0">
      <alignment vertical="center"/>
    </xf>
    <xf numFmtId="209" fontId="73" fillId="73" borderId="163">
      <alignment vertical="center"/>
    </xf>
    <xf numFmtId="209" fontId="11" fillId="72" borderId="161" applyNumberFormat="0">
      <alignment vertical="center"/>
    </xf>
    <xf numFmtId="209" fontId="11" fillId="72" borderId="161" applyNumberFormat="0">
      <alignment vertical="center"/>
    </xf>
    <xf numFmtId="209" fontId="11" fillId="72" borderId="161" applyNumberFormat="0">
      <alignment vertical="center"/>
    </xf>
    <xf numFmtId="209" fontId="11" fillId="20" borderId="161" applyNumberFormat="0">
      <alignment vertical="center"/>
    </xf>
    <xf numFmtId="209" fontId="11" fillId="20" borderId="161"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74" fillId="20" borderId="162" applyNumberFormat="0">
      <alignment vertical="center"/>
    </xf>
    <xf numFmtId="209" fontId="11" fillId="20" borderId="161" applyNumberFormat="0">
      <alignment vertical="center"/>
    </xf>
    <xf numFmtId="209" fontId="11" fillId="20" borderId="161" applyNumberFormat="0">
      <alignment vertical="center"/>
    </xf>
    <xf numFmtId="209" fontId="11" fillId="20" borderId="161" applyNumberFormat="0">
      <alignment vertical="center"/>
    </xf>
    <xf numFmtId="212" fontId="75" fillId="0" borderId="0"/>
    <xf numFmtId="211" fontId="74" fillId="21" borderId="0" applyNumberFormat="0">
      <alignment vertical="center"/>
    </xf>
    <xf numFmtId="211" fontId="74" fillId="74" borderId="0" applyNumberFormat="0">
      <alignment vertical="center"/>
    </xf>
    <xf numFmtId="211" fontId="74" fillId="21" borderId="0" applyNumberFormat="0">
      <alignment vertical="center"/>
    </xf>
    <xf numFmtId="3" fontId="11" fillId="0" borderId="161" applyNumberFormat="0">
      <alignment vertical="center"/>
    </xf>
    <xf numFmtId="3" fontId="11" fillId="0" borderId="161" applyNumberFormat="0">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211" fontId="76" fillId="0" borderId="162">
      <alignment vertical="center"/>
    </xf>
    <xf numFmtId="3" fontId="11" fillId="0" borderId="161" applyNumberFormat="0">
      <alignment vertical="center"/>
    </xf>
    <xf numFmtId="3" fontId="11" fillId="0" borderId="161" applyNumberFormat="0">
      <alignment vertical="center"/>
    </xf>
    <xf numFmtId="211" fontId="74" fillId="0" borderId="161">
      <alignment vertical="center"/>
    </xf>
    <xf numFmtId="211" fontId="76" fillId="0" borderId="162">
      <alignment vertical="center"/>
    </xf>
    <xf numFmtId="165" fontId="74" fillId="56" borderId="161" applyNumberFormat="0" applyFont="0" applyAlignment="0">
      <alignment vertical="center"/>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209" fontId="11" fillId="56" borderId="162" applyNumberFormat="0" applyFont="0" applyAlignment="0">
      <alignment vertical="top"/>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9"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213" fontId="11" fillId="0" borderId="25">
      <alignment horizontal="right"/>
    </xf>
    <xf numFmtId="175" fontId="11" fillId="75" borderId="99" applyFont="0" applyBorder="0"/>
    <xf numFmtId="175" fontId="11" fillId="75" borderId="99" applyFont="0" applyBorder="0"/>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14" fontId="11" fillId="0" borderId="25">
      <alignment horizontal="right"/>
    </xf>
    <xf numFmtId="209" fontId="11" fillId="25" borderId="161"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74" fillId="25" borderId="162"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15" fontId="11" fillId="0" borderId="25">
      <alignment horizontal="right"/>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209" fontId="11" fillId="25" borderId="161" applyNumberFormat="0">
      <alignment vertical="center"/>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15"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0" fontId="11" fillId="0" borderId="25">
      <alignment horizontal="right"/>
    </xf>
    <xf numFmtId="20" fontId="11" fillId="0" borderId="0">
      <alignment horizontal="right"/>
    </xf>
    <xf numFmtId="209" fontId="11" fillId="25" borderId="161" applyNumberFormat="0">
      <alignment vertical="center"/>
    </xf>
    <xf numFmtId="216" fontId="77" fillId="20" borderId="164">
      <alignment horizontal="center" shrinkToFit="1"/>
    </xf>
    <xf numFmtId="217" fontId="11" fillId="76" borderId="165" applyAlignment="0">
      <alignment vertical="center"/>
    </xf>
    <xf numFmtId="217" fontId="11" fillId="18" borderId="165" applyAlignment="0">
      <alignment vertical="center"/>
    </xf>
    <xf numFmtId="217" fontId="11" fillId="20" borderId="165" applyAlignment="0">
      <alignment vertical="center"/>
    </xf>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0" fontId="78" fillId="61" borderId="166" applyNumberFormat="0" applyAlignment="0" applyProtection="0"/>
    <xf numFmtId="218" fontId="11" fillId="0" borderId="165">
      <alignment horizontal="center" vertical="center"/>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1" fontId="79" fillId="77" borderId="167">
      <alignment horizontal="center" vertical="center" shrinkToFit="1"/>
    </xf>
    <xf numFmtId="219" fontId="80" fillId="0" borderId="0" applyFill="0" applyBorder="0" applyProtection="0">
      <alignment horizontal="center" vertical="center"/>
    </xf>
    <xf numFmtId="220" fontId="81" fillId="0" borderId="0" applyFill="0" applyBorder="0">
      <alignment horizontal="center" vertical="center"/>
    </xf>
    <xf numFmtId="220" fontId="82" fillId="28" borderId="168">
      <alignment horizontal="center" vertical="center"/>
      <protection locked="0"/>
    </xf>
    <xf numFmtId="220" fontId="81" fillId="0" borderId="0" applyFill="0" applyBorder="0">
      <alignment horizontal="center" vertical="center"/>
    </xf>
    <xf numFmtId="0" fontId="83" fillId="78" borderId="169" applyNumberFormat="0" applyAlignment="0" applyProtection="0"/>
    <xf numFmtId="0" fontId="83" fillId="78" borderId="169" applyNumberFormat="0" applyAlignment="0" applyProtection="0"/>
    <xf numFmtId="191" fontId="84" fillId="0" borderId="0" applyFont="0" applyFill="0" applyBorder="0" applyProtection="0">
      <alignment horizontal="right"/>
    </xf>
    <xf numFmtId="221" fontId="84" fillId="0" borderId="0" applyFont="0" applyFill="0" applyBorder="0" applyProtection="0">
      <alignment horizontal="left"/>
    </xf>
    <xf numFmtId="0" fontId="85" fillId="0" borderId="0" applyNumberFormat="0">
      <alignment horizontal="center" wrapText="1"/>
    </xf>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23" fontId="46" fillId="0" borderId="0" applyFont="0" applyFill="0" applyBorder="0" applyAlignment="0" applyProtection="0"/>
    <xf numFmtId="223" fontId="46" fillId="0" borderId="0" applyFont="0" applyFill="0" applyBorder="0" applyAlignment="0" applyProtection="0"/>
    <xf numFmtId="223" fontId="52" fillId="0" borderId="0" applyFont="0" applyFill="0" applyBorder="0" applyAlignment="0" applyProtection="0"/>
    <xf numFmtId="223" fontId="5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62"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8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87" fillId="0" borderId="0" applyFont="0" applyFill="0" applyBorder="0" applyAlignment="0" applyProtection="0"/>
    <xf numFmtId="172" fontId="87" fillId="0" borderId="0" applyFont="0" applyFill="0" applyBorder="0" applyAlignment="0" applyProtection="0"/>
    <xf numFmtId="172" fontId="8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24" fontId="6" fillId="0" borderId="0"/>
    <xf numFmtId="172" fontId="60"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25" fontId="6" fillId="0" borderId="0" applyFont="0" applyFill="0" applyBorder="0" applyAlignment="0" applyProtection="0"/>
    <xf numFmtId="224" fontId="6"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 fillId="0" borderId="0" applyFont="0" applyFill="0" applyBorder="0" applyAlignment="0" applyProtection="0"/>
    <xf numFmtId="172" fontId="1" fillId="0" borderId="0" applyFont="0" applyFill="0" applyBorder="0" applyAlignment="0" applyProtection="0"/>
    <xf numFmtId="172" fontId="8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8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0" fontId="11" fillId="0" borderId="170" applyFont="0" applyFill="0" applyBorder="0" applyAlignment="0" applyProtection="0">
      <alignment horizontal="right"/>
    </xf>
    <xf numFmtId="0" fontId="11" fillId="0" borderId="170" applyFont="0" applyFill="0" applyBorder="0" applyAlignment="0" applyProtection="0">
      <alignment horizontal="right"/>
    </xf>
    <xf numFmtId="0" fontId="11" fillId="0" borderId="170" applyFont="0" applyFill="0" applyBorder="0" applyAlignment="0" applyProtection="0">
      <alignment horizontal="right"/>
    </xf>
    <xf numFmtId="0" fontId="11" fillId="0" borderId="170" applyFont="0" applyFill="0" applyBorder="0" applyAlignment="0" applyProtection="0">
      <alignment horizontal="right"/>
    </xf>
    <xf numFmtId="1" fontId="11" fillId="0" borderId="0"/>
    <xf numFmtId="3" fontId="88" fillId="0" borderId="0" applyFont="0" applyFill="0" applyBorder="0" applyAlignment="0" applyProtection="0"/>
    <xf numFmtId="0" fontId="89" fillId="0" borderId="0"/>
    <xf numFmtId="0" fontId="89" fillId="0" borderId="0"/>
    <xf numFmtId="0" fontId="89" fillId="0" borderId="0"/>
    <xf numFmtId="0" fontId="90" fillId="0" borderId="0" applyFill="0" applyBorder="0"/>
    <xf numFmtId="223" fontId="90" fillId="0" borderId="0" applyFill="0" applyBorder="0"/>
    <xf numFmtId="223" fontId="90" fillId="0" borderId="0" applyFill="0" applyBorder="0"/>
    <xf numFmtId="223" fontId="90" fillId="0" borderId="0" applyFill="0" applyBorder="0"/>
    <xf numFmtId="209" fontId="91" fillId="73" borderId="0" applyFont="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209" fontId="92" fillId="73" borderId="25" applyNumberFormat="0" applyBorder="0" applyAlignment="0">
      <alignment vertical="center" wrapText="1"/>
    </xf>
    <xf numFmtId="0" fontId="93" fillId="0" borderId="0"/>
    <xf numFmtId="0" fontId="89" fillId="0" borderId="0"/>
    <xf numFmtId="0" fontId="93" fillId="0" borderId="0"/>
    <xf numFmtId="209" fontId="16" fillId="0" borderId="0" applyFill="0" applyBorder="0">
      <protection locked="0"/>
    </xf>
    <xf numFmtId="209" fontId="16" fillId="0" borderId="0" applyFill="0" applyBorder="0">
      <protection locked="0"/>
    </xf>
    <xf numFmtId="226" fontId="11" fillId="0" borderId="0" applyFill="0" applyBorder="0"/>
    <xf numFmtId="226" fontId="11" fillId="0" borderId="0" applyFill="0" applyBorder="0"/>
    <xf numFmtId="226" fontId="11" fillId="0" borderId="0" applyFill="0" applyBorder="0"/>
    <xf numFmtId="226" fontId="16" fillId="0" borderId="0" applyFill="0" applyBorder="0">
      <protection locked="0"/>
    </xf>
    <xf numFmtId="226" fontId="16" fillId="0" borderId="0" applyFill="0" applyBorder="0">
      <protection locked="0"/>
    </xf>
    <xf numFmtId="227" fontId="11" fillId="0" borderId="0" applyFont="0" applyFill="0" applyBorder="0" applyAlignment="0" applyProtection="0"/>
    <xf numFmtId="227" fontId="46" fillId="0" borderId="0" applyFont="0" applyFill="0" applyBorder="0" applyAlignment="0" applyProtection="0"/>
    <xf numFmtId="227" fontId="46" fillId="0" borderId="0" applyFont="0" applyFill="0" applyBorder="0" applyAlignment="0" applyProtection="0"/>
    <xf numFmtId="227" fontId="11" fillId="0" borderId="0" applyFont="0" applyFill="0" applyBorder="0" applyAlignment="0" applyProtection="0"/>
    <xf numFmtId="228" fontId="11" fillId="0" borderId="0"/>
    <xf numFmtId="229" fontId="88" fillId="0" borderId="0" applyFont="0" applyFill="0" applyBorder="0" applyAlignment="0" applyProtection="0"/>
    <xf numFmtId="0" fontId="89" fillId="0" borderId="0"/>
    <xf numFmtId="38" fontId="94" fillId="62" borderId="171"/>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89" fillId="0" borderId="172"/>
    <xf numFmtId="0" fontId="11" fillId="0" borderId="0" applyFont="0" applyFill="0" applyBorder="0" applyAlignment="0" applyProtection="0"/>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31" fontId="11" fillId="0" borderId="0" applyFont="0" applyFill="0" applyBorder="0" applyAlignment="0" applyProtection="0"/>
    <xf numFmtId="231" fontId="11" fillId="0" borderId="0" applyFont="0" applyFill="0" applyBorder="0" applyAlignment="0" applyProtection="0"/>
    <xf numFmtId="23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4" fontId="11" fillId="0" borderId="0"/>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230" fontId="74" fillId="0" borderId="173">
      <alignment horizontal="center" vertical="center"/>
      <protection locked="0"/>
    </xf>
    <xf numFmtId="15" fontId="16" fillId="0" borderId="0" applyFill="0" applyBorder="0">
      <protection locked="0"/>
    </xf>
    <xf numFmtId="15" fontId="16" fillId="0" borderId="0" applyFill="0" applyBorder="0">
      <protection locked="0"/>
    </xf>
    <xf numFmtId="231" fontId="11" fillId="0" borderId="0" applyFont="0" applyFill="0" applyBorder="0" applyAlignment="0" applyProtection="0"/>
    <xf numFmtId="208" fontId="11" fillId="0" borderId="0">
      <alignment horizontal="right" indent="1"/>
    </xf>
    <xf numFmtId="208" fontId="11" fillId="62" borderId="0">
      <alignment horizontal="right" indent="1"/>
      <protection locked="0"/>
    </xf>
    <xf numFmtId="15" fontId="11" fillId="0" borderId="0">
      <alignment horizontal="right" indent="1"/>
    </xf>
    <xf numFmtId="231" fontId="11" fillId="0" borderId="0" applyFont="0" applyFill="0" applyBorder="0" applyAlignment="0" applyProtection="0">
      <alignment vertical="top"/>
    </xf>
    <xf numFmtId="231" fontId="11" fillId="0" borderId="0" applyFont="0" applyFill="0" applyBorder="0" applyAlignment="0" applyProtection="0">
      <alignment vertical="top"/>
    </xf>
    <xf numFmtId="231" fontId="11" fillId="0" borderId="0" applyFont="0" applyFill="0" applyBorder="0" applyAlignment="0" applyProtection="0">
      <alignment vertical="top"/>
    </xf>
    <xf numFmtId="232" fontId="11" fillId="0" borderId="0" applyFont="0" applyFill="0" applyBorder="0" applyAlignment="0" applyProtection="0">
      <alignment vertical="top"/>
    </xf>
    <xf numFmtId="233" fontId="11" fillId="0" borderId="0">
      <alignment horizontal="right" indent="1"/>
    </xf>
    <xf numFmtId="233" fontId="11" fillId="62" borderId="0">
      <alignment horizontal="right" indent="1"/>
      <protection locked="0"/>
    </xf>
    <xf numFmtId="17" fontId="11" fillId="0" borderId="0">
      <alignment horizontal="right" indent="1"/>
    </xf>
    <xf numFmtId="234" fontId="11" fillId="0" borderId="0" applyFont="0" applyFill="0" applyBorder="0" applyAlignment="0" applyProtection="0">
      <alignment vertical="top"/>
    </xf>
    <xf numFmtId="234" fontId="11" fillId="0" borderId="0" applyFont="0" applyFill="0" applyBorder="0" applyAlignment="0" applyProtection="0">
      <alignment vertical="top"/>
    </xf>
    <xf numFmtId="235" fontId="11" fillId="0" borderId="0" applyFont="0" applyFill="0" applyBorder="0" applyAlignment="0" applyProtection="0">
      <alignment vertical="top"/>
    </xf>
    <xf numFmtId="235" fontId="11" fillId="0" borderId="0" applyFont="0" applyFill="0" applyBorder="0" applyAlignment="0" applyProtection="0">
      <alignment vertical="top"/>
    </xf>
    <xf numFmtId="236" fontId="11" fillId="0" borderId="0" applyFont="0" applyFill="0" applyBorder="0" applyAlignment="0" applyProtection="0">
      <alignment vertical="top"/>
    </xf>
    <xf numFmtId="234" fontId="11" fillId="0" borderId="0" applyFont="0" applyFill="0" applyBorder="0" applyAlignment="0" applyProtection="0">
      <alignment vertical="top"/>
    </xf>
    <xf numFmtId="237" fontId="11" fillId="0" borderId="0">
      <alignment horizontal="right" indent="1"/>
    </xf>
    <xf numFmtId="237" fontId="11" fillId="62" borderId="0">
      <alignment horizontal="right" indent="1"/>
      <protection locked="0"/>
    </xf>
    <xf numFmtId="237" fontId="11" fillId="0" borderId="0">
      <alignment horizontal="right" indent="1"/>
    </xf>
    <xf numFmtId="1" fontId="11" fillId="0" borderId="0" applyFill="0" applyBorder="0">
      <alignment horizontal="right"/>
    </xf>
    <xf numFmtId="1" fontId="11" fillId="0" borderId="0" applyFill="0" applyBorder="0">
      <alignment horizontal="right"/>
    </xf>
    <xf numFmtId="1" fontId="11" fillId="0" borderId="0" applyFill="0" applyBorder="0">
      <alignment horizontal="right"/>
    </xf>
    <xf numFmtId="2" fontId="11" fillId="0" borderId="0" applyFill="0" applyBorder="0">
      <alignment horizontal="right"/>
    </xf>
    <xf numFmtId="2" fontId="11" fillId="0" borderId="0" applyFill="0" applyBorder="0">
      <alignment horizontal="right"/>
    </xf>
    <xf numFmtId="2" fontId="11" fillId="0" borderId="0" applyFill="0" applyBorder="0">
      <alignment horizontal="right"/>
    </xf>
    <xf numFmtId="2" fontId="16" fillId="0" borderId="0" applyFill="0" applyBorder="0">
      <protection locked="0"/>
    </xf>
    <xf numFmtId="2" fontId="16" fillId="0" borderId="0" applyFill="0" applyBorder="0">
      <protection locked="0"/>
    </xf>
    <xf numFmtId="191" fontId="11" fillId="0" borderId="0" applyFill="0" applyBorder="0">
      <alignment horizontal="right"/>
    </xf>
    <xf numFmtId="191" fontId="11" fillId="0" borderId="0" applyFill="0" applyBorder="0">
      <alignment horizontal="right"/>
    </xf>
    <xf numFmtId="191" fontId="11" fillId="0" borderId="0" applyFill="0" applyBorder="0">
      <alignment horizontal="right"/>
    </xf>
    <xf numFmtId="191" fontId="16" fillId="0" borderId="0" applyFill="0" applyBorder="0">
      <protection locked="0"/>
    </xf>
    <xf numFmtId="191" fontId="16" fillId="0" borderId="0" applyFill="0" applyBorder="0">
      <protection locked="0"/>
    </xf>
    <xf numFmtId="0" fontId="95" fillId="0" borderId="0"/>
    <xf numFmtId="0" fontId="96" fillId="0" borderId="174" applyNumberFormat="0" applyBorder="0" applyAlignment="0" applyProtection="0">
      <alignment horizontal="right" vertical="center"/>
    </xf>
    <xf numFmtId="0" fontId="96" fillId="0" borderId="174" applyNumberFormat="0" applyBorder="0" applyAlignment="0" applyProtection="0">
      <alignment horizontal="right" vertical="center"/>
    </xf>
    <xf numFmtId="0" fontId="96" fillId="0" borderId="174" applyNumberFormat="0" applyBorder="0" applyAlignment="0" applyProtection="0">
      <alignment horizontal="right" vertical="center"/>
    </xf>
    <xf numFmtId="0" fontId="96" fillId="0" borderId="174" applyNumberFormat="0" applyBorder="0" applyAlignment="0" applyProtection="0">
      <alignment horizontal="right" vertical="center"/>
    </xf>
    <xf numFmtId="238" fontId="11" fillId="79" borderId="0" applyNumberFormat="0" applyFont="0" applyBorder="0" applyAlignment="0" applyProtection="0"/>
    <xf numFmtId="238" fontId="11" fillId="79" borderId="0" applyNumberFormat="0" applyFont="0" applyBorder="0" applyAlignment="0" applyProtection="0"/>
    <xf numFmtId="238" fontId="11" fillId="79" borderId="0" applyNumberFormat="0" applyFont="0" applyBorder="0" applyAlignment="0" applyProtection="0"/>
    <xf numFmtId="238" fontId="11" fillId="79" borderId="0" applyNumberFormat="0" applyFont="0" applyBorder="0" applyAlignment="0" applyProtection="0"/>
    <xf numFmtId="239" fontId="11" fillId="0" borderId="0" applyFont="0" applyFill="0" applyBorder="0" applyAlignment="0" applyProtection="0"/>
    <xf numFmtId="240" fontId="11" fillId="0" borderId="0" applyFont="0" applyFill="0" applyBorder="0" applyAlignment="0" applyProtection="0"/>
    <xf numFmtId="0" fontId="97" fillId="0" borderId="0"/>
    <xf numFmtId="241" fontId="98" fillId="0" borderId="0" applyFill="0" applyBorder="0">
      <alignment horizontal="center" vertical="center"/>
    </xf>
    <xf numFmtId="0" fontId="99" fillId="80" borderId="0" applyNumberFormat="0" applyBorder="0" applyAlignment="0" applyProtection="0"/>
    <xf numFmtId="0" fontId="99" fillId="81" borderId="0" applyNumberFormat="0" applyBorder="0" applyAlignment="0" applyProtection="0"/>
    <xf numFmtId="0" fontId="99" fillId="82" borderId="0" applyNumberFormat="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3"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0" fontId="11" fillId="0" borderId="0"/>
    <xf numFmtId="0" fontId="11" fillId="24" borderId="175" applyNumberFormat="0">
      <alignment vertical="center"/>
    </xf>
    <xf numFmtId="0" fontId="74" fillId="83" borderId="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74" fillId="83" borderId="176"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11" fillId="24" borderId="175" applyNumberFormat="0">
      <alignment vertical="center"/>
    </xf>
    <xf numFmtId="0" fontId="74" fillId="24" borderId="175" applyNumberFormat="0">
      <alignment vertical="center"/>
    </xf>
    <xf numFmtId="0" fontId="100" fillId="0" borderId="0" applyNumberFormat="0" applyFill="0" applyBorder="0" applyAlignment="0" applyProtection="0"/>
    <xf numFmtId="0" fontId="100" fillId="0" borderId="0" applyNumberFormat="0" applyFill="0" applyBorder="0" applyAlignment="0" applyProtection="0"/>
    <xf numFmtId="244" fontId="11" fillId="17" borderId="0" applyNumberFormat="0" applyFont="0" applyBorder="0" applyAlignment="0" applyProtection="0"/>
    <xf numFmtId="244" fontId="11" fillId="17" borderId="0" applyNumberFormat="0" applyFont="0" applyBorder="0" applyAlignment="0" applyProtection="0"/>
    <xf numFmtId="244" fontId="11" fillId="17" borderId="0" applyNumberFormat="0" applyFont="0" applyBorder="0" applyAlignment="0" applyProtection="0"/>
    <xf numFmtId="244" fontId="11" fillId="17" borderId="0" applyNumberFormat="0" applyFont="0" applyBorder="0" applyAlignment="0" applyProtection="0"/>
    <xf numFmtId="3" fontId="101" fillId="84" borderId="0" applyNumberFormat="0" applyBorder="0" applyAlignment="0">
      <alignment horizontal="left"/>
      <protection locked="0"/>
    </xf>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245" fontId="104" fillId="0" borderId="0">
      <alignment horizontal="right" vertical="top"/>
    </xf>
    <xf numFmtId="246" fontId="105" fillId="0" borderId="0">
      <alignment horizontal="right" vertical="top"/>
    </xf>
    <xf numFmtId="0" fontId="104" fillId="0" borderId="0">
      <alignment horizontal="right" vertical="top"/>
    </xf>
    <xf numFmtId="246" fontId="104" fillId="0" borderId="0">
      <alignment horizontal="right" vertical="top"/>
    </xf>
    <xf numFmtId="0" fontId="105" fillId="0" borderId="0" applyFill="0" applyBorder="0">
      <alignment horizontal="right" vertical="top"/>
    </xf>
    <xf numFmtId="247" fontId="105" fillId="0" borderId="0" applyFill="0" applyBorder="0">
      <alignment horizontal="right" vertical="top"/>
    </xf>
    <xf numFmtId="248" fontId="105" fillId="0" borderId="0" applyFill="0" applyBorder="0">
      <alignment horizontal="right" vertical="top"/>
    </xf>
    <xf numFmtId="249" fontId="105" fillId="0" borderId="0" applyFill="0" applyBorder="0">
      <alignment horizontal="right" vertical="top"/>
    </xf>
    <xf numFmtId="250" fontId="105" fillId="0" borderId="0" applyFill="0" applyBorder="0">
      <alignment horizontal="right" vertical="top"/>
    </xf>
    <xf numFmtId="0" fontId="11" fillId="78" borderId="0" applyNumberFormat="0" applyFont="0" applyBorder="0" applyAlignment="0" applyProtection="0"/>
    <xf numFmtId="0" fontId="11" fillId="78" borderId="0" applyNumberFormat="0" applyFont="0" applyBorder="0" applyAlignment="0" applyProtection="0"/>
    <xf numFmtId="0" fontId="11" fillId="78" borderId="0" applyNumberFormat="0" applyFont="0" applyBorder="0" applyAlignment="0" applyProtection="0"/>
    <xf numFmtId="0" fontId="61" fillId="0" borderId="0" applyNumberFormat="0" applyFill="0" applyBorder="0" applyAlignment="0" applyProtection="0"/>
    <xf numFmtId="251" fontId="106" fillId="0" borderId="0" applyFill="0" applyBorder="0"/>
    <xf numFmtId="0" fontId="107" fillId="0" borderId="0">
      <alignment horizontal="center" wrapText="1"/>
    </xf>
    <xf numFmtId="0" fontId="11" fillId="30" borderId="0" applyNumberFormat="0" applyFont="0" applyBorder="0" applyAlignment="0" applyProtection="0"/>
    <xf numFmtId="0" fontId="11" fillId="30" borderId="0" applyNumberFormat="0" applyFont="0" applyBorder="0" applyAlignment="0" applyProtection="0"/>
    <xf numFmtId="0" fontId="11" fillId="30" borderId="0" applyNumberFormat="0" applyFont="0" applyBorder="0" applyAlignment="0" applyProtection="0"/>
    <xf numFmtId="252" fontId="108" fillId="0" borderId="0" applyFill="0" applyBorder="0">
      <alignment vertical="top"/>
    </xf>
    <xf numFmtId="252" fontId="109" fillId="0" borderId="0" applyFill="0" applyBorder="0" applyProtection="0">
      <alignment vertical="top"/>
    </xf>
    <xf numFmtId="252" fontId="110" fillId="0" borderId="0">
      <alignment vertical="top"/>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15" fontId="47" fillId="85" borderId="177">
      <alignment horizontal="center"/>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3"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54" fontId="47" fillId="85" borderId="177" applyAlignment="0">
      <protection locked="0"/>
    </xf>
    <xf numFmtId="223" fontId="105" fillId="0" borderId="0" applyFill="0" applyBorder="0" applyAlignment="0" applyProtection="0">
      <alignment horizontal="right" vertical="top"/>
    </xf>
    <xf numFmtId="223" fontId="105" fillId="0" borderId="0" applyFill="0" applyBorder="0" applyAlignment="0" applyProtection="0">
      <alignment horizontal="right" vertical="top"/>
    </xf>
    <xf numFmtId="223" fontId="105" fillId="0" borderId="0" applyFill="0" applyBorder="0" applyAlignment="0" applyProtection="0">
      <alignment horizontal="right" vertical="top"/>
    </xf>
    <xf numFmtId="223" fontId="105" fillId="0" borderId="0" applyFill="0" applyBorder="0" applyAlignment="0" applyProtection="0">
      <alignment horizontal="right" vertical="top"/>
    </xf>
    <xf numFmtId="223" fontId="105" fillId="0" borderId="0" applyFill="0" applyBorder="0" applyAlignment="0" applyProtection="0">
      <alignment horizontal="right" vertical="top"/>
    </xf>
    <xf numFmtId="223" fontId="105" fillId="0" borderId="0" applyFill="0" applyBorder="0" applyAlignment="0" applyProtection="0">
      <alignment horizontal="right" vertical="top"/>
    </xf>
    <xf numFmtId="252" fontId="92" fillId="0" borderId="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1" fillId="0" borderId="178" applyNumberFormat="0" applyFont="0" applyAlignment="0" applyProtection="0"/>
    <xf numFmtId="0" fontId="105" fillId="0" borderId="0" applyFill="0" applyBorder="0">
      <alignment horizontal="left" vertical="top"/>
    </xf>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0" borderId="89" applyNumberFormat="0" applyFont="0" applyAlignment="0" applyProtection="0"/>
    <xf numFmtId="0" fontId="11" fillId="37" borderId="0" applyNumberFormat="0" applyFont="0" applyBorder="0" applyAlignment="0" applyProtection="0"/>
    <xf numFmtId="0" fontId="11" fillId="37" borderId="0" applyNumberFormat="0" applyFont="0" applyBorder="0" applyAlignment="0" applyProtection="0"/>
    <xf numFmtId="0" fontId="11" fillId="37" borderId="0" applyNumberFormat="0" applyFont="0" applyBorder="0" applyAlignment="0" applyProtection="0"/>
    <xf numFmtId="15" fontId="111" fillId="0" borderId="0">
      <alignment vertical="center"/>
    </xf>
    <xf numFmtId="17" fontId="111" fillId="0" borderId="0">
      <alignment vertical="center"/>
    </xf>
    <xf numFmtId="201" fontId="111" fillId="0" borderId="0">
      <alignment vertical="center"/>
    </xf>
    <xf numFmtId="202" fontId="111" fillId="0" borderId="0">
      <alignment horizontal="right" vertical="center"/>
    </xf>
    <xf numFmtId="49" fontId="111" fillId="0" borderId="0">
      <alignment vertical="center"/>
    </xf>
    <xf numFmtId="49" fontId="111" fillId="0" borderId="158">
      <alignment vertical="center"/>
    </xf>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09" fontId="112" fillId="0" borderId="179" applyBorder="0"/>
    <xf numFmtId="165" fontId="10" fillId="0" borderId="0">
      <alignment vertical="top"/>
    </xf>
    <xf numFmtId="0" fontId="11" fillId="20" borderId="180" applyNumberFormat="0">
      <alignment vertical="center"/>
    </xf>
    <xf numFmtId="211" fontId="74" fillId="20" borderId="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74"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0" fontId="11" fillId="20" borderId="180" applyNumberFormat="0">
      <alignment vertical="center"/>
    </xf>
    <xf numFmtId="211" fontId="74" fillId="20" borderId="0" applyNumberFormat="0">
      <alignment vertical="center"/>
    </xf>
    <xf numFmtId="0" fontId="74" fillId="20" borderId="180" applyNumberFormat="0">
      <alignment vertical="center"/>
    </xf>
    <xf numFmtId="217" fontId="11" fillId="69" borderId="165" applyAlignment="0">
      <alignment vertical="center"/>
    </xf>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2" fontId="88" fillId="0" borderId="0" applyFont="0" applyFill="0" applyBorder="0" applyAlignment="0" applyProtection="0"/>
    <xf numFmtId="0" fontId="93" fillId="0" borderId="0"/>
    <xf numFmtId="0" fontId="89" fillId="0" borderId="0"/>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256" fontId="114" fillId="0" borderId="25">
      <alignment horizontal="center"/>
    </xf>
    <xf numFmtId="0" fontId="115" fillId="0" borderId="0">
      <alignment horizontal="right"/>
      <protection locked="0"/>
    </xf>
    <xf numFmtId="0" fontId="116" fillId="0" borderId="0">
      <alignment horizontal="left"/>
    </xf>
    <xf numFmtId="0" fontId="104" fillId="0" borderId="0">
      <alignment horizontal="left"/>
    </xf>
    <xf numFmtId="0" fontId="52" fillId="17" borderId="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0" fontId="52" fillId="86" borderId="25" applyNumberFormat="0" applyFont="0" applyBorder="0" applyAlignment="0"/>
    <xf numFmtId="238" fontId="117" fillId="0" borderId="0" applyNumberFormat="0" applyFill="0" applyBorder="0" applyAlignment="0" applyProtection="0"/>
    <xf numFmtId="0" fontId="74" fillId="0" borderId="0"/>
    <xf numFmtId="40" fontId="47" fillId="68" borderId="0" applyNumberFormat="0" applyBorder="0" applyAlignment="0" applyProtection="0"/>
    <xf numFmtId="212" fontId="74" fillId="0" borderId="0"/>
    <xf numFmtId="0" fontId="11" fillId="0" borderId="0" applyFont="0" applyFill="0" applyBorder="0" applyProtection="0">
      <alignment horizontal="right"/>
    </xf>
    <xf numFmtId="0" fontId="11" fillId="0" borderId="0" applyFont="0" applyFill="0" applyBorder="0" applyProtection="0">
      <alignment horizontal="right"/>
    </xf>
    <xf numFmtId="211" fontId="74" fillId="0" borderId="0">
      <alignment vertical="center"/>
      <protection locked="0"/>
    </xf>
    <xf numFmtId="211" fontId="74" fillId="0" borderId="0">
      <alignment vertical="center"/>
      <protection locked="0"/>
    </xf>
    <xf numFmtId="212" fontId="74" fillId="0" borderId="0">
      <alignment vertical="center"/>
      <protection locked="0"/>
    </xf>
    <xf numFmtId="0" fontId="11" fillId="0" borderId="0"/>
    <xf numFmtId="0" fontId="11" fillId="0" borderId="0"/>
    <xf numFmtId="0" fontId="11" fillId="0" borderId="0"/>
    <xf numFmtId="0" fontId="118" fillId="31" borderId="0" applyNumberFormat="0" applyBorder="0" applyAlignment="0" applyProtection="0"/>
    <xf numFmtId="0" fontId="118" fillId="31" borderId="0" applyNumberFormat="0" applyBorder="0" applyAlignment="0" applyProtection="0"/>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74"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209" fontId="11" fillId="0" borderId="181">
      <alignment vertical="center"/>
    </xf>
    <xf numFmtId="38" fontId="20" fillId="20" borderId="0" applyNumberFormat="0" applyBorder="0" applyAlignment="0" applyProtection="0"/>
    <xf numFmtId="0" fontId="119" fillId="20" borderId="182" applyNumberFormat="0">
      <alignment vertical="center"/>
    </xf>
    <xf numFmtId="211" fontId="120" fillId="87" borderId="0" applyNumberFormat="0">
      <alignment vertical="center"/>
    </xf>
    <xf numFmtId="0" fontId="120" fillId="20" borderId="182" applyNumberFormat="0">
      <alignment vertical="center"/>
    </xf>
    <xf numFmtId="0" fontId="120" fillId="20" borderId="182" applyNumberFormat="0">
      <alignment vertical="center"/>
    </xf>
    <xf numFmtId="244" fontId="121" fillId="0" borderId="0" applyNumberFormat="0" applyFill="0" applyBorder="0" applyAlignment="0" applyProtection="0"/>
    <xf numFmtId="0" fontId="122" fillId="0" borderId="0">
      <alignment horizontal="left" vertical="top"/>
    </xf>
    <xf numFmtId="0" fontId="123" fillId="0" borderId="0">
      <alignment horizontal="left" vertical="top"/>
    </xf>
    <xf numFmtId="0" fontId="124" fillId="88" borderId="183" applyProtection="0">
      <alignment horizontal="right"/>
    </xf>
    <xf numFmtId="0" fontId="125" fillId="88" borderId="0" applyProtection="0">
      <alignment horizontal="left"/>
    </xf>
    <xf numFmtId="0" fontId="126" fillId="89" borderId="0"/>
    <xf numFmtId="0" fontId="66" fillId="76" borderId="0" applyNumberFormat="0" applyFill="0" applyBorder="0" applyAlignment="0" applyProtection="0"/>
    <xf numFmtId="0" fontId="127" fillId="0" borderId="184" applyNumberFormat="0" applyFill="0" applyAlignment="0" applyProtection="0"/>
    <xf numFmtId="0" fontId="128" fillId="0" borderId="0">
      <alignment vertical="top" wrapText="1"/>
    </xf>
    <xf numFmtId="0" fontId="128" fillId="0" borderId="0">
      <alignment vertical="top" wrapText="1"/>
    </xf>
    <xf numFmtId="0" fontId="66" fillId="76" borderId="0" applyNumberFormat="0" applyFill="0" applyBorder="0" applyAlignment="0" applyProtection="0"/>
    <xf numFmtId="0" fontId="127" fillId="0" borderId="184" applyNumberFormat="0" applyFill="0" applyAlignment="0" applyProtection="0"/>
    <xf numFmtId="0" fontId="128" fillId="0" borderId="0">
      <alignment vertical="top" wrapText="1"/>
    </xf>
    <xf numFmtId="0" fontId="129" fillId="90" borderId="0">
      <alignment horizontal="left" vertical="top"/>
      <protection locked="0"/>
    </xf>
    <xf numFmtId="0" fontId="128" fillId="0" borderId="0">
      <alignment vertical="top" wrapText="1"/>
    </xf>
    <xf numFmtId="0" fontId="127" fillId="0" borderId="184" applyNumberFormat="0" applyFill="0" applyAlignment="0" applyProtection="0"/>
    <xf numFmtId="0" fontId="2" fillId="0" borderId="1" applyNumberFormat="0" applyFill="0" applyAlignment="0" applyProtection="0"/>
    <xf numFmtId="0" fontId="44" fillId="91" borderId="0" applyNumberFormat="0" applyFill="0" applyBorder="0" applyAlignment="0" applyProtection="0"/>
    <xf numFmtId="0" fontId="130" fillId="0" borderId="185" applyNumberFormat="0" applyFill="0" applyAlignment="0" applyProtection="0"/>
    <xf numFmtId="0" fontId="44" fillId="91" borderId="0" applyNumberFormat="0" applyFill="0" applyBorder="0" applyAlignment="0" applyProtection="0"/>
    <xf numFmtId="0" fontId="130" fillId="0" borderId="185" applyNumberFormat="0" applyFill="0" applyAlignment="0" applyProtection="0"/>
    <xf numFmtId="210" fontId="121" fillId="0" borderId="0" applyNumberFormat="0" applyFill="0" applyAlignment="0" applyProtection="0"/>
    <xf numFmtId="0" fontId="44" fillId="18" borderId="0">
      <alignment horizontal="left"/>
    </xf>
    <xf numFmtId="0" fontId="130" fillId="0" borderId="185" applyNumberFormat="0" applyFill="0" applyAlignment="0" applyProtection="0"/>
    <xf numFmtId="0" fontId="3" fillId="0" borderId="2" applyNumberFormat="0" applyFill="0" applyAlignment="0" applyProtection="0"/>
    <xf numFmtId="0" fontId="131" fillId="0" borderId="186" applyNumberFormat="0" applyFill="0" applyAlignment="0" applyProtection="0"/>
    <xf numFmtId="0" fontId="131" fillId="0" borderId="186" applyNumberFormat="0" applyFill="0" applyAlignment="0" applyProtection="0"/>
    <xf numFmtId="210" fontId="132" fillId="0" borderId="0" applyNumberFormat="0" applyFill="0" applyAlignment="0" applyProtection="0"/>
    <xf numFmtId="0" fontId="133" fillId="90" borderId="0"/>
    <xf numFmtId="0" fontId="131" fillId="0" borderId="186" applyNumberFormat="0" applyFill="0" applyAlignment="0" applyProtection="0"/>
    <xf numFmtId="0" fontId="11" fillId="0" borderId="0" applyFill="0" applyBorder="0"/>
    <xf numFmtId="0" fontId="11" fillId="0" borderId="0" applyFill="0" applyBorder="0"/>
    <xf numFmtId="0" fontId="131" fillId="0" borderId="0" applyNumberFormat="0" applyFill="0" applyBorder="0" applyAlignment="0" applyProtection="0"/>
    <xf numFmtId="0" fontId="11" fillId="0" borderId="0" applyFill="0" applyBorder="0"/>
    <xf numFmtId="0" fontId="11" fillId="0" borderId="0" applyFill="0" applyBorder="0"/>
    <xf numFmtId="0" fontId="131" fillId="0" borderId="0" applyNumberFormat="0" applyFill="0" applyBorder="0" applyAlignment="0" applyProtection="0"/>
    <xf numFmtId="210" fontId="10" fillId="0" borderId="0" applyNumberFormat="0" applyFill="0" applyAlignment="0" applyProtection="0"/>
    <xf numFmtId="0" fontId="11" fillId="0" borderId="0" applyFill="0" applyBorder="0"/>
    <xf numFmtId="0" fontId="131" fillId="0" borderId="0" applyNumberFormat="0" applyFill="0" applyBorder="0" applyAlignment="0" applyProtection="0"/>
    <xf numFmtId="0" fontId="4" fillId="0" borderId="0" applyNumberFormat="0" applyFill="0" applyBorder="0" applyAlignment="0" applyProtection="0"/>
    <xf numFmtId="210" fontId="39" fillId="0" borderId="0" applyNumberFormat="0" applyFill="0" applyAlignment="0" applyProtection="0"/>
    <xf numFmtId="210" fontId="30" fillId="0" borderId="0" applyNumberFormat="0" applyFill="0" applyAlignment="0" applyProtection="0"/>
    <xf numFmtId="210" fontId="30" fillId="0" borderId="0" applyNumberFormat="0" applyFont="0" applyFill="0" applyBorder="0" applyAlignment="0" applyProtection="0"/>
    <xf numFmtId="210" fontId="30" fillId="0" borderId="0" applyNumberFormat="0" applyFont="0" applyFill="0" applyBorder="0" applyAlignment="0" applyProtection="0"/>
    <xf numFmtId="0" fontId="134" fillId="0" borderId="0"/>
    <xf numFmtId="0" fontId="135" fillId="0" borderId="0"/>
    <xf numFmtId="0" fontId="10" fillId="0" borderId="0"/>
    <xf numFmtId="0" fontId="59" fillId="0" borderId="0" applyFill="0" applyBorder="0" applyProtection="0">
      <alignment horizontal="right"/>
    </xf>
    <xf numFmtId="257" fontId="103" fillId="0" borderId="0" applyFont="0" applyBorder="0" applyAlignment="0"/>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21" fillId="0" borderId="0" applyNumberFormat="0" applyFill="0" applyBorder="0" applyAlignment="0" applyProtection="0"/>
    <xf numFmtId="0" fontId="138" fillId="0" borderId="0" applyNumberFormat="0" applyFill="0" applyBorder="0" applyAlignment="0" applyProtection="0"/>
    <xf numFmtId="0" fontId="139" fillId="0" borderId="0" applyFill="0" applyBorder="0" applyAlignment="0"/>
    <xf numFmtId="0" fontId="140" fillId="0" borderId="0" applyNumberFormat="0" applyFill="0" applyBorder="0" applyAlignment="0" applyProtection="0">
      <alignment vertical="top"/>
      <protection locked="0"/>
    </xf>
    <xf numFmtId="0" fontId="21" fillId="0" borderId="0" applyNumberFormat="0" applyFill="0" applyBorder="0" applyAlignment="0" applyProtection="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21" fillId="0" borderId="0" applyNumberFormat="0" applyFill="0" applyBorder="0" applyAlignment="0" applyProtection="0"/>
    <xf numFmtId="0" fontId="144"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5" fillId="0" borderId="0" applyNumberFormat="0" applyFill="0" applyBorder="0" applyAlignment="0" applyProtection="0"/>
    <xf numFmtId="0" fontId="146" fillId="0" borderId="0" applyNumberFormat="0" applyFill="0" applyBorder="0" applyAlignment="0" applyProtection="0">
      <alignment vertical="center"/>
    </xf>
    <xf numFmtId="0" fontId="139" fillId="0" borderId="0"/>
    <xf numFmtId="0" fontId="50" fillId="0" borderId="0">
      <alignment horizontal="right"/>
    </xf>
    <xf numFmtId="0" fontId="28" fillId="0" borderId="0">
      <alignment horizontal="right"/>
    </xf>
    <xf numFmtId="0" fontId="20" fillId="0" borderId="0">
      <alignment horizontal="right"/>
    </xf>
    <xf numFmtId="0" fontId="11" fillId="0" borderId="0">
      <alignment horizontal="right"/>
    </xf>
    <xf numFmtId="15" fontId="11" fillId="0" borderId="0">
      <alignment horizontal="right"/>
    </xf>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0" fontId="74" fillId="69" borderId="187"/>
    <xf numFmtId="165" fontId="106" fillId="0" borderId="0">
      <alignment vertical="top"/>
    </xf>
    <xf numFmtId="0" fontId="147" fillId="0" borderId="0" applyFill="0" applyBorder="0" applyProtection="0">
      <alignment horizontal="left"/>
    </xf>
    <xf numFmtId="14" fontId="11" fillId="62" borderId="0"/>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10" fontId="11" fillId="62" borderId="25">
      <alignment horizontal="left"/>
      <protection locked="0"/>
    </xf>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0" fontId="148" fillId="62" borderId="188"/>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10" fontId="20" fillId="68" borderId="25" applyNumberFormat="0" applyBorder="0" applyAlignment="0" applyProtection="0"/>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58" fontId="11" fillId="62" borderId="25">
      <alignment horizontal="left"/>
      <protection locked="0"/>
    </xf>
    <xf numFmtId="209" fontId="88" fillId="62" borderId="168" applyNumberFormat="0">
      <alignment vertical="center"/>
      <protection locked="0"/>
    </xf>
    <xf numFmtId="172" fontId="74" fillId="28" borderId="0" applyNumberFormat="0">
      <alignment vertical="center"/>
      <protection locked="0"/>
    </xf>
    <xf numFmtId="172" fontId="74" fillId="28" borderId="0" applyNumberFormat="0">
      <alignment vertical="center"/>
      <protection locked="0"/>
    </xf>
    <xf numFmtId="209" fontId="149" fillId="62" borderId="168" applyNumberFormat="0">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16" fontId="150" fillId="62" borderId="173">
      <alignment vertical="center"/>
      <protection locked="0"/>
    </xf>
    <xf numFmtId="209" fontId="149" fillId="62" borderId="168" applyNumberFormat="0">
      <alignment vertical="center"/>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88" fillId="92" borderId="168" applyNumberFormat="0">
      <alignment vertical="center"/>
      <protection locked="0"/>
    </xf>
    <xf numFmtId="0" fontId="74" fillId="25" borderId="0" applyNumberFormat="0">
      <alignment vertical="center"/>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49" fillId="92" borderId="168" applyNumberFormat="0">
      <alignment vertical="center"/>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172" fontId="152" fillId="68" borderId="173" applyNumberFormat="0">
      <alignment vertical="center"/>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49" fillId="92" borderId="168" applyNumberFormat="0">
      <alignment vertical="center"/>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5" fillId="2" borderId="3" applyNumberFormat="0" applyAlignment="0" applyProtection="0"/>
    <xf numFmtId="0" fontId="153" fillId="68" borderId="171" applyNumberFormat="0" applyAlignment="0">
      <alignment horizontal="left"/>
      <protection locked="0"/>
    </xf>
    <xf numFmtId="0" fontId="153" fillId="68" borderId="171" applyNumberFormat="0" applyAlignment="0">
      <alignment horizontal="left"/>
      <protection locked="0"/>
    </xf>
    <xf numFmtId="0" fontId="153" fillId="68" borderId="171" applyNumberFormat="0" applyAlignment="0">
      <alignment horizontal="left"/>
      <protection locked="0"/>
    </xf>
    <xf numFmtId="0" fontId="153" fillId="68" borderId="171" applyNumberFormat="0" applyAlignment="0">
      <alignment horizontal="left"/>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3" fillId="68" borderId="171" applyNumberFormat="0" applyAlignment="0">
      <alignment horizontal="left"/>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3" fillId="68" borderId="171" applyNumberFormat="0" applyAlignment="0">
      <alignment horizontal="left"/>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3" fillId="68" borderId="171" applyNumberFormat="0" applyAlignment="0">
      <alignment horizontal="left"/>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3" fillId="68" borderId="171" applyNumberFormat="0" applyAlignment="0">
      <alignment horizontal="left"/>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3" fillId="68" borderId="171" applyNumberFormat="0" applyAlignment="0">
      <alignment horizontal="left"/>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3" fillId="68" borderId="171" applyNumberFormat="0" applyAlignment="0">
      <alignment horizontal="left"/>
      <protection locked="0"/>
    </xf>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51" fillId="34" borderId="166" applyNumberFormat="0" applyAlignment="0" applyProtection="0"/>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0" fontId="11" fillId="62" borderId="189" applyNumberFormat="0" applyAlignment="0">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14"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20" fontId="11" fillId="62" borderId="25">
      <alignment horizontal="left"/>
      <protection locked="0"/>
    </xf>
    <xf numFmtId="193" fontId="74" fillId="62" borderId="190">
      <alignment wrapText="1"/>
      <protection locked="0"/>
    </xf>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259" fontId="52" fillId="73" borderId="25" applyNumberFormat="0" applyFont="0" applyBorder="0" applyAlignment="0"/>
    <xf numFmtId="0" fontId="154" fillId="0" borderId="0" applyNumberFormat="0" applyFill="0" applyBorder="0" applyProtection="0">
      <alignment horizontal="centerContinuous" wrapText="1"/>
    </xf>
    <xf numFmtId="0" fontId="49" fillId="0" borderId="0">
      <alignment horizontal="left"/>
    </xf>
    <xf numFmtId="0" fontId="8" fillId="0" borderId="0"/>
    <xf numFmtId="0" fontId="8" fillId="0" borderId="0">
      <protection locked="0"/>
    </xf>
    <xf numFmtId="0" fontId="8" fillId="0" borderId="0"/>
    <xf numFmtId="38" fontId="155" fillId="0" borderId="0"/>
    <xf numFmtId="38" fontId="156" fillId="0" borderId="0"/>
    <xf numFmtId="38" fontId="157" fillId="0" borderId="0"/>
    <xf numFmtId="38" fontId="158" fillId="0" borderId="0"/>
    <xf numFmtId="0" fontId="41" fillId="0" borderId="0"/>
    <xf numFmtId="0" fontId="41" fillId="0" borderId="0"/>
    <xf numFmtId="0" fontId="41" fillId="0" borderId="0"/>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74" fillId="18" borderId="187"/>
    <xf numFmtId="0" fontId="124" fillId="0" borderId="191" applyProtection="0">
      <alignment horizontal="right"/>
    </xf>
    <xf numFmtId="0" fontId="124" fillId="0" borderId="183" applyProtection="0">
      <alignment horizontal="right"/>
    </xf>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59" fillId="93" borderId="172"/>
    <xf numFmtId="0" fontId="124" fillId="0" borderId="192" applyProtection="0">
      <alignment horizontal="center"/>
      <protection locked="0"/>
    </xf>
    <xf numFmtId="165" fontId="44" fillId="0" borderId="0" applyFont="0">
      <alignment vertical="top"/>
    </xf>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209" fontId="161" fillId="0" borderId="171" applyNumberFormat="0" applyFont="0" applyFill="0" applyAlignment="0">
      <alignment horizontal="left" vertical="center"/>
    </xf>
    <xf numFmtId="0" fontId="74" fillId="0" borderId="0"/>
    <xf numFmtId="0" fontId="50" fillId="94" borderId="0" applyNumberFormat="0" applyFont="0" applyBorder="0" applyAlignment="0"/>
    <xf numFmtId="0" fontId="162" fillId="0" borderId="0" applyFill="0" applyBorder="0">
      <alignment vertical="center"/>
    </xf>
    <xf numFmtId="0" fontId="163" fillId="0" borderId="193" applyNumberFormat="0" applyFill="0" applyAlignment="0" applyProtection="0"/>
    <xf numFmtId="0" fontId="163" fillId="0" borderId="193" applyNumberFormat="0" applyFill="0" applyAlignment="0" applyProtection="0"/>
    <xf numFmtId="0" fontId="10" fillId="0" borderId="0">
      <alignment horizontal="left" indent="1"/>
    </xf>
    <xf numFmtId="0" fontId="10" fillId="0" borderId="0"/>
    <xf numFmtId="260" fontId="52" fillId="0" borderId="0" applyNumberFormat="0" applyFont="0" applyBorder="0" applyAlignment="0"/>
    <xf numFmtId="261" fontId="164" fillId="0" borderId="0" applyFill="0">
      <alignment horizontal="center"/>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10"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258" fontId="11" fillId="91" borderId="25">
      <alignment horizontal="left"/>
      <protection locked="0"/>
    </xf>
    <xf numFmtId="0" fontId="11" fillId="91" borderId="0">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62" fontId="11" fillId="91" borderId="25">
      <alignment horizontal="left"/>
      <protection locked="0"/>
    </xf>
    <xf numFmtId="20" fontId="11" fillId="91" borderId="0">
      <alignment horizontal="left"/>
      <protection locked="0"/>
    </xf>
    <xf numFmtId="0" fontId="165" fillId="0" borderId="15">
      <alignment horizontal="left"/>
      <protection locked="0"/>
    </xf>
    <xf numFmtId="263" fontId="166" fillId="0" borderId="0" applyFill="0" applyBorder="0">
      <alignment vertical="center"/>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2"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9"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10" fontId="50" fillId="62" borderId="25">
      <alignment horizontal="center"/>
      <protection locked="0"/>
    </xf>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38" fontId="60" fillId="0" borderId="0" applyFont="0" applyFill="0" applyBorder="0" applyAlignment="0" applyProtection="0"/>
    <xf numFmtId="0" fontId="11" fillId="0" borderId="0"/>
    <xf numFmtId="0" fontId="11" fillId="0" borderId="0"/>
    <xf numFmtId="0" fontId="11" fillId="0" borderId="0"/>
    <xf numFmtId="223" fontId="11" fillId="0" borderId="0" applyFont="0" applyFill="0" applyBorder="0" applyAlignment="0" applyProtection="0"/>
    <xf numFmtId="172" fontId="11" fillId="0" borderId="0" applyFont="0" applyFill="0" applyBorder="0" applyAlignment="0" applyProtection="0"/>
    <xf numFmtId="264" fontId="11" fillId="0" borderId="0" applyFont="0" applyFill="0" applyBorder="0" applyAlignment="0" applyProtection="0"/>
    <xf numFmtId="207" fontId="168" fillId="0" borderId="0">
      <alignment horizontal="center" vertical="center"/>
    </xf>
    <xf numFmtId="265" fontId="169" fillId="0" borderId="0">
      <alignment horizontal="center"/>
    </xf>
    <xf numFmtId="207" fontId="168" fillId="0" borderId="0">
      <alignment horizontal="center" vertical="center"/>
    </xf>
    <xf numFmtId="265" fontId="75" fillId="0" borderId="0">
      <alignment horizontal="center"/>
    </xf>
    <xf numFmtId="265" fontId="75" fillId="0" borderId="0">
      <alignment horizontal="center"/>
    </xf>
    <xf numFmtId="0" fontId="169" fillId="0" borderId="0" applyNumberFormat="0" applyFill="0">
      <alignment vertical="center"/>
    </xf>
    <xf numFmtId="266" fontId="43" fillId="0" borderId="0" applyFont="0" applyFill="0" applyBorder="0" applyAlignment="0" applyProtection="0"/>
    <xf numFmtId="267" fontId="43" fillId="0" borderId="0" applyFont="0" applyFill="0" applyBorder="0" applyAlignment="0" applyProtection="0"/>
    <xf numFmtId="0" fontId="11" fillId="94" borderId="0"/>
    <xf numFmtId="0" fontId="11" fillId="94" borderId="0"/>
    <xf numFmtId="1" fontId="11" fillId="0" borderId="0" applyFont="0" applyFill="0" applyBorder="0" applyProtection="0">
      <alignment horizontal="right"/>
    </xf>
    <xf numFmtId="1" fontId="11" fillId="0" borderId="0" applyFont="0" applyFill="0" applyBorder="0" applyProtection="0">
      <alignment horizontal="right"/>
    </xf>
    <xf numFmtId="0" fontId="88" fillId="25" borderId="194" applyNumberFormat="0" applyFont="0" applyFill="0" applyAlignment="0" applyProtection="0">
      <alignment vertical="center"/>
      <protection locked="0"/>
    </xf>
    <xf numFmtId="0" fontId="149" fillId="25" borderId="194" applyNumberFormat="0" applyFill="0" applyAlignment="0" applyProtection="0">
      <alignment vertical="center"/>
      <protection locked="0"/>
    </xf>
    <xf numFmtId="0" fontId="170" fillId="0" borderId="0" applyNumberFormat="0" applyBorder="0">
      <alignment horizontal="left" vertical="top"/>
    </xf>
    <xf numFmtId="211" fontId="170" fillId="0" borderId="0" applyBorder="0">
      <alignment vertical="center"/>
    </xf>
    <xf numFmtId="0" fontId="171" fillId="0" borderId="194" applyNumberFormat="0">
      <alignment vertical="center"/>
      <protection locked="0"/>
    </xf>
    <xf numFmtId="0" fontId="172" fillId="85" borderId="0" applyNumberFormat="0" applyBorder="0" applyAlignment="0" applyProtection="0"/>
    <xf numFmtId="0" fontId="172" fillId="85" borderId="0" applyNumberFormat="0" applyBorder="0" applyAlignment="0" applyProtection="0"/>
    <xf numFmtId="0" fontId="173" fillId="0" borderId="0">
      <protection locked="0"/>
    </xf>
    <xf numFmtId="0" fontId="89" fillId="0" borderId="0"/>
    <xf numFmtId="0" fontId="89" fillId="0" borderId="0"/>
    <xf numFmtId="0" fontId="89"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11" fillId="0" borderId="0" applyNumberFormat="0" applyFill="0" applyBorder="0" applyAlignment="0" applyProtection="0"/>
    <xf numFmtId="0" fontId="11" fillId="0" borderId="0">
      <alignment vertical="top"/>
    </xf>
    <xf numFmtId="0" fontId="11" fillId="0" borderId="0">
      <alignment horizontal="left" indent="1"/>
    </xf>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86"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86" fillId="0" borderId="0"/>
    <xf numFmtId="0" fontId="11" fillId="0" borderId="0"/>
    <xf numFmtId="0" fontId="11" fillId="0" borderId="0"/>
    <xf numFmtId="0" fontId="11" fillId="0" borderId="0"/>
    <xf numFmtId="0" fontId="6" fillId="0" borderId="0"/>
    <xf numFmtId="0" fontId="46" fillId="0" borderId="0"/>
    <xf numFmtId="0" fontId="60"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86" fillId="0" borderId="0"/>
    <xf numFmtId="0" fontId="11" fillId="0" borderId="0"/>
    <xf numFmtId="0" fontId="11" fillId="0" borderId="0"/>
    <xf numFmtId="0" fontId="11" fillId="0" borderId="0"/>
    <xf numFmtId="0" fontId="46" fillId="0" borderId="0"/>
    <xf numFmtId="0" fontId="62" fillId="0" borderId="0">
      <alignment vertical="center"/>
    </xf>
    <xf numFmtId="0" fontId="1" fillId="0" borderId="0"/>
    <xf numFmtId="0" fontId="1" fillId="0" borderId="0"/>
    <xf numFmtId="0" fontId="1" fillId="0" borderId="0"/>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alignment vertical="center"/>
    </xf>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xf numFmtId="0" fontId="1" fillId="0" borderId="0"/>
    <xf numFmtId="0" fontId="1" fillId="0" borderId="0"/>
    <xf numFmtId="0" fontId="1" fillId="0" borderId="0"/>
    <xf numFmtId="0" fontId="11"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xf numFmtId="0" fontId="1" fillId="0" borderId="0"/>
    <xf numFmtId="0" fontId="1" fillId="0" borderId="0"/>
    <xf numFmtId="0" fontId="1" fillId="0" borderId="0"/>
    <xf numFmtId="0" fontId="11"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7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xf numFmtId="0" fontId="1" fillId="0" borderId="0"/>
    <xf numFmtId="0" fontId="1" fillId="0" borderId="0"/>
    <xf numFmtId="0" fontId="1" fillId="0" borderId="0"/>
    <xf numFmtId="0" fontId="1" fillId="0" borderId="0"/>
    <xf numFmtId="0" fontId="174" fillId="0" borderId="0"/>
    <xf numFmtId="0" fontId="1" fillId="0" borderId="0"/>
    <xf numFmtId="0" fontId="1" fillId="0" borderId="0"/>
    <xf numFmtId="0" fontId="1" fillId="0" borderId="0"/>
    <xf numFmtId="0" fontId="11" fillId="0" borderId="0" applyNumberFormat="0"/>
    <xf numFmtId="0" fontId="174" fillId="0" borderId="0"/>
    <xf numFmtId="0" fontId="11" fillId="0" borderId="0"/>
    <xf numFmtId="0" fontId="46" fillId="0" borderId="0"/>
    <xf numFmtId="0" fontId="46" fillId="0" borderId="0"/>
    <xf numFmtId="0" fontId="11" fillId="0" borderId="0"/>
    <xf numFmtId="0" fontId="26"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5"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46" fillId="0" borderId="0"/>
    <xf numFmtId="0" fontId="11" fillId="0" borderId="0"/>
    <xf numFmtId="0" fontId="174" fillId="0" borderId="0"/>
    <xf numFmtId="0" fontId="11" fillId="0" borderId="0"/>
    <xf numFmtId="0" fontId="174" fillId="0" borderId="0"/>
    <xf numFmtId="0" fontId="26" fillId="0" borderId="0"/>
    <xf numFmtId="0" fontId="174" fillId="0" borderId="0"/>
    <xf numFmtId="0" fontId="1" fillId="0" borderId="0"/>
    <xf numFmtId="0" fontId="174" fillId="0" borderId="0"/>
    <xf numFmtId="0" fontId="1" fillId="0" borderId="0"/>
    <xf numFmtId="0" fontId="1" fillId="0" borderId="0"/>
    <xf numFmtId="0" fontId="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86" fillId="0" borderId="0"/>
    <xf numFmtId="0" fontId="86" fillId="0" borderId="0"/>
    <xf numFmtId="0" fontId="86"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alignment vertical="top"/>
    </xf>
    <xf numFmtId="0" fontId="1" fillId="0" borderId="0"/>
    <xf numFmtId="0" fontId="86"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74" fillId="0" borderId="0"/>
    <xf numFmtId="0" fontId="16" fillId="0" borderId="0" applyFill="0" applyBorder="0">
      <protection locked="0"/>
    </xf>
    <xf numFmtId="0" fontId="16" fillId="0" borderId="0" applyFill="0" applyBorder="0">
      <protection locked="0"/>
    </xf>
    <xf numFmtId="0" fontId="11" fillId="0" borderId="0"/>
    <xf numFmtId="0" fontId="11" fillId="0" borderId="0">
      <protection locked="0"/>
    </xf>
    <xf numFmtId="0" fontId="20" fillId="0" borderId="0"/>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21" fillId="0" borderId="143"/>
    <xf numFmtId="0" fontId="10" fillId="0" borderId="0"/>
    <xf numFmtId="0" fontId="11" fillId="0" borderId="0"/>
    <xf numFmtId="0" fontId="11" fillId="62" borderId="0">
      <alignment horizontal="left" indent="1"/>
      <protection locked="0"/>
    </xf>
    <xf numFmtId="0" fontId="11" fillId="62" borderId="0">
      <protection locked="0"/>
    </xf>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 fillId="3" borderId="4" applyNumberFormat="0" applyFont="0" applyAlignment="0" applyProtection="0"/>
    <xf numFmtId="0" fontId="1" fillId="3" borderId="4" applyNumberFormat="0" applyFont="0" applyAlignment="0" applyProtection="0"/>
    <xf numFmtId="0" fontId="1" fillId="3" borderId="4" applyNumberFormat="0" applyFont="0" applyAlignment="0" applyProtection="0"/>
    <xf numFmtId="0" fontId="1" fillId="3" borderId="4"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 fillId="3" borderId="4" applyNumberFormat="0" applyFont="0" applyAlignment="0" applyProtection="0"/>
    <xf numFmtId="0" fontId="1" fillId="3" borderId="4" applyNumberFormat="0" applyFont="0" applyAlignment="0" applyProtection="0"/>
    <xf numFmtId="0" fontId="1" fillId="3" borderId="4" applyNumberFormat="0" applyFont="0" applyAlignment="0" applyProtection="0"/>
    <xf numFmtId="0" fontId="1" fillId="3" borderId="4"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11"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0" fontId="46" fillId="95" borderId="195" applyNumberFormat="0" applyFont="0" applyAlignment="0" applyProtection="0"/>
    <xf numFmtId="244" fontId="177" fillId="0" borderId="0" applyNumberFormat="0" applyFill="0" applyBorder="0" applyAlignment="0" applyProtection="0"/>
    <xf numFmtId="0" fontId="20" fillId="0" borderId="0">
      <alignment horizontal="left" indent="1"/>
    </xf>
    <xf numFmtId="1" fontId="11" fillId="0" borderId="0">
      <alignment horizontal="right"/>
    </xf>
    <xf numFmtId="1" fontId="11" fillId="62" borderId="0">
      <alignment horizontal="right"/>
      <protection locked="0"/>
    </xf>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21" fillId="0" borderId="143"/>
    <xf numFmtId="3" fontId="10" fillId="0" borderId="0"/>
    <xf numFmtId="3" fontId="11" fillId="0" borderId="0"/>
    <xf numFmtId="3" fontId="11" fillId="0" borderId="0">
      <alignment horizontal="right" indent="1"/>
    </xf>
    <xf numFmtId="187" fontId="11" fillId="0" borderId="0">
      <alignment horizontal="right"/>
    </xf>
    <xf numFmtId="187" fontId="11" fillId="62" borderId="0">
      <alignment horizontal="right"/>
      <protection locked="0"/>
    </xf>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21" fillId="0" borderId="143"/>
    <xf numFmtId="268" fontId="10" fillId="0" borderId="0"/>
    <xf numFmtId="268" fontId="11" fillId="0" borderId="0"/>
    <xf numFmtId="268" fontId="11" fillId="0" borderId="0">
      <alignment horizontal="right" indent="1"/>
    </xf>
    <xf numFmtId="2" fontId="11" fillId="0" borderId="0">
      <alignment horizontal="right"/>
    </xf>
    <xf numFmtId="2" fontId="11" fillId="62" borderId="0">
      <alignment horizontal="right"/>
      <protection locked="0"/>
    </xf>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21" fillId="0" borderId="143"/>
    <xf numFmtId="4" fontId="10" fillId="0" borderId="0"/>
    <xf numFmtId="4" fontId="11" fillId="0" borderId="0"/>
    <xf numFmtId="4" fontId="11" fillId="0" borderId="0">
      <alignment horizontal="right" indent="1"/>
    </xf>
    <xf numFmtId="189" fontId="11" fillId="0" borderId="0">
      <alignment horizontal="right"/>
    </xf>
    <xf numFmtId="189" fontId="11" fillId="62" borderId="0">
      <alignment horizontal="right"/>
      <protection locked="0"/>
    </xf>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21" fillId="0" borderId="143"/>
    <xf numFmtId="269" fontId="10" fillId="0" borderId="0"/>
    <xf numFmtId="269" fontId="11" fillId="0" borderId="0"/>
    <xf numFmtId="269" fontId="11" fillId="0" borderId="0">
      <alignment horizontal="right" indent="1"/>
    </xf>
    <xf numFmtId="270" fontId="11" fillId="0" borderId="0" applyFont="0" applyFill="0" applyBorder="0" applyAlignment="0" applyProtection="0"/>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0" fontId="11" fillId="0" borderId="187"/>
    <xf numFmtId="270" fontId="11" fillId="0" borderId="0" applyFont="0" applyFill="0" applyBorder="0" applyAlignment="0" applyProtection="0"/>
    <xf numFmtId="270" fontId="11" fillId="0" borderId="0" applyFont="0" applyFill="0" applyBorder="0" applyAlignment="0" applyProtection="0"/>
    <xf numFmtId="270" fontId="11" fillId="0" borderId="0" applyFont="0" applyFill="0" applyBorder="0" applyAlignment="0" applyProtection="0"/>
    <xf numFmtId="270" fontId="11" fillId="0" borderId="0" applyFont="0" applyFill="0" applyBorder="0" applyAlignment="0" applyProtection="0"/>
    <xf numFmtId="270" fontId="11" fillId="0" borderId="0" applyFont="0" applyFill="0" applyBorder="0" applyAlignment="0" applyProtection="0"/>
    <xf numFmtId="270" fontId="11" fillId="0" borderId="0" applyFont="0" applyFill="0" applyBorder="0" applyAlignment="0" applyProtection="0"/>
    <xf numFmtId="0" fontId="11" fillId="0" borderId="0" applyFont="0" applyFill="0" applyBorder="0" applyAlignment="0" applyProtection="0"/>
    <xf numFmtId="14" fontId="11" fillId="0" borderId="0" applyFont="0" applyFill="0" applyBorder="0" applyAlignment="0" applyProtection="0"/>
    <xf numFmtId="14" fontId="11" fillId="0" borderId="0" applyFont="0" applyFill="0" applyBorder="0" applyAlignment="0" applyProtection="0"/>
    <xf numFmtId="14" fontId="11" fillId="0" borderId="0" applyFont="0" applyFill="0" applyBorder="0" applyAlignment="0" applyProtection="0"/>
    <xf numFmtId="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99" fontId="22" fillId="0" borderId="187" applyBorder="0"/>
    <xf numFmtId="1" fontId="11" fillId="0" borderId="0" applyFont="0" applyFill="0" applyBorder="0" applyAlignment="0" applyProtection="0"/>
    <xf numFmtId="1" fontId="11" fillId="0" borderId="0" applyFont="0" applyFill="0" applyBorder="0" applyAlignment="0" applyProtection="0"/>
    <xf numFmtId="1" fontId="11" fillId="0" borderId="0" applyFont="0" applyFill="0" applyBorder="0" applyAlignment="0" applyProtection="0"/>
    <xf numFmtId="1" fontId="11" fillId="0" borderId="0" applyFont="0" applyFill="0" applyBorder="0" applyAlignment="0" applyProtection="0"/>
    <xf numFmtId="0" fontId="11" fillId="0" borderId="0" applyFont="0" applyFill="0" applyBorder="0" applyAlignment="0" applyProtection="0"/>
    <xf numFmtId="15" fontId="62" fillId="96" borderId="0">
      <alignment vertical="center"/>
    </xf>
    <xf numFmtId="17" fontId="62" fillId="96" borderId="0">
      <alignment vertical="center"/>
    </xf>
    <xf numFmtId="201" fontId="62" fillId="96" borderId="0">
      <alignment vertical="center"/>
    </xf>
    <xf numFmtId="202" fontId="62" fillId="96" borderId="0">
      <alignment horizontal="right" vertical="center"/>
    </xf>
    <xf numFmtId="49" fontId="62" fillId="96" borderId="0">
      <alignment vertical="center"/>
    </xf>
    <xf numFmtId="49" fontId="62" fillId="96" borderId="158">
      <alignment vertical="center"/>
    </xf>
    <xf numFmtId="15" fontId="62" fillId="97" borderId="0">
      <alignment vertical="center"/>
    </xf>
    <xf numFmtId="17" fontId="62" fillId="97" borderId="0">
      <alignment vertical="center"/>
    </xf>
    <xf numFmtId="201" fontId="62" fillId="97" borderId="0">
      <alignment vertical="center"/>
    </xf>
    <xf numFmtId="202" fontId="62" fillId="97" borderId="0">
      <alignment horizontal="right" vertical="center"/>
    </xf>
    <xf numFmtId="49" fontId="62" fillId="97" borderId="0">
      <alignment vertical="center"/>
    </xf>
    <xf numFmtId="49" fontId="62" fillId="97" borderId="158">
      <alignment vertical="center"/>
    </xf>
    <xf numFmtId="0" fontId="178" fillId="0" borderId="0" applyNumberFormat="0" applyFill="0" applyBorder="0" applyAlignment="0" applyProtection="0"/>
    <xf numFmtId="271" fontId="11" fillId="0" borderId="0" applyFont="0" applyFill="0" applyBorder="0" applyAlignment="0" applyProtection="0"/>
    <xf numFmtId="271" fontId="11" fillId="0" borderId="0" applyFont="0" applyFill="0" applyBorder="0" applyAlignment="0" applyProtection="0"/>
    <xf numFmtId="271" fontId="11" fillId="0" borderId="0" applyFont="0" applyFill="0" applyBorder="0" applyAlignment="0" applyProtection="0"/>
    <xf numFmtId="263" fontId="179" fillId="0" borderId="0" applyFill="0" applyBorder="0">
      <alignment vertical="center"/>
    </xf>
    <xf numFmtId="14" fontId="11" fillId="17" borderId="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0" fontId="180" fillId="61" borderId="196" applyNumberFormat="0" applyAlignment="0" applyProtection="0"/>
    <xf numFmtId="40" fontId="181" fillId="74" borderId="0">
      <alignment horizontal="right"/>
    </xf>
    <xf numFmtId="49" fontId="182" fillId="0" borderId="0">
      <alignment horizontal="center"/>
    </xf>
    <xf numFmtId="0" fontId="183" fillId="74" borderId="0">
      <alignment horizontal="right"/>
    </xf>
    <xf numFmtId="0" fontId="184" fillId="74" borderId="101"/>
    <xf numFmtId="0" fontId="184" fillId="74" borderId="101"/>
    <xf numFmtId="0" fontId="184" fillId="74" borderId="101"/>
    <xf numFmtId="0" fontId="184" fillId="74" borderId="101"/>
    <xf numFmtId="0" fontId="184" fillId="74" borderId="101"/>
    <xf numFmtId="0" fontId="185" fillId="0" borderId="0" applyBorder="0">
      <alignment horizontal="centerContinuous"/>
    </xf>
    <xf numFmtId="0" fontId="184" fillId="0" borderId="0" applyBorder="0">
      <alignment horizontal="centerContinuous"/>
    </xf>
    <xf numFmtId="0" fontId="186" fillId="0" borderId="0" applyBorder="0">
      <alignment horizontal="centerContinuous"/>
    </xf>
    <xf numFmtId="0" fontId="76" fillId="0" borderId="0" applyNumberFormat="0" applyFont="0" applyAlignment="0" applyProtection="0"/>
    <xf numFmtId="272" fontId="11" fillId="0" borderId="0" applyFont="0" applyFill="0" applyBorder="0" applyProtection="0">
      <alignment horizontal="right"/>
    </xf>
    <xf numFmtId="272" fontId="11" fillId="0" borderId="0" applyFont="0" applyFill="0" applyBorder="0" applyProtection="0">
      <alignment horizontal="right"/>
    </xf>
    <xf numFmtId="9" fontId="11" fillId="0" borderId="0"/>
    <xf numFmtId="9" fontId="11" fillId="62" borderId="0">
      <protection locked="0"/>
    </xf>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21" fillId="0" borderId="143"/>
    <xf numFmtId="9" fontId="10" fillId="0" borderId="0"/>
    <xf numFmtId="9" fontId="11" fillId="0" borderId="0"/>
    <xf numFmtId="174" fontId="11" fillId="0" borderId="0"/>
    <xf numFmtId="174" fontId="11" fillId="62" borderId="0">
      <protection locked="0"/>
    </xf>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21" fillId="0" borderId="143"/>
    <xf numFmtId="174" fontId="10" fillId="0" borderId="0"/>
    <xf numFmtId="174" fontId="11" fillId="0" borderId="0"/>
    <xf numFmtId="10" fontId="11" fillId="0" borderId="0"/>
    <xf numFmtId="10" fontId="11" fillId="62" borderId="0">
      <protection locked="0"/>
    </xf>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21" fillId="0" borderId="143"/>
    <xf numFmtId="10" fontId="10" fillId="0" borderId="0"/>
    <xf numFmtId="10" fontId="11" fillId="0" borderId="0"/>
    <xf numFmtId="183" fontId="11" fillId="0" borderId="0"/>
    <xf numFmtId="183" fontId="11" fillId="62" borderId="0">
      <protection locked="0"/>
    </xf>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21" fillId="0" borderId="143"/>
    <xf numFmtId="183" fontId="10" fillId="0" borderId="0"/>
    <xf numFmtId="183" fontId="11" fillId="0" borderId="0"/>
    <xf numFmtId="9" fontId="11" fillId="0" borderId="0">
      <alignment horizontal="right" indent="1"/>
    </xf>
    <xf numFmtId="174" fontId="11" fillId="0" borderId="0">
      <alignment horizontal="right" indent="1"/>
    </xf>
    <xf numFmtId="10" fontId="11" fillId="0" borderId="0">
      <alignment horizontal="right" indent="1"/>
    </xf>
    <xf numFmtId="0" fontId="93" fillId="0" borderId="0"/>
    <xf numFmtId="0" fontId="89" fillId="0" borderId="0"/>
    <xf numFmtId="9" fontId="176" fillId="0" borderId="0" applyFont="0" applyFill="0" applyBorder="0" applyAlignment="0" applyProtection="0"/>
    <xf numFmtId="10" fontId="176" fillId="0" borderId="0" applyFont="0" applyFill="0" applyBorder="0" applyAlignment="0" applyProtection="0"/>
    <xf numFmtId="273" fontId="11" fillId="0" borderId="0" applyFill="0" applyBorder="0"/>
    <xf numFmtId="273" fontId="11" fillId="0" borderId="0" applyFill="0" applyBorder="0"/>
    <xf numFmtId="273" fontId="11" fillId="0" borderId="0" applyFill="0" applyBorder="0"/>
    <xf numFmtId="10" fontId="11" fillId="0" borderId="0" applyFont="0" applyFill="0" applyBorder="0" applyAlignment="0" applyProtection="0"/>
    <xf numFmtId="273" fontId="16" fillId="0" borderId="0" applyFill="0" applyBorder="0">
      <protection locked="0"/>
    </xf>
    <xf numFmtId="273" fontId="16" fillId="0" borderId="0" applyFill="0" applyBorder="0">
      <protection locked="0"/>
    </xf>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4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6" fillId="0" borderId="0" applyFont="0" applyFill="0" applyBorder="0" applyAlignment="0" applyProtection="0"/>
    <xf numFmtId="9" fontId="86" fillId="0" borderId="0" applyFont="0" applyFill="0" applyBorder="0" applyAlignment="0" applyProtection="0"/>
    <xf numFmtId="9" fontId="11" fillId="0" borderId="0" applyFont="0" applyFill="0" applyBorder="0" applyAlignment="0" applyProtection="0"/>
    <xf numFmtId="9" fontId="8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xf numFmtId="9" fontId="11" fillId="0" borderId="0" applyFont="0" applyFill="0" applyBorder="0" applyAlignment="0" applyProtection="0"/>
    <xf numFmtId="9" fontId="8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xf numFmtId="0" fontId="187" fillId="0" borderId="0" applyFill="0">
      <alignment horizontal="center"/>
      <protection locked="0"/>
    </xf>
    <xf numFmtId="9" fontId="176" fillId="0" borderId="0" applyFont="0" applyFill="0" applyBorder="0" applyAlignment="0" applyProtection="0"/>
    <xf numFmtId="0" fontId="20" fillId="98" borderId="197" applyNumberFormat="0" applyFont="0" applyBorder="0" applyAlignment="0" applyProtection="0"/>
    <xf numFmtId="0" fontId="20" fillId="98" borderId="197" applyNumberFormat="0" applyFont="0" applyBorder="0" applyAlignment="0" applyProtection="0"/>
    <xf numFmtId="0" fontId="20" fillId="98" borderId="197" applyNumberFormat="0" applyFont="0" applyBorder="0" applyAlignment="0" applyProtection="0"/>
    <xf numFmtId="0" fontId="20" fillId="98" borderId="197" applyNumberFormat="0" applyFont="0" applyBorder="0" applyAlignment="0" applyProtection="0"/>
    <xf numFmtId="0" fontId="20" fillId="98" borderId="197" applyNumberFormat="0" applyFont="0" applyBorder="0" applyAlignment="0" applyProtection="0"/>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188" fillId="0" borderId="198"/>
    <xf numFmtId="0" fontId="39" fillId="0" borderId="199"/>
    <xf numFmtId="0" fontId="189" fillId="0" borderId="15" applyNumberFormat="0" applyFill="0" applyBorder="0" applyAlignment="0" applyProtection="0">
      <protection hidden="1"/>
    </xf>
    <xf numFmtId="0" fontId="11" fillId="0" borderId="0"/>
    <xf numFmtId="0" fontId="11" fillId="0" borderId="0"/>
    <xf numFmtId="0" fontId="11" fillId="0" borderId="0"/>
    <xf numFmtId="265" fontId="170" fillId="0" borderId="0">
      <alignment horizontal="center"/>
    </xf>
    <xf numFmtId="2" fontId="190" fillId="69" borderId="15" applyAlignment="0" applyProtection="0">
      <protection locked="0"/>
    </xf>
    <xf numFmtId="0" fontId="191" fillId="68" borderId="15" applyNumberFormat="0" applyAlignment="0" applyProtection="0"/>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92" fillId="22" borderId="25" applyNumberFormat="0" applyAlignment="0" applyProtection="0">
      <alignment horizontal="center" vertical="center"/>
    </xf>
    <xf numFmtId="0" fontId="121" fillId="0" borderId="0">
      <alignment horizontal="left" indent="1"/>
    </xf>
    <xf numFmtId="0" fontId="193" fillId="0" borderId="0"/>
    <xf numFmtId="0" fontId="28" fillId="0" borderId="0">
      <alignment horizontal="left" indent="1"/>
    </xf>
    <xf numFmtId="0" fontId="194" fillId="0" borderId="0"/>
    <xf numFmtId="0" fontId="89" fillId="0" borderId="0"/>
    <xf numFmtId="274" fontId="11" fillId="0" borderId="0" applyFont="0" applyFill="0" applyBorder="0" applyAlignment="0" applyProtection="0"/>
    <xf numFmtId="274" fontId="11" fillId="0" borderId="0" applyFont="0" applyFill="0" applyBorder="0" applyAlignment="0" applyProtection="0"/>
    <xf numFmtId="274" fontId="11" fillId="0" borderId="0" applyFont="0" applyFill="0" applyBorder="0" applyAlignment="0" applyProtection="0"/>
    <xf numFmtId="0" fontId="11" fillId="0" borderId="200" applyNumberFormat="0" applyFont="0" applyFill="0" applyAlignment="0" applyProtection="0"/>
    <xf numFmtId="0" fontId="11" fillId="0" borderId="200" applyNumberFormat="0" applyFont="0" applyFill="0" applyAlignment="0" applyProtection="0"/>
    <xf numFmtId="0" fontId="11" fillId="0" borderId="200" applyNumberFormat="0" applyFont="0" applyFill="0" applyAlignment="0" applyProtection="0"/>
    <xf numFmtId="0" fontId="11" fillId="0" borderId="200" applyNumberFormat="0" applyFont="0" applyFill="0" applyAlignment="0" applyProtection="0"/>
    <xf numFmtId="0" fontId="11" fillId="0" borderId="200" applyNumberFormat="0" applyFont="0" applyFill="0" applyAlignment="0" applyProtection="0"/>
    <xf numFmtId="0" fontId="11" fillId="0" borderId="200" applyNumberFormat="0" applyFont="0" applyFill="0" applyAlignment="0" applyProtection="0"/>
    <xf numFmtId="0" fontId="11" fillId="0" borderId="201" applyNumberFormat="0" applyFont="0" applyFill="0" applyAlignment="0" applyProtection="0"/>
    <xf numFmtId="0" fontId="11" fillId="0" borderId="201" applyNumberFormat="0" applyFont="0" applyFill="0" applyAlignment="0" applyProtection="0"/>
    <xf numFmtId="0" fontId="11" fillId="0" borderId="201" applyNumberFormat="0" applyFont="0" applyFill="0" applyAlignment="0" applyProtection="0"/>
    <xf numFmtId="0" fontId="11" fillId="0" borderId="201" applyNumberFormat="0" applyFont="0" applyFill="0" applyAlignment="0" applyProtection="0"/>
    <xf numFmtId="0" fontId="11" fillId="0" borderId="201" applyNumberFormat="0" applyFont="0" applyFill="0" applyAlignment="0" applyProtection="0"/>
    <xf numFmtId="0" fontId="11" fillId="0" borderId="201" applyNumberFormat="0" applyFont="0" applyFill="0" applyAlignment="0" applyProtection="0"/>
    <xf numFmtId="0" fontId="11" fillId="0" borderId="202" applyNumberFormat="0" applyFont="0" applyFill="0" applyAlignment="0" applyProtection="0"/>
    <xf numFmtId="0" fontId="11" fillId="0" borderId="202" applyNumberFormat="0" applyFont="0" applyFill="0" applyAlignment="0" applyProtection="0"/>
    <xf numFmtId="0" fontId="11" fillId="0" borderId="202" applyNumberFormat="0" applyFont="0" applyFill="0" applyAlignment="0" applyProtection="0"/>
    <xf numFmtId="0" fontId="11" fillId="0" borderId="202" applyNumberFormat="0" applyFont="0" applyFill="0" applyAlignment="0" applyProtection="0"/>
    <xf numFmtId="0" fontId="11" fillId="0" borderId="202" applyNumberFormat="0" applyFont="0" applyFill="0" applyAlignment="0" applyProtection="0"/>
    <xf numFmtId="0" fontId="11" fillId="0" borderId="202" applyNumberFormat="0" applyFont="0" applyFill="0" applyAlignment="0" applyProtection="0"/>
    <xf numFmtId="0" fontId="11" fillId="0" borderId="203" applyNumberFormat="0" applyFont="0" applyFill="0" applyAlignment="0" applyProtection="0"/>
    <xf numFmtId="0" fontId="11" fillId="0" borderId="203" applyNumberFormat="0" applyFont="0" applyFill="0" applyAlignment="0" applyProtection="0"/>
    <xf numFmtId="0" fontId="11" fillId="0" borderId="203" applyNumberFormat="0" applyFont="0" applyFill="0" applyAlignment="0" applyProtection="0"/>
    <xf numFmtId="0" fontId="11" fillId="0" borderId="203" applyNumberFormat="0" applyFont="0" applyFill="0" applyAlignment="0" applyProtection="0"/>
    <xf numFmtId="0" fontId="11" fillId="0" borderId="203" applyNumberFormat="0" applyFont="0" applyFill="0" applyAlignment="0" applyProtection="0"/>
    <xf numFmtId="0" fontId="11" fillId="0" borderId="203"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0" borderId="204" applyNumberFormat="0" applyFont="0" applyFill="0" applyAlignment="0" applyProtection="0"/>
    <xf numFmtId="0" fontId="11" fillId="99" borderId="0" applyNumberFormat="0" applyFont="0" applyBorder="0" applyAlignment="0" applyProtection="0"/>
    <xf numFmtId="0" fontId="11" fillId="99" borderId="0" applyNumberFormat="0" applyFont="0" applyBorder="0" applyAlignment="0" applyProtection="0"/>
    <xf numFmtId="0" fontId="11" fillId="99" borderId="0" applyNumberFormat="0" applyFont="0" applyBorder="0" applyAlignment="0" applyProtection="0"/>
    <xf numFmtId="0" fontId="11" fillId="0" borderId="205" applyNumberFormat="0" applyFont="0" applyFill="0" applyAlignment="0" applyProtection="0"/>
    <xf numFmtId="0" fontId="11" fillId="0" borderId="205" applyNumberFormat="0" applyFont="0" applyFill="0" applyAlignment="0" applyProtection="0"/>
    <xf numFmtId="0" fontId="11" fillId="0" borderId="205" applyNumberFormat="0" applyFont="0" applyFill="0" applyAlignment="0" applyProtection="0"/>
    <xf numFmtId="0" fontId="11" fillId="0" borderId="206" applyNumberFormat="0" applyFont="0" applyFill="0" applyAlignment="0" applyProtection="0"/>
    <xf numFmtId="0" fontId="11" fillId="0" borderId="206" applyNumberFormat="0" applyFont="0" applyFill="0" applyAlignment="0" applyProtection="0"/>
    <xf numFmtId="0" fontId="11" fillId="0" borderId="206" applyNumberFormat="0" applyFont="0" applyFill="0" applyAlignment="0" applyProtection="0"/>
    <xf numFmtId="46" fontId="11" fillId="0" borderId="0" applyFont="0" applyFill="0" applyBorder="0" applyAlignment="0" applyProtection="0"/>
    <xf numFmtId="46" fontId="11" fillId="0" borderId="0" applyFont="0" applyFill="0" applyBorder="0" applyAlignment="0" applyProtection="0"/>
    <xf numFmtId="46" fontId="11" fillId="0" borderId="0" applyFont="0" applyFill="0" applyBorder="0" applyAlignment="0" applyProtection="0"/>
    <xf numFmtId="0" fontId="6" fillId="0" borderId="0" applyNumberFormat="0" applyFill="0" applyBorder="0" applyAlignment="0" applyProtection="0"/>
    <xf numFmtId="0" fontId="11" fillId="0" borderId="207" applyNumberFormat="0" applyFont="0" applyFill="0" applyAlignment="0" applyProtection="0"/>
    <xf numFmtId="0" fontId="11" fillId="0" borderId="207" applyNumberFormat="0" applyFont="0" applyFill="0" applyAlignment="0" applyProtection="0"/>
    <xf numFmtId="0" fontId="11" fillId="0" borderId="207" applyNumberFormat="0" applyFont="0" applyFill="0" applyAlignment="0" applyProtection="0"/>
    <xf numFmtId="0" fontId="11" fillId="0" borderId="208" applyNumberFormat="0" applyFont="0" applyFill="0" applyAlignment="0" applyProtection="0"/>
    <xf numFmtId="0" fontId="11" fillId="0" borderId="208" applyNumberFormat="0" applyFont="0" applyFill="0" applyAlignment="0" applyProtection="0"/>
    <xf numFmtId="0" fontId="11" fillId="0" borderId="208"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209"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195" applyNumberFormat="0" applyFont="0" applyFill="0" applyAlignment="0" applyProtection="0"/>
    <xf numFmtId="0" fontId="11" fillId="0" borderId="0" applyNumberFormat="0" applyFont="0" applyFill="0" applyBorder="0" applyProtection="0">
      <alignment horizontal="center"/>
    </xf>
    <xf numFmtId="0" fontId="11" fillId="0" borderId="0" applyNumberFormat="0" applyFont="0" applyFill="0" applyBorder="0" applyProtection="0">
      <alignment horizontal="center"/>
    </xf>
    <xf numFmtId="0" fontId="11" fillId="0" borderId="0" applyNumberFormat="0" applyFont="0" applyFill="0" applyBorder="0" applyProtection="0">
      <alignment horizontal="center"/>
    </xf>
    <xf numFmtId="0" fontId="37" fillId="0" borderId="0" applyNumberFormat="0" applyFill="0" applyBorder="0" applyAlignment="0" applyProtection="0"/>
    <xf numFmtId="0" fontId="37" fillId="0" borderId="0" applyNumberFormat="0" applyFill="0" applyBorder="0" applyAlignment="0" applyProtection="0"/>
    <xf numFmtId="0" fontId="30" fillId="0" borderId="0" applyNumberFormat="0" applyFill="0" applyBorder="0" applyAlignment="0" applyProtection="0"/>
    <xf numFmtId="0" fontId="195" fillId="0" borderId="0" applyNumberFormat="0" applyFill="0" applyBorder="0" applyProtection="0">
      <alignment horizontal="left"/>
    </xf>
    <xf numFmtId="0" fontId="11" fillId="99" borderId="0" applyNumberFormat="0" applyFont="0" applyBorder="0" applyAlignment="0" applyProtection="0"/>
    <xf numFmtId="0" fontId="11" fillId="99" borderId="0" applyNumberFormat="0" applyFont="0" applyBorder="0" applyAlignment="0" applyProtection="0"/>
    <xf numFmtId="0" fontId="11" fillId="99" borderId="0" applyNumberFormat="0" applyFont="0" applyBorder="0" applyAlignment="0" applyProtection="0"/>
    <xf numFmtId="0" fontId="196" fillId="0" borderId="0" applyNumberFormat="0" applyFill="0" applyBorder="0" applyAlignment="0" applyProtection="0"/>
    <xf numFmtId="0" fontId="6" fillId="0" borderId="0" applyNumberFormat="0" applyFill="0" applyBorder="0" applyAlignment="0" applyProtection="0"/>
    <xf numFmtId="0" fontId="11" fillId="0" borderId="210" applyNumberFormat="0" applyFont="0" applyFill="0" applyAlignment="0" applyProtection="0"/>
    <xf numFmtId="0" fontId="11" fillId="0" borderId="210" applyNumberFormat="0" applyFont="0" applyFill="0" applyAlignment="0" applyProtection="0"/>
    <xf numFmtId="0" fontId="11" fillId="0" borderId="210" applyNumberFormat="0" applyFont="0" applyFill="0" applyAlignment="0" applyProtection="0"/>
    <xf numFmtId="0" fontId="11" fillId="0" borderId="210" applyNumberFormat="0" applyFont="0" applyFill="0" applyAlignment="0" applyProtection="0"/>
    <xf numFmtId="0" fontId="11" fillId="0" borderId="210" applyNumberFormat="0" applyFont="0" applyFill="0" applyAlignment="0" applyProtection="0"/>
    <xf numFmtId="0" fontId="11" fillId="0" borderId="210" applyNumberFormat="0" applyFont="0" applyFill="0" applyAlignment="0" applyProtection="0"/>
    <xf numFmtId="0" fontId="11" fillId="0" borderId="210" applyNumberFormat="0" applyFont="0" applyFill="0" applyAlignment="0" applyProtection="0"/>
    <xf numFmtId="0" fontId="11" fillId="0" borderId="210" applyNumberFormat="0" applyFont="0" applyFill="0" applyAlignment="0" applyProtection="0"/>
    <xf numFmtId="0" fontId="11" fillId="0" borderId="210"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0" fontId="11" fillId="0" borderId="211" applyNumberFormat="0" applyFont="0" applyFill="0" applyAlignment="0" applyProtection="0"/>
    <xf numFmtId="275" fontId="11" fillId="0" borderId="0" applyFont="0" applyFill="0" applyBorder="0" applyAlignment="0" applyProtection="0"/>
    <xf numFmtId="275" fontId="11" fillId="0" borderId="0" applyFont="0" applyFill="0" applyBorder="0" applyAlignment="0" applyProtection="0"/>
    <xf numFmtId="275" fontId="11" fillId="0" borderId="0" applyFont="0" applyFill="0" applyBorder="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2"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3"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4"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5"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216" applyNumberFormat="0" applyFont="0" applyFill="0" applyAlignment="0" applyProtection="0"/>
    <xf numFmtId="0" fontId="11" fillId="0" borderId="0" applyFill="0" applyBorder="0" applyProtection="0">
      <alignment vertical="center"/>
    </xf>
    <xf numFmtId="0" fontId="11" fillId="0" borderId="0" applyFill="0" applyBorder="0" applyProtection="0">
      <alignment vertical="center"/>
    </xf>
    <xf numFmtId="0" fontId="11" fillId="0" borderId="0" applyFill="0" applyBorder="0" applyProtection="0">
      <alignment vertical="center"/>
    </xf>
    <xf numFmtId="0" fontId="11" fillId="0" borderId="0" applyFill="0" applyBorder="0" applyProtection="0">
      <alignment vertical="center"/>
    </xf>
    <xf numFmtId="0" fontId="11" fillId="0" borderId="0" applyFill="0" applyBorder="0" applyProtection="0">
      <alignment vertical="center"/>
    </xf>
    <xf numFmtId="0" fontId="11" fillId="0" borderId="0">
      <alignment textRotation="90"/>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0" fontId="10" fillId="20" borderId="25">
      <alignment horizontal="center" vertical="center" wrapText="1"/>
    </xf>
    <xf numFmtId="217" fontId="11" fillId="91" borderId="165" applyAlignment="0">
      <alignment vertical="center"/>
    </xf>
    <xf numFmtId="217" fontId="11" fillId="0" borderId="165" applyAlignment="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6" fillId="62" borderId="196"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2"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8" fillId="62" borderId="196"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97" fillId="85" borderId="217" applyNumberFormat="0" applyProtection="0">
      <alignment vertical="center"/>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4" fontId="12" fillId="85" borderId="217" applyNumberFormat="0" applyProtection="0">
      <alignment horizontal="left" vertical="center"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4" fontId="6" fillId="62" borderId="196" applyNumberFormat="0" applyProtection="0">
      <alignment horizontal="left" vertical="center"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0" fontId="12" fillId="85" borderId="217" applyNumberFormat="0" applyProtection="0">
      <alignment horizontal="left" vertical="top" indent="1"/>
    </xf>
    <xf numFmtId="4" fontId="12" fillId="100" borderId="0"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101" borderId="196"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0"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73" borderId="196"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36"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77" borderId="196"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53"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24" borderId="196"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38"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102" borderId="196"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42"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83" borderId="196"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60"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103" borderId="196"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57"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5" borderId="196"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104"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86" borderId="196"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6" fillId="37" borderId="217" applyNumberFormat="0" applyProtection="0">
      <alignment horizontal="right" vertical="center"/>
    </xf>
    <xf numFmtId="4" fontId="12" fillId="106" borderId="218" applyNumberFormat="0" applyProtection="0">
      <alignment horizontal="left" vertical="center" indent="1"/>
    </xf>
    <xf numFmtId="4" fontId="12" fillId="106" borderId="218"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6" borderId="218" applyNumberFormat="0" applyProtection="0">
      <alignment horizontal="left" vertical="center" indent="1"/>
    </xf>
    <xf numFmtId="4" fontId="12" fillId="106" borderId="218" applyNumberFormat="0" applyProtection="0">
      <alignment horizontal="left" vertical="center" indent="1"/>
    </xf>
    <xf numFmtId="4" fontId="12" fillId="106" borderId="218"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7" borderId="196" applyNumberFormat="0" applyProtection="0">
      <alignment horizontal="left" vertical="center" indent="1"/>
    </xf>
    <xf numFmtId="4" fontId="12" fillId="106" borderId="218" applyNumberFormat="0" applyProtection="0">
      <alignment horizontal="left" vertical="center" indent="1"/>
    </xf>
    <xf numFmtId="4" fontId="6" fillId="108" borderId="0"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6" fillId="109" borderId="219" applyNumberFormat="0" applyProtection="0">
      <alignment horizontal="left" vertical="center" indent="1"/>
    </xf>
    <xf numFmtId="4" fontId="199" fillId="110" borderId="0" applyNumberFormat="0" applyProtection="0">
      <alignment horizontal="left" vertical="center" indent="1"/>
    </xf>
    <xf numFmtId="4" fontId="199" fillId="70" borderId="0" applyNumberFormat="0" applyProtection="0">
      <alignment horizontal="left" vertical="center" indent="1"/>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0" borderId="217" applyNumberFormat="0" applyProtection="0">
      <alignment horizontal="right" vertical="center"/>
    </xf>
    <xf numFmtId="4" fontId="6" fillId="108" borderId="0"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9" borderId="196" applyNumberFormat="0" applyProtection="0">
      <alignment horizontal="left" vertical="center" indent="1"/>
    </xf>
    <xf numFmtId="4" fontId="6" fillId="100" borderId="0"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4" fontId="6" fillId="87" borderId="196"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center"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87" borderId="196" applyNumberFormat="0" applyProtection="0">
      <alignment horizontal="left" vertical="center"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10" borderId="217" applyNumberFormat="0" applyProtection="0">
      <alignment horizontal="left" vertical="top"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center"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22" borderId="196" applyNumberFormat="0" applyProtection="0">
      <alignment horizontal="left" vertical="center"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100" borderId="217" applyNumberFormat="0" applyProtection="0">
      <alignment horizontal="left" vertical="top"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center"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20" borderId="196" applyNumberFormat="0" applyProtection="0">
      <alignment horizontal="left" vertical="center"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35" borderId="217" applyNumberFormat="0" applyProtection="0">
      <alignment horizontal="left" vertical="top"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center"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108" borderId="217" applyNumberFormat="0" applyProtection="0">
      <alignment horizontal="left" vertical="top" indent="1"/>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11" fillId="99" borderId="25" applyNumberFormat="0">
      <protection locked="0"/>
    </xf>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0" fontId="29" fillId="110" borderId="220" applyBorder="0"/>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68" borderId="196"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6"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68" borderId="196"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198" fillId="95" borderId="217" applyNumberFormat="0" applyProtection="0">
      <alignment vertical="center"/>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4" fontId="6" fillId="95" borderId="217" applyNumberFormat="0" applyProtection="0">
      <alignment horizontal="left" vertical="center"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4" fontId="6" fillId="68" borderId="196" applyNumberFormat="0" applyProtection="0">
      <alignment horizontal="left" vertical="center"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0" fontId="6" fillId="95" borderId="217" applyNumberFormat="0" applyProtection="0">
      <alignment horizontal="left" vertical="top" indent="1"/>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9" borderId="196"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6"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9" borderId="196"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198" fillId="108" borderId="217" applyNumberFormat="0" applyProtection="0">
      <alignment horizontal="right" vertical="center"/>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4" fontId="6" fillId="100" borderId="217" applyNumberFormat="0" applyProtection="0">
      <alignment horizontal="left" vertical="center"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11" fillId="21" borderId="196" applyNumberFormat="0" applyProtection="0">
      <alignment horizontal="left" vertical="center"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0" fontId="6" fillId="100" borderId="217" applyNumberFormat="0" applyProtection="0">
      <alignment horizontal="left" vertical="top" indent="1"/>
    </xf>
    <xf numFmtId="4" fontId="200" fillId="111" borderId="0" applyNumberFormat="0" applyProtection="0">
      <alignment horizontal="left" vertical="center" indent="1"/>
    </xf>
    <xf numFmtId="0" fontId="201" fillId="0" borderId="0"/>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0" fontId="20" fillId="112" borderId="25"/>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9" borderId="196"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4" fontId="16" fillId="108" borderId="217" applyNumberFormat="0" applyProtection="0">
      <alignment horizontal="right" vertical="center"/>
    </xf>
    <xf numFmtId="0" fontId="37" fillId="20" borderId="0" applyNumberFormat="0"/>
    <xf numFmtId="209" fontId="91" fillId="73" borderId="0">
      <alignment vertical="center"/>
    </xf>
    <xf numFmtId="0" fontId="11" fillId="0" borderId="194"/>
    <xf numFmtId="0" fontId="11" fillId="0" borderId="194"/>
    <xf numFmtId="0" fontId="11" fillId="0" borderId="194"/>
    <xf numFmtId="10" fontId="74" fillId="17" borderId="187">
      <alignment horizontal="center" vertical="center"/>
    </xf>
    <xf numFmtId="209" fontId="66" fillId="113" borderId="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11" fillId="0" borderId="0"/>
    <xf numFmtId="0" fontId="74" fillId="86" borderId="161" applyNumberFormat="0">
      <alignment horizontal="center" vertical="center"/>
      <protection locked="0"/>
    </xf>
    <xf numFmtId="0" fontId="11" fillId="91" borderId="0" applyNumberFormat="0" applyFont="0" applyBorder="0" applyProtection="0">
      <alignment horizontal="left" vertical="center"/>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0" fontId="11" fillId="0" borderId="215" applyNumberFormat="0" applyFill="0" applyProtection="0">
      <alignment horizontal="left" vertical="center" wrapText="1" inden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6"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277" fontId="11" fillId="0" borderId="215" applyFill="0" applyProtection="0">
      <alignment horizontal="right" vertical="center" wrapText="1"/>
    </xf>
    <xf numFmtId="0" fontId="11" fillId="0" borderId="0" applyNumberFormat="0" applyFill="0" applyBorder="0" applyProtection="0">
      <alignment horizontal="left" vertical="center" wrapText="1"/>
    </xf>
    <xf numFmtId="0" fontId="11" fillId="0" borderId="0" applyNumberFormat="0" applyFill="0" applyBorder="0" applyProtection="0">
      <alignment horizontal="left" vertical="center" wrapText="1" indent="1"/>
    </xf>
    <xf numFmtId="276" fontId="11" fillId="0" borderId="0" applyFill="0" applyBorder="0" applyProtection="0">
      <alignment horizontal="right" vertical="center" wrapText="1"/>
    </xf>
    <xf numFmtId="277" fontId="11" fillId="0" borderId="0" applyFill="0" applyBorder="0" applyProtection="0">
      <alignment horizontal="right" vertical="center" wrapText="1"/>
    </xf>
    <xf numFmtId="0" fontId="11" fillId="0" borderId="221" applyNumberFormat="0" applyFill="0" applyProtection="0">
      <alignment horizontal="left" vertical="center" wrapText="1"/>
    </xf>
    <xf numFmtId="0" fontId="11" fillId="0" borderId="221" applyNumberFormat="0" applyFill="0" applyProtection="0">
      <alignment horizontal="left" vertical="center" wrapText="1" indent="1"/>
    </xf>
    <xf numFmtId="276" fontId="11" fillId="0" borderId="221" applyFill="0" applyProtection="0">
      <alignment horizontal="right" vertical="center" wrapText="1"/>
    </xf>
    <xf numFmtId="0" fontId="11" fillId="0" borderId="0" applyNumberFormat="0" applyFill="0" applyBorder="0" applyAlignment="0" applyProtection="0"/>
    <xf numFmtId="0" fontId="11" fillId="0" borderId="0" applyNumberFormat="0" applyFill="0" applyBorder="0" applyProtection="0">
      <alignment vertical="center" wrapText="1"/>
    </xf>
    <xf numFmtId="0" fontId="11" fillId="0" borderId="0" applyNumberFormat="0" applyFill="0" applyBorder="0" applyProtection="0">
      <alignment vertical="center" wrapText="1"/>
    </xf>
    <xf numFmtId="0" fontId="10" fillId="0" borderId="0" applyNumberFormat="0" applyFill="0" applyBorder="0" applyProtection="0">
      <alignment horizontal="left" vertical="center" wrapText="1"/>
    </xf>
    <xf numFmtId="0" fontId="11" fillId="0" borderId="0" applyNumberFormat="0" applyFill="0" applyBorder="0" applyProtection="0">
      <alignment vertical="center" wrapText="1"/>
    </xf>
    <xf numFmtId="0" fontId="11" fillId="0" borderId="0" applyNumberFormat="0" applyFill="0" applyBorder="0" applyProtection="0">
      <alignment vertical="center" wrapText="1"/>
    </xf>
    <xf numFmtId="0" fontId="11" fillId="0" borderId="0" applyNumberFormat="0" applyFont="0" applyFill="0" applyBorder="0" applyProtection="0">
      <alignment horizontal="left" vertical="center"/>
    </xf>
    <xf numFmtId="0" fontId="121" fillId="0" borderId="0" applyNumberFormat="0" applyFill="0" applyBorder="0" applyProtection="0">
      <alignment horizontal="left" vertical="center" wrapText="1"/>
    </xf>
    <xf numFmtId="0" fontId="121"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11" fillId="0" borderId="222" applyNumberFormat="0" applyFont="0" applyFill="0" applyProtection="0">
      <alignment horizontal="center" vertical="center" wrapText="1"/>
    </xf>
    <xf numFmtId="0" fontId="121" fillId="0" borderId="222" applyNumberFormat="0" applyFill="0" applyProtection="0">
      <alignment horizontal="center" vertical="center" wrapText="1"/>
    </xf>
    <xf numFmtId="0" fontId="121" fillId="0" borderId="222" applyNumberFormat="0" applyFill="0" applyProtection="0">
      <alignment horizontal="center"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11" fillId="0" borderId="215" applyNumberFormat="0" applyFill="0" applyProtection="0">
      <alignment horizontal="left" vertical="center" wrapText="1"/>
    </xf>
    <xf numFmtId="0" fontId="43" fillId="0" borderId="0"/>
    <xf numFmtId="0" fontId="76" fillId="0" borderId="223" applyNumberFormat="0" applyFill="0" applyBorder="0" applyProtection="0">
      <alignment horizontal="center" vertical="center"/>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204" fillId="0" borderId="0"/>
    <xf numFmtId="0" fontId="11" fillId="0" borderId="0" applyNumberFormat="0" applyFill="0" applyBorder="0" applyAlignment="0" applyProtection="0"/>
    <xf numFmtId="0" fontId="6" fillId="0" borderId="0" applyNumberFormat="0" applyBorder="0" applyAlignment="0"/>
    <xf numFmtId="209" fontId="52" fillId="25" borderId="0"/>
    <xf numFmtId="0" fontId="205" fillId="74" borderId="224">
      <alignment horizontal="center"/>
    </xf>
    <xf numFmtId="0" fontId="205" fillId="74" borderId="224">
      <alignment horizontal="center"/>
    </xf>
    <xf numFmtId="0" fontId="206" fillId="0" borderId="0" applyNumberFormat="0" applyBorder="0" applyAlignment="0"/>
    <xf numFmtId="209" fontId="52" fillId="73" borderId="0"/>
    <xf numFmtId="3" fontId="207" fillId="74" borderId="0"/>
    <xf numFmtId="3" fontId="207" fillId="74" borderId="0"/>
    <xf numFmtId="0" fontId="208" fillId="0" borderId="0" applyNumberFormat="0" applyBorder="0" applyAlignment="0"/>
    <xf numFmtId="0" fontId="52" fillId="17" borderId="0"/>
    <xf numFmtId="3" fontId="205" fillId="74" borderId="0"/>
    <xf numFmtId="3" fontId="205" fillId="74" borderId="0"/>
    <xf numFmtId="0" fontId="207" fillId="74" borderId="0"/>
    <xf numFmtId="0" fontId="205" fillId="74" borderId="0"/>
    <xf numFmtId="0" fontId="207" fillId="74" borderId="0">
      <alignment horizontal="center"/>
    </xf>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0" fontId="103" fillId="0" borderId="123" applyFont="0" applyFill="0" applyAlignment="0" applyProtection="0"/>
    <xf numFmtId="278" fontId="11" fillId="0" borderId="225"/>
    <xf numFmtId="209" fontId="66" fillId="0" borderId="226">
      <alignment vertical="center"/>
    </xf>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44" fontId="209" fillId="0" borderId="227" applyNumberFormat="0" applyFont="0" applyFill="0" applyAlignment="0" applyProtection="0"/>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78" fontId="11" fillId="0" borderId="225"/>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89" fillId="0" borderId="228"/>
    <xf numFmtId="0" fontId="210" fillId="0" borderId="0">
      <alignment wrapText="1"/>
    </xf>
    <xf numFmtId="0" fontId="210" fillId="0" borderId="0">
      <alignment wrapText="1"/>
    </xf>
    <xf numFmtId="0" fontId="210" fillId="0" borderId="0">
      <alignment wrapText="1"/>
    </xf>
    <xf numFmtId="0" fontId="210" fillId="0" borderId="0">
      <alignment wrapText="1"/>
    </xf>
    <xf numFmtId="0" fontId="29" fillId="114" borderId="0">
      <alignment horizontal="right" vertical="top" wrapText="1"/>
    </xf>
    <xf numFmtId="0" fontId="29" fillId="114" borderId="0">
      <alignment horizontal="right" vertical="top" wrapText="1"/>
    </xf>
    <xf numFmtId="0" fontId="29" fillId="114" borderId="0">
      <alignment horizontal="right" vertical="top" wrapText="1"/>
    </xf>
    <xf numFmtId="0" fontId="29" fillId="114" borderId="0">
      <alignment horizontal="right" vertical="top" wrapText="1"/>
    </xf>
    <xf numFmtId="0" fontId="211" fillId="0" borderId="0" applyFill="0" applyBorder="0" applyAlignment="0"/>
    <xf numFmtId="0" fontId="106" fillId="0" borderId="0"/>
    <xf numFmtId="0" fontId="106" fillId="0" borderId="0"/>
    <xf numFmtId="0" fontId="106" fillId="0" borderId="0"/>
    <xf numFmtId="0" fontId="106" fillId="0" borderId="0"/>
    <xf numFmtId="0" fontId="212" fillId="0" borderId="0"/>
    <xf numFmtId="0" fontId="212" fillId="0" borderId="0"/>
    <xf numFmtId="0" fontId="212" fillId="0" borderId="0"/>
    <xf numFmtId="0" fontId="213" fillId="0" borderId="0"/>
    <xf numFmtId="0" fontId="213" fillId="0" borderId="0"/>
    <xf numFmtId="0" fontId="213" fillId="0" borderId="0"/>
    <xf numFmtId="279" fontId="20" fillId="0" borderId="0">
      <alignment wrapText="1"/>
      <protection locked="0"/>
    </xf>
    <xf numFmtId="279" fontId="20" fillId="0" borderId="0">
      <alignment wrapText="1"/>
      <protection locked="0"/>
    </xf>
    <xf numFmtId="279" fontId="29" fillId="28" borderId="0">
      <alignment wrapText="1"/>
      <protection locked="0"/>
    </xf>
    <xf numFmtId="279" fontId="29" fillId="28" borderId="0">
      <alignment wrapText="1"/>
      <protection locked="0"/>
    </xf>
    <xf numFmtId="279" fontId="29" fillId="28" borderId="0">
      <alignment wrapText="1"/>
      <protection locked="0"/>
    </xf>
    <xf numFmtId="279" fontId="29" fillId="28" borderId="0">
      <alignment wrapText="1"/>
      <protection locked="0"/>
    </xf>
    <xf numFmtId="279" fontId="20" fillId="0" borderId="0">
      <alignment wrapText="1"/>
      <protection locked="0"/>
    </xf>
    <xf numFmtId="280" fontId="20" fillId="0" borderId="0">
      <alignment wrapText="1"/>
      <protection locked="0"/>
    </xf>
    <xf numFmtId="280" fontId="20" fillId="0" borderId="0">
      <alignment wrapText="1"/>
      <protection locked="0"/>
    </xf>
    <xf numFmtId="280" fontId="20" fillId="0" borderId="0">
      <alignment wrapText="1"/>
      <protection locked="0"/>
    </xf>
    <xf numFmtId="280" fontId="29" fillId="28" borderId="0">
      <alignment wrapText="1"/>
      <protection locked="0"/>
    </xf>
    <xf numFmtId="280" fontId="29" fillId="28" borderId="0">
      <alignment wrapText="1"/>
      <protection locked="0"/>
    </xf>
    <xf numFmtId="280" fontId="29" fillId="28" borderId="0">
      <alignment wrapText="1"/>
      <protection locked="0"/>
    </xf>
    <xf numFmtId="280" fontId="29" fillId="28" borderId="0">
      <alignment wrapText="1"/>
      <protection locked="0"/>
    </xf>
    <xf numFmtId="280" fontId="29" fillId="28" borderId="0">
      <alignment wrapText="1"/>
      <protection locked="0"/>
    </xf>
    <xf numFmtId="280" fontId="20" fillId="0" borderId="0">
      <alignment wrapText="1"/>
      <protection locked="0"/>
    </xf>
    <xf numFmtId="281" fontId="20" fillId="0" borderId="0">
      <alignment wrapText="1"/>
      <protection locked="0"/>
    </xf>
    <xf numFmtId="281" fontId="20" fillId="0" borderId="0">
      <alignment wrapText="1"/>
      <protection locked="0"/>
    </xf>
    <xf numFmtId="281" fontId="29" fillId="28" borderId="0">
      <alignment wrapText="1"/>
      <protection locked="0"/>
    </xf>
    <xf numFmtId="281" fontId="29" fillId="28" borderId="0">
      <alignment wrapText="1"/>
      <protection locked="0"/>
    </xf>
    <xf numFmtId="281" fontId="29" fillId="28" borderId="0">
      <alignment wrapText="1"/>
      <protection locked="0"/>
    </xf>
    <xf numFmtId="281" fontId="29" fillId="28" borderId="0">
      <alignment wrapText="1"/>
      <protection locked="0"/>
    </xf>
    <xf numFmtId="281" fontId="20" fillId="0" borderId="0">
      <alignment wrapText="1"/>
      <protection locked="0"/>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2"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3"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284" fontId="29" fillId="114" borderId="229">
      <alignment wrapText="1"/>
    </xf>
    <xf numFmtId="0" fontId="106" fillId="0" borderId="230">
      <alignment horizontal="right"/>
    </xf>
    <xf numFmtId="0" fontId="106" fillId="0" borderId="230">
      <alignment horizontal="right"/>
    </xf>
    <xf numFmtId="0" fontId="106" fillId="0" borderId="230">
      <alignment horizontal="right"/>
    </xf>
    <xf numFmtId="0" fontId="106" fillId="0" borderId="230">
      <alignment horizontal="right"/>
    </xf>
    <xf numFmtId="187" fontId="10" fillId="0" borderId="0" applyFont="0">
      <alignment horizontal="center"/>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0" fontId="20" fillId="0" borderId="231" applyNumberFormat="0" applyFont="0" applyFill="0" applyAlignment="0" applyProtection="0">
      <alignment horizontal="right"/>
    </xf>
    <xf numFmtId="285" fontId="11" fillId="0" borderId="0" applyNumberFormat="0" applyFill="0" applyBorder="0" applyProtection="0"/>
    <xf numFmtId="0" fontId="11" fillId="0" borderId="0"/>
    <xf numFmtId="0" fontId="103" fillId="0" borderId="0" applyFont="0" applyFill="0" applyBorder="0" applyAlignment="0" applyProtection="0"/>
    <xf numFmtId="40" fontId="108" fillId="0" borderId="0"/>
    <xf numFmtId="0" fontId="214" fillId="115" borderId="0"/>
    <xf numFmtId="0" fontId="66" fillId="22" borderId="0" applyNumberFormat="0">
      <alignment horizontal="center" vertical="center"/>
    </xf>
    <xf numFmtId="209" fontId="91" fillId="114" borderId="0" applyNumberFormat="0">
      <alignment vertical="center"/>
    </xf>
    <xf numFmtId="0" fontId="215" fillId="0" borderId="232"/>
    <xf numFmtId="0" fontId="216" fillId="0" borderId="0" applyNumberFormat="0" applyFill="0" applyBorder="0" applyAlignment="0" applyProtection="0"/>
    <xf numFmtId="209" fontId="217" fillId="25" borderId="0" applyNumberFormat="0">
      <alignment vertical="center"/>
    </xf>
    <xf numFmtId="209" fontId="218" fillId="25" borderId="0" applyNumberFormat="0">
      <alignment vertical="center"/>
    </xf>
    <xf numFmtId="0" fontId="216" fillId="0" borderId="0" applyNumberFormat="0" applyFill="0" applyBorder="0" applyAlignment="0" applyProtection="0"/>
    <xf numFmtId="0" fontId="216" fillId="0" borderId="0" applyNumberFormat="0" applyFill="0" applyBorder="0" applyAlignment="0" applyProtection="0"/>
    <xf numFmtId="209" fontId="129" fillId="102" borderId="0">
      <alignment vertical="center"/>
    </xf>
    <xf numFmtId="209" fontId="28" fillId="0" borderId="0" applyNumberFormat="0">
      <alignment vertical="center"/>
    </xf>
    <xf numFmtId="0" fontId="216" fillId="0" borderId="0" applyNumberFormat="0" applyFill="0" applyBorder="0" applyAlignment="0" applyProtection="0"/>
    <xf numFmtId="0" fontId="219" fillId="0" borderId="0" applyNumberFormat="0" applyFill="0" applyBorder="0" applyProtection="0">
      <alignment horizontal="left" vertical="center" indent="10"/>
    </xf>
    <xf numFmtId="211" fontId="66" fillId="0" borderId="0">
      <alignment vertical="center"/>
    </xf>
    <xf numFmtId="209" fontId="66" fillId="0" borderId="0" applyNumberFormat="0">
      <alignment vertical="center"/>
    </xf>
    <xf numFmtId="211" fontId="10" fillId="0" borderId="0">
      <alignment vertical="center"/>
    </xf>
    <xf numFmtId="0" fontId="219" fillId="0" borderId="0" applyNumberFormat="0" applyFill="0" applyBorder="0" applyProtection="0">
      <alignment horizontal="left" vertical="center" indent="10"/>
    </xf>
    <xf numFmtId="0" fontId="216" fillId="0" borderId="0" applyNumberFormat="0" applyFill="0" applyBorder="0" applyAlignment="0" applyProtection="0"/>
    <xf numFmtId="0" fontId="216" fillId="0" borderId="0" applyNumberFormat="0" applyFill="0" applyBorder="0" applyAlignment="0" applyProtection="0"/>
    <xf numFmtId="0" fontId="92" fillId="0" borderId="233"/>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11" fillId="0" borderId="0">
      <alignment horizontal="right"/>
    </xf>
    <xf numFmtId="0" fontId="11" fillId="0" borderId="0">
      <alignment horizontal="right"/>
    </xf>
    <xf numFmtId="0" fontId="11" fillId="0" borderId="0">
      <alignment horizontal="right"/>
    </xf>
    <xf numFmtId="0" fontId="220" fillId="0" borderId="0">
      <alignment vertical="center"/>
    </xf>
    <xf numFmtId="14" fontId="11" fillId="91" borderId="0"/>
    <xf numFmtId="238" fontId="16" fillId="0" borderId="0" applyNumberFormat="0" applyFill="0" applyBorder="0" applyAlignment="0" applyProtection="0"/>
    <xf numFmtId="238" fontId="16" fillId="0" borderId="0" applyNumberFormat="0" applyFill="0" applyBorder="0" applyAlignment="0" applyProtection="0"/>
    <xf numFmtId="0" fontId="221" fillId="61" borderId="15"/>
    <xf numFmtId="0" fontId="222" fillId="0" borderId="0"/>
    <xf numFmtId="209" fontId="66" fillId="0" borderId="234">
      <alignment vertical="center"/>
    </xf>
    <xf numFmtId="209" fontId="66" fillId="0" borderId="234">
      <alignment vertical="center"/>
    </xf>
    <xf numFmtId="209" fontId="66" fillId="0" borderId="234">
      <alignment vertical="center"/>
    </xf>
    <xf numFmtId="209" fontId="66" fillId="0" borderId="234">
      <alignment vertical="center"/>
    </xf>
    <xf numFmtId="209" fontId="66" fillId="0" borderId="234">
      <alignment vertical="center"/>
    </xf>
    <xf numFmtId="209" fontId="66" fillId="0" borderId="234">
      <alignment vertical="center"/>
    </xf>
    <xf numFmtId="209" fontId="66" fillId="0" borderId="234">
      <alignment vertical="center"/>
    </xf>
    <xf numFmtId="209" fontId="66" fillId="0" borderId="234">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09" fontId="66" fillId="0" borderId="226">
      <alignment vertical="center"/>
    </xf>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44" fontId="209" fillId="0" borderId="235" applyNumberFormat="0" applyFont="0" applyFill="0" applyAlignment="0" applyProtection="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10" fillId="0" borderId="236" applyFill="0"/>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66" fillId="0" borderId="237">
      <alignment vertical="center"/>
    </xf>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0" fontId="99" fillId="0" borderId="238" applyNumberFormat="0" applyFill="0" applyAlignment="0" applyProtection="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209" fontId="10" fillId="0" borderId="239" applyFill="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0" fontId="99" fillId="0" borderId="238" applyNumberFormat="0" applyFill="0" applyAlignment="0" applyProtection="0"/>
    <xf numFmtId="209" fontId="10" fillId="0" borderId="123" applyFill="0"/>
    <xf numFmtId="209" fontId="10" fillId="0" borderId="123" applyFill="0"/>
    <xf numFmtId="209" fontId="10" fillId="0" borderId="123" applyFill="0"/>
    <xf numFmtId="209" fontId="10" fillId="0" borderId="123" applyFill="0"/>
    <xf numFmtId="209" fontId="10" fillId="0" borderId="123" applyFill="0"/>
    <xf numFmtId="209" fontId="10" fillId="0" borderId="123" applyFill="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209" fontId="11" fillId="0" borderId="236" applyFill="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11" fillId="0" borderId="123" applyFill="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0" fontId="99" fillId="0" borderId="241" applyNumberFormat="0" applyFill="0" applyAlignment="0" applyProtection="0"/>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209" fontId="66" fillId="0" borderId="240">
      <alignment vertical="center"/>
    </xf>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03" fillId="0" borderId="89" applyFont="0" applyFill="0" applyAlignment="0" applyProtection="0"/>
    <xf numFmtId="0" fontId="159" fillId="0" borderId="242"/>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0" fontId="159" fillId="0" borderId="204"/>
    <xf numFmtId="209" fontId="74" fillId="116" borderId="0" applyNumberFormat="0" applyFont="0" applyBorder="0" applyAlignment="0" applyProtection="0"/>
    <xf numFmtId="265" fontId="223" fillId="0" borderId="0">
      <alignment horizontal="center"/>
    </xf>
    <xf numFmtId="0" fontId="11" fillId="117" borderId="187"/>
    <xf numFmtId="0" fontId="224" fillId="0" borderId="0">
      <alignment vertical="center"/>
    </xf>
    <xf numFmtId="286" fontId="60" fillId="0" borderId="0" applyFon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287" fontId="11" fillId="0" borderId="0" applyFont="0" applyFill="0" applyBorder="0" applyAlignment="0" applyProtection="0"/>
    <xf numFmtId="288" fontId="11" fillId="0" borderId="0" applyFont="0" applyFill="0" applyBorder="0" applyAlignment="0" applyProtection="0"/>
    <xf numFmtId="0" fontId="16" fillId="0" borderId="0" applyNumberFormat="0" applyFill="0" applyBorder="0"/>
    <xf numFmtId="0" fontId="16" fillId="0" borderId="0" applyNumberFormat="0" applyFill="0" applyBorder="0"/>
    <xf numFmtId="0" fontId="226" fillId="0" borderId="0" applyNumberFormat="0" applyFill="0" applyBorder="0" applyAlignment="0" applyProtection="0"/>
    <xf numFmtId="0" fontId="226" fillId="0" borderId="0" applyNumberFormat="0" applyFill="0" applyBorder="0" applyAlignment="0" applyProtection="0"/>
    <xf numFmtId="0" fontId="11" fillId="0" borderId="0"/>
    <xf numFmtId="0" fontId="227" fillId="0" borderId="0">
      <alignment horizontal="center"/>
    </xf>
    <xf numFmtId="0" fontId="6" fillId="0" borderId="0">
      <alignment horizontal="center"/>
    </xf>
    <xf numFmtId="0" fontId="20" fillId="0" borderId="0"/>
    <xf numFmtId="0" fontId="60" fillId="0" borderId="0"/>
    <xf numFmtId="0" fontId="60" fillId="0" borderId="0"/>
    <xf numFmtId="0" fontId="11" fillId="37" borderId="0" applyNumberFormat="0" applyFont="0" applyBorder="0" applyAlignment="0" applyProtection="0"/>
    <xf numFmtId="0" fontId="11" fillId="37" borderId="0" applyNumberFormat="0" applyFont="0" applyBorder="0" applyAlignment="0" applyProtection="0"/>
    <xf numFmtId="0" fontId="11" fillId="37" borderId="0" applyNumberFormat="0" applyFont="0" applyBorder="0" applyAlignment="0" applyProtection="0"/>
    <xf numFmtId="0" fontId="11" fillId="37" borderId="0" applyNumberFormat="0" applyFont="0" applyBorder="0" applyAlignment="0" applyProtection="0"/>
    <xf numFmtId="0" fontId="228" fillId="0" borderId="0">
      <alignment horizontal="center" vertical="center"/>
    </xf>
    <xf numFmtId="0" fontId="229" fillId="0" borderId="0">
      <alignment vertical="center"/>
    </xf>
    <xf numFmtId="0" fontId="230" fillId="0" borderId="0">
      <alignment vertical="center"/>
    </xf>
    <xf numFmtId="289" fontId="62" fillId="0" borderId="0">
      <alignment horizontal="center" vertical="center"/>
    </xf>
    <xf numFmtId="0" fontId="62" fillId="45" borderId="0">
      <alignment vertical="center"/>
    </xf>
    <xf numFmtId="0" fontId="231" fillId="118" borderId="0">
      <alignment vertical="center"/>
    </xf>
    <xf numFmtId="0" fontId="11" fillId="0" borderId="0"/>
  </cellStyleXfs>
  <cellXfs count="1019">
    <xf numFmtId="0" fontId="0" fillId="0" borderId="0" xfId="0"/>
    <xf numFmtId="0" fontId="7" fillId="16" borderId="0" xfId="3" applyNumberFormat="1" applyFont="1" applyFill="1" applyBorder="1" applyAlignment="1" applyProtection="1"/>
    <xf numFmtId="0" fontId="8" fillId="16" borderId="0" xfId="3" applyNumberFormat="1" applyFont="1" applyFill="1" applyBorder="1" applyAlignment="1" applyProtection="1">
      <alignment horizontal="left"/>
    </xf>
    <xf numFmtId="0" fontId="6" fillId="0" borderId="0" xfId="3" applyNumberFormat="1" applyFont="1" applyFill="1" applyBorder="1" applyAlignment="1" applyProtection="1"/>
    <xf numFmtId="15" fontId="8" fillId="16" borderId="0" xfId="3" applyNumberFormat="1" applyFont="1" applyFill="1" applyBorder="1" applyAlignment="1" applyProtection="1">
      <alignment horizontal="left"/>
    </xf>
    <xf numFmtId="0" fontId="9" fillId="16" borderId="0" xfId="3" applyNumberFormat="1" applyFont="1" applyFill="1" applyBorder="1" applyAlignment="1" applyProtection="1"/>
    <xf numFmtId="0" fontId="10" fillId="17" borderId="5" xfId="3" applyFont="1" applyFill="1" applyBorder="1" applyProtection="1"/>
    <xf numFmtId="0" fontId="6" fillId="18" borderId="6" xfId="3" applyFont="1" applyFill="1" applyBorder="1" applyProtection="1"/>
    <xf numFmtId="0" fontId="10" fillId="17" borderId="7" xfId="3" applyFont="1" applyFill="1" applyBorder="1" applyProtection="1"/>
    <xf numFmtId="0" fontId="6" fillId="17" borderId="0" xfId="3" applyFont="1" applyFill="1" applyBorder="1" applyProtection="1"/>
    <xf numFmtId="0" fontId="10" fillId="17" borderId="8" xfId="3" applyFont="1" applyFill="1" applyBorder="1" applyProtection="1"/>
    <xf numFmtId="0" fontId="12" fillId="0" borderId="9" xfId="3" applyNumberFormat="1" applyFont="1" applyFill="1" applyBorder="1" applyAlignment="1" applyProtection="1"/>
    <xf numFmtId="0" fontId="9" fillId="16" borderId="13" xfId="3" applyNumberFormat="1" applyFont="1" applyFill="1" applyBorder="1" applyAlignment="1" applyProtection="1"/>
    <xf numFmtId="0" fontId="13" fillId="20" borderId="14" xfId="3" applyNumberFormat="1" applyFont="1" applyFill="1" applyBorder="1" applyAlignment="1" applyProtection="1">
      <alignment horizontal="left"/>
    </xf>
    <xf numFmtId="0" fontId="6" fillId="17" borderId="15" xfId="3" applyFont="1" applyFill="1" applyBorder="1" applyAlignment="1" applyProtection="1">
      <alignment horizontal="left" vertical="center" wrapText="1"/>
    </xf>
    <xf numFmtId="0" fontId="6" fillId="18" borderId="15" xfId="3" applyFont="1" applyFill="1" applyBorder="1" applyAlignment="1" applyProtection="1">
      <alignment horizontal="left" vertical="center" wrapText="1"/>
    </xf>
    <xf numFmtId="0" fontId="6" fillId="0" borderId="15" xfId="3" applyFont="1" applyFill="1" applyBorder="1" applyAlignment="1" applyProtection="1">
      <alignment horizontal="left" vertical="center" wrapText="1"/>
    </xf>
    <xf numFmtId="0" fontId="6" fillId="21" borderId="15" xfId="3" applyFont="1" applyFill="1" applyBorder="1" applyProtection="1"/>
    <xf numFmtId="0" fontId="6" fillId="22" borderId="15" xfId="3" applyFill="1" applyBorder="1" applyProtection="1"/>
    <xf numFmtId="0" fontId="6" fillId="23" borderId="15" xfId="3" applyFont="1" applyFill="1" applyBorder="1" applyAlignment="1" applyProtection="1">
      <alignment horizontal="left" vertical="center" wrapText="1"/>
    </xf>
    <xf numFmtId="0" fontId="6" fillId="0" borderId="16" xfId="3" applyFont="1" applyFill="1" applyBorder="1" applyAlignment="1" applyProtection="1">
      <alignment horizontal="left" vertical="center" wrapText="1"/>
    </xf>
    <xf numFmtId="0" fontId="13" fillId="20" borderId="17" xfId="3" applyNumberFormat="1" applyFont="1" applyFill="1" applyBorder="1" applyAlignment="1" applyProtection="1">
      <alignment horizontal="left"/>
    </xf>
    <xf numFmtId="0" fontId="6" fillId="0" borderId="0" xfId="3" applyNumberFormat="1" applyFont="1" applyFill="1" applyBorder="1" applyAlignment="1" applyProtection="1">
      <alignment horizontal="right"/>
    </xf>
    <xf numFmtId="164" fontId="10" fillId="24" borderId="18" xfId="3" applyNumberFormat="1" applyFont="1" applyFill="1" applyBorder="1" applyAlignment="1" applyProtection="1">
      <alignment horizontal="center"/>
    </xf>
    <xf numFmtId="0" fontId="10" fillId="0" borderId="18" xfId="3" applyFont="1" applyBorder="1" applyAlignment="1" applyProtection="1">
      <alignment horizontal="center"/>
    </xf>
    <xf numFmtId="166" fontId="6" fillId="25" borderId="19" xfId="3" applyNumberFormat="1" applyFont="1" applyFill="1" applyBorder="1" applyAlignment="1" applyProtection="1"/>
    <xf numFmtId="166" fontId="14" fillId="25" borderId="19" xfId="3" applyNumberFormat="1" applyFont="1" applyFill="1" applyBorder="1" applyAlignment="1" applyProtection="1"/>
    <xf numFmtId="166" fontId="6" fillId="25" borderId="20" xfId="3" applyNumberFormat="1" applyFont="1" applyFill="1" applyBorder="1" applyAlignment="1" applyProtection="1"/>
    <xf numFmtId="166" fontId="15" fillId="25" borderId="20" xfId="3" applyNumberFormat="1" applyFont="1" applyFill="1" applyBorder="1" applyAlignment="1" applyProtection="1"/>
    <xf numFmtId="166" fontId="6" fillId="25" borderId="21" xfId="3" applyNumberFormat="1" applyFont="1" applyFill="1" applyBorder="1" applyAlignment="1" applyProtection="1"/>
    <xf numFmtId="0" fontId="16" fillId="0" borderId="0" xfId="3" applyFont="1" applyProtection="1"/>
    <xf numFmtId="0" fontId="17" fillId="16" borderId="0" xfId="3" applyFont="1" applyFill="1" applyBorder="1" applyProtection="1"/>
    <xf numFmtId="2" fontId="10" fillId="0" borderId="0" xfId="3" applyNumberFormat="1" applyFont="1" applyAlignment="1" applyProtection="1">
      <alignment horizontal="center" vertical="center" wrapText="1"/>
    </xf>
    <xf numFmtId="0" fontId="11" fillId="17" borderId="22" xfId="3" applyFont="1" applyFill="1" applyBorder="1" applyProtection="1"/>
    <xf numFmtId="0" fontId="10" fillId="19" borderId="23" xfId="3" applyFont="1" applyFill="1" applyBorder="1" applyAlignment="1" applyProtection="1">
      <alignment horizontal="center"/>
    </xf>
    <xf numFmtId="14" fontId="6" fillId="19" borderId="23" xfId="3" applyNumberFormat="1" applyFont="1" applyFill="1" applyBorder="1" applyAlignment="1" applyProtection="1">
      <alignment horizontal="center"/>
    </xf>
    <xf numFmtId="14" fontId="11" fillId="19" borderId="24" xfId="3" applyNumberFormat="1" applyFont="1" applyFill="1" applyBorder="1" applyAlignment="1" applyProtection="1">
      <alignment horizontal="center"/>
    </xf>
    <xf numFmtId="0" fontId="10" fillId="17" borderId="23" xfId="3" applyFont="1" applyFill="1" applyBorder="1" applyAlignment="1" applyProtection="1">
      <alignment horizontal="center"/>
    </xf>
    <xf numFmtId="14" fontId="6" fillId="26" borderId="23" xfId="3" applyNumberFormat="1" applyFont="1" applyFill="1" applyBorder="1" applyAlignment="1" applyProtection="1">
      <alignment horizontal="center"/>
    </xf>
    <xf numFmtId="14" fontId="11" fillId="26" borderId="24" xfId="3" applyNumberFormat="1" applyFont="1" applyFill="1" applyBorder="1" applyAlignment="1" applyProtection="1">
      <alignment horizontal="center"/>
    </xf>
    <xf numFmtId="0" fontId="11" fillId="17" borderId="19" xfId="3" applyFont="1" applyFill="1" applyBorder="1" applyProtection="1"/>
    <xf numFmtId="14" fontId="11" fillId="26" borderId="19" xfId="3" applyNumberFormat="1" applyFont="1" applyFill="1" applyBorder="1" applyAlignment="1" applyProtection="1">
      <alignment horizontal="center"/>
    </xf>
    <xf numFmtId="0" fontId="6" fillId="0" borderId="19" xfId="3" applyFont="1" applyFill="1" applyBorder="1" applyAlignment="1" applyProtection="1">
      <alignment horizontal="left"/>
    </xf>
    <xf numFmtId="0" fontId="11" fillId="17" borderId="20" xfId="3" applyFont="1" applyFill="1" applyBorder="1" applyProtection="1"/>
    <xf numFmtId="14" fontId="11" fillId="26" borderId="20" xfId="3" applyNumberFormat="1" applyFont="1" applyFill="1" applyBorder="1" applyAlignment="1" applyProtection="1">
      <alignment horizontal="center"/>
    </xf>
    <xf numFmtId="0" fontId="6" fillId="0" borderId="20" xfId="3" applyFont="1" applyFill="1" applyBorder="1" applyAlignment="1" applyProtection="1">
      <alignment horizontal="left"/>
    </xf>
    <xf numFmtId="0" fontId="11" fillId="17" borderId="21" xfId="3" applyFont="1" applyFill="1" applyBorder="1" applyProtection="1"/>
    <xf numFmtId="14" fontId="11" fillId="26" borderId="21" xfId="3" applyNumberFormat="1" applyFont="1" applyFill="1" applyBorder="1" applyAlignment="1" applyProtection="1">
      <alignment horizontal="center"/>
    </xf>
    <xf numFmtId="14" fontId="11" fillId="0" borderId="21" xfId="3" applyNumberFormat="1" applyFont="1" applyFill="1" applyBorder="1" applyAlignment="1" applyProtection="1">
      <alignment horizontal="left"/>
    </xf>
    <xf numFmtId="0" fontId="11" fillId="17" borderId="20" xfId="3" applyFont="1" applyFill="1" applyBorder="1" applyAlignment="1" applyProtection="1">
      <alignment horizontal="center"/>
    </xf>
    <xf numFmtId="0" fontId="6" fillId="17" borderId="20" xfId="3" applyFont="1" applyFill="1" applyBorder="1" applyAlignment="1" applyProtection="1">
      <alignment horizontal="center"/>
    </xf>
    <xf numFmtId="14" fontId="11" fillId="17" borderId="20" xfId="3" applyNumberFormat="1" applyFont="1" applyFill="1" applyBorder="1" applyAlignment="1" applyProtection="1">
      <alignment horizontal="center"/>
    </xf>
    <xf numFmtId="14" fontId="11" fillId="0" borderId="20" xfId="3" applyNumberFormat="1" applyFont="1" applyFill="1" applyBorder="1" applyAlignment="1" applyProtection="1">
      <alignment horizontal="center"/>
    </xf>
    <xf numFmtId="0" fontId="6" fillId="0" borderId="20" xfId="3" applyFont="1" applyFill="1" applyBorder="1" applyAlignment="1" applyProtection="1">
      <alignment horizontal="center"/>
    </xf>
    <xf numFmtId="0" fontId="11" fillId="26" borderId="19" xfId="3" applyFont="1" applyFill="1" applyBorder="1" applyProtection="1"/>
    <xf numFmtId="0" fontId="11" fillId="26" borderId="19" xfId="3" applyFont="1" applyFill="1" applyBorder="1" applyAlignment="1" applyProtection="1">
      <alignment horizontal="center"/>
    </xf>
    <xf numFmtId="14" fontId="11" fillId="0" borderId="19" xfId="3" applyNumberFormat="1" applyFont="1" applyFill="1" applyBorder="1" applyAlignment="1" applyProtection="1">
      <alignment horizontal="center"/>
    </xf>
    <xf numFmtId="14" fontId="11" fillId="0" borderId="18" xfId="3" applyNumberFormat="1" applyFont="1" applyFill="1" applyBorder="1" applyAlignment="1" applyProtection="1">
      <alignment horizontal="center"/>
    </xf>
    <xf numFmtId="14" fontId="11" fillId="26" borderId="18" xfId="3" applyNumberFormat="1" applyFont="1" applyFill="1" applyBorder="1" applyAlignment="1" applyProtection="1">
      <alignment horizontal="center"/>
    </xf>
    <xf numFmtId="0" fontId="11" fillId="26" borderId="20" xfId="3" applyFont="1" applyFill="1" applyBorder="1" applyProtection="1"/>
    <xf numFmtId="0" fontId="11" fillId="26" borderId="20" xfId="3" applyFont="1" applyFill="1" applyBorder="1" applyAlignment="1" applyProtection="1">
      <alignment horizontal="center"/>
    </xf>
    <xf numFmtId="14" fontId="11" fillId="0" borderId="21" xfId="3" applyNumberFormat="1" applyFont="1" applyFill="1" applyBorder="1" applyAlignment="1" applyProtection="1">
      <alignment horizontal="center"/>
    </xf>
    <xf numFmtId="0" fontId="11" fillId="26" borderId="21" xfId="3" applyFont="1" applyFill="1" applyBorder="1" applyProtection="1"/>
    <xf numFmtId="0" fontId="11" fillId="26" borderId="21" xfId="3" applyFont="1" applyFill="1" applyBorder="1" applyAlignment="1" applyProtection="1">
      <alignment horizontal="center"/>
    </xf>
    <xf numFmtId="0" fontId="11" fillId="17" borderId="5" xfId="3" applyFont="1" applyFill="1" applyBorder="1" applyAlignment="1" applyProtection="1">
      <alignment vertical="top"/>
    </xf>
    <xf numFmtId="0" fontId="6" fillId="17" borderId="6" xfId="3" applyFont="1" applyFill="1" applyBorder="1" applyProtection="1"/>
    <xf numFmtId="0" fontId="10" fillId="18" borderId="25" xfId="3" applyFont="1" applyFill="1" applyBorder="1" applyAlignment="1" applyProtection="1">
      <alignment horizontal="center" vertical="center" wrapText="1"/>
    </xf>
    <xf numFmtId="0" fontId="10" fillId="20" borderId="25" xfId="3" applyFont="1" applyFill="1" applyBorder="1" applyAlignment="1" applyProtection="1">
      <alignment horizontal="center" vertical="center" wrapText="1"/>
    </xf>
    <xf numFmtId="0" fontId="11" fillId="17" borderId="7" xfId="3" applyFont="1" applyFill="1" applyBorder="1" applyAlignment="1" applyProtection="1">
      <alignment vertical="top"/>
    </xf>
    <xf numFmtId="17" fontId="10" fillId="18" borderId="25" xfId="3" applyNumberFormat="1" applyFont="1" applyFill="1" applyBorder="1" applyAlignment="1" applyProtection="1">
      <alignment horizontal="center" vertical="center" wrapText="1"/>
    </xf>
    <xf numFmtId="14" fontId="10" fillId="0" borderId="25" xfId="3" applyNumberFormat="1" applyFont="1" applyFill="1" applyBorder="1" applyAlignment="1" applyProtection="1">
      <alignment horizontal="center" vertical="center" wrapText="1"/>
    </xf>
    <xf numFmtId="17" fontId="11" fillId="18" borderId="25" xfId="3" applyNumberFormat="1" applyFont="1" applyFill="1" applyBorder="1" applyAlignment="1" applyProtection="1">
      <alignment horizontal="center" vertical="center" wrapText="1"/>
    </xf>
    <xf numFmtId="14" fontId="11" fillId="0" borderId="25" xfId="3" applyNumberFormat="1" applyFont="1" applyFill="1" applyBorder="1" applyAlignment="1" applyProtection="1">
      <alignment horizontal="center" vertical="center" wrapText="1"/>
    </xf>
    <xf numFmtId="0" fontId="11" fillId="17" borderId="26" xfId="3" applyFont="1" applyFill="1" applyBorder="1" applyProtection="1"/>
    <xf numFmtId="1" fontId="11" fillId="18" borderId="25" xfId="3" applyNumberFormat="1" applyFont="1" applyFill="1" applyBorder="1" applyAlignment="1" applyProtection="1">
      <alignment horizontal="center" vertical="center" wrapText="1"/>
    </xf>
    <xf numFmtId="1" fontId="11" fillId="0" borderId="25" xfId="3" applyNumberFormat="1" applyFont="1" applyFill="1" applyBorder="1" applyAlignment="1" applyProtection="1">
      <alignment horizontal="center" vertical="center" wrapText="1"/>
    </xf>
    <xf numFmtId="0" fontId="6" fillId="17" borderId="9" xfId="3" applyFont="1" applyFill="1" applyBorder="1" applyProtection="1"/>
    <xf numFmtId="0" fontId="11" fillId="17" borderId="27" xfId="3" applyFont="1" applyFill="1" applyBorder="1" applyProtection="1"/>
    <xf numFmtId="0" fontId="11" fillId="0" borderId="28" xfId="3" applyFont="1" applyFill="1" applyBorder="1" applyProtection="1"/>
    <xf numFmtId="0" fontId="11" fillId="0" borderId="29" xfId="3" applyFont="1" applyFill="1" applyBorder="1" applyProtection="1"/>
    <xf numFmtId="166" fontId="6" fillId="0" borderId="29" xfId="3" applyNumberFormat="1" applyFont="1" applyFill="1" applyBorder="1" applyAlignment="1" applyProtection="1"/>
    <xf numFmtId="166" fontId="6" fillId="0" borderId="30" xfId="3" applyNumberFormat="1" applyFont="1" applyFill="1" applyBorder="1" applyAlignment="1" applyProtection="1"/>
    <xf numFmtId="166" fontId="6" fillId="0" borderId="31" xfId="3" applyNumberFormat="1" applyFont="1" applyFill="1" applyBorder="1" applyAlignment="1" applyProtection="1"/>
    <xf numFmtId="0" fontId="11" fillId="0" borderId="7" xfId="3" applyFont="1" applyFill="1" applyBorder="1" applyProtection="1"/>
    <xf numFmtId="0" fontId="11" fillId="0" borderId="0" xfId="3" applyFont="1" applyFill="1" applyBorder="1" applyProtection="1"/>
    <xf numFmtId="166" fontId="6" fillId="0" borderId="0" xfId="3" applyNumberFormat="1" applyFont="1" applyFill="1" applyBorder="1" applyAlignment="1" applyProtection="1"/>
    <xf numFmtId="166" fontId="6" fillId="0" borderId="32" xfId="3" applyNumberFormat="1" applyFont="1" applyFill="1" applyBorder="1" applyAlignment="1" applyProtection="1"/>
    <xf numFmtId="166" fontId="6" fillId="0" borderId="33" xfId="3" applyNumberFormat="1" applyFont="1" applyFill="1" applyBorder="1" applyAlignment="1" applyProtection="1"/>
    <xf numFmtId="166" fontId="6" fillId="0" borderId="34" xfId="3" applyNumberFormat="1" applyFont="1" applyFill="1" applyBorder="1" applyAlignment="1" applyProtection="1"/>
    <xf numFmtId="166" fontId="6" fillId="0" borderId="35" xfId="3" applyNumberFormat="1" applyFont="1" applyFill="1" applyBorder="1" applyAlignment="1" applyProtection="1"/>
    <xf numFmtId="166" fontId="6" fillId="0" borderId="36" xfId="3" applyNumberFormat="1" applyFont="1" applyFill="1" applyBorder="1" applyAlignment="1" applyProtection="1"/>
    <xf numFmtId="0" fontId="6" fillId="17" borderId="37" xfId="3" applyFont="1" applyFill="1" applyBorder="1" applyProtection="1"/>
    <xf numFmtId="0" fontId="6" fillId="0" borderId="11" xfId="3" applyFont="1" applyBorder="1" applyProtection="1"/>
    <xf numFmtId="0" fontId="6" fillId="17" borderId="38" xfId="3" applyFont="1" applyFill="1" applyBorder="1" applyProtection="1"/>
    <xf numFmtId="0" fontId="6" fillId="0" borderId="39" xfId="3" applyFont="1" applyBorder="1" applyProtection="1"/>
    <xf numFmtId="166" fontId="6" fillId="27" borderId="9" xfId="3" applyNumberFormat="1" applyFont="1" applyFill="1" applyBorder="1" applyAlignment="1" applyProtection="1"/>
    <xf numFmtId="166" fontId="6" fillId="0" borderId="9" xfId="3" applyNumberFormat="1" applyFont="1" applyFill="1" applyBorder="1" applyAlignment="1" applyProtection="1"/>
    <xf numFmtId="166" fontId="6" fillId="0" borderId="40" xfId="3" applyNumberFormat="1" applyFont="1" applyFill="1" applyBorder="1" applyAlignment="1" applyProtection="1"/>
    <xf numFmtId="166" fontId="6" fillId="0" borderId="41" xfId="3" applyNumberFormat="1" applyFont="1" applyFill="1" applyBorder="1" applyAlignment="1" applyProtection="1"/>
    <xf numFmtId="0" fontId="13" fillId="20" borderId="42" xfId="3" applyNumberFormat="1" applyFont="1" applyFill="1" applyBorder="1" applyAlignment="1" applyProtection="1">
      <alignment horizontal="left"/>
    </xf>
    <xf numFmtId="0" fontId="18" fillId="0" borderId="25" xfId="4" applyNumberFormat="1" applyFont="1" applyFill="1" applyBorder="1" applyAlignment="1" applyProtection="1">
      <alignment horizontal="center"/>
    </xf>
    <xf numFmtId="0" fontId="6" fillId="0" borderId="9" xfId="3" applyNumberFormat="1" applyFont="1" applyFill="1" applyBorder="1" applyAlignment="1" applyProtection="1"/>
    <xf numFmtId="0" fontId="11" fillId="0" borderId="43" xfId="3" applyFont="1" applyFill="1" applyBorder="1" applyProtection="1"/>
    <xf numFmtId="14" fontId="11" fillId="0" borderId="0" xfId="4" applyNumberFormat="1" applyFont="1" applyFill="1" applyBorder="1" applyAlignment="1" applyProtection="1">
      <alignment horizontal="center"/>
    </xf>
    <xf numFmtId="0" fontId="6" fillId="0" borderId="44" xfId="3" applyNumberFormat="1" applyFont="1" applyFill="1" applyBorder="1" applyAlignment="1" applyProtection="1"/>
    <xf numFmtId="166" fontId="6" fillId="0" borderId="44" xfId="3" applyNumberFormat="1" applyFont="1" applyFill="1" applyBorder="1" applyAlignment="1" applyProtection="1"/>
    <xf numFmtId="166" fontId="6" fillId="0" borderId="45" xfId="3" applyNumberFormat="1" applyFont="1" applyFill="1" applyBorder="1" applyAlignment="1" applyProtection="1"/>
    <xf numFmtId="166" fontId="6" fillId="0" borderId="46" xfId="3" applyNumberFormat="1" applyFont="1" applyFill="1" applyBorder="1" applyAlignment="1" applyProtection="1"/>
    <xf numFmtId="0" fontId="11" fillId="0" borderId="8" xfId="3" applyFont="1" applyFill="1" applyBorder="1" applyProtection="1"/>
    <xf numFmtId="14" fontId="11" fillId="0" borderId="9" xfId="4" applyNumberFormat="1" applyFont="1" applyFill="1" applyBorder="1" applyAlignment="1" applyProtection="1">
      <alignment horizontal="center"/>
    </xf>
    <xf numFmtId="0" fontId="11" fillId="0" borderId="9" xfId="3" applyFont="1" applyFill="1" applyBorder="1" applyProtection="1"/>
    <xf numFmtId="166" fontId="6" fillId="0" borderId="47" xfId="3" applyNumberFormat="1" applyFont="1" applyFill="1" applyBorder="1" applyAlignment="1" applyProtection="1"/>
    <xf numFmtId="0" fontId="13" fillId="20" borderId="48" xfId="3" applyNumberFormat="1" applyFont="1" applyFill="1" applyBorder="1" applyAlignment="1" applyProtection="1">
      <alignment horizontal="left"/>
    </xf>
    <xf numFmtId="2" fontId="10" fillId="0" borderId="0" xfId="3" applyNumberFormat="1" applyFont="1" applyAlignment="1" applyProtection="1">
      <alignment vertical="center" wrapText="1"/>
    </xf>
    <xf numFmtId="14" fontId="6" fillId="0" borderId="44" xfId="3" applyNumberFormat="1" applyFont="1" applyFill="1" applyBorder="1" applyAlignment="1" applyProtection="1">
      <alignment horizontal="center"/>
    </xf>
    <xf numFmtId="167" fontId="6" fillId="0" borderId="44" xfId="3" applyNumberFormat="1" applyFont="1" applyFill="1" applyBorder="1" applyAlignment="1" applyProtection="1"/>
    <xf numFmtId="167" fontId="6" fillId="0" borderId="45" xfId="3" applyNumberFormat="1" applyFont="1" applyFill="1" applyBorder="1" applyAlignment="1" applyProtection="1"/>
    <xf numFmtId="167" fontId="6" fillId="0" borderId="49" xfId="3" applyNumberFormat="1" applyFont="1" applyFill="1" applyBorder="1" applyAlignment="1" applyProtection="1"/>
    <xf numFmtId="0" fontId="11" fillId="17" borderId="7" xfId="3" applyFont="1" applyFill="1" applyBorder="1" applyProtection="1"/>
    <xf numFmtId="0" fontId="6" fillId="0" borderId="0" xfId="3" applyFont="1" applyFill="1" applyBorder="1" applyAlignment="1" applyProtection="1">
      <alignment horizontal="center"/>
    </xf>
    <xf numFmtId="0" fontId="11" fillId="0" borderId="0" xfId="3" applyFont="1" applyFill="1" applyBorder="1" applyAlignment="1" applyProtection="1">
      <alignment horizontal="center"/>
    </xf>
    <xf numFmtId="168" fontId="6" fillId="17" borderId="0" xfId="3" applyNumberFormat="1" applyFont="1" applyFill="1" applyBorder="1" applyProtection="1"/>
    <xf numFmtId="168" fontId="6" fillId="17" borderId="32" xfId="3" applyNumberFormat="1" applyFont="1" applyFill="1" applyBorder="1" applyProtection="1"/>
    <xf numFmtId="168" fontId="6" fillId="17" borderId="20" xfId="3" applyNumberFormat="1" applyFont="1" applyFill="1" applyBorder="1" applyProtection="1"/>
    <xf numFmtId="0" fontId="19" fillId="0" borderId="0" xfId="3" applyNumberFormat="1" applyFont="1" applyFill="1" applyBorder="1" applyAlignment="1" applyProtection="1"/>
    <xf numFmtId="167" fontId="6" fillId="0" borderId="0" xfId="3" applyNumberFormat="1" applyFont="1" applyFill="1" applyBorder="1" applyAlignment="1" applyProtection="1"/>
    <xf numFmtId="167" fontId="6" fillId="0" borderId="32" xfId="3" applyNumberFormat="1" applyFont="1" applyFill="1" applyBorder="1" applyAlignment="1" applyProtection="1"/>
    <xf numFmtId="167" fontId="6" fillId="0" borderId="20" xfId="3" applyNumberFormat="1" applyFont="1" applyFill="1" applyBorder="1" applyAlignment="1" applyProtection="1"/>
    <xf numFmtId="0" fontId="11" fillId="17" borderId="8" xfId="3" applyFont="1" applyFill="1" applyBorder="1" applyProtection="1"/>
    <xf numFmtId="0" fontId="6" fillId="0" borderId="9" xfId="3" applyFont="1" applyFill="1" applyBorder="1" applyAlignment="1" applyProtection="1">
      <alignment horizontal="center"/>
    </xf>
    <xf numFmtId="0" fontId="11" fillId="0" borderId="9" xfId="3" applyFont="1" applyFill="1" applyBorder="1" applyAlignment="1" applyProtection="1">
      <alignment horizontal="center"/>
    </xf>
    <xf numFmtId="167" fontId="6" fillId="0" borderId="9" xfId="3" applyNumberFormat="1" applyFont="1" applyFill="1" applyBorder="1" applyAlignment="1" applyProtection="1"/>
    <xf numFmtId="167" fontId="6" fillId="0" borderId="40" xfId="3" applyNumberFormat="1" applyFont="1" applyFill="1" applyBorder="1" applyAlignment="1" applyProtection="1"/>
    <xf numFmtId="167" fontId="6" fillId="0" borderId="21" xfId="3" applyNumberFormat="1" applyFont="1" applyFill="1" applyBorder="1" applyAlignment="1" applyProtection="1"/>
    <xf numFmtId="0" fontId="11" fillId="0" borderId="50" xfId="4" applyFont="1" applyFill="1" applyBorder="1" applyProtection="1"/>
    <xf numFmtId="0" fontId="11" fillId="0" borderId="51" xfId="4" applyFont="1" applyFill="1" applyBorder="1" applyProtection="1"/>
    <xf numFmtId="166" fontId="11" fillId="0" borderId="51" xfId="4" applyNumberFormat="1" applyFont="1" applyFill="1" applyBorder="1" applyAlignment="1" applyProtection="1"/>
    <xf numFmtId="166" fontId="11" fillId="0" borderId="52" xfId="4" applyNumberFormat="1" applyFont="1" applyFill="1" applyBorder="1" applyAlignment="1" applyProtection="1"/>
    <xf numFmtId="0" fontId="11" fillId="0" borderId="0" xfId="4" applyNumberFormat="1" applyFont="1" applyFill="1" applyBorder="1" applyAlignment="1" applyProtection="1"/>
    <xf numFmtId="166" fontId="11" fillId="0" borderId="53" xfId="4" applyNumberFormat="1" applyFont="1" applyFill="1" applyBorder="1" applyAlignment="1" applyProtection="1"/>
    <xf numFmtId="167" fontId="6" fillId="0" borderId="54" xfId="3" applyNumberFormat="1" applyFont="1" applyFill="1" applyBorder="1" applyAlignment="1" applyProtection="1"/>
    <xf numFmtId="17" fontId="10" fillId="20" borderId="25" xfId="3" applyNumberFormat="1" applyFont="1" applyFill="1" applyBorder="1" applyAlignment="1" applyProtection="1">
      <alignment horizontal="center" vertical="center" wrapText="1"/>
    </xf>
    <xf numFmtId="10" fontId="6" fillId="0" borderId="0" xfId="2" applyNumberFormat="1" applyFont="1" applyFill="1" applyBorder="1" applyAlignment="1" applyProtection="1"/>
    <xf numFmtId="0" fontId="20" fillId="17" borderId="44" xfId="3" applyFont="1" applyFill="1" applyBorder="1" applyAlignment="1" applyProtection="1">
      <alignment horizontal="center"/>
    </xf>
    <xf numFmtId="169" fontId="6" fillId="17" borderId="44" xfId="3" applyNumberFormat="1" applyFont="1" applyFill="1" applyBorder="1" applyProtection="1"/>
    <xf numFmtId="168" fontId="11" fillId="19" borderId="44" xfId="3" applyNumberFormat="1" applyFont="1" applyFill="1" applyBorder="1" applyProtection="1"/>
    <xf numFmtId="168" fontId="6" fillId="19" borderId="44" xfId="3" applyNumberFormat="1" applyFont="1" applyFill="1" applyBorder="1" applyProtection="1"/>
    <xf numFmtId="168" fontId="11" fillId="17" borderId="44" xfId="3" applyNumberFormat="1" applyFont="1" applyFill="1" applyBorder="1" applyProtection="1"/>
    <xf numFmtId="168" fontId="11" fillId="17" borderId="45" xfId="3" applyNumberFormat="1" applyFont="1" applyFill="1" applyBorder="1" applyProtection="1"/>
    <xf numFmtId="168" fontId="11" fillId="0" borderId="49" xfId="3" applyNumberFormat="1" applyFont="1" applyFill="1" applyBorder="1" applyProtection="1"/>
    <xf numFmtId="0" fontId="20" fillId="0" borderId="0" xfId="3" applyFont="1" applyFill="1" applyBorder="1" applyAlignment="1" applyProtection="1">
      <alignment horizontal="center"/>
    </xf>
    <xf numFmtId="169" fontId="6" fillId="17" borderId="0" xfId="3" applyNumberFormat="1" applyFont="1" applyFill="1" applyBorder="1" applyProtection="1"/>
    <xf numFmtId="168" fontId="11" fillId="19" borderId="0" xfId="3" applyNumberFormat="1" applyFont="1" applyFill="1" applyBorder="1" applyProtection="1"/>
    <xf numFmtId="168" fontId="6" fillId="19" borderId="0" xfId="3" applyNumberFormat="1" applyFont="1" applyFill="1" applyBorder="1" applyProtection="1"/>
    <xf numFmtId="168" fontId="11" fillId="17" borderId="0" xfId="3" applyNumberFormat="1" applyFont="1" applyFill="1" applyBorder="1" applyProtection="1"/>
    <xf numFmtId="168" fontId="11" fillId="17" borderId="32" xfId="3" applyNumberFormat="1" applyFont="1" applyFill="1" applyBorder="1" applyProtection="1"/>
    <xf numFmtId="168" fontId="11" fillId="0" borderId="20" xfId="3" applyNumberFormat="1" applyFont="1" applyFill="1" applyBorder="1" applyProtection="1"/>
    <xf numFmtId="168" fontId="6" fillId="0" borderId="0" xfId="3" applyNumberFormat="1" applyFont="1" applyFill="1" applyBorder="1" applyProtection="1"/>
    <xf numFmtId="168" fontId="11" fillId="0" borderId="0" xfId="3" applyNumberFormat="1" applyFont="1" applyFill="1" applyBorder="1" applyProtection="1"/>
    <xf numFmtId="168" fontId="11" fillId="0" borderId="32" xfId="3" applyNumberFormat="1" applyFont="1" applyFill="1" applyBorder="1" applyProtection="1"/>
    <xf numFmtId="168" fontId="6" fillId="0" borderId="20" xfId="3" applyNumberFormat="1" applyFont="1" applyFill="1" applyBorder="1" applyProtection="1"/>
    <xf numFmtId="168" fontId="11" fillId="18" borderId="0" xfId="3" applyNumberFormat="1" applyFont="1" applyFill="1" applyBorder="1" applyProtection="1"/>
    <xf numFmtId="168" fontId="6" fillId="18" borderId="0" xfId="3" applyNumberFormat="1" applyFont="1" applyFill="1" applyBorder="1" applyProtection="1"/>
    <xf numFmtId="168" fontId="6" fillId="18" borderId="32" xfId="3" applyNumberFormat="1" applyFont="1" applyFill="1" applyBorder="1" applyProtection="1"/>
    <xf numFmtId="0" fontId="20" fillId="0" borderId="9" xfId="3" applyFont="1" applyFill="1" applyBorder="1" applyAlignment="1" applyProtection="1">
      <alignment horizontal="center"/>
    </xf>
    <xf numFmtId="169" fontId="6" fillId="17" borderId="9" xfId="3" applyNumberFormat="1" applyFont="1" applyFill="1" applyBorder="1" applyProtection="1"/>
    <xf numFmtId="168" fontId="11" fillId="18" borderId="9" xfId="3" applyNumberFormat="1" applyFont="1" applyFill="1" applyBorder="1" applyProtection="1"/>
    <xf numFmtId="168" fontId="6" fillId="18" borderId="9" xfId="3" applyNumberFormat="1" applyFont="1" applyFill="1" applyBorder="1" applyProtection="1"/>
    <xf numFmtId="168" fontId="6" fillId="18" borderId="40" xfId="3" applyNumberFormat="1" applyFont="1" applyFill="1" applyBorder="1" applyProtection="1"/>
    <xf numFmtId="168" fontId="6" fillId="0" borderId="21" xfId="3" applyNumberFormat="1" applyFont="1" applyFill="1" applyBorder="1" applyProtection="1"/>
    <xf numFmtId="169" fontId="20" fillId="17" borderId="44" xfId="3" applyNumberFormat="1" applyFont="1" applyFill="1" applyBorder="1" applyProtection="1"/>
    <xf numFmtId="168" fontId="11" fillId="18" borderId="44" xfId="3" applyNumberFormat="1" applyFont="1" applyFill="1" applyBorder="1" applyProtection="1"/>
    <xf numFmtId="168" fontId="6" fillId="18" borderId="44" xfId="3" applyNumberFormat="1" applyFont="1" applyFill="1" applyBorder="1" applyProtection="1"/>
    <xf numFmtId="168" fontId="6" fillId="18" borderId="45" xfId="3" applyNumberFormat="1" applyFont="1" applyFill="1" applyBorder="1" applyProtection="1"/>
    <xf numFmtId="0" fontId="20" fillId="17" borderId="0" xfId="3" applyFont="1" applyFill="1" applyBorder="1" applyProtection="1"/>
    <xf numFmtId="0" fontId="10" fillId="0" borderId="0" xfId="3" applyFont="1" applyFill="1" applyBorder="1" applyProtection="1"/>
    <xf numFmtId="168" fontId="10" fillId="0" borderId="0" xfId="3" applyNumberFormat="1" applyFont="1" applyFill="1" applyBorder="1" applyAlignment="1" applyProtection="1">
      <alignment horizontal="right"/>
    </xf>
    <xf numFmtId="0" fontId="11" fillId="26" borderId="43" xfId="3" applyFont="1" applyFill="1" applyBorder="1" applyProtection="1"/>
    <xf numFmtId="0" fontId="20" fillId="26" borderId="44" xfId="3" applyFont="1" applyFill="1" applyBorder="1" applyAlignment="1" applyProtection="1">
      <alignment horizontal="center"/>
    </xf>
    <xf numFmtId="168" fontId="10" fillId="26" borderId="44" xfId="3" applyNumberFormat="1" applyFont="1" applyFill="1" applyBorder="1" applyAlignment="1" applyProtection="1">
      <alignment horizontal="center"/>
    </xf>
    <xf numFmtId="0" fontId="11" fillId="26" borderId="7" xfId="3" applyFont="1" applyFill="1" applyBorder="1" applyProtection="1"/>
    <xf numFmtId="0" fontId="20" fillId="26" borderId="0" xfId="3" applyFont="1" applyFill="1" applyBorder="1" applyAlignment="1" applyProtection="1">
      <alignment horizontal="center"/>
    </xf>
    <xf numFmtId="168" fontId="10" fillId="26" borderId="0" xfId="3" applyNumberFormat="1" applyFont="1" applyFill="1" applyBorder="1" applyAlignment="1" applyProtection="1">
      <alignment horizontal="center"/>
    </xf>
    <xf numFmtId="0" fontId="11" fillId="26" borderId="8" xfId="3" applyFont="1" applyFill="1" applyBorder="1" applyProtection="1"/>
    <xf numFmtId="0" fontId="20" fillId="26" borderId="9" xfId="3" applyFont="1" applyFill="1" applyBorder="1" applyAlignment="1" applyProtection="1">
      <alignment horizontal="center"/>
    </xf>
    <xf numFmtId="168" fontId="10" fillId="26" borderId="9" xfId="3" applyNumberFormat="1" applyFont="1" applyFill="1" applyBorder="1" applyAlignment="1" applyProtection="1">
      <alignment horizontal="center"/>
    </xf>
    <xf numFmtId="0" fontId="6" fillId="0" borderId="0" xfId="3" applyNumberFormat="1" applyFont="1" applyFill="1" applyBorder="1" applyAlignment="1" applyProtection="1">
      <alignment horizontal="center"/>
    </xf>
    <xf numFmtId="168" fontId="10" fillId="0" borderId="0" xfId="3" applyNumberFormat="1" applyFont="1" applyFill="1" applyBorder="1" applyAlignment="1" applyProtection="1">
      <alignment horizontal="center"/>
    </xf>
    <xf numFmtId="0" fontId="21" fillId="0" borderId="0" xfId="5" applyNumberFormat="1" applyFill="1" applyBorder="1" applyAlignment="1" applyProtection="1"/>
    <xf numFmtId="0" fontId="11" fillId="17" borderId="43" xfId="3" applyFont="1" applyFill="1" applyBorder="1" applyProtection="1"/>
    <xf numFmtId="0" fontId="11" fillId="17" borderId="56" xfId="3" applyFont="1" applyFill="1" applyBorder="1" applyProtection="1"/>
    <xf numFmtId="0" fontId="22" fillId="0" borderId="0" xfId="3" applyFont="1" applyAlignment="1">
      <alignment vertical="center"/>
    </xf>
    <xf numFmtId="0" fontId="11" fillId="19" borderId="7" xfId="3" applyFont="1" applyFill="1" applyBorder="1" applyProtection="1"/>
    <xf numFmtId="0" fontId="11" fillId="19" borderId="26" xfId="3" applyFont="1" applyFill="1" applyBorder="1" applyProtection="1"/>
    <xf numFmtId="0" fontId="11" fillId="19" borderId="8" xfId="3" applyFont="1" applyFill="1" applyBorder="1" applyProtection="1"/>
    <xf numFmtId="0" fontId="11" fillId="19" borderId="27" xfId="3" applyFont="1" applyFill="1" applyBorder="1" applyProtection="1"/>
    <xf numFmtId="0" fontId="23" fillId="0" borderId="0" xfId="3" applyNumberFormat="1" applyFont="1" applyFill="1" applyBorder="1" applyAlignment="1" applyProtection="1"/>
    <xf numFmtId="0" fontId="11" fillId="26" borderId="26" xfId="3" applyFont="1" applyFill="1" applyBorder="1" applyProtection="1"/>
    <xf numFmtId="0" fontId="11" fillId="26" borderId="27" xfId="3" applyFont="1" applyFill="1" applyBorder="1" applyProtection="1"/>
    <xf numFmtId="0" fontId="11" fillId="25" borderId="7" xfId="3" applyFont="1" applyFill="1" applyBorder="1" applyProtection="1"/>
    <xf numFmtId="0" fontId="11" fillId="25" borderId="26" xfId="3" applyFont="1" applyFill="1" applyBorder="1" applyProtection="1"/>
    <xf numFmtId="0" fontId="11" fillId="25" borderId="8" xfId="3" applyFont="1" applyFill="1" applyBorder="1" applyProtection="1"/>
    <xf numFmtId="0" fontId="11" fillId="25" borderId="27" xfId="3" applyFont="1" applyFill="1" applyBorder="1" applyProtection="1"/>
    <xf numFmtId="0" fontId="10" fillId="0" borderId="0" xfId="3" applyFont="1" applyBorder="1" applyProtection="1"/>
    <xf numFmtId="0" fontId="10" fillId="0" borderId="0" xfId="3" applyFont="1" applyProtection="1"/>
    <xf numFmtId="0" fontId="12" fillId="0" borderId="0" xfId="3" applyNumberFormat="1" applyFont="1" applyFill="1" applyBorder="1" applyAlignment="1" applyProtection="1"/>
    <xf numFmtId="0" fontId="10" fillId="0" borderId="0" xfId="3" applyNumberFormat="1" applyFont="1" applyFill="1" applyBorder="1" applyAlignment="1" applyProtection="1"/>
    <xf numFmtId="0" fontId="11" fillId="26" borderId="56" xfId="3" applyFont="1" applyFill="1" applyBorder="1" applyProtection="1"/>
    <xf numFmtId="0" fontId="24" fillId="20" borderId="43" xfId="3" applyFont="1" applyFill="1" applyBorder="1" applyProtection="1"/>
    <xf numFmtId="0" fontId="22" fillId="0" borderId="0" xfId="3" applyFont="1" applyBorder="1" applyAlignment="1">
      <alignment vertical="center"/>
    </xf>
    <xf numFmtId="0" fontId="24" fillId="20" borderId="7" xfId="3" applyFont="1" applyFill="1" applyBorder="1" applyProtection="1"/>
    <xf numFmtId="0" fontId="6" fillId="17" borderId="26" xfId="3" applyFill="1" applyBorder="1" applyProtection="1"/>
    <xf numFmtId="0" fontId="6" fillId="17" borderId="27" xfId="3" applyFill="1" applyBorder="1" applyProtection="1"/>
    <xf numFmtId="0" fontId="24" fillId="20" borderId="20" xfId="3" applyFont="1" applyFill="1" applyBorder="1" applyProtection="1"/>
    <xf numFmtId="0" fontId="24" fillId="20" borderId="21" xfId="3" applyFont="1" applyFill="1" applyBorder="1" applyProtection="1"/>
    <xf numFmtId="0" fontId="11" fillId="17" borderId="57" xfId="3" applyFont="1" applyFill="1" applyBorder="1" applyProtection="1"/>
    <xf numFmtId="0" fontId="11" fillId="17" borderId="58" xfId="3" applyFont="1" applyFill="1" applyBorder="1" applyProtection="1"/>
    <xf numFmtId="0" fontId="24" fillId="20" borderId="18" xfId="3" applyFont="1" applyFill="1" applyBorder="1" applyProtection="1"/>
    <xf numFmtId="0" fontId="11" fillId="26" borderId="59" xfId="3" applyFont="1" applyFill="1" applyBorder="1" applyProtection="1"/>
    <xf numFmtId="0" fontId="11" fillId="26" borderId="60" xfId="3" applyFont="1" applyFill="1" applyBorder="1" applyProtection="1"/>
    <xf numFmtId="0" fontId="11" fillId="19" borderId="9" xfId="3" applyFont="1" applyFill="1" applyBorder="1" applyProtection="1"/>
    <xf numFmtId="0" fontId="11" fillId="17" borderId="59" xfId="3" applyFont="1" applyFill="1" applyBorder="1" applyProtection="1"/>
    <xf numFmtId="0" fontId="6" fillId="17" borderId="61" xfId="3" applyFont="1" applyFill="1" applyBorder="1" applyProtection="1"/>
    <xf numFmtId="0" fontId="11" fillId="17" borderId="60" xfId="3" applyFont="1" applyFill="1" applyBorder="1" applyProtection="1"/>
    <xf numFmtId="0" fontId="6" fillId="17" borderId="60" xfId="3" applyFont="1" applyFill="1" applyBorder="1" applyProtection="1"/>
    <xf numFmtId="0" fontId="6" fillId="17" borderId="27" xfId="3" applyFont="1" applyFill="1" applyBorder="1" applyProtection="1"/>
    <xf numFmtId="0" fontId="6" fillId="17" borderId="26" xfId="3" applyFont="1" applyFill="1" applyBorder="1" applyProtection="1"/>
    <xf numFmtId="0" fontId="11" fillId="19" borderId="59" xfId="3" applyFont="1" applyFill="1" applyBorder="1" applyProtection="1"/>
    <xf numFmtId="0" fontId="11" fillId="19" borderId="60" xfId="3" applyFont="1" applyFill="1" applyBorder="1" applyProtection="1"/>
    <xf numFmtId="0" fontId="26" fillId="0" borderId="0" xfId="0" applyNumberFormat="1" applyFont="1" applyFill="1" applyBorder="1" applyAlignment="1" applyProtection="1"/>
    <xf numFmtId="0" fontId="6" fillId="25" borderId="27" xfId="3" applyFont="1" applyFill="1" applyBorder="1" applyProtection="1"/>
    <xf numFmtId="0" fontId="6" fillId="19" borderId="60" xfId="3" applyFont="1" applyFill="1" applyBorder="1" applyProtection="1"/>
    <xf numFmtId="0" fontId="6" fillId="25" borderId="26" xfId="3" applyFont="1" applyFill="1" applyBorder="1" applyProtection="1"/>
    <xf numFmtId="0" fontId="6" fillId="26" borderId="60" xfId="3" applyFont="1" applyFill="1" applyBorder="1" applyProtection="1"/>
    <xf numFmtId="0" fontId="6" fillId="26" borderId="26" xfId="3" applyFont="1" applyFill="1" applyBorder="1" applyProtection="1"/>
    <xf numFmtId="0" fontId="11" fillId="0" borderId="59" xfId="3" applyFont="1" applyFill="1" applyBorder="1" applyProtection="1"/>
    <xf numFmtId="0" fontId="6" fillId="0" borderId="60" xfId="3" applyFont="1" applyFill="1" applyBorder="1" applyProtection="1"/>
    <xf numFmtId="0" fontId="6" fillId="0" borderId="26" xfId="3" applyFont="1" applyFill="1" applyBorder="1" applyProtection="1"/>
    <xf numFmtId="0" fontId="6" fillId="0" borderId="27" xfId="3" applyFont="1" applyFill="1" applyBorder="1" applyProtection="1"/>
    <xf numFmtId="0" fontId="11" fillId="0" borderId="62" xfId="3" applyFont="1" applyFill="1" applyBorder="1" applyProtection="1"/>
    <xf numFmtId="0" fontId="6" fillId="0" borderId="63" xfId="3" applyFont="1" applyFill="1" applyBorder="1" applyProtection="1"/>
    <xf numFmtId="0" fontId="11" fillId="0" borderId="64" xfId="3" applyFont="1" applyFill="1" applyBorder="1" applyProtection="1"/>
    <xf numFmtId="0" fontId="6" fillId="0" borderId="65" xfId="3" applyFont="1" applyFill="1" applyBorder="1" applyProtection="1"/>
    <xf numFmtId="0" fontId="6" fillId="19" borderId="26" xfId="3" applyFont="1" applyFill="1" applyBorder="1" applyProtection="1"/>
    <xf numFmtId="0" fontId="6" fillId="0" borderId="9" xfId="3" applyFont="1" applyFill="1" applyBorder="1" applyProtection="1"/>
    <xf numFmtId="0" fontId="6" fillId="0" borderId="0" xfId="3" applyFont="1" applyFill="1" applyBorder="1" applyProtection="1"/>
    <xf numFmtId="0" fontId="11" fillId="17" borderId="8" xfId="3" applyFont="1" applyFill="1" applyBorder="1" applyAlignment="1" applyProtection="1">
      <alignment horizontal="left"/>
    </xf>
    <xf numFmtId="0" fontId="11" fillId="17" borderId="27" xfId="3" applyFont="1" applyFill="1" applyBorder="1" applyAlignment="1" applyProtection="1">
      <alignment horizontal="left"/>
    </xf>
    <xf numFmtId="0" fontId="11" fillId="17" borderId="0" xfId="3" applyFont="1" applyFill="1" applyBorder="1" applyProtection="1"/>
    <xf numFmtId="0" fontId="13" fillId="20" borderId="73" xfId="3" applyNumberFormat="1" applyFont="1" applyFill="1" applyBorder="1" applyAlignment="1" applyProtection="1">
      <alignment horizontal="left"/>
    </xf>
    <xf numFmtId="0" fontId="10" fillId="0" borderId="0" xfId="3" applyFont="1" applyFill="1" applyProtection="1"/>
    <xf numFmtId="0" fontId="11" fillId="0" borderId="61" xfId="3" applyFont="1" applyFill="1" applyBorder="1" applyProtection="1"/>
    <xf numFmtId="0" fontId="20" fillId="17" borderId="61" xfId="3" applyFont="1" applyFill="1" applyBorder="1" applyAlignment="1" applyProtection="1">
      <alignment horizontal="center"/>
    </xf>
    <xf numFmtId="166" fontId="6" fillId="25" borderId="61" xfId="3" applyNumberFormat="1" applyFont="1" applyFill="1" applyBorder="1" applyAlignment="1" applyProtection="1"/>
    <xf numFmtId="166" fontId="6" fillId="25" borderId="60" xfId="3" applyNumberFormat="1" applyFont="1" applyFill="1" applyBorder="1" applyAlignment="1" applyProtection="1"/>
    <xf numFmtId="166" fontId="6" fillId="25" borderId="74" xfId="3" applyNumberFormat="1" applyFont="1" applyFill="1" applyBorder="1" applyAlignment="1" applyProtection="1"/>
    <xf numFmtId="166" fontId="6" fillId="26" borderId="74" xfId="3" applyNumberFormat="1" applyFont="1" applyFill="1" applyBorder="1" applyAlignment="1" applyProtection="1"/>
    <xf numFmtId="166" fontId="6" fillId="25" borderId="0" xfId="3" applyNumberFormat="1" applyFont="1" applyFill="1" applyBorder="1" applyAlignment="1" applyProtection="1"/>
    <xf numFmtId="166" fontId="6" fillId="25" borderId="26" xfId="3" applyNumberFormat="1" applyFont="1" applyFill="1" applyBorder="1" applyAlignment="1" applyProtection="1"/>
    <xf numFmtId="166" fontId="6" fillId="26" borderId="20" xfId="3" applyNumberFormat="1" applyFont="1" applyFill="1" applyBorder="1" applyAlignment="1" applyProtection="1"/>
    <xf numFmtId="166" fontId="6" fillId="25" borderId="9" xfId="3" applyNumberFormat="1" applyFont="1" applyFill="1" applyBorder="1" applyAlignment="1" applyProtection="1"/>
    <xf numFmtId="166" fontId="6" fillId="25" borderId="27" xfId="3" applyNumberFormat="1" applyFont="1" applyFill="1" applyBorder="1" applyAlignment="1" applyProtection="1"/>
    <xf numFmtId="0" fontId="10" fillId="0" borderId="22" xfId="3" applyFont="1" applyFill="1" applyBorder="1" applyProtection="1"/>
    <xf numFmtId="0" fontId="10" fillId="0" borderId="75" xfId="3" applyFont="1" applyFill="1" applyBorder="1" applyProtection="1"/>
    <xf numFmtId="0" fontId="20" fillId="0" borderId="75" xfId="3" applyFont="1" applyFill="1" applyBorder="1" applyAlignment="1" applyProtection="1">
      <alignment horizontal="center"/>
    </xf>
    <xf numFmtId="166" fontId="10" fillId="0" borderId="75" xfId="3" applyNumberFormat="1" applyFont="1" applyFill="1" applyBorder="1" applyProtection="1"/>
    <xf numFmtId="166" fontId="10" fillId="0" borderId="58" xfId="3" applyNumberFormat="1" applyFont="1" applyFill="1" applyBorder="1" applyProtection="1"/>
    <xf numFmtId="166" fontId="10" fillId="0" borderId="18" xfId="3" applyNumberFormat="1" applyFont="1" applyFill="1" applyBorder="1" applyProtection="1"/>
    <xf numFmtId="166" fontId="10" fillId="22" borderId="18" xfId="3" applyNumberFormat="1" applyFont="1" applyFill="1" applyBorder="1" applyProtection="1"/>
    <xf numFmtId="0" fontId="20" fillId="0" borderId="61" xfId="3" applyFont="1" applyFill="1" applyBorder="1" applyAlignment="1" applyProtection="1">
      <alignment horizontal="center"/>
    </xf>
    <xf numFmtId="166" fontId="6" fillId="0" borderId="61" xfId="3" applyNumberFormat="1" applyFont="1" applyFill="1" applyBorder="1" applyAlignment="1" applyProtection="1"/>
    <xf numFmtId="166" fontId="6" fillId="0" borderId="60" xfId="3" applyNumberFormat="1" applyFont="1" applyFill="1" applyBorder="1" applyAlignment="1" applyProtection="1"/>
    <xf numFmtId="166" fontId="6" fillId="0" borderId="74" xfId="3" applyNumberFormat="1" applyFont="1" applyFill="1" applyBorder="1" applyAlignment="1" applyProtection="1"/>
    <xf numFmtId="166" fontId="11" fillId="22" borderId="74" xfId="3" applyNumberFormat="1" applyFont="1" applyFill="1" applyBorder="1" applyProtection="1"/>
    <xf numFmtId="166" fontId="6" fillId="0" borderId="26" xfId="3" applyNumberFormat="1" applyFont="1" applyFill="1" applyBorder="1" applyAlignment="1" applyProtection="1"/>
    <xf numFmtId="166" fontId="6" fillId="0" borderId="20" xfId="3" applyNumberFormat="1" applyFont="1" applyFill="1" applyBorder="1" applyAlignment="1" applyProtection="1"/>
    <xf numFmtId="166" fontId="11" fillId="22" borderId="20" xfId="3" applyNumberFormat="1" applyFont="1" applyFill="1" applyBorder="1" applyProtection="1"/>
    <xf numFmtId="166" fontId="6" fillId="0" borderId="27" xfId="3" applyNumberFormat="1" applyFont="1" applyFill="1" applyBorder="1" applyAlignment="1" applyProtection="1"/>
    <xf numFmtId="166" fontId="6" fillId="0" borderId="21" xfId="3" applyNumberFormat="1" applyFont="1" applyFill="1" applyBorder="1" applyAlignment="1" applyProtection="1"/>
    <xf numFmtId="166" fontId="11" fillId="22" borderId="21" xfId="3" applyNumberFormat="1" applyFont="1" applyFill="1" applyBorder="1" applyProtection="1"/>
    <xf numFmtId="166" fontId="13" fillId="20" borderId="42" xfId="3" applyNumberFormat="1" applyFont="1" applyFill="1" applyBorder="1" applyAlignment="1" applyProtection="1">
      <alignment horizontal="left"/>
    </xf>
    <xf numFmtId="166" fontId="6" fillId="26" borderId="21" xfId="3" applyNumberFormat="1" applyFont="1" applyFill="1" applyBorder="1" applyAlignment="1" applyProtection="1"/>
    <xf numFmtId="166" fontId="9" fillId="16" borderId="0" xfId="3" applyNumberFormat="1" applyFont="1" applyFill="1" applyBorder="1" applyAlignment="1" applyProtection="1"/>
    <xf numFmtId="166" fontId="6" fillId="19" borderId="20" xfId="3" applyNumberFormat="1" applyFont="1" applyFill="1" applyBorder="1" applyAlignment="1" applyProtection="1"/>
    <xf numFmtId="166" fontId="6" fillId="19" borderId="21" xfId="3" applyNumberFormat="1" applyFont="1" applyFill="1" applyBorder="1" applyAlignment="1" applyProtection="1"/>
    <xf numFmtId="166" fontId="10" fillId="0" borderId="0" xfId="3" applyNumberFormat="1" applyFont="1" applyProtection="1"/>
    <xf numFmtId="166" fontId="11" fillId="26" borderId="74" xfId="3" applyNumberFormat="1" applyFont="1" applyFill="1" applyBorder="1" applyProtection="1"/>
    <xf numFmtId="166" fontId="11" fillId="26" borderId="20" xfId="3" applyNumberFormat="1" applyFont="1" applyFill="1" applyBorder="1" applyProtection="1"/>
    <xf numFmtId="0" fontId="20" fillId="17" borderId="60" xfId="3" applyFont="1" applyFill="1" applyBorder="1" applyAlignment="1" applyProtection="1">
      <alignment horizontal="center"/>
    </xf>
    <xf numFmtId="0" fontId="20" fillId="0" borderId="27" xfId="3" applyFont="1" applyFill="1" applyBorder="1" applyAlignment="1" applyProtection="1">
      <alignment horizontal="center"/>
    </xf>
    <xf numFmtId="166" fontId="11" fillId="26" borderId="21" xfId="3" applyNumberFormat="1" applyFont="1" applyFill="1" applyBorder="1" applyProtection="1"/>
    <xf numFmtId="170" fontId="6" fillId="26" borderId="74" xfId="3" applyNumberFormat="1" applyFont="1" applyFill="1" applyBorder="1" applyProtection="1"/>
    <xf numFmtId="170" fontId="11" fillId="26" borderId="20" xfId="3" applyNumberFormat="1" applyFont="1" applyFill="1" applyBorder="1" applyProtection="1"/>
    <xf numFmtId="170" fontId="11" fillId="19" borderId="20" xfId="3" applyNumberFormat="1" applyFont="1" applyFill="1" applyBorder="1" applyProtection="1"/>
    <xf numFmtId="170" fontId="6" fillId="19" borderId="21" xfId="3" applyNumberFormat="1" applyFont="1" applyFill="1" applyBorder="1" applyProtection="1"/>
    <xf numFmtId="170" fontId="10" fillId="0" borderId="75" xfId="3" applyNumberFormat="1" applyFont="1" applyFill="1" applyBorder="1" applyProtection="1"/>
    <xf numFmtId="166" fontId="6" fillId="0" borderId="61" xfId="3" applyNumberFormat="1" applyFont="1" applyFill="1" applyBorder="1" applyProtection="1"/>
    <xf numFmtId="166" fontId="6" fillId="0" borderId="60" xfId="3" applyNumberFormat="1" applyFont="1" applyFill="1" applyBorder="1" applyProtection="1"/>
    <xf numFmtId="166" fontId="6" fillId="0" borderId="74" xfId="3" applyNumberFormat="1" applyFont="1" applyFill="1" applyBorder="1" applyProtection="1"/>
    <xf numFmtId="170" fontId="11" fillId="22" borderId="74" xfId="3" applyNumberFormat="1" applyFont="1" applyFill="1" applyBorder="1" applyProtection="1"/>
    <xf numFmtId="170" fontId="11" fillId="22" borderId="20" xfId="3" applyNumberFormat="1" applyFont="1" applyFill="1" applyBorder="1" applyProtection="1"/>
    <xf numFmtId="166" fontId="6" fillId="0" borderId="9" xfId="3" applyNumberFormat="1" applyFont="1" applyFill="1" applyBorder="1" applyProtection="1"/>
    <xf numFmtId="166" fontId="6" fillId="0" borderId="27" xfId="3" applyNumberFormat="1" applyFont="1" applyFill="1" applyBorder="1" applyProtection="1"/>
    <xf numFmtId="166" fontId="6" fillId="0" borderId="21" xfId="3" applyNumberFormat="1" applyFont="1" applyFill="1" applyBorder="1" applyProtection="1"/>
    <xf numFmtId="170" fontId="11" fillId="22" borderId="21" xfId="3" applyNumberFormat="1" applyFont="1" applyFill="1" applyBorder="1" applyProtection="1"/>
    <xf numFmtId="166" fontId="11" fillId="19" borderId="20" xfId="3" applyNumberFormat="1" applyFont="1" applyFill="1" applyBorder="1" applyProtection="1"/>
    <xf numFmtId="166" fontId="11" fillId="19" borderId="21" xfId="3" applyNumberFormat="1" applyFont="1" applyFill="1" applyBorder="1" applyProtection="1"/>
    <xf numFmtId="166" fontId="10" fillId="0" borderId="0" xfId="3" applyNumberFormat="1" applyFont="1" applyFill="1" applyBorder="1" applyProtection="1"/>
    <xf numFmtId="171" fontId="11" fillId="22" borderId="74" xfId="3" applyNumberFormat="1" applyFont="1" applyFill="1" applyBorder="1" applyProtection="1"/>
    <xf numFmtId="166" fontId="6" fillId="0" borderId="0" xfId="3" applyNumberFormat="1" applyFont="1" applyFill="1" applyBorder="1" applyProtection="1"/>
    <xf numFmtId="166" fontId="6" fillId="0" borderId="26" xfId="3" applyNumberFormat="1" applyFont="1" applyFill="1" applyBorder="1" applyProtection="1"/>
    <xf numFmtId="166" fontId="6" fillId="0" borderId="20" xfId="3" applyNumberFormat="1" applyFont="1" applyFill="1" applyBorder="1" applyProtection="1"/>
    <xf numFmtId="171" fontId="11" fillId="22" borderId="20" xfId="3" applyNumberFormat="1" applyFont="1" applyFill="1" applyBorder="1" applyProtection="1"/>
    <xf numFmtId="171" fontId="11" fillId="22" borderId="21" xfId="3" applyNumberFormat="1" applyFont="1" applyFill="1" applyBorder="1" applyProtection="1"/>
    <xf numFmtId="166" fontId="6" fillId="0" borderId="75" xfId="3" applyNumberFormat="1" applyFont="1" applyFill="1" applyBorder="1" applyProtection="1"/>
    <xf numFmtId="166" fontId="6" fillId="0" borderId="58" xfId="3" applyNumberFormat="1" applyFont="1" applyFill="1" applyBorder="1" applyProtection="1"/>
    <xf numFmtId="166" fontId="6" fillId="0" borderId="18" xfId="3" applyNumberFormat="1" applyFont="1" applyFill="1" applyBorder="1" applyProtection="1"/>
    <xf numFmtId="166" fontId="11" fillId="19" borderId="74" xfId="3" applyNumberFormat="1" applyFont="1" applyFill="1" applyBorder="1" applyProtection="1"/>
    <xf numFmtId="166" fontId="10" fillId="22" borderId="75" xfId="3" applyNumberFormat="1" applyFont="1" applyFill="1" applyBorder="1" applyProtection="1"/>
    <xf numFmtId="9" fontId="6" fillId="25" borderId="61" xfId="2" applyFont="1" applyFill="1" applyBorder="1" applyAlignment="1" applyProtection="1"/>
    <xf numFmtId="9" fontId="6" fillId="25" borderId="60" xfId="2" applyFont="1" applyFill="1" applyBorder="1" applyAlignment="1" applyProtection="1"/>
    <xf numFmtId="9" fontId="6" fillId="0" borderId="0" xfId="2" applyFont="1" applyFill="1" applyBorder="1" applyAlignment="1" applyProtection="1"/>
    <xf numFmtId="9" fontId="6" fillId="25" borderId="74" xfId="2" applyFont="1" applyFill="1" applyBorder="1" applyAlignment="1" applyProtection="1"/>
    <xf numFmtId="9" fontId="6" fillId="25" borderId="0" xfId="2" applyFont="1" applyFill="1" applyBorder="1" applyAlignment="1" applyProtection="1"/>
    <xf numFmtId="9" fontId="6" fillId="25" borderId="26" xfId="2" applyFont="1" applyFill="1" applyBorder="1" applyAlignment="1" applyProtection="1"/>
    <xf numFmtId="9" fontId="6" fillId="25" borderId="20" xfId="2" applyFont="1" applyFill="1" applyBorder="1" applyAlignment="1" applyProtection="1"/>
    <xf numFmtId="0" fontId="10" fillId="0" borderId="59" xfId="3" applyFont="1" applyFill="1" applyBorder="1" applyProtection="1"/>
    <xf numFmtId="166" fontId="12" fillId="0" borderId="61" xfId="3" applyNumberFormat="1" applyFont="1" applyFill="1" applyBorder="1" applyAlignment="1" applyProtection="1"/>
    <xf numFmtId="166" fontId="12" fillId="0" borderId="60" xfId="3" applyNumberFormat="1" applyFont="1" applyFill="1" applyBorder="1" applyAlignment="1" applyProtection="1"/>
    <xf numFmtId="166" fontId="12" fillId="0" borderId="74" xfId="3" applyNumberFormat="1" applyFont="1" applyFill="1" applyBorder="1" applyAlignment="1" applyProtection="1"/>
    <xf numFmtId="0" fontId="10" fillId="0" borderId="80" xfId="3" applyFont="1" applyFill="1" applyBorder="1" applyProtection="1"/>
    <xf numFmtId="0" fontId="10" fillId="0" borderId="29" xfId="3" applyFont="1" applyFill="1" applyBorder="1" applyProtection="1"/>
    <xf numFmtId="0" fontId="29" fillId="0" borderId="29" xfId="3" applyFont="1" applyFill="1" applyBorder="1" applyAlignment="1" applyProtection="1">
      <alignment horizontal="center"/>
    </xf>
    <xf numFmtId="166" fontId="12" fillId="0" borderId="29" xfId="3" applyNumberFormat="1" applyFont="1" applyFill="1" applyBorder="1" applyAlignment="1" applyProtection="1"/>
    <xf numFmtId="166" fontId="12" fillId="0" borderId="81" xfId="3" applyNumberFormat="1" applyFont="1" applyFill="1" applyBorder="1" applyAlignment="1" applyProtection="1"/>
    <xf numFmtId="166" fontId="12" fillId="0" borderId="82" xfId="3" applyNumberFormat="1" applyFont="1" applyFill="1" applyBorder="1" applyAlignment="1" applyProtection="1"/>
    <xf numFmtId="0" fontId="11" fillId="0" borderId="44" xfId="3" applyFont="1" applyFill="1" applyBorder="1" applyProtection="1"/>
    <xf numFmtId="0" fontId="20" fillId="0" borderId="44" xfId="3" applyFont="1" applyFill="1" applyBorder="1" applyAlignment="1" applyProtection="1">
      <alignment horizontal="center"/>
    </xf>
    <xf numFmtId="166" fontId="6" fillId="0" borderId="56" xfId="3" applyNumberFormat="1" applyFont="1" applyFill="1" applyBorder="1" applyAlignment="1" applyProtection="1"/>
    <xf numFmtId="166" fontId="6" fillId="0" borderId="49" xfId="3" applyNumberFormat="1" applyFont="1" applyFill="1" applyBorder="1" applyAlignment="1" applyProtection="1"/>
    <xf numFmtId="0" fontId="11" fillId="0" borderId="85" xfId="3" applyFont="1" applyFill="1" applyBorder="1" applyProtection="1"/>
    <xf numFmtId="0" fontId="11" fillId="0" borderId="34" xfId="3" applyFont="1" applyFill="1" applyBorder="1" applyProtection="1"/>
    <xf numFmtId="0" fontId="20" fillId="0" borderId="34" xfId="3" applyFont="1" applyFill="1" applyBorder="1" applyAlignment="1" applyProtection="1">
      <alignment horizontal="center"/>
    </xf>
    <xf numFmtId="166" fontId="6" fillId="0" borderId="86" xfId="3" applyNumberFormat="1" applyFont="1" applyFill="1" applyBorder="1" applyAlignment="1" applyProtection="1"/>
    <xf numFmtId="166" fontId="6" fillId="0" borderId="87" xfId="3" applyNumberFormat="1" applyFont="1" applyFill="1" applyBorder="1" applyAlignment="1" applyProtection="1"/>
    <xf numFmtId="0" fontId="6" fillId="0" borderId="85" xfId="3" applyFont="1" applyFill="1" applyBorder="1" applyProtection="1"/>
    <xf numFmtId="0" fontId="6" fillId="0" borderId="34" xfId="3" applyFont="1" applyFill="1" applyBorder="1" applyProtection="1"/>
    <xf numFmtId="0" fontId="10" fillId="0" borderId="88" xfId="3" applyFont="1" applyFill="1" applyBorder="1" applyProtection="1"/>
    <xf numFmtId="0" fontId="10" fillId="0" borderId="89" xfId="3" applyFont="1" applyFill="1" applyBorder="1" applyProtection="1"/>
    <xf numFmtId="0" fontId="20" fillId="0" borderId="89" xfId="3" applyFont="1" applyFill="1" applyBorder="1" applyAlignment="1" applyProtection="1">
      <alignment horizontal="center"/>
    </xf>
    <xf numFmtId="166" fontId="10" fillId="0" borderId="89" xfId="3" applyNumberFormat="1" applyFont="1" applyFill="1" applyBorder="1" applyProtection="1"/>
    <xf numFmtId="166" fontId="10" fillId="0" borderId="90" xfId="3" applyNumberFormat="1" applyFont="1" applyFill="1" applyBorder="1" applyProtection="1"/>
    <xf numFmtId="166" fontId="10" fillId="0" borderId="91" xfId="3" applyNumberFormat="1" applyFont="1" applyFill="1" applyBorder="1" applyProtection="1"/>
    <xf numFmtId="166" fontId="6" fillId="25" borderId="44" xfId="3" applyNumberFormat="1" applyFont="1" applyFill="1" applyBorder="1" applyAlignment="1" applyProtection="1"/>
    <xf numFmtId="166" fontId="6" fillId="25" borderId="56" xfId="3" applyNumberFormat="1" applyFont="1" applyFill="1" applyBorder="1" applyAlignment="1" applyProtection="1"/>
    <xf numFmtId="166" fontId="6" fillId="25" borderId="49" xfId="3" applyNumberFormat="1" applyFont="1" applyFill="1" applyBorder="1" applyAlignment="1" applyProtection="1"/>
    <xf numFmtId="166" fontId="10" fillId="25" borderId="44" xfId="3" applyNumberFormat="1" applyFont="1" applyFill="1" applyBorder="1" applyProtection="1"/>
    <xf numFmtId="166" fontId="10" fillId="25" borderId="0" xfId="3" applyNumberFormat="1" applyFont="1" applyFill="1" applyBorder="1" applyProtection="1"/>
    <xf numFmtId="166" fontId="10" fillId="25" borderId="9" xfId="3" applyNumberFormat="1" applyFont="1" applyFill="1" applyBorder="1" applyProtection="1"/>
    <xf numFmtId="0" fontId="11" fillId="0" borderId="22" xfId="3" applyFont="1" applyFill="1" applyBorder="1" applyProtection="1"/>
    <xf numFmtId="0" fontId="11" fillId="0" borderId="75" xfId="3" applyFont="1" applyFill="1" applyBorder="1" applyProtection="1"/>
    <xf numFmtId="0" fontId="20" fillId="17" borderId="75" xfId="3" applyFont="1" applyFill="1" applyBorder="1" applyAlignment="1" applyProtection="1">
      <alignment horizontal="center"/>
    </xf>
    <xf numFmtId="166" fontId="11" fillId="18" borderId="75" xfId="3" applyNumberFormat="1" applyFont="1" applyFill="1" applyBorder="1" applyProtection="1"/>
    <xf numFmtId="166" fontId="10" fillId="0" borderId="44" xfId="3" applyNumberFormat="1" applyFont="1" applyFill="1" applyBorder="1" applyProtection="1"/>
    <xf numFmtId="166" fontId="10" fillId="0" borderId="56" xfId="3" applyNumberFormat="1" applyFont="1" applyFill="1" applyBorder="1" applyProtection="1"/>
    <xf numFmtId="166" fontId="10" fillId="0" borderId="49" xfId="3" applyNumberFormat="1" applyFont="1" applyFill="1" applyBorder="1" applyProtection="1"/>
    <xf numFmtId="166" fontId="10" fillId="0" borderId="26" xfId="3" applyNumberFormat="1" applyFont="1" applyFill="1" applyBorder="1" applyProtection="1"/>
    <xf numFmtId="166" fontId="10" fillId="0" borderId="20" xfId="3" applyNumberFormat="1" applyFont="1" applyFill="1" applyBorder="1" applyProtection="1"/>
    <xf numFmtId="166" fontId="10" fillId="0" borderId="9" xfId="3" applyNumberFormat="1" applyFont="1" applyFill="1" applyBorder="1" applyProtection="1"/>
    <xf numFmtId="166" fontId="10" fillId="0" borderId="27" xfId="3" applyNumberFormat="1" applyFont="1" applyFill="1" applyBorder="1" applyProtection="1"/>
    <xf numFmtId="166" fontId="10" fillId="0" borderId="21" xfId="3" applyNumberFormat="1" applyFont="1" applyFill="1" applyBorder="1" applyProtection="1"/>
    <xf numFmtId="166" fontId="11" fillId="0" borderId="75" xfId="3" applyNumberFormat="1" applyFont="1" applyFill="1" applyBorder="1" applyProtection="1"/>
    <xf numFmtId="166" fontId="11" fillId="0" borderId="58" xfId="3" applyNumberFormat="1" applyFont="1" applyFill="1" applyBorder="1" applyProtection="1"/>
    <xf numFmtId="166" fontId="11" fillId="0" borderId="18" xfId="3" applyNumberFormat="1" applyFont="1" applyFill="1" applyBorder="1" applyProtection="1"/>
    <xf numFmtId="0" fontId="30" fillId="0" borderId="0" xfId="3" applyFont="1" applyBorder="1" applyProtection="1"/>
    <xf numFmtId="0" fontId="30" fillId="0" borderId="0" xfId="3" applyFont="1" applyProtection="1"/>
    <xf numFmtId="173" fontId="8" fillId="16" borderId="0" xfId="1" applyNumberFormat="1" applyFont="1" applyFill="1" applyBorder="1" applyAlignment="1" applyProtection="1">
      <alignment horizontal="left"/>
    </xf>
    <xf numFmtId="173" fontId="6" fillId="0" borderId="0" xfId="3" applyNumberFormat="1" applyFont="1" applyFill="1" applyBorder="1" applyAlignment="1" applyProtection="1"/>
    <xf numFmtId="174" fontId="6" fillId="0" borderId="0" xfId="2" applyNumberFormat="1" applyFont="1" applyFill="1" applyBorder="1" applyAlignment="1" applyProtection="1"/>
    <xf numFmtId="175" fontId="6" fillId="0" borderId="0" xfId="1" applyNumberFormat="1" applyFont="1" applyFill="1" applyBorder="1" applyAlignment="1" applyProtection="1"/>
    <xf numFmtId="0" fontId="6" fillId="0" borderId="26" xfId="3" applyNumberFormat="1" applyFont="1" applyFill="1" applyBorder="1" applyAlignment="1" applyProtection="1"/>
    <xf numFmtId="173" fontId="6" fillId="0" borderId="0" xfId="1" applyNumberFormat="1" applyFont="1" applyFill="1" applyBorder="1" applyAlignment="1" applyProtection="1"/>
    <xf numFmtId="166" fontId="25" fillId="0" borderId="0" xfId="3" applyNumberFormat="1" applyFont="1" applyFill="1" applyBorder="1" applyAlignment="1" applyProtection="1"/>
    <xf numFmtId="0" fontId="20" fillId="17" borderId="58" xfId="3" applyFont="1" applyFill="1" applyBorder="1" applyAlignment="1" applyProtection="1">
      <alignment horizontal="center"/>
    </xf>
    <xf numFmtId="166" fontId="11" fillId="18" borderId="58" xfId="3" applyNumberFormat="1" applyFont="1" applyFill="1" applyBorder="1" applyProtection="1"/>
    <xf numFmtId="166" fontId="11" fillId="18" borderId="18" xfId="3" applyNumberFormat="1" applyFont="1" applyFill="1" applyBorder="1" applyProtection="1"/>
    <xf numFmtId="0" fontId="10" fillId="17" borderId="25" xfId="3" applyFont="1" applyFill="1" applyBorder="1" applyAlignment="1" applyProtection="1">
      <alignment horizontal="center" vertical="center" wrapText="1"/>
    </xf>
    <xf numFmtId="17" fontId="10" fillId="0" borderId="25" xfId="3" applyNumberFormat="1" applyFont="1" applyFill="1" applyBorder="1" applyAlignment="1" applyProtection="1">
      <alignment horizontal="center" vertical="center" wrapText="1"/>
    </xf>
    <xf numFmtId="0" fontId="10" fillId="0" borderId="22" xfId="3" applyFont="1" applyFill="1" applyBorder="1" applyAlignment="1" applyProtection="1">
      <alignment horizontal="left"/>
    </xf>
    <xf numFmtId="0" fontId="10" fillId="0" borderId="75" xfId="3" applyFont="1" applyFill="1" applyBorder="1" applyAlignment="1" applyProtection="1">
      <alignment horizontal="left"/>
    </xf>
    <xf numFmtId="176" fontId="6" fillId="0" borderId="0" xfId="3" applyNumberFormat="1" applyFont="1" applyProtection="1"/>
    <xf numFmtId="0" fontId="10" fillId="0" borderId="43" xfId="3" applyFont="1" applyFill="1" applyBorder="1" applyProtection="1"/>
    <xf numFmtId="0" fontId="10" fillId="0" borderId="44" xfId="3" applyFont="1" applyFill="1" applyBorder="1" applyProtection="1"/>
    <xf numFmtId="0" fontId="10" fillId="0" borderId="8" xfId="3" applyFont="1" applyFill="1" applyBorder="1" applyProtection="1"/>
    <xf numFmtId="0" fontId="10" fillId="0" borderId="9" xfId="3" applyFont="1" applyFill="1" applyBorder="1" applyProtection="1"/>
    <xf numFmtId="166" fontId="11" fillId="0" borderId="75" xfId="3" applyNumberFormat="1" applyFont="1" applyFill="1" applyBorder="1" applyAlignment="1" applyProtection="1">
      <alignment horizontal="right"/>
    </xf>
    <xf numFmtId="166" fontId="11" fillId="0" borderId="58" xfId="3" applyNumberFormat="1" applyFont="1" applyFill="1" applyBorder="1" applyAlignment="1" applyProtection="1">
      <alignment horizontal="right"/>
    </xf>
    <xf numFmtId="166" fontId="11" fillId="0" borderId="18" xfId="3" applyNumberFormat="1" applyFont="1" applyFill="1" applyBorder="1" applyAlignment="1" applyProtection="1">
      <alignment horizontal="right"/>
    </xf>
    <xf numFmtId="0" fontId="9" fillId="16" borderId="0" xfId="0" applyNumberFormat="1" applyFont="1" applyFill="1" applyBorder="1" applyAlignment="1" applyProtection="1"/>
    <xf numFmtId="0" fontId="0" fillId="0" borderId="0" xfId="0" applyNumberFormat="1" applyFont="1" applyFill="1" applyBorder="1" applyAlignment="1" applyProtection="1"/>
    <xf numFmtId="0" fontId="10" fillId="0" borderId="0" xfId="0" applyFont="1" applyProtection="1"/>
    <xf numFmtId="0" fontId="11" fillId="0" borderId="22" xfId="0" applyFont="1" applyFill="1" applyBorder="1" applyProtection="1"/>
    <xf numFmtId="0" fontId="11" fillId="0" borderId="75" xfId="0" applyFont="1" applyFill="1" applyBorder="1" applyProtection="1"/>
    <xf numFmtId="0" fontId="20" fillId="0" borderId="75" xfId="0" applyFont="1" applyFill="1" applyBorder="1" applyAlignment="1" applyProtection="1">
      <alignment horizontal="center"/>
    </xf>
    <xf numFmtId="166" fontId="11" fillId="0" borderId="75" xfId="0" applyNumberFormat="1" applyFont="1" applyFill="1" applyBorder="1" applyAlignment="1" applyProtection="1">
      <alignment horizontal="right"/>
    </xf>
    <xf numFmtId="166" fontId="0" fillId="0" borderId="0" xfId="0" applyNumberFormat="1" applyFont="1" applyFill="1" applyBorder="1" applyAlignment="1" applyProtection="1"/>
    <xf numFmtId="0" fontId="11" fillId="0" borderId="0" xfId="3" applyFont="1" applyProtection="1"/>
    <xf numFmtId="164" fontId="10" fillId="17" borderId="25" xfId="3" applyNumberFormat="1" applyFont="1" applyFill="1" applyBorder="1" applyAlignment="1" applyProtection="1">
      <alignment horizontal="center"/>
    </xf>
    <xf numFmtId="177" fontId="20" fillId="17" borderId="44" xfId="3" quotePrefix="1" applyNumberFormat="1" applyFont="1" applyFill="1" applyBorder="1" applyAlignment="1" applyProtection="1">
      <alignment horizontal="center"/>
    </xf>
    <xf numFmtId="177" fontId="20" fillId="0" borderId="0" xfId="3" applyNumberFormat="1" applyFont="1" applyFill="1" applyBorder="1" applyAlignment="1" applyProtection="1">
      <alignment horizontal="center"/>
    </xf>
    <xf numFmtId="177" fontId="20" fillId="0" borderId="9" xfId="3" applyNumberFormat="1" applyFont="1" applyFill="1" applyBorder="1" applyAlignment="1" applyProtection="1">
      <alignment horizontal="center"/>
    </xf>
    <xf numFmtId="177" fontId="20" fillId="0" borderId="75" xfId="3" applyNumberFormat="1" applyFont="1" applyFill="1" applyBorder="1" applyAlignment="1" applyProtection="1">
      <alignment horizontal="center"/>
    </xf>
    <xf numFmtId="166" fontId="10" fillId="0" borderId="22" xfId="3" applyNumberFormat="1" applyFont="1" applyFill="1" applyBorder="1" applyProtection="1"/>
    <xf numFmtId="166" fontId="11" fillId="0" borderId="100" xfId="3" applyNumberFormat="1" applyFont="1" applyFill="1" applyBorder="1" applyAlignment="1" applyProtection="1">
      <alignment horizontal="center"/>
    </xf>
    <xf numFmtId="166" fontId="11" fillId="0" borderId="101" xfId="3" applyNumberFormat="1" applyFont="1" applyFill="1" applyBorder="1" applyAlignment="1" applyProtection="1">
      <alignment horizontal="center"/>
    </xf>
    <xf numFmtId="166" fontId="11" fillId="0" borderId="102" xfId="3" applyNumberFormat="1" applyFont="1" applyFill="1" applyBorder="1" applyAlignment="1" applyProtection="1">
      <alignment horizontal="center"/>
    </xf>
    <xf numFmtId="166" fontId="11" fillId="0" borderId="72" xfId="3" applyNumberFormat="1" applyFont="1" applyFill="1" applyBorder="1" applyAlignment="1" applyProtection="1">
      <alignment horizontal="center"/>
    </xf>
    <xf numFmtId="166" fontId="11" fillId="0" borderId="106" xfId="3" applyNumberFormat="1" applyFont="1" applyFill="1" applyBorder="1" applyAlignment="1" applyProtection="1">
      <alignment horizontal="center"/>
    </xf>
    <xf numFmtId="0" fontId="6" fillId="0" borderId="0" xfId="3" applyNumberFormat="1" applyFont="1" applyFill="1" applyBorder="1" applyAlignment="1" applyProtection="1">
      <alignment vertical="top"/>
    </xf>
    <xf numFmtId="166" fontId="11" fillId="0" borderId="107" xfId="3" applyNumberFormat="1" applyFont="1" applyFill="1" applyBorder="1" applyAlignment="1" applyProtection="1">
      <alignment horizontal="center"/>
    </xf>
    <xf numFmtId="166" fontId="11" fillId="0" borderId="16" xfId="3" applyNumberFormat="1" applyFont="1" applyFill="1" applyBorder="1" applyAlignment="1" applyProtection="1">
      <alignment horizontal="center"/>
    </xf>
    <xf numFmtId="10" fontId="10" fillId="0" borderId="25" xfId="3" applyNumberFormat="1" applyFont="1" applyBorder="1" applyAlignment="1" applyProtection="1">
      <alignment horizontal="center" vertical="top" wrapText="1"/>
    </xf>
    <xf numFmtId="180" fontId="11" fillId="26" borderId="25" xfId="0" applyNumberFormat="1" applyFont="1" applyFill="1" applyBorder="1" applyAlignment="1" applyProtection="1">
      <alignment horizontal="center"/>
    </xf>
    <xf numFmtId="10" fontId="10" fillId="0" borderId="57" xfId="3" applyNumberFormat="1" applyFont="1" applyBorder="1" applyAlignment="1" applyProtection="1">
      <alignment horizontal="center" vertical="top" wrapText="1"/>
    </xf>
    <xf numFmtId="10" fontId="10" fillId="0" borderId="103" xfId="3" applyNumberFormat="1" applyFont="1" applyBorder="1" applyAlignment="1" applyProtection="1">
      <alignment horizontal="center" vertical="top" wrapText="1"/>
    </xf>
    <xf numFmtId="10" fontId="10" fillId="0" borderId="110" xfId="3" applyNumberFormat="1" applyFont="1" applyBorder="1" applyAlignment="1" applyProtection="1">
      <alignment horizontal="center" vertical="top" wrapText="1"/>
    </xf>
    <xf numFmtId="180" fontId="11" fillId="26" borderId="105" xfId="3" applyNumberFormat="1" applyFont="1" applyFill="1" applyBorder="1" applyAlignment="1" applyProtection="1">
      <alignment horizontal="center"/>
    </xf>
    <xf numFmtId="182" fontId="11" fillId="0" borderId="105" xfId="3" applyNumberFormat="1" applyFont="1" applyFill="1" applyBorder="1" applyAlignment="1" applyProtection="1">
      <alignment horizontal="center"/>
    </xf>
    <xf numFmtId="182" fontId="11" fillId="0" borderId="108" xfId="3" applyNumberFormat="1" applyFont="1" applyFill="1" applyBorder="1" applyAlignment="1" applyProtection="1">
      <alignment horizontal="center"/>
    </xf>
    <xf numFmtId="180" fontId="11" fillId="26" borderId="102" xfId="3" applyNumberFormat="1" applyFont="1" applyFill="1" applyBorder="1" applyAlignment="1" applyProtection="1">
      <alignment horizontal="center"/>
    </xf>
    <xf numFmtId="182" fontId="11" fillId="0" borderId="102" xfId="3" applyNumberFormat="1" applyFont="1" applyFill="1" applyBorder="1" applyAlignment="1" applyProtection="1">
      <alignment horizontal="center"/>
    </xf>
    <xf numFmtId="182" fontId="11" fillId="0" borderId="109" xfId="3" applyNumberFormat="1" applyFont="1" applyFill="1" applyBorder="1" applyAlignment="1" applyProtection="1">
      <alignment horizontal="center"/>
    </xf>
    <xf numFmtId="0" fontId="13" fillId="20" borderId="48" xfId="0" applyNumberFormat="1" applyFont="1" applyFill="1" applyBorder="1" applyAlignment="1" applyProtection="1">
      <alignment horizontal="left"/>
    </xf>
    <xf numFmtId="0" fontId="11" fillId="17" borderId="44" xfId="3" applyFont="1" applyFill="1" applyBorder="1" applyProtection="1"/>
    <xf numFmtId="14" fontId="10" fillId="0" borderId="56" xfId="3" applyNumberFormat="1" applyFont="1" applyFill="1" applyBorder="1" applyAlignment="1" applyProtection="1">
      <alignment horizontal="center"/>
    </xf>
    <xf numFmtId="14" fontId="10" fillId="0" borderId="26" xfId="3" applyNumberFormat="1" applyFont="1" applyFill="1" applyBorder="1" applyAlignment="1" applyProtection="1">
      <alignment horizontal="center"/>
    </xf>
    <xf numFmtId="0" fontId="20" fillId="17" borderId="0" xfId="3" applyFont="1" applyFill="1" applyBorder="1" applyAlignment="1" applyProtection="1">
      <alignment horizontal="center"/>
    </xf>
    <xf numFmtId="2" fontId="10" fillId="17" borderId="26" xfId="3" applyNumberFormat="1" applyFont="1" applyFill="1" applyBorder="1" applyAlignment="1" applyProtection="1">
      <alignment horizontal="center"/>
    </xf>
    <xf numFmtId="14" fontId="10" fillId="0" borderId="0" xfId="3" applyNumberFormat="1" applyFont="1" applyFill="1" applyBorder="1" applyAlignment="1" applyProtection="1">
      <alignment horizontal="center"/>
    </xf>
    <xf numFmtId="0" fontId="11" fillId="17" borderId="9" xfId="3" applyFont="1" applyFill="1" applyBorder="1" applyProtection="1"/>
    <xf numFmtId="14" fontId="10" fillId="0" borderId="27" xfId="3" applyNumberFormat="1" applyFont="1" applyFill="1" applyBorder="1" applyAlignment="1" applyProtection="1">
      <alignment horizontal="center"/>
    </xf>
    <xf numFmtId="0" fontId="6" fillId="0" borderId="44" xfId="3" applyFont="1" applyFill="1" applyBorder="1" applyProtection="1"/>
    <xf numFmtId="17" fontId="11" fillId="0" borderId="68" xfId="3" applyNumberFormat="1" applyFont="1" applyFill="1" applyBorder="1" applyAlignment="1" applyProtection="1">
      <alignment horizontal="center" vertical="center" wrapText="1"/>
    </xf>
    <xf numFmtId="14" fontId="11" fillId="0" borderId="68" xfId="3" applyNumberFormat="1" applyFont="1" applyFill="1" applyBorder="1" applyAlignment="1" applyProtection="1">
      <alignment horizontal="center" vertical="center" wrapText="1"/>
    </xf>
    <xf numFmtId="0" fontId="6" fillId="0" borderId="37" xfId="3" applyFont="1" applyFill="1" applyBorder="1" applyProtection="1"/>
    <xf numFmtId="0" fontId="6" fillId="0" borderId="11" xfId="3" applyFont="1" applyFill="1" applyBorder="1" applyProtection="1"/>
    <xf numFmtId="0" fontId="20" fillId="0" borderId="11" xfId="3" applyFont="1" applyFill="1" applyBorder="1" applyAlignment="1" applyProtection="1">
      <alignment horizontal="center"/>
    </xf>
    <xf numFmtId="17" fontId="11" fillId="0" borderId="112" xfId="3" applyNumberFormat="1" applyFont="1" applyFill="1" applyBorder="1" applyAlignment="1" applyProtection="1">
      <alignment horizontal="center" vertical="center" wrapText="1"/>
    </xf>
    <xf numFmtId="14" fontId="11" fillId="0" borderId="112" xfId="3" applyNumberFormat="1" applyFont="1" applyFill="1" applyBorder="1" applyAlignment="1" applyProtection="1">
      <alignment horizontal="center" vertical="center" wrapText="1"/>
    </xf>
    <xf numFmtId="17" fontId="11" fillId="0" borderId="15" xfId="3" applyNumberFormat="1" applyFont="1" applyFill="1" applyBorder="1" applyAlignment="1" applyProtection="1">
      <alignment horizontal="center" vertical="center" wrapText="1"/>
    </xf>
    <xf numFmtId="1" fontId="11" fillId="0" borderId="15" xfId="3" applyNumberFormat="1" applyFont="1" applyFill="1" applyBorder="1" applyAlignment="1" applyProtection="1">
      <alignment horizontal="center" vertical="center" wrapText="1"/>
    </xf>
    <xf numFmtId="17" fontId="11" fillId="0" borderId="16" xfId="3" applyNumberFormat="1" applyFont="1" applyFill="1" applyBorder="1" applyAlignment="1" applyProtection="1">
      <alignment horizontal="center" vertical="center" wrapText="1"/>
    </xf>
    <xf numFmtId="1" fontId="11" fillId="0" borderId="16" xfId="3" applyNumberFormat="1" applyFont="1" applyFill="1" applyBorder="1" applyAlignment="1" applyProtection="1">
      <alignment horizontal="center" vertical="center" wrapText="1"/>
    </xf>
    <xf numFmtId="0" fontId="6" fillId="0" borderId="0" xfId="3" applyFill="1" applyProtection="1"/>
    <xf numFmtId="0" fontId="11" fillId="17" borderId="113" xfId="3" applyFont="1" applyFill="1" applyBorder="1" applyProtection="1"/>
    <xf numFmtId="0" fontId="6" fillId="17" borderId="10" xfId="3" applyFont="1" applyFill="1" applyBorder="1" applyProtection="1"/>
    <xf numFmtId="0" fontId="20" fillId="17" borderId="10" xfId="3" applyFont="1" applyFill="1" applyBorder="1" applyAlignment="1" applyProtection="1">
      <alignment horizontal="center"/>
    </xf>
    <xf numFmtId="0" fontId="6" fillId="0" borderId="10" xfId="3" applyFont="1" applyFill="1" applyBorder="1" applyProtection="1"/>
    <xf numFmtId="180" fontId="6" fillId="0" borderId="10" xfId="3" applyNumberFormat="1" applyFont="1" applyFill="1" applyBorder="1" applyProtection="1"/>
    <xf numFmtId="182" fontId="6" fillId="0" borderId="10" xfId="3" applyNumberFormat="1" applyFont="1" applyFill="1" applyBorder="1" applyProtection="1"/>
    <xf numFmtId="182" fontId="6" fillId="0" borderId="0" xfId="3" applyNumberFormat="1" applyFont="1" applyFill="1" applyBorder="1" applyAlignment="1" applyProtection="1"/>
    <xf numFmtId="182" fontId="6" fillId="0" borderId="114" xfId="3" applyNumberFormat="1" applyFont="1" applyFill="1" applyBorder="1" applyProtection="1"/>
    <xf numFmtId="182" fontId="6" fillId="0" borderId="9" xfId="3" applyNumberFormat="1" applyFont="1" applyFill="1" applyBorder="1" applyAlignment="1" applyProtection="1"/>
    <xf numFmtId="182" fontId="6" fillId="0" borderId="21" xfId="3" applyNumberFormat="1" applyFont="1" applyFill="1" applyBorder="1" applyAlignment="1" applyProtection="1"/>
    <xf numFmtId="0" fontId="6" fillId="17" borderId="44" xfId="3" applyNumberFormat="1" applyFont="1" applyFill="1" applyBorder="1" applyAlignment="1" applyProtection="1"/>
    <xf numFmtId="0" fontId="6" fillId="0" borderId="44" xfId="3" applyFill="1" applyBorder="1" applyProtection="1"/>
    <xf numFmtId="0" fontId="6" fillId="0" borderId="44" xfId="3" applyFill="1" applyBorder="1" applyAlignment="1" applyProtection="1">
      <alignment horizontal="right"/>
    </xf>
    <xf numFmtId="17" fontId="11" fillId="0" borderId="0" xfId="3" applyNumberFormat="1" applyFont="1" applyBorder="1" applyProtection="1"/>
    <xf numFmtId="182" fontId="11" fillId="0" borderId="0" xfId="3" applyNumberFormat="1" applyFont="1" applyFill="1" applyBorder="1" applyProtection="1"/>
    <xf numFmtId="183" fontId="11" fillId="0" borderId="0" xfId="3" applyNumberFormat="1" applyFont="1" applyFill="1" applyBorder="1" applyProtection="1"/>
    <xf numFmtId="0" fontId="6" fillId="17" borderId="9" xfId="3" applyNumberFormat="1" applyFont="1" applyFill="1" applyBorder="1" applyAlignment="1" applyProtection="1"/>
    <xf numFmtId="0" fontId="6" fillId="17" borderId="9" xfId="3" applyFill="1" applyBorder="1" applyProtection="1"/>
    <xf numFmtId="164" fontId="10" fillId="24" borderId="115" xfId="3" applyNumberFormat="1" applyFont="1" applyFill="1" applyBorder="1" applyAlignment="1" applyProtection="1">
      <alignment horizontal="center"/>
    </xf>
    <xf numFmtId="0" fontId="20" fillId="17" borderId="34" xfId="3" applyFont="1" applyFill="1" applyBorder="1" applyAlignment="1" applyProtection="1">
      <alignment horizontal="center"/>
    </xf>
    <xf numFmtId="0" fontId="6" fillId="0" borderId="34" xfId="3" applyFont="1" applyBorder="1" applyProtection="1"/>
    <xf numFmtId="167" fontId="6" fillId="0" borderId="34" xfId="3" applyNumberFormat="1" applyFont="1" applyFill="1" applyBorder="1" applyAlignment="1" applyProtection="1"/>
    <xf numFmtId="167" fontId="6" fillId="0" borderId="87" xfId="3" applyNumberFormat="1" applyFont="1" applyFill="1" applyBorder="1" applyAlignment="1" applyProtection="1"/>
    <xf numFmtId="167" fontId="6" fillId="0" borderId="86" xfId="3" applyNumberFormat="1" applyFont="1" applyFill="1" applyBorder="1" applyAlignment="1" applyProtection="1"/>
    <xf numFmtId="0" fontId="20" fillId="17" borderId="9" xfId="3" applyFont="1" applyFill="1" applyBorder="1" applyAlignment="1" applyProtection="1">
      <alignment horizontal="center"/>
    </xf>
    <xf numFmtId="0" fontId="6" fillId="0" borderId="9" xfId="3" applyFont="1" applyBorder="1" applyProtection="1"/>
    <xf numFmtId="0" fontId="10" fillId="0" borderId="25" xfId="0" applyFont="1" applyFill="1" applyBorder="1" applyAlignment="1" applyProtection="1">
      <alignment horizontal="center"/>
    </xf>
    <xf numFmtId="0" fontId="20" fillId="0" borderId="0" xfId="0" applyFont="1" applyFill="1" applyBorder="1" applyAlignment="1" applyProtection="1">
      <alignment horizontal="center"/>
    </xf>
    <xf numFmtId="14" fontId="10" fillId="0" borderId="26" xfId="0" applyNumberFormat="1" applyFont="1" applyFill="1" applyBorder="1" applyAlignment="1" applyProtection="1">
      <alignment horizontal="center"/>
    </xf>
    <xf numFmtId="0" fontId="10" fillId="17" borderId="9" xfId="3" applyFont="1" applyFill="1" applyBorder="1" applyProtection="1"/>
    <xf numFmtId="166" fontId="10" fillId="0" borderId="9" xfId="3" applyNumberFormat="1" applyFont="1" applyBorder="1" applyProtection="1"/>
    <xf numFmtId="0" fontId="28" fillId="0" borderId="88" xfId="3" applyFont="1" applyBorder="1" applyProtection="1"/>
    <xf numFmtId="0" fontId="28" fillId="0" borderId="89" xfId="3" applyFont="1" applyBorder="1" applyProtection="1"/>
    <xf numFmtId="0" fontId="37" fillId="0" borderId="89" xfId="3" applyFont="1" applyBorder="1" applyProtection="1"/>
    <xf numFmtId="184" fontId="28" fillId="0" borderId="90" xfId="3" applyNumberFormat="1" applyFont="1" applyBorder="1" applyAlignment="1" applyProtection="1">
      <alignment horizontal="right"/>
    </xf>
    <xf numFmtId="0" fontId="10" fillId="0" borderId="22" xfId="0" applyFont="1" applyFill="1" applyBorder="1" applyProtection="1"/>
    <xf numFmtId="0" fontId="11" fillId="0" borderId="116" xfId="0" applyFont="1" applyFill="1" applyBorder="1" applyProtection="1"/>
    <xf numFmtId="0" fontId="20" fillId="0" borderId="116" xfId="0" applyFont="1" applyFill="1" applyBorder="1" applyAlignment="1" applyProtection="1">
      <alignment horizontal="center"/>
    </xf>
    <xf numFmtId="0" fontId="26" fillId="0" borderId="116" xfId="0" applyFont="1" applyBorder="1" applyProtection="1"/>
    <xf numFmtId="166" fontId="10" fillId="0" borderId="116" xfId="0" applyNumberFormat="1" applyFont="1" applyFill="1" applyBorder="1" applyProtection="1"/>
    <xf numFmtId="0" fontId="10" fillId="0" borderId="0" xfId="0" applyFont="1" applyFill="1" applyProtection="1"/>
    <xf numFmtId="0" fontId="0" fillId="0" borderId="0" xfId="0" applyFill="1" applyProtection="1"/>
    <xf numFmtId="0" fontId="11" fillId="0" borderId="117" xfId="0" applyFont="1" applyFill="1" applyBorder="1" applyProtection="1"/>
    <xf numFmtId="0" fontId="11" fillId="0" borderId="118" xfId="0" applyFont="1" applyFill="1" applyBorder="1" applyProtection="1"/>
    <xf numFmtId="0" fontId="20" fillId="17" borderId="118" xfId="0" applyFont="1" applyFill="1" applyBorder="1" applyAlignment="1" applyProtection="1">
      <alignment horizontal="center"/>
    </xf>
    <xf numFmtId="166" fontId="10" fillId="27" borderId="118" xfId="0" applyNumberFormat="1" applyFont="1" applyFill="1" applyBorder="1" applyProtection="1"/>
    <xf numFmtId="166" fontId="11" fillId="0" borderId="118" xfId="0" applyNumberFormat="1" applyFont="1" applyFill="1" applyBorder="1" applyProtection="1"/>
    <xf numFmtId="0" fontId="26" fillId="0" borderId="85" xfId="0" applyFont="1" applyFill="1" applyBorder="1" applyProtection="1"/>
    <xf numFmtId="0" fontId="26" fillId="0" borderId="34" xfId="0" applyFont="1" applyFill="1" applyBorder="1" applyProtection="1"/>
    <xf numFmtId="0" fontId="20" fillId="17" borderId="34" xfId="0" applyFont="1" applyFill="1" applyBorder="1" applyAlignment="1" applyProtection="1">
      <alignment horizontal="center"/>
    </xf>
    <xf numFmtId="0" fontId="26" fillId="0" borderId="34" xfId="0" applyFont="1" applyBorder="1" applyProtection="1"/>
    <xf numFmtId="167" fontId="26" fillId="27" borderId="0" xfId="0" applyNumberFormat="1" applyFont="1" applyFill="1" applyBorder="1" applyAlignment="1" applyProtection="1"/>
    <xf numFmtId="167" fontId="26" fillId="0" borderId="34" xfId="0" applyNumberFormat="1" applyFont="1" applyFill="1" applyBorder="1" applyAlignment="1" applyProtection="1"/>
    <xf numFmtId="0" fontId="26" fillId="0" borderId="37" xfId="0" applyFont="1" applyFill="1" applyBorder="1" applyProtection="1"/>
    <xf numFmtId="0" fontId="26" fillId="0" borderId="11" xfId="0" applyFont="1" applyFill="1" applyBorder="1" applyProtection="1"/>
    <xf numFmtId="0" fontId="20" fillId="0" borderId="11" xfId="0" applyFont="1" applyFill="1" applyBorder="1" applyAlignment="1" applyProtection="1">
      <alignment horizontal="center"/>
    </xf>
    <xf numFmtId="0" fontId="26" fillId="0" borderId="11" xfId="0" applyFont="1" applyBorder="1" applyProtection="1"/>
    <xf numFmtId="0" fontId="10" fillId="26" borderId="119" xfId="0" applyFont="1" applyFill="1" applyBorder="1" applyProtection="1"/>
    <xf numFmtId="0" fontId="11" fillId="26" borderId="116" xfId="0" applyFont="1" applyFill="1" applyBorder="1" applyProtection="1"/>
    <xf numFmtId="9" fontId="11" fillId="0" borderId="116" xfId="0" applyNumberFormat="1" applyFont="1" applyFill="1" applyBorder="1" applyAlignment="1" applyProtection="1">
      <alignment horizontal="center"/>
    </xf>
    <xf numFmtId="166" fontId="26" fillId="27" borderId="9" xfId="0" applyNumberFormat="1" applyFont="1" applyFill="1" applyBorder="1" applyAlignment="1" applyProtection="1"/>
    <xf numFmtId="166" fontId="18" fillId="0" borderId="116" xfId="0" applyNumberFormat="1" applyFont="1" applyFill="1" applyBorder="1" applyAlignment="1" applyProtection="1"/>
    <xf numFmtId="0" fontId="26" fillId="0" borderId="118" xfId="0" applyNumberFormat="1" applyFont="1" applyFill="1" applyBorder="1" applyAlignment="1" applyProtection="1">
      <alignment horizontal="left"/>
    </xf>
    <xf numFmtId="0" fontId="26" fillId="0" borderId="118" xfId="0" applyNumberFormat="1" applyFont="1" applyFill="1" applyBorder="1" applyAlignment="1" applyProtection="1"/>
    <xf numFmtId="185" fontId="26" fillId="0" borderId="118" xfId="2" applyNumberFormat="1" applyFont="1" applyFill="1" applyBorder="1" applyAlignment="1" applyProtection="1">
      <alignment vertical="top"/>
    </xf>
    <xf numFmtId="0" fontId="26" fillId="0" borderId="9" xfId="0" applyNumberFormat="1" applyFont="1" applyFill="1" applyBorder="1" applyAlignment="1" applyProtection="1">
      <alignment horizontal="left"/>
    </xf>
    <xf numFmtId="0" fontId="26" fillId="0" borderId="9" xfId="0" applyNumberFormat="1" applyFont="1" applyFill="1" applyBorder="1" applyAlignment="1" applyProtection="1"/>
    <xf numFmtId="0" fontId="20" fillId="0" borderId="9" xfId="0" applyFont="1" applyFill="1" applyBorder="1" applyAlignment="1" applyProtection="1">
      <alignment horizontal="center"/>
    </xf>
    <xf numFmtId="185" fontId="26" fillId="0" borderId="9" xfId="2" applyNumberFormat="1" applyFont="1" applyFill="1" applyBorder="1" applyAlignment="1" applyProtection="1">
      <alignment vertical="top"/>
    </xf>
    <xf numFmtId="0" fontId="11" fillId="0" borderId="0" xfId="0" applyNumberFormat="1" applyFont="1" applyFill="1" applyBorder="1" applyAlignment="1" applyProtection="1"/>
    <xf numFmtId="186" fontId="26" fillId="0" borderId="118" xfId="0" applyNumberFormat="1" applyFont="1" applyFill="1" applyBorder="1" applyAlignment="1" applyProtection="1"/>
    <xf numFmtId="186" fontId="26" fillId="0" borderId="118" xfId="2" applyNumberFormat="1" applyFont="1" applyFill="1" applyBorder="1" applyAlignment="1" applyProtection="1">
      <alignment vertical="top"/>
    </xf>
    <xf numFmtId="0" fontId="38" fillId="0" borderId="9" xfId="0" applyNumberFormat="1" applyFont="1" applyFill="1" applyBorder="1" applyAlignment="1" applyProtection="1">
      <alignment horizontal="center"/>
    </xf>
    <xf numFmtId="186" fontId="26" fillId="0" borderId="9" xfId="0" applyNumberFormat="1" applyFont="1" applyFill="1" applyBorder="1" applyAlignment="1" applyProtection="1"/>
    <xf numFmtId="186" fontId="26" fillId="0" borderId="9" xfId="2" applyNumberFormat="1" applyFont="1" applyFill="1" applyBorder="1" applyAlignment="1" applyProtection="1">
      <alignment vertical="top"/>
    </xf>
    <xf numFmtId="0" fontId="20" fillId="17" borderId="116" xfId="0" applyFont="1" applyFill="1" applyBorder="1" applyAlignment="1" applyProtection="1">
      <alignment horizontal="center"/>
    </xf>
    <xf numFmtId="186" fontId="26" fillId="0" borderId="116" xfId="2" applyNumberFormat="1" applyFont="1" applyFill="1" applyBorder="1" applyAlignment="1" applyProtection="1">
      <alignment vertical="top"/>
    </xf>
    <xf numFmtId="187" fontId="6" fillId="0" borderId="0" xfId="3" applyNumberFormat="1" applyFont="1" applyFill="1" applyBorder="1" applyAlignment="1" applyProtection="1"/>
    <xf numFmtId="2" fontId="6" fillId="0" borderId="0" xfId="3" applyNumberFormat="1" applyFont="1" applyFill="1" applyBorder="1" applyAlignment="1" applyProtection="1"/>
    <xf numFmtId="164" fontId="28" fillId="24" borderId="66" xfId="3" applyNumberFormat="1" applyFont="1" applyFill="1" applyBorder="1" applyAlignment="1" applyProtection="1">
      <alignment horizontal="center" vertical="center" wrapText="1"/>
    </xf>
    <xf numFmtId="0" fontId="11" fillId="0" borderId="117" xfId="3" applyFont="1" applyFill="1" applyBorder="1" applyProtection="1"/>
    <xf numFmtId="0" fontId="20" fillId="17" borderId="118" xfId="3" applyFont="1" applyFill="1" applyBorder="1" applyAlignment="1" applyProtection="1">
      <alignment horizontal="center"/>
    </xf>
    <xf numFmtId="166" fontId="6" fillId="0" borderId="118" xfId="3" applyNumberFormat="1" applyFont="1" applyFill="1" applyBorder="1" applyAlignment="1" applyProtection="1"/>
    <xf numFmtId="166" fontId="6" fillId="0" borderId="121" xfId="3" applyNumberFormat="1" applyFont="1" applyFill="1" applyBorder="1" applyAlignment="1" applyProtection="1"/>
    <xf numFmtId="0" fontId="13" fillId="20" borderId="122" xfId="3" applyNumberFormat="1" applyFont="1" applyFill="1" applyBorder="1" applyAlignment="1" applyProtection="1">
      <alignment horizontal="left"/>
    </xf>
    <xf numFmtId="166" fontId="11" fillId="0" borderId="9" xfId="3" applyNumberFormat="1" applyFont="1" applyFill="1" applyBorder="1" applyProtection="1"/>
    <xf numFmtId="0" fontId="20" fillId="0" borderId="123" xfId="3" applyFont="1" applyFill="1" applyBorder="1" applyAlignment="1" applyProtection="1">
      <alignment horizontal="center"/>
    </xf>
    <xf numFmtId="166" fontId="11" fillId="0" borderId="123" xfId="3" applyNumberFormat="1" applyFont="1" applyFill="1" applyBorder="1" applyProtection="1"/>
    <xf numFmtId="166" fontId="11" fillId="0" borderId="121" xfId="3" applyNumberFormat="1" applyFont="1" applyFill="1" applyBorder="1" applyProtection="1"/>
    <xf numFmtId="166" fontId="11" fillId="0" borderId="49" xfId="3" applyNumberFormat="1" applyFont="1" applyFill="1" applyBorder="1" applyProtection="1"/>
    <xf numFmtId="166" fontId="11" fillId="0" borderId="34" xfId="3" applyNumberFormat="1" applyFont="1" applyFill="1" applyBorder="1" applyProtection="1"/>
    <xf numFmtId="166" fontId="11" fillId="0" borderId="86" xfId="3" applyNumberFormat="1" applyFont="1" applyFill="1" applyBorder="1" applyProtection="1"/>
    <xf numFmtId="166" fontId="11" fillId="0" borderId="87" xfId="3" applyNumberFormat="1" applyFont="1" applyFill="1" applyBorder="1" applyProtection="1"/>
    <xf numFmtId="166" fontId="6" fillId="25" borderId="34" xfId="3" applyNumberFormat="1" applyFont="1" applyFill="1" applyBorder="1" applyAlignment="1" applyProtection="1"/>
    <xf numFmtId="166" fontId="6" fillId="25" borderId="86" xfId="3" applyNumberFormat="1" applyFont="1" applyFill="1" applyBorder="1" applyAlignment="1" applyProtection="1"/>
    <xf numFmtId="166" fontId="6" fillId="25" borderId="87" xfId="3" applyNumberFormat="1" applyFont="1" applyFill="1" applyBorder="1" applyAlignment="1" applyProtection="1"/>
    <xf numFmtId="166" fontId="6" fillId="25" borderId="11" xfId="3" applyNumberFormat="1" applyFont="1" applyFill="1" applyBorder="1" applyAlignment="1" applyProtection="1"/>
    <xf numFmtId="166" fontId="6" fillId="25" borderId="124" xfId="3" applyNumberFormat="1" applyFont="1" applyFill="1" applyBorder="1" applyAlignment="1" applyProtection="1"/>
    <xf numFmtId="166" fontId="6" fillId="25" borderId="125" xfId="3" applyNumberFormat="1" applyFont="1" applyFill="1" applyBorder="1" applyAlignment="1" applyProtection="1"/>
    <xf numFmtId="0" fontId="6" fillId="0" borderId="126" xfId="3" applyFont="1" applyFill="1" applyBorder="1" applyProtection="1"/>
    <xf numFmtId="0" fontId="20" fillId="0" borderId="127" xfId="3" applyFont="1" applyFill="1" applyBorder="1" applyAlignment="1" applyProtection="1">
      <alignment horizontal="center"/>
    </xf>
    <xf numFmtId="166" fontId="11" fillId="19" borderId="86" xfId="3" applyNumberFormat="1" applyFont="1" applyFill="1" applyBorder="1" applyAlignment="1" applyProtection="1"/>
    <xf numFmtId="166" fontId="6" fillId="19" borderId="87" xfId="3" applyNumberFormat="1" applyFont="1" applyFill="1" applyBorder="1" applyAlignment="1" applyProtection="1"/>
    <xf numFmtId="0" fontId="20" fillId="17" borderId="11" xfId="3" applyFont="1" applyFill="1" applyBorder="1" applyAlignment="1" applyProtection="1">
      <alignment horizontal="center"/>
    </xf>
    <xf numFmtId="0" fontId="20" fillId="17" borderId="39" xfId="3" applyFont="1" applyFill="1" applyBorder="1" applyAlignment="1" applyProtection="1">
      <alignment horizontal="center"/>
    </xf>
    <xf numFmtId="166" fontId="6" fillId="19" borderId="9" xfId="3" applyNumberFormat="1" applyFont="1" applyFill="1" applyBorder="1" applyAlignment="1" applyProtection="1"/>
    <xf numFmtId="166" fontId="6" fillId="19" borderId="27" xfId="3" applyNumberFormat="1" applyFont="1" applyFill="1" applyBorder="1" applyAlignment="1" applyProtection="1"/>
    <xf numFmtId="166" fontId="6" fillId="19" borderId="128" xfId="3" applyNumberFormat="1" applyFont="1" applyFill="1" applyBorder="1" applyAlignment="1" applyProtection="1"/>
    <xf numFmtId="0" fontId="19" fillId="0" borderId="129" xfId="3" applyNumberFormat="1" applyFont="1" applyFill="1" applyBorder="1" applyAlignment="1" applyProtection="1"/>
    <xf numFmtId="0" fontId="20" fillId="17" borderId="123" xfId="3" applyFont="1" applyFill="1" applyBorder="1" applyAlignment="1" applyProtection="1">
      <alignment horizontal="center"/>
    </xf>
    <xf numFmtId="167" fontId="6" fillId="0" borderId="123" xfId="3" applyNumberFormat="1" applyFont="1" applyFill="1" applyBorder="1" applyAlignment="1" applyProtection="1"/>
    <xf numFmtId="167" fontId="6" fillId="0" borderId="121" xfId="3" applyNumberFormat="1" applyFont="1" applyFill="1" applyBorder="1" applyAlignment="1" applyProtection="1"/>
    <xf numFmtId="167" fontId="6" fillId="0" borderId="26" xfId="3" applyNumberFormat="1" applyFont="1" applyFill="1" applyBorder="1" applyAlignment="1" applyProtection="1"/>
    <xf numFmtId="167" fontId="6" fillId="0" borderId="27" xfId="3" applyNumberFormat="1" applyFont="1" applyFill="1" applyBorder="1" applyAlignment="1" applyProtection="1"/>
    <xf numFmtId="166" fontId="6" fillId="0" borderId="123" xfId="3" applyNumberFormat="1" applyFont="1" applyFill="1" applyBorder="1" applyAlignment="1" applyProtection="1"/>
    <xf numFmtId="166" fontId="6" fillId="0" borderId="130" xfId="3" applyNumberFormat="1" applyFont="1" applyFill="1" applyBorder="1" applyAlignment="1" applyProtection="1"/>
    <xf numFmtId="166" fontId="6" fillId="0" borderId="131" xfId="3" applyNumberFormat="1" applyFont="1" applyFill="1" applyBorder="1" applyAlignment="1" applyProtection="1"/>
    <xf numFmtId="166" fontId="6" fillId="0" borderId="132" xfId="3" applyNumberFormat="1" applyFont="1" applyFill="1" applyBorder="1" applyAlignment="1" applyProtection="1"/>
    <xf numFmtId="0" fontId="6" fillId="0" borderId="7" xfId="3" applyFont="1" applyFill="1" applyBorder="1" applyProtection="1"/>
    <xf numFmtId="0" fontId="6" fillId="0" borderId="113" xfId="3" applyFont="1" applyBorder="1" applyProtection="1"/>
    <xf numFmtId="0" fontId="20" fillId="0" borderId="10" xfId="3" applyFont="1" applyFill="1" applyBorder="1" applyAlignment="1" applyProtection="1">
      <alignment horizontal="center"/>
    </xf>
    <xf numFmtId="166" fontId="6" fillId="0" borderId="10" xfId="3" applyNumberFormat="1" applyFont="1" applyFill="1" applyBorder="1" applyAlignment="1" applyProtection="1"/>
    <xf numFmtId="166" fontId="6" fillId="0" borderId="133" xfId="3" applyNumberFormat="1" applyFont="1" applyFill="1" applyBorder="1" applyAlignment="1" applyProtection="1"/>
    <xf numFmtId="166" fontId="6" fillId="0" borderId="114" xfId="3" applyNumberFormat="1" applyFont="1" applyFill="1" applyBorder="1" applyAlignment="1" applyProtection="1"/>
    <xf numFmtId="0" fontId="6" fillId="0" borderId="37" xfId="3" applyFont="1" applyBorder="1" applyProtection="1"/>
    <xf numFmtId="0" fontId="6" fillId="0" borderId="126" xfId="3" applyFont="1" applyBorder="1" applyProtection="1"/>
    <xf numFmtId="0" fontId="11" fillId="0" borderId="7" xfId="3" applyFont="1" applyBorder="1" applyProtection="1"/>
    <xf numFmtId="0" fontId="6" fillId="0" borderId="85" xfId="3" applyFont="1" applyBorder="1" applyProtection="1"/>
    <xf numFmtId="166" fontId="6" fillId="19" borderId="11" xfId="3" applyNumberFormat="1" applyFont="1" applyFill="1" applyBorder="1" applyAlignment="1" applyProtection="1"/>
    <xf numFmtId="166" fontId="6" fillId="19" borderId="34" xfId="3" applyNumberFormat="1" applyFont="1" applyFill="1" applyBorder="1" applyAlignment="1" applyProtection="1"/>
    <xf numFmtId="166" fontId="6" fillId="19" borderId="134" xfId="3" applyNumberFormat="1" applyFont="1" applyFill="1" applyBorder="1" applyAlignment="1" applyProtection="1"/>
    <xf numFmtId="166" fontId="11" fillId="0" borderId="34" xfId="3" applyNumberFormat="1" applyFont="1" applyFill="1" applyBorder="1" applyAlignment="1" applyProtection="1"/>
    <xf numFmtId="166" fontId="11" fillId="0" borderId="135" xfId="3" applyNumberFormat="1" applyFont="1" applyFill="1" applyBorder="1" applyAlignment="1" applyProtection="1"/>
    <xf numFmtId="0" fontId="11" fillId="0" borderId="0" xfId="3" applyNumberFormat="1" applyFont="1" applyFill="1" applyBorder="1" applyAlignment="1" applyProtection="1"/>
    <xf numFmtId="166" fontId="11" fillId="0" borderId="87" xfId="3" applyNumberFormat="1" applyFont="1" applyFill="1" applyBorder="1" applyAlignment="1" applyProtection="1"/>
    <xf numFmtId="0" fontId="6" fillId="0" borderId="38" xfId="3" applyFont="1" applyBorder="1" applyProtection="1"/>
    <xf numFmtId="166" fontId="6" fillId="25" borderId="39" xfId="3" applyNumberFormat="1" applyFont="1" applyFill="1" applyBorder="1" applyAlignment="1" applyProtection="1"/>
    <xf numFmtId="166" fontId="6" fillId="25" borderId="136" xfId="3" applyNumberFormat="1" applyFont="1" applyFill="1" applyBorder="1" applyAlignment="1" applyProtection="1"/>
    <xf numFmtId="166" fontId="6" fillId="25" borderId="128" xfId="3" applyNumberFormat="1" applyFont="1" applyFill="1" applyBorder="1" applyAlignment="1" applyProtection="1"/>
    <xf numFmtId="166" fontId="6" fillId="0" borderId="137" xfId="3" applyNumberFormat="1" applyFont="1" applyFill="1" applyBorder="1" applyAlignment="1" applyProtection="1"/>
    <xf numFmtId="188" fontId="6" fillId="0" borderId="0" xfId="3" applyNumberFormat="1" applyFont="1" applyFill="1" applyBorder="1" applyAlignment="1" applyProtection="1"/>
    <xf numFmtId="166" fontId="6" fillId="0" borderId="138" xfId="3" applyNumberFormat="1" applyFont="1" applyFill="1" applyBorder="1" applyAlignment="1" applyProtection="1"/>
    <xf numFmtId="166" fontId="6" fillId="0" borderId="139" xfId="3" applyNumberFormat="1" applyFont="1" applyFill="1" applyBorder="1" applyAlignment="1" applyProtection="1"/>
    <xf numFmtId="0" fontId="10" fillId="17" borderId="22" xfId="3" applyFont="1" applyFill="1" applyBorder="1" applyProtection="1"/>
    <xf numFmtId="189" fontId="10" fillId="17" borderId="140" xfId="3" applyNumberFormat="1" applyFont="1" applyFill="1" applyBorder="1" applyAlignment="1" applyProtection="1">
      <alignment horizontal="center"/>
    </xf>
    <xf numFmtId="181" fontId="10" fillId="0" borderId="89" xfId="3" applyNumberFormat="1" applyFont="1" applyFill="1" applyBorder="1" applyProtection="1"/>
    <xf numFmtId="181" fontId="10" fillId="0" borderId="90" xfId="3" applyNumberFormat="1" applyFont="1" applyFill="1" applyBorder="1" applyProtection="1"/>
    <xf numFmtId="181" fontId="10" fillId="0" borderId="91" xfId="3" applyNumberFormat="1" applyFont="1" applyFill="1" applyBorder="1" applyProtection="1"/>
    <xf numFmtId="0" fontId="39" fillId="0" borderId="0" xfId="3" applyFont="1" applyFill="1" applyProtection="1"/>
    <xf numFmtId="0" fontId="39" fillId="0" borderId="0" xfId="3" applyNumberFormat="1" applyFont="1" applyAlignment="1" applyProtection="1">
      <alignment horizontal="center"/>
    </xf>
    <xf numFmtId="0" fontId="39" fillId="0" borderId="0" xfId="3" applyNumberFormat="1" applyFont="1" applyBorder="1" applyAlignment="1" applyProtection="1">
      <alignment horizontal="center"/>
    </xf>
    <xf numFmtId="189" fontId="6" fillId="0" borderId="0" xfId="3" applyNumberFormat="1" applyFont="1" applyFill="1" applyBorder="1" applyAlignment="1" applyProtection="1"/>
    <xf numFmtId="190" fontId="6" fillId="0" borderId="0" xfId="3" applyNumberFormat="1" applyFont="1" applyFill="1" applyBorder="1" applyAlignment="1" applyProtection="1"/>
    <xf numFmtId="15" fontId="26" fillId="27" borderId="0" xfId="0" applyNumberFormat="1" applyFont="1" applyFill="1" applyBorder="1" applyAlignment="1" applyProtection="1"/>
    <xf numFmtId="14" fontId="6" fillId="0" borderId="0" xfId="3" applyNumberFormat="1" applyFont="1" applyFill="1" applyBorder="1" applyAlignment="1" applyProtection="1"/>
    <xf numFmtId="14" fontId="6" fillId="27" borderId="0" xfId="3" applyNumberFormat="1" applyFont="1" applyFill="1" applyBorder="1" applyAlignment="1" applyProtection="1"/>
    <xf numFmtId="0" fontId="20" fillId="0" borderId="123" xfId="0" applyFont="1" applyFill="1" applyBorder="1" applyAlignment="1" applyProtection="1">
      <alignment horizontal="center"/>
    </xf>
    <xf numFmtId="166" fontId="26" fillId="27" borderId="123" xfId="0" applyNumberFormat="1" applyFont="1" applyFill="1" applyBorder="1" applyAlignment="1" applyProtection="1"/>
    <xf numFmtId="166" fontId="6" fillId="27" borderId="123" xfId="3" applyNumberFormat="1" applyFont="1" applyFill="1" applyBorder="1" applyAlignment="1" applyProtection="1"/>
    <xf numFmtId="0" fontId="11" fillId="0" borderId="8" xfId="0" applyFont="1" applyFill="1" applyBorder="1" applyProtection="1"/>
    <xf numFmtId="191" fontId="6" fillId="0" borderId="0" xfId="3" applyNumberFormat="1" applyFont="1" applyFill="1" applyBorder="1" applyAlignment="1" applyProtection="1"/>
    <xf numFmtId="0" fontId="6" fillId="27" borderId="0" xfId="3" applyNumberFormat="1" applyFont="1" applyFill="1" applyBorder="1" applyAlignment="1" applyProtection="1"/>
    <xf numFmtId="0" fontId="38" fillId="26" borderId="0" xfId="0" applyNumberFormat="1" applyFont="1" applyFill="1" applyBorder="1" applyAlignment="1" applyProtection="1">
      <alignment horizontal="center"/>
    </xf>
    <xf numFmtId="173" fontId="6" fillId="26" borderId="25" xfId="1" applyNumberFormat="1" applyFont="1" applyFill="1" applyBorder="1" applyAlignment="1" applyProtection="1"/>
    <xf numFmtId="0" fontId="40" fillId="0" borderId="0" xfId="0" applyNumberFormat="1" applyFont="1" applyFill="1" applyBorder="1" applyAlignment="1" applyProtection="1"/>
    <xf numFmtId="173" fontId="6" fillId="27" borderId="0" xfId="1" applyNumberFormat="1" applyFont="1" applyFill="1" applyBorder="1" applyAlignment="1" applyProtection="1"/>
    <xf numFmtId="0" fontId="38" fillId="0" borderId="0" xfId="0" applyNumberFormat="1" applyFont="1" applyFill="1" applyBorder="1" applyAlignment="1" applyProtection="1">
      <alignment horizontal="center"/>
    </xf>
    <xf numFmtId="0" fontId="26" fillId="0" borderId="0" xfId="0" applyNumberFormat="1" applyFont="1" applyFill="1" applyBorder="1" applyAlignment="1" applyProtection="1">
      <alignment horizontal="left"/>
    </xf>
    <xf numFmtId="1" fontId="6" fillId="0" borderId="0" xfId="3" applyNumberFormat="1" applyFont="1" applyFill="1" applyBorder="1" applyAlignment="1" applyProtection="1"/>
    <xf numFmtId="14" fontId="6" fillId="0" borderId="0" xfId="3" applyNumberFormat="1" applyFont="1" applyFill="1" applyBorder="1" applyAlignment="1" applyProtection="1">
      <alignment horizontal="right"/>
    </xf>
    <xf numFmtId="186" fontId="26" fillId="0" borderId="0" xfId="0" applyNumberFormat="1" applyFont="1" applyFill="1" applyBorder="1" applyAlignment="1" applyProtection="1"/>
    <xf numFmtId="0" fontId="23" fillId="0" borderId="0" xfId="3" applyNumberFormat="1" applyFont="1" applyFill="1" applyBorder="1" applyAlignment="1" applyProtection="1">
      <alignment horizontal="right"/>
    </xf>
    <xf numFmtId="14" fontId="11" fillId="17" borderId="25" xfId="6" applyNumberFormat="1" applyFont="1" applyFill="1" applyBorder="1" applyProtection="1"/>
    <xf numFmtId="0" fontId="6" fillId="0" borderId="113" xfId="3" applyFont="1" applyFill="1" applyBorder="1" applyProtection="1"/>
    <xf numFmtId="167" fontId="6" fillId="17" borderId="34" xfId="3" applyNumberFormat="1" applyFont="1" applyFill="1" applyBorder="1" applyAlignment="1" applyProtection="1"/>
    <xf numFmtId="167" fontId="6" fillId="17" borderId="86" xfId="3" applyNumberFormat="1" applyFont="1" applyFill="1" applyBorder="1" applyAlignment="1" applyProtection="1"/>
    <xf numFmtId="167" fontId="6" fillId="17" borderId="87" xfId="3" applyNumberFormat="1" applyFont="1" applyFill="1" applyBorder="1" applyAlignment="1" applyProtection="1"/>
    <xf numFmtId="0" fontId="6" fillId="0" borderId="38" xfId="3" applyFont="1" applyFill="1" applyBorder="1" applyProtection="1"/>
    <xf numFmtId="0" fontId="20" fillId="0" borderId="39" xfId="3" applyFont="1" applyFill="1" applyBorder="1" applyAlignment="1" applyProtection="1">
      <alignment horizontal="center"/>
    </xf>
    <xf numFmtId="167" fontId="6" fillId="17" borderId="9" xfId="3" applyNumberFormat="1" applyFont="1" applyFill="1" applyBorder="1" applyAlignment="1" applyProtection="1"/>
    <xf numFmtId="167" fontId="6" fillId="17" borderId="27" xfId="3" applyNumberFormat="1" applyFont="1" applyFill="1" applyBorder="1" applyAlignment="1" applyProtection="1"/>
    <xf numFmtId="167" fontId="6" fillId="17" borderId="21" xfId="3" applyNumberFormat="1" applyFont="1" applyFill="1" applyBorder="1" applyAlignment="1" applyProtection="1"/>
    <xf numFmtId="0" fontId="6" fillId="0" borderId="20" xfId="3" applyNumberFormat="1" applyFont="1" applyFill="1" applyBorder="1" applyAlignment="1" applyProtection="1"/>
    <xf numFmtId="0" fontId="11" fillId="0" borderId="142" xfId="3" applyFont="1" applyFill="1" applyBorder="1" applyProtection="1"/>
    <xf numFmtId="0" fontId="20" fillId="17" borderId="143" xfId="3" applyFont="1" applyFill="1" applyBorder="1" applyAlignment="1" applyProtection="1">
      <alignment horizontal="center"/>
    </xf>
    <xf numFmtId="0" fontId="20" fillId="0" borderId="143" xfId="3" applyFont="1" applyFill="1" applyBorder="1" applyAlignment="1" applyProtection="1">
      <alignment horizontal="center"/>
    </xf>
    <xf numFmtId="166" fontId="6" fillId="0" borderId="143" xfId="3" applyNumberFormat="1" applyFont="1" applyFill="1" applyBorder="1" applyAlignment="1" applyProtection="1"/>
    <xf numFmtId="0" fontId="6" fillId="0" borderId="118" xfId="3" applyNumberFormat="1" applyFont="1" applyFill="1" applyBorder="1" applyAlignment="1" applyProtection="1"/>
    <xf numFmtId="166" fontId="6" fillId="0" borderId="144" xfId="3" applyNumberFormat="1" applyFont="1" applyFill="1" applyBorder="1" applyAlignment="1" applyProtection="1"/>
    <xf numFmtId="0" fontId="13" fillId="20" borderId="122" xfId="0" applyNumberFormat="1" applyFont="1" applyFill="1" applyBorder="1" applyAlignment="1" applyProtection="1">
      <alignment horizontal="left"/>
    </xf>
    <xf numFmtId="0" fontId="10" fillId="0" borderId="0" xfId="0" applyFont="1" applyFill="1" applyBorder="1" applyProtection="1"/>
    <xf numFmtId="0" fontId="11" fillId="0" borderId="0" xfId="0" applyFont="1" applyFill="1" applyBorder="1" applyProtection="1"/>
    <xf numFmtId="166" fontId="11" fillId="0" borderId="0" xfId="0" applyNumberFormat="1" applyFont="1" applyFill="1" applyBorder="1" applyProtection="1"/>
    <xf numFmtId="166" fontId="39" fillId="0" borderId="0" xfId="0" applyNumberFormat="1" applyFont="1" applyFill="1" applyBorder="1" applyProtection="1"/>
    <xf numFmtId="0" fontId="25" fillId="0" borderId="143" xfId="0" applyFont="1" applyFill="1" applyBorder="1" applyAlignment="1" applyProtection="1">
      <alignment horizontal="center"/>
    </xf>
    <xf numFmtId="177" fontId="25" fillId="0" borderId="118" xfId="0" applyNumberFormat="1" applyFont="1" applyFill="1" applyBorder="1" applyAlignment="1" applyProtection="1">
      <alignment horizontal="center"/>
    </xf>
    <xf numFmtId="0" fontId="11" fillId="0" borderId="145" xfId="0" applyFont="1" applyFill="1" applyBorder="1" applyAlignment="1" applyProtection="1">
      <alignment horizontal="center"/>
    </xf>
    <xf numFmtId="166" fontId="11" fillId="26" borderId="118" xfId="0" applyNumberFormat="1" applyFont="1" applyFill="1" applyBorder="1" applyProtection="1"/>
    <xf numFmtId="166" fontId="11" fillId="26" borderId="118" xfId="0" applyNumberFormat="1" applyFont="1" applyFill="1" applyBorder="1" applyAlignment="1" applyProtection="1">
      <alignment horizontal="right"/>
    </xf>
    <xf numFmtId="0" fontId="11" fillId="0" borderId="145" xfId="0" applyFont="1" applyFill="1" applyBorder="1" applyProtection="1"/>
    <xf numFmtId="0" fontId="11" fillId="0" borderId="9" xfId="0" applyFont="1" applyFill="1" applyBorder="1" applyProtection="1"/>
    <xf numFmtId="0" fontId="11" fillId="0" borderId="9" xfId="0" applyFont="1" applyFill="1" applyBorder="1" applyAlignment="1" applyProtection="1">
      <alignment horizontal="center"/>
    </xf>
    <xf numFmtId="166" fontId="11" fillId="0" borderId="9" xfId="0" applyNumberFormat="1" applyFont="1" applyFill="1" applyBorder="1" applyAlignment="1" applyProtection="1">
      <alignment horizontal="right"/>
    </xf>
    <xf numFmtId="9" fontId="11" fillId="0" borderId="0" xfId="0" applyNumberFormat="1" applyFont="1" applyFill="1" applyBorder="1" applyProtection="1"/>
    <xf numFmtId="0" fontId="11" fillId="0" borderId="143" xfId="0" applyFont="1" applyFill="1" applyBorder="1" applyProtection="1"/>
    <xf numFmtId="9" fontId="11" fillId="0" borderId="0" xfId="0" applyNumberFormat="1" applyFont="1" applyFill="1" applyBorder="1" applyAlignment="1" applyProtection="1">
      <alignment horizontal="center"/>
    </xf>
    <xf numFmtId="166" fontId="26" fillId="0" borderId="0" xfId="0" applyNumberFormat="1" applyFont="1" applyFill="1" applyBorder="1" applyAlignment="1" applyProtection="1"/>
    <xf numFmtId="0" fontId="26" fillId="0" borderId="0" xfId="0" applyNumberFormat="1" applyFont="1" applyFill="1" applyBorder="1" applyAlignment="1" applyProtection="1">
      <alignment horizontal="center"/>
    </xf>
    <xf numFmtId="0" fontId="12" fillId="0" borderId="0" xfId="0" applyNumberFormat="1" applyFont="1" applyFill="1" applyBorder="1" applyAlignment="1" applyProtection="1"/>
    <xf numFmtId="178" fontId="10" fillId="0" borderId="0" xfId="0" applyNumberFormat="1" applyFont="1" applyBorder="1" applyAlignment="1" applyProtection="1">
      <alignment horizontal="centerContinuous"/>
    </xf>
    <xf numFmtId="0" fontId="26" fillId="0" borderId="11" xfId="0" applyNumberFormat="1" applyFont="1" applyFill="1" applyBorder="1" applyAlignment="1" applyProtection="1"/>
    <xf numFmtId="166" fontId="26" fillId="0" borderId="0" xfId="0" applyNumberFormat="1" applyFont="1" applyFill="1" applyBorder="1" applyAlignment="1" applyProtection="1">
      <alignment horizontal="right"/>
    </xf>
    <xf numFmtId="0" fontId="16" fillId="0" borderId="0" xfId="0" applyNumberFormat="1" applyFont="1" applyFill="1" applyBorder="1" applyAlignment="1" applyProtection="1"/>
    <xf numFmtId="0" fontId="13" fillId="20" borderId="146" xfId="0" applyNumberFormat="1" applyFont="1" applyFill="1" applyBorder="1" applyAlignment="1" applyProtection="1">
      <alignment horizontal="left"/>
    </xf>
    <xf numFmtId="0" fontId="11" fillId="0" borderId="147" xfId="0" applyFont="1" applyFill="1" applyBorder="1" applyProtection="1"/>
    <xf numFmtId="166" fontId="26" fillId="25" borderId="118" xfId="0" applyNumberFormat="1" applyFont="1" applyFill="1" applyBorder="1" applyAlignment="1" applyProtection="1"/>
    <xf numFmtId="166" fontId="26" fillId="25" borderId="148" xfId="0" applyNumberFormat="1" applyFont="1" applyFill="1" applyBorder="1" applyAlignment="1" applyProtection="1"/>
    <xf numFmtId="0" fontId="11" fillId="0" borderId="149" xfId="0" applyFont="1" applyFill="1" applyBorder="1" applyProtection="1"/>
    <xf numFmtId="166" fontId="26" fillId="25" borderId="0" xfId="0" applyNumberFormat="1" applyFont="1" applyFill="1" applyBorder="1" applyAlignment="1" applyProtection="1"/>
    <xf numFmtId="166" fontId="26" fillId="25" borderId="150" xfId="0" applyNumberFormat="1" applyFont="1" applyFill="1" applyBorder="1" applyAlignment="1" applyProtection="1"/>
    <xf numFmtId="0" fontId="11" fillId="0" borderId="151" xfId="0" applyFont="1" applyFill="1" applyBorder="1" applyProtection="1"/>
    <xf numFmtId="9" fontId="11" fillId="0" borderId="9" xfId="0" applyNumberFormat="1" applyFont="1" applyFill="1" applyBorder="1" applyAlignment="1" applyProtection="1">
      <alignment horizontal="center"/>
    </xf>
    <xf numFmtId="166" fontId="26" fillId="25" borderId="9" xfId="0" applyNumberFormat="1" applyFont="1" applyFill="1" applyBorder="1" applyAlignment="1" applyProtection="1"/>
    <xf numFmtId="166" fontId="26" fillId="25" borderId="152" xfId="0" applyNumberFormat="1" applyFont="1" applyFill="1" applyBorder="1" applyAlignment="1" applyProtection="1"/>
    <xf numFmtId="2" fontId="11" fillId="18" borderId="9" xfId="3" applyNumberFormat="1" applyFont="1" applyFill="1" applyBorder="1" applyAlignment="1" applyProtection="1">
      <alignment horizontal="left"/>
    </xf>
    <xf numFmtId="2" fontId="10" fillId="0" borderId="18" xfId="3" quotePrefix="1" applyNumberFormat="1" applyFont="1" applyBorder="1" applyAlignment="1" applyProtection="1">
      <alignment horizontal="center"/>
    </xf>
    <xf numFmtId="0" fontId="10" fillId="17" borderId="18" xfId="3" applyFont="1" applyFill="1" applyBorder="1" applyAlignment="1" applyProtection="1">
      <alignment horizontal="left" vertical="top" wrapText="1"/>
    </xf>
    <xf numFmtId="0" fontId="10" fillId="17" borderId="18" xfId="3" applyFont="1" applyFill="1" applyBorder="1" applyAlignment="1" applyProtection="1">
      <alignment horizontal="center" vertical="top" wrapText="1"/>
    </xf>
    <xf numFmtId="0" fontId="10" fillId="18" borderId="18" xfId="3" applyFont="1" applyFill="1" applyBorder="1" applyAlignment="1" applyProtection="1">
      <alignment horizontal="left" vertical="top" wrapText="1"/>
    </xf>
    <xf numFmtId="165" fontId="10" fillId="17" borderId="18" xfId="3" applyNumberFormat="1" applyFont="1" applyFill="1" applyBorder="1" applyAlignment="1" applyProtection="1">
      <alignment horizontal="center" vertical="top" wrapText="1"/>
    </xf>
    <xf numFmtId="49" fontId="10" fillId="17" borderId="18" xfId="3" applyNumberFormat="1" applyFont="1" applyFill="1" applyBorder="1" applyAlignment="1" applyProtection="1">
      <alignment horizontal="center" vertical="top" wrapText="1"/>
    </xf>
    <xf numFmtId="2" fontId="8" fillId="16" borderId="0" xfId="3" applyNumberFormat="1" applyFont="1" applyFill="1" applyBorder="1" applyAlignment="1" applyProtection="1">
      <alignment horizontal="left"/>
    </xf>
    <xf numFmtId="0" fontId="29" fillId="17" borderId="58" xfId="3" applyFont="1" applyFill="1" applyBorder="1" applyAlignment="1" applyProtection="1">
      <alignment horizontal="center"/>
    </xf>
    <xf numFmtId="0" fontId="6" fillId="0" borderId="245" xfId="3" applyFill="1" applyBorder="1" applyAlignment="1" applyProtection="1">
      <alignment horizontal="right"/>
    </xf>
    <xf numFmtId="183" fontId="11" fillId="0" borderId="32" xfId="3" applyNumberFormat="1" applyFont="1" applyFill="1" applyBorder="1" applyProtection="1"/>
    <xf numFmtId="0" fontId="6" fillId="17" borderId="40" xfId="3" applyFill="1" applyBorder="1" applyProtection="1"/>
    <xf numFmtId="0" fontId="6" fillId="0" borderId="137" xfId="3" applyFill="1" applyBorder="1" applyAlignment="1" applyProtection="1">
      <alignment horizontal="right"/>
    </xf>
    <xf numFmtId="167" fontId="26" fillId="27" borderId="138" xfId="0" applyNumberFormat="1" applyFont="1" applyFill="1" applyBorder="1" applyAlignment="1" applyProtection="1"/>
    <xf numFmtId="0" fontId="6" fillId="0" borderId="139" xfId="3" applyFill="1" applyBorder="1" applyProtection="1"/>
    <xf numFmtId="166" fontId="10" fillId="0" borderId="245" xfId="3" applyNumberFormat="1" applyFont="1" applyFill="1" applyBorder="1" applyProtection="1"/>
    <xf numFmtId="167" fontId="6" fillId="0" borderId="35" xfId="3" applyNumberFormat="1" applyFont="1" applyFill="1" applyBorder="1" applyAlignment="1" applyProtection="1"/>
    <xf numFmtId="166" fontId="10" fillId="0" borderId="40" xfId="3" applyNumberFormat="1" applyFont="1" applyFill="1" applyBorder="1" applyProtection="1"/>
    <xf numFmtId="182" fontId="6" fillId="0" borderId="247" xfId="3" applyNumberFormat="1" applyFont="1" applyFill="1" applyBorder="1" applyProtection="1"/>
    <xf numFmtId="182" fontId="6" fillId="0" borderId="40" xfId="3" applyNumberFormat="1" applyFont="1" applyFill="1" applyBorder="1" applyAlignment="1" applyProtection="1"/>
    <xf numFmtId="166" fontId="10" fillId="0" borderId="244" xfId="0" applyNumberFormat="1" applyFont="1" applyFill="1" applyBorder="1" applyProtection="1"/>
    <xf numFmtId="166" fontId="11" fillId="0" borderId="245" xfId="0" applyNumberFormat="1" applyFont="1" applyFill="1" applyBorder="1" applyProtection="1"/>
    <xf numFmtId="167" fontId="26" fillId="0" borderId="35" xfId="0" applyNumberFormat="1" applyFont="1" applyFill="1" applyBorder="1" applyAlignment="1" applyProtection="1"/>
    <xf numFmtId="166" fontId="18" fillId="0" borderId="244" xfId="0" applyNumberFormat="1" applyFont="1" applyFill="1" applyBorder="1" applyAlignment="1" applyProtection="1"/>
    <xf numFmtId="185" fontId="26" fillId="0" borderId="245" xfId="2" applyNumberFormat="1" applyFont="1" applyFill="1" applyBorder="1" applyAlignment="1" applyProtection="1">
      <alignment vertical="top"/>
    </xf>
    <xf numFmtId="185" fontId="26" fillId="0" borderId="40" xfId="2" applyNumberFormat="1" applyFont="1" applyFill="1" applyBorder="1" applyAlignment="1" applyProtection="1">
      <alignment vertical="top"/>
    </xf>
    <xf numFmtId="186" fontId="26" fillId="0" borderId="245" xfId="2" applyNumberFormat="1" applyFont="1" applyFill="1" applyBorder="1" applyAlignment="1" applyProtection="1">
      <alignment vertical="top"/>
    </xf>
    <xf numFmtId="186" fontId="26" fillId="0" borderId="40" xfId="2" applyNumberFormat="1" applyFont="1" applyFill="1" applyBorder="1" applyAlignment="1" applyProtection="1">
      <alignment vertical="top"/>
    </xf>
    <xf numFmtId="186" fontId="26" fillId="0" borderId="244" xfId="2" applyNumberFormat="1" applyFont="1" applyFill="1" applyBorder="1" applyAlignment="1" applyProtection="1">
      <alignment vertical="top"/>
    </xf>
    <xf numFmtId="166" fontId="10" fillId="0" borderId="246" xfId="0" applyNumberFormat="1" applyFont="1" applyFill="1" applyBorder="1" applyProtection="1"/>
    <xf numFmtId="166" fontId="10" fillId="27" borderId="137" xfId="0" applyNumberFormat="1" applyFont="1" applyFill="1" applyBorder="1" applyProtection="1"/>
    <xf numFmtId="166" fontId="26" fillId="27" borderId="139" xfId="0" applyNumberFormat="1" applyFont="1" applyFill="1" applyBorder="1" applyAlignment="1" applyProtection="1"/>
    <xf numFmtId="185" fontId="26" fillId="0" borderId="137" xfId="2" applyNumberFormat="1" applyFont="1" applyFill="1" applyBorder="1" applyAlignment="1" applyProtection="1">
      <alignment vertical="top"/>
    </xf>
    <xf numFmtId="185" fontId="26" fillId="0" borderId="139" xfId="2" applyNumberFormat="1" applyFont="1" applyFill="1" applyBorder="1" applyAlignment="1" applyProtection="1">
      <alignment vertical="top"/>
    </xf>
    <xf numFmtId="186" fontId="26" fillId="0" borderId="137" xfId="2" applyNumberFormat="1" applyFont="1" applyFill="1" applyBorder="1" applyAlignment="1" applyProtection="1">
      <alignment vertical="top"/>
    </xf>
    <xf numFmtId="186" fontId="26" fillId="0" borderId="139" xfId="2" applyNumberFormat="1" applyFont="1" applyFill="1" applyBorder="1" applyAlignment="1" applyProtection="1">
      <alignment vertical="top"/>
    </xf>
    <xf numFmtId="186" fontId="26" fillId="0" borderId="246" xfId="2" applyNumberFormat="1" applyFont="1" applyFill="1" applyBorder="1" applyAlignment="1" applyProtection="1">
      <alignment vertical="top"/>
    </xf>
    <xf numFmtId="166" fontId="11" fillId="0" borderId="137" xfId="0" applyNumberFormat="1" applyFont="1" applyFill="1" applyBorder="1" applyProtection="1"/>
    <xf numFmtId="167" fontId="26" fillId="0" borderId="248" xfId="0" applyNumberFormat="1" applyFont="1" applyFill="1" applyBorder="1" applyAlignment="1" applyProtection="1"/>
    <xf numFmtId="166" fontId="18" fillId="0" borderId="246" xfId="0" applyNumberFormat="1" applyFont="1" applyFill="1" applyBorder="1" applyAlignment="1" applyProtection="1"/>
    <xf numFmtId="166" fontId="10" fillId="27" borderId="246" xfId="0" applyNumberFormat="1" applyFont="1" applyFill="1" applyBorder="1" applyProtection="1"/>
    <xf numFmtId="185" fontId="26" fillId="27" borderId="137" xfId="2" applyNumberFormat="1" applyFont="1" applyFill="1" applyBorder="1" applyAlignment="1" applyProtection="1">
      <alignment vertical="top"/>
    </xf>
    <xf numFmtId="185" fontId="26" fillId="27" borderId="139" xfId="2" applyNumberFormat="1" applyFont="1" applyFill="1" applyBorder="1" applyAlignment="1" applyProtection="1">
      <alignment vertical="top"/>
    </xf>
    <xf numFmtId="0" fontId="11" fillId="26" borderId="145" xfId="0" applyFont="1" applyFill="1" applyBorder="1" applyAlignment="1" applyProtection="1">
      <alignment horizontal="center"/>
    </xf>
    <xf numFmtId="166" fontId="11" fillId="0" borderId="243" xfId="0" applyNumberFormat="1" applyFont="1" applyFill="1" applyBorder="1" applyAlignment="1" applyProtection="1">
      <alignment horizontal="right"/>
    </xf>
    <xf numFmtId="166" fontId="6" fillId="0" borderId="244" xfId="3" applyNumberFormat="1" applyFont="1" applyFill="1" applyBorder="1" applyAlignment="1" applyProtection="1"/>
    <xf numFmtId="166" fontId="11" fillId="26" borderId="249" xfId="0" applyNumberFormat="1" applyFont="1" applyFill="1" applyBorder="1" applyAlignment="1" applyProtection="1">
      <alignment horizontal="right"/>
    </xf>
    <xf numFmtId="166" fontId="11" fillId="0" borderId="250" xfId="0" applyNumberFormat="1" applyFont="1" applyFill="1" applyBorder="1" applyAlignment="1" applyProtection="1">
      <alignment horizontal="right"/>
    </xf>
    <xf numFmtId="166" fontId="11" fillId="0" borderId="40" xfId="0" applyNumberFormat="1" applyFont="1" applyFill="1" applyBorder="1" applyAlignment="1" applyProtection="1">
      <alignment horizontal="right"/>
    </xf>
    <xf numFmtId="166" fontId="11" fillId="26" borderId="252" xfId="0" applyNumberFormat="1" applyFont="1" applyFill="1" applyBorder="1" applyAlignment="1" applyProtection="1">
      <alignment horizontal="right"/>
    </xf>
    <xf numFmtId="166" fontId="11" fillId="0" borderId="253" xfId="0" applyNumberFormat="1" applyFont="1" applyFill="1" applyBorder="1" applyAlignment="1" applyProtection="1">
      <alignment horizontal="right"/>
    </xf>
    <xf numFmtId="166" fontId="11" fillId="0" borderId="139" xfId="0" applyNumberFormat="1" applyFont="1" applyFill="1" applyBorder="1" applyAlignment="1" applyProtection="1">
      <alignment horizontal="right"/>
    </xf>
    <xf numFmtId="166" fontId="26" fillId="25" borderId="252" xfId="0" applyNumberFormat="1" applyFont="1" applyFill="1" applyBorder="1" applyAlignment="1" applyProtection="1"/>
    <xf numFmtId="166" fontId="26" fillId="25" borderId="138" xfId="0" applyNumberFormat="1" applyFont="1" applyFill="1" applyBorder="1" applyAlignment="1" applyProtection="1"/>
    <xf numFmtId="166" fontId="26" fillId="25" borderId="139" xfId="0" applyNumberFormat="1" applyFont="1" applyFill="1" applyBorder="1" applyAlignment="1" applyProtection="1"/>
    <xf numFmtId="0" fontId="11" fillId="0" borderId="254" xfId="0" applyFont="1" applyFill="1" applyBorder="1" applyProtection="1"/>
    <xf numFmtId="0" fontId="12" fillId="26" borderId="252" xfId="0" quotePrefix="1" applyFont="1" applyFill="1" applyBorder="1" applyAlignment="1" applyProtection="1">
      <alignment horizontal="center"/>
    </xf>
    <xf numFmtId="3" fontId="6" fillId="0" borderId="253" xfId="0" applyNumberFormat="1" applyFont="1" applyFill="1" applyBorder="1" applyAlignment="1" applyProtection="1">
      <alignment horizontal="center"/>
    </xf>
    <xf numFmtId="166" fontId="6" fillId="0" borderId="253" xfId="0" applyNumberFormat="1" applyFont="1" applyFill="1" applyBorder="1" applyAlignment="1" applyProtection="1">
      <alignment horizontal="center"/>
    </xf>
    <xf numFmtId="166" fontId="12" fillId="0" borderId="253" xfId="0" applyNumberFormat="1" applyFont="1" applyFill="1" applyBorder="1" applyAlignment="1" applyProtection="1">
      <alignment horizontal="center"/>
    </xf>
    <xf numFmtId="166" fontId="6" fillId="0" borderId="139" xfId="0" applyNumberFormat="1" applyFont="1" applyFill="1" applyBorder="1" applyAlignment="1" applyProtection="1">
      <alignment horizontal="center"/>
    </xf>
    <xf numFmtId="9" fontId="11" fillId="26" borderId="118" xfId="0" applyNumberFormat="1" applyFont="1" applyFill="1" applyBorder="1" applyAlignment="1" applyProtection="1">
      <alignment horizontal="center"/>
    </xf>
    <xf numFmtId="0" fontId="11" fillId="0" borderId="255" xfId="0" applyFont="1" applyFill="1" applyBorder="1" applyProtection="1"/>
    <xf numFmtId="0" fontId="11" fillId="0" borderId="256" xfId="0" applyFont="1" applyFill="1" applyBorder="1" applyProtection="1"/>
    <xf numFmtId="0" fontId="11" fillId="0" borderId="257" xfId="0" applyFont="1" applyFill="1" applyBorder="1" applyProtection="1"/>
    <xf numFmtId="0" fontId="26" fillId="0" borderId="255" xfId="0" applyNumberFormat="1" applyFont="1" applyFill="1" applyBorder="1" applyAlignment="1" applyProtection="1"/>
    <xf numFmtId="0" fontId="26" fillId="0" borderId="258" xfId="0" applyNumberFormat="1" applyFont="1" applyFill="1" applyBorder="1" applyAlignment="1" applyProtection="1"/>
    <xf numFmtId="0" fontId="6" fillId="0" borderId="258" xfId="0" applyNumberFormat="1" applyFont="1" applyFill="1" applyBorder="1" applyAlignment="1" applyProtection="1"/>
    <xf numFmtId="0" fontId="12" fillId="0" borderId="258" xfId="0" applyNumberFormat="1" applyFont="1" applyFill="1" applyBorder="1" applyAlignment="1" applyProtection="1"/>
    <xf numFmtId="0" fontId="6" fillId="0" borderId="257" xfId="0" applyNumberFormat="1" applyFont="1" applyFill="1" applyBorder="1" applyAlignment="1" applyProtection="1"/>
    <xf numFmtId="9" fontId="11" fillId="26" borderId="251" xfId="0" applyNumberFormat="1" applyFont="1" applyFill="1" applyBorder="1" applyAlignment="1" applyProtection="1">
      <alignment horizontal="center"/>
    </xf>
    <xf numFmtId="3" fontId="11" fillId="26" borderId="251" xfId="0" applyNumberFormat="1" applyFont="1" applyFill="1" applyBorder="1" applyAlignment="1" applyProtection="1">
      <alignment horizontal="center"/>
    </xf>
    <xf numFmtId="3" fontId="11" fillId="0" borderId="251" xfId="0" applyNumberFormat="1" applyFont="1" applyFill="1" applyBorder="1" applyAlignment="1" applyProtection="1">
      <alignment horizontal="center"/>
    </xf>
    <xf numFmtId="166" fontId="11" fillId="19" borderId="251" xfId="0" applyNumberFormat="1" applyFont="1" applyFill="1" applyBorder="1" applyAlignment="1" applyProtection="1">
      <alignment horizontal="center"/>
    </xf>
    <xf numFmtId="164" fontId="10" fillId="26" borderId="115" xfId="3" applyNumberFormat="1" applyFont="1" applyFill="1" applyBorder="1" applyAlignment="1" applyProtection="1">
      <alignment horizontal="center"/>
    </xf>
    <xf numFmtId="0" fontId="6" fillId="0" borderId="143" xfId="3" applyNumberFormat="1" applyFont="1" applyFill="1" applyBorder="1" applyAlignment="1" applyProtection="1"/>
    <xf numFmtId="166" fontId="11" fillId="0" borderId="267" xfId="3" applyNumberFormat="1" applyFont="1" applyFill="1" applyBorder="1" applyAlignment="1" applyProtection="1">
      <alignment horizontal="center"/>
    </xf>
    <xf numFmtId="166" fontId="11" fillId="0" borderId="268" xfId="3" applyNumberFormat="1" applyFont="1" applyFill="1" applyBorder="1" applyAlignment="1" applyProtection="1">
      <alignment horizontal="center"/>
    </xf>
    <xf numFmtId="0" fontId="233" fillId="0" borderId="0" xfId="3" applyNumberFormat="1" applyFont="1" applyFill="1" applyBorder="1" applyAlignment="1" applyProtection="1">
      <alignment horizontal="right"/>
    </xf>
    <xf numFmtId="166" fontId="232" fillId="0" borderId="102" xfId="3" applyNumberFormat="1" applyFont="1" applyFill="1" applyBorder="1" applyAlignment="1" applyProtection="1">
      <alignment horizontal="center"/>
    </xf>
    <xf numFmtId="166" fontId="232" fillId="0" borderId="72" xfId="3" applyNumberFormat="1" applyFont="1" applyFill="1" applyBorder="1" applyAlignment="1" applyProtection="1">
      <alignment horizontal="center"/>
    </xf>
    <xf numFmtId="0" fontId="232" fillId="0" borderId="0" xfId="3" applyNumberFormat="1" applyFont="1" applyFill="1" applyBorder="1" applyAlignment="1" applyProtection="1">
      <alignment horizontal="right" wrapText="1"/>
    </xf>
    <xf numFmtId="0" fontId="11" fillId="17" borderId="269" xfId="3" applyFont="1" applyFill="1" applyBorder="1" applyAlignment="1" applyProtection="1">
      <alignment vertical="top"/>
    </xf>
    <xf numFmtId="0" fontId="6" fillId="17" borderId="270" xfId="3" applyFont="1" applyFill="1" applyBorder="1" applyProtection="1"/>
    <xf numFmtId="0" fontId="6" fillId="17" borderId="174" xfId="3" applyFont="1" applyFill="1" applyBorder="1" applyProtection="1"/>
    <xf numFmtId="0" fontId="11" fillId="0" borderId="25" xfId="3" applyFont="1" applyFill="1" applyBorder="1" applyAlignment="1" applyProtection="1">
      <alignment horizontal="center" vertical="center" wrapText="1"/>
    </xf>
    <xf numFmtId="0" fontId="11" fillId="26" borderId="269" xfId="3" applyFont="1" applyFill="1" applyBorder="1" applyProtection="1"/>
    <xf numFmtId="0" fontId="11" fillId="26" borderId="271" xfId="3" applyFont="1" applyFill="1" applyBorder="1" applyProtection="1"/>
    <xf numFmtId="14" fontId="12" fillId="0" borderId="260" xfId="3" applyNumberFormat="1" applyFont="1" applyFill="1" applyBorder="1" applyAlignment="1" applyProtection="1">
      <alignment horizontal="center"/>
    </xf>
    <xf numFmtId="14" fontId="12" fillId="0" borderId="263" xfId="3" applyNumberFormat="1" applyFont="1" applyFill="1" applyBorder="1" applyAlignment="1" applyProtection="1">
      <alignment horizontal="center"/>
    </xf>
    <xf numFmtId="0" fontId="10" fillId="0" borderId="98" xfId="3" applyFont="1" applyFill="1" applyBorder="1" applyProtection="1"/>
    <xf numFmtId="14" fontId="12" fillId="0" borderId="260" xfId="3" applyNumberFormat="1" applyFont="1" applyFill="1" applyBorder="1" applyAlignment="1" applyProtection="1">
      <alignment horizontal="center" vertical="top" wrapText="1"/>
    </xf>
    <xf numFmtId="14" fontId="12" fillId="0" borderId="263" xfId="3" applyNumberFormat="1" applyFont="1" applyFill="1" applyBorder="1" applyAlignment="1" applyProtection="1">
      <alignment horizontal="center" vertical="top" wrapText="1"/>
    </xf>
    <xf numFmtId="0" fontId="10" fillId="0" borderId="98" xfId="3" applyFont="1" applyFill="1" applyBorder="1" applyAlignment="1" applyProtection="1">
      <alignment vertical="top" wrapText="1"/>
    </xf>
    <xf numFmtId="10" fontId="10" fillId="0" borderId="57" xfId="3" applyNumberFormat="1" applyFont="1" applyBorder="1" applyAlignment="1" applyProtection="1">
      <alignment horizontal="centerContinuous"/>
    </xf>
    <xf numFmtId="10" fontId="10" fillId="0" borderId="251" xfId="3" applyNumberFormat="1" applyFont="1" applyBorder="1" applyAlignment="1" applyProtection="1">
      <alignment horizontal="centerContinuous"/>
    </xf>
    <xf numFmtId="10" fontId="10" fillId="0" borderId="272" xfId="3" applyNumberFormat="1" applyFont="1" applyBorder="1" applyAlignment="1" applyProtection="1">
      <alignment horizontal="centerContinuous"/>
    </xf>
    <xf numFmtId="10" fontId="10" fillId="0" borderId="252" xfId="3" applyNumberFormat="1" applyFont="1" applyBorder="1" applyAlignment="1" applyProtection="1">
      <alignment horizontal="centerContinuous"/>
    </xf>
    <xf numFmtId="14" fontId="10" fillId="0" borderId="275" xfId="3" applyNumberFormat="1" applyFont="1" applyBorder="1" applyAlignment="1" applyProtection="1">
      <alignment horizontal="left"/>
    </xf>
    <xf numFmtId="14" fontId="10" fillId="0" borderId="276" xfId="3" applyNumberFormat="1" applyFont="1" applyBorder="1" applyAlignment="1" applyProtection="1">
      <alignment horizontal="left"/>
    </xf>
    <xf numFmtId="166" fontId="11" fillId="0" borderId="280" xfId="3" applyNumberFormat="1" applyFont="1" applyFill="1" applyBorder="1" applyAlignment="1" applyProtection="1">
      <alignment horizontal="center"/>
    </xf>
    <xf numFmtId="166" fontId="11" fillId="0" borderId="284" xfId="3" applyNumberFormat="1" applyFont="1" applyFill="1" applyBorder="1" applyAlignment="1" applyProtection="1">
      <alignment horizontal="center"/>
    </xf>
    <xf numFmtId="10" fontId="10" fillId="0" borderId="254" xfId="3" applyNumberFormat="1" applyFont="1" applyBorder="1" applyAlignment="1" applyProtection="1">
      <alignment horizontal="left"/>
    </xf>
    <xf numFmtId="10" fontId="10" fillId="0" borderId="255" xfId="3" applyNumberFormat="1" applyFont="1" applyBorder="1" applyAlignment="1" applyProtection="1">
      <alignment horizontal="left"/>
    </xf>
    <xf numFmtId="14" fontId="10" fillId="0" borderId="257" xfId="3" applyNumberFormat="1" applyFont="1" applyBorder="1" applyAlignment="1" applyProtection="1">
      <alignment horizontal="left"/>
    </xf>
    <xf numFmtId="178" fontId="10" fillId="0" borderId="255" xfId="3" applyNumberFormat="1" applyFont="1" applyBorder="1" applyAlignment="1" applyProtection="1">
      <alignment horizontal="left"/>
    </xf>
    <xf numFmtId="178" fontId="10" fillId="0" borderId="285" xfId="3" applyNumberFormat="1" applyFont="1" applyBorder="1" applyAlignment="1" applyProtection="1">
      <alignment horizontal="left"/>
    </xf>
    <xf numFmtId="178" fontId="10" fillId="0" borderId="257" xfId="3" applyNumberFormat="1" applyFont="1" applyBorder="1" applyAlignment="1" applyProtection="1">
      <alignment horizontal="left"/>
    </xf>
    <xf numFmtId="178" fontId="10" fillId="0" borderId="286" xfId="3" applyNumberFormat="1" applyFont="1" applyBorder="1" applyAlignment="1" applyProtection="1">
      <alignment horizontal="left"/>
    </xf>
    <xf numFmtId="0" fontId="10" fillId="0" borderId="251" xfId="3" applyFont="1" applyBorder="1" applyAlignment="1" applyProtection="1">
      <alignment horizontal="center"/>
    </xf>
    <xf numFmtId="0" fontId="10" fillId="0" borderId="251" xfId="3" applyFont="1" applyBorder="1" applyAlignment="1" applyProtection="1">
      <alignment horizontal="centerContinuous"/>
    </xf>
    <xf numFmtId="166" fontId="11" fillId="0" borderId="252" xfId="3" applyNumberFormat="1" applyFont="1" applyFill="1" applyBorder="1" applyAlignment="1" applyProtection="1">
      <alignment horizontal="center"/>
    </xf>
    <xf numFmtId="166" fontId="11" fillId="0" borderId="279" xfId="3" applyNumberFormat="1" applyFont="1" applyFill="1" applyBorder="1" applyAlignment="1" applyProtection="1">
      <alignment horizontal="center"/>
    </xf>
    <xf numFmtId="166" fontId="11" fillId="0" borderId="139" xfId="3" applyNumberFormat="1" applyFont="1" applyFill="1" applyBorder="1" applyAlignment="1" applyProtection="1">
      <alignment horizontal="center"/>
    </xf>
    <xf numFmtId="166" fontId="11" fillId="0" borderId="283" xfId="3" applyNumberFormat="1" applyFont="1" applyFill="1" applyBorder="1" applyAlignment="1" applyProtection="1">
      <alignment horizontal="center"/>
    </xf>
    <xf numFmtId="217" fontId="12" fillId="0" borderId="287" xfId="3" applyNumberFormat="1" applyFont="1" applyFill="1" applyBorder="1" applyAlignment="1" applyProtection="1">
      <alignment horizontal="centerContinuous"/>
    </xf>
    <xf numFmtId="217" fontId="6" fillId="0" borderId="143" xfId="3" applyNumberFormat="1" applyFont="1" applyFill="1" applyBorder="1" applyAlignment="1" applyProtection="1">
      <alignment horizontal="centerContinuous"/>
    </xf>
    <xf numFmtId="0" fontId="6" fillId="0" borderId="143" xfId="3" applyNumberFormat="1" applyFont="1" applyFill="1" applyBorder="1" applyAlignment="1" applyProtection="1">
      <alignment horizontal="centerContinuous"/>
    </xf>
    <xf numFmtId="0" fontId="6" fillId="0" borderId="288" xfId="3" applyNumberFormat="1" applyFont="1" applyFill="1" applyBorder="1" applyAlignment="1" applyProtection="1">
      <alignment horizontal="centerContinuous"/>
    </xf>
    <xf numFmtId="10" fontId="10" fillId="0" borderId="255" xfId="3" applyNumberFormat="1" applyFont="1" applyBorder="1" applyAlignment="1" applyProtection="1">
      <alignment horizontal="left" vertical="top"/>
    </xf>
    <xf numFmtId="10" fontId="10" fillId="0" borderId="272" xfId="3" applyNumberFormat="1" applyFont="1" applyBorder="1" applyAlignment="1" applyProtection="1">
      <alignment horizontal="centerContinuous" vertical="top"/>
    </xf>
    <xf numFmtId="10" fontId="10" fillId="0" borderId="252" xfId="3" applyNumberFormat="1" applyFont="1" applyBorder="1" applyAlignment="1" applyProtection="1">
      <alignment horizontal="centerContinuous" vertical="top"/>
    </xf>
    <xf numFmtId="14" fontId="10" fillId="0" borderId="275" xfId="3" applyNumberFormat="1" applyFont="1" applyBorder="1" applyAlignment="1" applyProtection="1">
      <alignment horizontal="center"/>
    </xf>
    <xf numFmtId="14" fontId="10" fillId="0" borderId="276" xfId="3" applyNumberFormat="1" applyFont="1" applyBorder="1" applyAlignment="1" applyProtection="1">
      <alignment horizontal="center"/>
    </xf>
    <xf numFmtId="217" fontId="10" fillId="0" borderId="98" xfId="3" applyNumberFormat="1" applyFont="1" applyBorder="1" applyAlignment="1" applyProtection="1">
      <alignment horizontal="center"/>
    </xf>
    <xf numFmtId="217" fontId="10" fillId="0" borderId="252" xfId="3" applyNumberFormat="1" applyFont="1" applyBorder="1" applyAlignment="1" applyProtection="1">
      <alignment horizontal="center"/>
    </xf>
    <xf numFmtId="217" fontId="10" fillId="0" borderId="278" xfId="3" applyNumberFormat="1" applyFont="1" applyBorder="1" applyAlignment="1" applyProtection="1">
      <alignment horizontal="center"/>
    </xf>
    <xf numFmtId="217" fontId="10" fillId="0" borderId="279" xfId="3" applyNumberFormat="1" applyFont="1" applyBorder="1" applyAlignment="1" applyProtection="1">
      <alignment horizontal="center"/>
    </xf>
    <xf numFmtId="217" fontId="10" fillId="0" borderId="71" xfId="3" applyNumberFormat="1" applyFont="1" applyBorder="1" applyAlignment="1" applyProtection="1">
      <alignment horizontal="center"/>
    </xf>
    <xf numFmtId="217" fontId="10" fillId="0" borderId="139" xfId="3" applyNumberFormat="1" applyFont="1" applyBorder="1" applyAlignment="1" applyProtection="1">
      <alignment horizontal="center"/>
    </xf>
    <xf numFmtId="217" fontId="10" fillId="0" borderId="282" xfId="3" applyNumberFormat="1" applyFont="1" applyBorder="1" applyAlignment="1" applyProtection="1">
      <alignment horizontal="center"/>
    </xf>
    <xf numFmtId="217" fontId="10" fillId="0" borderId="283" xfId="3" applyNumberFormat="1" applyFont="1" applyBorder="1" applyAlignment="1" applyProtection="1">
      <alignment horizontal="center"/>
    </xf>
    <xf numFmtId="10" fontId="10" fillId="0" borderId="255" xfId="3" applyNumberFormat="1" applyFont="1" applyBorder="1" applyAlignment="1" applyProtection="1">
      <alignment horizontal="left" vertical="top" wrapText="1"/>
    </xf>
    <xf numFmtId="0" fontId="6" fillId="0" borderId="0" xfId="3" applyNumberFormat="1" applyFont="1" applyFill="1" applyBorder="1" applyAlignment="1" applyProtection="1">
      <alignment vertical="top" wrapText="1"/>
    </xf>
    <xf numFmtId="217" fontId="10" fillId="0" borderId="99" xfId="3" applyNumberFormat="1" applyFont="1" applyBorder="1" applyAlignment="1" applyProtection="1">
      <alignment horizontal="left" vertical="top" wrapText="1"/>
    </xf>
    <xf numFmtId="217" fontId="10" fillId="0" borderId="138" xfId="3" applyNumberFormat="1" applyFont="1" applyBorder="1" applyAlignment="1" applyProtection="1">
      <alignment horizontal="left" vertical="top" wrapText="1"/>
    </xf>
    <xf numFmtId="178" fontId="10" fillId="0" borderId="264" xfId="3" applyNumberFormat="1" applyFont="1" applyBorder="1" applyAlignment="1" applyProtection="1">
      <alignment horizontal="left" vertical="top" wrapText="1"/>
    </xf>
    <xf numFmtId="217" fontId="10" fillId="0" borderId="272" xfId="3" applyNumberFormat="1" applyFont="1" applyBorder="1" applyAlignment="1" applyProtection="1">
      <alignment horizontal="left" vertical="top" wrapText="1"/>
    </xf>
    <xf numFmtId="217" fontId="10" fillId="0" borderId="252" xfId="3" applyNumberFormat="1" applyFont="1" applyBorder="1" applyAlignment="1" applyProtection="1">
      <alignment horizontal="left" vertical="top" wrapText="1"/>
    </xf>
    <xf numFmtId="178" fontId="10" fillId="0" borderId="255" xfId="3" applyNumberFormat="1" applyFont="1" applyBorder="1" applyAlignment="1" applyProtection="1">
      <alignment horizontal="left" vertical="top" wrapText="1"/>
    </xf>
    <xf numFmtId="217" fontId="10" fillId="0" borderId="278" xfId="3" applyNumberFormat="1" applyFont="1" applyBorder="1" applyAlignment="1" applyProtection="1">
      <alignment horizontal="left" vertical="top" wrapText="1"/>
    </xf>
    <xf numFmtId="217" fontId="10" fillId="0" borderId="279" xfId="3" applyNumberFormat="1" applyFont="1" applyBorder="1" applyAlignment="1" applyProtection="1">
      <alignment horizontal="left" vertical="top" wrapText="1"/>
    </xf>
    <xf numFmtId="178" fontId="10" fillId="0" borderId="285" xfId="3" applyNumberFormat="1" applyFont="1" applyBorder="1" applyAlignment="1" applyProtection="1">
      <alignment horizontal="left" vertical="top" wrapText="1"/>
    </xf>
    <xf numFmtId="217" fontId="10" fillId="0" borderId="71" xfId="3" applyNumberFormat="1" applyFont="1" applyBorder="1" applyAlignment="1" applyProtection="1">
      <alignment horizontal="left" vertical="top" wrapText="1"/>
    </xf>
    <xf numFmtId="217" fontId="10" fillId="0" borderId="139" xfId="3" applyNumberFormat="1" applyFont="1" applyBorder="1" applyAlignment="1" applyProtection="1">
      <alignment horizontal="left" vertical="top" wrapText="1"/>
    </xf>
    <xf numFmtId="178" fontId="10" fillId="0" borderId="257" xfId="3" applyNumberFormat="1" applyFont="1" applyBorder="1" applyAlignment="1" applyProtection="1">
      <alignment horizontal="left" vertical="top" wrapText="1"/>
    </xf>
    <xf numFmtId="0" fontId="23" fillId="0" borderId="291" xfId="3" applyNumberFormat="1" applyFont="1" applyFill="1" applyBorder="1" applyAlignment="1" applyProtection="1">
      <alignment horizontal="center" vertical="top" wrapText="1"/>
    </xf>
    <xf numFmtId="0" fontId="23" fillId="0" borderId="0" xfId="3" applyNumberFormat="1" applyFont="1" applyFill="1" applyBorder="1" applyAlignment="1" applyProtection="1">
      <alignment vertical="top" wrapText="1"/>
    </xf>
    <xf numFmtId="217" fontId="10" fillId="0" borderId="282" xfId="3" applyNumberFormat="1" applyFont="1" applyBorder="1" applyAlignment="1" applyProtection="1">
      <alignment horizontal="left" vertical="top" wrapText="1"/>
    </xf>
    <xf numFmtId="217" fontId="10" fillId="0" borderId="283" xfId="3" applyNumberFormat="1" applyFont="1" applyBorder="1" applyAlignment="1" applyProtection="1">
      <alignment horizontal="left" vertical="top" wrapText="1"/>
    </xf>
    <xf numFmtId="178" fontId="10" fillId="0" borderId="286" xfId="3" applyNumberFormat="1" applyFont="1" applyBorder="1" applyAlignment="1" applyProtection="1">
      <alignment horizontal="left" vertical="top" wrapText="1"/>
    </xf>
    <xf numFmtId="217" fontId="12" fillId="0" borderId="99" xfId="3" applyNumberFormat="1" applyFont="1" applyFill="1" applyBorder="1" applyAlignment="1" applyProtection="1">
      <alignment horizontal="centerContinuous" vertical="top" wrapText="1"/>
    </xf>
    <xf numFmtId="217" fontId="6" fillId="0" borderId="0" xfId="3" applyNumberFormat="1" applyFont="1" applyFill="1" applyBorder="1" applyAlignment="1" applyProtection="1">
      <alignment horizontal="centerContinuous" vertical="top" wrapText="1"/>
    </xf>
    <xf numFmtId="0" fontId="6" fillId="0" borderId="0" xfId="3" applyNumberFormat="1" applyFont="1" applyFill="1" applyBorder="1" applyAlignment="1" applyProtection="1">
      <alignment horizontal="centerContinuous" vertical="top" wrapText="1"/>
    </xf>
    <xf numFmtId="217" fontId="12" fillId="0" borderId="272" xfId="3" applyNumberFormat="1" applyFont="1" applyFill="1" applyBorder="1" applyAlignment="1" applyProtection="1">
      <alignment horizontal="centerContinuous" vertical="top" wrapText="1"/>
    </xf>
    <xf numFmtId="217" fontId="6" fillId="0" borderId="118" xfId="3" applyNumberFormat="1" applyFont="1" applyFill="1" applyBorder="1" applyAlignment="1" applyProtection="1">
      <alignment horizontal="centerContinuous" vertical="top" wrapText="1"/>
    </xf>
    <xf numFmtId="0" fontId="6" fillId="0" borderId="118" xfId="3" applyNumberFormat="1" applyFont="1" applyFill="1" applyBorder="1" applyAlignment="1" applyProtection="1">
      <alignment horizontal="centerContinuous" vertical="top" wrapText="1"/>
    </xf>
    <xf numFmtId="0" fontId="23" fillId="0" borderId="292" xfId="3" applyNumberFormat="1" applyFont="1" applyFill="1" applyBorder="1" applyAlignment="1" applyProtection="1">
      <alignment horizontal="centerContinuous" vertical="top" wrapText="1"/>
    </xf>
    <xf numFmtId="14" fontId="12" fillId="0" borderId="99" xfId="3" applyNumberFormat="1" applyFont="1" applyFill="1" applyBorder="1" applyAlignment="1" applyProtection="1">
      <alignment horizontal="center"/>
    </xf>
    <xf numFmtId="14" fontId="12" fillId="0" borderId="264" xfId="3" applyNumberFormat="1" applyFont="1" applyFill="1" applyBorder="1" applyAlignment="1" applyProtection="1">
      <alignment horizontal="center"/>
    </xf>
    <xf numFmtId="0" fontId="10" fillId="0" borderId="99" xfId="3" applyFont="1" applyFill="1" applyBorder="1" applyProtection="1"/>
    <xf numFmtId="14" fontId="12" fillId="0" borderId="261" xfId="3" applyNumberFormat="1" applyFont="1" applyFill="1" applyBorder="1" applyAlignment="1" applyProtection="1">
      <alignment horizontal="center"/>
    </xf>
    <xf numFmtId="14" fontId="12" fillId="0" borderId="265" xfId="3" applyNumberFormat="1" applyFont="1" applyFill="1" applyBorder="1" applyAlignment="1" applyProtection="1">
      <alignment horizontal="center"/>
    </xf>
    <xf numFmtId="14" fontId="12" fillId="0" borderId="71" xfId="3" applyNumberFormat="1" applyFont="1" applyFill="1" applyBorder="1" applyAlignment="1" applyProtection="1">
      <alignment horizontal="center"/>
    </xf>
    <xf numFmtId="14" fontId="12" fillId="0" borderId="257" xfId="3" applyNumberFormat="1" applyFont="1" applyFill="1" applyBorder="1" applyAlignment="1" applyProtection="1">
      <alignment horizontal="center"/>
    </xf>
    <xf numFmtId="0" fontId="10" fillId="0" borderId="71" xfId="3" applyFont="1" applyFill="1" applyBorder="1" applyProtection="1"/>
    <xf numFmtId="14" fontId="234" fillId="0" borderId="99" xfId="3" applyNumberFormat="1" applyFont="1" applyFill="1" applyBorder="1" applyAlignment="1" applyProtection="1">
      <alignment horizontal="center"/>
    </xf>
    <xf numFmtId="14" fontId="234" fillId="0" borderId="264" xfId="3" applyNumberFormat="1" applyFont="1" applyFill="1" applyBorder="1" applyAlignment="1" applyProtection="1">
      <alignment horizontal="center"/>
    </xf>
    <xf numFmtId="0" fontId="234" fillId="0" borderId="71" xfId="3" applyFont="1" applyFill="1" applyBorder="1" applyProtection="1"/>
    <xf numFmtId="14" fontId="12" fillId="0" borderId="259" xfId="3" applyNumberFormat="1" applyFont="1" applyFill="1" applyBorder="1" applyAlignment="1" applyProtection="1">
      <alignment horizontal="center"/>
    </xf>
    <xf numFmtId="14" fontId="12" fillId="0" borderId="262" xfId="3" applyNumberFormat="1" applyFont="1" applyFill="1" applyBorder="1" applyAlignment="1" applyProtection="1">
      <alignment horizontal="center"/>
    </xf>
    <xf numFmtId="0" fontId="10" fillId="0" borderId="266" xfId="3" applyFont="1" applyFill="1" applyBorder="1" applyProtection="1"/>
    <xf numFmtId="164" fontId="10" fillId="17" borderId="289" xfId="3" applyNumberFormat="1" applyFont="1" applyFill="1" applyBorder="1" applyAlignment="1" applyProtection="1">
      <alignment horizontal="center"/>
    </xf>
    <xf numFmtId="166" fontId="10" fillId="0" borderId="296" xfId="3" applyNumberFormat="1" applyFont="1" applyFill="1" applyBorder="1" applyAlignment="1" applyProtection="1">
      <alignment horizontal="center" vertical="top" wrapText="1"/>
    </xf>
    <xf numFmtId="166" fontId="10" fillId="0" borderId="273" xfId="3" applyNumberFormat="1" applyFont="1" applyFill="1" applyBorder="1" applyAlignment="1" applyProtection="1">
      <alignment horizontal="center" vertical="top" wrapText="1"/>
    </xf>
    <xf numFmtId="166" fontId="10" fillId="0" borderId="274" xfId="3" applyNumberFormat="1" applyFont="1" applyFill="1" applyBorder="1" applyAlignment="1" applyProtection="1">
      <alignment horizontal="center" vertical="top" wrapText="1"/>
    </xf>
    <xf numFmtId="166" fontId="11" fillId="0" borderId="296" xfId="3" applyNumberFormat="1" applyFont="1" applyFill="1" applyBorder="1" applyAlignment="1" applyProtection="1">
      <alignment horizontal="center"/>
    </xf>
    <xf numFmtId="166" fontId="11" fillId="0" borderId="273" xfId="3" applyNumberFormat="1" applyFont="1" applyFill="1" applyBorder="1" applyAlignment="1" applyProtection="1">
      <alignment horizontal="center"/>
    </xf>
    <xf numFmtId="166" fontId="11" fillId="0" borderId="274" xfId="3" applyNumberFormat="1" applyFont="1" applyFill="1" applyBorder="1" applyAlignment="1" applyProtection="1">
      <alignment horizontal="center"/>
    </xf>
    <xf numFmtId="166" fontId="11" fillId="0" borderId="297" xfId="3" applyNumberFormat="1" applyFont="1" applyFill="1" applyBorder="1" applyAlignment="1" applyProtection="1">
      <alignment horizontal="center"/>
    </xf>
    <xf numFmtId="166" fontId="11" fillId="0" borderId="111" xfId="3" applyNumberFormat="1" applyFont="1" applyFill="1" applyBorder="1" applyAlignment="1" applyProtection="1">
      <alignment horizontal="center"/>
    </xf>
    <xf numFmtId="166" fontId="232" fillId="0" borderId="111" xfId="3" applyNumberFormat="1" applyFont="1" applyFill="1" applyBorder="1" applyAlignment="1" applyProtection="1">
      <alignment horizontal="center"/>
    </xf>
    <xf numFmtId="166" fontId="11" fillId="0" borderId="298" xfId="3" applyNumberFormat="1" applyFont="1" applyFill="1" applyBorder="1" applyAlignment="1" applyProtection="1">
      <alignment horizontal="center"/>
    </xf>
    <xf numFmtId="0" fontId="10" fillId="0" borderId="299" xfId="3" applyFont="1" applyBorder="1" applyAlignment="1" applyProtection="1">
      <alignment horizontal="center"/>
    </xf>
    <xf numFmtId="0" fontId="10" fillId="0" borderId="288" xfId="3" applyFont="1" applyBorder="1" applyAlignment="1" applyProtection="1">
      <alignment horizontal="center"/>
    </xf>
    <xf numFmtId="166" fontId="11" fillId="0" borderId="300" xfId="3" applyNumberFormat="1" applyFont="1" applyFill="1" applyBorder="1" applyAlignment="1" applyProtection="1">
      <alignment horizontal="center"/>
    </xf>
    <xf numFmtId="166" fontId="11" fillId="0" borderId="295" xfId="3" applyNumberFormat="1" applyFont="1" applyFill="1" applyBorder="1" applyAlignment="1" applyProtection="1">
      <alignment horizontal="center"/>
    </xf>
    <xf numFmtId="166" fontId="11" fillId="0" borderId="301" xfId="3" applyNumberFormat="1" applyFont="1" applyFill="1" applyBorder="1" applyAlignment="1" applyProtection="1">
      <alignment horizontal="center"/>
    </xf>
    <xf numFmtId="166" fontId="11" fillId="0" borderId="294" xfId="3" applyNumberFormat="1" applyFont="1" applyFill="1" applyBorder="1" applyAlignment="1" applyProtection="1">
      <alignment horizontal="center"/>
    </xf>
    <xf numFmtId="0" fontId="12" fillId="0" borderId="16" xfId="3" applyFont="1" applyBorder="1" applyAlignment="1">
      <alignment vertical="top" wrapText="1"/>
    </xf>
    <xf numFmtId="166" fontId="11" fillId="0" borderId="302" xfId="3" applyNumberFormat="1" applyFont="1" applyFill="1" applyBorder="1" applyAlignment="1" applyProtection="1">
      <alignment horizontal="center" vertical="top" wrapText="1"/>
    </xf>
    <xf numFmtId="166" fontId="11" fillId="0" borderId="277" xfId="3" applyNumberFormat="1" applyFont="1" applyFill="1" applyBorder="1" applyAlignment="1" applyProtection="1">
      <alignment horizontal="center" vertical="top" wrapText="1"/>
    </xf>
    <xf numFmtId="166" fontId="11" fillId="0" borderId="303" xfId="3" applyNumberFormat="1" applyFont="1" applyFill="1" applyBorder="1" applyAlignment="1" applyProtection="1">
      <alignment horizontal="center" vertical="top" wrapText="1"/>
    </xf>
    <xf numFmtId="166" fontId="11" fillId="0" borderId="281" xfId="3" applyNumberFormat="1" applyFont="1" applyFill="1" applyBorder="1" applyAlignment="1" applyProtection="1">
      <alignment horizontal="center" vertical="top" wrapText="1"/>
    </xf>
    <xf numFmtId="177" fontId="33" fillId="25" borderId="277" xfId="3" applyNumberFormat="1" applyFont="1" applyFill="1" applyBorder="1" applyAlignment="1">
      <alignment horizontal="center" vertical="top" wrapText="1"/>
    </xf>
    <xf numFmtId="177" fontId="33" fillId="25" borderId="303" xfId="3" applyNumberFormat="1" applyFont="1" applyFill="1" applyBorder="1" applyAlignment="1">
      <alignment horizontal="center" vertical="top" wrapText="1"/>
    </xf>
    <xf numFmtId="177" fontId="33" fillId="25" borderId="289" xfId="3" applyNumberFormat="1" applyFont="1" applyFill="1" applyBorder="1" applyAlignment="1">
      <alignment horizontal="center" vertical="top" wrapText="1"/>
    </xf>
    <xf numFmtId="177" fontId="33" fillId="25" borderId="107" xfId="3" applyNumberFormat="1" applyFont="1" applyFill="1" applyBorder="1" applyAlignment="1">
      <alignment horizontal="center" vertical="top" wrapText="1"/>
    </xf>
    <xf numFmtId="177" fontId="33" fillId="25" borderId="16" xfId="3" applyNumberFormat="1" applyFont="1" applyFill="1" applyBorder="1" applyAlignment="1">
      <alignment horizontal="center" vertical="top" wrapText="1"/>
    </xf>
    <xf numFmtId="177" fontId="33" fillId="25" borderId="302" xfId="3" applyNumberFormat="1" applyFont="1" applyFill="1" applyBorder="1" applyAlignment="1">
      <alignment horizontal="center" vertical="top" wrapText="1"/>
    </xf>
    <xf numFmtId="177" fontId="33" fillId="25" borderId="305" xfId="3" applyNumberFormat="1" applyFont="1" applyFill="1" applyBorder="1" applyAlignment="1">
      <alignment horizontal="center" vertical="top" wrapText="1"/>
    </xf>
    <xf numFmtId="217" fontId="10" fillId="0" borderId="304" xfId="3" applyNumberFormat="1" applyFont="1" applyBorder="1" applyAlignment="1" applyProtection="1">
      <alignment horizontal="left" vertical="top" wrapText="1"/>
    </xf>
    <xf numFmtId="217" fontId="10" fillId="0" borderId="290" xfId="3" applyNumberFormat="1" applyFont="1" applyBorder="1" applyAlignment="1" applyProtection="1">
      <alignment horizontal="left" vertical="top" wrapText="1"/>
    </xf>
    <xf numFmtId="178" fontId="10" fillId="0" borderId="306" xfId="3" applyNumberFormat="1" applyFont="1" applyBorder="1" applyAlignment="1" applyProtection="1">
      <alignment horizontal="left" vertical="top" wrapText="1"/>
    </xf>
    <xf numFmtId="217" fontId="12" fillId="0" borderId="287" xfId="3" applyNumberFormat="1" applyFont="1" applyFill="1" applyBorder="1" applyAlignment="1" applyProtection="1">
      <alignment horizontal="centerContinuous" vertical="top" wrapText="1"/>
    </xf>
    <xf numFmtId="217" fontId="6" fillId="0" borderId="143" xfId="3" applyNumberFormat="1" applyFont="1" applyFill="1" applyBorder="1" applyAlignment="1" applyProtection="1">
      <alignment horizontal="centerContinuous" vertical="top" wrapText="1"/>
    </xf>
    <xf numFmtId="0" fontId="6" fillId="0" borderId="143" xfId="3" applyNumberFormat="1" applyFont="1" applyFill="1" applyBorder="1" applyAlignment="1" applyProtection="1">
      <alignment horizontal="centerContinuous" vertical="top" wrapText="1"/>
    </xf>
    <xf numFmtId="0" fontId="23" fillId="0" borderId="293" xfId="3" applyNumberFormat="1" applyFont="1" applyFill="1" applyBorder="1" applyAlignment="1" applyProtection="1">
      <alignment horizontal="centerContinuous" vertical="top" wrapText="1"/>
    </xf>
    <xf numFmtId="177" fontId="33" fillId="25" borderId="307" xfId="3" applyNumberFormat="1" applyFont="1" applyFill="1" applyBorder="1" applyAlignment="1">
      <alignment horizontal="center" vertical="top" wrapText="1"/>
    </xf>
    <xf numFmtId="177" fontId="33" fillId="25" borderId="308" xfId="3" applyNumberFormat="1" applyFont="1" applyFill="1" applyBorder="1" applyAlignment="1">
      <alignment horizontal="center" vertical="top" wrapText="1"/>
    </xf>
    <xf numFmtId="0" fontId="12" fillId="0" borderId="270" xfId="0" applyFont="1" applyBorder="1" applyAlignment="1">
      <alignment vertical="top" wrapText="1"/>
    </xf>
    <xf numFmtId="0" fontId="12" fillId="0" borderId="72" xfId="0" applyFont="1" applyBorder="1" applyAlignment="1">
      <alignment vertical="top" wrapText="1"/>
    </xf>
    <xf numFmtId="0" fontId="12" fillId="0" borderId="16" xfId="0" applyFont="1" applyBorder="1" applyAlignment="1">
      <alignment vertical="top" wrapText="1"/>
    </xf>
    <xf numFmtId="166" fontId="11" fillId="26" borderId="289" xfId="3" applyNumberFormat="1" applyFont="1" applyFill="1" applyBorder="1" applyAlignment="1" applyProtection="1">
      <alignment horizontal="center"/>
    </xf>
    <xf numFmtId="166" fontId="11" fillId="26" borderId="107" xfId="3" applyNumberFormat="1" applyFont="1" applyFill="1" applyBorder="1" applyAlignment="1" applyProtection="1">
      <alignment horizontal="center"/>
    </xf>
    <xf numFmtId="166" fontId="11" fillId="26" borderId="16" xfId="3" applyNumberFormat="1" applyFont="1" applyFill="1" applyBorder="1" applyAlignment="1" applyProtection="1">
      <alignment horizontal="center"/>
    </xf>
    <xf numFmtId="166" fontId="11" fillId="0" borderId="118" xfId="3" applyNumberFormat="1" applyFont="1" applyFill="1" applyBorder="1" applyAlignment="1" applyProtection="1">
      <alignment horizontal="center"/>
    </xf>
    <xf numFmtId="166" fontId="11" fillId="0" borderId="309" xfId="3" applyNumberFormat="1" applyFont="1" applyFill="1" applyBorder="1" applyAlignment="1" applyProtection="1">
      <alignment horizontal="center"/>
    </xf>
    <xf numFmtId="166" fontId="11" fillId="0" borderId="270" xfId="3" applyNumberFormat="1" applyFont="1" applyFill="1" applyBorder="1" applyAlignment="1" applyProtection="1">
      <alignment horizontal="center"/>
    </xf>
    <xf numFmtId="166" fontId="11" fillId="0" borderId="289" xfId="3" applyNumberFormat="1" applyFont="1" applyFill="1" applyBorder="1" applyAlignment="1" applyProtection="1">
      <alignment horizontal="center"/>
    </xf>
    <xf numFmtId="217" fontId="6" fillId="0" borderId="288" xfId="3" applyNumberFormat="1" applyFont="1" applyFill="1" applyBorder="1" applyAlignment="1" applyProtection="1">
      <alignment horizontal="centerContinuous"/>
    </xf>
    <xf numFmtId="179" fontId="26" fillId="26" borderId="25" xfId="0" applyNumberFormat="1" applyFont="1" applyFill="1" applyBorder="1" applyAlignment="1" applyProtection="1">
      <alignment horizontal="center"/>
    </xf>
    <xf numFmtId="10" fontId="10" fillId="0" borderId="287" xfId="3" applyNumberFormat="1" applyFont="1" applyBorder="1" applyAlignment="1" applyProtection="1">
      <alignment horizontal="center" vertical="top" wrapText="1"/>
    </xf>
    <xf numFmtId="10" fontId="10" fillId="0" borderId="310" xfId="3" applyNumberFormat="1" applyFont="1" applyBorder="1" applyAlignment="1" applyProtection="1">
      <alignment horizontal="center" vertical="top" wrapText="1"/>
    </xf>
    <xf numFmtId="10" fontId="10" fillId="0" borderId="311" xfId="3" applyNumberFormat="1" applyFont="1" applyBorder="1" applyAlignment="1" applyProtection="1">
      <alignment horizontal="center" vertical="top" wrapText="1"/>
    </xf>
    <xf numFmtId="180" fontId="11" fillId="26" borderId="273" xfId="3" applyNumberFormat="1" applyFont="1" applyFill="1" applyBorder="1" applyAlignment="1" applyProtection="1">
      <alignment horizontal="center"/>
    </xf>
    <xf numFmtId="182" fontId="11" fillId="0" borderId="273" xfId="3" applyNumberFormat="1" applyFont="1" applyFill="1" applyBorder="1" applyAlignment="1" applyProtection="1">
      <alignment horizontal="center"/>
    </xf>
    <xf numFmtId="182" fontId="11" fillId="0" borderId="312" xfId="3" applyNumberFormat="1" applyFont="1" applyFill="1" applyBorder="1" applyAlignment="1" applyProtection="1">
      <alignment horizontal="center"/>
    </xf>
    <xf numFmtId="0" fontId="233" fillId="0" borderId="7" xfId="3" applyNumberFormat="1" applyFont="1" applyFill="1" applyBorder="1" applyAlignment="1" applyProtection="1"/>
    <xf numFmtId="0" fontId="233" fillId="0" borderId="8" xfId="3" applyNumberFormat="1" applyFont="1" applyFill="1" applyBorder="1" applyAlignment="1" applyProtection="1"/>
    <xf numFmtId="0" fontId="6" fillId="0" borderId="270" xfId="3" applyNumberFormat="1" applyFont="1" applyFill="1" applyBorder="1" applyAlignment="1" applyProtection="1"/>
    <xf numFmtId="0" fontId="233" fillId="0" borderId="313" xfId="3" applyNumberFormat="1" applyFont="1" applyFill="1" applyBorder="1" applyAlignment="1" applyProtection="1"/>
    <xf numFmtId="0" fontId="6" fillId="0" borderId="314" xfId="3" applyNumberFormat="1" applyFont="1" applyFill="1" applyBorder="1" applyAlignment="1" applyProtection="1"/>
    <xf numFmtId="14" fontId="11" fillId="27" borderId="19" xfId="3" applyNumberFormat="1" applyFont="1" applyFill="1" applyBorder="1" applyAlignment="1" applyProtection="1">
      <alignment horizontal="center"/>
    </xf>
    <xf numFmtId="14" fontId="11" fillId="27" borderId="20" xfId="3" applyNumberFormat="1" applyFont="1" applyFill="1" applyBorder="1" applyAlignment="1" applyProtection="1">
      <alignment horizontal="center"/>
    </xf>
    <xf numFmtId="14" fontId="11" fillId="27" borderId="21" xfId="3" applyNumberFormat="1" applyFont="1" applyFill="1" applyBorder="1" applyAlignment="1" applyProtection="1">
      <alignment horizontal="center"/>
    </xf>
    <xf numFmtId="2" fontId="10" fillId="0" borderId="9" xfId="3" applyNumberFormat="1" applyFont="1" applyBorder="1" applyAlignment="1" applyProtection="1">
      <alignment horizontal="center" vertical="top" wrapText="1"/>
    </xf>
    <xf numFmtId="2" fontId="10" fillId="0" borderId="9" xfId="3" applyNumberFormat="1" applyFont="1" applyBorder="1" applyAlignment="1" applyProtection="1">
      <alignment vertical="top" wrapText="1"/>
    </xf>
    <xf numFmtId="2" fontId="10" fillId="0" borderId="9" xfId="3" applyNumberFormat="1" applyFont="1" applyFill="1" applyBorder="1" applyAlignment="1" applyProtection="1">
      <alignment horizontal="center" vertical="top" wrapText="1"/>
    </xf>
    <xf numFmtId="0" fontId="12" fillId="0" borderId="0" xfId="3" applyNumberFormat="1" applyFont="1" applyFill="1" applyBorder="1" applyAlignment="1" applyProtection="1">
      <alignment horizontal="centerContinuous" vertical="top" wrapText="1"/>
    </xf>
    <xf numFmtId="0" fontId="6" fillId="0" borderId="0" xfId="3" applyNumberFormat="1" applyFont="1" applyFill="1" applyBorder="1" applyAlignment="1" applyProtection="1">
      <alignment horizontal="centerContinuous" vertical="top"/>
    </xf>
    <xf numFmtId="182" fontId="11" fillId="26" borderId="272" xfId="3" applyNumberFormat="1" applyFont="1" applyFill="1" applyBorder="1" applyAlignment="1" applyProtection="1">
      <alignment horizontal="center"/>
    </xf>
    <xf numFmtId="182" fontId="11" fillId="26" borderId="104" xfId="3" applyNumberFormat="1" applyFont="1" applyFill="1" applyBorder="1" applyAlignment="1" applyProtection="1">
      <alignment horizontal="center"/>
    </xf>
    <xf numFmtId="182" fontId="11" fillId="26" borderId="71" xfId="3" applyNumberFormat="1" applyFont="1" applyFill="1" applyBorder="1" applyAlignment="1" applyProtection="1">
      <alignment horizontal="center"/>
    </xf>
    <xf numFmtId="10" fontId="10" fillId="0" borderId="288" xfId="3" applyNumberFormat="1" applyFont="1" applyBorder="1" applyAlignment="1" applyProtection="1">
      <alignment horizontal="center" vertical="top" wrapText="1"/>
    </xf>
    <xf numFmtId="10" fontId="10" fillId="0" borderId="259" xfId="3" applyNumberFormat="1" applyFont="1" applyBorder="1" applyAlignment="1" applyProtection="1">
      <alignment horizontal="center" vertical="top" wrapText="1"/>
    </xf>
    <xf numFmtId="166" fontId="11" fillId="0" borderId="307" xfId="3" applyNumberFormat="1" applyFont="1" applyFill="1" applyBorder="1" applyAlignment="1" applyProtection="1">
      <alignment horizontal="center"/>
    </xf>
    <xf numFmtId="166" fontId="11" fillId="0" borderId="308" xfId="3" applyNumberFormat="1" applyFont="1" applyFill="1" applyBorder="1" applyAlignment="1" applyProtection="1">
      <alignment horizontal="center"/>
    </xf>
    <xf numFmtId="166" fontId="11" fillId="26" borderId="307" xfId="3" applyNumberFormat="1" applyFont="1" applyFill="1" applyBorder="1" applyAlignment="1" applyProtection="1">
      <alignment horizontal="center"/>
    </xf>
    <xf numFmtId="166" fontId="11" fillId="26" borderId="308" xfId="3" applyNumberFormat="1" applyFont="1" applyFill="1" applyBorder="1" applyAlignment="1" applyProtection="1">
      <alignment horizontal="center"/>
    </xf>
    <xf numFmtId="0" fontId="12" fillId="0" borderId="289" xfId="0" applyFont="1" applyBorder="1" applyAlignment="1">
      <alignment horizontal="center" vertical="top" wrapText="1"/>
    </xf>
    <xf numFmtId="0" fontId="12" fillId="0" borderId="118" xfId="0" applyFont="1" applyBorder="1" applyAlignment="1">
      <alignment horizontal="center" vertical="top" wrapText="1"/>
    </xf>
    <xf numFmtId="0" fontId="12" fillId="0" borderId="289" xfId="3" applyFont="1" applyBorder="1" applyAlignment="1">
      <alignment horizontal="center" vertical="top" wrapText="1"/>
    </xf>
    <xf numFmtId="0" fontId="12" fillId="0" borderId="16" xfId="3" applyFont="1" applyBorder="1" applyAlignment="1">
      <alignment horizontal="center" vertical="top" wrapText="1"/>
    </xf>
    <xf numFmtId="0" fontId="12" fillId="0" borderId="274" xfId="0" applyFont="1" applyBorder="1" applyAlignment="1">
      <alignment horizontal="center" vertical="top" wrapText="1"/>
    </xf>
    <xf numFmtId="166" fontId="26" fillId="0" borderId="118" xfId="0" applyNumberFormat="1" applyFont="1" applyFill="1" applyBorder="1" applyAlignment="1" applyProtection="1"/>
    <xf numFmtId="166" fontId="26" fillId="0" borderId="9" xfId="0" applyNumberFormat="1" applyFont="1" applyFill="1" applyBorder="1" applyAlignment="1" applyProtection="1"/>
    <xf numFmtId="0" fontId="6" fillId="26" borderId="10" xfId="3" applyNumberFormat="1" applyFont="1" applyFill="1" applyBorder="1" applyAlignment="1" applyProtection="1"/>
    <xf numFmtId="0" fontId="6" fillId="26" borderId="11" xfId="3" applyNumberFormat="1" applyFont="1" applyFill="1" applyBorder="1" applyAlignment="1" applyProtection="1"/>
    <xf numFmtId="0" fontId="6" fillId="26" borderId="12" xfId="3" applyNumberFormat="1" applyFont="1" applyFill="1" applyBorder="1" applyAlignment="1" applyProtection="1"/>
    <xf numFmtId="0" fontId="12" fillId="21" borderId="252" xfId="3" applyFont="1" applyFill="1" applyBorder="1" applyAlignment="1" applyProtection="1">
      <alignment horizontal="center"/>
    </xf>
    <xf numFmtId="0" fontId="6" fillId="21" borderId="139" xfId="3" applyFont="1" applyFill="1" applyBorder="1" applyProtection="1"/>
    <xf numFmtId="0" fontId="12" fillId="21" borderId="300" xfId="3" applyFont="1" applyFill="1" applyBorder="1" applyAlignment="1" applyProtection="1">
      <alignment horizontal="center"/>
    </xf>
    <xf numFmtId="0" fontId="12" fillId="21" borderId="292" xfId="3" applyFont="1" applyFill="1" applyBorder="1" applyAlignment="1" applyProtection="1">
      <alignment horizontal="center"/>
    </xf>
    <xf numFmtId="0" fontId="6" fillId="21" borderId="301" xfId="3" applyFont="1" applyFill="1" applyBorder="1" applyProtection="1"/>
    <xf numFmtId="0" fontId="6" fillId="21" borderId="315" xfId="3" applyFont="1" applyFill="1" applyBorder="1" applyProtection="1"/>
    <xf numFmtId="0" fontId="11" fillId="0" borderId="316" xfId="3" applyFont="1" applyFill="1" applyBorder="1" applyProtection="1"/>
    <xf numFmtId="0" fontId="6" fillId="0" borderId="317" xfId="3" applyFont="1" applyFill="1" applyBorder="1" applyProtection="1"/>
    <xf numFmtId="0" fontId="11" fillId="0" borderId="318" xfId="3" applyFont="1" applyFill="1" applyBorder="1" applyProtection="1"/>
    <xf numFmtId="0" fontId="6" fillId="0" borderId="319" xfId="3" applyFont="1" applyFill="1" applyBorder="1" applyProtection="1"/>
    <xf numFmtId="0" fontId="0" fillId="17" borderId="7" xfId="3" applyFont="1" applyFill="1" applyBorder="1" applyAlignment="1" applyProtection="1">
      <alignment vertical="top"/>
    </xf>
    <xf numFmtId="0" fontId="0" fillId="17" borderId="8" xfId="3" applyFont="1" applyFill="1" applyBorder="1" applyProtection="1"/>
    <xf numFmtId="10" fontId="10" fillId="0" borderId="259" xfId="3" applyNumberFormat="1" applyFont="1" applyBorder="1" applyAlignment="1" applyProtection="1">
      <alignment horizontal="left"/>
    </xf>
    <xf numFmtId="0" fontId="6" fillId="26" borderId="11" xfId="3" applyNumberFormat="1" applyFont="1" applyFill="1" applyBorder="1" applyAlignment="1" applyProtection="1">
      <alignment vertical="top" wrapText="1"/>
    </xf>
    <xf numFmtId="0" fontId="20" fillId="17" borderId="89" xfId="3" applyFont="1" applyFill="1" applyBorder="1" applyAlignment="1" applyProtection="1">
      <alignment horizontal="center"/>
    </xf>
    <xf numFmtId="166" fontId="10" fillId="18" borderId="89" xfId="3" applyNumberFormat="1" applyFont="1" applyFill="1" applyBorder="1" applyProtection="1"/>
    <xf numFmtId="0" fontId="6" fillId="26" borderId="243" xfId="3" applyNumberFormat="1" applyFont="1" applyFill="1" applyBorder="1" applyAlignment="1" applyProtection="1">
      <alignment vertical="top" wrapText="1"/>
    </xf>
    <xf numFmtId="166" fontId="10" fillId="0" borderId="272" xfId="3" applyNumberFormat="1" applyFont="1" applyFill="1" applyBorder="1" applyAlignment="1" applyProtection="1">
      <alignment horizontal="left"/>
    </xf>
    <xf numFmtId="166" fontId="10" fillId="0" borderId="104" xfId="3" applyNumberFormat="1" applyFont="1" applyFill="1" applyBorder="1" applyAlignment="1" applyProtection="1">
      <alignment horizontal="left"/>
    </xf>
    <xf numFmtId="166" fontId="10" fillId="0" borderId="71" xfId="3" applyNumberFormat="1" applyFont="1" applyFill="1" applyBorder="1" applyAlignment="1" applyProtection="1">
      <alignment horizontal="left"/>
    </xf>
    <xf numFmtId="10" fontId="10" fillId="0" borderId="287" xfId="3" applyNumberFormat="1" applyFont="1" applyBorder="1" applyAlignment="1" applyProtection="1">
      <alignment horizontal="left" vertical="top" wrapText="1"/>
    </xf>
    <xf numFmtId="10" fontId="10" fillId="0" borderId="25" xfId="3" applyNumberFormat="1" applyFont="1" applyBorder="1" applyAlignment="1" applyProtection="1">
      <alignment horizontal="left" vertical="top" wrapText="1"/>
    </xf>
    <xf numFmtId="188" fontId="6" fillId="19" borderId="10" xfId="3" applyNumberFormat="1" applyFont="1" applyFill="1" applyBorder="1" applyAlignment="1" applyProtection="1"/>
    <xf numFmtId="188" fontId="6" fillId="19" borderId="133" xfId="3" applyNumberFormat="1" applyFont="1" applyFill="1" applyBorder="1" applyAlignment="1" applyProtection="1"/>
    <xf numFmtId="188" fontId="6" fillId="19" borderId="114" xfId="3" applyNumberFormat="1" applyFont="1" applyFill="1" applyBorder="1" applyAlignment="1" applyProtection="1"/>
    <xf numFmtId="0" fontId="20" fillId="26" borderId="10" xfId="3" applyFont="1" applyFill="1" applyBorder="1" applyAlignment="1" applyProtection="1">
      <alignment horizontal="center"/>
    </xf>
    <xf numFmtId="10" fontId="10" fillId="0" borderId="272" xfId="3" applyNumberFormat="1" applyFont="1" applyBorder="1" applyAlignment="1" applyProtection="1">
      <alignment horizontal="left" vertical="top" wrapText="1"/>
    </xf>
    <xf numFmtId="0" fontId="12" fillId="0" borderId="272" xfId="0" applyFont="1" applyBorder="1" applyAlignment="1">
      <alignment horizontal="center" vertical="top" wrapText="1"/>
    </xf>
    <xf numFmtId="0" fontId="12" fillId="0" borderId="273" xfId="0" applyFont="1" applyBorder="1" applyAlignment="1">
      <alignment horizontal="center" vertical="top" wrapText="1"/>
    </xf>
    <xf numFmtId="0" fontId="12" fillId="0" borderId="312" xfId="0" applyFont="1" applyBorder="1" applyAlignment="1">
      <alignment horizontal="center" vertical="top" wrapText="1"/>
    </xf>
    <xf numFmtId="10" fontId="10" fillId="0" borderId="287" xfId="3" applyNumberFormat="1" applyFont="1" applyBorder="1" applyAlignment="1" applyProtection="1">
      <alignment horizontal="centerContinuous"/>
    </xf>
    <xf numFmtId="10" fontId="10" fillId="0" borderId="71" xfId="3" applyNumberFormat="1" applyFont="1" applyBorder="1" applyAlignment="1" applyProtection="1">
      <alignment horizontal="left" vertical="top" wrapText="1"/>
    </xf>
    <xf numFmtId="1" fontId="10" fillId="0" borderId="272" xfId="3" applyNumberFormat="1" applyFont="1" applyBorder="1" applyAlignment="1" applyProtection="1">
      <alignment horizontal="center"/>
    </xf>
    <xf numFmtId="1" fontId="10" fillId="0" borderId="292" xfId="3" applyNumberFormat="1" applyFont="1" applyBorder="1" applyAlignment="1" applyProtection="1">
      <alignment horizontal="center"/>
    </xf>
    <xf numFmtId="1" fontId="10" fillId="0" borderId="278" xfId="3" applyNumberFormat="1" applyFont="1" applyBorder="1" applyAlignment="1" applyProtection="1">
      <alignment horizontal="center"/>
    </xf>
    <xf numFmtId="1" fontId="10" fillId="0" borderId="320" xfId="3" applyNumberFormat="1" applyFont="1" applyBorder="1" applyAlignment="1" applyProtection="1">
      <alignment horizontal="center"/>
    </xf>
    <xf numFmtId="1" fontId="10" fillId="0" borderId="275" xfId="3" applyNumberFormat="1" applyFont="1" applyBorder="1" applyAlignment="1" applyProtection="1">
      <alignment horizontal="center"/>
    </xf>
    <xf numFmtId="1" fontId="10" fillId="0" borderId="321" xfId="3" applyNumberFormat="1" applyFont="1" applyBorder="1" applyAlignment="1" applyProtection="1">
      <alignment horizontal="center"/>
    </xf>
    <xf numFmtId="0" fontId="12" fillId="0" borderId="71" xfId="0" applyFont="1" applyBorder="1" applyAlignment="1">
      <alignment horizontal="center" vertical="top" wrapText="1"/>
    </xf>
    <xf numFmtId="0" fontId="12" fillId="0" borderId="102" xfId="0" applyFont="1" applyBorder="1" applyAlignment="1">
      <alignment horizontal="center" vertical="top" wrapText="1"/>
    </xf>
    <xf numFmtId="0" fontId="12" fillId="0" borderId="109" xfId="0" applyFont="1" applyBorder="1" applyAlignment="1">
      <alignment horizontal="center" vertical="top" wrapText="1"/>
    </xf>
    <xf numFmtId="14" fontId="6" fillId="26" borderId="262" xfId="3" applyNumberFormat="1" applyFont="1" applyFill="1" applyBorder="1" applyAlignment="1" applyProtection="1"/>
    <xf numFmtId="14" fontId="6" fillId="26" borderId="11" xfId="3" applyNumberFormat="1" applyFont="1" applyFill="1" applyBorder="1" applyAlignment="1" applyProtection="1"/>
    <xf numFmtId="0" fontId="10" fillId="20" borderId="55" xfId="3" applyFont="1" applyFill="1" applyBorder="1" applyAlignment="1" applyProtection="1">
      <alignment horizontal="left" vertical="center" wrapText="1"/>
    </xf>
    <xf numFmtId="0" fontId="6" fillId="0" borderId="15" xfId="3" applyBorder="1" applyAlignment="1" applyProtection="1">
      <alignment horizontal="left" vertical="center" wrapText="1"/>
    </xf>
    <xf numFmtId="0" fontId="6" fillId="0" borderId="16" xfId="3" applyBorder="1" applyAlignment="1" applyProtection="1">
      <alignment horizontal="left" vertical="center" wrapText="1"/>
    </xf>
    <xf numFmtId="17" fontId="10" fillId="20" borderId="55" xfId="3" applyNumberFormat="1" applyFont="1" applyFill="1" applyBorder="1" applyAlignment="1" applyProtection="1">
      <alignment horizontal="center" vertical="center" wrapText="1"/>
    </xf>
    <xf numFmtId="0" fontId="6" fillId="0" borderId="15" xfId="3" applyBorder="1" applyAlignment="1" applyProtection="1">
      <alignment horizontal="center" vertical="center" wrapText="1"/>
    </xf>
    <xf numFmtId="0" fontId="6" fillId="0" borderId="16" xfId="3" applyBorder="1" applyAlignment="1" applyProtection="1">
      <alignment horizontal="center" vertical="center" wrapText="1"/>
    </xf>
    <xf numFmtId="164" fontId="28" fillId="24" borderId="66" xfId="3" applyNumberFormat="1" applyFont="1" applyFill="1" applyBorder="1" applyAlignment="1" applyProtection="1">
      <alignment horizontal="center" vertical="center" wrapText="1"/>
    </xf>
    <xf numFmtId="0" fontId="6" fillId="0" borderId="67" xfId="3" applyBorder="1" applyAlignment="1">
      <alignment horizontal="center" vertical="center" wrapText="1"/>
    </xf>
    <xf numFmtId="17" fontId="10" fillId="20" borderId="68" xfId="3" applyNumberFormat="1" applyFont="1" applyFill="1" applyBorder="1" applyAlignment="1" applyProtection="1">
      <alignment horizontal="center" vertical="center" wrapText="1"/>
    </xf>
    <xf numFmtId="0" fontId="28" fillId="24" borderId="69" xfId="3" applyFont="1" applyFill="1" applyBorder="1" applyAlignment="1" applyProtection="1">
      <alignment horizontal="center" vertical="center" wrapText="1"/>
    </xf>
    <xf numFmtId="0" fontId="6" fillId="0" borderId="70" xfId="3" applyBorder="1" applyAlignment="1">
      <alignment horizontal="center" vertical="center" wrapText="1"/>
    </xf>
    <xf numFmtId="0" fontId="6" fillId="0" borderId="71" xfId="3" applyBorder="1" applyAlignment="1" applyProtection="1">
      <alignment horizontal="center" vertical="center" wrapText="1"/>
    </xf>
    <xf numFmtId="0" fontId="6" fillId="0" borderId="72" xfId="3" applyBorder="1" applyAlignment="1">
      <alignment horizontal="center" vertical="center" wrapText="1"/>
    </xf>
    <xf numFmtId="0" fontId="28" fillId="24" borderId="71" xfId="3" applyFont="1" applyFill="1" applyBorder="1" applyAlignment="1" applyProtection="1">
      <alignment horizontal="center" vertical="center" wrapText="1"/>
    </xf>
    <xf numFmtId="164" fontId="28" fillId="24" borderId="76" xfId="3" applyNumberFormat="1" applyFont="1" applyFill="1" applyBorder="1" applyAlignment="1" applyProtection="1">
      <alignment horizontal="center" vertical="center" wrapText="1"/>
    </xf>
    <xf numFmtId="0" fontId="6" fillId="0" borderId="77" xfId="3" applyBorder="1" applyAlignment="1">
      <alignment horizontal="center" vertical="center" wrapText="1"/>
    </xf>
    <xf numFmtId="0" fontId="28" fillId="24" borderId="78" xfId="3" applyFont="1" applyFill="1" applyBorder="1" applyAlignment="1" applyProtection="1">
      <alignment horizontal="center" vertical="center" wrapText="1"/>
    </xf>
    <xf numFmtId="0" fontId="6" fillId="0" borderId="79" xfId="3" applyBorder="1" applyAlignment="1">
      <alignment horizontal="center" vertical="center" wrapText="1"/>
    </xf>
    <xf numFmtId="164" fontId="28" fillId="24" borderId="67" xfId="3" applyNumberFormat="1" applyFont="1" applyFill="1" applyBorder="1" applyAlignment="1" applyProtection="1">
      <alignment horizontal="center" vertical="center" wrapText="1"/>
    </xf>
    <xf numFmtId="0" fontId="28" fillId="24" borderId="70" xfId="3" applyFont="1" applyFill="1" applyBorder="1" applyAlignment="1" applyProtection="1">
      <alignment horizontal="center" vertical="center" wrapText="1"/>
    </xf>
    <xf numFmtId="0" fontId="28" fillId="24" borderId="72" xfId="3" applyFont="1" applyFill="1" applyBorder="1" applyAlignment="1" applyProtection="1">
      <alignment horizontal="center" vertical="center" wrapText="1"/>
    </xf>
    <xf numFmtId="0" fontId="6" fillId="0" borderId="67" xfId="3" applyBorder="1" applyAlignment="1" applyProtection="1">
      <alignment horizontal="center" vertical="center" wrapText="1"/>
    </xf>
    <xf numFmtId="0" fontId="28" fillId="24" borderId="83" xfId="3" applyFont="1" applyFill="1" applyBorder="1" applyAlignment="1" applyProtection="1">
      <alignment horizontal="center" vertical="center" wrapText="1"/>
    </xf>
    <xf numFmtId="0" fontId="6" fillId="0" borderId="84" xfId="3" applyBorder="1" applyAlignment="1" applyProtection="1">
      <alignment horizontal="center" vertical="center" wrapText="1"/>
    </xf>
    <xf numFmtId="0" fontId="6" fillId="0" borderId="72" xfId="3" applyBorder="1" applyAlignment="1" applyProtection="1">
      <alignment horizontal="center" vertical="center" wrapText="1"/>
    </xf>
    <xf numFmtId="164" fontId="28" fillId="24" borderId="92" xfId="3" applyNumberFormat="1" applyFont="1" applyFill="1" applyBorder="1" applyAlignment="1" applyProtection="1">
      <alignment horizontal="center" vertical="center" wrapText="1"/>
    </xf>
    <xf numFmtId="0" fontId="6" fillId="0" borderId="67" xfId="3" applyBorder="1" applyAlignment="1"/>
    <xf numFmtId="0" fontId="28" fillId="24" borderId="93" xfId="3" applyFont="1" applyFill="1" applyBorder="1" applyAlignment="1" applyProtection="1">
      <alignment horizontal="center" vertical="center" wrapText="1"/>
    </xf>
    <xf numFmtId="0" fontId="28" fillId="24" borderId="51" xfId="3" applyFont="1" applyFill="1" applyBorder="1" applyAlignment="1" applyProtection="1">
      <alignment horizontal="center" vertical="center" wrapText="1"/>
    </xf>
    <xf numFmtId="0" fontId="6" fillId="0" borderId="94" xfId="3" applyBorder="1" applyAlignment="1"/>
    <xf numFmtId="0" fontId="28" fillId="24" borderId="95" xfId="3" applyFont="1" applyFill="1" applyBorder="1" applyAlignment="1" applyProtection="1">
      <alignment horizontal="center" vertical="center" wrapText="1"/>
    </xf>
    <xf numFmtId="0" fontId="28" fillId="24" borderId="96" xfId="3" applyFont="1" applyFill="1" applyBorder="1" applyAlignment="1" applyProtection="1">
      <alignment horizontal="center" vertical="center" wrapText="1"/>
    </xf>
    <xf numFmtId="0" fontId="6" fillId="0" borderId="97" xfId="3" applyBorder="1" applyAlignment="1"/>
    <xf numFmtId="0" fontId="28" fillId="24" borderId="84" xfId="3" applyFont="1" applyFill="1" applyBorder="1" applyAlignment="1" applyProtection="1">
      <alignment horizontal="center" vertical="center" wrapText="1"/>
    </xf>
    <xf numFmtId="17" fontId="10" fillId="20" borderId="120" xfId="3" applyNumberFormat="1" applyFont="1" applyFill="1" applyBorder="1" applyAlignment="1" applyProtection="1">
      <alignment horizontal="center" vertical="center" wrapText="1"/>
    </xf>
    <xf numFmtId="17" fontId="10" fillId="20" borderId="15" xfId="3" applyNumberFormat="1" applyFont="1" applyFill="1" applyBorder="1" applyAlignment="1" applyProtection="1">
      <alignment horizontal="center" vertical="center" wrapText="1"/>
    </xf>
    <xf numFmtId="17" fontId="10" fillId="20" borderId="16" xfId="3" applyNumberFormat="1" applyFont="1" applyFill="1" applyBorder="1" applyAlignment="1" applyProtection="1">
      <alignment horizontal="center" vertical="center" wrapText="1"/>
    </xf>
    <xf numFmtId="0" fontId="28" fillId="24" borderId="141" xfId="3" applyFont="1" applyFill="1" applyBorder="1" applyAlignment="1" applyProtection="1">
      <alignment horizontal="center" vertical="center" wrapText="1"/>
    </xf>
  </cellXfs>
  <cellStyles count="59325">
    <cellStyle name=" _x0007_LÓ_x0018_ÄþÍN^NuNVþˆHÁ_x0001__x0018_(n" xfId="7"/>
    <cellStyle name="%" xfId="8"/>
    <cellStyle name="% 2" xfId="9"/>
    <cellStyle name="% 2 2" xfId="10"/>
    <cellStyle name="% 3" xfId="11"/>
    <cellStyle name="% 3 2" xfId="12"/>
    <cellStyle name="% 4" xfId="13"/>
    <cellStyle name="%_2 8 PL by period (2)" xfId="14"/>
    <cellStyle name="%_2012 02 24 2 8 PL by period (2)" xfId="15"/>
    <cellStyle name="%_2DP_in" xfId="16"/>
    <cellStyle name="%_2DP_out" xfId="17"/>
    <cellStyle name="%_Additional charts" xfId="18"/>
    <cellStyle name="%_Book1" xfId="19"/>
    <cellStyle name="%_Book2" xfId="20"/>
    <cellStyle name="%_Book6" xfId="21"/>
    <cellStyle name="%_charts tables TP" xfId="22"/>
    <cellStyle name="%_charts tables TP 070311" xfId="23"/>
    <cellStyle name="%_charts tables TP-formatted " xfId="24"/>
    <cellStyle name="%_charts tables TP-formatted  (2)" xfId="25"/>
    <cellStyle name="%_charts tables TP-formatted  (3)" xfId="26"/>
    <cellStyle name="%_charts_tables250111(1)" xfId="27"/>
    <cellStyle name="%_DATA" xfId="28"/>
    <cellStyle name="%_Development Model (ICWC populated) v8b" xfId="29"/>
    <cellStyle name="%_Do Nothing FY11" xfId="30"/>
    <cellStyle name="%_Economy Fan Charts Sheet Master 20111121" xfId="31"/>
    <cellStyle name="%_Economy Fan Charts Sheet Master BUD12R3 links broken" xfId="32"/>
    <cellStyle name="%_Economy Tables" xfId="33"/>
    <cellStyle name="%_Financial Model Draft v0.13" xfId="34"/>
    <cellStyle name="%_Financial Model Draft v0.13 2" xfId="35"/>
    <cellStyle name="%_Financial Model Draft v0.13_Do Nothing FY11" xfId="36"/>
    <cellStyle name="%_Financial Model Draft v0.22" xfId="37"/>
    <cellStyle name="%_Financial Model Draft v0.22 2" xfId="38"/>
    <cellStyle name="%_Financial Model Draft v0.22 3" xfId="39"/>
    <cellStyle name="%_Financial Model Draft v0.22 4" xfId="40"/>
    <cellStyle name="%_Financial Model Draft v0.22_Do Nothing FY11" xfId="41"/>
    <cellStyle name="%_Financial Model Draft v0.23c" xfId="42"/>
    <cellStyle name="%_Financial Model Draft v0.23c 2" xfId="43"/>
    <cellStyle name="%_Financial Model Draft v0.26" xfId="44"/>
    <cellStyle name="%_Financial Model Draft v0.26 2" xfId="45"/>
    <cellStyle name="%_Financial Model Draft v0.32a" xfId="46"/>
    <cellStyle name="%_Financial Model Draft v0.32a 2" xfId="47"/>
    <cellStyle name="%_Financial Model Draft v0.32a 3" xfId="48"/>
    <cellStyle name="%_Financial Model Draft v0.32a_Do Nothing FY11" xfId="49"/>
    <cellStyle name="%_Financial Model Draft v0.32b" xfId="50"/>
    <cellStyle name="%_Financial Model Draft v0.32b 2" xfId="51"/>
    <cellStyle name="%_Financial Model Financial Module Draft v24S" xfId="52"/>
    <cellStyle name="%_Financial Model Financial Module Draft v25G FJH" xfId="53"/>
    <cellStyle name="%_Financial_Statements" xfId="54"/>
    <cellStyle name="%_FraCalcs" xfId="55"/>
    <cellStyle name="%_FraCalcs 2" xfId="56"/>
    <cellStyle name="%_GW Financial Model V0.34 21 Aug 2012" xfId="57"/>
    <cellStyle name="%_GW Financial Model V0.51 31 Aug 2012" xfId="58"/>
    <cellStyle name="%_GW Financial Model V0.73 03 Sep 2012 - Old templates extracted" xfId="59"/>
    <cellStyle name="%_Health scenario chart (2)" xfId="60"/>
    <cellStyle name="%_ICWC_Model_Template_201112(1)" xfId="61"/>
    <cellStyle name="%_Inputs" xfId="62"/>
    <cellStyle name="%_Inputs 2" xfId="63"/>
    <cellStyle name="%_Inputs1" xfId="64"/>
    <cellStyle name="%_Inputs1 2" xfId="65"/>
    <cellStyle name="%_Inputs1_Do Nothing FY11" xfId="66"/>
    <cellStyle name="%_My charts (TH AS12)" xfId="67"/>
    <cellStyle name="%_PEF FSBR2011" xfId="68"/>
    <cellStyle name="%_PEF FSBR2011 AA simplification" xfId="69"/>
    <cellStyle name="%_PSND health" xfId="70"/>
    <cellStyle name="%_Report and Tier 0" xfId="71"/>
    <cellStyle name="%_SCG GW FM-V2.13 02 Aug 2012- Scen 10" xfId="72"/>
    <cellStyle name="%_SCG GW FM-V2.13 03 Aug 2012 - Base 2" xfId="73"/>
    <cellStyle name="%_SCG GW FM-V2.13 28 Aug 2012- Base Case" xfId="74"/>
    <cellStyle name="%_Support module v3.01" xfId="75"/>
    <cellStyle name="%_Support module v3.26" xfId="76"/>
    <cellStyle name="%_Tier 1 Template Master v0.1" xfId="77"/>
    <cellStyle name="%_Timeline" xfId="78"/>
    <cellStyle name="%_Timeline 2" xfId="79"/>
    <cellStyle name="%_TP - charts tables BUD12" xfId="80"/>
    <cellStyle name="%_TP - charts tables Nov11" xfId="81"/>
    <cellStyle name="%_TREND_DEFLATE01#" xfId="82"/>
    <cellStyle name="%_Vehicle costs" xfId="83"/>
    <cellStyle name="%_Vehicle costs 2" xfId="84"/>
    <cellStyle name="%_Vehicle costs 3" xfId="85"/>
    <cellStyle name="%_Vehicle costs_Do Nothing FY11" xfId="86"/>
    <cellStyle name="%_VRG WC Cost Model V1.01 06 Mar 2012" xfId="87"/>
    <cellStyle name=".744" xfId="88"/>
    <cellStyle name="]_x000d__x000a_Zoomed=1_x000d__x000a_Row=0_x000d__x000a_Column=0_x000d__x000a_Height=0_x000d__x000a_Width=0_x000d__x000a_FontName=FoxFont_x000d__x000a_FontStyle=0_x000d__x000a_FontSize=9_x000d__x000a_PrtFontName=FoxPrin" xfId="89"/>
    <cellStyle name="_110621 OBRoutput FSR transUpdate and tobacco jun25" xfId="90"/>
    <cellStyle name="_110621 OBRoutput FSR transUpdate and tobacco jun25 (2)" xfId="91"/>
    <cellStyle name="_111125 APDPassengerNumbers" xfId="92"/>
    <cellStyle name="_2012 03 05 FGW Expenditure workbook" xfId="93"/>
    <cellStyle name="_BBD Fleet Nos_V7" xfId="94"/>
    <cellStyle name="_BCM - SC HLOS v1 01 10 08" xfId="95"/>
    <cellStyle name="_BCM - SC HLOS v1 01 10 08 2" xfId="96"/>
    <cellStyle name="_BCM - SC HLOS v1 01 10 08 3" xfId="97"/>
    <cellStyle name="_Bid Revenue Forecast" xfId="98"/>
    <cellStyle name="_Bid Revenue Forecast 2" xfId="99"/>
    <cellStyle name="_Bid Revenue Forecast 3" xfId="100"/>
    <cellStyle name="_Book1" xfId="101"/>
    <cellStyle name="_Book1 2" xfId="102"/>
    <cellStyle name="_Book1 3" xfId="103"/>
    <cellStyle name="_Book1_C_SG_Time 2008 09" xfId="104"/>
    <cellStyle name="_CALCS" xfId="105"/>
    <cellStyle name="_CALCS 2" xfId="106"/>
    <cellStyle name="_Comparator Model v0.84" xfId="107"/>
    <cellStyle name="_Comparator Model v0.84 2" xfId="108"/>
    <cellStyle name="_Comparator Model v0.84 3" xfId="109"/>
    <cellStyle name="_Copy of EM Risk Master_v15" xfId="110"/>
    <cellStyle name="_Copy of EM Risk Master_v15 2" xfId="111"/>
    <cellStyle name="_Copy of EM Risk Master_v15 3" xfId="112"/>
    <cellStyle name="_Copy of EM Risk Master_v15_C_SG_Time 2008 09" xfId="113"/>
    <cellStyle name="_Copy of ICEC Financial Model_v21_jc" xfId="114"/>
    <cellStyle name="_Copy of ICEC Financial Model_v21_jc 2" xfId="115"/>
    <cellStyle name="_Copy of ICEC Financial Model_v21_jc 3" xfId="116"/>
    <cellStyle name="_Copy of ICEC Financial Model_v21_jc_C_SG_Time 2008 09" xfId="117"/>
    <cellStyle name="_Cost outputs" xfId="118"/>
    <cellStyle name="_Cost outputs 2" xfId="119"/>
    <cellStyle name="_Cost outputs 3" xfId="120"/>
    <cellStyle name="_Cost outputs_C_SG_Time 2008 09" xfId="121"/>
    <cellStyle name="_Demand Waterfall" xfId="122"/>
    <cellStyle name="_Demand Waterfall 2" xfId="123"/>
    <cellStyle name="_Demand Waterfall 3" xfId="124"/>
    <cellStyle name="_EM Financial Model v147a" xfId="125"/>
    <cellStyle name="_EM Financial Model v147a 2" xfId="126"/>
    <cellStyle name="_EM Financial Model v147a 3" xfId="127"/>
    <cellStyle name="_EM Financial Model v147a_C_SG_Time 2008 09" xfId="128"/>
    <cellStyle name="_EM Financial Model v154 scaled RISKv12 (REVLINK)" xfId="129"/>
    <cellStyle name="_EM Financial Model v154 scaled RISKv12 (REVLINK) 2" xfId="130"/>
    <cellStyle name="_EM Financial Model v154 scaled RISKv12 (REVLINK) 3" xfId="131"/>
    <cellStyle name="_EM Financial Model v154 scaled RISKv12 (REVLINK)_C_SG_Time 2008 09" xfId="132"/>
    <cellStyle name="_EM Financial Model v170b_post xlsgen" xfId="133"/>
    <cellStyle name="_EM Financial Model v170b_post xlsgen 2" xfId="134"/>
    <cellStyle name="_EM Financial Model v170b_post xlsgen 3" xfId="135"/>
    <cellStyle name="_EM Financial Model v170b_post xlsgen_C_SG_Time 2008 09" xfId="136"/>
    <cellStyle name="_EM Financial Model v194_run5" xfId="137"/>
    <cellStyle name="_EM Financial Model v194_run5 2" xfId="138"/>
    <cellStyle name="_EM Financial Model v194_run5 3" xfId="139"/>
    <cellStyle name="_EM Financial Model v194_run5_C_SG_Time 2008 09" xfId="140"/>
    <cellStyle name="_EM Presentation Support File" xfId="141"/>
    <cellStyle name="_EM Presentation Support File 2" xfId="142"/>
    <cellStyle name="_EM Presentation Support File 3" xfId="143"/>
    <cellStyle name="_EM Presentation Support File_C_SG_Time 2008 09" xfId="144"/>
    <cellStyle name="_example template 14" xfId="145"/>
    <cellStyle name="_example template 14 2" xfId="146"/>
    <cellStyle name="_example template 14 3" xfId="147"/>
    <cellStyle name="_example template 14 4" xfId="148"/>
    <cellStyle name="_example template 14_Copy of EM Risk Master_v15" xfId="149"/>
    <cellStyle name="_example template 14_Copy of EM Risk Master_v15 2" xfId="150"/>
    <cellStyle name="_example template 14_Copy of EM Risk Master_v15 3" xfId="151"/>
    <cellStyle name="_example template 14_Copy of EM Risk Master_v15_C_SG_Time 2008 09" xfId="152"/>
    <cellStyle name="_example template 14_Do Nothing FY11" xfId="153"/>
    <cellStyle name="_example template 14_EM Financial Model v147a" xfId="154"/>
    <cellStyle name="_example template 14_EM Financial Model v147a 2" xfId="155"/>
    <cellStyle name="_example template 14_EM Financial Model v147a 3" xfId="156"/>
    <cellStyle name="_example template 14_EM Financial Model v147a_C_SG_Time 2008 09" xfId="157"/>
    <cellStyle name="_example template 14_EM Financial Model v154 scaled RISKv12 (REVLINK)" xfId="158"/>
    <cellStyle name="_example template 14_EM Financial Model v154 scaled RISKv12 (REVLINK) 2" xfId="159"/>
    <cellStyle name="_example template 14_EM Financial Model v154 scaled RISKv12 (REVLINK) 3" xfId="160"/>
    <cellStyle name="_example template 14_EM Financial Model v154 scaled RISKv12 (REVLINK)_C_SG_Time 2008 09" xfId="161"/>
    <cellStyle name="_example template 14_EM Presentation Support File" xfId="162"/>
    <cellStyle name="_example template 14_EM Presentation Support File 2" xfId="163"/>
    <cellStyle name="_example template 14_EM Presentation Support File 3" xfId="164"/>
    <cellStyle name="_example template 14_EM Presentation Support File_C_SG_Time 2008 09" xfId="165"/>
    <cellStyle name="_example template 14_Financial Model Draft v0.13" xfId="166"/>
    <cellStyle name="_example template 14_MO_EM risk model_v43" xfId="167"/>
    <cellStyle name="_example template 14_MO_EM risk model_v43 2" xfId="168"/>
    <cellStyle name="_example template 14_MO_EM risk model_v43 3" xfId="169"/>
    <cellStyle name="_example template 14_MO_EM risk model_v43_C_SG_Time 2008 09" xfId="170"/>
    <cellStyle name="_example template 14_NXEC Financial Model v6" xfId="171"/>
    <cellStyle name="_example template 14_NXEC Financial Model v6 2" xfId="172"/>
    <cellStyle name="_example template 14_NXEC Financial Model v6 3" xfId="173"/>
    <cellStyle name="_example template 14_NXEC Financial Model v6_C_SG_Time 2008 09" xfId="174"/>
    <cellStyle name="_example template 14_Risk Example_ICEC Financial Model_v33" xfId="175"/>
    <cellStyle name="_example template 14_Risk Example_ICEC Financial Model_v33 2" xfId="176"/>
    <cellStyle name="_example template 14_Risk Example_ICEC Financial Model_v33 3" xfId="177"/>
    <cellStyle name="_example template 14_Risk Example_ICEC Financial Model_v33_C_SG_Time 2008 09" xfId="178"/>
    <cellStyle name="_example template 14_Risk plugin to stripped FinMod" xfId="179"/>
    <cellStyle name="_example template 14_Risk plugin to stripped FinMod 2" xfId="180"/>
    <cellStyle name="_example template 14_Risk plugin to stripped FinMod 3" xfId="181"/>
    <cellStyle name="_example template 14_Risk plugin to stripped FinMod v4" xfId="182"/>
    <cellStyle name="_example template 14_Risk plugin to stripped FinMod v4 2" xfId="183"/>
    <cellStyle name="_example template 14_Risk plugin to stripped FinMod v4 3" xfId="184"/>
    <cellStyle name="_example template 14_Risk plugin to stripped FinMod v4_C_SG_Time 2008 09" xfId="185"/>
    <cellStyle name="_example template 14_Risk plugin to stripped FinMod v5" xfId="186"/>
    <cellStyle name="_example template 14_Risk plugin to stripped FinMod v5 2" xfId="187"/>
    <cellStyle name="_example template 14_Risk plugin to stripped FinMod v5 3" xfId="188"/>
    <cellStyle name="_example template 14_Risk plugin to stripped FinMod v5_C_SG_Time 2008 09" xfId="189"/>
    <cellStyle name="_example template 14_Risk plugin to stripped FinMod v8" xfId="190"/>
    <cellStyle name="_example template 14_Risk plugin to stripped FinMod v8 2" xfId="191"/>
    <cellStyle name="_example template 14_Risk plugin to stripped FinMod v8 3" xfId="192"/>
    <cellStyle name="_example template 14_Risk plugin to stripped FinMod v8_C_SG_Time 2008 09" xfId="193"/>
    <cellStyle name="_example template 14_Risk plugin to stripped FinMod_C_SG_Time 2008 09" xfId="194"/>
    <cellStyle name="_example template 14_RLW_Risk Outline.v1" xfId="195"/>
    <cellStyle name="_example template 14_RLW_Risk Outline.v1 2" xfId="196"/>
    <cellStyle name="_example template 14_RLW_Risk Outline.v1 3" xfId="197"/>
    <cellStyle name="_example template 14_RLW_Risk Outline.v1_C_SG_Time 2008 09" xfId="198"/>
    <cellStyle name="_example template 14_RLW_Risk Outline.v178" xfId="199"/>
    <cellStyle name="_example template 14_RLW_Risk Outline.v178 2" xfId="200"/>
    <cellStyle name="_example template 14_RLW_Risk Outline.v178 3" xfId="201"/>
    <cellStyle name="_example template 14_RLW_Risk Outline.v178_C_SG_Time 2008 09" xfId="202"/>
    <cellStyle name="_example template 14_RLW_Risk Outline.v2" xfId="203"/>
    <cellStyle name="_example template 14_RLW_Risk Outline.v2 2" xfId="204"/>
    <cellStyle name="_example template 14_RLW_Risk Outline.v2 3" xfId="205"/>
    <cellStyle name="_example template 14_RLW_Risk Outline.v2_C_SG_Time 2008 09" xfId="206"/>
    <cellStyle name="_example template 14_RLW_Risk Outline.v3" xfId="207"/>
    <cellStyle name="_example template 14_RLW_Risk Outline.v3 2" xfId="208"/>
    <cellStyle name="_example template 14_RLW_Risk Outline.v3 3" xfId="209"/>
    <cellStyle name="_example template 14_RLW_Risk Outline.v3_C_SG_Time 2008 09" xfId="210"/>
    <cellStyle name="_example template 14_RLW_Risk Outline.v4" xfId="211"/>
    <cellStyle name="_example template 14_RLW_Risk Outline.v4 2" xfId="212"/>
    <cellStyle name="_example template 14_RLW_Risk Outline.v4 3" xfId="213"/>
    <cellStyle name="_example template 14_RLW_Risk Outline.v4_C_SG_Time 2008 09" xfId="214"/>
    <cellStyle name="_example template 14_RLW_Risk Outline.v6" xfId="215"/>
    <cellStyle name="_example template 14_RLW_Risk Outline.v6 2" xfId="216"/>
    <cellStyle name="_example template 14_RLW_Risk Outline.v6 3" xfId="217"/>
    <cellStyle name="_example template 14_RLW_Risk Outline.v6_C_SG_Time 2008 09" xfId="218"/>
    <cellStyle name="_example template 14_RLW_Risk Outline.v8" xfId="219"/>
    <cellStyle name="_example template 14_RLW_Risk Outline.v8 2" xfId="220"/>
    <cellStyle name="_example template 14_RLW_Risk Outline.v8 3" xfId="221"/>
    <cellStyle name="_example template 14_RLW_Risk Outline.v8_C_SG_Time 2008 09" xfId="222"/>
    <cellStyle name="_example template 14_RLW_Risk Outline.v9" xfId="223"/>
    <cellStyle name="_example template 14_RLW_Risk Outline.v9 2" xfId="224"/>
    <cellStyle name="_example template 14_RLW_Risk Outline.v9 3" xfId="225"/>
    <cellStyle name="_example template 14_RLW_Risk Outline.v9_C_SG_Time 2008 09" xfId="226"/>
    <cellStyle name="_FCAST" xfId="227"/>
    <cellStyle name="_FCCHLOS RevnModelToAppraisal v1.3_zero ORCATS_v4.22_HLOS corrected_HLOS1 suboptimal" xfId="228"/>
    <cellStyle name="_Franchise Model" xfId="229"/>
    <cellStyle name="_I_Demand" xfId="230"/>
    <cellStyle name="_I_Demand 2" xfId="231"/>
    <cellStyle name="_I_Demand 3" xfId="232"/>
    <cellStyle name="_I_Stock" xfId="233"/>
    <cellStyle name="_I_Stock 2" xfId="234"/>
    <cellStyle name="_I_Stock 3" xfId="235"/>
    <cellStyle name="_ICEC Financial Model_v46" xfId="236"/>
    <cellStyle name="_ICEC Financial Model_v46 2" xfId="237"/>
    <cellStyle name="_ICEC Financial Model_v46 3" xfId="238"/>
    <cellStyle name="_ICEC Financial Model_v46_C_SG_Time 2008 09" xfId="239"/>
    <cellStyle name="_ICEC Financial Model_v46_riskv4" xfId="240"/>
    <cellStyle name="_ICEC Financial Model_v46_riskv4 2" xfId="241"/>
    <cellStyle name="_ICEC Financial Model_v46_riskv4 3" xfId="242"/>
    <cellStyle name="_ICEC Financial Model_v46_riskv4_C_SG_Time 2008 09" xfId="243"/>
    <cellStyle name="_Inpt; Definitions" xfId="244"/>
    <cellStyle name="_Inpt; Definitions 2" xfId="245"/>
    <cellStyle name="_Inpt; Definitions 3" xfId="246"/>
    <cellStyle name="_Inpt; Definitions_C_SG_Time 2008 09" xfId="247"/>
    <cellStyle name="_INPT; Endogenous" xfId="248"/>
    <cellStyle name="_INPT; Endogenous 2" xfId="249"/>
    <cellStyle name="_INPT; Endogenous 3" xfId="250"/>
    <cellStyle name="_InterfaceCalcs" xfId="251"/>
    <cellStyle name="_InterfaceCalcs 2" xfId="252"/>
    <cellStyle name="_InterfaceCalcs 3" xfId="253"/>
    <cellStyle name="_InterfaceCalcs_C_SG_Time 2008 09" xfId="254"/>
    <cellStyle name="_LEK Version Log for Financial Model" xfId="255"/>
    <cellStyle name="_LEK Version Log for Financial Model 2" xfId="256"/>
    <cellStyle name="_LEK Version Log for Financial Model 3" xfId="257"/>
    <cellStyle name="_LEK Version Log for Financial Model_C_SG_Time 2008 09" xfId="258"/>
    <cellStyle name="_MO_EM risk model_v43" xfId="259"/>
    <cellStyle name="_MO_EM risk model_v43 2" xfId="260"/>
    <cellStyle name="_MO_EM risk model_v43 3" xfId="261"/>
    <cellStyle name="_MO_EM risk model_v43_C_SG_Time 2008 09" xfId="262"/>
    <cellStyle name="_NXE East Midlands Financial Model_restructure_v7" xfId="263"/>
    <cellStyle name="_NXE East Midlands Financial Model_restructure_v7 2" xfId="264"/>
    <cellStyle name="_NXE East Midlands Financial Model_restructure_v7 3" xfId="265"/>
    <cellStyle name="_NXE East Midlands Financial Model_restructure_v7_C_SG_Time 2008 09" xfId="266"/>
    <cellStyle name="_NXEC Financial Model v6" xfId="267"/>
    <cellStyle name="_NXEC Financial Model v6 2" xfId="268"/>
    <cellStyle name="_NXEC Financial Model v6 3" xfId="269"/>
    <cellStyle name="_NXEC Financial Model v6_C_SG_Time 2008 09" xfId="270"/>
    <cellStyle name="_Rev By Cat" xfId="271"/>
    <cellStyle name="_Rev By Cat 2" xfId="272"/>
    <cellStyle name="_Rev By Cat 3" xfId="273"/>
    <cellStyle name="_Rev By Cat_C_SG_Time 2008 09" xfId="274"/>
    <cellStyle name="_Revenue by period" xfId="275"/>
    <cellStyle name="_Revenue by period 2" xfId="276"/>
    <cellStyle name="_Revenue by period 3" xfId="277"/>
    <cellStyle name="_Revenue by period_C_SG_Time 2008 09" xfId="278"/>
    <cellStyle name="_Revenue Inputs" xfId="279"/>
    <cellStyle name="_Revenue Inputs 2" xfId="280"/>
    <cellStyle name="_Revenue Inputs 3" xfId="281"/>
    <cellStyle name="_Risk Example_ICEC Financial Model_v33" xfId="282"/>
    <cellStyle name="_Risk Example_ICEC Financial Model_v33 2" xfId="283"/>
    <cellStyle name="_Risk Example_ICEC Financial Model_v33 3" xfId="284"/>
    <cellStyle name="_Risk Example_ICEC Financial Model_v33_C_SG_Time 2008 09" xfId="285"/>
    <cellStyle name="_Risk plugin to stripped FinMod" xfId="286"/>
    <cellStyle name="_Risk plugin to stripped FinMod 2" xfId="287"/>
    <cellStyle name="_Risk plugin to stripped FinMod 3" xfId="288"/>
    <cellStyle name="_Risk plugin to stripped FinMod v4" xfId="289"/>
    <cellStyle name="_Risk plugin to stripped FinMod v4 2" xfId="290"/>
    <cellStyle name="_Risk plugin to stripped FinMod v4 3" xfId="291"/>
    <cellStyle name="_Risk plugin to stripped FinMod v4_C_SG_Time 2008 09" xfId="292"/>
    <cellStyle name="_Risk plugin to stripped FinMod v5" xfId="293"/>
    <cellStyle name="_Risk plugin to stripped FinMod v5 2" xfId="294"/>
    <cellStyle name="_Risk plugin to stripped FinMod v5 3" xfId="295"/>
    <cellStyle name="_Risk plugin to stripped FinMod v5_C_SG_Time 2008 09" xfId="296"/>
    <cellStyle name="_Risk plugin to stripped FinMod v8" xfId="297"/>
    <cellStyle name="_Risk plugin to stripped FinMod v8 2" xfId="298"/>
    <cellStyle name="_Risk plugin to stripped FinMod v8 3" xfId="299"/>
    <cellStyle name="_Risk plugin to stripped FinMod v8_C_SG_Time 2008 09" xfId="300"/>
    <cellStyle name="_Risk plugin to stripped FinMod_C_SG_Time 2008 09" xfId="301"/>
    <cellStyle name="_RLW_Risk Outline.v1" xfId="302"/>
    <cellStyle name="_RLW_Risk Outline.v1 2" xfId="303"/>
    <cellStyle name="_RLW_Risk Outline.v1 3" xfId="304"/>
    <cellStyle name="_RLW_Risk Outline.v1_C_SG_Time 2008 09" xfId="305"/>
    <cellStyle name="_RLW_Risk Outline.v178" xfId="306"/>
    <cellStyle name="_RLW_Risk Outline.v178 2" xfId="307"/>
    <cellStyle name="_RLW_Risk Outline.v178 3" xfId="308"/>
    <cellStyle name="_RLW_Risk Outline.v178_C_SG_Time 2008 09" xfId="309"/>
    <cellStyle name="_RLW_Risk Outline.v2" xfId="310"/>
    <cellStyle name="_RLW_Risk Outline.v2 2" xfId="311"/>
    <cellStyle name="_RLW_Risk Outline.v2 3" xfId="312"/>
    <cellStyle name="_RLW_Risk Outline.v2_C_SG_Time 2008 09" xfId="313"/>
    <cellStyle name="_RLW_Risk Outline.v3" xfId="314"/>
    <cellStyle name="_RLW_Risk Outline.v3 2" xfId="315"/>
    <cellStyle name="_RLW_Risk Outline.v3 3" xfId="316"/>
    <cellStyle name="_RLW_Risk Outline.v3_C_SG_Time 2008 09" xfId="317"/>
    <cellStyle name="_RLW_Risk Outline.v4" xfId="318"/>
    <cellStyle name="_RLW_Risk Outline.v4 2" xfId="319"/>
    <cellStyle name="_RLW_Risk Outline.v4 3" xfId="320"/>
    <cellStyle name="_RLW_Risk Outline.v4_C_SG_Time 2008 09" xfId="321"/>
    <cellStyle name="_RLW_Risk Outline.v6" xfId="322"/>
    <cellStyle name="_RLW_Risk Outline.v6 2" xfId="323"/>
    <cellStyle name="_RLW_Risk Outline.v6 3" xfId="324"/>
    <cellStyle name="_RLW_Risk Outline.v6_C_SG_Time 2008 09" xfId="325"/>
    <cellStyle name="_RLW_Risk Outline.v8" xfId="326"/>
    <cellStyle name="_RLW_Risk Outline.v8 2" xfId="327"/>
    <cellStyle name="_RLW_Risk Outline.v8 3" xfId="328"/>
    <cellStyle name="_RLW_Risk Outline.v8_C_SG_Time 2008 09" xfId="329"/>
    <cellStyle name="_RLW_Risk Outline.v9" xfId="330"/>
    <cellStyle name="_RLW_Risk Outline.v9 2" xfId="331"/>
    <cellStyle name="_RLW_Risk Outline.v9 3" xfId="332"/>
    <cellStyle name="_RLW_Risk Outline.v9_C_SG_Time 2008 09" xfId="333"/>
    <cellStyle name="_SC Revenue Model v1.18" xfId="334"/>
    <cellStyle name="_Sheet1" xfId="335"/>
    <cellStyle name="_Sheet1 2" xfId="336"/>
    <cellStyle name="_Sheet1 3" xfId="337"/>
    <cellStyle name="_Sheet1_C_SG_Time 2008 09" xfId="338"/>
    <cellStyle name="_Sheet1_CALCS" xfId="339"/>
    <cellStyle name="_Sheet1_CALCS 2" xfId="340"/>
    <cellStyle name="_Sheet1_Demand Waterfall" xfId="341"/>
    <cellStyle name="_Sheet1_Demand Waterfall 2" xfId="342"/>
    <cellStyle name="_Sheet1_I_Demand" xfId="343"/>
    <cellStyle name="_Sheet1_I_Demand 2" xfId="344"/>
    <cellStyle name="_Sheet1_I_Stock" xfId="345"/>
    <cellStyle name="_Sheet1_I_Stock 2" xfId="346"/>
    <cellStyle name="_Sheet1_WC Crowding Model v0.01p" xfId="347"/>
    <cellStyle name="_Sheet1_WC Crowding Model v0.01p 2" xfId="348"/>
    <cellStyle name="_Sheet1_WC Crowding Model v0.01p 3" xfId="349"/>
    <cellStyle name="_Sheet1_WC Opex Model v0.01b" xfId="350"/>
    <cellStyle name="_Sheet1_WC Opex Model v0.01b 2" xfId="351"/>
    <cellStyle name="_Sheet1_WC Revenue, Crowding and Opex Model v0.01s" xfId="352"/>
    <cellStyle name="_Sheet1_WC Revenue, Crowding and Opex Model v0.01s 2" xfId="353"/>
    <cellStyle name="_Sheet1_WC Revenue, Crowding and Opex Model v0.01s 3" xfId="354"/>
    <cellStyle name="_Sheet1_WC Revenue, Crowding and Opex Model v0.02a" xfId="355"/>
    <cellStyle name="_Sheet1_WC Revenue, Crowding and Opex Model v0.02a 2" xfId="356"/>
    <cellStyle name="_Sheet1_WC Revenue, Crowding and Opex Model v0.02a 3" xfId="357"/>
    <cellStyle name="_Sheet1_WCML Revenue Model v1.09" xfId="358"/>
    <cellStyle name="_Sheet1_WCML Revenue Model v1.09 2" xfId="359"/>
    <cellStyle name="_SMBP Flysheet1" xfId="360"/>
    <cellStyle name="_SMBP Flysheet1 2" xfId="361"/>
    <cellStyle name="_SMBP Flysheet1 3" xfId="362"/>
    <cellStyle name="_SMBP Standardsheet1" xfId="363"/>
    <cellStyle name="_SMBP Standardsheet1 2" xfId="364"/>
    <cellStyle name="_SMBP Standardsheet1 3" xfId="365"/>
    <cellStyle name="_SMBP Standardsheet2" xfId="366"/>
    <cellStyle name="_SMBP Standardsheet2 2" xfId="367"/>
    <cellStyle name="_SMBP Standardsheet2 3" xfId="368"/>
    <cellStyle name="_SMBP Template v1" xfId="369"/>
    <cellStyle name="_SMBP Template v1 2" xfId="370"/>
    <cellStyle name="_SMBP Template v1 3" xfId="371"/>
    <cellStyle name="_South Central OpCost Model 2008 v2.9 (Full cost forecast)" xfId="372"/>
    <cellStyle name="_South Central OpCost Model 2008 v2.9 (Full cost forecast) 2" xfId="373"/>
    <cellStyle name="_South Central OpCost Model 2008 v2.9 (Full cost forecast) 3" xfId="374"/>
    <cellStyle name="_TableHead" xfId="375"/>
    <cellStyle name="_WC Crowding Model v0.01a" xfId="376"/>
    <cellStyle name="_WC Crowding Model v0.01a 2" xfId="377"/>
    <cellStyle name="_WC Crowding Model v0.01a 3" xfId="378"/>
    <cellStyle name="_WC Crowding Model v0.01p" xfId="379"/>
    <cellStyle name="_WC Crowding Model v0.01p 2" xfId="380"/>
    <cellStyle name="_WC Crowding Model v0.01p 3" xfId="381"/>
    <cellStyle name="_WC Loads Importer v0.01c" xfId="382"/>
    <cellStyle name="_WC Loads Importer v0.01c 2" xfId="383"/>
    <cellStyle name="_WC Loads Importer v0.01c 3" xfId="384"/>
    <cellStyle name="_WC Opex Model v0.01b" xfId="385"/>
    <cellStyle name="_WC Opex Model v0.01b 2" xfId="386"/>
    <cellStyle name="_WC Opex Model v0.01b 3" xfId="387"/>
    <cellStyle name="_WC Revenue Model v0.01" xfId="388"/>
    <cellStyle name="_WC Revenue Model v0.01 2" xfId="389"/>
    <cellStyle name="_WC Revenue Model v0.01 3" xfId="390"/>
    <cellStyle name="_WC Revenue Model v0.01c" xfId="391"/>
    <cellStyle name="_WC Revenue Model v0.01c 2" xfId="392"/>
    <cellStyle name="_WC Revenue Model v0.01c 3" xfId="393"/>
    <cellStyle name="_WC Revenue, Crowding and Opex Model v0.01s" xfId="394"/>
    <cellStyle name="_WC Revenue, Crowding and Opex Model v0.01s 2" xfId="395"/>
    <cellStyle name="_WC Revenue, Crowding and Opex Model v0.01s 3" xfId="396"/>
    <cellStyle name="_WC Revenue, Crowding and Opex Model v0.02a" xfId="397"/>
    <cellStyle name="_WC Revenue, Crowding and Opex Model v0.02a 2" xfId="398"/>
    <cellStyle name="_WC Revenue, Crowding and Opex Model v0.02a 3" xfId="399"/>
    <cellStyle name="£'000" xfId="400"/>
    <cellStyle name="£k" xfId="401"/>
    <cellStyle name="£k 2" xfId="402"/>
    <cellStyle name="£k 3" xfId="403"/>
    <cellStyle name="£k 4" xfId="404"/>
    <cellStyle name="=C:\WINNT\SYSTEM32\COMMAND.COM" xfId="405"/>
    <cellStyle name="0_DP_in" xfId="406"/>
    <cellStyle name="0_DP_out" xfId="407"/>
    <cellStyle name="1dp" xfId="408"/>
    <cellStyle name="1dp 2" xfId="409"/>
    <cellStyle name="2_DP_in" xfId="410"/>
    <cellStyle name="2_DP_out" xfId="411"/>
    <cellStyle name="20% - Accent1 2" xfId="412"/>
    <cellStyle name="20% - Accent1 2 2" xfId="413"/>
    <cellStyle name="20% - Accent1 2 2 2" xfId="414"/>
    <cellStyle name="20% - Accent1 2 2 3" xfId="415"/>
    <cellStyle name="20% - Accent1 2 2 4" xfId="416"/>
    <cellStyle name="20% - Accent1 3" xfId="417"/>
    <cellStyle name="20% - Accent1 4" xfId="418"/>
    <cellStyle name="20% - Accent1 5" xfId="419"/>
    <cellStyle name="20% - Accent1 6" xfId="420"/>
    <cellStyle name="20% - Accent1 7" xfId="421"/>
    <cellStyle name="20% - Accent2 2" xfId="422"/>
    <cellStyle name="20% - Accent2 2 2" xfId="423"/>
    <cellStyle name="20% - Accent2 2 2 2" xfId="424"/>
    <cellStyle name="20% - Accent2 2 2 3" xfId="425"/>
    <cellStyle name="20% - Accent2 2 2 4" xfId="426"/>
    <cellStyle name="20% - Accent2 3" xfId="427"/>
    <cellStyle name="20% - Accent2 4" xfId="428"/>
    <cellStyle name="20% - Accent2 5" xfId="429"/>
    <cellStyle name="20% - Accent2 6" xfId="430"/>
    <cellStyle name="20% - Accent2 7" xfId="431"/>
    <cellStyle name="20% - Accent3 2" xfId="432"/>
    <cellStyle name="20% - Accent3 2 2" xfId="433"/>
    <cellStyle name="20% - Accent3 2 2 2" xfId="434"/>
    <cellStyle name="20% - Accent3 2 2 3" xfId="435"/>
    <cellStyle name="20% - Accent3 2 2 4" xfId="436"/>
    <cellStyle name="20% - Accent3 3" xfId="437"/>
    <cellStyle name="20% - Accent3 4" xfId="438"/>
    <cellStyle name="20% - Accent3 5" xfId="439"/>
    <cellStyle name="20% - Accent3 6" xfId="440"/>
    <cellStyle name="20% - Accent3 7" xfId="441"/>
    <cellStyle name="20% - Accent4 2" xfId="442"/>
    <cellStyle name="20% - Accent4 2 2" xfId="443"/>
    <cellStyle name="20% - Accent4 2 2 2" xfId="444"/>
    <cellStyle name="20% - Accent4 2 2 3" xfId="445"/>
    <cellStyle name="20% - Accent4 2 2 4" xfId="446"/>
    <cellStyle name="20% - Accent4 3" xfId="447"/>
    <cellStyle name="20% - Accent4 4" xfId="448"/>
    <cellStyle name="20% - Accent4 5" xfId="449"/>
    <cellStyle name="20% - Accent4 6" xfId="450"/>
    <cellStyle name="20% - Accent4 7" xfId="451"/>
    <cellStyle name="20% - Accent5 2" xfId="452"/>
    <cellStyle name="20% - Accent5 2 2" xfId="453"/>
    <cellStyle name="20% - Accent5 2 2 2" xfId="454"/>
    <cellStyle name="20% - Accent5 2 2 3" xfId="455"/>
    <cellStyle name="20% - Accent5 2 2 4" xfId="456"/>
    <cellStyle name="20% - Accent5 3" xfId="457"/>
    <cellStyle name="20% - Accent5 4" xfId="458"/>
    <cellStyle name="20% - Accent5 5" xfId="459"/>
    <cellStyle name="20% - Accent5 6" xfId="460"/>
    <cellStyle name="20% - Accent5 7" xfId="461"/>
    <cellStyle name="20% - Accent6 2" xfId="462"/>
    <cellStyle name="20% - Accent6 2 2" xfId="463"/>
    <cellStyle name="20% - Accent6 2 2 2" xfId="464"/>
    <cellStyle name="20% - Accent6 2 2 3" xfId="465"/>
    <cellStyle name="20% - Accent6 2 2 4" xfId="466"/>
    <cellStyle name="20% - Accent6 3" xfId="467"/>
    <cellStyle name="20% - Accent6 4" xfId="468"/>
    <cellStyle name="20% - Accent6 5" xfId="469"/>
    <cellStyle name="20% - Accent6 6" xfId="470"/>
    <cellStyle name="20% - Accent6 7" xfId="471"/>
    <cellStyle name="2dec" xfId="472"/>
    <cellStyle name="3dp" xfId="473"/>
    <cellStyle name="3dp 2" xfId="474"/>
    <cellStyle name="40% - Accent1 2" xfId="475"/>
    <cellStyle name="40% - Accent1 2 2" xfId="476"/>
    <cellStyle name="40% - Accent1 2 2 2" xfId="477"/>
    <cellStyle name="40% - Accent1 2 2 3" xfId="478"/>
    <cellStyle name="40% - Accent1 2 2 4" xfId="479"/>
    <cellStyle name="40% - Accent1 3" xfId="480"/>
    <cellStyle name="40% - Accent1 4" xfId="481"/>
    <cellStyle name="40% - Accent1 5" xfId="482"/>
    <cellStyle name="40% - Accent1 6" xfId="483"/>
    <cellStyle name="40% - Accent1 7" xfId="484"/>
    <cellStyle name="40% - Accent2 2" xfId="485"/>
    <cellStyle name="40% - Accent2 2 2" xfId="486"/>
    <cellStyle name="40% - Accent2 2 2 2" xfId="487"/>
    <cellStyle name="40% - Accent2 2 2 3" xfId="488"/>
    <cellStyle name="40% - Accent2 2 2 4" xfId="489"/>
    <cellStyle name="40% - Accent2 3" xfId="490"/>
    <cellStyle name="40% - Accent2 4" xfId="491"/>
    <cellStyle name="40% - Accent2 5" xfId="492"/>
    <cellStyle name="40% - Accent2 6" xfId="493"/>
    <cellStyle name="40% - Accent2 7" xfId="494"/>
    <cellStyle name="40% - Accent3 2" xfId="495"/>
    <cellStyle name="40% - Accent3 2 2" xfId="496"/>
    <cellStyle name="40% - Accent3 2 2 2" xfId="497"/>
    <cellStyle name="40% - Accent3 2 2 3" xfId="498"/>
    <cellStyle name="40% - Accent3 2 2 4" xfId="499"/>
    <cellStyle name="40% - Accent3 3" xfId="500"/>
    <cellStyle name="40% - Accent3 4" xfId="501"/>
    <cellStyle name="40% - Accent3 5" xfId="502"/>
    <cellStyle name="40% - Accent3 6" xfId="503"/>
    <cellStyle name="40% - Accent3 7" xfId="504"/>
    <cellStyle name="40% - Accent4 2" xfId="505"/>
    <cellStyle name="40% - Accent4 2 2" xfId="506"/>
    <cellStyle name="40% - Accent4 2 2 2" xfId="507"/>
    <cellStyle name="40% - Accent4 2 2 3" xfId="508"/>
    <cellStyle name="40% - Accent4 2 2 4" xfId="509"/>
    <cellStyle name="40% - Accent4 3" xfId="510"/>
    <cellStyle name="40% - Accent4 4" xfId="511"/>
    <cellStyle name="40% - Accent4 5" xfId="512"/>
    <cellStyle name="40% - Accent4 6" xfId="513"/>
    <cellStyle name="40% - Accent4 7" xfId="514"/>
    <cellStyle name="40% - Accent5 2" xfId="515"/>
    <cellStyle name="40% - Accent5 2 2" xfId="516"/>
    <cellStyle name="40% - Accent5 2 2 2" xfId="517"/>
    <cellStyle name="40% - Accent5 2 2 3" xfId="518"/>
    <cellStyle name="40% - Accent5 2 2 4" xfId="519"/>
    <cellStyle name="40% - Accent5 3" xfId="520"/>
    <cellStyle name="40% - Accent5 4" xfId="521"/>
    <cellStyle name="40% - Accent5 5" xfId="522"/>
    <cellStyle name="40% - Accent5 6" xfId="523"/>
    <cellStyle name="40% - Accent5 7" xfId="524"/>
    <cellStyle name="40% - Accent6 2" xfId="525"/>
    <cellStyle name="40% - Accent6 2 2" xfId="526"/>
    <cellStyle name="40% - Accent6 2 2 2" xfId="527"/>
    <cellStyle name="40% - Accent6 2 2 3" xfId="528"/>
    <cellStyle name="40% - Accent6 2 2 4" xfId="529"/>
    <cellStyle name="40% - Accent6 3" xfId="530"/>
    <cellStyle name="40% - Accent6 4" xfId="531"/>
    <cellStyle name="40% - Accent6 5" xfId="532"/>
    <cellStyle name="40% - Accent6 6" xfId="533"/>
    <cellStyle name="40% - Accent6 7" xfId="534"/>
    <cellStyle name="4dp" xfId="535"/>
    <cellStyle name="4dp 2" xfId="536"/>
    <cellStyle name="60% - Accent1 2" xfId="537"/>
    <cellStyle name="60% - Accent1 3" xfId="538"/>
    <cellStyle name="60% - Accent1 4" xfId="539"/>
    <cellStyle name="60% - Accent2 2" xfId="540"/>
    <cellStyle name="60% - Accent2 3" xfId="541"/>
    <cellStyle name="60% - Accent2 4" xfId="542"/>
    <cellStyle name="60% - Accent3 2" xfId="543"/>
    <cellStyle name="60% - Accent3 3" xfId="544"/>
    <cellStyle name="60% - Accent3 4" xfId="545"/>
    <cellStyle name="60% - Accent4 2" xfId="546"/>
    <cellStyle name="60% - Accent4 3" xfId="547"/>
    <cellStyle name="60% - Accent4 4" xfId="548"/>
    <cellStyle name="60% - Accent5 2" xfId="549"/>
    <cellStyle name="60% - Accent5 3" xfId="550"/>
    <cellStyle name="60% - Accent5 4" xfId="551"/>
    <cellStyle name="60% - Accent6 2" xfId="552"/>
    <cellStyle name="60% - Accent6 3" xfId="553"/>
    <cellStyle name="60% - Accent6 4" xfId="554"/>
    <cellStyle name="a_data" xfId="555"/>
    <cellStyle name="a_data 10" xfId="556"/>
    <cellStyle name="a_data 11" xfId="557"/>
    <cellStyle name="a_data 12" xfId="558"/>
    <cellStyle name="a_data 13" xfId="559"/>
    <cellStyle name="a_data 14" xfId="560"/>
    <cellStyle name="a_data 15" xfId="561"/>
    <cellStyle name="a_data 16" xfId="562"/>
    <cellStyle name="a_data 17" xfId="563"/>
    <cellStyle name="a_data 18" xfId="564"/>
    <cellStyle name="a_data 19" xfId="565"/>
    <cellStyle name="a_data 2" xfId="566"/>
    <cellStyle name="a_data 2 10" xfId="567"/>
    <cellStyle name="a_data 2 11" xfId="568"/>
    <cellStyle name="a_data 2 12" xfId="569"/>
    <cellStyle name="a_data 2 13" xfId="570"/>
    <cellStyle name="a_data 2 14" xfId="571"/>
    <cellStyle name="a_data 2 15" xfId="572"/>
    <cellStyle name="a_data 2 16" xfId="573"/>
    <cellStyle name="a_data 2 17" xfId="574"/>
    <cellStyle name="a_data 2 18" xfId="575"/>
    <cellStyle name="a_data 2 19" xfId="576"/>
    <cellStyle name="a_data 2 2" xfId="577"/>
    <cellStyle name="a_data 2 20" xfId="578"/>
    <cellStyle name="a_data 2 21" xfId="579"/>
    <cellStyle name="a_data 2 3" xfId="580"/>
    <cellStyle name="a_data 2 4" xfId="581"/>
    <cellStyle name="a_data 2 5" xfId="582"/>
    <cellStyle name="a_data 2 6" xfId="583"/>
    <cellStyle name="a_data 2 7" xfId="584"/>
    <cellStyle name="a_data 2 8" xfId="585"/>
    <cellStyle name="a_data 2 9" xfId="586"/>
    <cellStyle name="a_data 20" xfId="587"/>
    <cellStyle name="a_data 21" xfId="588"/>
    <cellStyle name="a_data 22" xfId="589"/>
    <cellStyle name="a_data 3" xfId="590"/>
    <cellStyle name="a_data 4" xfId="591"/>
    <cellStyle name="a_data 5" xfId="592"/>
    <cellStyle name="a_data 6" xfId="593"/>
    <cellStyle name="a_data 7" xfId="594"/>
    <cellStyle name="a_data 8" xfId="595"/>
    <cellStyle name="a_data 9" xfId="596"/>
    <cellStyle name="a_formula" xfId="597"/>
    <cellStyle name="a_formula 10" xfId="598"/>
    <cellStyle name="a_formula 11" xfId="599"/>
    <cellStyle name="a_formula 12" xfId="600"/>
    <cellStyle name="a_formula 13" xfId="601"/>
    <cellStyle name="a_formula 14" xfId="602"/>
    <cellStyle name="a_formula 15" xfId="603"/>
    <cellStyle name="a_formula 16" xfId="604"/>
    <cellStyle name="a_formula 17" xfId="605"/>
    <cellStyle name="a_formula 18" xfId="606"/>
    <cellStyle name="a_formula 19" xfId="607"/>
    <cellStyle name="a_formula 2" xfId="608"/>
    <cellStyle name="a_formula 2 10" xfId="609"/>
    <cellStyle name="a_formula 2 11" xfId="610"/>
    <cellStyle name="a_formula 2 12" xfId="611"/>
    <cellStyle name="a_formula 2 13" xfId="612"/>
    <cellStyle name="a_formula 2 14" xfId="613"/>
    <cellStyle name="a_formula 2 15" xfId="614"/>
    <cellStyle name="a_formula 2 16" xfId="615"/>
    <cellStyle name="a_formula 2 17" xfId="616"/>
    <cellStyle name="a_formula 2 18" xfId="617"/>
    <cellStyle name="a_formula 2 19" xfId="618"/>
    <cellStyle name="a_formula 2 2" xfId="619"/>
    <cellStyle name="a_formula 2 20" xfId="620"/>
    <cellStyle name="a_formula 2 21" xfId="621"/>
    <cellStyle name="a_formula 2 3" xfId="622"/>
    <cellStyle name="a_formula 2 4" xfId="623"/>
    <cellStyle name="a_formula 2 5" xfId="624"/>
    <cellStyle name="a_formula 2 6" xfId="625"/>
    <cellStyle name="a_formula 2 7" xfId="626"/>
    <cellStyle name="a_formula 2 8" xfId="627"/>
    <cellStyle name="a_formula 2 9" xfId="628"/>
    <cellStyle name="a_formula 20" xfId="629"/>
    <cellStyle name="a_formula 21" xfId="630"/>
    <cellStyle name="a_formula 22" xfId="631"/>
    <cellStyle name="a_formula 3" xfId="632"/>
    <cellStyle name="a_formula 4" xfId="633"/>
    <cellStyle name="a_formula 5" xfId="634"/>
    <cellStyle name="a_formula 6" xfId="635"/>
    <cellStyle name="a_formula 7" xfId="636"/>
    <cellStyle name="a_formula 8" xfId="637"/>
    <cellStyle name="a_formula 9" xfId="638"/>
    <cellStyle name="a_input" xfId="639"/>
    <cellStyle name="a_input 10" xfId="640"/>
    <cellStyle name="a_input 11" xfId="641"/>
    <cellStyle name="a_input 12" xfId="642"/>
    <cellStyle name="a_input 13" xfId="643"/>
    <cellStyle name="a_input 14" xfId="644"/>
    <cellStyle name="a_input 15" xfId="645"/>
    <cellStyle name="a_input 16" xfId="646"/>
    <cellStyle name="a_input 17" xfId="647"/>
    <cellStyle name="a_input 18" xfId="648"/>
    <cellStyle name="a_input 19" xfId="649"/>
    <cellStyle name="a_input 2" xfId="650"/>
    <cellStyle name="a_input 2 10" xfId="651"/>
    <cellStyle name="a_input 2 11" xfId="652"/>
    <cellStyle name="a_input 2 12" xfId="653"/>
    <cellStyle name="a_input 2 13" xfId="654"/>
    <cellStyle name="a_input 2 14" xfId="655"/>
    <cellStyle name="a_input 2 15" xfId="656"/>
    <cellStyle name="a_input 2 16" xfId="657"/>
    <cellStyle name="a_input 2 17" xfId="658"/>
    <cellStyle name="a_input 2 18" xfId="659"/>
    <cellStyle name="a_input 2 19" xfId="660"/>
    <cellStyle name="a_input 2 2" xfId="661"/>
    <cellStyle name="a_input 2 20" xfId="662"/>
    <cellStyle name="a_input 2 21" xfId="663"/>
    <cellStyle name="a_input 2 3" xfId="664"/>
    <cellStyle name="a_input 2 4" xfId="665"/>
    <cellStyle name="a_input 2 5" xfId="666"/>
    <cellStyle name="a_input 2 6" xfId="667"/>
    <cellStyle name="a_input 2 7" xfId="668"/>
    <cellStyle name="a_input 2 8" xfId="669"/>
    <cellStyle name="a_input 2 9" xfId="670"/>
    <cellStyle name="a_input 20" xfId="671"/>
    <cellStyle name="a_input 21" xfId="672"/>
    <cellStyle name="a_input 22" xfId="673"/>
    <cellStyle name="a_input 3" xfId="674"/>
    <cellStyle name="a_input 4" xfId="675"/>
    <cellStyle name="a_input 5" xfId="676"/>
    <cellStyle name="a_input 6" xfId="677"/>
    <cellStyle name="a_input 7" xfId="678"/>
    <cellStyle name="a_input 8" xfId="679"/>
    <cellStyle name="a_input 9" xfId="680"/>
    <cellStyle name="A1.Title1" xfId="681"/>
    <cellStyle name="A1.Title2" xfId="682"/>
    <cellStyle name="A2.Heading1" xfId="683"/>
    <cellStyle name="A2.Heading2" xfId="684"/>
    <cellStyle name="A2.Heading3" xfId="685"/>
    <cellStyle name="A2.Heading4" xfId="686"/>
    <cellStyle name="AA Nombre" xfId="687"/>
    <cellStyle name="AA Nombre 2" xfId="688"/>
    <cellStyle name="AA Nombre 3" xfId="689"/>
    <cellStyle name="AA Nombre 4" xfId="690"/>
    <cellStyle name="AA Nombre_Do Nothing FY11" xfId="691"/>
    <cellStyle name="Accent1 - 20%" xfId="692"/>
    <cellStyle name="Accent1 - 40%" xfId="693"/>
    <cellStyle name="Accent1 - 60%" xfId="694"/>
    <cellStyle name="Accent1 2" xfId="695"/>
    <cellStyle name="Accent1 3" xfId="696"/>
    <cellStyle name="Accent1 4" xfId="697"/>
    <cellStyle name="Accent1 5" xfId="698"/>
    <cellStyle name="Accent1 6" xfId="699"/>
    <cellStyle name="Accent1 7" xfId="700"/>
    <cellStyle name="Accent1 8" xfId="701"/>
    <cellStyle name="Accent2 - 20%" xfId="702"/>
    <cellStyle name="Accent2 - 40%" xfId="703"/>
    <cellStyle name="Accent2 - 60%" xfId="704"/>
    <cellStyle name="Accent2 2" xfId="705"/>
    <cellStyle name="Accent2 3" xfId="706"/>
    <cellStyle name="Accent2 4" xfId="707"/>
    <cellStyle name="Accent2 5" xfId="708"/>
    <cellStyle name="Accent2 6" xfId="709"/>
    <cellStyle name="Accent2 7" xfId="710"/>
    <cellStyle name="Accent2 8" xfId="711"/>
    <cellStyle name="Accent3 - 20%" xfId="712"/>
    <cellStyle name="Accent3 - 40%" xfId="713"/>
    <cellStyle name="Accent3 - 60%" xfId="714"/>
    <cellStyle name="Accent3 2" xfId="715"/>
    <cellStyle name="Accent3 3" xfId="716"/>
    <cellStyle name="Accent3 4" xfId="717"/>
    <cellStyle name="Accent3 5" xfId="718"/>
    <cellStyle name="Accent3 6" xfId="719"/>
    <cellStyle name="Accent3 7" xfId="720"/>
    <cellStyle name="Accent3 8" xfId="721"/>
    <cellStyle name="Accent4 - 20%" xfId="722"/>
    <cellStyle name="Accent4 - 40%" xfId="723"/>
    <cellStyle name="Accent4 - 60%" xfId="724"/>
    <cellStyle name="Accent4 2" xfId="725"/>
    <cellStyle name="Accent4 3" xfId="726"/>
    <cellStyle name="Accent4 4" xfId="727"/>
    <cellStyle name="Accent4 5" xfId="728"/>
    <cellStyle name="Accent4 6" xfId="729"/>
    <cellStyle name="Accent4 7" xfId="730"/>
    <cellStyle name="Accent4 8" xfId="731"/>
    <cellStyle name="Accent5 - 20%" xfId="732"/>
    <cellStyle name="Accent5 - 40%" xfId="733"/>
    <cellStyle name="Accent5 - 60%" xfId="734"/>
    <cellStyle name="Accent5 2" xfId="735"/>
    <cellStyle name="Accent5 3" xfId="736"/>
    <cellStyle name="Accent5 4" xfId="737"/>
    <cellStyle name="Accent5 5" xfId="738"/>
    <cellStyle name="Accent5 6" xfId="739"/>
    <cellStyle name="Accent5 7" xfId="740"/>
    <cellStyle name="Accent5 8" xfId="741"/>
    <cellStyle name="Accent6 - 20%" xfId="742"/>
    <cellStyle name="Accent6 - 40%" xfId="743"/>
    <cellStyle name="Accent6 - 60%" xfId="744"/>
    <cellStyle name="Accent6 2" xfId="745"/>
    <cellStyle name="Accent6 3" xfId="746"/>
    <cellStyle name="Accent6 4" xfId="747"/>
    <cellStyle name="Accent6 5" xfId="748"/>
    <cellStyle name="Accent6 6" xfId="749"/>
    <cellStyle name="Accent6 7" xfId="750"/>
    <cellStyle name="Accent6 8" xfId="751"/>
    <cellStyle name="ANCLAS,REZONES Y SUS PARTES,DE FUNDICION,DE HIERRO O DE ACERO" xfId="752"/>
    <cellStyle name="Anos" xfId="753"/>
    <cellStyle name="Anos 10" xfId="754"/>
    <cellStyle name="Anos 11" xfId="755"/>
    <cellStyle name="Anos 12" xfId="756"/>
    <cellStyle name="Anos 13" xfId="757"/>
    <cellStyle name="Anos 14" xfId="758"/>
    <cellStyle name="Anos 2" xfId="759"/>
    <cellStyle name="Anos 2 10" xfId="760"/>
    <cellStyle name="Anos 2 10 2" xfId="761"/>
    <cellStyle name="Anos 2 10 3" xfId="762"/>
    <cellStyle name="Anos 2 10 4" xfId="763"/>
    <cellStyle name="Anos 2 10 5" xfId="764"/>
    <cellStyle name="Anos 2 11" xfId="765"/>
    <cellStyle name="Anos 2 11 2" xfId="766"/>
    <cellStyle name="Anos 2 11 3" xfId="767"/>
    <cellStyle name="Anos 2 11 4" xfId="768"/>
    <cellStyle name="Anos 2 11 5" xfId="769"/>
    <cellStyle name="Anos 2 12" xfId="770"/>
    <cellStyle name="Anos 2 13" xfId="771"/>
    <cellStyle name="Anos 2 14" xfId="772"/>
    <cellStyle name="Anos 2 15" xfId="773"/>
    <cellStyle name="Anos 2 16" xfId="774"/>
    <cellStyle name="Anos 2 2" xfId="775"/>
    <cellStyle name="Anos 2 2 2" xfId="776"/>
    <cellStyle name="Anos 2 2 2 2" xfId="777"/>
    <cellStyle name="Anos 2 2 2 3" xfId="778"/>
    <cellStyle name="Anos 2 2 2 4" xfId="779"/>
    <cellStyle name="Anos 2 2 2 5" xfId="780"/>
    <cellStyle name="Anos 2 2 2 6" xfId="781"/>
    <cellStyle name="Anos 2 2 2 7" xfId="782"/>
    <cellStyle name="Anos 2 2 3" xfId="783"/>
    <cellStyle name="Anos 2 2 4" xfId="784"/>
    <cellStyle name="Anos 2 2 5" xfId="785"/>
    <cellStyle name="Anos 2 2 6" xfId="786"/>
    <cellStyle name="Anos 2 2 7" xfId="787"/>
    <cellStyle name="Anos 2 2 8" xfId="788"/>
    <cellStyle name="Anos 2 2 9" xfId="789"/>
    <cellStyle name="Anos 2 3" xfId="790"/>
    <cellStyle name="Anos 2 3 2" xfId="791"/>
    <cellStyle name="Anos 2 3 3" xfId="792"/>
    <cellStyle name="Anos 2 3 4" xfId="793"/>
    <cellStyle name="Anos 2 3 5" xfId="794"/>
    <cellStyle name="Anos 2 4" xfId="795"/>
    <cellStyle name="Anos 2 4 2" xfId="796"/>
    <cellStyle name="Anos 2 4 3" xfId="797"/>
    <cellStyle name="Anos 2 4 4" xfId="798"/>
    <cellStyle name="Anos 2 4 5" xfId="799"/>
    <cellStyle name="Anos 2 5" xfId="800"/>
    <cellStyle name="Anos 2 5 2" xfId="801"/>
    <cellStyle name="Anos 2 5 3" xfId="802"/>
    <cellStyle name="Anos 2 5 4" xfId="803"/>
    <cellStyle name="Anos 2 5 5" xfId="804"/>
    <cellStyle name="Anos 2 6" xfId="805"/>
    <cellStyle name="Anos 2 6 2" xfId="806"/>
    <cellStyle name="Anos 2 6 3" xfId="807"/>
    <cellStyle name="Anos 2 6 4" xfId="808"/>
    <cellStyle name="Anos 2 6 5" xfId="809"/>
    <cellStyle name="Anos 2 7" xfId="810"/>
    <cellStyle name="Anos 2 7 2" xfId="811"/>
    <cellStyle name="Anos 2 7 3" xfId="812"/>
    <cellStyle name="Anos 2 7 4" xfId="813"/>
    <cellStyle name="Anos 2 7 5" xfId="814"/>
    <cellStyle name="Anos 2 8" xfId="815"/>
    <cellStyle name="Anos 2 8 2" xfId="816"/>
    <cellStyle name="Anos 2 8 3" xfId="817"/>
    <cellStyle name="Anos 2 8 4" xfId="818"/>
    <cellStyle name="Anos 2 8 5" xfId="819"/>
    <cellStyle name="Anos 2 9" xfId="820"/>
    <cellStyle name="Anos 2 9 2" xfId="821"/>
    <cellStyle name="Anos 2 9 3" xfId="822"/>
    <cellStyle name="Anos 2 9 4" xfId="823"/>
    <cellStyle name="Anos 2 9 5" xfId="824"/>
    <cellStyle name="Anos 3" xfId="825"/>
    <cellStyle name="Anos 3 10" xfId="826"/>
    <cellStyle name="Anos 3 10 2" xfId="827"/>
    <cellStyle name="Anos 3 10 3" xfId="828"/>
    <cellStyle name="Anos 3 10 4" xfId="829"/>
    <cellStyle name="Anos 3 10 5" xfId="830"/>
    <cellStyle name="Anos 3 11" xfId="831"/>
    <cellStyle name="Anos 3 11 2" xfId="832"/>
    <cellStyle name="Anos 3 11 3" xfId="833"/>
    <cellStyle name="Anos 3 11 4" xfId="834"/>
    <cellStyle name="Anos 3 11 5" xfId="835"/>
    <cellStyle name="Anos 3 12" xfId="836"/>
    <cellStyle name="Anos 3 13" xfId="837"/>
    <cellStyle name="Anos 3 14" xfId="838"/>
    <cellStyle name="Anos 3 15" xfId="839"/>
    <cellStyle name="Anos 3 16" xfId="840"/>
    <cellStyle name="Anos 3 17" xfId="841"/>
    <cellStyle name="Anos 3 2" xfId="842"/>
    <cellStyle name="Anos 3 2 2" xfId="843"/>
    <cellStyle name="Anos 3 2 2 2" xfId="844"/>
    <cellStyle name="Anos 3 2 2 3" xfId="845"/>
    <cellStyle name="Anos 3 2 2 4" xfId="846"/>
    <cellStyle name="Anos 3 2 2 5" xfId="847"/>
    <cellStyle name="Anos 3 2 2 6" xfId="848"/>
    <cellStyle name="Anos 3 2 2 7" xfId="849"/>
    <cellStyle name="Anos 3 2 3" xfId="850"/>
    <cellStyle name="Anos 3 2 4" xfId="851"/>
    <cellStyle name="Anos 3 2 5" xfId="852"/>
    <cellStyle name="Anos 3 2 6" xfId="853"/>
    <cellStyle name="Anos 3 2 7" xfId="854"/>
    <cellStyle name="Anos 3 3" xfId="855"/>
    <cellStyle name="Anos 3 3 2" xfId="856"/>
    <cellStyle name="Anos 3 3 3" xfId="857"/>
    <cellStyle name="Anos 3 3 4" xfId="858"/>
    <cellStyle name="Anos 3 3 5" xfId="859"/>
    <cellStyle name="Anos 3 4" xfId="860"/>
    <cellStyle name="Anos 3 4 2" xfId="861"/>
    <cellStyle name="Anos 3 4 3" xfId="862"/>
    <cellStyle name="Anos 3 4 4" xfId="863"/>
    <cellStyle name="Anos 3 4 5" xfId="864"/>
    <cellStyle name="Anos 3 5" xfId="865"/>
    <cellStyle name="Anos 3 5 2" xfId="866"/>
    <cellStyle name="Anos 3 5 3" xfId="867"/>
    <cellStyle name="Anos 3 5 4" xfId="868"/>
    <cellStyle name="Anos 3 5 5" xfId="869"/>
    <cellStyle name="Anos 3 6" xfId="870"/>
    <cellStyle name="Anos 3 6 2" xfId="871"/>
    <cellStyle name="Anos 3 6 3" xfId="872"/>
    <cellStyle name="Anos 3 6 4" xfId="873"/>
    <cellStyle name="Anos 3 6 5" xfId="874"/>
    <cellStyle name="Anos 3 7" xfId="875"/>
    <cellStyle name="Anos 3 7 2" xfId="876"/>
    <cellStyle name="Anos 3 7 3" xfId="877"/>
    <cellStyle name="Anos 3 7 4" xfId="878"/>
    <cellStyle name="Anos 3 7 5" xfId="879"/>
    <cellStyle name="Anos 3 8" xfId="880"/>
    <cellStyle name="Anos 3 8 2" xfId="881"/>
    <cellStyle name="Anos 3 8 3" xfId="882"/>
    <cellStyle name="Anos 3 8 4" xfId="883"/>
    <cellStyle name="Anos 3 8 5" xfId="884"/>
    <cellStyle name="Anos 3 9" xfId="885"/>
    <cellStyle name="Anos 3 9 2" xfId="886"/>
    <cellStyle name="Anos 3 9 3" xfId="887"/>
    <cellStyle name="Anos 3 9 4" xfId="888"/>
    <cellStyle name="Anos 3 9 5" xfId="889"/>
    <cellStyle name="Anos 4" xfId="890"/>
    <cellStyle name="Anos 4 2" xfId="891"/>
    <cellStyle name="Anos 4 2 2" xfId="892"/>
    <cellStyle name="Anos 4 2 3" xfId="893"/>
    <cellStyle name="Anos 4 2 4" xfId="894"/>
    <cellStyle name="Anos 4 2 5" xfId="895"/>
    <cellStyle name="Anos 4 2 6" xfId="896"/>
    <cellStyle name="Anos 4 3" xfId="897"/>
    <cellStyle name="Anos 4 3 2" xfId="898"/>
    <cellStyle name="Anos 4 3 3" xfId="899"/>
    <cellStyle name="Anos 4 3 4" xfId="900"/>
    <cellStyle name="Anos 4 3 5" xfId="901"/>
    <cellStyle name="Anos 4 4" xfId="902"/>
    <cellStyle name="Anos 4 4 2" xfId="903"/>
    <cellStyle name="Anos 4 4 3" xfId="904"/>
    <cellStyle name="Anos 4 4 4" xfId="905"/>
    <cellStyle name="Anos 4 4 5" xfId="906"/>
    <cellStyle name="Anos 4 5" xfId="907"/>
    <cellStyle name="Anos 5" xfId="908"/>
    <cellStyle name="Anos 5 2" xfId="909"/>
    <cellStyle name="Anos 5 2 2" xfId="910"/>
    <cellStyle name="Anos 5 2 3" xfId="911"/>
    <cellStyle name="Anos 5 2 4" xfId="912"/>
    <cellStyle name="Anos 5 2 5" xfId="913"/>
    <cellStyle name="Anos 5 2 6" xfId="914"/>
    <cellStyle name="Anos 5 2 7" xfId="915"/>
    <cellStyle name="Anos 5 3" xfId="916"/>
    <cellStyle name="Anos 5 4" xfId="917"/>
    <cellStyle name="Anos 5 5" xfId="918"/>
    <cellStyle name="Anos 5 6" xfId="919"/>
    <cellStyle name="Anos 5 7" xfId="920"/>
    <cellStyle name="Anos 6" xfId="921"/>
    <cellStyle name="Anos 6 2" xfId="922"/>
    <cellStyle name="Anos 6 3" xfId="923"/>
    <cellStyle name="Anos 6 4" xfId="924"/>
    <cellStyle name="Anos 6 5" xfId="925"/>
    <cellStyle name="Anos 7" xfId="926"/>
    <cellStyle name="Anos 7 2" xfId="927"/>
    <cellStyle name="Anos 7 3" xfId="928"/>
    <cellStyle name="Anos 7 4" xfId="929"/>
    <cellStyle name="Anos 7 5" xfId="930"/>
    <cellStyle name="Anos 8" xfId="931"/>
    <cellStyle name="Anos 8 2" xfId="932"/>
    <cellStyle name="Anos 8 3" xfId="933"/>
    <cellStyle name="Anos 8 4" xfId="934"/>
    <cellStyle name="Anos 8 5" xfId="935"/>
    <cellStyle name="Anos 9" xfId="936"/>
    <cellStyle name="Array" xfId="937"/>
    <cellStyle name="Array Enter" xfId="938"/>
    <cellStyle name="assumption 1" xfId="939"/>
    <cellStyle name="assumption 1 10" xfId="940"/>
    <cellStyle name="assumption 1 11" xfId="941"/>
    <cellStyle name="assumption 1 12" xfId="942"/>
    <cellStyle name="assumption 1 13" xfId="943"/>
    <cellStyle name="assumption 1 14" xfId="944"/>
    <cellStyle name="assumption 1 2" xfId="945"/>
    <cellStyle name="assumption 1 2 10" xfId="946"/>
    <cellStyle name="assumption 1 2 10 2" xfId="947"/>
    <cellStyle name="assumption 1 2 10 3" xfId="948"/>
    <cellStyle name="assumption 1 2 10 4" xfId="949"/>
    <cellStyle name="assumption 1 2 10 5" xfId="950"/>
    <cellStyle name="assumption 1 2 11" xfId="951"/>
    <cellStyle name="assumption 1 2 11 2" xfId="952"/>
    <cellStyle name="assumption 1 2 11 3" xfId="953"/>
    <cellStyle name="assumption 1 2 11 4" xfId="954"/>
    <cellStyle name="assumption 1 2 11 5" xfId="955"/>
    <cellStyle name="assumption 1 2 12" xfId="956"/>
    <cellStyle name="assumption 1 2 13" xfId="957"/>
    <cellStyle name="assumption 1 2 14" xfId="958"/>
    <cellStyle name="assumption 1 2 15" xfId="959"/>
    <cellStyle name="assumption 1 2 16" xfId="960"/>
    <cellStyle name="assumption 1 2 2" xfId="961"/>
    <cellStyle name="assumption 1 2 2 2" xfId="962"/>
    <cellStyle name="assumption 1 2 2 2 2" xfId="963"/>
    <cellStyle name="assumption 1 2 2 2 3" xfId="964"/>
    <cellStyle name="assumption 1 2 2 2 4" xfId="965"/>
    <cellStyle name="assumption 1 2 2 2 5" xfId="966"/>
    <cellStyle name="assumption 1 2 2 2 6" xfId="967"/>
    <cellStyle name="assumption 1 2 2 2 7" xfId="968"/>
    <cellStyle name="assumption 1 2 2 3" xfId="969"/>
    <cellStyle name="assumption 1 2 2 4" xfId="970"/>
    <cellStyle name="assumption 1 2 2 5" xfId="971"/>
    <cellStyle name="assumption 1 2 2 6" xfId="972"/>
    <cellStyle name="assumption 1 2 2 7" xfId="973"/>
    <cellStyle name="assumption 1 2 2 8" xfId="974"/>
    <cellStyle name="assumption 1 2 2 9" xfId="975"/>
    <cellStyle name="assumption 1 2 3" xfId="976"/>
    <cellStyle name="assumption 1 2 3 2" xfId="977"/>
    <cellStyle name="assumption 1 2 3 3" xfId="978"/>
    <cellStyle name="assumption 1 2 3 4" xfId="979"/>
    <cellStyle name="assumption 1 2 3 5" xfId="980"/>
    <cellStyle name="assumption 1 2 4" xfId="981"/>
    <cellStyle name="assumption 1 2 4 2" xfId="982"/>
    <cellStyle name="assumption 1 2 4 3" xfId="983"/>
    <cellStyle name="assumption 1 2 4 4" xfId="984"/>
    <cellStyle name="assumption 1 2 4 5" xfId="985"/>
    <cellStyle name="assumption 1 2 5" xfId="986"/>
    <cellStyle name="assumption 1 2 5 2" xfId="987"/>
    <cellStyle name="assumption 1 2 5 3" xfId="988"/>
    <cellStyle name="assumption 1 2 5 4" xfId="989"/>
    <cellStyle name="assumption 1 2 5 5" xfId="990"/>
    <cellStyle name="assumption 1 2 6" xfId="991"/>
    <cellStyle name="assumption 1 2 6 2" xfId="992"/>
    <cellStyle name="assumption 1 2 6 3" xfId="993"/>
    <cellStyle name="assumption 1 2 6 4" xfId="994"/>
    <cellStyle name="assumption 1 2 6 5" xfId="995"/>
    <cellStyle name="assumption 1 2 7" xfId="996"/>
    <cellStyle name="assumption 1 2 7 2" xfId="997"/>
    <cellStyle name="assumption 1 2 7 3" xfId="998"/>
    <cellStyle name="assumption 1 2 7 4" xfId="999"/>
    <cellStyle name="assumption 1 2 7 5" xfId="1000"/>
    <cellStyle name="assumption 1 2 8" xfId="1001"/>
    <cellStyle name="assumption 1 2 8 2" xfId="1002"/>
    <cellStyle name="assumption 1 2 8 3" xfId="1003"/>
    <cellStyle name="assumption 1 2 8 4" xfId="1004"/>
    <cellStyle name="assumption 1 2 8 5" xfId="1005"/>
    <cellStyle name="assumption 1 2 9" xfId="1006"/>
    <cellStyle name="assumption 1 2 9 2" xfId="1007"/>
    <cellStyle name="assumption 1 2 9 3" xfId="1008"/>
    <cellStyle name="assumption 1 2 9 4" xfId="1009"/>
    <cellStyle name="assumption 1 2 9 5" xfId="1010"/>
    <cellStyle name="assumption 1 3" xfId="1011"/>
    <cellStyle name="assumption 1 3 10" xfId="1012"/>
    <cellStyle name="assumption 1 3 10 2" xfId="1013"/>
    <cellStyle name="assumption 1 3 10 3" xfId="1014"/>
    <cellStyle name="assumption 1 3 10 4" xfId="1015"/>
    <cellStyle name="assumption 1 3 10 5" xfId="1016"/>
    <cellStyle name="assumption 1 3 11" xfId="1017"/>
    <cellStyle name="assumption 1 3 11 2" xfId="1018"/>
    <cellStyle name="assumption 1 3 11 3" xfId="1019"/>
    <cellStyle name="assumption 1 3 11 4" xfId="1020"/>
    <cellStyle name="assumption 1 3 11 5" xfId="1021"/>
    <cellStyle name="assumption 1 3 12" xfId="1022"/>
    <cellStyle name="assumption 1 3 13" xfId="1023"/>
    <cellStyle name="assumption 1 3 14" xfId="1024"/>
    <cellStyle name="assumption 1 3 15" xfId="1025"/>
    <cellStyle name="assumption 1 3 16" xfId="1026"/>
    <cellStyle name="assumption 1 3 17" xfId="1027"/>
    <cellStyle name="assumption 1 3 2" xfId="1028"/>
    <cellStyle name="assumption 1 3 2 2" xfId="1029"/>
    <cellStyle name="assumption 1 3 2 2 2" xfId="1030"/>
    <cellStyle name="assumption 1 3 2 2 3" xfId="1031"/>
    <cellStyle name="assumption 1 3 2 2 4" xfId="1032"/>
    <cellStyle name="assumption 1 3 2 2 5" xfId="1033"/>
    <cellStyle name="assumption 1 3 2 2 6" xfId="1034"/>
    <cellStyle name="assumption 1 3 2 2 7" xfId="1035"/>
    <cellStyle name="assumption 1 3 2 3" xfId="1036"/>
    <cellStyle name="assumption 1 3 2 4" xfId="1037"/>
    <cellStyle name="assumption 1 3 2 5" xfId="1038"/>
    <cellStyle name="assumption 1 3 2 6" xfId="1039"/>
    <cellStyle name="assumption 1 3 2 7" xfId="1040"/>
    <cellStyle name="assumption 1 3 3" xfId="1041"/>
    <cellStyle name="assumption 1 3 3 2" xfId="1042"/>
    <cellStyle name="assumption 1 3 3 3" xfId="1043"/>
    <cellStyle name="assumption 1 3 3 4" xfId="1044"/>
    <cellStyle name="assumption 1 3 3 5" xfId="1045"/>
    <cellStyle name="assumption 1 3 4" xfId="1046"/>
    <cellStyle name="assumption 1 3 4 2" xfId="1047"/>
    <cellStyle name="assumption 1 3 4 3" xfId="1048"/>
    <cellStyle name="assumption 1 3 4 4" xfId="1049"/>
    <cellStyle name="assumption 1 3 4 5" xfId="1050"/>
    <cellStyle name="assumption 1 3 5" xfId="1051"/>
    <cellStyle name="assumption 1 3 5 2" xfId="1052"/>
    <cellStyle name="assumption 1 3 5 3" xfId="1053"/>
    <cellStyle name="assumption 1 3 5 4" xfId="1054"/>
    <cellStyle name="assumption 1 3 5 5" xfId="1055"/>
    <cellStyle name="assumption 1 3 6" xfId="1056"/>
    <cellStyle name="assumption 1 3 6 2" xfId="1057"/>
    <cellStyle name="assumption 1 3 6 3" xfId="1058"/>
    <cellStyle name="assumption 1 3 6 4" xfId="1059"/>
    <cellStyle name="assumption 1 3 6 5" xfId="1060"/>
    <cellStyle name="assumption 1 3 7" xfId="1061"/>
    <cellStyle name="assumption 1 3 7 2" xfId="1062"/>
    <cellStyle name="assumption 1 3 7 3" xfId="1063"/>
    <cellStyle name="assumption 1 3 7 4" xfId="1064"/>
    <cellStyle name="assumption 1 3 7 5" xfId="1065"/>
    <cellStyle name="assumption 1 3 8" xfId="1066"/>
    <cellStyle name="assumption 1 3 8 2" xfId="1067"/>
    <cellStyle name="assumption 1 3 8 3" xfId="1068"/>
    <cellStyle name="assumption 1 3 8 4" xfId="1069"/>
    <cellStyle name="assumption 1 3 8 5" xfId="1070"/>
    <cellStyle name="assumption 1 3 9" xfId="1071"/>
    <cellStyle name="assumption 1 3 9 2" xfId="1072"/>
    <cellStyle name="assumption 1 3 9 3" xfId="1073"/>
    <cellStyle name="assumption 1 3 9 4" xfId="1074"/>
    <cellStyle name="assumption 1 3 9 5" xfId="1075"/>
    <cellStyle name="assumption 1 4" xfId="1076"/>
    <cellStyle name="assumption 1 4 2" xfId="1077"/>
    <cellStyle name="assumption 1 4 2 2" xfId="1078"/>
    <cellStyle name="assumption 1 4 2 3" xfId="1079"/>
    <cellStyle name="assumption 1 4 2 4" xfId="1080"/>
    <cellStyle name="assumption 1 4 2 5" xfId="1081"/>
    <cellStyle name="assumption 1 4 2 6" xfId="1082"/>
    <cellStyle name="assumption 1 4 3" xfId="1083"/>
    <cellStyle name="assumption 1 4 3 2" xfId="1084"/>
    <cellStyle name="assumption 1 4 3 3" xfId="1085"/>
    <cellStyle name="assumption 1 4 3 4" xfId="1086"/>
    <cellStyle name="assumption 1 4 3 5" xfId="1087"/>
    <cellStyle name="assumption 1 4 4" xfId="1088"/>
    <cellStyle name="assumption 1 4 4 2" xfId="1089"/>
    <cellStyle name="assumption 1 4 4 3" xfId="1090"/>
    <cellStyle name="assumption 1 4 4 4" xfId="1091"/>
    <cellStyle name="assumption 1 4 4 5" xfId="1092"/>
    <cellStyle name="assumption 1 4 5" xfId="1093"/>
    <cellStyle name="assumption 1 5" xfId="1094"/>
    <cellStyle name="assumption 1 5 2" xfId="1095"/>
    <cellStyle name="assumption 1 5 2 2" xfId="1096"/>
    <cellStyle name="assumption 1 5 2 3" xfId="1097"/>
    <cellStyle name="assumption 1 5 2 4" xfId="1098"/>
    <cellStyle name="assumption 1 5 2 5" xfId="1099"/>
    <cellStyle name="assumption 1 5 2 6" xfId="1100"/>
    <cellStyle name="assumption 1 5 2 7" xfId="1101"/>
    <cellStyle name="assumption 1 5 3" xfId="1102"/>
    <cellStyle name="assumption 1 5 4" xfId="1103"/>
    <cellStyle name="assumption 1 5 5" xfId="1104"/>
    <cellStyle name="assumption 1 5 6" xfId="1105"/>
    <cellStyle name="assumption 1 5 7" xfId="1106"/>
    <cellStyle name="assumption 1 6" xfId="1107"/>
    <cellStyle name="assumption 1 6 2" xfId="1108"/>
    <cellStyle name="assumption 1 6 3" xfId="1109"/>
    <cellStyle name="assumption 1 6 4" xfId="1110"/>
    <cellStyle name="assumption 1 6 5" xfId="1111"/>
    <cellStyle name="assumption 1 7" xfId="1112"/>
    <cellStyle name="assumption 1 7 2" xfId="1113"/>
    <cellStyle name="assumption 1 7 3" xfId="1114"/>
    <cellStyle name="assumption 1 7 4" xfId="1115"/>
    <cellStyle name="assumption 1 7 5" xfId="1116"/>
    <cellStyle name="assumption 1 8" xfId="1117"/>
    <cellStyle name="assumption 1 8 2" xfId="1118"/>
    <cellStyle name="assumption 1 8 3" xfId="1119"/>
    <cellStyle name="assumption 1 8 4" xfId="1120"/>
    <cellStyle name="assumption 1 8 5" xfId="1121"/>
    <cellStyle name="assumption 1 9" xfId="1122"/>
    <cellStyle name="assumption 2" xfId="1123"/>
    <cellStyle name="assumption 4" xfId="1124"/>
    <cellStyle name="assumption 4 10" xfId="1125"/>
    <cellStyle name="assumption 4 11" xfId="1126"/>
    <cellStyle name="assumption 4 12" xfId="1127"/>
    <cellStyle name="assumption 4 13" xfId="1128"/>
    <cellStyle name="assumption 4 14" xfId="1129"/>
    <cellStyle name="assumption 4 2" xfId="1130"/>
    <cellStyle name="assumption 4 2 10" xfId="1131"/>
    <cellStyle name="assumption 4 2 10 2" xfId="1132"/>
    <cellStyle name="assumption 4 2 10 3" xfId="1133"/>
    <cellStyle name="assumption 4 2 10 4" xfId="1134"/>
    <cellStyle name="assumption 4 2 10 5" xfId="1135"/>
    <cellStyle name="assumption 4 2 11" xfId="1136"/>
    <cellStyle name="assumption 4 2 11 2" xfId="1137"/>
    <cellStyle name="assumption 4 2 11 3" xfId="1138"/>
    <cellStyle name="assumption 4 2 11 4" xfId="1139"/>
    <cellStyle name="assumption 4 2 11 5" xfId="1140"/>
    <cellStyle name="assumption 4 2 12" xfId="1141"/>
    <cellStyle name="assumption 4 2 13" xfId="1142"/>
    <cellStyle name="assumption 4 2 14" xfId="1143"/>
    <cellStyle name="assumption 4 2 15" xfId="1144"/>
    <cellStyle name="assumption 4 2 16" xfId="1145"/>
    <cellStyle name="assumption 4 2 2" xfId="1146"/>
    <cellStyle name="assumption 4 2 2 2" xfId="1147"/>
    <cellStyle name="assumption 4 2 2 2 2" xfId="1148"/>
    <cellStyle name="assumption 4 2 2 2 3" xfId="1149"/>
    <cellStyle name="assumption 4 2 2 2 4" xfId="1150"/>
    <cellStyle name="assumption 4 2 2 2 5" xfId="1151"/>
    <cellStyle name="assumption 4 2 2 2 6" xfId="1152"/>
    <cellStyle name="assumption 4 2 2 2 7" xfId="1153"/>
    <cellStyle name="assumption 4 2 2 3" xfId="1154"/>
    <cellStyle name="assumption 4 2 2 4" xfId="1155"/>
    <cellStyle name="assumption 4 2 2 5" xfId="1156"/>
    <cellStyle name="assumption 4 2 2 6" xfId="1157"/>
    <cellStyle name="assumption 4 2 2 7" xfId="1158"/>
    <cellStyle name="assumption 4 2 2 8" xfId="1159"/>
    <cellStyle name="assumption 4 2 2 9" xfId="1160"/>
    <cellStyle name="assumption 4 2 3" xfId="1161"/>
    <cellStyle name="assumption 4 2 3 2" xfId="1162"/>
    <cellStyle name="assumption 4 2 3 3" xfId="1163"/>
    <cellStyle name="assumption 4 2 3 4" xfId="1164"/>
    <cellStyle name="assumption 4 2 3 5" xfId="1165"/>
    <cellStyle name="assumption 4 2 4" xfId="1166"/>
    <cellStyle name="assumption 4 2 4 2" xfId="1167"/>
    <cellStyle name="assumption 4 2 4 3" xfId="1168"/>
    <cellStyle name="assumption 4 2 4 4" xfId="1169"/>
    <cellStyle name="assumption 4 2 4 5" xfId="1170"/>
    <cellStyle name="assumption 4 2 5" xfId="1171"/>
    <cellStyle name="assumption 4 2 5 2" xfId="1172"/>
    <cellStyle name="assumption 4 2 5 3" xfId="1173"/>
    <cellStyle name="assumption 4 2 5 4" xfId="1174"/>
    <cellStyle name="assumption 4 2 5 5" xfId="1175"/>
    <cellStyle name="assumption 4 2 6" xfId="1176"/>
    <cellStyle name="assumption 4 2 6 2" xfId="1177"/>
    <cellStyle name="assumption 4 2 6 3" xfId="1178"/>
    <cellStyle name="assumption 4 2 6 4" xfId="1179"/>
    <cellStyle name="assumption 4 2 6 5" xfId="1180"/>
    <cellStyle name="assumption 4 2 7" xfId="1181"/>
    <cellStyle name="assumption 4 2 7 2" xfId="1182"/>
    <cellStyle name="assumption 4 2 7 3" xfId="1183"/>
    <cellStyle name="assumption 4 2 7 4" xfId="1184"/>
    <cellStyle name="assumption 4 2 7 5" xfId="1185"/>
    <cellStyle name="assumption 4 2 8" xfId="1186"/>
    <cellStyle name="assumption 4 2 8 2" xfId="1187"/>
    <cellStyle name="assumption 4 2 8 3" xfId="1188"/>
    <cellStyle name="assumption 4 2 8 4" xfId="1189"/>
    <cellStyle name="assumption 4 2 8 5" xfId="1190"/>
    <cellStyle name="assumption 4 2 9" xfId="1191"/>
    <cellStyle name="assumption 4 2 9 2" xfId="1192"/>
    <cellStyle name="assumption 4 2 9 3" xfId="1193"/>
    <cellStyle name="assumption 4 2 9 4" xfId="1194"/>
    <cellStyle name="assumption 4 2 9 5" xfId="1195"/>
    <cellStyle name="assumption 4 3" xfId="1196"/>
    <cellStyle name="assumption 4 3 10" xfId="1197"/>
    <cellStyle name="assumption 4 3 10 2" xfId="1198"/>
    <cellStyle name="assumption 4 3 10 3" xfId="1199"/>
    <cellStyle name="assumption 4 3 10 4" xfId="1200"/>
    <cellStyle name="assumption 4 3 10 5" xfId="1201"/>
    <cellStyle name="assumption 4 3 11" xfId="1202"/>
    <cellStyle name="assumption 4 3 11 2" xfId="1203"/>
    <cellStyle name="assumption 4 3 11 3" xfId="1204"/>
    <cellStyle name="assumption 4 3 11 4" xfId="1205"/>
    <cellStyle name="assumption 4 3 11 5" xfId="1206"/>
    <cellStyle name="assumption 4 3 12" xfId="1207"/>
    <cellStyle name="assumption 4 3 13" xfId="1208"/>
    <cellStyle name="assumption 4 3 14" xfId="1209"/>
    <cellStyle name="assumption 4 3 15" xfId="1210"/>
    <cellStyle name="assumption 4 3 16" xfId="1211"/>
    <cellStyle name="assumption 4 3 17" xfId="1212"/>
    <cellStyle name="assumption 4 3 2" xfId="1213"/>
    <cellStyle name="assumption 4 3 2 2" xfId="1214"/>
    <cellStyle name="assumption 4 3 2 2 2" xfId="1215"/>
    <cellStyle name="assumption 4 3 2 2 3" xfId="1216"/>
    <cellStyle name="assumption 4 3 2 2 4" xfId="1217"/>
    <cellStyle name="assumption 4 3 2 2 5" xfId="1218"/>
    <cellStyle name="assumption 4 3 2 2 6" xfId="1219"/>
    <cellStyle name="assumption 4 3 2 2 7" xfId="1220"/>
    <cellStyle name="assumption 4 3 2 3" xfId="1221"/>
    <cellStyle name="assumption 4 3 2 4" xfId="1222"/>
    <cellStyle name="assumption 4 3 2 5" xfId="1223"/>
    <cellStyle name="assumption 4 3 2 6" xfId="1224"/>
    <cellStyle name="assumption 4 3 2 7" xfId="1225"/>
    <cellStyle name="assumption 4 3 3" xfId="1226"/>
    <cellStyle name="assumption 4 3 3 2" xfId="1227"/>
    <cellStyle name="assumption 4 3 3 3" xfId="1228"/>
    <cellStyle name="assumption 4 3 3 4" xfId="1229"/>
    <cellStyle name="assumption 4 3 3 5" xfId="1230"/>
    <cellStyle name="assumption 4 3 4" xfId="1231"/>
    <cellStyle name="assumption 4 3 4 2" xfId="1232"/>
    <cellStyle name="assumption 4 3 4 3" xfId="1233"/>
    <cellStyle name="assumption 4 3 4 4" xfId="1234"/>
    <cellStyle name="assumption 4 3 4 5" xfId="1235"/>
    <cellStyle name="assumption 4 3 5" xfId="1236"/>
    <cellStyle name="assumption 4 3 5 2" xfId="1237"/>
    <cellStyle name="assumption 4 3 5 3" xfId="1238"/>
    <cellStyle name="assumption 4 3 5 4" xfId="1239"/>
    <cellStyle name="assumption 4 3 5 5" xfId="1240"/>
    <cellStyle name="assumption 4 3 6" xfId="1241"/>
    <cellStyle name="assumption 4 3 6 2" xfId="1242"/>
    <cellStyle name="assumption 4 3 6 3" xfId="1243"/>
    <cellStyle name="assumption 4 3 6 4" xfId="1244"/>
    <cellStyle name="assumption 4 3 6 5" xfId="1245"/>
    <cellStyle name="assumption 4 3 7" xfId="1246"/>
    <cellStyle name="assumption 4 3 7 2" xfId="1247"/>
    <cellStyle name="assumption 4 3 7 3" xfId="1248"/>
    <cellStyle name="assumption 4 3 7 4" xfId="1249"/>
    <cellStyle name="assumption 4 3 7 5" xfId="1250"/>
    <cellStyle name="assumption 4 3 8" xfId="1251"/>
    <cellStyle name="assumption 4 3 8 2" xfId="1252"/>
    <cellStyle name="assumption 4 3 8 3" xfId="1253"/>
    <cellStyle name="assumption 4 3 8 4" xfId="1254"/>
    <cellStyle name="assumption 4 3 8 5" xfId="1255"/>
    <cellStyle name="assumption 4 3 9" xfId="1256"/>
    <cellStyle name="assumption 4 3 9 2" xfId="1257"/>
    <cellStyle name="assumption 4 3 9 3" xfId="1258"/>
    <cellStyle name="assumption 4 3 9 4" xfId="1259"/>
    <cellStyle name="assumption 4 3 9 5" xfId="1260"/>
    <cellStyle name="assumption 4 4" xfId="1261"/>
    <cellStyle name="assumption 4 4 2" xfId="1262"/>
    <cellStyle name="assumption 4 4 2 2" xfId="1263"/>
    <cellStyle name="assumption 4 4 2 3" xfId="1264"/>
    <cellStyle name="assumption 4 4 2 4" xfId="1265"/>
    <cellStyle name="assumption 4 4 2 5" xfId="1266"/>
    <cellStyle name="assumption 4 4 2 6" xfId="1267"/>
    <cellStyle name="assumption 4 4 3" xfId="1268"/>
    <cellStyle name="assumption 4 4 3 2" xfId="1269"/>
    <cellStyle name="assumption 4 4 3 3" xfId="1270"/>
    <cellStyle name="assumption 4 4 3 4" xfId="1271"/>
    <cellStyle name="assumption 4 4 3 5" xfId="1272"/>
    <cellStyle name="assumption 4 4 4" xfId="1273"/>
    <cellStyle name="assumption 4 4 4 2" xfId="1274"/>
    <cellStyle name="assumption 4 4 4 3" xfId="1275"/>
    <cellStyle name="assumption 4 4 4 4" xfId="1276"/>
    <cellStyle name="assumption 4 4 4 5" xfId="1277"/>
    <cellStyle name="assumption 4 4 5" xfId="1278"/>
    <cellStyle name="assumption 4 5" xfId="1279"/>
    <cellStyle name="assumption 4 5 2" xfId="1280"/>
    <cellStyle name="assumption 4 5 2 2" xfId="1281"/>
    <cellStyle name="assumption 4 5 2 3" xfId="1282"/>
    <cellStyle name="assumption 4 5 2 4" xfId="1283"/>
    <cellStyle name="assumption 4 5 2 5" xfId="1284"/>
    <cellStyle name="assumption 4 5 2 6" xfId="1285"/>
    <cellStyle name="assumption 4 5 2 7" xfId="1286"/>
    <cellStyle name="assumption 4 5 3" xfId="1287"/>
    <cellStyle name="assumption 4 5 4" xfId="1288"/>
    <cellStyle name="assumption 4 5 5" xfId="1289"/>
    <cellStyle name="assumption 4 5 6" xfId="1290"/>
    <cellStyle name="assumption 4 5 7" xfId="1291"/>
    <cellStyle name="assumption 4 6" xfId="1292"/>
    <cellStyle name="assumption 4 6 2" xfId="1293"/>
    <cellStyle name="assumption 4 6 3" xfId="1294"/>
    <cellStyle name="assumption 4 6 4" xfId="1295"/>
    <cellStyle name="assumption 4 6 5" xfId="1296"/>
    <cellStyle name="assumption 4 7" xfId="1297"/>
    <cellStyle name="assumption 4 7 2" xfId="1298"/>
    <cellStyle name="assumption 4 7 3" xfId="1299"/>
    <cellStyle name="assumption 4 7 4" xfId="1300"/>
    <cellStyle name="assumption 4 7 5" xfId="1301"/>
    <cellStyle name="assumption 4 8" xfId="1302"/>
    <cellStyle name="assumption 4 8 2" xfId="1303"/>
    <cellStyle name="assumption 4 8 3" xfId="1304"/>
    <cellStyle name="assumption 4 8 4" xfId="1305"/>
    <cellStyle name="assumption 4 8 5" xfId="1306"/>
    <cellStyle name="assumption 4 9" xfId="1307"/>
    <cellStyle name="Assumption Date" xfId="1308"/>
    <cellStyle name="Assumption Date 10" xfId="1309"/>
    <cellStyle name="Assumption Date 11" xfId="1310"/>
    <cellStyle name="Assumption Date 12" xfId="1311"/>
    <cellStyle name="Assumption Date 13" xfId="1312"/>
    <cellStyle name="Assumption Date 14" xfId="1313"/>
    <cellStyle name="Assumption Date 15" xfId="1314"/>
    <cellStyle name="Assumption Date 2" xfId="1315"/>
    <cellStyle name="Assumption Date 2 10" xfId="1316"/>
    <cellStyle name="Assumption Date 2 11" xfId="1317"/>
    <cellStyle name="Assumption Date 2 12" xfId="1318"/>
    <cellStyle name="Assumption Date 2 13" xfId="1319"/>
    <cellStyle name="Assumption Date 2 2" xfId="1320"/>
    <cellStyle name="Assumption Date 2 2 10" xfId="1321"/>
    <cellStyle name="Assumption Date 2 2 10 2" xfId="1322"/>
    <cellStyle name="Assumption Date 2 2 10 3" xfId="1323"/>
    <cellStyle name="Assumption Date 2 2 10 4" xfId="1324"/>
    <cellStyle name="Assumption Date 2 2 10 5" xfId="1325"/>
    <cellStyle name="Assumption Date 2 2 11" xfId="1326"/>
    <cellStyle name="Assumption Date 2 2 11 2" xfId="1327"/>
    <cellStyle name="Assumption Date 2 2 11 3" xfId="1328"/>
    <cellStyle name="Assumption Date 2 2 11 4" xfId="1329"/>
    <cellStyle name="Assumption Date 2 2 11 5" xfId="1330"/>
    <cellStyle name="Assumption Date 2 2 12" xfId="1331"/>
    <cellStyle name="Assumption Date 2 2 13" xfId="1332"/>
    <cellStyle name="Assumption Date 2 2 14" xfId="1333"/>
    <cellStyle name="Assumption Date 2 2 15" xfId="1334"/>
    <cellStyle name="Assumption Date 2 2 16" xfId="1335"/>
    <cellStyle name="Assumption Date 2 2 17" xfId="1336"/>
    <cellStyle name="Assumption Date 2 2 2" xfId="1337"/>
    <cellStyle name="Assumption Date 2 2 2 2" xfId="1338"/>
    <cellStyle name="Assumption Date 2 2 2 2 2" xfId="1339"/>
    <cellStyle name="Assumption Date 2 2 2 2 3" xfId="1340"/>
    <cellStyle name="Assumption Date 2 2 2 2 4" xfId="1341"/>
    <cellStyle name="Assumption Date 2 2 2 2 5" xfId="1342"/>
    <cellStyle name="Assumption Date 2 2 2 2 6" xfId="1343"/>
    <cellStyle name="Assumption Date 2 2 2 2 7" xfId="1344"/>
    <cellStyle name="Assumption Date 2 2 2 3" xfId="1345"/>
    <cellStyle name="Assumption Date 2 2 2 4" xfId="1346"/>
    <cellStyle name="Assumption Date 2 2 2 5" xfId="1347"/>
    <cellStyle name="Assumption Date 2 2 2 6" xfId="1348"/>
    <cellStyle name="Assumption Date 2 2 2 7" xfId="1349"/>
    <cellStyle name="Assumption Date 2 2 3" xfId="1350"/>
    <cellStyle name="Assumption Date 2 2 3 2" xfId="1351"/>
    <cellStyle name="Assumption Date 2 2 3 3" xfId="1352"/>
    <cellStyle name="Assumption Date 2 2 3 4" xfId="1353"/>
    <cellStyle name="Assumption Date 2 2 3 5" xfId="1354"/>
    <cellStyle name="Assumption Date 2 2 4" xfId="1355"/>
    <cellStyle name="Assumption Date 2 2 4 2" xfId="1356"/>
    <cellStyle name="Assumption Date 2 2 4 3" xfId="1357"/>
    <cellStyle name="Assumption Date 2 2 4 4" xfId="1358"/>
    <cellStyle name="Assumption Date 2 2 4 5" xfId="1359"/>
    <cellStyle name="Assumption Date 2 2 5" xfId="1360"/>
    <cellStyle name="Assumption Date 2 2 5 2" xfId="1361"/>
    <cellStyle name="Assumption Date 2 2 5 3" xfId="1362"/>
    <cellStyle name="Assumption Date 2 2 5 4" xfId="1363"/>
    <cellStyle name="Assumption Date 2 2 5 5" xfId="1364"/>
    <cellStyle name="Assumption Date 2 2 6" xfId="1365"/>
    <cellStyle name="Assumption Date 2 2 6 2" xfId="1366"/>
    <cellStyle name="Assumption Date 2 2 6 3" xfId="1367"/>
    <cellStyle name="Assumption Date 2 2 6 4" xfId="1368"/>
    <cellStyle name="Assumption Date 2 2 6 5" xfId="1369"/>
    <cellStyle name="Assumption Date 2 2 7" xfId="1370"/>
    <cellStyle name="Assumption Date 2 2 7 2" xfId="1371"/>
    <cellStyle name="Assumption Date 2 2 7 3" xfId="1372"/>
    <cellStyle name="Assumption Date 2 2 7 4" xfId="1373"/>
    <cellStyle name="Assumption Date 2 2 7 5" xfId="1374"/>
    <cellStyle name="Assumption Date 2 2 8" xfId="1375"/>
    <cellStyle name="Assumption Date 2 2 8 2" xfId="1376"/>
    <cellStyle name="Assumption Date 2 2 8 3" xfId="1377"/>
    <cellStyle name="Assumption Date 2 2 8 4" xfId="1378"/>
    <cellStyle name="Assumption Date 2 2 8 5" xfId="1379"/>
    <cellStyle name="Assumption Date 2 2 9" xfId="1380"/>
    <cellStyle name="Assumption Date 2 2 9 2" xfId="1381"/>
    <cellStyle name="Assumption Date 2 2 9 3" xfId="1382"/>
    <cellStyle name="Assumption Date 2 2 9 4" xfId="1383"/>
    <cellStyle name="Assumption Date 2 2 9 5" xfId="1384"/>
    <cellStyle name="Assumption Date 2 3" xfId="1385"/>
    <cellStyle name="Assumption Date 2 3 10" xfId="1386"/>
    <cellStyle name="Assumption Date 2 3 10 2" xfId="1387"/>
    <cellStyle name="Assumption Date 2 3 10 3" xfId="1388"/>
    <cellStyle name="Assumption Date 2 3 10 4" xfId="1389"/>
    <cellStyle name="Assumption Date 2 3 10 5" xfId="1390"/>
    <cellStyle name="Assumption Date 2 3 11" xfId="1391"/>
    <cellStyle name="Assumption Date 2 3 11 2" xfId="1392"/>
    <cellStyle name="Assumption Date 2 3 11 3" xfId="1393"/>
    <cellStyle name="Assumption Date 2 3 11 4" xfId="1394"/>
    <cellStyle name="Assumption Date 2 3 11 5" xfId="1395"/>
    <cellStyle name="Assumption Date 2 3 12" xfId="1396"/>
    <cellStyle name="Assumption Date 2 3 13" xfId="1397"/>
    <cellStyle name="Assumption Date 2 3 14" xfId="1398"/>
    <cellStyle name="Assumption Date 2 3 15" xfId="1399"/>
    <cellStyle name="Assumption Date 2 3 2" xfId="1400"/>
    <cellStyle name="Assumption Date 2 3 2 2" xfId="1401"/>
    <cellStyle name="Assumption Date 2 3 2 2 2" xfId="1402"/>
    <cellStyle name="Assumption Date 2 3 2 2 3" xfId="1403"/>
    <cellStyle name="Assumption Date 2 3 2 2 4" xfId="1404"/>
    <cellStyle name="Assumption Date 2 3 2 2 5" xfId="1405"/>
    <cellStyle name="Assumption Date 2 3 2 2 6" xfId="1406"/>
    <cellStyle name="Assumption Date 2 3 2 2 7" xfId="1407"/>
    <cellStyle name="Assumption Date 2 3 2 3" xfId="1408"/>
    <cellStyle name="Assumption Date 2 3 2 4" xfId="1409"/>
    <cellStyle name="Assumption Date 2 3 2 5" xfId="1410"/>
    <cellStyle name="Assumption Date 2 3 2 6" xfId="1411"/>
    <cellStyle name="Assumption Date 2 3 2 7" xfId="1412"/>
    <cellStyle name="Assumption Date 2 3 3" xfId="1413"/>
    <cellStyle name="Assumption Date 2 3 3 2" xfId="1414"/>
    <cellStyle name="Assumption Date 2 3 3 3" xfId="1415"/>
    <cellStyle name="Assumption Date 2 3 3 4" xfId="1416"/>
    <cellStyle name="Assumption Date 2 3 3 5" xfId="1417"/>
    <cellStyle name="Assumption Date 2 3 4" xfId="1418"/>
    <cellStyle name="Assumption Date 2 3 4 2" xfId="1419"/>
    <cellStyle name="Assumption Date 2 3 4 3" xfId="1420"/>
    <cellStyle name="Assumption Date 2 3 4 4" xfId="1421"/>
    <cellStyle name="Assumption Date 2 3 4 5" xfId="1422"/>
    <cellStyle name="Assumption Date 2 3 5" xfId="1423"/>
    <cellStyle name="Assumption Date 2 3 5 2" xfId="1424"/>
    <cellStyle name="Assumption Date 2 3 5 3" xfId="1425"/>
    <cellStyle name="Assumption Date 2 3 5 4" xfId="1426"/>
    <cellStyle name="Assumption Date 2 3 5 5" xfId="1427"/>
    <cellStyle name="Assumption Date 2 3 6" xfId="1428"/>
    <cellStyle name="Assumption Date 2 3 6 2" xfId="1429"/>
    <cellStyle name="Assumption Date 2 3 6 3" xfId="1430"/>
    <cellStyle name="Assumption Date 2 3 6 4" xfId="1431"/>
    <cellStyle name="Assumption Date 2 3 6 5" xfId="1432"/>
    <cellStyle name="Assumption Date 2 3 7" xfId="1433"/>
    <cellStyle name="Assumption Date 2 3 7 2" xfId="1434"/>
    <cellStyle name="Assumption Date 2 3 7 3" xfId="1435"/>
    <cellStyle name="Assumption Date 2 3 7 4" xfId="1436"/>
    <cellStyle name="Assumption Date 2 3 7 5" xfId="1437"/>
    <cellStyle name="Assumption Date 2 3 8" xfId="1438"/>
    <cellStyle name="Assumption Date 2 3 8 2" xfId="1439"/>
    <cellStyle name="Assumption Date 2 3 8 3" xfId="1440"/>
    <cellStyle name="Assumption Date 2 3 8 4" xfId="1441"/>
    <cellStyle name="Assumption Date 2 3 8 5" xfId="1442"/>
    <cellStyle name="Assumption Date 2 3 9" xfId="1443"/>
    <cellStyle name="Assumption Date 2 3 9 2" xfId="1444"/>
    <cellStyle name="Assumption Date 2 3 9 3" xfId="1445"/>
    <cellStyle name="Assumption Date 2 3 9 4" xfId="1446"/>
    <cellStyle name="Assumption Date 2 3 9 5" xfId="1447"/>
    <cellStyle name="Assumption Date 2 4" xfId="1448"/>
    <cellStyle name="Assumption Date 2 4 2" xfId="1449"/>
    <cellStyle name="Assumption Date 2 4 2 2" xfId="1450"/>
    <cellStyle name="Assumption Date 2 4 2 3" xfId="1451"/>
    <cellStyle name="Assumption Date 2 4 2 4" xfId="1452"/>
    <cellStyle name="Assumption Date 2 4 2 5" xfId="1453"/>
    <cellStyle name="Assumption Date 2 4 2 6" xfId="1454"/>
    <cellStyle name="Assumption Date 2 4 3" xfId="1455"/>
    <cellStyle name="Assumption Date 2 4 3 2" xfId="1456"/>
    <cellStyle name="Assumption Date 2 4 3 3" xfId="1457"/>
    <cellStyle name="Assumption Date 2 4 3 4" xfId="1458"/>
    <cellStyle name="Assumption Date 2 4 3 5" xfId="1459"/>
    <cellStyle name="Assumption Date 2 4 4" xfId="1460"/>
    <cellStyle name="Assumption Date 2 4 4 2" xfId="1461"/>
    <cellStyle name="Assumption Date 2 4 4 3" xfId="1462"/>
    <cellStyle name="Assumption Date 2 4 4 4" xfId="1463"/>
    <cellStyle name="Assumption Date 2 4 4 5" xfId="1464"/>
    <cellStyle name="Assumption Date 2 4 5" xfId="1465"/>
    <cellStyle name="Assumption Date 2 5" xfId="1466"/>
    <cellStyle name="Assumption Date 2 5 2" xfId="1467"/>
    <cellStyle name="Assumption Date 2 5 3" xfId="1468"/>
    <cellStyle name="Assumption Date 2 5 4" xfId="1469"/>
    <cellStyle name="Assumption Date 2 5 5" xfId="1470"/>
    <cellStyle name="Assumption Date 2 6" xfId="1471"/>
    <cellStyle name="Assumption Date 2 6 2" xfId="1472"/>
    <cellStyle name="Assumption Date 2 6 3" xfId="1473"/>
    <cellStyle name="Assumption Date 2 6 4" xfId="1474"/>
    <cellStyle name="Assumption Date 2 6 5" xfId="1475"/>
    <cellStyle name="Assumption Date 2 7" xfId="1476"/>
    <cellStyle name="Assumption Date 2 7 2" xfId="1477"/>
    <cellStyle name="Assumption Date 2 7 3" xfId="1478"/>
    <cellStyle name="Assumption Date 2 7 4" xfId="1479"/>
    <cellStyle name="Assumption Date 2 7 5" xfId="1480"/>
    <cellStyle name="Assumption Date 2 8" xfId="1481"/>
    <cellStyle name="Assumption Date 2 9" xfId="1482"/>
    <cellStyle name="Assumption Date 3" xfId="1483"/>
    <cellStyle name="Assumption Date 3 10" xfId="1484"/>
    <cellStyle name="Assumption Date 3 10 2" xfId="1485"/>
    <cellStyle name="Assumption Date 3 10 3" xfId="1486"/>
    <cellStyle name="Assumption Date 3 10 4" xfId="1487"/>
    <cellStyle name="Assumption Date 3 10 5" xfId="1488"/>
    <cellStyle name="Assumption Date 3 11" xfId="1489"/>
    <cellStyle name="Assumption Date 3 11 2" xfId="1490"/>
    <cellStyle name="Assumption Date 3 11 3" xfId="1491"/>
    <cellStyle name="Assumption Date 3 11 4" xfId="1492"/>
    <cellStyle name="Assumption Date 3 11 5" xfId="1493"/>
    <cellStyle name="Assumption Date 3 12" xfId="1494"/>
    <cellStyle name="Assumption Date 3 13" xfId="1495"/>
    <cellStyle name="Assumption Date 3 14" xfId="1496"/>
    <cellStyle name="Assumption Date 3 15" xfId="1497"/>
    <cellStyle name="Assumption Date 3 16" xfId="1498"/>
    <cellStyle name="Assumption Date 3 2" xfId="1499"/>
    <cellStyle name="Assumption Date 3 2 2" xfId="1500"/>
    <cellStyle name="Assumption Date 3 2 2 2" xfId="1501"/>
    <cellStyle name="Assumption Date 3 2 2 3" xfId="1502"/>
    <cellStyle name="Assumption Date 3 2 2 4" xfId="1503"/>
    <cellStyle name="Assumption Date 3 2 2 5" xfId="1504"/>
    <cellStyle name="Assumption Date 3 2 2 6" xfId="1505"/>
    <cellStyle name="Assumption Date 3 2 2 7" xfId="1506"/>
    <cellStyle name="Assumption Date 3 2 3" xfId="1507"/>
    <cellStyle name="Assumption Date 3 2 4" xfId="1508"/>
    <cellStyle name="Assumption Date 3 2 5" xfId="1509"/>
    <cellStyle name="Assumption Date 3 2 6" xfId="1510"/>
    <cellStyle name="Assumption Date 3 2 7" xfId="1511"/>
    <cellStyle name="Assumption Date 3 2 8" xfId="1512"/>
    <cellStyle name="Assumption Date 3 2 9" xfId="1513"/>
    <cellStyle name="Assumption Date 3 3" xfId="1514"/>
    <cellStyle name="Assumption Date 3 3 2" xfId="1515"/>
    <cellStyle name="Assumption Date 3 3 3" xfId="1516"/>
    <cellStyle name="Assumption Date 3 3 4" xfId="1517"/>
    <cellStyle name="Assumption Date 3 3 5" xfId="1518"/>
    <cellStyle name="Assumption Date 3 4" xfId="1519"/>
    <cellStyle name="Assumption Date 3 4 2" xfId="1520"/>
    <cellStyle name="Assumption Date 3 4 3" xfId="1521"/>
    <cellStyle name="Assumption Date 3 4 4" xfId="1522"/>
    <cellStyle name="Assumption Date 3 4 5" xfId="1523"/>
    <cellStyle name="Assumption Date 3 5" xfId="1524"/>
    <cellStyle name="Assumption Date 3 5 2" xfId="1525"/>
    <cellStyle name="Assumption Date 3 5 3" xfId="1526"/>
    <cellStyle name="Assumption Date 3 5 4" xfId="1527"/>
    <cellStyle name="Assumption Date 3 5 5" xfId="1528"/>
    <cellStyle name="Assumption Date 3 6" xfId="1529"/>
    <cellStyle name="Assumption Date 3 6 2" xfId="1530"/>
    <cellStyle name="Assumption Date 3 6 3" xfId="1531"/>
    <cellStyle name="Assumption Date 3 6 4" xfId="1532"/>
    <cellStyle name="Assumption Date 3 6 5" xfId="1533"/>
    <cellStyle name="Assumption Date 3 7" xfId="1534"/>
    <cellStyle name="Assumption Date 3 7 2" xfId="1535"/>
    <cellStyle name="Assumption Date 3 7 3" xfId="1536"/>
    <cellStyle name="Assumption Date 3 7 4" xfId="1537"/>
    <cellStyle name="Assumption Date 3 7 5" xfId="1538"/>
    <cellStyle name="Assumption Date 3 8" xfId="1539"/>
    <cellStyle name="Assumption Date 3 8 2" xfId="1540"/>
    <cellStyle name="Assumption Date 3 8 3" xfId="1541"/>
    <cellStyle name="Assumption Date 3 8 4" xfId="1542"/>
    <cellStyle name="Assumption Date 3 8 5" xfId="1543"/>
    <cellStyle name="Assumption Date 3 9" xfId="1544"/>
    <cellStyle name="Assumption Date 3 9 2" xfId="1545"/>
    <cellStyle name="Assumption Date 3 9 3" xfId="1546"/>
    <cellStyle name="Assumption Date 3 9 4" xfId="1547"/>
    <cellStyle name="Assumption Date 3 9 5" xfId="1548"/>
    <cellStyle name="Assumption Date 4" xfId="1549"/>
    <cellStyle name="Assumption Date 4 10" xfId="1550"/>
    <cellStyle name="Assumption Date 4 10 2" xfId="1551"/>
    <cellStyle name="Assumption Date 4 10 3" xfId="1552"/>
    <cellStyle name="Assumption Date 4 10 4" xfId="1553"/>
    <cellStyle name="Assumption Date 4 10 5" xfId="1554"/>
    <cellStyle name="Assumption Date 4 11" xfId="1555"/>
    <cellStyle name="Assumption Date 4 11 2" xfId="1556"/>
    <cellStyle name="Assumption Date 4 11 3" xfId="1557"/>
    <cellStyle name="Assumption Date 4 11 4" xfId="1558"/>
    <cellStyle name="Assumption Date 4 11 5" xfId="1559"/>
    <cellStyle name="Assumption Date 4 12" xfId="1560"/>
    <cellStyle name="Assumption Date 4 13" xfId="1561"/>
    <cellStyle name="Assumption Date 4 14" xfId="1562"/>
    <cellStyle name="Assumption Date 4 15" xfId="1563"/>
    <cellStyle name="Assumption Date 4 16" xfId="1564"/>
    <cellStyle name="Assumption Date 4 17" xfId="1565"/>
    <cellStyle name="Assumption Date 4 2" xfId="1566"/>
    <cellStyle name="Assumption Date 4 2 2" xfId="1567"/>
    <cellStyle name="Assumption Date 4 2 2 2" xfId="1568"/>
    <cellStyle name="Assumption Date 4 2 2 3" xfId="1569"/>
    <cellStyle name="Assumption Date 4 2 2 4" xfId="1570"/>
    <cellStyle name="Assumption Date 4 2 2 5" xfId="1571"/>
    <cellStyle name="Assumption Date 4 2 2 6" xfId="1572"/>
    <cellStyle name="Assumption Date 4 2 2 7" xfId="1573"/>
    <cellStyle name="Assumption Date 4 2 3" xfId="1574"/>
    <cellStyle name="Assumption Date 4 2 4" xfId="1575"/>
    <cellStyle name="Assumption Date 4 2 5" xfId="1576"/>
    <cellStyle name="Assumption Date 4 2 6" xfId="1577"/>
    <cellStyle name="Assumption Date 4 2 7" xfId="1578"/>
    <cellStyle name="Assumption Date 4 3" xfId="1579"/>
    <cellStyle name="Assumption Date 4 3 2" xfId="1580"/>
    <cellStyle name="Assumption Date 4 3 3" xfId="1581"/>
    <cellStyle name="Assumption Date 4 3 4" xfId="1582"/>
    <cellStyle name="Assumption Date 4 3 5" xfId="1583"/>
    <cellStyle name="Assumption Date 4 4" xfId="1584"/>
    <cellStyle name="Assumption Date 4 4 2" xfId="1585"/>
    <cellStyle name="Assumption Date 4 4 3" xfId="1586"/>
    <cellStyle name="Assumption Date 4 4 4" xfId="1587"/>
    <cellStyle name="Assumption Date 4 4 5" xfId="1588"/>
    <cellStyle name="Assumption Date 4 5" xfId="1589"/>
    <cellStyle name="Assumption Date 4 5 2" xfId="1590"/>
    <cellStyle name="Assumption Date 4 5 3" xfId="1591"/>
    <cellStyle name="Assumption Date 4 5 4" xfId="1592"/>
    <cellStyle name="Assumption Date 4 5 5" xfId="1593"/>
    <cellStyle name="Assumption Date 4 6" xfId="1594"/>
    <cellStyle name="Assumption Date 4 6 2" xfId="1595"/>
    <cellStyle name="Assumption Date 4 6 3" xfId="1596"/>
    <cellStyle name="Assumption Date 4 6 4" xfId="1597"/>
    <cellStyle name="Assumption Date 4 6 5" xfId="1598"/>
    <cellStyle name="Assumption Date 4 7" xfId="1599"/>
    <cellStyle name="Assumption Date 4 7 2" xfId="1600"/>
    <cellStyle name="Assumption Date 4 7 3" xfId="1601"/>
    <cellStyle name="Assumption Date 4 7 4" xfId="1602"/>
    <cellStyle name="Assumption Date 4 7 5" xfId="1603"/>
    <cellStyle name="Assumption Date 4 8" xfId="1604"/>
    <cellStyle name="Assumption Date 4 8 2" xfId="1605"/>
    <cellStyle name="Assumption Date 4 8 3" xfId="1606"/>
    <cellStyle name="Assumption Date 4 8 4" xfId="1607"/>
    <cellStyle name="Assumption Date 4 8 5" xfId="1608"/>
    <cellStyle name="Assumption Date 4 9" xfId="1609"/>
    <cellStyle name="Assumption Date 4 9 2" xfId="1610"/>
    <cellStyle name="Assumption Date 4 9 3" xfId="1611"/>
    <cellStyle name="Assumption Date 4 9 4" xfId="1612"/>
    <cellStyle name="Assumption Date 4 9 5" xfId="1613"/>
    <cellStyle name="Assumption Date 5" xfId="1614"/>
    <cellStyle name="Assumption Date 5 2" xfId="1615"/>
    <cellStyle name="Assumption Date 5 2 2" xfId="1616"/>
    <cellStyle name="Assumption Date 5 2 3" xfId="1617"/>
    <cellStyle name="Assumption Date 5 2 4" xfId="1618"/>
    <cellStyle name="Assumption Date 5 2 5" xfId="1619"/>
    <cellStyle name="Assumption Date 5 2 6" xfId="1620"/>
    <cellStyle name="Assumption Date 5 3" xfId="1621"/>
    <cellStyle name="Assumption Date 5 3 2" xfId="1622"/>
    <cellStyle name="Assumption Date 5 3 3" xfId="1623"/>
    <cellStyle name="Assumption Date 5 3 4" xfId="1624"/>
    <cellStyle name="Assumption Date 5 3 5" xfId="1625"/>
    <cellStyle name="Assumption Date 5 4" xfId="1626"/>
    <cellStyle name="Assumption Date 5 4 2" xfId="1627"/>
    <cellStyle name="Assumption Date 5 4 3" xfId="1628"/>
    <cellStyle name="Assumption Date 5 4 4" xfId="1629"/>
    <cellStyle name="Assumption Date 5 4 5" xfId="1630"/>
    <cellStyle name="Assumption Date 5 5" xfId="1631"/>
    <cellStyle name="Assumption Date 6" xfId="1632"/>
    <cellStyle name="Assumption Date 6 2" xfId="1633"/>
    <cellStyle name="Assumption Date 6 2 2" xfId="1634"/>
    <cellStyle name="Assumption Date 6 2 3" xfId="1635"/>
    <cellStyle name="Assumption Date 6 2 4" xfId="1636"/>
    <cellStyle name="Assumption Date 6 2 5" xfId="1637"/>
    <cellStyle name="Assumption Date 6 2 6" xfId="1638"/>
    <cellStyle name="Assumption Date 6 2 7" xfId="1639"/>
    <cellStyle name="Assumption Date 6 3" xfId="1640"/>
    <cellStyle name="Assumption Date 6 4" xfId="1641"/>
    <cellStyle name="Assumption Date 6 5" xfId="1642"/>
    <cellStyle name="Assumption Date 6 6" xfId="1643"/>
    <cellStyle name="Assumption Date 6 7" xfId="1644"/>
    <cellStyle name="Assumption Date 7" xfId="1645"/>
    <cellStyle name="Assumption Date 7 2" xfId="1646"/>
    <cellStyle name="Assumption Date 7 3" xfId="1647"/>
    <cellStyle name="Assumption Date 7 4" xfId="1648"/>
    <cellStyle name="Assumption Date 7 5" xfId="1649"/>
    <cellStyle name="Assumption Date 8" xfId="1650"/>
    <cellStyle name="Assumption Date 8 2" xfId="1651"/>
    <cellStyle name="Assumption Date 8 3" xfId="1652"/>
    <cellStyle name="Assumption Date 8 4" xfId="1653"/>
    <cellStyle name="Assumption Date 8 5" xfId="1654"/>
    <cellStyle name="Assumption Date 9" xfId="1655"/>
    <cellStyle name="Assumption Date 9 2" xfId="1656"/>
    <cellStyle name="Assumption Date 9 3" xfId="1657"/>
    <cellStyle name="Assumption Date 9 4" xfId="1658"/>
    <cellStyle name="Assumption Date 9 5" xfId="1659"/>
    <cellStyle name="B1.dateDD-MMM-YY" xfId="1660"/>
    <cellStyle name="B1.dateMMM-YY" xfId="1661"/>
    <cellStyle name="B1.general" xfId="1662"/>
    <cellStyle name="B1.percentage" xfId="1663"/>
    <cellStyle name="B1.text" xfId="1664"/>
    <cellStyle name="B1.textgrid" xfId="1665"/>
    <cellStyle name="B2.dateDD-MMM-YY" xfId="1666"/>
    <cellStyle name="B2.dateMMM-YY" xfId="1667"/>
    <cellStyle name="B2.general" xfId="1668"/>
    <cellStyle name="B2.percentage" xfId="1669"/>
    <cellStyle name="B2.text" xfId="1670"/>
    <cellStyle name="B2.textgrid" xfId="1671"/>
    <cellStyle name="B3.dateDD-MMM_YY" xfId="1672"/>
    <cellStyle name="B3.dateMMM-YY" xfId="1673"/>
    <cellStyle name="B3.general" xfId="1674"/>
    <cellStyle name="B3.percentage" xfId="1675"/>
    <cellStyle name="B3.text" xfId="1676"/>
    <cellStyle name="B3.textgrid" xfId="1677"/>
    <cellStyle name="Bad 2" xfId="1678"/>
    <cellStyle name="Bad 3" xfId="1679"/>
    <cellStyle name="Bad 4" xfId="1680"/>
    <cellStyle name="Besucht?r Hyperlink" xfId="1681"/>
    <cellStyle name="Besuchtɥr Hyperlink" xfId="1682"/>
    <cellStyle name="Bid £m format" xfId="1683"/>
    <cellStyle name="BlankRow" xfId="1684"/>
    <cellStyle name="Block" xfId="1685"/>
    <cellStyle name="Border" xfId="1686"/>
    <cellStyle name="brakcomma" xfId="1687"/>
    <cellStyle name="brakcomma 2" xfId="1688"/>
    <cellStyle name="brakcomma 3" xfId="1689"/>
    <cellStyle name="bullet" xfId="1690"/>
    <cellStyle name="bullet 2" xfId="1691"/>
    <cellStyle name="bullet 2 2" xfId="1692"/>
    <cellStyle name="bullet 2 3" xfId="1693"/>
    <cellStyle name="bwcomma" xfId="1694"/>
    <cellStyle name="bwcomma 2" xfId="1695"/>
    <cellStyle name="bwcomma 3" xfId="1696"/>
    <cellStyle name="C1.dateDD-MMM-YY" xfId="1697"/>
    <cellStyle name="C1.dateMMM-YY" xfId="1698"/>
    <cellStyle name="C1.general" xfId="1699"/>
    <cellStyle name="C1.percentage" xfId="1700"/>
    <cellStyle name="C2.total" xfId="1701"/>
    <cellStyle name="C2.totalpercentage" xfId="1702"/>
    <cellStyle name="C3.dateDD-MMM-YY" xfId="1703"/>
    <cellStyle name="C3.dateMMM-YY" xfId="1704"/>
    <cellStyle name="C3.general" xfId="1705"/>
    <cellStyle name="C3.percentage" xfId="1706"/>
    <cellStyle name="C4.total" xfId="1707"/>
    <cellStyle name="C4.totalpercentage" xfId="1708"/>
    <cellStyle name="CAL_D" xfId="1709"/>
    <cellStyle name="Calander_heading" xfId="1710"/>
    <cellStyle name="Calc" xfId="1711"/>
    <cellStyle name="Calc - Blue" xfId="1712"/>
    <cellStyle name="Calc - Blue 2" xfId="1713"/>
    <cellStyle name="Calc - Blue 2 2" xfId="1714"/>
    <cellStyle name="Calc - Blue 2 2 10" xfId="1715"/>
    <cellStyle name="Calc - Blue 2 2 10 2" xfId="1716"/>
    <cellStyle name="Calc - Blue 2 2 10 3" xfId="1717"/>
    <cellStyle name="Calc - Blue 2 2 10 4" xfId="1718"/>
    <cellStyle name="Calc - Blue 2 2 10 5" xfId="1719"/>
    <cellStyle name="Calc - Blue 2 2 11" xfId="1720"/>
    <cellStyle name="Calc - Blue 2 2 11 2" xfId="1721"/>
    <cellStyle name="Calc - Blue 2 2 11 3" xfId="1722"/>
    <cellStyle name="Calc - Blue 2 2 11 4" xfId="1723"/>
    <cellStyle name="Calc - Blue 2 2 11 5" xfId="1724"/>
    <cellStyle name="Calc - Blue 2 2 12" xfId="1725"/>
    <cellStyle name="Calc - Blue 2 2 12 2" xfId="1726"/>
    <cellStyle name="Calc - Blue 2 2 12 3" xfId="1727"/>
    <cellStyle name="Calc - Blue 2 2 12 4" xfId="1728"/>
    <cellStyle name="Calc - Blue 2 2 12 5" xfId="1729"/>
    <cellStyle name="Calc - Blue 2 2 13" xfId="1730"/>
    <cellStyle name="Calc - Blue 2 2 13 2" xfId="1731"/>
    <cellStyle name="Calc - Blue 2 2 13 3" xfId="1732"/>
    <cellStyle name="Calc - Blue 2 2 13 4" xfId="1733"/>
    <cellStyle name="Calc - Blue 2 2 13 5" xfId="1734"/>
    <cellStyle name="Calc - Blue 2 2 14" xfId="1735"/>
    <cellStyle name="Calc - Blue 2 2 14 2" xfId="1736"/>
    <cellStyle name="Calc - Blue 2 2 14 3" xfId="1737"/>
    <cellStyle name="Calc - Blue 2 2 14 4" xfId="1738"/>
    <cellStyle name="Calc - Blue 2 2 14 5" xfId="1739"/>
    <cellStyle name="Calc - Blue 2 2 15" xfId="1740"/>
    <cellStyle name="Calc - Blue 2 2 16" xfId="1741"/>
    <cellStyle name="Calc - Blue 2 2 17" xfId="1742"/>
    <cellStyle name="Calc - Blue 2 2 2" xfId="1743"/>
    <cellStyle name="Calc - Blue 2 2 2 10" xfId="1744"/>
    <cellStyle name="Calc - Blue 2 2 2 10 2" xfId="1745"/>
    <cellStyle name="Calc - Blue 2 2 2 10 3" xfId="1746"/>
    <cellStyle name="Calc - Blue 2 2 2 10 4" xfId="1747"/>
    <cellStyle name="Calc - Blue 2 2 2 10 5" xfId="1748"/>
    <cellStyle name="Calc - Blue 2 2 2 11" xfId="1749"/>
    <cellStyle name="Calc - Blue 2 2 2 11 2" xfId="1750"/>
    <cellStyle name="Calc - Blue 2 2 2 11 3" xfId="1751"/>
    <cellStyle name="Calc - Blue 2 2 2 11 4" xfId="1752"/>
    <cellStyle name="Calc - Blue 2 2 2 11 5" xfId="1753"/>
    <cellStyle name="Calc - Blue 2 2 2 12" xfId="1754"/>
    <cellStyle name="Calc - Blue 2 2 2 12 2" xfId="1755"/>
    <cellStyle name="Calc - Blue 2 2 2 12 3" xfId="1756"/>
    <cellStyle name="Calc - Blue 2 2 2 12 4" xfId="1757"/>
    <cellStyle name="Calc - Blue 2 2 2 12 5" xfId="1758"/>
    <cellStyle name="Calc - Blue 2 2 2 13" xfId="1759"/>
    <cellStyle name="Calc - Blue 2 2 2 13 2" xfId="1760"/>
    <cellStyle name="Calc - Blue 2 2 2 13 3" xfId="1761"/>
    <cellStyle name="Calc - Blue 2 2 2 13 4" xfId="1762"/>
    <cellStyle name="Calc - Blue 2 2 2 13 5" xfId="1763"/>
    <cellStyle name="Calc - Blue 2 2 2 14" xfId="1764"/>
    <cellStyle name="Calc - Blue 2 2 2 15" xfId="1765"/>
    <cellStyle name="Calc - Blue 2 2 2 2" xfId="1766"/>
    <cellStyle name="Calc - Blue 2 2 2 2 2" xfId="1767"/>
    <cellStyle name="Calc - Blue 2 2 2 2 3" xfId="1768"/>
    <cellStyle name="Calc - Blue 2 2 2 2 4" xfId="1769"/>
    <cellStyle name="Calc - Blue 2 2 2 2 5" xfId="1770"/>
    <cellStyle name="Calc - Blue 2 2 2 2 6" xfId="1771"/>
    <cellStyle name="Calc - Blue 2 2 2 3" xfId="1772"/>
    <cellStyle name="Calc - Blue 2 2 2 3 2" xfId="1773"/>
    <cellStyle name="Calc - Blue 2 2 2 3 3" xfId="1774"/>
    <cellStyle name="Calc - Blue 2 2 2 3 4" xfId="1775"/>
    <cellStyle name="Calc - Blue 2 2 2 3 5" xfId="1776"/>
    <cellStyle name="Calc - Blue 2 2 2 3 6" xfId="1777"/>
    <cellStyle name="Calc - Blue 2 2 2 4" xfId="1778"/>
    <cellStyle name="Calc - Blue 2 2 2 4 2" xfId="1779"/>
    <cellStyle name="Calc - Blue 2 2 2 4 3" xfId="1780"/>
    <cellStyle name="Calc - Blue 2 2 2 4 4" xfId="1781"/>
    <cellStyle name="Calc - Blue 2 2 2 4 5" xfId="1782"/>
    <cellStyle name="Calc - Blue 2 2 2 5" xfId="1783"/>
    <cellStyle name="Calc - Blue 2 2 2 5 2" xfId="1784"/>
    <cellStyle name="Calc - Blue 2 2 2 5 3" xfId="1785"/>
    <cellStyle name="Calc - Blue 2 2 2 5 4" xfId="1786"/>
    <cellStyle name="Calc - Blue 2 2 2 5 5" xfId="1787"/>
    <cellStyle name="Calc - Blue 2 2 2 6" xfId="1788"/>
    <cellStyle name="Calc - Blue 2 2 2 6 2" xfId="1789"/>
    <cellStyle name="Calc - Blue 2 2 2 6 3" xfId="1790"/>
    <cellStyle name="Calc - Blue 2 2 2 6 4" xfId="1791"/>
    <cellStyle name="Calc - Blue 2 2 2 6 5" xfId="1792"/>
    <cellStyle name="Calc - Blue 2 2 2 7" xfId="1793"/>
    <cellStyle name="Calc - Blue 2 2 2 7 2" xfId="1794"/>
    <cellStyle name="Calc - Blue 2 2 2 7 3" xfId="1795"/>
    <cellStyle name="Calc - Blue 2 2 2 7 4" xfId="1796"/>
    <cellStyle name="Calc - Blue 2 2 2 7 5" xfId="1797"/>
    <cellStyle name="Calc - Blue 2 2 2 8" xfId="1798"/>
    <cellStyle name="Calc - Blue 2 2 2 8 2" xfId="1799"/>
    <cellStyle name="Calc - Blue 2 2 2 8 3" xfId="1800"/>
    <cellStyle name="Calc - Blue 2 2 2 8 4" xfId="1801"/>
    <cellStyle name="Calc - Blue 2 2 2 8 5" xfId="1802"/>
    <cellStyle name="Calc - Blue 2 2 2 9" xfId="1803"/>
    <cellStyle name="Calc - Blue 2 2 2 9 2" xfId="1804"/>
    <cellStyle name="Calc - Blue 2 2 2 9 3" xfId="1805"/>
    <cellStyle name="Calc - Blue 2 2 2 9 4" xfId="1806"/>
    <cellStyle name="Calc - Blue 2 2 2 9 5" xfId="1807"/>
    <cellStyle name="Calc - Blue 2 2 3" xfId="1808"/>
    <cellStyle name="Calc - Blue 2 2 3 2" xfId="1809"/>
    <cellStyle name="Calc - Blue 2 2 3 3" xfId="1810"/>
    <cellStyle name="Calc - Blue 2 2 3 4" xfId="1811"/>
    <cellStyle name="Calc - Blue 2 2 3 5" xfId="1812"/>
    <cellStyle name="Calc - Blue 2 2 3 6" xfId="1813"/>
    <cellStyle name="Calc - Blue 2 2 4" xfId="1814"/>
    <cellStyle name="Calc - Blue 2 2 4 2" xfId="1815"/>
    <cellStyle name="Calc - Blue 2 2 4 3" xfId="1816"/>
    <cellStyle name="Calc - Blue 2 2 4 4" xfId="1817"/>
    <cellStyle name="Calc - Blue 2 2 4 5" xfId="1818"/>
    <cellStyle name="Calc - Blue 2 2 4 6" xfId="1819"/>
    <cellStyle name="Calc - Blue 2 2 5" xfId="1820"/>
    <cellStyle name="Calc - Blue 2 2 5 2" xfId="1821"/>
    <cellStyle name="Calc - Blue 2 2 5 3" xfId="1822"/>
    <cellStyle name="Calc - Blue 2 2 5 4" xfId="1823"/>
    <cellStyle name="Calc - Blue 2 2 5 5" xfId="1824"/>
    <cellStyle name="Calc - Blue 2 2 6" xfId="1825"/>
    <cellStyle name="Calc - Blue 2 2 6 2" xfId="1826"/>
    <cellStyle name="Calc - Blue 2 2 6 3" xfId="1827"/>
    <cellStyle name="Calc - Blue 2 2 6 4" xfId="1828"/>
    <cellStyle name="Calc - Blue 2 2 6 5" xfId="1829"/>
    <cellStyle name="Calc - Blue 2 2 7" xfId="1830"/>
    <cellStyle name="Calc - Blue 2 2 7 2" xfId="1831"/>
    <cellStyle name="Calc - Blue 2 2 7 3" xfId="1832"/>
    <cellStyle name="Calc - Blue 2 2 7 4" xfId="1833"/>
    <cellStyle name="Calc - Blue 2 2 7 5" xfId="1834"/>
    <cellStyle name="Calc - Blue 2 2 8" xfId="1835"/>
    <cellStyle name="Calc - Blue 2 2 8 2" xfId="1836"/>
    <cellStyle name="Calc - Blue 2 2 8 3" xfId="1837"/>
    <cellStyle name="Calc - Blue 2 2 8 4" xfId="1838"/>
    <cellStyle name="Calc - Blue 2 2 8 5" xfId="1839"/>
    <cellStyle name="Calc - Blue 2 2 9" xfId="1840"/>
    <cellStyle name="Calc - Blue 2 2 9 2" xfId="1841"/>
    <cellStyle name="Calc - Blue 2 2 9 3" xfId="1842"/>
    <cellStyle name="Calc - Blue 2 2 9 4" xfId="1843"/>
    <cellStyle name="Calc - Blue 2 2 9 5" xfId="1844"/>
    <cellStyle name="Calc - Blue 3" xfId="1845"/>
    <cellStyle name="Calc - Blue 4" xfId="1846"/>
    <cellStyle name="Calc - Blue_Do Nothing FY11" xfId="1847"/>
    <cellStyle name="Calc - Custom 1" xfId="1848"/>
    <cellStyle name="Calc - Custom 2" xfId="1849"/>
    <cellStyle name="Calc - Feed" xfId="1850"/>
    <cellStyle name="Calc - Feed 2" xfId="1851"/>
    <cellStyle name="Calc - Feed 3" xfId="1852"/>
    <cellStyle name="Calc - Feed 4" xfId="1853"/>
    <cellStyle name="Calc - Feed_Do Nothing FY11" xfId="1854"/>
    <cellStyle name="Calc - Green" xfId="1855"/>
    <cellStyle name="Calc - Green 2" xfId="1856"/>
    <cellStyle name="Calc - Green 2 2" xfId="1857"/>
    <cellStyle name="Calc - Green 3" xfId="1858"/>
    <cellStyle name="Calc - Green 4" xfId="1859"/>
    <cellStyle name="Calc - Green_Do Nothing FY11" xfId="1860"/>
    <cellStyle name="Calc - Grey" xfId="1861"/>
    <cellStyle name="Calc - Grey 2" xfId="1862"/>
    <cellStyle name="Calc - Grey 2 2" xfId="1863"/>
    <cellStyle name="Calc - Grey 2 2 10" xfId="1864"/>
    <cellStyle name="Calc - Grey 2 2 10 2" xfId="1865"/>
    <cellStyle name="Calc - Grey 2 2 10 3" xfId="1866"/>
    <cellStyle name="Calc - Grey 2 2 10 4" xfId="1867"/>
    <cellStyle name="Calc - Grey 2 2 10 5" xfId="1868"/>
    <cellStyle name="Calc - Grey 2 2 11" xfId="1869"/>
    <cellStyle name="Calc - Grey 2 2 11 2" xfId="1870"/>
    <cellStyle name="Calc - Grey 2 2 11 3" xfId="1871"/>
    <cellStyle name="Calc - Grey 2 2 11 4" xfId="1872"/>
    <cellStyle name="Calc - Grey 2 2 11 5" xfId="1873"/>
    <cellStyle name="Calc - Grey 2 2 12" xfId="1874"/>
    <cellStyle name="Calc - Grey 2 2 12 2" xfId="1875"/>
    <cellStyle name="Calc - Grey 2 2 12 3" xfId="1876"/>
    <cellStyle name="Calc - Grey 2 2 12 4" xfId="1877"/>
    <cellStyle name="Calc - Grey 2 2 12 5" xfId="1878"/>
    <cellStyle name="Calc - Grey 2 2 13" xfId="1879"/>
    <cellStyle name="Calc - Grey 2 2 13 2" xfId="1880"/>
    <cellStyle name="Calc - Grey 2 2 13 3" xfId="1881"/>
    <cellStyle name="Calc - Grey 2 2 13 4" xfId="1882"/>
    <cellStyle name="Calc - Grey 2 2 13 5" xfId="1883"/>
    <cellStyle name="Calc - Grey 2 2 14" xfId="1884"/>
    <cellStyle name="Calc - Grey 2 2 14 2" xfId="1885"/>
    <cellStyle name="Calc - Grey 2 2 14 3" xfId="1886"/>
    <cellStyle name="Calc - Grey 2 2 14 4" xfId="1887"/>
    <cellStyle name="Calc - Grey 2 2 14 5" xfId="1888"/>
    <cellStyle name="Calc - Grey 2 2 15" xfId="1889"/>
    <cellStyle name="Calc - Grey 2 2 16" xfId="1890"/>
    <cellStyle name="Calc - Grey 2 2 17" xfId="1891"/>
    <cellStyle name="Calc - Grey 2 2 2" xfId="1892"/>
    <cellStyle name="Calc - Grey 2 2 2 10" xfId="1893"/>
    <cellStyle name="Calc - Grey 2 2 2 10 2" xfId="1894"/>
    <cellStyle name="Calc - Grey 2 2 2 10 3" xfId="1895"/>
    <cellStyle name="Calc - Grey 2 2 2 10 4" xfId="1896"/>
    <cellStyle name="Calc - Grey 2 2 2 10 5" xfId="1897"/>
    <cellStyle name="Calc - Grey 2 2 2 11" xfId="1898"/>
    <cellStyle name="Calc - Grey 2 2 2 11 2" xfId="1899"/>
    <cellStyle name="Calc - Grey 2 2 2 11 3" xfId="1900"/>
    <cellStyle name="Calc - Grey 2 2 2 11 4" xfId="1901"/>
    <cellStyle name="Calc - Grey 2 2 2 11 5" xfId="1902"/>
    <cellStyle name="Calc - Grey 2 2 2 12" xfId="1903"/>
    <cellStyle name="Calc - Grey 2 2 2 12 2" xfId="1904"/>
    <cellStyle name="Calc - Grey 2 2 2 12 3" xfId="1905"/>
    <cellStyle name="Calc - Grey 2 2 2 12 4" xfId="1906"/>
    <cellStyle name="Calc - Grey 2 2 2 12 5" xfId="1907"/>
    <cellStyle name="Calc - Grey 2 2 2 13" xfId="1908"/>
    <cellStyle name="Calc - Grey 2 2 2 13 2" xfId="1909"/>
    <cellStyle name="Calc - Grey 2 2 2 13 3" xfId="1910"/>
    <cellStyle name="Calc - Grey 2 2 2 13 4" xfId="1911"/>
    <cellStyle name="Calc - Grey 2 2 2 13 5" xfId="1912"/>
    <cellStyle name="Calc - Grey 2 2 2 14" xfId="1913"/>
    <cellStyle name="Calc - Grey 2 2 2 15" xfId="1914"/>
    <cellStyle name="Calc - Grey 2 2 2 2" xfId="1915"/>
    <cellStyle name="Calc - Grey 2 2 2 2 2" xfId="1916"/>
    <cellStyle name="Calc - Grey 2 2 2 2 3" xfId="1917"/>
    <cellStyle name="Calc - Grey 2 2 2 2 4" xfId="1918"/>
    <cellStyle name="Calc - Grey 2 2 2 2 5" xfId="1919"/>
    <cellStyle name="Calc - Grey 2 2 2 2 6" xfId="1920"/>
    <cellStyle name="Calc - Grey 2 2 2 3" xfId="1921"/>
    <cellStyle name="Calc - Grey 2 2 2 3 2" xfId="1922"/>
    <cellStyle name="Calc - Grey 2 2 2 3 3" xfId="1923"/>
    <cellStyle name="Calc - Grey 2 2 2 3 4" xfId="1924"/>
    <cellStyle name="Calc - Grey 2 2 2 3 5" xfId="1925"/>
    <cellStyle name="Calc - Grey 2 2 2 3 6" xfId="1926"/>
    <cellStyle name="Calc - Grey 2 2 2 4" xfId="1927"/>
    <cellStyle name="Calc - Grey 2 2 2 4 2" xfId="1928"/>
    <cellStyle name="Calc - Grey 2 2 2 4 3" xfId="1929"/>
    <cellStyle name="Calc - Grey 2 2 2 4 4" xfId="1930"/>
    <cellStyle name="Calc - Grey 2 2 2 4 5" xfId="1931"/>
    <cellStyle name="Calc - Grey 2 2 2 5" xfId="1932"/>
    <cellStyle name="Calc - Grey 2 2 2 5 2" xfId="1933"/>
    <cellStyle name="Calc - Grey 2 2 2 5 3" xfId="1934"/>
    <cellStyle name="Calc - Grey 2 2 2 5 4" xfId="1935"/>
    <cellStyle name="Calc - Grey 2 2 2 5 5" xfId="1936"/>
    <cellStyle name="Calc - Grey 2 2 2 6" xfId="1937"/>
    <cellStyle name="Calc - Grey 2 2 2 6 2" xfId="1938"/>
    <cellStyle name="Calc - Grey 2 2 2 6 3" xfId="1939"/>
    <cellStyle name="Calc - Grey 2 2 2 6 4" xfId="1940"/>
    <cellStyle name="Calc - Grey 2 2 2 6 5" xfId="1941"/>
    <cellStyle name="Calc - Grey 2 2 2 7" xfId="1942"/>
    <cellStyle name="Calc - Grey 2 2 2 7 2" xfId="1943"/>
    <cellStyle name="Calc - Grey 2 2 2 7 3" xfId="1944"/>
    <cellStyle name="Calc - Grey 2 2 2 7 4" xfId="1945"/>
    <cellStyle name="Calc - Grey 2 2 2 7 5" xfId="1946"/>
    <cellStyle name="Calc - Grey 2 2 2 8" xfId="1947"/>
    <cellStyle name="Calc - Grey 2 2 2 8 2" xfId="1948"/>
    <cellStyle name="Calc - Grey 2 2 2 8 3" xfId="1949"/>
    <cellStyle name="Calc - Grey 2 2 2 8 4" xfId="1950"/>
    <cellStyle name="Calc - Grey 2 2 2 8 5" xfId="1951"/>
    <cellStyle name="Calc - Grey 2 2 2 9" xfId="1952"/>
    <cellStyle name="Calc - Grey 2 2 2 9 2" xfId="1953"/>
    <cellStyle name="Calc - Grey 2 2 2 9 3" xfId="1954"/>
    <cellStyle name="Calc - Grey 2 2 2 9 4" xfId="1955"/>
    <cellStyle name="Calc - Grey 2 2 2 9 5" xfId="1956"/>
    <cellStyle name="Calc - Grey 2 2 3" xfId="1957"/>
    <cellStyle name="Calc - Grey 2 2 3 2" xfId="1958"/>
    <cellStyle name="Calc - Grey 2 2 3 3" xfId="1959"/>
    <cellStyle name="Calc - Grey 2 2 3 4" xfId="1960"/>
    <cellStyle name="Calc - Grey 2 2 3 5" xfId="1961"/>
    <cellStyle name="Calc - Grey 2 2 3 6" xfId="1962"/>
    <cellStyle name="Calc - Grey 2 2 4" xfId="1963"/>
    <cellStyle name="Calc - Grey 2 2 4 2" xfId="1964"/>
    <cellStyle name="Calc - Grey 2 2 4 3" xfId="1965"/>
    <cellStyle name="Calc - Grey 2 2 4 4" xfId="1966"/>
    <cellStyle name="Calc - Grey 2 2 4 5" xfId="1967"/>
    <cellStyle name="Calc - Grey 2 2 4 6" xfId="1968"/>
    <cellStyle name="Calc - Grey 2 2 5" xfId="1969"/>
    <cellStyle name="Calc - Grey 2 2 5 2" xfId="1970"/>
    <cellStyle name="Calc - Grey 2 2 5 3" xfId="1971"/>
    <cellStyle name="Calc - Grey 2 2 5 4" xfId="1972"/>
    <cellStyle name="Calc - Grey 2 2 5 5" xfId="1973"/>
    <cellStyle name="Calc - Grey 2 2 6" xfId="1974"/>
    <cellStyle name="Calc - Grey 2 2 6 2" xfId="1975"/>
    <cellStyle name="Calc - Grey 2 2 6 3" xfId="1976"/>
    <cellStyle name="Calc - Grey 2 2 6 4" xfId="1977"/>
    <cellStyle name="Calc - Grey 2 2 6 5" xfId="1978"/>
    <cellStyle name="Calc - Grey 2 2 7" xfId="1979"/>
    <cellStyle name="Calc - Grey 2 2 7 2" xfId="1980"/>
    <cellStyle name="Calc - Grey 2 2 7 3" xfId="1981"/>
    <cellStyle name="Calc - Grey 2 2 7 4" xfId="1982"/>
    <cellStyle name="Calc - Grey 2 2 7 5" xfId="1983"/>
    <cellStyle name="Calc - Grey 2 2 8" xfId="1984"/>
    <cellStyle name="Calc - Grey 2 2 8 2" xfId="1985"/>
    <cellStyle name="Calc - Grey 2 2 8 3" xfId="1986"/>
    <cellStyle name="Calc - Grey 2 2 8 4" xfId="1987"/>
    <cellStyle name="Calc - Grey 2 2 8 5" xfId="1988"/>
    <cellStyle name="Calc - Grey 2 2 9" xfId="1989"/>
    <cellStyle name="Calc - Grey 2 2 9 2" xfId="1990"/>
    <cellStyle name="Calc - Grey 2 2 9 3" xfId="1991"/>
    <cellStyle name="Calc - Grey 2 2 9 4" xfId="1992"/>
    <cellStyle name="Calc - Grey 2 2 9 5" xfId="1993"/>
    <cellStyle name="Calc - Grey 3" xfId="1994"/>
    <cellStyle name="Calc - Grey 4" xfId="1995"/>
    <cellStyle name="Calc - Grey_Do Nothing FY11" xfId="1996"/>
    <cellStyle name="Calc - Index" xfId="1997"/>
    <cellStyle name="Calc - Light" xfId="1998"/>
    <cellStyle name="Calc - Light White" xfId="1999"/>
    <cellStyle name="Calc - Light_Financial Template_ICECV1.00 Final_Reformatted_v4" xfId="2000"/>
    <cellStyle name="Calc - White" xfId="2001"/>
    <cellStyle name="Calc - White 2" xfId="2002"/>
    <cellStyle name="Calc - White 2 2" xfId="2003"/>
    <cellStyle name="Calc - White 2 2 10" xfId="2004"/>
    <cellStyle name="Calc - White 2 2 10 2" xfId="2005"/>
    <cellStyle name="Calc - White 2 2 10 3" xfId="2006"/>
    <cellStyle name="Calc - White 2 2 10 4" xfId="2007"/>
    <cellStyle name="Calc - White 2 2 10 5" xfId="2008"/>
    <cellStyle name="Calc - White 2 2 11" xfId="2009"/>
    <cellStyle name="Calc - White 2 2 11 2" xfId="2010"/>
    <cellStyle name="Calc - White 2 2 11 3" xfId="2011"/>
    <cellStyle name="Calc - White 2 2 11 4" xfId="2012"/>
    <cellStyle name="Calc - White 2 2 11 5" xfId="2013"/>
    <cellStyle name="Calc - White 2 2 12" xfId="2014"/>
    <cellStyle name="Calc - White 2 2 12 2" xfId="2015"/>
    <cellStyle name="Calc - White 2 2 12 3" xfId="2016"/>
    <cellStyle name="Calc - White 2 2 12 4" xfId="2017"/>
    <cellStyle name="Calc - White 2 2 12 5" xfId="2018"/>
    <cellStyle name="Calc - White 2 2 13" xfId="2019"/>
    <cellStyle name="Calc - White 2 2 13 2" xfId="2020"/>
    <cellStyle name="Calc - White 2 2 13 3" xfId="2021"/>
    <cellStyle name="Calc - White 2 2 13 4" xfId="2022"/>
    <cellStyle name="Calc - White 2 2 13 5" xfId="2023"/>
    <cellStyle name="Calc - White 2 2 14" xfId="2024"/>
    <cellStyle name="Calc - White 2 2 14 2" xfId="2025"/>
    <cellStyle name="Calc - White 2 2 14 3" xfId="2026"/>
    <cellStyle name="Calc - White 2 2 14 4" xfId="2027"/>
    <cellStyle name="Calc - White 2 2 14 5" xfId="2028"/>
    <cellStyle name="Calc - White 2 2 15" xfId="2029"/>
    <cellStyle name="Calc - White 2 2 16" xfId="2030"/>
    <cellStyle name="Calc - White 2 2 17" xfId="2031"/>
    <cellStyle name="Calc - White 2 2 2" xfId="2032"/>
    <cellStyle name="Calc - White 2 2 2 10" xfId="2033"/>
    <cellStyle name="Calc - White 2 2 2 10 2" xfId="2034"/>
    <cellStyle name="Calc - White 2 2 2 10 3" xfId="2035"/>
    <cellStyle name="Calc - White 2 2 2 10 4" xfId="2036"/>
    <cellStyle name="Calc - White 2 2 2 10 5" xfId="2037"/>
    <cellStyle name="Calc - White 2 2 2 11" xfId="2038"/>
    <cellStyle name="Calc - White 2 2 2 11 2" xfId="2039"/>
    <cellStyle name="Calc - White 2 2 2 11 3" xfId="2040"/>
    <cellStyle name="Calc - White 2 2 2 11 4" xfId="2041"/>
    <cellStyle name="Calc - White 2 2 2 11 5" xfId="2042"/>
    <cellStyle name="Calc - White 2 2 2 12" xfId="2043"/>
    <cellStyle name="Calc - White 2 2 2 12 2" xfId="2044"/>
    <cellStyle name="Calc - White 2 2 2 12 3" xfId="2045"/>
    <cellStyle name="Calc - White 2 2 2 12 4" xfId="2046"/>
    <cellStyle name="Calc - White 2 2 2 12 5" xfId="2047"/>
    <cellStyle name="Calc - White 2 2 2 13" xfId="2048"/>
    <cellStyle name="Calc - White 2 2 2 13 2" xfId="2049"/>
    <cellStyle name="Calc - White 2 2 2 13 3" xfId="2050"/>
    <cellStyle name="Calc - White 2 2 2 13 4" xfId="2051"/>
    <cellStyle name="Calc - White 2 2 2 13 5" xfId="2052"/>
    <cellStyle name="Calc - White 2 2 2 14" xfId="2053"/>
    <cellStyle name="Calc - White 2 2 2 15" xfId="2054"/>
    <cellStyle name="Calc - White 2 2 2 2" xfId="2055"/>
    <cellStyle name="Calc - White 2 2 2 2 2" xfId="2056"/>
    <cellStyle name="Calc - White 2 2 2 2 3" xfId="2057"/>
    <cellStyle name="Calc - White 2 2 2 2 4" xfId="2058"/>
    <cellStyle name="Calc - White 2 2 2 2 5" xfId="2059"/>
    <cellStyle name="Calc - White 2 2 2 2 6" xfId="2060"/>
    <cellStyle name="Calc - White 2 2 2 3" xfId="2061"/>
    <cellStyle name="Calc - White 2 2 2 3 2" xfId="2062"/>
    <cellStyle name="Calc - White 2 2 2 3 3" xfId="2063"/>
    <cellStyle name="Calc - White 2 2 2 3 4" xfId="2064"/>
    <cellStyle name="Calc - White 2 2 2 3 5" xfId="2065"/>
    <cellStyle name="Calc - White 2 2 2 3 6" xfId="2066"/>
    <cellStyle name="Calc - White 2 2 2 4" xfId="2067"/>
    <cellStyle name="Calc - White 2 2 2 4 2" xfId="2068"/>
    <cellStyle name="Calc - White 2 2 2 4 3" xfId="2069"/>
    <cellStyle name="Calc - White 2 2 2 4 4" xfId="2070"/>
    <cellStyle name="Calc - White 2 2 2 4 5" xfId="2071"/>
    <cellStyle name="Calc - White 2 2 2 5" xfId="2072"/>
    <cellStyle name="Calc - White 2 2 2 5 2" xfId="2073"/>
    <cellStyle name="Calc - White 2 2 2 5 3" xfId="2074"/>
    <cellStyle name="Calc - White 2 2 2 5 4" xfId="2075"/>
    <cellStyle name="Calc - White 2 2 2 5 5" xfId="2076"/>
    <cellStyle name="Calc - White 2 2 2 6" xfId="2077"/>
    <cellStyle name="Calc - White 2 2 2 6 2" xfId="2078"/>
    <cellStyle name="Calc - White 2 2 2 6 3" xfId="2079"/>
    <cellStyle name="Calc - White 2 2 2 6 4" xfId="2080"/>
    <cellStyle name="Calc - White 2 2 2 6 5" xfId="2081"/>
    <cellStyle name="Calc - White 2 2 2 7" xfId="2082"/>
    <cellStyle name="Calc - White 2 2 2 7 2" xfId="2083"/>
    <cellStyle name="Calc - White 2 2 2 7 3" xfId="2084"/>
    <cellStyle name="Calc - White 2 2 2 7 4" xfId="2085"/>
    <cellStyle name="Calc - White 2 2 2 7 5" xfId="2086"/>
    <cellStyle name="Calc - White 2 2 2 8" xfId="2087"/>
    <cellStyle name="Calc - White 2 2 2 8 2" xfId="2088"/>
    <cellStyle name="Calc - White 2 2 2 8 3" xfId="2089"/>
    <cellStyle name="Calc - White 2 2 2 8 4" xfId="2090"/>
    <cellStyle name="Calc - White 2 2 2 8 5" xfId="2091"/>
    <cellStyle name="Calc - White 2 2 2 9" xfId="2092"/>
    <cellStyle name="Calc - White 2 2 2 9 2" xfId="2093"/>
    <cellStyle name="Calc - White 2 2 2 9 3" xfId="2094"/>
    <cellStyle name="Calc - White 2 2 2 9 4" xfId="2095"/>
    <cellStyle name="Calc - White 2 2 2 9 5" xfId="2096"/>
    <cellStyle name="Calc - White 2 2 3" xfId="2097"/>
    <cellStyle name="Calc - White 2 2 3 2" xfId="2098"/>
    <cellStyle name="Calc - White 2 2 3 3" xfId="2099"/>
    <cellStyle name="Calc - White 2 2 3 4" xfId="2100"/>
    <cellStyle name="Calc - White 2 2 3 5" xfId="2101"/>
    <cellStyle name="Calc - White 2 2 3 6" xfId="2102"/>
    <cellStyle name="Calc - White 2 2 4" xfId="2103"/>
    <cellStyle name="Calc - White 2 2 4 2" xfId="2104"/>
    <cellStyle name="Calc - White 2 2 4 3" xfId="2105"/>
    <cellStyle name="Calc - White 2 2 4 4" xfId="2106"/>
    <cellStyle name="Calc - White 2 2 4 5" xfId="2107"/>
    <cellStyle name="Calc - White 2 2 4 6" xfId="2108"/>
    <cellStyle name="Calc - White 2 2 5" xfId="2109"/>
    <cellStyle name="Calc - White 2 2 5 2" xfId="2110"/>
    <cellStyle name="Calc - White 2 2 5 3" xfId="2111"/>
    <cellStyle name="Calc - White 2 2 5 4" xfId="2112"/>
    <cellStyle name="Calc - White 2 2 5 5" xfId="2113"/>
    <cellStyle name="Calc - White 2 2 6" xfId="2114"/>
    <cellStyle name="Calc - White 2 2 6 2" xfId="2115"/>
    <cellStyle name="Calc - White 2 2 6 3" xfId="2116"/>
    <cellStyle name="Calc - White 2 2 6 4" xfId="2117"/>
    <cellStyle name="Calc - White 2 2 6 5" xfId="2118"/>
    <cellStyle name="Calc - White 2 2 7" xfId="2119"/>
    <cellStyle name="Calc - White 2 2 7 2" xfId="2120"/>
    <cellStyle name="Calc - White 2 2 7 3" xfId="2121"/>
    <cellStyle name="Calc - White 2 2 7 4" xfId="2122"/>
    <cellStyle name="Calc - White 2 2 7 5" xfId="2123"/>
    <cellStyle name="Calc - White 2 2 8" xfId="2124"/>
    <cellStyle name="Calc - White 2 2 8 2" xfId="2125"/>
    <cellStyle name="Calc - White 2 2 8 3" xfId="2126"/>
    <cellStyle name="Calc - White 2 2 8 4" xfId="2127"/>
    <cellStyle name="Calc - White 2 2 8 5" xfId="2128"/>
    <cellStyle name="Calc - White 2 2 9" xfId="2129"/>
    <cellStyle name="Calc - White 2 2 9 2" xfId="2130"/>
    <cellStyle name="Calc - White 2 2 9 3" xfId="2131"/>
    <cellStyle name="Calc - White 2 2 9 4" xfId="2132"/>
    <cellStyle name="Calc - White 2 2 9 5" xfId="2133"/>
    <cellStyle name="Calc - White 3" xfId="2134"/>
    <cellStyle name="Calc - White 4" xfId="2135"/>
    <cellStyle name="Calc - White Light" xfId="2136"/>
    <cellStyle name="Calc - White_Bid Revenue Forecast" xfId="2137"/>
    <cellStyle name="Calc - yellow" xfId="2138"/>
    <cellStyle name="Calc - yellow 2" xfId="2139"/>
    <cellStyle name="Calc - yellow 2 10" xfId="2140"/>
    <cellStyle name="Calc - yellow 2 10 2" xfId="2141"/>
    <cellStyle name="Calc - yellow 2 10 3" xfId="2142"/>
    <cellStyle name="Calc - yellow 2 10 4" xfId="2143"/>
    <cellStyle name="Calc - yellow 2 10 5" xfId="2144"/>
    <cellStyle name="Calc - yellow 2 11" xfId="2145"/>
    <cellStyle name="Calc - yellow 2 11 2" xfId="2146"/>
    <cellStyle name="Calc - yellow 2 11 3" xfId="2147"/>
    <cellStyle name="Calc - yellow 2 11 4" xfId="2148"/>
    <cellStyle name="Calc - yellow 2 11 5" xfId="2149"/>
    <cellStyle name="Calc - yellow 2 12" xfId="2150"/>
    <cellStyle name="Calc - yellow 2 12 2" xfId="2151"/>
    <cellStyle name="Calc - yellow 2 12 3" xfId="2152"/>
    <cellStyle name="Calc - yellow 2 12 4" xfId="2153"/>
    <cellStyle name="Calc - yellow 2 12 5" xfId="2154"/>
    <cellStyle name="Calc - yellow 2 13" xfId="2155"/>
    <cellStyle name="Calc - yellow 2 13 2" xfId="2156"/>
    <cellStyle name="Calc - yellow 2 13 3" xfId="2157"/>
    <cellStyle name="Calc - yellow 2 13 4" xfId="2158"/>
    <cellStyle name="Calc - yellow 2 13 5" xfId="2159"/>
    <cellStyle name="Calc - yellow 2 14" xfId="2160"/>
    <cellStyle name="Calc - yellow 2 14 2" xfId="2161"/>
    <cellStyle name="Calc - yellow 2 14 3" xfId="2162"/>
    <cellStyle name="Calc - yellow 2 14 4" xfId="2163"/>
    <cellStyle name="Calc - yellow 2 14 5" xfId="2164"/>
    <cellStyle name="Calc - yellow 2 15" xfId="2165"/>
    <cellStyle name="Calc - yellow 2 16" xfId="2166"/>
    <cellStyle name="Calc - yellow 2 17" xfId="2167"/>
    <cellStyle name="Calc - yellow 2 2" xfId="2168"/>
    <cellStyle name="Calc - yellow 2 2 10" xfId="2169"/>
    <cellStyle name="Calc - yellow 2 2 10 2" xfId="2170"/>
    <cellStyle name="Calc - yellow 2 2 10 3" xfId="2171"/>
    <cellStyle name="Calc - yellow 2 2 10 4" xfId="2172"/>
    <cellStyle name="Calc - yellow 2 2 10 5" xfId="2173"/>
    <cellStyle name="Calc - yellow 2 2 11" xfId="2174"/>
    <cellStyle name="Calc - yellow 2 2 11 2" xfId="2175"/>
    <cellStyle name="Calc - yellow 2 2 11 3" xfId="2176"/>
    <cellStyle name="Calc - yellow 2 2 11 4" xfId="2177"/>
    <cellStyle name="Calc - yellow 2 2 11 5" xfId="2178"/>
    <cellStyle name="Calc - yellow 2 2 12" xfId="2179"/>
    <cellStyle name="Calc - yellow 2 2 12 2" xfId="2180"/>
    <cellStyle name="Calc - yellow 2 2 12 3" xfId="2181"/>
    <cellStyle name="Calc - yellow 2 2 12 4" xfId="2182"/>
    <cellStyle name="Calc - yellow 2 2 12 5" xfId="2183"/>
    <cellStyle name="Calc - yellow 2 2 13" xfId="2184"/>
    <cellStyle name="Calc - yellow 2 2 13 2" xfId="2185"/>
    <cellStyle name="Calc - yellow 2 2 13 3" xfId="2186"/>
    <cellStyle name="Calc - yellow 2 2 13 4" xfId="2187"/>
    <cellStyle name="Calc - yellow 2 2 13 5" xfId="2188"/>
    <cellStyle name="Calc - yellow 2 2 14" xfId="2189"/>
    <cellStyle name="Calc - yellow 2 2 15" xfId="2190"/>
    <cellStyle name="Calc - yellow 2 2 2" xfId="2191"/>
    <cellStyle name="Calc - yellow 2 2 2 2" xfId="2192"/>
    <cellStyle name="Calc - yellow 2 2 2 3" xfId="2193"/>
    <cellStyle name="Calc - yellow 2 2 2 4" xfId="2194"/>
    <cellStyle name="Calc - yellow 2 2 2 5" xfId="2195"/>
    <cellStyle name="Calc - yellow 2 2 2 6" xfId="2196"/>
    <cellStyle name="Calc - yellow 2 2 3" xfId="2197"/>
    <cellStyle name="Calc - yellow 2 2 3 2" xfId="2198"/>
    <cellStyle name="Calc - yellow 2 2 3 3" xfId="2199"/>
    <cellStyle name="Calc - yellow 2 2 3 4" xfId="2200"/>
    <cellStyle name="Calc - yellow 2 2 3 5" xfId="2201"/>
    <cellStyle name="Calc - yellow 2 2 3 6" xfId="2202"/>
    <cellStyle name="Calc - yellow 2 2 4" xfId="2203"/>
    <cellStyle name="Calc - yellow 2 2 4 2" xfId="2204"/>
    <cellStyle name="Calc - yellow 2 2 4 3" xfId="2205"/>
    <cellStyle name="Calc - yellow 2 2 4 4" xfId="2206"/>
    <cellStyle name="Calc - yellow 2 2 4 5" xfId="2207"/>
    <cellStyle name="Calc - yellow 2 2 5" xfId="2208"/>
    <cellStyle name="Calc - yellow 2 2 5 2" xfId="2209"/>
    <cellStyle name="Calc - yellow 2 2 5 3" xfId="2210"/>
    <cellStyle name="Calc - yellow 2 2 5 4" xfId="2211"/>
    <cellStyle name="Calc - yellow 2 2 5 5" xfId="2212"/>
    <cellStyle name="Calc - yellow 2 2 6" xfId="2213"/>
    <cellStyle name="Calc - yellow 2 2 6 2" xfId="2214"/>
    <cellStyle name="Calc - yellow 2 2 6 3" xfId="2215"/>
    <cellStyle name="Calc - yellow 2 2 6 4" xfId="2216"/>
    <cellStyle name="Calc - yellow 2 2 6 5" xfId="2217"/>
    <cellStyle name="Calc - yellow 2 2 7" xfId="2218"/>
    <cellStyle name="Calc - yellow 2 2 7 2" xfId="2219"/>
    <cellStyle name="Calc - yellow 2 2 7 3" xfId="2220"/>
    <cellStyle name="Calc - yellow 2 2 7 4" xfId="2221"/>
    <cellStyle name="Calc - yellow 2 2 7 5" xfId="2222"/>
    <cellStyle name="Calc - yellow 2 2 8" xfId="2223"/>
    <cellStyle name="Calc - yellow 2 2 8 2" xfId="2224"/>
    <cellStyle name="Calc - yellow 2 2 8 3" xfId="2225"/>
    <cellStyle name="Calc - yellow 2 2 8 4" xfId="2226"/>
    <cellStyle name="Calc - yellow 2 2 8 5" xfId="2227"/>
    <cellStyle name="Calc - yellow 2 2 9" xfId="2228"/>
    <cellStyle name="Calc - yellow 2 2 9 2" xfId="2229"/>
    <cellStyle name="Calc - yellow 2 2 9 3" xfId="2230"/>
    <cellStyle name="Calc - yellow 2 2 9 4" xfId="2231"/>
    <cellStyle name="Calc - yellow 2 2 9 5" xfId="2232"/>
    <cellStyle name="Calc - yellow 2 3" xfId="2233"/>
    <cellStyle name="Calc - yellow 2 3 2" xfId="2234"/>
    <cellStyle name="Calc - yellow 2 3 3" xfId="2235"/>
    <cellStyle name="Calc - yellow 2 3 4" xfId="2236"/>
    <cellStyle name="Calc - yellow 2 3 5" xfId="2237"/>
    <cellStyle name="Calc - yellow 2 3 6" xfId="2238"/>
    <cellStyle name="Calc - yellow 2 4" xfId="2239"/>
    <cellStyle name="Calc - yellow 2 4 2" xfId="2240"/>
    <cellStyle name="Calc - yellow 2 4 3" xfId="2241"/>
    <cellStyle name="Calc - yellow 2 4 4" xfId="2242"/>
    <cellStyle name="Calc - yellow 2 4 5" xfId="2243"/>
    <cellStyle name="Calc - yellow 2 4 6" xfId="2244"/>
    <cellStyle name="Calc - yellow 2 5" xfId="2245"/>
    <cellStyle name="Calc - yellow 2 5 2" xfId="2246"/>
    <cellStyle name="Calc - yellow 2 5 3" xfId="2247"/>
    <cellStyle name="Calc - yellow 2 5 4" xfId="2248"/>
    <cellStyle name="Calc - yellow 2 5 5" xfId="2249"/>
    <cellStyle name="Calc - yellow 2 6" xfId="2250"/>
    <cellStyle name="Calc - yellow 2 6 2" xfId="2251"/>
    <cellStyle name="Calc - yellow 2 6 3" xfId="2252"/>
    <cellStyle name="Calc - yellow 2 6 4" xfId="2253"/>
    <cellStyle name="Calc - yellow 2 6 5" xfId="2254"/>
    <cellStyle name="Calc - yellow 2 7" xfId="2255"/>
    <cellStyle name="Calc - yellow 2 7 2" xfId="2256"/>
    <cellStyle name="Calc - yellow 2 7 3" xfId="2257"/>
    <cellStyle name="Calc - yellow 2 7 4" xfId="2258"/>
    <cellStyle name="Calc - yellow 2 7 5" xfId="2259"/>
    <cellStyle name="Calc - yellow 2 8" xfId="2260"/>
    <cellStyle name="Calc - yellow 2 8 2" xfId="2261"/>
    <cellStyle name="Calc - yellow 2 8 3" xfId="2262"/>
    <cellStyle name="Calc - yellow 2 8 4" xfId="2263"/>
    <cellStyle name="Calc - yellow 2 8 5" xfId="2264"/>
    <cellStyle name="Calc - yellow 2 9" xfId="2265"/>
    <cellStyle name="Calc - yellow 2 9 2" xfId="2266"/>
    <cellStyle name="Calc - yellow 2 9 3" xfId="2267"/>
    <cellStyle name="Calc - yellow 2 9 4" xfId="2268"/>
    <cellStyle name="Calc - yellow 2 9 5" xfId="2269"/>
    <cellStyle name="Calc - yellow 3" xfId="2270"/>
    <cellStyle name="Calc - yellow 3 10" xfId="2271"/>
    <cellStyle name="Calc - yellow 3 10 2" xfId="2272"/>
    <cellStyle name="Calc - yellow 3 10 3" xfId="2273"/>
    <cellStyle name="Calc - yellow 3 10 4" xfId="2274"/>
    <cellStyle name="Calc - yellow 3 10 5" xfId="2275"/>
    <cellStyle name="Calc - yellow 3 11" xfId="2276"/>
    <cellStyle name="Calc - yellow 3 11 2" xfId="2277"/>
    <cellStyle name="Calc - yellow 3 11 3" xfId="2278"/>
    <cellStyle name="Calc - yellow 3 11 4" xfId="2279"/>
    <cellStyle name="Calc - yellow 3 11 5" xfId="2280"/>
    <cellStyle name="Calc - yellow 3 12" xfId="2281"/>
    <cellStyle name="Calc - yellow 3 12 2" xfId="2282"/>
    <cellStyle name="Calc - yellow 3 12 3" xfId="2283"/>
    <cellStyle name="Calc - yellow 3 12 4" xfId="2284"/>
    <cellStyle name="Calc - yellow 3 12 5" xfId="2285"/>
    <cellStyle name="Calc - yellow 3 13" xfId="2286"/>
    <cellStyle name="Calc - yellow 3 13 2" xfId="2287"/>
    <cellStyle name="Calc - yellow 3 13 3" xfId="2288"/>
    <cellStyle name="Calc - yellow 3 13 4" xfId="2289"/>
    <cellStyle name="Calc - yellow 3 13 5" xfId="2290"/>
    <cellStyle name="Calc - yellow 3 14" xfId="2291"/>
    <cellStyle name="Calc - yellow 3 14 2" xfId="2292"/>
    <cellStyle name="Calc - yellow 3 14 3" xfId="2293"/>
    <cellStyle name="Calc - yellow 3 14 4" xfId="2294"/>
    <cellStyle name="Calc - yellow 3 14 5" xfId="2295"/>
    <cellStyle name="Calc - yellow 3 15" xfId="2296"/>
    <cellStyle name="Calc - yellow 3 16" xfId="2297"/>
    <cellStyle name="Calc - yellow 3 2" xfId="2298"/>
    <cellStyle name="Calc - yellow 3 2 10" xfId="2299"/>
    <cellStyle name="Calc - yellow 3 2 10 2" xfId="2300"/>
    <cellStyle name="Calc - yellow 3 2 10 3" xfId="2301"/>
    <cellStyle name="Calc - yellow 3 2 10 4" xfId="2302"/>
    <cellStyle name="Calc - yellow 3 2 10 5" xfId="2303"/>
    <cellStyle name="Calc - yellow 3 2 11" xfId="2304"/>
    <cellStyle name="Calc - yellow 3 2 11 2" xfId="2305"/>
    <cellStyle name="Calc - yellow 3 2 11 3" xfId="2306"/>
    <cellStyle name="Calc - yellow 3 2 11 4" xfId="2307"/>
    <cellStyle name="Calc - yellow 3 2 11 5" xfId="2308"/>
    <cellStyle name="Calc - yellow 3 2 12" xfId="2309"/>
    <cellStyle name="Calc - yellow 3 2 12 2" xfId="2310"/>
    <cellStyle name="Calc - yellow 3 2 12 3" xfId="2311"/>
    <cellStyle name="Calc - yellow 3 2 12 4" xfId="2312"/>
    <cellStyle name="Calc - yellow 3 2 12 5" xfId="2313"/>
    <cellStyle name="Calc - yellow 3 2 13" xfId="2314"/>
    <cellStyle name="Calc - yellow 3 2 13 2" xfId="2315"/>
    <cellStyle name="Calc - yellow 3 2 13 3" xfId="2316"/>
    <cellStyle name="Calc - yellow 3 2 13 4" xfId="2317"/>
    <cellStyle name="Calc - yellow 3 2 13 5" xfId="2318"/>
    <cellStyle name="Calc - yellow 3 2 14" xfId="2319"/>
    <cellStyle name="Calc - yellow 3 2 15" xfId="2320"/>
    <cellStyle name="Calc - yellow 3 2 2" xfId="2321"/>
    <cellStyle name="Calc - yellow 3 2 2 2" xfId="2322"/>
    <cellStyle name="Calc - yellow 3 2 2 3" xfId="2323"/>
    <cellStyle name="Calc - yellow 3 2 2 4" xfId="2324"/>
    <cellStyle name="Calc - yellow 3 2 2 5" xfId="2325"/>
    <cellStyle name="Calc - yellow 3 2 2 6" xfId="2326"/>
    <cellStyle name="Calc - yellow 3 2 3" xfId="2327"/>
    <cellStyle name="Calc - yellow 3 2 3 2" xfId="2328"/>
    <cellStyle name="Calc - yellow 3 2 3 3" xfId="2329"/>
    <cellStyle name="Calc - yellow 3 2 3 4" xfId="2330"/>
    <cellStyle name="Calc - yellow 3 2 3 5" xfId="2331"/>
    <cellStyle name="Calc - yellow 3 2 3 6" xfId="2332"/>
    <cellStyle name="Calc - yellow 3 2 4" xfId="2333"/>
    <cellStyle name="Calc - yellow 3 2 4 2" xfId="2334"/>
    <cellStyle name="Calc - yellow 3 2 4 3" xfId="2335"/>
    <cellStyle name="Calc - yellow 3 2 4 4" xfId="2336"/>
    <cellStyle name="Calc - yellow 3 2 4 5" xfId="2337"/>
    <cellStyle name="Calc - yellow 3 2 5" xfId="2338"/>
    <cellStyle name="Calc - yellow 3 2 5 2" xfId="2339"/>
    <cellStyle name="Calc - yellow 3 2 5 3" xfId="2340"/>
    <cellStyle name="Calc - yellow 3 2 5 4" xfId="2341"/>
    <cellStyle name="Calc - yellow 3 2 5 5" xfId="2342"/>
    <cellStyle name="Calc - yellow 3 2 6" xfId="2343"/>
    <cellStyle name="Calc - yellow 3 2 6 2" xfId="2344"/>
    <cellStyle name="Calc - yellow 3 2 6 3" xfId="2345"/>
    <cellStyle name="Calc - yellow 3 2 6 4" xfId="2346"/>
    <cellStyle name="Calc - yellow 3 2 6 5" xfId="2347"/>
    <cellStyle name="Calc - yellow 3 2 7" xfId="2348"/>
    <cellStyle name="Calc - yellow 3 2 7 2" xfId="2349"/>
    <cellStyle name="Calc - yellow 3 2 7 3" xfId="2350"/>
    <cellStyle name="Calc - yellow 3 2 7 4" xfId="2351"/>
    <cellStyle name="Calc - yellow 3 2 7 5" xfId="2352"/>
    <cellStyle name="Calc - yellow 3 2 8" xfId="2353"/>
    <cellStyle name="Calc - yellow 3 2 8 2" xfId="2354"/>
    <cellStyle name="Calc - yellow 3 2 8 3" xfId="2355"/>
    <cellStyle name="Calc - yellow 3 2 8 4" xfId="2356"/>
    <cellStyle name="Calc - yellow 3 2 8 5" xfId="2357"/>
    <cellStyle name="Calc - yellow 3 2 9" xfId="2358"/>
    <cellStyle name="Calc - yellow 3 2 9 2" xfId="2359"/>
    <cellStyle name="Calc - yellow 3 2 9 3" xfId="2360"/>
    <cellStyle name="Calc - yellow 3 2 9 4" xfId="2361"/>
    <cellStyle name="Calc - yellow 3 2 9 5" xfId="2362"/>
    <cellStyle name="Calc - yellow 3 3" xfId="2363"/>
    <cellStyle name="Calc - yellow 3 3 2" xfId="2364"/>
    <cellStyle name="Calc - yellow 3 3 3" xfId="2365"/>
    <cellStyle name="Calc - yellow 3 3 4" xfId="2366"/>
    <cellStyle name="Calc - yellow 3 3 5" xfId="2367"/>
    <cellStyle name="Calc - yellow 3 3 6" xfId="2368"/>
    <cellStyle name="Calc - yellow 3 4" xfId="2369"/>
    <cellStyle name="Calc - yellow 3 4 2" xfId="2370"/>
    <cellStyle name="Calc - yellow 3 4 3" xfId="2371"/>
    <cellStyle name="Calc - yellow 3 4 4" xfId="2372"/>
    <cellStyle name="Calc - yellow 3 4 5" xfId="2373"/>
    <cellStyle name="Calc - yellow 3 4 6" xfId="2374"/>
    <cellStyle name="Calc - yellow 3 5" xfId="2375"/>
    <cellStyle name="Calc - yellow 3 5 2" xfId="2376"/>
    <cellStyle name="Calc - yellow 3 5 3" xfId="2377"/>
    <cellStyle name="Calc - yellow 3 5 4" xfId="2378"/>
    <cellStyle name="Calc - yellow 3 5 5" xfId="2379"/>
    <cellStyle name="Calc - yellow 3 6" xfId="2380"/>
    <cellStyle name="Calc - yellow 3 6 2" xfId="2381"/>
    <cellStyle name="Calc - yellow 3 6 3" xfId="2382"/>
    <cellStyle name="Calc - yellow 3 6 4" xfId="2383"/>
    <cellStyle name="Calc - yellow 3 6 5" xfId="2384"/>
    <cellStyle name="Calc - yellow 3 7" xfId="2385"/>
    <cellStyle name="Calc - yellow 3 7 2" xfId="2386"/>
    <cellStyle name="Calc - yellow 3 7 3" xfId="2387"/>
    <cellStyle name="Calc - yellow 3 7 4" xfId="2388"/>
    <cellStyle name="Calc - yellow 3 7 5" xfId="2389"/>
    <cellStyle name="Calc - yellow 3 8" xfId="2390"/>
    <cellStyle name="Calc - yellow 3 8 2" xfId="2391"/>
    <cellStyle name="Calc - yellow 3 8 3" xfId="2392"/>
    <cellStyle name="Calc - yellow 3 8 4" xfId="2393"/>
    <cellStyle name="Calc - yellow 3 8 5" xfId="2394"/>
    <cellStyle name="Calc - yellow 3 9" xfId="2395"/>
    <cellStyle name="Calc - yellow 3 9 2" xfId="2396"/>
    <cellStyle name="Calc - yellow 3 9 3" xfId="2397"/>
    <cellStyle name="Calc - yellow 3 9 4" xfId="2398"/>
    <cellStyle name="Calc - yellow 3 9 5" xfId="2399"/>
    <cellStyle name="calc %" xfId="2400"/>
    <cellStyle name="calc % 10" xfId="2401"/>
    <cellStyle name="calc % 11" xfId="2402"/>
    <cellStyle name="calc % 12" xfId="2403"/>
    <cellStyle name="calc % 13" xfId="2404"/>
    <cellStyle name="calc % 14" xfId="2405"/>
    <cellStyle name="calc % 15" xfId="2406"/>
    <cellStyle name="calc % 16" xfId="2407"/>
    <cellStyle name="calc % 17" xfId="2408"/>
    <cellStyle name="calc % 18" xfId="2409"/>
    <cellStyle name="calc % 19" xfId="2410"/>
    <cellStyle name="calc % 2" xfId="2411"/>
    <cellStyle name="calc % 2 10" xfId="2412"/>
    <cellStyle name="calc % 2 11" xfId="2413"/>
    <cellStyle name="calc % 2 12" xfId="2414"/>
    <cellStyle name="calc % 2 13" xfId="2415"/>
    <cellStyle name="calc % 2 14" xfId="2416"/>
    <cellStyle name="calc % 2 15" xfId="2417"/>
    <cellStyle name="calc % 2 16" xfId="2418"/>
    <cellStyle name="calc % 2 17" xfId="2419"/>
    <cellStyle name="calc % 2 18" xfId="2420"/>
    <cellStyle name="calc % 2 19" xfId="2421"/>
    <cellStyle name="calc % 2 2" xfId="2422"/>
    <cellStyle name="calc % 2 20" xfId="2423"/>
    <cellStyle name="calc % 2 21" xfId="2424"/>
    <cellStyle name="calc % 2 3" xfId="2425"/>
    <cellStyle name="calc % 2 4" xfId="2426"/>
    <cellStyle name="calc % 2 5" xfId="2427"/>
    <cellStyle name="calc % 2 6" xfId="2428"/>
    <cellStyle name="calc % 2 7" xfId="2429"/>
    <cellStyle name="calc % 2 8" xfId="2430"/>
    <cellStyle name="calc % 2 9" xfId="2431"/>
    <cellStyle name="calc % 20" xfId="2432"/>
    <cellStyle name="calc % 21" xfId="2433"/>
    <cellStyle name="calc % 22" xfId="2434"/>
    <cellStyle name="calc % 3" xfId="2435"/>
    <cellStyle name="calc % 4" xfId="2436"/>
    <cellStyle name="calc % 5" xfId="2437"/>
    <cellStyle name="calc % 6" xfId="2438"/>
    <cellStyle name="calc % 7" xfId="2439"/>
    <cellStyle name="calc % 8" xfId="2440"/>
    <cellStyle name="calc % 9" xfId="2441"/>
    <cellStyle name="calc £" xfId="2442"/>
    <cellStyle name="calc £ 10" xfId="2443"/>
    <cellStyle name="calc £ 11" xfId="2444"/>
    <cellStyle name="calc £ 12" xfId="2445"/>
    <cellStyle name="calc £ 13" xfId="2446"/>
    <cellStyle name="calc £ 14" xfId="2447"/>
    <cellStyle name="calc £ 15" xfId="2448"/>
    <cellStyle name="calc £ 16" xfId="2449"/>
    <cellStyle name="calc £ 17" xfId="2450"/>
    <cellStyle name="calc £ 18" xfId="2451"/>
    <cellStyle name="calc £ 19" xfId="2452"/>
    <cellStyle name="calc £ 2" xfId="2453"/>
    <cellStyle name="calc £ 2 10" xfId="2454"/>
    <cellStyle name="calc £ 2 11" xfId="2455"/>
    <cellStyle name="calc £ 2 12" xfId="2456"/>
    <cellStyle name="calc £ 2 13" xfId="2457"/>
    <cellStyle name="calc £ 2 14" xfId="2458"/>
    <cellStyle name="calc £ 2 15" xfId="2459"/>
    <cellStyle name="calc £ 2 16" xfId="2460"/>
    <cellStyle name="calc £ 2 17" xfId="2461"/>
    <cellStyle name="calc £ 2 18" xfId="2462"/>
    <cellStyle name="calc £ 2 19" xfId="2463"/>
    <cellStyle name="calc £ 2 2" xfId="2464"/>
    <cellStyle name="calc £ 2 20" xfId="2465"/>
    <cellStyle name="calc £ 2 21" xfId="2466"/>
    <cellStyle name="calc £ 2 22" xfId="2467"/>
    <cellStyle name="calc £ 2 3" xfId="2468"/>
    <cellStyle name="calc £ 2 4" xfId="2469"/>
    <cellStyle name="calc £ 2 5" xfId="2470"/>
    <cellStyle name="calc £ 2 6" xfId="2471"/>
    <cellStyle name="calc £ 2 7" xfId="2472"/>
    <cellStyle name="calc £ 2 8" xfId="2473"/>
    <cellStyle name="calc £ 2 9" xfId="2474"/>
    <cellStyle name="calc £ 20" xfId="2475"/>
    <cellStyle name="calc £ 21" xfId="2476"/>
    <cellStyle name="calc £ 22" xfId="2477"/>
    <cellStyle name="calc £ 23" xfId="2478"/>
    <cellStyle name="calc £ 3" xfId="2479"/>
    <cellStyle name="calc £ 4" xfId="2480"/>
    <cellStyle name="calc £ 5" xfId="2481"/>
    <cellStyle name="calc £ 6" xfId="2482"/>
    <cellStyle name="calc £ 7" xfId="2483"/>
    <cellStyle name="calc £ 8" xfId="2484"/>
    <cellStyle name="calc £ 9" xfId="2485"/>
    <cellStyle name="Calc 1" xfId="2486"/>
    <cellStyle name="Calc 1 2" xfId="2487"/>
    <cellStyle name="Calc 10" xfId="2488"/>
    <cellStyle name="Calc 11" xfId="2489"/>
    <cellStyle name="Calc 12" xfId="2490"/>
    <cellStyle name="Calc 13" xfId="2491"/>
    <cellStyle name="Calc 14" xfId="2492"/>
    <cellStyle name="Calc 15" xfId="2493"/>
    <cellStyle name="Calc 16" xfId="2494"/>
    <cellStyle name="Calc 17" xfId="2495"/>
    <cellStyle name="Calc 18" xfId="2496"/>
    <cellStyle name="Calc 19" xfId="2497"/>
    <cellStyle name="calc 1dp" xfId="2498"/>
    <cellStyle name="calc 1dp 10" xfId="2499"/>
    <cellStyle name="calc 1dp 11" xfId="2500"/>
    <cellStyle name="calc 1dp 12" xfId="2501"/>
    <cellStyle name="calc 1dp 13" xfId="2502"/>
    <cellStyle name="calc 1dp 14" xfId="2503"/>
    <cellStyle name="calc 1dp 15" xfId="2504"/>
    <cellStyle name="calc 1dp 16" xfId="2505"/>
    <cellStyle name="calc 1dp 17" xfId="2506"/>
    <cellStyle name="calc 1dp 18" xfId="2507"/>
    <cellStyle name="calc 1dp 19" xfId="2508"/>
    <cellStyle name="calc 1dp 2" xfId="2509"/>
    <cellStyle name="calc 1dp 2 10" xfId="2510"/>
    <cellStyle name="calc 1dp 2 11" xfId="2511"/>
    <cellStyle name="calc 1dp 2 12" xfId="2512"/>
    <cellStyle name="calc 1dp 2 13" xfId="2513"/>
    <cellStyle name="calc 1dp 2 14" xfId="2514"/>
    <cellStyle name="calc 1dp 2 15" xfId="2515"/>
    <cellStyle name="calc 1dp 2 16" xfId="2516"/>
    <cellStyle name="calc 1dp 2 17" xfId="2517"/>
    <cellStyle name="calc 1dp 2 18" xfId="2518"/>
    <cellStyle name="calc 1dp 2 19" xfId="2519"/>
    <cellStyle name="calc 1dp 2 2" xfId="2520"/>
    <cellStyle name="calc 1dp 2 20" xfId="2521"/>
    <cellStyle name="calc 1dp 2 21" xfId="2522"/>
    <cellStyle name="calc 1dp 2 3" xfId="2523"/>
    <cellStyle name="calc 1dp 2 4" xfId="2524"/>
    <cellStyle name="calc 1dp 2 5" xfId="2525"/>
    <cellStyle name="calc 1dp 2 6" xfId="2526"/>
    <cellStyle name="calc 1dp 2 7" xfId="2527"/>
    <cellStyle name="calc 1dp 2 8" xfId="2528"/>
    <cellStyle name="calc 1dp 2 9" xfId="2529"/>
    <cellStyle name="calc 1dp 20" xfId="2530"/>
    <cellStyle name="calc 1dp 21" xfId="2531"/>
    <cellStyle name="calc 1dp 22" xfId="2532"/>
    <cellStyle name="calc 1dp 3" xfId="2533"/>
    <cellStyle name="calc 1dp 4" xfId="2534"/>
    <cellStyle name="calc 1dp 5" xfId="2535"/>
    <cellStyle name="calc 1dp 6" xfId="2536"/>
    <cellStyle name="calc 1dp 7" xfId="2537"/>
    <cellStyle name="calc 1dp 8" xfId="2538"/>
    <cellStyle name="calc 1dp 9" xfId="2539"/>
    <cellStyle name="Calc 2" xfId="2540"/>
    <cellStyle name="Calc 2 2" xfId="2541"/>
    <cellStyle name="Calc 2 2 10" xfId="2542"/>
    <cellStyle name="Calc 2 2 10 2" xfId="2543"/>
    <cellStyle name="Calc 2 2 10 3" xfId="2544"/>
    <cellStyle name="Calc 2 2 10 4" xfId="2545"/>
    <cellStyle name="Calc 2 2 10 5" xfId="2546"/>
    <cellStyle name="Calc 2 2 11" xfId="2547"/>
    <cellStyle name="Calc 2 2 11 2" xfId="2548"/>
    <cellStyle name="Calc 2 2 11 3" xfId="2549"/>
    <cellStyle name="Calc 2 2 11 4" xfId="2550"/>
    <cellStyle name="Calc 2 2 11 5" xfId="2551"/>
    <cellStyle name="Calc 2 2 12" xfId="2552"/>
    <cellStyle name="Calc 2 2 12 2" xfId="2553"/>
    <cellStyle name="Calc 2 2 12 3" xfId="2554"/>
    <cellStyle name="Calc 2 2 12 4" xfId="2555"/>
    <cellStyle name="Calc 2 2 12 5" xfId="2556"/>
    <cellStyle name="Calc 2 2 13" xfId="2557"/>
    <cellStyle name="Calc 2 2 13 2" xfId="2558"/>
    <cellStyle name="Calc 2 2 13 3" xfId="2559"/>
    <cellStyle name="Calc 2 2 13 4" xfId="2560"/>
    <cellStyle name="Calc 2 2 13 5" xfId="2561"/>
    <cellStyle name="Calc 2 2 14" xfId="2562"/>
    <cellStyle name="Calc 2 2 14 2" xfId="2563"/>
    <cellStyle name="Calc 2 2 14 3" xfId="2564"/>
    <cellStyle name="Calc 2 2 14 4" xfId="2565"/>
    <cellStyle name="Calc 2 2 14 5" xfId="2566"/>
    <cellStyle name="Calc 2 2 15" xfId="2567"/>
    <cellStyle name="Calc 2 2 16" xfId="2568"/>
    <cellStyle name="Calc 2 2 17" xfId="2569"/>
    <cellStyle name="Calc 2 2 2" xfId="2570"/>
    <cellStyle name="Calc 2 2 2 10" xfId="2571"/>
    <cellStyle name="Calc 2 2 2 10 2" xfId="2572"/>
    <cellStyle name="Calc 2 2 2 10 3" xfId="2573"/>
    <cellStyle name="Calc 2 2 2 10 4" xfId="2574"/>
    <cellStyle name="Calc 2 2 2 10 5" xfId="2575"/>
    <cellStyle name="Calc 2 2 2 11" xfId="2576"/>
    <cellStyle name="Calc 2 2 2 11 2" xfId="2577"/>
    <cellStyle name="Calc 2 2 2 11 3" xfId="2578"/>
    <cellStyle name="Calc 2 2 2 11 4" xfId="2579"/>
    <cellStyle name="Calc 2 2 2 11 5" xfId="2580"/>
    <cellStyle name="Calc 2 2 2 12" xfId="2581"/>
    <cellStyle name="Calc 2 2 2 12 2" xfId="2582"/>
    <cellStyle name="Calc 2 2 2 12 3" xfId="2583"/>
    <cellStyle name="Calc 2 2 2 12 4" xfId="2584"/>
    <cellStyle name="Calc 2 2 2 12 5" xfId="2585"/>
    <cellStyle name="Calc 2 2 2 13" xfId="2586"/>
    <cellStyle name="Calc 2 2 2 13 2" xfId="2587"/>
    <cellStyle name="Calc 2 2 2 13 3" xfId="2588"/>
    <cellStyle name="Calc 2 2 2 13 4" xfId="2589"/>
    <cellStyle name="Calc 2 2 2 13 5" xfId="2590"/>
    <cellStyle name="Calc 2 2 2 14" xfId="2591"/>
    <cellStyle name="Calc 2 2 2 15" xfId="2592"/>
    <cellStyle name="Calc 2 2 2 2" xfId="2593"/>
    <cellStyle name="Calc 2 2 2 2 2" xfId="2594"/>
    <cellStyle name="Calc 2 2 2 2 3" xfId="2595"/>
    <cellStyle name="Calc 2 2 2 2 4" xfId="2596"/>
    <cellStyle name="Calc 2 2 2 2 5" xfId="2597"/>
    <cellStyle name="Calc 2 2 2 2 6" xfId="2598"/>
    <cellStyle name="Calc 2 2 2 3" xfId="2599"/>
    <cellStyle name="Calc 2 2 2 3 2" xfId="2600"/>
    <cellStyle name="Calc 2 2 2 3 3" xfId="2601"/>
    <cellStyle name="Calc 2 2 2 3 4" xfId="2602"/>
    <cellStyle name="Calc 2 2 2 3 5" xfId="2603"/>
    <cellStyle name="Calc 2 2 2 3 6" xfId="2604"/>
    <cellStyle name="Calc 2 2 2 4" xfId="2605"/>
    <cellStyle name="Calc 2 2 2 4 2" xfId="2606"/>
    <cellStyle name="Calc 2 2 2 4 3" xfId="2607"/>
    <cellStyle name="Calc 2 2 2 4 4" xfId="2608"/>
    <cellStyle name="Calc 2 2 2 4 5" xfId="2609"/>
    <cellStyle name="Calc 2 2 2 5" xfId="2610"/>
    <cellStyle name="Calc 2 2 2 5 2" xfId="2611"/>
    <cellStyle name="Calc 2 2 2 5 3" xfId="2612"/>
    <cellStyle name="Calc 2 2 2 5 4" xfId="2613"/>
    <cellStyle name="Calc 2 2 2 5 5" xfId="2614"/>
    <cellStyle name="Calc 2 2 2 6" xfId="2615"/>
    <cellStyle name="Calc 2 2 2 6 2" xfId="2616"/>
    <cellStyle name="Calc 2 2 2 6 3" xfId="2617"/>
    <cellStyle name="Calc 2 2 2 6 4" xfId="2618"/>
    <cellStyle name="Calc 2 2 2 6 5" xfId="2619"/>
    <cellStyle name="Calc 2 2 2 7" xfId="2620"/>
    <cellStyle name="Calc 2 2 2 7 2" xfId="2621"/>
    <cellStyle name="Calc 2 2 2 7 3" xfId="2622"/>
    <cellStyle name="Calc 2 2 2 7 4" xfId="2623"/>
    <cellStyle name="Calc 2 2 2 7 5" xfId="2624"/>
    <cellStyle name="Calc 2 2 2 8" xfId="2625"/>
    <cellStyle name="Calc 2 2 2 8 2" xfId="2626"/>
    <cellStyle name="Calc 2 2 2 8 3" xfId="2627"/>
    <cellStyle name="Calc 2 2 2 8 4" xfId="2628"/>
    <cellStyle name="Calc 2 2 2 8 5" xfId="2629"/>
    <cellStyle name="Calc 2 2 2 9" xfId="2630"/>
    <cellStyle name="Calc 2 2 2 9 2" xfId="2631"/>
    <cellStyle name="Calc 2 2 2 9 3" xfId="2632"/>
    <cellStyle name="Calc 2 2 2 9 4" xfId="2633"/>
    <cellStyle name="Calc 2 2 2 9 5" xfId="2634"/>
    <cellStyle name="Calc 2 2 3" xfId="2635"/>
    <cellStyle name="Calc 2 2 3 2" xfId="2636"/>
    <cellStyle name="Calc 2 2 3 3" xfId="2637"/>
    <cellStyle name="Calc 2 2 3 4" xfId="2638"/>
    <cellStyle name="Calc 2 2 3 5" xfId="2639"/>
    <cellStyle name="Calc 2 2 3 6" xfId="2640"/>
    <cellStyle name="Calc 2 2 4" xfId="2641"/>
    <cellStyle name="Calc 2 2 4 2" xfId="2642"/>
    <cellStyle name="Calc 2 2 4 3" xfId="2643"/>
    <cellStyle name="Calc 2 2 4 4" xfId="2644"/>
    <cellStyle name="Calc 2 2 4 5" xfId="2645"/>
    <cellStyle name="Calc 2 2 4 6" xfId="2646"/>
    <cellStyle name="Calc 2 2 5" xfId="2647"/>
    <cellStyle name="Calc 2 2 5 2" xfId="2648"/>
    <cellStyle name="Calc 2 2 5 3" xfId="2649"/>
    <cellStyle name="Calc 2 2 5 4" xfId="2650"/>
    <cellStyle name="Calc 2 2 5 5" xfId="2651"/>
    <cellStyle name="Calc 2 2 6" xfId="2652"/>
    <cellStyle name="Calc 2 2 6 2" xfId="2653"/>
    <cellStyle name="Calc 2 2 6 3" xfId="2654"/>
    <cellStyle name="Calc 2 2 6 4" xfId="2655"/>
    <cellStyle name="Calc 2 2 6 5" xfId="2656"/>
    <cellStyle name="Calc 2 2 7" xfId="2657"/>
    <cellStyle name="Calc 2 2 7 2" xfId="2658"/>
    <cellStyle name="Calc 2 2 7 3" xfId="2659"/>
    <cellStyle name="Calc 2 2 7 4" xfId="2660"/>
    <cellStyle name="Calc 2 2 7 5" xfId="2661"/>
    <cellStyle name="Calc 2 2 8" xfId="2662"/>
    <cellStyle name="Calc 2 2 8 2" xfId="2663"/>
    <cellStyle name="Calc 2 2 8 3" xfId="2664"/>
    <cellStyle name="Calc 2 2 8 4" xfId="2665"/>
    <cellStyle name="Calc 2 2 8 5" xfId="2666"/>
    <cellStyle name="Calc 2 2 9" xfId="2667"/>
    <cellStyle name="Calc 2 2 9 2" xfId="2668"/>
    <cellStyle name="Calc 2 2 9 3" xfId="2669"/>
    <cellStyle name="Calc 2 2 9 4" xfId="2670"/>
    <cellStyle name="Calc 2 2 9 5" xfId="2671"/>
    <cellStyle name="Calc 20" xfId="2672"/>
    <cellStyle name="Calc 21" xfId="2673"/>
    <cellStyle name="Calc 22" xfId="2674"/>
    <cellStyle name="Calc 23" xfId="2675"/>
    <cellStyle name="Calc 24" xfId="2676"/>
    <cellStyle name="Calc 3" xfId="2677"/>
    <cellStyle name="Calc 4" xfId="2678"/>
    <cellStyle name="calc 4dp" xfId="2679"/>
    <cellStyle name="calc 4dp 10" xfId="2680"/>
    <cellStyle name="calc 4dp 11" xfId="2681"/>
    <cellStyle name="calc 4dp 12" xfId="2682"/>
    <cellStyle name="calc 4dp 13" xfId="2683"/>
    <cellStyle name="calc 4dp 14" xfId="2684"/>
    <cellStyle name="calc 4dp 15" xfId="2685"/>
    <cellStyle name="calc 4dp 16" xfId="2686"/>
    <cellStyle name="calc 4dp 17" xfId="2687"/>
    <cellStyle name="calc 4dp 18" xfId="2688"/>
    <cellStyle name="calc 4dp 19" xfId="2689"/>
    <cellStyle name="calc 4dp 2" xfId="2690"/>
    <cellStyle name="calc 4dp 2 10" xfId="2691"/>
    <cellStyle name="calc 4dp 2 11" xfId="2692"/>
    <cellStyle name="calc 4dp 2 12" xfId="2693"/>
    <cellStyle name="calc 4dp 2 13" xfId="2694"/>
    <cellStyle name="calc 4dp 2 14" xfId="2695"/>
    <cellStyle name="calc 4dp 2 15" xfId="2696"/>
    <cellStyle name="calc 4dp 2 16" xfId="2697"/>
    <cellStyle name="calc 4dp 2 17" xfId="2698"/>
    <cellStyle name="calc 4dp 2 18" xfId="2699"/>
    <cellStyle name="calc 4dp 2 19" xfId="2700"/>
    <cellStyle name="calc 4dp 2 2" xfId="2701"/>
    <cellStyle name="calc 4dp 2 20" xfId="2702"/>
    <cellStyle name="calc 4dp 2 21" xfId="2703"/>
    <cellStyle name="calc 4dp 2 3" xfId="2704"/>
    <cellStyle name="calc 4dp 2 4" xfId="2705"/>
    <cellStyle name="calc 4dp 2 5" xfId="2706"/>
    <cellStyle name="calc 4dp 2 6" xfId="2707"/>
    <cellStyle name="calc 4dp 2 7" xfId="2708"/>
    <cellStyle name="calc 4dp 2 8" xfId="2709"/>
    <cellStyle name="calc 4dp 2 9" xfId="2710"/>
    <cellStyle name="calc 4dp 20" xfId="2711"/>
    <cellStyle name="calc 4dp 21" xfId="2712"/>
    <cellStyle name="calc 4dp 22" xfId="2713"/>
    <cellStyle name="calc 4dp 3" xfId="2714"/>
    <cellStyle name="calc 4dp 4" xfId="2715"/>
    <cellStyle name="calc 4dp 5" xfId="2716"/>
    <cellStyle name="calc 4dp 6" xfId="2717"/>
    <cellStyle name="calc 4dp 7" xfId="2718"/>
    <cellStyle name="calc 4dp 8" xfId="2719"/>
    <cellStyle name="calc 4dp 9" xfId="2720"/>
    <cellStyle name="Calc 5" xfId="2721"/>
    <cellStyle name="Calc 6" xfId="2722"/>
    <cellStyle name="Calc 7" xfId="2723"/>
    <cellStyle name="Calc 8" xfId="2724"/>
    <cellStyle name="Calc 9" xfId="2725"/>
    <cellStyle name="calc date" xfId="2726"/>
    <cellStyle name="calc date 10" xfId="2727"/>
    <cellStyle name="calc date 11" xfId="2728"/>
    <cellStyle name="calc date 12" xfId="2729"/>
    <cellStyle name="calc date 13" xfId="2730"/>
    <cellStyle name="calc date 14" xfId="2731"/>
    <cellStyle name="calc date 15" xfId="2732"/>
    <cellStyle name="calc date 16" xfId="2733"/>
    <cellStyle name="calc date 17" xfId="2734"/>
    <cellStyle name="calc date 18" xfId="2735"/>
    <cellStyle name="calc date 19" xfId="2736"/>
    <cellStyle name="calc date 2" xfId="2737"/>
    <cellStyle name="calc date 2 10" xfId="2738"/>
    <cellStyle name="calc date 2 11" xfId="2739"/>
    <cellStyle name="calc date 2 12" xfId="2740"/>
    <cellStyle name="calc date 2 13" xfId="2741"/>
    <cellStyle name="calc date 2 14" xfId="2742"/>
    <cellStyle name="calc date 2 15" xfId="2743"/>
    <cellStyle name="calc date 2 16" xfId="2744"/>
    <cellStyle name="calc date 2 17" xfId="2745"/>
    <cellStyle name="calc date 2 18" xfId="2746"/>
    <cellStyle name="calc date 2 19" xfId="2747"/>
    <cellStyle name="calc date 2 2" xfId="2748"/>
    <cellStyle name="calc date 2 20" xfId="2749"/>
    <cellStyle name="calc date 2 21" xfId="2750"/>
    <cellStyle name="calc date 2 3" xfId="2751"/>
    <cellStyle name="calc date 2 4" xfId="2752"/>
    <cellStyle name="calc date 2 5" xfId="2753"/>
    <cellStyle name="calc date 2 6" xfId="2754"/>
    <cellStyle name="calc date 2 7" xfId="2755"/>
    <cellStyle name="calc date 2 8" xfId="2756"/>
    <cellStyle name="calc date 2 9" xfId="2757"/>
    <cellStyle name="calc date 20" xfId="2758"/>
    <cellStyle name="calc date 21" xfId="2759"/>
    <cellStyle name="calc date 22" xfId="2760"/>
    <cellStyle name="calc date 3" xfId="2761"/>
    <cellStyle name="calc date 4" xfId="2762"/>
    <cellStyle name="calc date 5" xfId="2763"/>
    <cellStyle name="calc date 6" xfId="2764"/>
    <cellStyle name="calc date 7" xfId="2765"/>
    <cellStyle name="calc date 8" xfId="2766"/>
    <cellStyle name="calc date 9" xfId="2767"/>
    <cellStyle name="calc general" xfId="2768"/>
    <cellStyle name="calc general 10" xfId="2769"/>
    <cellStyle name="calc general 11" xfId="2770"/>
    <cellStyle name="calc general 12" xfId="2771"/>
    <cellStyle name="calc general 13" xfId="2772"/>
    <cellStyle name="calc general 14" xfId="2773"/>
    <cellStyle name="calc general 15" xfId="2774"/>
    <cellStyle name="calc general 16" xfId="2775"/>
    <cellStyle name="calc general 17" xfId="2776"/>
    <cellStyle name="calc general 18" xfId="2777"/>
    <cellStyle name="calc general 19" xfId="2778"/>
    <cellStyle name="calc general 2" xfId="2779"/>
    <cellStyle name="calc general 2 10" xfId="2780"/>
    <cellStyle name="calc general 2 11" xfId="2781"/>
    <cellStyle name="calc general 2 12" xfId="2782"/>
    <cellStyle name="calc general 2 13" xfId="2783"/>
    <cellStyle name="calc general 2 14" xfId="2784"/>
    <cellStyle name="calc general 2 15" xfId="2785"/>
    <cellStyle name="calc general 2 16" xfId="2786"/>
    <cellStyle name="calc general 2 17" xfId="2787"/>
    <cellStyle name="calc general 2 18" xfId="2788"/>
    <cellStyle name="calc general 2 19" xfId="2789"/>
    <cellStyle name="calc general 2 2" xfId="2790"/>
    <cellStyle name="calc general 2 20" xfId="2791"/>
    <cellStyle name="calc general 2 21" xfId="2792"/>
    <cellStyle name="calc general 2 3" xfId="2793"/>
    <cellStyle name="calc general 2 4" xfId="2794"/>
    <cellStyle name="calc general 2 5" xfId="2795"/>
    <cellStyle name="calc general 2 6" xfId="2796"/>
    <cellStyle name="calc general 2 7" xfId="2797"/>
    <cellStyle name="calc general 2 8" xfId="2798"/>
    <cellStyle name="calc general 2 9" xfId="2799"/>
    <cellStyle name="calc general 20" xfId="2800"/>
    <cellStyle name="calc general 21" xfId="2801"/>
    <cellStyle name="calc general 22" xfId="2802"/>
    <cellStyle name="calc general 3" xfId="2803"/>
    <cellStyle name="calc general 4" xfId="2804"/>
    <cellStyle name="calc general 5" xfId="2805"/>
    <cellStyle name="calc general 6" xfId="2806"/>
    <cellStyle name="calc general 7" xfId="2807"/>
    <cellStyle name="calc general 8" xfId="2808"/>
    <cellStyle name="calc general 9" xfId="2809"/>
    <cellStyle name="calc time" xfId="2810"/>
    <cellStyle name="Calc_~3705038" xfId="2811"/>
    <cellStyle name="Calc1_ValuesYN" xfId="2812"/>
    <cellStyle name="CalcBlue_Date" xfId="2813"/>
    <cellStyle name="CalcGreen_Date" xfId="2814"/>
    <cellStyle name="CalcGrey_Date" xfId="2815"/>
    <cellStyle name="Calculation 2" xfId="2816"/>
    <cellStyle name="Calculation 2 2" xfId="2817"/>
    <cellStyle name="Calculation 2 2 2" xfId="2818"/>
    <cellStyle name="Calculation 2 2 2 10" xfId="2819"/>
    <cellStyle name="Calculation 2 2 2 11" xfId="2820"/>
    <cellStyle name="Calculation 2 2 2 12" xfId="2821"/>
    <cellStyle name="Calculation 2 2 2 13" xfId="2822"/>
    <cellStyle name="Calculation 2 2 2 14" xfId="2823"/>
    <cellStyle name="Calculation 2 2 2 15" xfId="2824"/>
    <cellStyle name="Calculation 2 2 2 16" xfId="2825"/>
    <cellStyle name="Calculation 2 2 2 17" xfId="2826"/>
    <cellStyle name="Calculation 2 2 2 18" xfId="2827"/>
    <cellStyle name="Calculation 2 2 2 19" xfId="2828"/>
    <cellStyle name="Calculation 2 2 2 2" xfId="2829"/>
    <cellStyle name="Calculation 2 2 2 2 10" xfId="2830"/>
    <cellStyle name="Calculation 2 2 2 2 11" xfId="2831"/>
    <cellStyle name="Calculation 2 2 2 2 12" xfId="2832"/>
    <cellStyle name="Calculation 2 2 2 2 13" xfId="2833"/>
    <cellStyle name="Calculation 2 2 2 2 14" xfId="2834"/>
    <cellStyle name="Calculation 2 2 2 2 15" xfId="2835"/>
    <cellStyle name="Calculation 2 2 2 2 16" xfId="2836"/>
    <cellStyle name="Calculation 2 2 2 2 17" xfId="2837"/>
    <cellStyle name="Calculation 2 2 2 2 18" xfId="2838"/>
    <cellStyle name="Calculation 2 2 2 2 19" xfId="2839"/>
    <cellStyle name="Calculation 2 2 2 2 2" xfId="2840"/>
    <cellStyle name="Calculation 2 2 2 2 20" xfId="2841"/>
    <cellStyle name="Calculation 2 2 2 2 21" xfId="2842"/>
    <cellStyle name="Calculation 2 2 2 2 22" xfId="2843"/>
    <cellStyle name="Calculation 2 2 2 2 23" xfId="2844"/>
    <cellStyle name="Calculation 2 2 2 2 24" xfId="2845"/>
    <cellStyle name="Calculation 2 2 2 2 25" xfId="2846"/>
    <cellStyle name="Calculation 2 2 2 2 26" xfId="2847"/>
    <cellStyle name="Calculation 2 2 2 2 27" xfId="2848"/>
    <cellStyle name="Calculation 2 2 2 2 28" xfId="2849"/>
    <cellStyle name="Calculation 2 2 2 2 29" xfId="2850"/>
    <cellStyle name="Calculation 2 2 2 2 3" xfId="2851"/>
    <cellStyle name="Calculation 2 2 2 2 30" xfId="2852"/>
    <cellStyle name="Calculation 2 2 2 2 31" xfId="2853"/>
    <cellStyle name="Calculation 2 2 2 2 32" xfId="2854"/>
    <cellStyle name="Calculation 2 2 2 2 33" xfId="2855"/>
    <cellStyle name="Calculation 2 2 2 2 34" xfId="2856"/>
    <cellStyle name="Calculation 2 2 2 2 35" xfId="2857"/>
    <cellStyle name="Calculation 2 2 2 2 36" xfId="2858"/>
    <cellStyle name="Calculation 2 2 2 2 37" xfId="2859"/>
    <cellStyle name="Calculation 2 2 2 2 38" xfId="2860"/>
    <cellStyle name="Calculation 2 2 2 2 39" xfId="2861"/>
    <cellStyle name="Calculation 2 2 2 2 4" xfId="2862"/>
    <cellStyle name="Calculation 2 2 2 2 40" xfId="2863"/>
    <cellStyle name="Calculation 2 2 2 2 41" xfId="2864"/>
    <cellStyle name="Calculation 2 2 2 2 42" xfId="2865"/>
    <cellStyle name="Calculation 2 2 2 2 43" xfId="2866"/>
    <cellStyle name="Calculation 2 2 2 2 44" xfId="2867"/>
    <cellStyle name="Calculation 2 2 2 2 45" xfId="2868"/>
    <cellStyle name="Calculation 2 2 2 2 46" xfId="2869"/>
    <cellStyle name="Calculation 2 2 2 2 47" xfId="2870"/>
    <cellStyle name="Calculation 2 2 2 2 5" xfId="2871"/>
    <cellStyle name="Calculation 2 2 2 2 6" xfId="2872"/>
    <cellStyle name="Calculation 2 2 2 2 7" xfId="2873"/>
    <cellStyle name="Calculation 2 2 2 2 8" xfId="2874"/>
    <cellStyle name="Calculation 2 2 2 2 9" xfId="2875"/>
    <cellStyle name="Calculation 2 2 2 20" xfId="2876"/>
    <cellStyle name="Calculation 2 2 2 21" xfId="2877"/>
    <cellStyle name="Calculation 2 2 2 22" xfId="2878"/>
    <cellStyle name="Calculation 2 2 2 23" xfId="2879"/>
    <cellStyle name="Calculation 2 2 2 24" xfId="2880"/>
    <cellStyle name="Calculation 2 2 2 25" xfId="2881"/>
    <cellStyle name="Calculation 2 2 2 26" xfId="2882"/>
    <cellStyle name="Calculation 2 2 2 27" xfId="2883"/>
    <cellStyle name="Calculation 2 2 2 28" xfId="2884"/>
    <cellStyle name="Calculation 2 2 2 29" xfId="2885"/>
    <cellStyle name="Calculation 2 2 2 3" xfId="2886"/>
    <cellStyle name="Calculation 2 2 2 30" xfId="2887"/>
    <cellStyle name="Calculation 2 2 2 31" xfId="2888"/>
    <cellStyle name="Calculation 2 2 2 32" xfId="2889"/>
    <cellStyle name="Calculation 2 2 2 33" xfId="2890"/>
    <cellStyle name="Calculation 2 2 2 34" xfId="2891"/>
    <cellStyle name="Calculation 2 2 2 35" xfId="2892"/>
    <cellStyle name="Calculation 2 2 2 36" xfId="2893"/>
    <cellStyle name="Calculation 2 2 2 37" xfId="2894"/>
    <cellStyle name="Calculation 2 2 2 38" xfId="2895"/>
    <cellStyle name="Calculation 2 2 2 39" xfId="2896"/>
    <cellStyle name="Calculation 2 2 2 4" xfId="2897"/>
    <cellStyle name="Calculation 2 2 2 40" xfId="2898"/>
    <cellStyle name="Calculation 2 2 2 41" xfId="2899"/>
    <cellStyle name="Calculation 2 2 2 42" xfId="2900"/>
    <cellStyle name="Calculation 2 2 2 43" xfId="2901"/>
    <cellStyle name="Calculation 2 2 2 44" xfId="2902"/>
    <cellStyle name="Calculation 2 2 2 45" xfId="2903"/>
    <cellStyle name="Calculation 2 2 2 46" xfId="2904"/>
    <cellStyle name="Calculation 2 2 2 47" xfId="2905"/>
    <cellStyle name="Calculation 2 2 2 48" xfId="2906"/>
    <cellStyle name="Calculation 2 2 2 49" xfId="2907"/>
    <cellStyle name="Calculation 2 2 2 5" xfId="2908"/>
    <cellStyle name="Calculation 2 2 2 6" xfId="2909"/>
    <cellStyle name="Calculation 2 2 2 7" xfId="2910"/>
    <cellStyle name="Calculation 2 2 2 8" xfId="2911"/>
    <cellStyle name="Calculation 2 2 2 9" xfId="2912"/>
    <cellStyle name="Calculation 2 2 3" xfId="2913"/>
    <cellStyle name="Calculation 2 2 3 10" xfId="2914"/>
    <cellStyle name="Calculation 2 2 3 11" xfId="2915"/>
    <cellStyle name="Calculation 2 2 3 12" xfId="2916"/>
    <cellStyle name="Calculation 2 2 3 13" xfId="2917"/>
    <cellStyle name="Calculation 2 2 3 14" xfId="2918"/>
    <cellStyle name="Calculation 2 2 3 15" xfId="2919"/>
    <cellStyle name="Calculation 2 2 3 16" xfId="2920"/>
    <cellStyle name="Calculation 2 2 3 17" xfId="2921"/>
    <cellStyle name="Calculation 2 2 3 18" xfId="2922"/>
    <cellStyle name="Calculation 2 2 3 19" xfId="2923"/>
    <cellStyle name="Calculation 2 2 3 2" xfId="2924"/>
    <cellStyle name="Calculation 2 2 3 20" xfId="2925"/>
    <cellStyle name="Calculation 2 2 3 21" xfId="2926"/>
    <cellStyle name="Calculation 2 2 3 22" xfId="2927"/>
    <cellStyle name="Calculation 2 2 3 23" xfId="2928"/>
    <cellStyle name="Calculation 2 2 3 24" xfId="2929"/>
    <cellStyle name="Calculation 2 2 3 25" xfId="2930"/>
    <cellStyle name="Calculation 2 2 3 26" xfId="2931"/>
    <cellStyle name="Calculation 2 2 3 27" xfId="2932"/>
    <cellStyle name="Calculation 2 2 3 28" xfId="2933"/>
    <cellStyle name="Calculation 2 2 3 29" xfId="2934"/>
    <cellStyle name="Calculation 2 2 3 3" xfId="2935"/>
    <cellStyle name="Calculation 2 2 3 30" xfId="2936"/>
    <cellStyle name="Calculation 2 2 3 31" xfId="2937"/>
    <cellStyle name="Calculation 2 2 3 32" xfId="2938"/>
    <cellStyle name="Calculation 2 2 3 33" xfId="2939"/>
    <cellStyle name="Calculation 2 2 3 34" xfId="2940"/>
    <cellStyle name="Calculation 2 2 3 35" xfId="2941"/>
    <cellStyle name="Calculation 2 2 3 36" xfId="2942"/>
    <cellStyle name="Calculation 2 2 3 37" xfId="2943"/>
    <cellStyle name="Calculation 2 2 3 38" xfId="2944"/>
    <cellStyle name="Calculation 2 2 3 39" xfId="2945"/>
    <cellStyle name="Calculation 2 2 3 4" xfId="2946"/>
    <cellStyle name="Calculation 2 2 3 40" xfId="2947"/>
    <cellStyle name="Calculation 2 2 3 41" xfId="2948"/>
    <cellStyle name="Calculation 2 2 3 42" xfId="2949"/>
    <cellStyle name="Calculation 2 2 3 43" xfId="2950"/>
    <cellStyle name="Calculation 2 2 3 44" xfId="2951"/>
    <cellStyle name="Calculation 2 2 3 45" xfId="2952"/>
    <cellStyle name="Calculation 2 2 3 46" xfId="2953"/>
    <cellStyle name="Calculation 2 2 3 47" xfId="2954"/>
    <cellStyle name="Calculation 2 2 3 48" xfId="2955"/>
    <cellStyle name="Calculation 2 2 3 49" xfId="2956"/>
    <cellStyle name="Calculation 2 2 3 5" xfId="2957"/>
    <cellStyle name="Calculation 2 2 3 6" xfId="2958"/>
    <cellStyle name="Calculation 2 2 3 7" xfId="2959"/>
    <cellStyle name="Calculation 2 2 3 8" xfId="2960"/>
    <cellStyle name="Calculation 2 2 3 9" xfId="2961"/>
    <cellStyle name="Calculation 2 3" xfId="2962"/>
    <cellStyle name="Calculation 2 3 10" xfId="2963"/>
    <cellStyle name="Calculation 2 3 11" xfId="2964"/>
    <cellStyle name="Calculation 2 3 12" xfId="2965"/>
    <cellStyle name="Calculation 2 3 13" xfId="2966"/>
    <cellStyle name="Calculation 2 3 14" xfId="2967"/>
    <cellStyle name="Calculation 2 3 15" xfId="2968"/>
    <cellStyle name="Calculation 2 3 16" xfId="2969"/>
    <cellStyle name="Calculation 2 3 17" xfId="2970"/>
    <cellStyle name="Calculation 2 3 18" xfId="2971"/>
    <cellStyle name="Calculation 2 3 19" xfId="2972"/>
    <cellStyle name="Calculation 2 3 2" xfId="2973"/>
    <cellStyle name="Calculation 2 3 2 10" xfId="2974"/>
    <cellStyle name="Calculation 2 3 2 11" xfId="2975"/>
    <cellStyle name="Calculation 2 3 2 12" xfId="2976"/>
    <cellStyle name="Calculation 2 3 2 13" xfId="2977"/>
    <cellStyle name="Calculation 2 3 2 14" xfId="2978"/>
    <cellStyle name="Calculation 2 3 2 15" xfId="2979"/>
    <cellStyle name="Calculation 2 3 2 16" xfId="2980"/>
    <cellStyle name="Calculation 2 3 2 17" xfId="2981"/>
    <cellStyle name="Calculation 2 3 2 18" xfId="2982"/>
    <cellStyle name="Calculation 2 3 2 19" xfId="2983"/>
    <cellStyle name="Calculation 2 3 2 2" xfId="2984"/>
    <cellStyle name="Calculation 2 3 2 20" xfId="2985"/>
    <cellStyle name="Calculation 2 3 2 21" xfId="2986"/>
    <cellStyle name="Calculation 2 3 2 22" xfId="2987"/>
    <cellStyle name="Calculation 2 3 2 23" xfId="2988"/>
    <cellStyle name="Calculation 2 3 2 24" xfId="2989"/>
    <cellStyle name="Calculation 2 3 2 25" xfId="2990"/>
    <cellStyle name="Calculation 2 3 2 26" xfId="2991"/>
    <cellStyle name="Calculation 2 3 2 27" xfId="2992"/>
    <cellStyle name="Calculation 2 3 2 28" xfId="2993"/>
    <cellStyle name="Calculation 2 3 2 29" xfId="2994"/>
    <cellStyle name="Calculation 2 3 2 3" xfId="2995"/>
    <cellStyle name="Calculation 2 3 2 30" xfId="2996"/>
    <cellStyle name="Calculation 2 3 2 31" xfId="2997"/>
    <cellStyle name="Calculation 2 3 2 32" xfId="2998"/>
    <cellStyle name="Calculation 2 3 2 33" xfId="2999"/>
    <cellStyle name="Calculation 2 3 2 34" xfId="3000"/>
    <cellStyle name="Calculation 2 3 2 35" xfId="3001"/>
    <cellStyle name="Calculation 2 3 2 36" xfId="3002"/>
    <cellStyle name="Calculation 2 3 2 37" xfId="3003"/>
    <cellStyle name="Calculation 2 3 2 38" xfId="3004"/>
    <cellStyle name="Calculation 2 3 2 39" xfId="3005"/>
    <cellStyle name="Calculation 2 3 2 4" xfId="3006"/>
    <cellStyle name="Calculation 2 3 2 40" xfId="3007"/>
    <cellStyle name="Calculation 2 3 2 41" xfId="3008"/>
    <cellStyle name="Calculation 2 3 2 42" xfId="3009"/>
    <cellStyle name="Calculation 2 3 2 43" xfId="3010"/>
    <cellStyle name="Calculation 2 3 2 44" xfId="3011"/>
    <cellStyle name="Calculation 2 3 2 45" xfId="3012"/>
    <cellStyle name="Calculation 2 3 2 46" xfId="3013"/>
    <cellStyle name="Calculation 2 3 2 47" xfId="3014"/>
    <cellStyle name="Calculation 2 3 2 5" xfId="3015"/>
    <cellStyle name="Calculation 2 3 2 6" xfId="3016"/>
    <cellStyle name="Calculation 2 3 2 7" xfId="3017"/>
    <cellStyle name="Calculation 2 3 2 8" xfId="3018"/>
    <cellStyle name="Calculation 2 3 2 9" xfId="3019"/>
    <cellStyle name="Calculation 2 3 20" xfId="3020"/>
    <cellStyle name="Calculation 2 3 21" xfId="3021"/>
    <cellStyle name="Calculation 2 3 22" xfId="3022"/>
    <cellStyle name="Calculation 2 3 23" xfId="3023"/>
    <cellStyle name="Calculation 2 3 24" xfId="3024"/>
    <cellStyle name="Calculation 2 3 25" xfId="3025"/>
    <cellStyle name="Calculation 2 3 26" xfId="3026"/>
    <cellStyle name="Calculation 2 3 27" xfId="3027"/>
    <cellStyle name="Calculation 2 3 28" xfId="3028"/>
    <cellStyle name="Calculation 2 3 29" xfId="3029"/>
    <cellStyle name="Calculation 2 3 3" xfId="3030"/>
    <cellStyle name="Calculation 2 3 30" xfId="3031"/>
    <cellStyle name="Calculation 2 3 31" xfId="3032"/>
    <cellStyle name="Calculation 2 3 32" xfId="3033"/>
    <cellStyle name="Calculation 2 3 33" xfId="3034"/>
    <cellStyle name="Calculation 2 3 34" xfId="3035"/>
    <cellStyle name="Calculation 2 3 35" xfId="3036"/>
    <cellStyle name="Calculation 2 3 36" xfId="3037"/>
    <cellStyle name="Calculation 2 3 37" xfId="3038"/>
    <cellStyle name="Calculation 2 3 38" xfId="3039"/>
    <cellStyle name="Calculation 2 3 39" xfId="3040"/>
    <cellStyle name="Calculation 2 3 4" xfId="3041"/>
    <cellStyle name="Calculation 2 3 40" xfId="3042"/>
    <cellStyle name="Calculation 2 3 41" xfId="3043"/>
    <cellStyle name="Calculation 2 3 42" xfId="3044"/>
    <cellStyle name="Calculation 2 3 43" xfId="3045"/>
    <cellStyle name="Calculation 2 3 44" xfId="3046"/>
    <cellStyle name="Calculation 2 3 45" xfId="3047"/>
    <cellStyle name="Calculation 2 3 46" xfId="3048"/>
    <cellStyle name="Calculation 2 3 47" xfId="3049"/>
    <cellStyle name="Calculation 2 3 48" xfId="3050"/>
    <cellStyle name="Calculation 2 3 49" xfId="3051"/>
    <cellStyle name="Calculation 2 3 5" xfId="3052"/>
    <cellStyle name="Calculation 2 3 6" xfId="3053"/>
    <cellStyle name="Calculation 2 3 7" xfId="3054"/>
    <cellStyle name="Calculation 2 3 8" xfId="3055"/>
    <cellStyle name="Calculation 2 3 9" xfId="3056"/>
    <cellStyle name="Calculation 2 4" xfId="3057"/>
    <cellStyle name="Calculation 2 4 10" xfId="3058"/>
    <cellStyle name="Calculation 2 4 11" xfId="3059"/>
    <cellStyle name="Calculation 2 4 12" xfId="3060"/>
    <cellStyle name="Calculation 2 4 13" xfId="3061"/>
    <cellStyle name="Calculation 2 4 14" xfId="3062"/>
    <cellStyle name="Calculation 2 4 15" xfId="3063"/>
    <cellStyle name="Calculation 2 4 16" xfId="3064"/>
    <cellStyle name="Calculation 2 4 17" xfId="3065"/>
    <cellStyle name="Calculation 2 4 18" xfId="3066"/>
    <cellStyle name="Calculation 2 4 19" xfId="3067"/>
    <cellStyle name="Calculation 2 4 2" xfId="3068"/>
    <cellStyle name="Calculation 2 4 20" xfId="3069"/>
    <cellStyle name="Calculation 2 4 21" xfId="3070"/>
    <cellStyle name="Calculation 2 4 22" xfId="3071"/>
    <cellStyle name="Calculation 2 4 23" xfId="3072"/>
    <cellStyle name="Calculation 2 4 24" xfId="3073"/>
    <cellStyle name="Calculation 2 4 25" xfId="3074"/>
    <cellStyle name="Calculation 2 4 26" xfId="3075"/>
    <cellStyle name="Calculation 2 4 27" xfId="3076"/>
    <cellStyle name="Calculation 2 4 28" xfId="3077"/>
    <cellStyle name="Calculation 2 4 29" xfId="3078"/>
    <cellStyle name="Calculation 2 4 3" xfId="3079"/>
    <cellStyle name="Calculation 2 4 30" xfId="3080"/>
    <cellStyle name="Calculation 2 4 31" xfId="3081"/>
    <cellStyle name="Calculation 2 4 32" xfId="3082"/>
    <cellStyle name="Calculation 2 4 33" xfId="3083"/>
    <cellStyle name="Calculation 2 4 34" xfId="3084"/>
    <cellStyle name="Calculation 2 4 35" xfId="3085"/>
    <cellStyle name="Calculation 2 4 36" xfId="3086"/>
    <cellStyle name="Calculation 2 4 37" xfId="3087"/>
    <cellStyle name="Calculation 2 4 38" xfId="3088"/>
    <cellStyle name="Calculation 2 4 39" xfId="3089"/>
    <cellStyle name="Calculation 2 4 4" xfId="3090"/>
    <cellStyle name="Calculation 2 4 40" xfId="3091"/>
    <cellStyle name="Calculation 2 4 41" xfId="3092"/>
    <cellStyle name="Calculation 2 4 42" xfId="3093"/>
    <cellStyle name="Calculation 2 4 43" xfId="3094"/>
    <cellStyle name="Calculation 2 4 44" xfId="3095"/>
    <cellStyle name="Calculation 2 4 45" xfId="3096"/>
    <cellStyle name="Calculation 2 4 46" xfId="3097"/>
    <cellStyle name="Calculation 2 4 47" xfId="3098"/>
    <cellStyle name="Calculation 2 4 48" xfId="3099"/>
    <cellStyle name="Calculation 2 4 49" xfId="3100"/>
    <cellStyle name="Calculation 2 4 5" xfId="3101"/>
    <cellStyle name="Calculation 2 4 6" xfId="3102"/>
    <cellStyle name="Calculation 2 4 7" xfId="3103"/>
    <cellStyle name="Calculation 2 4 8" xfId="3104"/>
    <cellStyle name="Calculation 2 4 9" xfId="3105"/>
    <cellStyle name="Calculation 2 5" xfId="3106"/>
    <cellStyle name="Calculation 3" xfId="3107"/>
    <cellStyle name="Calculation 3 2" xfId="3108"/>
    <cellStyle name="Calculation 3 2 10" xfId="3109"/>
    <cellStyle name="Calculation 3 2 11" xfId="3110"/>
    <cellStyle name="Calculation 3 2 12" xfId="3111"/>
    <cellStyle name="Calculation 3 2 13" xfId="3112"/>
    <cellStyle name="Calculation 3 2 14" xfId="3113"/>
    <cellStyle name="Calculation 3 2 15" xfId="3114"/>
    <cellStyle name="Calculation 3 2 16" xfId="3115"/>
    <cellStyle name="Calculation 3 2 17" xfId="3116"/>
    <cellStyle name="Calculation 3 2 18" xfId="3117"/>
    <cellStyle name="Calculation 3 2 19" xfId="3118"/>
    <cellStyle name="Calculation 3 2 2" xfId="3119"/>
    <cellStyle name="Calculation 3 2 2 10" xfId="3120"/>
    <cellStyle name="Calculation 3 2 2 11" xfId="3121"/>
    <cellStyle name="Calculation 3 2 2 12" xfId="3122"/>
    <cellStyle name="Calculation 3 2 2 13" xfId="3123"/>
    <cellStyle name="Calculation 3 2 2 14" xfId="3124"/>
    <cellStyle name="Calculation 3 2 2 15" xfId="3125"/>
    <cellStyle name="Calculation 3 2 2 16" xfId="3126"/>
    <cellStyle name="Calculation 3 2 2 17" xfId="3127"/>
    <cellStyle name="Calculation 3 2 2 18" xfId="3128"/>
    <cellStyle name="Calculation 3 2 2 19" xfId="3129"/>
    <cellStyle name="Calculation 3 2 2 2" xfId="3130"/>
    <cellStyle name="Calculation 3 2 2 20" xfId="3131"/>
    <cellStyle name="Calculation 3 2 2 21" xfId="3132"/>
    <cellStyle name="Calculation 3 2 2 22" xfId="3133"/>
    <cellStyle name="Calculation 3 2 2 23" xfId="3134"/>
    <cellStyle name="Calculation 3 2 2 24" xfId="3135"/>
    <cellStyle name="Calculation 3 2 2 25" xfId="3136"/>
    <cellStyle name="Calculation 3 2 2 26" xfId="3137"/>
    <cellStyle name="Calculation 3 2 2 27" xfId="3138"/>
    <cellStyle name="Calculation 3 2 2 28" xfId="3139"/>
    <cellStyle name="Calculation 3 2 2 29" xfId="3140"/>
    <cellStyle name="Calculation 3 2 2 3" xfId="3141"/>
    <cellStyle name="Calculation 3 2 2 30" xfId="3142"/>
    <cellStyle name="Calculation 3 2 2 31" xfId="3143"/>
    <cellStyle name="Calculation 3 2 2 32" xfId="3144"/>
    <cellStyle name="Calculation 3 2 2 33" xfId="3145"/>
    <cellStyle name="Calculation 3 2 2 34" xfId="3146"/>
    <cellStyle name="Calculation 3 2 2 35" xfId="3147"/>
    <cellStyle name="Calculation 3 2 2 36" xfId="3148"/>
    <cellStyle name="Calculation 3 2 2 37" xfId="3149"/>
    <cellStyle name="Calculation 3 2 2 38" xfId="3150"/>
    <cellStyle name="Calculation 3 2 2 39" xfId="3151"/>
    <cellStyle name="Calculation 3 2 2 4" xfId="3152"/>
    <cellStyle name="Calculation 3 2 2 40" xfId="3153"/>
    <cellStyle name="Calculation 3 2 2 41" xfId="3154"/>
    <cellStyle name="Calculation 3 2 2 42" xfId="3155"/>
    <cellStyle name="Calculation 3 2 2 43" xfId="3156"/>
    <cellStyle name="Calculation 3 2 2 44" xfId="3157"/>
    <cellStyle name="Calculation 3 2 2 45" xfId="3158"/>
    <cellStyle name="Calculation 3 2 2 46" xfId="3159"/>
    <cellStyle name="Calculation 3 2 2 47" xfId="3160"/>
    <cellStyle name="Calculation 3 2 2 5" xfId="3161"/>
    <cellStyle name="Calculation 3 2 2 6" xfId="3162"/>
    <cellStyle name="Calculation 3 2 2 7" xfId="3163"/>
    <cellStyle name="Calculation 3 2 2 8" xfId="3164"/>
    <cellStyle name="Calculation 3 2 2 9" xfId="3165"/>
    <cellStyle name="Calculation 3 2 20" xfId="3166"/>
    <cellStyle name="Calculation 3 2 21" xfId="3167"/>
    <cellStyle name="Calculation 3 2 22" xfId="3168"/>
    <cellStyle name="Calculation 3 2 23" xfId="3169"/>
    <cellStyle name="Calculation 3 2 24" xfId="3170"/>
    <cellStyle name="Calculation 3 2 25" xfId="3171"/>
    <cellStyle name="Calculation 3 2 26" xfId="3172"/>
    <cellStyle name="Calculation 3 2 27" xfId="3173"/>
    <cellStyle name="Calculation 3 2 28" xfId="3174"/>
    <cellStyle name="Calculation 3 2 29" xfId="3175"/>
    <cellStyle name="Calculation 3 2 3" xfId="3176"/>
    <cellStyle name="Calculation 3 2 30" xfId="3177"/>
    <cellStyle name="Calculation 3 2 31" xfId="3178"/>
    <cellStyle name="Calculation 3 2 32" xfId="3179"/>
    <cellStyle name="Calculation 3 2 33" xfId="3180"/>
    <cellStyle name="Calculation 3 2 34" xfId="3181"/>
    <cellStyle name="Calculation 3 2 35" xfId="3182"/>
    <cellStyle name="Calculation 3 2 36" xfId="3183"/>
    <cellStyle name="Calculation 3 2 37" xfId="3184"/>
    <cellStyle name="Calculation 3 2 38" xfId="3185"/>
    <cellStyle name="Calculation 3 2 39" xfId="3186"/>
    <cellStyle name="Calculation 3 2 4" xfId="3187"/>
    <cellStyle name="Calculation 3 2 40" xfId="3188"/>
    <cellStyle name="Calculation 3 2 41" xfId="3189"/>
    <cellStyle name="Calculation 3 2 42" xfId="3190"/>
    <cellStyle name="Calculation 3 2 43" xfId="3191"/>
    <cellStyle name="Calculation 3 2 44" xfId="3192"/>
    <cellStyle name="Calculation 3 2 45" xfId="3193"/>
    <cellStyle name="Calculation 3 2 46" xfId="3194"/>
    <cellStyle name="Calculation 3 2 47" xfId="3195"/>
    <cellStyle name="Calculation 3 2 48" xfId="3196"/>
    <cellStyle name="Calculation 3 2 49" xfId="3197"/>
    <cellStyle name="Calculation 3 2 5" xfId="3198"/>
    <cellStyle name="Calculation 3 2 6" xfId="3199"/>
    <cellStyle name="Calculation 3 2 7" xfId="3200"/>
    <cellStyle name="Calculation 3 2 8" xfId="3201"/>
    <cellStyle name="Calculation 3 2 9" xfId="3202"/>
    <cellStyle name="Calculation 3 3" xfId="3203"/>
    <cellStyle name="Calculation 3 3 10" xfId="3204"/>
    <cellStyle name="Calculation 3 3 11" xfId="3205"/>
    <cellStyle name="Calculation 3 3 12" xfId="3206"/>
    <cellStyle name="Calculation 3 3 13" xfId="3207"/>
    <cellStyle name="Calculation 3 3 14" xfId="3208"/>
    <cellStyle name="Calculation 3 3 15" xfId="3209"/>
    <cellStyle name="Calculation 3 3 16" xfId="3210"/>
    <cellStyle name="Calculation 3 3 17" xfId="3211"/>
    <cellStyle name="Calculation 3 3 18" xfId="3212"/>
    <cellStyle name="Calculation 3 3 19" xfId="3213"/>
    <cellStyle name="Calculation 3 3 2" xfId="3214"/>
    <cellStyle name="Calculation 3 3 20" xfId="3215"/>
    <cellStyle name="Calculation 3 3 21" xfId="3216"/>
    <cellStyle name="Calculation 3 3 22" xfId="3217"/>
    <cellStyle name="Calculation 3 3 23" xfId="3218"/>
    <cellStyle name="Calculation 3 3 24" xfId="3219"/>
    <cellStyle name="Calculation 3 3 25" xfId="3220"/>
    <cellStyle name="Calculation 3 3 26" xfId="3221"/>
    <cellStyle name="Calculation 3 3 27" xfId="3222"/>
    <cellStyle name="Calculation 3 3 28" xfId="3223"/>
    <cellStyle name="Calculation 3 3 29" xfId="3224"/>
    <cellStyle name="Calculation 3 3 3" xfId="3225"/>
    <cellStyle name="Calculation 3 3 30" xfId="3226"/>
    <cellStyle name="Calculation 3 3 31" xfId="3227"/>
    <cellStyle name="Calculation 3 3 32" xfId="3228"/>
    <cellStyle name="Calculation 3 3 33" xfId="3229"/>
    <cellStyle name="Calculation 3 3 34" xfId="3230"/>
    <cellStyle name="Calculation 3 3 35" xfId="3231"/>
    <cellStyle name="Calculation 3 3 36" xfId="3232"/>
    <cellStyle name="Calculation 3 3 37" xfId="3233"/>
    <cellStyle name="Calculation 3 3 38" xfId="3234"/>
    <cellStyle name="Calculation 3 3 39" xfId="3235"/>
    <cellStyle name="Calculation 3 3 4" xfId="3236"/>
    <cellStyle name="Calculation 3 3 40" xfId="3237"/>
    <cellStyle name="Calculation 3 3 41" xfId="3238"/>
    <cellStyle name="Calculation 3 3 42" xfId="3239"/>
    <cellStyle name="Calculation 3 3 43" xfId="3240"/>
    <cellStyle name="Calculation 3 3 44" xfId="3241"/>
    <cellStyle name="Calculation 3 3 45" xfId="3242"/>
    <cellStyle name="Calculation 3 3 46" xfId="3243"/>
    <cellStyle name="Calculation 3 3 47" xfId="3244"/>
    <cellStyle name="Calculation 3 3 48" xfId="3245"/>
    <cellStyle name="Calculation 3 3 49" xfId="3246"/>
    <cellStyle name="Calculation 3 3 5" xfId="3247"/>
    <cellStyle name="Calculation 3 3 6" xfId="3248"/>
    <cellStyle name="Calculation 3 3 7" xfId="3249"/>
    <cellStyle name="Calculation 3 3 8" xfId="3250"/>
    <cellStyle name="Calculation 3 3 9" xfId="3251"/>
    <cellStyle name="Calculation 4" xfId="3252"/>
    <cellStyle name="Calculation 4 2" xfId="3253"/>
    <cellStyle name="Calculation 4 2 10" xfId="3254"/>
    <cellStyle name="Calculation 4 2 11" xfId="3255"/>
    <cellStyle name="Calculation 4 2 12" xfId="3256"/>
    <cellStyle name="Calculation 4 2 13" xfId="3257"/>
    <cellStyle name="Calculation 4 2 14" xfId="3258"/>
    <cellStyle name="Calculation 4 2 15" xfId="3259"/>
    <cellStyle name="Calculation 4 2 16" xfId="3260"/>
    <cellStyle name="Calculation 4 2 17" xfId="3261"/>
    <cellStyle name="Calculation 4 2 18" xfId="3262"/>
    <cellStyle name="Calculation 4 2 19" xfId="3263"/>
    <cellStyle name="Calculation 4 2 2" xfId="3264"/>
    <cellStyle name="Calculation 4 2 20" xfId="3265"/>
    <cellStyle name="Calculation 4 2 21" xfId="3266"/>
    <cellStyle name="Calculation 4 2 22" xfId="3267"/>
    <cellStyle name="Calculation 4 2 23" xfId="3268"/>
    <cellStyle name="Calculation 4 2 24" xfId="3269"/>
    <cellStyle name="Calculation 4 2 25" xfId="3270"/>
    <cellStyle name="Calculation 4 2 26" xfId="3271"/>
    <cellStyle name="Calculation 4 2 27" xfId="3272"/>
    <cellStyle name="Calculation 4 2 28" xfId="3273"/>
    <cellStyle name="Calculation 4 2 29" xfId="3274"/>
    <cellStyle name="Calculation 4 2 3" xfId="3275"/>
    <cellStyle name="Calculation 4 2 30" xfId="3276"/>
    <cellStyle name="Calculation 4 2 31" xfId="3277"/>
    <cellStyle name="Calculation 4 2 32" xfId="3278"/>
    <cellStyle name="Calculation 4 2 33" xfId="3279"/>
    <cellStyle name="Calculation 4 2 34" xfId="3280"/>
    <cellStyle name="Calculation 4 2 35" xfId="3281"/>
    <cellStyle name="Calculation 4 2 36" xfId="3282"/>
    <cellStyle name="Calculation 4 2 37" xfId="3283"/>
    <cellStyle name="Calculation 4 2 38" xfId="3284"/>
    <cellStyle name="Calculation 4 2 39" xfId="3285"/>
    <cellStyle name="Calculation 4 2 4" xfId="3286"/>
    <cellStyle name="Calculation 4 2 40" xfId="3287"/>
    <cellStyle name="Calculation 4 2 41" xfId="3288"/>
    <cellStyle name="Calculation 4 2 42" xfId="3289"/>
    <cellStyle name="Calculation 4 2 43" xfId="3290"/>
    <cellStyle name="Calculation 4 2 44" xfId="3291"/>
    <cellStyle name="Calculation 4 2 45" xfId="3292"/>
    <cellStyle name="Calculation 4 2 46" xfId="3293"/>
    <cellStyle name="Calculation 4 2 47" xfId="3294"/>
    <cellStyle name="Calculation 4 2 48" xfId="3295"/>
    <cellStyle name="Calculation 4 2 49" xfId="3296"/>
    <cellStyle name="Calculation 4 2 5" xfId="3297"/>
    <cellStyle name="Calculation 4 2 6" xfId="3298"/>
    <cellStyle name="Calculation 4 2 7" xfId="3299"/>
    <cellStyle name="Calculation 4 2 8" xfId="3300"/>
    <cellStyle name="Calculation 4 2 9" xfId="3301"/>
    <cellStyle name="CalcWhite_Date" xfId="3302"/>
    <cellStyle name="Check" xfId="3303"/>
    <cellStyle name="Check 2" xfId="3304"/>
    <cellStyle name="Check 2 2" xfId="3305"/>
    <cellStyle name="Check 2 2 10" xfId="3306"/>
    <cellStyle name="Check 2 2 11" xfId="3307"/>
    <cellStyle name="Check 2 2 12" xfId="3308"/>
    <cellStyle name="Check 2 2 13" xfId="3309"/>
    <cellStyle name="Check 2 2 14" xfId="3310"/>
    <cellStyle name="Check 2 2 15" xfId="3311"/>
    <cellStyle name="Check 2 2 16" xfId="3312"/>
    <cellStyle name="Check 2 2 17" xfId="3313"/>
    <cellStyle name="Check 2 2 18" xfId="3314"/>
    <cellStyle name="Check 2 2 19" xfId="3315"/>
    <cellStyle name="Check 2 2 2" xfId="3316"/>
    <cellStyle name="Check 2 2 20" xfId="3317"/>
    <cellStyle name="Check 2 2 21" xfId="3318"/>
    <cellStyle name="Check 2 2 22" xfId="3319"/>
    <cellStyle name="Check 2 2 23" xfId="3320"/>
    <cellStyle name="Check 2 2 24" xfId="3321"/>
    <cellStyle name="Check 2 2 25" xfId="3322"/>
    <cellStyle name="Check 2 2 26" xfId="3323"/>
    <cellStyle name="Check 2 2 27" xfId="3324"/>
    <cellStyle name="Check 2 2 28" xfId="3325"/>
    <cellStyle name="Check 2 2 29" xfId="3326"/>
    <cellStyle name="Check 2 2 3" xfId="3327"/>
    <cellStyle name="Check 2 2 30" xfId="3328"/>
    <cellStyle name="Check 2 2 31" xfId="3329"/>
    <cellStyle name="Check 2 2 32" xfId="3330"/>
    <cellStyle name="Check 2 2 33" xfId="3331"/>
    <cellStyle name="Check 2 2 34" xfId="3332"/>
    <cellStyle name="Check 2 2 35" xfId="3333"/>
    <cellStyle name="Check 2 2 36" xfId="3334"/>
    <cellStyle name="Check 2 2 37" xfId="3335"/>
    <cellStyle name="Check 2 2 38" xfId="3336"/>
    <cellStyle name="Check 2 2 39" xfId="3337"/>
    <cellStyle name="Check 2 2 4" xfId="3338"/>
    <cellStyle name="Check 2 2 40" xfId="3339"/>
    <cellStyle name="Check 2 2 41" xfId="3340"/>
    <cellStyle name="Check 2 2 42" xfId="3341"/>
    <cellStyle name="Check 2 2 43" xfId="3342"/>
    <cellStyle name="Check 2 2 44" xfId="3343"/>
    <cellStyle name="Check 2 2 45" xfId="3344"/>
    <cellStyle name="Check 2 2 46" xfId="3345"/>
    <cellStyle name="Check 2 2 47" xfId="3346"/>
    <cellStyle name="Check 2 2 48" xfId="3347"/>
    <cellStyle name="Check 2 2 49" xfId="3348"/>
    <cellStyle name="Check 2 2 5" xfId="3349"/>
    <cellStyle name="Check 2 2 6" xfId="3350"/>
    <cellStyle name="Check 2 2 7" xfId="3351"/>
    <cellStyle name="Check 2 2 8" xfId="3352"/>
    <cellStyle name="Check 2 2 9" xfId="3353"/>
    <cellStyle name="Check 3" xfId="3354"/>
    <cellStyle name="Check 3 10" xfId="3355"/>
    <cellStyle name="Check 3 11" xfId="3356"/>
    <cellStyle name="Check 3 12" xfId="3357"/>
    <cellStyle name="Check 3 13" xfId="3358"/>
    <cellStyle name="Check 3 14" xfId="3359"/>
    <cellStyle name="Check 3 15" xfId="3360"/>
    <cellStyle name="Check 3 16" xfId="3361"/>
    <cellStyle name="Check 3 17" xfId="3362"/>
    <cellStyle name="Check 3 18" xfId="3363"/>
    <cellStyle name="Check 3 19" xfId="3364"/>
    <cellStyle name="Check 3 2" xfId="3365"/>
    <cellStyle name="Check 3 20" xfId="3366"/>
    <cellStyle name="Check 3 21" xfId="3367"/>
    <cellStyle name="Check 3 22" xfId="3368"/>
    <cellStyle name="Check 3 23" xfId="3369"/>
    <cellStyle name="Check 3 24" xfId="3370"/>
    <cellStyle name="Check 3 25" xfId="3371"/>
    <cellStyle name="Check 3 26" xfId="3372"/>
    <cellStyle name="Check 3 27" xfId="3373"/>
    <cellStyle name="Check 3 28" xfId="3374"/>
    <cellStyle name="Check 3 29" xfId="3375"/>
    <cellStyle name="Check 3 3" xfId="3376"/>
    <cellStyle name="Check 3 30" xfId="3377"/>
    <cellStyle name="Check 3 31" xfId="3378"/>
    <cellStyle name="Check 3 32" xfId="3379"/>
    <cellStyle name="Check 3 33" xfId="3380"/>
    <cellStyle name="Check 3 34" xfId="3381"/>
    <cellStyle name="Check 3 35" xfId="3382"/>
    <cellStyle name="Check 3 36" xfId="3383"/>
    <cellStyle name="Check 3 37" xfId="3384"/>
    <cellStyle name="Check 3 38" xfId="3385"/>
    <cellStyle name="Check 3 39" xfId="3386"/>
    <cellStyle name="Check 3 4" xfId="3387"/>
    <cellStyle name="Check 3 40" xfId="3388"/>
    <cellStyle name="Check 3 41" xfId="3389"/>
    <cellStyle name="Check 3 42" xfId="3390"/>
    <cellStyle name="Check 3 43" xfId="3391"/>
    <cellStyle name="Check 3 5" xfId="3392"/>
    <cellStyle name="Check 3 6" xfId="3393"/>
    <cellStyle name="Check 3 7" xfId="3394"/>
    <cellStyle name="Check 3 8" xfId="3395"/>
    <cellStyle name="Check 3 9" xfId="3396"/>
    <cellStyle name="Check Box" xfId="3397"/>
    <cellStyle name="Check Box 2" xfId="3398"/>
    <cellStyle name="Check Box Input" xfId="3399"/>
    <cellStyle name="Check Box_Bid Revenue Forecast" xfId="3400"/>
    <cellStyle name="Check Cell 2" xfId="3401"/>
    <cellStyle name="Check Cell 3" xfId="3402"/>
    <cellStyle name="CIL" xfId="3403"/>
    <cellStyle name="CIU" xfId="3404"/>
    <cellStyle name="Column Title" xfId="3405"/>
    <cellStyle name="Comma" xfId="1" builtinId="3"/>
    <cellStyle name="comma (2)" xfId="3406"/>
    <cellStyle name="comma (2) 2" xfId="3407"/>
    <cellStyle name="comma (2) 3" xfId="3408"/>
    <cellStyle name="comma (2) 4" xfId="3409"/>
    <cellStyle name="Comma [0] 2" xfId="3410"/>
    <cellStyle name="Comma [0] 2 2" xfId="3411"/>
    <cellStyle name="Comma [0F" xfId="3412"/>
    <cellStyle name="Comma [0F 2" xfId="3413"/>
    <cellStyle name="Comma 10" xfId="3414"/>
    <cellStyle name="Comma 10 2" xfId="3415"/>
    <cellStyle name="Comma 10 2 2" xfId="3416"/>
    <cellStyle name="Comma 10 3" xfId="3417"/>
    <cellStyle name="Comma 10 3 2" xfId="3418"/>
    <cellStyle name="Comma 10 3 3" xfId="3419"/>
    <cellStyle name="Comma 100" xfId="3420"/>
    <cellStyle name="Comma 100 2" xfId="3421"/>
    <cellStyle name="Comma 101" xfId="3422"/>
    <cellStyle name="Comma 101 2" xfId="3423"/>
    <cellStyle name="Comma 102" xfId="3424"/>
    <cellStyle name="Comma 102 2" xfId="3425"/>
    <cellStyle name="Comma 103" xfId="3426"/>
    <cellStyle name="Comma 103 2" xfId="3427"/>
    <cellStyle name="Comma 104" xfId="3428"/>
    <cellStyle name="Comma 104 2" xfId="3429"/>
    <cellStyle name="Comma 105" xfId="3430"/>
    <cellStyle name="Comma 105 2" xfId="3431"/>
    <cellStyle name="Comma 106" xfId="3432"/>
    <cellStyle name="Comma 106 2" xfId="3433"/>
    <cellStyle name="Comma 107" xfId="3434"/>
    <cellStyle name="Comma 107 2" xfId="3435"/>
    <cellStyle name="Comma 108" xfId="3436"/>
    <cellStyle name="Comma 108 2" xfId="3437"/>
    <cellStyle name="Comma 109" xfId="3438"/>
    <cellStyle name="Comma 109 2" xfId="3439"/>
    <cellStyle name="Comma 11" xfId="3440"/>
    <cellStyle name="Comma 11 2" xfId="3441"/>
    <cellStyle name="Comma 11 2 2" xfId="3442"/>
    <cellStyle name="Comma 11 3" xfId="3443"/>
    <cellStyle name="Comma 11 3 2" xfId="3444"/>
    <cellStyle name="Comma 11 3 3" xfId="3445"/>
    <cellStyle name="Comma 110" xfId="3446"/>
    <cellStyle name="Comma 110 2" xfId="3447"/>
    <cellStyle name="Comma 111" xfId="3448"/>
    <cellStyle name="Comma 111 2" xfId="3449"/>
    <cellStyle name="Comma 112" xfId="3450"/>
    <cellStyle name="Comma 112 2" xfId="3451"/>
    <cellStyle name="Comma 113" xfId="3452"/>
    <cellStyle name="Comma 113 2" xfId="3453"/>
    <cellStyle name="Comma 114" xfId="3454"/>
    <cellStyle name="Comma 114 2" xfId="3455"/>
    <cellStyle name="Comma 115" xfId="3456"/>
    <cellStyle name="Comma 115 2" xfId="3457"/>
    <cellStyle name="Comma 116" xfId="3458"/>
    <cellStyle name="Comma 116 2" xfId="3459"/>
    <cellStyle name="Comma 117" xfId="3460"/>
    <cellStyle name="Comma 117 2" xfId="3461"/>
    <cellStyle name="Comma 118" xfId="3462"/>
    <cellStyle name="Comma 118 2" xfId="3463"/>
    <cellStyle name="Comma 119" xfId="3464"/>
    <cellStyle name="Comma 119 2" xfId="3465"/>
    <cellStyle name="Comma 12" xfId="3466"/>
    <cellStyle name="Comma 12 2" xfId="3467"/>
    <cellStyle name="Comma 12 2 2" xfId="3468"/>
    <cellStyle name="Comma 12 2 3" xfId="3469"/>
    <cellStyle name="Comma 120" xfId="3470"/>
    <cellStyle name="Comma 120 2" xfId="3471"/>
    <cellStyle name="Comma 121" xfId="3472"/>
    <cellStyle name="Comma 121 2" xfId="3473"/>
    <cellStyle name="Comma 122" xfId="3474"/>
    <cellStyle name="Comma 122 2" xfId="3475"/>
    <cellStyle name="Comma 123" xfId="3476"/>
    <cellStyle name="Comma 123 2" xfId="3477"/>
    <cellStyle name="Comma 124" xfId="3478"/>
    <cellStyle name="Comma 124 2" xfId="3479"/>
    <cellStyle name="Comma 125" xfId="3480"/>
    <cellStyle name="Comma 125 2" xfId="3481"/>
    <cellStyle name="Comma 126" xfId="3482"/>
    <cellStyle name="Comma 126 2" xfId="3483"/>
    <cellStyle name="Comma 127" xfId="3484"/>
    <cellStyle name="Comma 127 2" xfId="3485"/>
    <cellStyle name="Comma 128" xfId="3486"/>
    <cellStyle name="Comma 128 2" xfId="3487"/>
    <cellStyle name="Comma 129" xfId="3488"/>
    <cellStyle name="Comma 13" xfId="3489"/>
    <cellStyle name="Comma 13 2" xfId="3490"/>
    <cellStyle name="Comma 13 2 2" xfId="3491"/>
    <cellStyle name="Comma 13 2 3" xfId="3492"/>
    <cellStyle name="Comma 130" xfId="3493"/>
    <cellStyle name="Comma 131" xfId="3494"/>
    <cellStyle name="Comma 132" xfId="3495"/>
    <cellStyle name="Comma 133" xfId="3496"/>
    <cellStyle name="Comma 134" xfId="3497"/>
    <cellStyle name="Comma 135" xfId="3498"/>
    <cellStyle name="Comma 14" xfId="3499"/>
    <cellStyle name="Comma 14 2" xfId="3500"/>
    <cellStyle name="Comma 14 2 2" xfId="3501"/>
    <cellStyle name="Comma 14 3" xfId="3502"/>
    <cellStyle name="Comma 15" xfId="3503"/>
    <cellStyle name="Comma 15 2" xfId="3504"/>
    <cellStyle name="Comma 15 2 2" xfId="3505"/>
    <cellStyle name="Comma 15 3" xfId="3506"/>
    <cellStyle name="Comma 16" xfId="3507"/>
    <cellStyle name="Comma 16 2" xfId="3508"/>
    <cellStyle name="Comma 16 2 2" xfId="3509"/>
    <cellStyle name="Comma 16 3" xfId="3510"/>
    <cellStyle name="Comma 17" xfId="3511"/>
    <cellStyle name="Comma 17 2" xfId="3512"/>
    <cellStyle name="Comma 17 2 2" xfId="3513"/>
    <cellStyle name="Comma 17 3" xfId="3514"/>
    <cellStyle name="Comma 17 3 2" xfId="3515"/>
    <cellStyle name="Comma 17 4" xfId="3516"/>
    <cellStyle name="Comma 18" xfId="3517"/>
    <cellStyle name="Comma 18 10" xfId="3518"/>
    <cellStyle name="Comma 18 11" xfId="3519"/>
    <cellStyle name="Comma 18 12" xfId="3520"/>
    <cellStyle name="Comma 18 2" xfId="3521"/>
    <cellStyle name="Comma 18 2 2" xfId="3522"/>
    <cellStyle name="Comma 18 3" xfId="3523"/>
    <cellStyle name="Comma 18 3 10" xfId="3524"/>
    <cellStyle name="Comma 18 3 2" xfId="3525"/>
    <cellStyle name="Comma 18 3 2 2" xfId="3526"/>
    <cellStyle name="Comma 18 3 2 2 2" xfId="3527"/>
    <cellStyle name="Comma 18 3 2 2 2 2" xfId="3528"/>
    <cellStyle name="Comma 18 3 2 2 2 3" xfId="3529"/>
    <cellStyle name="Comma 18 3 2 2 2 4" xfId="3530"/>
    <cellStyle name="Comma 18 3 2 2 3" xfId="3531"/>
    <cellStyle name="Comma 18 3 2 2 3 2" xfId="3532"/>
    <cellStyle name="Comma 18 3 2 2 3 3" xfId="3533"/>
    <cellStyle name="Comma 18 3 2 2 4" xfId="3534"/>
    <cellStyle name="Comma 18 3 2 2 4 2" xfId="3535"/>
    <cellStyle name="Comma 18 3 2 2 4 3" xfId="3536"/>
    <cellStyle name="Comma 18 3 2 2 5" xfId="3537"/>
    <cellStyle name="Comma 18 3 2 2 6" xfId="3538"/>
    <cellStyle name="Comma 18 3 2 3" xfId="3539"/>
    <cellStyle name="Comma 18 3 2 3 2" xfId="3540"/>
    <cellStyle name="Comma 18 3 2 3 3" xfId="3541"/>
    <cellStyle name="Comma 18 3 2 3 4" xfId="3542"/>
    <cellStyle name="Comma 18 3 2 4" xfId="3543"/>
    <cellStyle name="Comma 18 3 2 4 2" xfId="3544"/>
    <cellStyle name="Comma 18 3 2 4 3" xfId="3545"/>
    <cellStyle name="Comma 18 3 2 5" xfId="3546"/>
    <cellStyle name="Comma 18 3 2 5 2" xfId="3547"/>
    <cellStyle name="Comma 18 3 2 5 3" xfId="3548"/>
    <cellStyle name="Comma 18 3 2 6" xfId="3549"/>
    <cellStyle name="Comma 18 3 2 7" xfId="3550"/>
    <cellStyle name="Comma 18 3 2 8" xfId="3551"/>
    <cellStyle name="Comma 18 3 2 9" xfId="3552"/>
    <cellStyle name="Comma 18 3 3" xfId="3553"/>
    <cellStyle name="Comma 18 3 3 2" xfId="3554"/>
    <cellStyle name="Comma 18 3 3 2 2" xfId="3555"/>
    <cellStyle name="Comma 18 3 3 2 3" xfId="3556"/>
    <cellStyle name="Comma 18 3 3 2 4" xfId="3557"/>
    <cellStyle name="Comma 18 3 3 3" xfId="3558"/>
    <cellStyle name="Comma 18 3 3 3 2" xfId="3559"/>
    <cellStyle name="Comma 18 3 3 3 3" xfId="3560"/>
    <cellStyle name="Comma 18 3 3 4" xfId="3561"/>
    <cellStyle name="Comma 18 3 3 4 2" xfId="3562"/>
    <cellStyle name="Comma 18 3 3 4 3" xfId="3563"/>
    <cellStyle name="Comma 18 3 3 5" xfId="3564"/>
    <cellStyle name="Comma 18 3 3 6" xfId="3565"/>
    <cellStyle name="Comma 18 3 4" xfId="3566"/>
    <cellStyle name="Comma 18 3 4 2" xfId="3567"/>
    <cellStyle name="Comma 18 3 4 3" xfId="3568"/>
    <cellStyle name="Comma 18 3 4 4" xfId="3569"/>
    <cellStyle name="Comma 18 3 5" xfId="3570"/>
    <cellStyle name="Comma 18 3 5 2" xfId="3571"/>
    <cellStyle name="Comma 18 3 5 3" xfId="3572"/>
    <cellStyle name="Comma 18 3 6" xfId="3573"/>
    <cellStyle name="Comma 18 3 6 2" xfId="3574"/>
    <cellStyle name="Comma 18 3 6 3" xfId="3575"/>
    <cellStyle name="Comma 18 3 7" xfId="3576"/>
    <cellStyle name="Comma 18 3 8" xfId="3577"/>
    <cellStyle name="Comma 18 3 9" xfId="3578"/>
    <cellStyle name="Comma 18 4" xfId="3579"/>
    <cellStyle name="Comma 18 4 2" xfId="3580"/>
    <cellStyle name="Comma 18 4 2 2" xfId="3581"/>
    <cellStyle name="Comma 18 4 2 2 2" xfId="3582"/>
    <cellStyle name="Comma 18 4 2 2 3" xfId="3583"/>
    <cellStyle name="Comma 18 4 2 2 4" xfId="3584"/>
    <cellStyle name="Comma 18 4 2 3" xfId="3585"/>
    <cellStyle name="Comma 18 4 2 3 2" xfId="3586"/>
    <cellStyle name="Comma 18 4 2 3 3" xfId="3587"/>
    <cellStyle name="Comma 18 4 2 4" xfId="3588"/>
    <cellStyle name="Comma 18 4 2 4 2" xfId="3589"/>
    <cellStyle name="Comma 18 4 2 4 3" xfId="3590"/>
    <cellStyle name="Comma 18 4 2 5" xfId="3591"/>
    <cellStyle name="Comma 18 4 2 6" xfId="3592"/>
    <cellStyle name="Comma 18 4 3" xfId="3593"/>
    <cellStyle name="Comma 18 4 3 2" xfId="3594"/>
    <cellStyle name="Comma 18 4 3 3" xfId="3595"/>
    <cellStyle name="Comma 18 4 3 4" xfId="3596"/>
    <cellStyle name="Comma 18 4 4" xfId="3597"/>
    <cellStyle name="Comma 18 4 4 2" xfId="3598"/>
    <cellStyle name="Comma 18 4 4 3" xfId="3599"/>
    <cellStyle name="Comma 18 4 5" xfId="3600"/>
    <cellStyle name="Comma 18 4 5 2" xfId="3601"/>
    <cellStyle name="Comma 18 4 5 3" xfId="3602"/>
    <cellStyle name="Comma 18 4 6" xfId="3603"/>
    <cellStyle name="Comma 18 4 7" xfId="3604"/>
    <cellStyle name="Comma 18 4 8" xfId="3605"/>
    <cellStyle name="Comma 18 4 9" xfId="3606"/>
    <cellStyle name="Comma 18 5" xfId="3607"/>
    <cellStyle name="Comma 18 5 2" xfId="3608"/>
    <cellStyle name="Comma 18 5 2 2" xfId="3609"/>
    <cellStyle name="Comma 18 5 2 3" xfId="3610"/>
    <cellStyle name="Comma 18 5 2 4" xfId="3611"/>
    <cellStyle name="Comma 18 5 3" xfId="3612"/>
    <cellStyle name="Comma 18 5 3 2" xfId="3613"/>
    <cellStyle name="Comma 18 5 3 3" xfId="3614"/>
    <cellStyle name="Comma 18 5 4" xfId="3615"/>
    <cellStyle name="Comma 18 5 4 2" xfId="3616"/>
    <cellStyle name="Comma 18 5 4 3" xfId="3617"/>
    <cellStyle name="Comma 18 5 5" xfId="3618"/>
    <cellStyle name="Comma 18 5 6" xfId="3619"/>
    <cellStyle name="Comma 18 6" xfId="3620"/>
    <cellStyle name="Comma 18 6 2" xfId="3621"/>
    <cellStyle name="Comma 18 6 3" xfId="3622"/>
    <cellStyle name="Comma 18 6 4" xfId="3623"/>
    <cellStyle name="Comma 18 7" xfId="3624"/>
    <cellStyle name="Comma 18 7 2" xfId="3625"/>
    <cellStyle name="Comma 18 7 3" xfId="3626"/>
    <cellStyle name="Comma 18 8" xfId="3627"/>
    <cellStyle name="Comma 18 8 2" xfId="3628"/>
    <cellStyle name="Comma 18 8 3" xfId="3629"/>
    <cellStyle name="Comma 18 9" xfId="3630"/>
    <cellStyle name="Comma 19" xfId="3631"/>
    <cellStyle name="Comma 19 2" xfId="3632"/>
    <cellStyle name="Comma 2" xfId="3633"/>
    <cellStyle name="Comma 2 2" xfId="3634"/>
    <cellStyle name="Comma 2 2 2" xfId="3635"/>
    <cellStyle name="Comma 2 2 2 2" xfId="3636"/>
    <cellStyle name="Comma 2 2 3" xfId="3637"/>
    <cellStyle name="Comma 2 2 3 2" xfId="3638"/>
    <cellStyle name="Comma 2 2 4" xfId="3639"/>
    <cellStyle name="Comma 2 3" xfId="3640"/>
    <cellStyle name="Comma 2 3 2" xfId="3641"/>
    <cellStyle name="Comma 2 4" xfId="3642"/>
    <cellStyle name="Comma 2 4 10" xfId="3643"/>
    <cellStyle name="Comma 2 4 11" xfId="3644"/>
    <cellStyle name="Comma 2 4 12" xfId="3645"/>
    <cellStyle name="Comma 2 4 13" xfId="3646"/>
    <cellStyle name="Comma 2 4 14" xfId="3647"/>
    <cellStyle name="Comma 2 4 2" xfId="3648"/>
    <cellStyle name="Comma 2 4 2 10" xfId="3649"/>
    <cellStyle name="Comma 2 4 2 11" xfId="3650"/>
    <cellStyle name="Comma 2 4 2 12" xfId="3651"/>
    <cellStyle name="Comma 2 4 2 2" xfId="3652"/>
    <cellStyle name="Comma 2 4 2 2 10" xfId="3653"/>
    <cellStyle name="Comma 2 4 2 2 11" xfId="3654"/>
    <cellStyle name="Comma 2 4 2 2 2" xfId="3655"/>
    <cellStyle name="Comma 2 4 2 2 2 10" xfId="3656"/>
    <cellStyle name="Comma 2 4 2 2 2 2" xfId="3657"/>
    <cellStyle name="Comma 2 4 2 2 2 2 2" xfId="3658"/>
    <cellStyle name="Comma 2 4 2 2 2 2 2 2" xfId="3659"/>
    <cellStyle name="Comma 2 4 2 2 2 2 2 2 2" xfId="3660"/>
    <cellStyle name="Comma 2 4 2 2 2 2 2 2 3" xfId="3661"/>
    <cellStyle name="Comma 2 4 2 2 2 2 2 2 4" xfId="3662"/>
    <cellStyle name="Comma 2 4 2 2 2 2 2 3" xfId="3663"/>
    <cellStyle name="Comma 2 4 2 2 2 2 2 3 2" xfId="3664"/>
    <cellStyle name="Comma 2 4 2 2 2 2 2 3 3" xfId="3665"/>
    <cellStyle name="Comma 2 4 2 2 2 2 2 4" xfId="3666"/>
    <cellStyle name="Comma 2 4 2 2 2 2 2 4 2" xfId="3667"/>
    <cellStyle name="Comma 2 4 2 2 2 2 2 4 3" xfId="3668"/>
    <cellStyle name="Comma 2 4 2 2 2 2 2 5" xfId="3669"/>
    <cellStyle name="Comma 2 4 2 2 2 2 2 6" xfId="3670"/>
    <cellStyle name="Comma 2 4 2 2 2 2 3" xfId="3671"/>
    <cellStyle name="Comma 2 4 2 2 2 2 3 2" xfId="3672"/>
    <cellStyle name="Comma 2 4 2 2 2 2 3 3" xfId="3673"/>
    <cellStyle name="Comma 2 4 2 2 2 2 3 4" xfId="3674"/>
    <cellStyle name="Comma 2 4 2 2 2 2 4" xfId="3675"/>
    <cellStyle name="Comma 2 4 2 2 2 2 4 2" xfId="3676"/>
    <cellStyle name="Comma 2 4 2 2 2 2 4 3" xfId="3677"/>
    <cellStyle name="Comma 2 4 2 2 2 2 5" xfId="3678"/>
    <cellStyle name="Comma 2 4 2 2 2 2 5 2" xfId="3679"/>
    <cellStyle name="Comma 2 4 2 2 2 2 5 3" xfId="3680"/>
    <cellStyle name="Comma 2 4 2 2 2 2 6" xfId="3681"/>
    <cellStyle name="Comma 2 4 2 2 2 2 7" xfId="3682"/>
    <cellStyle name="Comma 2 4 2 2 2 2 8" xfId="3683"/>
    <cellStyle name="Comma 2 4 2 2 2 2 9" xfId="3684"/>
    <cellStyle name="Comma 2 4 2 2 2 3" xfId="3685"/>
    <cellStyle name="Comma 2 4 2 2 2 3 2" xfId="3686"/>
    <cellStyle name="Comma 2 4 2 2 2 3 2 2" xfId="3687"/>
    <cellStyle name="Comma 2 4 2 2 2 3 2 3" xfId="3688"/>
    <cellStyle name="Comma 2 4 2 2 2 3 2 4" xfId="3689"/>
    <cellStyle name="Comma 2 4 2 2 2 3 3" xfId="3690"/>
    <cellStyle name="Comma 2 4 2 2 2 3 3 2" xfId="3691"/>
    <cellStyle name="Comma 2 4 2 2 2 3 3 3" xfId="3692"/>
    <cellStyle name="Comma 2 4 2 2 2 3 4" xfId="3693"/>
    <cellStyle name="Comma 2 4 2 2 2 3 4 2" xfId="3694"/>
    <cellStyle name="Comma 2 4 2 2 2 3 4 3" xfId="3695"/>
    <cellStyle name="Comma 2 4 2 2 2 3 5" xfId="3696"/>
    <cellStyle name="Comma 2 4 2 2 2 3 6" xfId="3697"/>
    <cellStyle name="Comma 2 4 2 2 2 4" xfId="3698"/>
    <cellStyle name="Comma 2 4 2 2 2 4 2" xfId="3699"/>
    <cellStyle name="Comma 2 4 2 2 2 4 3" xfId="3700"/>
    <cellStyle name="Comma 2 4 2 2 2 4 4" xfId="3701"/>
    <cellStyle name="Comma 2 4 2 2 2 5" xfId="3702"/>
    <cellStyle name="Comma 2 4 2 2 2 5 2" xfId="3703"/>
    <cellStyle name="Comma 2 4 2 2 2 5 3" xfId="3704"/>
    <cellStyle name="Comma 2 4 2 2 2 6" xfId="3705"/>
    <cellStyle name="Comma 2 4 2 2 2 6 2" xfId="3706"/>
    <cellStyle name="Comma 2 4 2 2 2 6 3" xfId="3707"/>
    <cellStyle name="Comma 2 4 2 2 2 7" xfId="3708"/>
    <cellStyle name="Comma 2 4 2 2 2 8" xfId="3709"/>
    <cellStyle name="Comma 2 4 2 2 2 9" xfId="3710"/>
    <cellStyle name="Comma 2 4 2 2 3" xfId="3711"/>
    <cellStyle name="Comma 2 4 2 2 3 2" xfId="3712"/>
    <cellStyle name="Comma 2 4 2 2 3 2 2" xfId="3713"/>
    <cellStyle name="Comma 2 4 2 2 3 2 2 2" xfId="3714"/>
    <cellStyle name="Comma 2 4 2 2 3 2 2 3" xfId="3715"/>
    <cellStyle name="Comma 2 4 2 2 3 2 2 4" xfId="3716"/>
    <cellStyle name="Comma 2 4 2 2 3 2 3" xfId="3717"/>
    <cellStyle name="Comma 2 4 2 2 3 2 3 2" xfId="3718"/>
    <cellStyle name="Comma 2 4 2 2 3 2 3 3" xfId="3719"/>
    <cellStyle name="Comma 2 4 2 2 3 2 4" xfId="3720"/>
    <cellStyle name="Comma 2 4 2 2 3 2 4 2" xfId="3721"/>
    <cellStyle name="Comma 2 4 2 2 3 2 4 3" xfId="3722"/>
    <cellStyle name="Comma 2 4 2 2 3 2 5" xfId="3723"/>
    <cellStyle name="Comma 2 4 2 2 3 2 6" xfId="3724"/>
    <cellStyle name="Comma 2 4 2 2 3 3" xfId="3725"/>
    <cellStyle name="Comma 2 4 2 2 3 3 2" xfId="3726"/>
    <cellStyle name="Comma 2 4 2 2 3 3 3" xfId="3727"/>
    <cellStyle name="Comma 2 4 2 2 3 3 4" xfId="3728"/>
    <cellStyle name="Comma 2 4 2 2 3 4" xfId="3729"/>
    <cellStyle name="Comma 2 4 2 2 3 4 2" xfId="3730"/>
    <cellStyle name="Comma 2 4 2 2 3 4 3" xfId="3731"/>
    <cellStyle name="Comma 2 4 2 2 3 5" xfId="3732"/>
    <cellStyle name="Comma 2 4 2 2 3 5 2" xfId="3733"/>
    <cellStyle name="Comma 2 4 2 2 3 5 3" xfId="3734"/>
    <cellStyle name="Comma 2 4 2 2 3 6" xfId="3735"/>
    <cellStyle name="Comma 2 4 2 2 3 7" xfId="3736"/>
    <cellStyle name="Comma 2 4 2 2 3 8" xfId="3737"/>
    <cellStyle name="Comma 2 4 2 2 3 9" xfId="3738"/>
    <cellStyle name="Comma 2 4 2 2 4" xfId="3739"/>
    <cellStyle name="Comma 2 4 2 2 4 2" xfId="3740"/>
    <cellStyle name="Comma 2 4 2 2 4 2 2" xfId="3741"/>
    <cellStyle name="Comma 2 4 2 2 4 2 3" xfId="3742"/>
    <cellStyle name="Comma 2 4 2 2 4 2 4" xfId="3743"/>
    <cellStyle name="Comma 2 4 2 2 4 3" xfId="3744"/>
    <cellStyle name="Comma 2 4 2 2 4 3 2" xfId="3745"/>
    <cellStyle name="Comma 2 4 2 2 4 3 3" xfId="3746"/>
    <cellStyle name="Comma 2 4 2 2 4 4" xfId="3747"/>
    <cellStyle name="Comma 2 4 2 2 4 4 2" xfId="3748"/>
    <cellStyle name="Comma 2 4 2 2 4 4 3" xfId="3749"/>
    <cellStyle name="Comma 2 4 2 2 4 5" xfId="3750"/>
    <cellStyle name="Comma 2 4 2 2 4 6" xfId="3751"/>
    <cellStyle name="Comma 2 4 2 2 5" xfId="3752"/>
    <cellStyle name="Comma 2 4 2 2 5 2" xfId="3753"/>
    <cellStyle name="Comma 2 4 2 2 5 3" xfId="3754"/>
    <cellStyle name="Comma 2 4 2 2 5 4" xfId="3755"/>
    <cellStyle name="Comma 2 4 2 2 6" xfId="3756"/>
    <cellStyle name="Comma 2 4 2 2 6 2" xfId="3757"/>
    <cellStyle name="Comma 2 4 2 2 6 3" xfId="3758"/>
    <cellStyle name="Comma 2 4 2 2 7" xfId="3759"/>
    <cellStyle name="Comma 2 4 2 2 7 2" xfId="3760"/>
    <cellStyle name="Comma 2 4 2 2 7 3" xfId="3761"/>
    <cellStyle name="Comma 2 4 2 2 8" xfId="3762"/>
    <cellStyle name="Comma 2 4 2 2 9" xfId="3763"/>
    <cellStyle name="Comma 2 4 2 3" xfId="3764"/>
    <cellStyle name="Comma 2 4 2 3 10" xfId="3765"/>
    <cellStyle name="Comma 2 4 2 3 2" xfId="3766"/>
    <cellStyle name="Comma 2 4 2 3 2 2" xfId="3767"/>
    <cellStyle name="Comma 2 4 2 3 2 2 2" xfId="3768"/>
    <cellStyle name="Comma 2 4 2 3 2 2 2 2" xfId="3769"/>
    <cellStyle name="Comma 2 4 2 3 2 2 2 3" xfId="3770"/>
    <cellStyle name="Comma 2 4 2 3 2 2 2 4" xfId="3771"/>
    <cellStyle name="Comma 2 4 2 3 2 2 3" xfId="3772"/>
    <cellStyle name="Comma 2 4 2 3 2 2 3 2" xfId="3773"/>
    <cellStyle name="Comma 2 4 2 3 2 2 3 3" xfId="3774"/>
    <cellStyle name="Comma 2 4 2 3 2 2 4" xfId="3775"/>
    <cellStyle name="Comma 2 4 2 3 2 2 4 2" xfId="3776"/>
    <cellStyle name="Comma 2 4 2 3 2 2 4 3" xfId="3777"/>
    <cellStyle name="Comma 2 4 2 3 2 2 5" xfId="3778"/>
    <cellStyle name="Comma 2 4 2 3 2 2 6" xfId="3779"/>
    <cellStyle name="Comma 2 4 2 3 2 3" xfId="3780"/>
    <cellStyle name="Comma 2 4 2 3 2 3 2" xfId="3781"/>
    <cellStyle name="Comma 2 4 2 3 2 3 3" xfId="3782"/>
    <cellStyle name="Comma 2 4 2 3 2 3 4" xfId="3783"/>
    <cellStyle name="Comma 2 4 2 3 2 4" xfId="3784"/>
    <cellStyle name="Comma 2 4 2 3 2 4 2" xfId="3785"/>
    <cellStyle name="Comma 2 4 2 3 2 4 3" xfId="3786"/>
    <cellStyle name="Comma 2 4 2 3 2 5" xfId="3787"/>
    <cellStyle name="Comma 2 4 2 3 2 5 2" xfId="3788"/>
    <cellStyle name="Comma 2 4 2 3 2 5 3" xfId="3789"/>
    <cellStyle name="Comma 2 4 2 3 2 6" xfId="3790"/>
    <cellStyle name="Comma 2 4 2 3 2 7" xfId="3791"/>
    <cellStyle name="Comma 2 4 2 3 2 8" xfId="3792"/>
    <cellStyle name="Comma 2 4 2 3 2 9" xfId="3793"/>
    <cellStyle name="Comma 2 4 2 3 3" xfId="3794"/>
    <cellStyle name="Comma 2 4 2 3 3 2" xfId="3795"/>
    <cellStyle name="Comma 2 4 2 3 3 2 2" xfId="3796"/>
    <cellStyle name="Comma 2 4 2 3 3 2 3" xfId="3797"/>
    <cellStyle name="Comma 2 4 2 3 3 2 4" xfId="3798"/>
    <cellStyle name="Comma 2 4 2 3 3 3" xfId="3799"/>
    <cellStyle name="Comma 2 4 2 3 3 3 2" xfId="3800"/>
    <cellStyle name="Comma 2 4 2 3 3 3 3" xfId="3801"/>
    <cellStyle name="Comma 2 4 2 3 3 4" xfId="3802"/>
    <cellStyle name="Comma 2 4 2 3 3 4 2" xfId="3803"/>
    <cellStyle name="Comma 2 4 2 3 3 4 3" xfId="3804"/>
    <cellStyle name="Comma 2 4 2 3 3 5" xfId="3805"/>
    <cellStyle name="Comma 2 4 2 3 3 6" xfId="3806"/>
    <cellStyle name="Comma 2 4 2 3 4" xfId="3807"/>
    <cellStyle name="Comma 2 4 2 3 4 2" xfId="3808"/>
    <cellStyle name="Comma 2 4 2 3 4 3" xfId="3809"/>
    <cellStyle name="Comma 2 4 2 3 4 4" xfId="3810"/>
    <cellStyle name="Comma 2 4 2 3 5" xfId="3811"/>
    <cellStyle name="Comma 2 4 2 3 5 2" xfId="3812"/>
    <cellStyle name="Comma 2 4 2 3 5 3" xfId="3813"/>
    <cellStyle name="Comma 2 4 2 3 6" xfId="3814"/>
    <cellStyle name="Comma 2 4 2 3 6 2" xfId="3815"/>
    <cellStyle name="Comma 2 4 2 3 6 3" xfId="3816"/>
    <cellStyle name="Comma 2 4 2 3 7" xfId="3817"/>
    <cellStyle name="Comma 2 4 2 3 8" xfId="3818"/>
    <cellStyle name="Comma 2 4 2 3 9" xfId="3819"/>
    <cellStyle name="Comma 2 4 2 4" xfId="3820"/>
    <cellStyle name="Comma 2 4 2 4 2" xfId="3821"/>
    <cellStyle name="Comma 2 4 2 4 2 2" xfId="3822"/>
    <cellStyle name="Comma 2 4 2 4 2 2 2" xfId="3823"/>
    <cellStyle name="Comma 2 4 2 4 2 2 3" xfId="3824"/>
    <cellStyle name="Comma 2 4 2 4 2 2 4" xfId="3825"/>
    <cellStyle name="Comma 2 4 2 4 2 3" xfId="3826"/>
    <cellStyle name="Comma 2 4 2 4 2 3 2" xfId="3827"/>
    <cellStyle name="Comma 2 4 2 4 2 3 3" xfId="3828"/>
    <cellStyle name="Comma 2 4 2 4 2 4" xfId="3829"/>
    <cellStyle name="Comma 2 4 2 4 2 4 2" xfId="3830"/>
    <cellStyle name="Comma 2 4 2 4 2 4 3" xfId="3831"/>
    <cellStyle name="Comma 2 4 2 4 2 5" xfId="3832"/>
    <cellStyle name="Comma 2 4 2 4 2 6" xfId="3833"/>
    <cellStyle name="Comma 2 4 2 4 3" xfId="3834"/>
    <cellStyle name="Comma 2 4 2 4 3 2" xfId="3835"/>
    <cellStyle name="Comma 2 4 2 4 3 3" xfId="3836"/>
    <cellStyle name="Comma 2 4 2 4 3 4" xfId="3837"/>
    <cellStyle name="Comma 2 4 2 4 4" xfId="3838"/>
    <cellStyle name="Comma 2 4 2 4 4 2" xfId="3839"/>
    <cellStyle name="Comma 2 4 2 4 4 3" xfId="3840"/>
    <cellStyle name="Comma 2 4 2 4 5" xfId="3841"/>
    <cellStyle name="Comma 2 4 2 4 5 2" xfId="3842"/>
    <cellStyle name="Comma 2 4 2 4 5 3" xfId="3843"/>
    <cellStyle name="Comma 2 4 2 4 6" xfId="3844"/>
    <cellStyle name="Comma 2 4 2 4 7" xfId="3845"/>
    <cellStyle name="Comma 2 4 2 4 8" xfId="3846"/>
    <cellStyle name="Comma 2 4 2 4 9" xfId="3847"/>
    <cellStyle name="Comma 2 4 2 5" xfId="3848"/>
    <cellStyle name="Comma 2 4 2 5 2" xfId="3849"/>
    <cellStyle name="Comma 2 4 2 5 2 2" xfId="3850"/>
    <cellStyle name="Comma 2 4 2 5 2 3" xfId="3851"/>
    <cellStyle name="Comma 2 4 2 5 2 4" xfId="3852"/>
    <cellStyle name="Comma 2 4 2 5 3" xfId="3853"/>
    <cellStyle name="Comma 2 4 2 5 3 2" xfId="3854"/>
    <cellStyle name="Comma 2 4 2 5 3 3" xfId="3855"/>
    <cellStyle name="Comma 2 4 2 5 4" xfId="3856"/>
    <cellStyle name="Comma 2 4 2 5 4 2" xfId="3857"/>
    <cellStyle name="Comma 2 4 2 5 4 3" xfId="3858"/>
    <cellStyle name="Comma 2 4 2 5 5" xfId="3859"/>
    <cellStyle name="Comma 2 4 2 5 6" xfId="3860"/>
    <cellStyle name="Comma 2 4 2 6" xfId="3861"/>
    <cellStyle name="Comma 2 4 2 6 2" xfId="3862"/>
    <cellStyle name="Comma 2 4 2 6 3" xfId="3863"/>
    <cellStyle name="Comma 2 4 2 6 4" xfId="3864"/>
    <cellStyle name="Comma 2 4 2 7" xfId="3865"/>
    <cellStyle name="Comma 2 4 2 7 2" xfId="3866"/>
    <cellStyle name="Comma 2 4 2 7 3" xfId="3867"/>
    <cellStyle name="Comma 2 4 2 8" xfId="3868"/>
    <cellStyle name="Comma 2 4 2 8 2" xfId="3869"/>
    <cellStyle name="Comma 2 4 2 8 3" xfId="3870"/>
    <cellStyle name="Comma 2 4 2 9" xfId="3871"/>
    <cellStyle name="Comma 2 4 3" xfId="3872"/>
    <cellStyle name="Comma 2 4 3 10" xfId="3873"/>
    <cellStyle name="Comma 2 4 3 11" xfId="3874"/>
    <cellStyle name="Comma 2 4 3 2" xfId="3875"/>
    <cellStyle name="Comma 2 4 3 2 10" xfId="3876"/>
    <cellStyle name="Comma 2 4 3 2 2" xfId="3877"/>
    <cellStyle name="Comma 2 4 3 2 2 2" xfId="3878"/>
    <cellStyle name="Comma 2 4 3 2 2 2 2" xfId="3879"/>
    <cellStyle name="Comma 2 4 3 2 2 2 2 2" xfId="3880"/>
    <cellStyle name="Comma 2 4 3 2 2 2 2 3" xfId="3881"/>
    <cellStyle name="Comma 2 4 3 2 2 2 2 4" xfId="3882"/>
    <cellStyle name="Comma 2 4 3 2 2 2 3" xfId="3883"/>
    <cellStyle name="Comma 2 4 3 2 2 2 3 2" xfId="3884"/>
    <cellStyle name="Comma 2 4 3 2 2 2 3 3" xfId="3885"/>
    <cellStyle name="Comma 2 4 3 2 2 2 4" xfId="3886"/>
    <cellStyle name="Comma 2 4 3 2 2 2 4 2" xfId="3887"/>
    <cellStyle name="Comma 2 4 3 2 2 2 4 3" xfId="3888"/>
    <cellStyle name="Comma 2 4 3 2 2 2 5" xfId="3889"/>
    <cellStyle name="Comma 2 4 3 2 2 2 6" xfId="3890"/>
    <cellStyle name="Comma 2 4 3 2 2 3" xfId="3891"/>
    <cellStyle name="Comma 2 4 3 2 2 3 2" xfId="3892"/>
    <cellStyle name="Comma 2 4 3 2 2 3 3" xfId="3893"/>
    <cellStyle name="Comma 2 4 3 2 2 3 4" xfId="3894"/>
    <cellStyle name="Comma 2 4 3 2 2 4" xfId="3895"/>
    <cellStyle name="Comma 2 4 3 2 2 4 2" xfId="3896"/>
    <cellStyle name="Comma 2 4 3 2 2 4 3" xfId="3897"/>
    <cellStyle name="Comma 2 4 3 2 2 5" xfId="3898"/>
    <cellStyle name="Comma 2 4 3 2 2 5 2" xfId="3899"/>
    <cellStyle name="Comma 2 4 3 2 2 5 3" xfId="3900"/>
    <cellStyle name="Comma 2 4 3 2 2 6" xfId="3901"/>
    <cellStyle name="Comma 2 4 3 2 2 7" xfId="3902"/>
    <cellStyle name="Comma 2 4 3 2 2 8" xfId="3903"/>
    <cellStyle name="Comma 2 4 3 2 2 9" xfId="3904"/>
    <cellStyle name="Comma 2 4 3 2 3" xfId="3905"/>
    <cellStyle name="Comma 2 4 3 2 3 2" xfId="3906"/>
    <cellStyle name="Comma 2 4 3 2 3 2 2" xfId="3907"/>
    <cellStyle name="Comma 2 4 3 2 3 2 3" xfId="3908"/>
    <cellStyle name="Comma 2 4 3 2 3 2 4" xfId="3909"/>
    <cellStyle name="Comma 2 4 3 2 3 3" xfId="3910"/>
    <cellStyle name="Comma 2 4 3 2 3 3 2" xfId="3911"/>
    <cellStyle name="Comma 2 4 3 2 3 3 3" xfId="3912"/>
    <cellStyle name="Comma 2 4 3 2 3 4" xfId="3913"/>
    <cellStyle name="Comma 2 4 3 2 3 4 2" xfId="3914"/>
    <cellStyle name="Comma 2 4 3 2 3 4 3" xfId="3915"/>
    <cellStyle name="Comma 2 4 3 2 3 5" xfId="3916"/>
    <cellStyle name="Comma 2 4 3 2 3 6" xfId="3917"/>
    <cellStyle name="Comma 2 4 3 2 4" xfId="3918"/>
    <cellStyle name="Comma 2 4 3 2 4 2" xfId="3919"/>
    <cellStyle name="Comma 2 4 3 2 4 3" xfId="3920"/>
    <cellStyle name="Comma 2 4 3 2 4 4" xfId="3921"/>
    <cellStyle name="Comma 2 4 3 2 5" xfId="3922"/>
    <cellStyle name="Comma 2 4 3 2 5 2" xfId="3923"/>
    <cellStyle name="Comma 2 4 3 2 5 3" xfId="3924"/>
    <cellStyle name="Comma 2 4 3 2 6" xfId="3925"/>
    <cellStyle name="Comma 2 4 3 2 6 2" xfId="3926"/>
    <cellStyle name="Comma 2 4 3 2 6 3" xfId="3927"/>
    <cellStyle name="Comma 2 4 3 2 7" xfId="3928"/>
    <cellStyle name="Comma 2 4 3 2 8" xfId="3929"/>
    <cellStyle name="Comma 2 4 3 2 9" xfId="3930"/>
    <cellStyle name="Comma 2 4 3 3" xfId="3931"/>
    <cellStyle name="Comma 2 4 3 3 2" xfId="3932"/>
    <cellStyle name="Comma 2 4 3 3 2 2" xfId="3933"/>
    <cellStyle name="Comma 2 4 3 3 2 2 2" xfId="3934"/>
    <cellStyle name="Comma 2 4 3 3 2 2 3" xfId="3935"/>
    <cellStyle name="Comma 2 4 3 3 2 2 4" xfId="3936"/>
    <cellStyle name="Comma 2 4 3 3 2 3" xfId="3937"/>
    <cellStyle name="Comma 2 4 3 3 2 3 2" xfId="3938"/>
    <cellStyle name="Comma 2 4 3 3 2 3 3" xfId="3939"/>
    <cellStyle name="Comma 2 4 3 3 2 4" xfId="3940"/>
    <cellStyle name="Comma 2 4 3 3 2 4 2" xfId="3941"/>
    <cellStyle name="Comma 2 4 3 3 2 4 3" xfId="3942"/>
    <cellStyle name="Comma 2 4 3 3 2 5" xfId="3943"/>
    <cellStyle name="Comma 2 4 3 3 2 6" xfId="3944"/>
    <cellStyle name="Comma 2 4 3 3 3" xfId="3945"/>
    <cellStyle name="Comma 2 4 3 3 3 2" xfId="3946"/>
    <cellStyle name="Comma 2 4 3 3 3 3" xfId="3947"/>
    <cellStyle name="Comma 2 4 3 3 3 4" xfId="3948"/>
    <cellStyle name="Comma 2 4 3 3 4" xfId="3949"/>
    <cellStyle name="Comma 2 4 3 3 4 2" xfId="3950"/>
    <cellStyle name="Comma 2 4 3 3 4 3" xfId="3951"/>
    <cellStyle name="Comma 2 4 3 3 5" xfId="3952"/>
    <cellStyle name="Comma 2 4 3 3 5 2" xfId="3953"/>
    <cellStyle name="Comma 2 4 3 3 5 3" xfId="3954"/>
    <cellStyle name="Comma 2 4 3 3 6" xfId="3955"/>
    <cellStyle name="Comma 2 4 3 3 7" xfId="3956"/>
    <cellStyle name="Comma 2 4 3 3 8" xfId="3957"/>
    <cellStyle name="Comma 2 4 3 3 9" xfId="3958"/>
    <cellStyle name="Comma 2 4 3 4" xfId="3959"/>
    <cellStyle name="Comma 2 4 3 4 2" xfId="3960"/>
    <cellStyle name="Comma 2 4 3 4 2 2" xfId="3961"/>
    <cellStyle name="Comma 2 4 3 4 2 3" xfId="3962"/>
    <cellStyle name="Comma 2 4 3 4 2 4" xfId="3963"/>
    <cellStyle name="Comma 2 4 3 4 3" xfId="3964"/>
    <cellStyle name="Comma 2 4 3 4 3 2" xfId="3965"/>
    <cellStyle name="Comma 2 4 3 4 3 3" xfId="3966"/>
    <cellStyle name="Comma 2 4 3 4 4" xfId="3967"/>
    <cellStyle name="Comma 2 4 3 4 4 2" xfId="3968"/>
    <cellStyle name="Comma 2 4 3 4 4 3" xfId="3969"/>
    <cellStyle name="Comma 2 4 3 4 5" xfId="3970"/>
    <cellStyle name="Comma 2 4 3 4 6" xfId="3971"/>
    <cellStyle name="Comma 2 4 3 5" xfId="3972"/>
    <cellStyle name="Comma 2 4 3 5 2" xfId="3973"/>
    <cellStyle name="Comma 2 4 3 5 3" xfId="3974"/>
    <cellStyle name="Comma 2 4 3 5 4" xfId="3975"/>
    <cellStyle name="Comma 2 4 3 6" xfId="3976"/>
    <cellStyle name="Comma 2 4 3 6 2" xfId="3977"/>
    <cellStyle name="Comma 2 4 3 6 3" xfId="3978"/>
    <cellStyle name="Comma 2 4 3 7" xfId="3979"/>
    <cellStyle name="Comma 2 4 3 7 2" xfId="3980"/>
    <cellStyle name="Comma 2 4 3 7 3" xfId="3981"/>
    <cellStyle name="Comma 2 4 3 8" xfId="3982"/>
    <cellStyle name="Comma 2 4 3 9" xfId="3983"/>
    <cellStyle name="Comma 2 4 4" xfId="3984"/>
    <cellStyle name="Comma 2 4 4 10" xfId="3985"/>
    <cellStyle name="Comma 2 4 4 2" xfId="3986"/>
    <cellStyle name="Comma 2 4 4 2 2" xfId="3987"/>
    <cellStyle name="Comma 2 4 4 2 2 2" xfId="3988"/>
    <cellStyle name="Comma 2 4 4 2 2 2 2" xfId="3989"/>
    <cellStyle name="Comma 2 4 4 2 2 2 3" xfId="3990"/>
    <cellStyle name="Comma 2 4 4 2 2 2 4" xfId="3991"/>
    <cellStyle name="Comma 2 4 4 2 2 3" xfId="3992"/>
    <cellStyle name="Comma 2 4 4 2 2 3 2" xfId="3993"/>
    <cellStyle name="Comma 2 4 4 2 2 3 3" xfId="3994"/>
    <cellStyle name="Comma 2 4 4 2 2 4" xfId="3995"/>
    <cellStyle name="Comma 2 4 4 2 2 4 2" xfId="3996"/>
    <cellStyle name="Comma 2 4 4 2 2 4 3" xfId="3997"/>
    <cellStyle name="Comma 2 4 4 2 2 5" xfId="3998"/>
    <cellStyle name="Comma 2 4 4 2 2 6" xfId="3999"/>
    <cellStyle name="Comma 2 4 4 2 3" xfId="4000"/>
    <cellStyle name="Comma 2 4 4 2 3 2" xfId="4001"/>
    <cellStyle name="Comma 2 4 4 2 3 3" xfId="4002"/>
    <cellStyle name="Comma 2 4 4 2 3 4" xfId="4003"/>
    <cellStyle name="Comma 2 4 4 2 4" xfId="4004"/>
    <cellStyle name="Comma 2 4 4 2 4 2" xfId="4005"/>
    <cellStyle name="Comma 2 4 4 2 4 3" xfId="4006"/>
    <cellStyle name="Comma 2 4 4 2 5" xfId="4007"/>
    <cellStyle name="Comma 2 4 4 2 5 2" xfId="4008"/>
    <cellStyle name="Comma 2 4 4 2 5 3" xfId="4009"/>
    <cellStyle name="Comma 2 4 4 2 6" xfId="4010"/>
    <cellStyle name="Comma 2 4 4 2 7" xfId="4011"/>
    <cellStyle name="Comma 2 4 4 2 8" xfId="4012"/>
    <cellStyle name="Comma 2 4 4 2 9" xfId="4013"/>
    <cellStyle name="Comma 2 4 4 3" xfId="4014"/>
    <cellStyle name="Comma 2 4 4 3 2" xfId="4015"/>
    <cellStyle name="Comma 2 4 4 3 2 2" xfId="4016"/>
    <cellStyle name="Comma 2 4 4 3 2 3" xfId="4017"/>
    <cellStyle name="Comma 2 4 4 3 2 4" xfId="4018"/>
    <cellStyle name="Comma 2 4 4 3 3" xfId="4019"/>
    <cellStyle name="Comma 2 4 4 3 3 2" xfId="4020"/>
    <cellStyle name="Comma 2 4 4 3 3 3" xfId="4021"/>
    <cellStyle name="Comma 2 4 4 3 4" xfId="4022"/>
    <cellStyle name="Comma 2 4 4 3 4 2" xfId="4023"/>
    <cellStyle name="Comma 2 4 4 3 4 3" xfId="4024"/>
    <cellStyle name="Comma 2 4 4 3 5" xfId="4025"/>
    <cellStyle name="Comma 2 4 4 3 6" xfId="4026"/>
    <cellStyle name="Comma 2 4 4 4" xfId="4027"/>
    <cellStyle name="Comma 2 4 4 4 2" xfId="4028"/>
    <cellStyle name="Comma 2 4 4 4 3" xfId="4029"/>
    <cellStyle name="Comma 2 4 4 4 4" xfId="4030"/>
    <cellStyle name="Comma 2 4 4 5" xfId="4031"/>
    <cellStyle name="Comma 2 4 4 5 2" xfId="4032"/>
    <cellStyle name="Comma 2 4 4 5 3" xfId="4033"/>
    <cellStyle name="Comma 2 4 4 6" xfId="4034"/>
    <cellStyle name="Comma 2 4 4 6 2" xfId="4035"/>
    <cellStyle name="Comma 2 4 4 6 3" xfId="4036"/>
    <cellStyle name="Comma 2 4 4 7" xfId="4037"/>
    <cellStyle name="Comma 2 4 4 8" xfId="4038"/>
    <cellStyle name="Comma 2 4 4 9" xfId="4039"/>
    <cellStyle name="Comma 2 4 5" xfId="4040"/>
    <cellStyle name="Comma 2 4 5 2" xfId="4041"/>
    <cellStyle name="Comma 2 4 5 2 2" xfId="4042"/>
    <cellStyle name="Comma 2 4 5 2 2 2" xfId="4043"/>
    <cellStyle name="Comma 2 4 5 2 2 3" xfId="4044"/>
    <cellStyle name="Comma 2 4 5 2 2 4" xfId="4045"/>
    <cellStyle name="Comma 2 4 5 2 3" xfId="4046"/>
    <cellStyle name="Comma 2 4 5 2 3 2" xfId="4047"/>
    <cellStyle name="Comma 2 4 5 2 3 3" xfId="4048"/>
    <cellStyle name="Comma 2 4 5 2 4" xfId="4049"/>
    <cellStyle name="Comma 2 4 5 2 4 2" xfId="4050"/>
    <cellStyle name="Comma 2 4 5 2 4 3" xfId="4051"/>
    <cellStyle name="Comma 2 4 5 2 5" xfId="4052"/>
    <cellStyle name="Comma 2 4 5 2 6" xfId="4053"/>
    <cellStyle name="Comma 2 4 5 3" xfId="4054"/>
    <cellStyle name="Comma 2 4 5 3 2" xfId="4055"/>
    <cellStyle name="Comma 2 4 5 3 3" xfId="4056"/>
    <cellStyle name="Comma 2 4 5 3 4" xfId="4057"/>
    <cellStyle name="Comma 2 4 5 4" xfId="4058"/>
    <cellStyle name="Comma 2 4 5 4 2" xfId="4059"/>
    <cellStyle name="Comma 2 4 5 4 3" xfId="4060"/>
    <cellStyle name="Comma 2 4 5 5" xfId="4061"/>
    <cellStyle name="Comma 2 4 5 5 2" xfId="4062"/>
    <cellStyle name="Comma 2 4 5 5 3" xfId="4063"/>
    <cellStyle name="Comma 2 4 5 6" xfId="4064"/>
    <cellStyle name="Comma 2 4 5 7" xfId="4065"/>
    <cellStyle name="Comma 2 4 5 8" xfId="4066"/>
    <cellStyle name="Comma 2 4 5 9" xfId="4067"/>
    <cellStyle name="Comma 2 4 6" xfId="4068"/>
    <cellStyle name="Comma 2 4 6 2" xfId="4069"/>
    <cellStyle name="Comma 2 4 6 2 2" xfId="4070"/>
    <cellStyle name="Comma 2 4 6 2 3" xfId="4071"/>
    <cellStyle name="Comma 2 4 6 2 4" xfId="4072"/>
    <cellStyle name="Comma 2 4 6 3" xfId="4073"/>
    <cellStyle name="Comma 2 4 6 3 2" xfId="4074"/>
    <cellStyle name="Comma 2 4 6 3 3" xfId="4075"/>
    <cellStyle name="Comma 2 4 6 4" xfId="4076"/>
    <cellStyle name="Comma 2 4 6 4 2" xfId="4077"/>
    <cellStyle name="Comma 2 4 6 4 3" xfId="4078"/>
    <cellStyle name="Comma 2 4 6 5" xfId="4079"/>
    <cellStyle name="Comma 2 4 6 6" xfId="4080"/>
    <cellStyle name="Comma 2 4 7" xfId="4081"/>
    <cellStyle name="Comma 2 4 7 2" xfId="4082"/>
    <cellStyle name="Comma 2 4 7 3" xfId="4083"/>
    <cellStyle name="Comma 2 4 7 4" xfId="4084"/>
    <cellStyle name="Comma 2 4 8" xfId="4085"/>
    <cellStyle name="Comma 2 4 8 2" xfId="4086"/>
    <cellStyle name="Comma 2 4 8 3" xfId="4087"/>
    <cellStyle name="Comma 2 4 9" xfId="4088"/>
    <cellStyle name="Comma 2 4 9 2" xfId="4089"/>
    <cellStyle name="Comma 2 4 9 3" xfId="4090"/>
    <cellStyle name="Comma 2 5" xfId="4091"/>
    <cellStyle name="Comma 2 6" xfId="4092"/>
    <cellStyle name="Comma 20" xfId="4093"/>
    <cellStyle name="Comma 20 2" xfId="4094"/>
    <cellStyle name="Comma 20 3" xfId="4095"/>
    <cellStyle name="Comma 21" xfId="4096"/>
    <cellStyle name="Comma 21 2" xfId="4097"/>
    <cellStyle name="Comma 21 3" xfId="4098"/>
    <cellStyle name="Comma 22" xfId="4099"/>
    <cellStyle name="Comma 22 2" xfId="4100"/>
    <cellStyle name="Comma 23" xfId="4101"/>
    <cellStyle name="Comma 23 10" xfId="4102"/>
    <cellStyle name="Comma 23 11" xfId="4103"/>
    <cellStyle name="Comma 23 2" xfId="4104"/>
    <cellStyle name="Comma 23 2 10" xfId="4105"/>
    <cellStyle name="Comma 23 2 2" xfId="4106"/>
    <cellStyle name="Comma 23 2 2 2" xfId="4107"/>
    <cellStyle name="Comma 23 2 2 2 2" xfId="4108"/>
    <cellStyle name="Comma 23 2 2 2 2 2" xfId="4109"/>
    <cellStyle name="Comma 23 2 2 2 2 3" xfId="4110"/>
    <cellStyle name="Comma 23 2 2 2 2 4" xfId="4111"/>
    <cellStyle name="Comma 23 2 2 2 3" xfId="4112"/>
    <cellStyle name="Comma 23 2 2 2 3 2" xfId="4113"/>
    <cellStyle name="Comma 23 2 2 2 3 3" xfId="4114"/>
    <cellStyle name="Comma 23 2 2 2 4" xfId="4115"/>
    <cellStyle name="Comma 23 2 2 2 4 2" xfId="4116"/>
    <cellStyle name="Comma 23 2 2 2 4 3" xfId="4117"/>
    <cellStyle name="Comma 23 2 2 2 5" xfId="4118"/>
    <cellStyle name="Comma 23 2 2 2 6" xfId="4119"/>
    <cellStyle name="Comma 23 2 2 3" xfId="4120"/>
    <cellStyle name="Comma 23 2 2 3 2" xfId="4121"/>
    <cellStyle name="Comma 23 2 2 3 3" xfId="4122"/>
    <cellStyle name="Comma 23 2 2 3 4" xfId="4123"/>
    <cellStyle name="Comma 23 2 2 4" xfId="4124"/>
    <cellStyle name="Comma 23 2 2 4 2" xfId="4125"/>
    <cellStyle name="Comma 23 2 2 4 3" xfId="4126"/>
    <cellStyle name="Comma 23 2 2 5" xfId="4127"/>
    <cellStyle name="Comma 23 2 2 5 2" xfId="4128"/>
    <cellStyle name="Comma 23 2 2 5 3" xfId="4129"/>
    <cellStyle name="Comma 23 2 2 6" xfId="4130"/>
    <cellStyle name="Comma 23 2 2 7" xfId="4131"/>
    <cellStyle name="Comma 23 2 2 8" xfId="4132"/>
    <cellStyle name="Comma 23 2 2 9" xfId="4133"/>
    <cellStyle name="Comma 23 2 3" xfId="4134"/>
    <cellStyle name="Comma 23 2 3 2" xfId="4135"/>
    <cellStyle name="Comma 23 2 3 2 2" xfId="4136"/>
    <cellStyle name="Comma 23 2 3 2 3" xfId="4137"/>
    <cellStyle name="Comma 23 2 3 2 4" xfId="4138"/>
    <cellStyle name="Comma 23 2 3 3" xfId="4139"/>
    <cellStyle name="Comma 23 2 3 3 2" xfId="4140"/>
    <cellStyle name="Comma 23 2 3 3 3" xfId="4141"/>
    <cellStyle name="Comma 23 2 3 4" xfId="4142"/>
    <cellStyle name="Comma 23 2 3 4 2" xfId="4143"/>
    <cellStyle name="Comma 23 2 3 4 3" xfId="4144"/>
    <cellStyle name="Comma 23 2 3 5" xfId="4145"/>
    <cellStyle name="Comma 23 2 3 6" xfId="4146"/>
    <cellStyle name="Comma 23 2 4" xfId="4147"/>
    <cellStyle name="Comma 23 2 4 2" xfId="4148"/>
    <cellStyle name="Comma 23 2 4 3" xfId="4149"/>
    <cellStyle name="Comma 23 2 4 4" xfId="4150"/>
    <cellStyle name="Comma 23 2 5" xfId="4151"/>
    <cellStyle name="Comma 23 2 5 2" xfId="4152"/>
    <cellStyle name="Comma 23 2 5 3" xfId="4153"/>
    <cellStyle name="Comma 23 2 6" xfId="4154"/>
    <cellStyle name="Comma 23 2 6 2" xfId="4155"/>
    <cellStyle name="Comma 23 2 6 3" xfId="4156"/>
    <cellStyle name="Comma 23 2 7" xfId="4157"/>
    <cellStyle name="Comma 23 2 8" xfId="4158"/>
    <cellStyle name="Comma 23 2 9" xfId="4159"/>
    <cellStyle name="Comma 23 3" xfId="4160"/>
    <cellStyle name="Comma 23 3 2" xfId="4161"/>
    <cellStyle name="Comma 23 3 2 2" xfId="4162"/>
    <cellStyle name="Comma 23 3 2 2 2" xfId="4163"/>
    <cellStyle name="Comma 23 3 2 2 3" xfId="4164"/>
    <cellStyle name="Comma 23 3 2 2 4" xfId="4165"/>
    <cellStyle name="Comma 23 3 2 3" xfId="4166"/>
    <cellStyle name="Comma 23 3 2 3 2" xfId="4167"/>
    <cellStyle name="Comma 23 3 2 3 3" xfId="4168"/>
    <cellStyle name="Comma 23 3 2 4" xfId="4169"/>
    <cellStyle name="Comma 23 3 2 4 2" xfId="4170"/>
    <cellStyle name="Comma 23 3 2 4 3" xfId="4171"/>
    <cellStyle name="Comma 23 3 2 5" xfId="4172"/>
    <cellStyle name="Comma 23 3 2 6" xfId="4173"/>
    <cellStyle name="Comma 23 3 3" xfId="4174"/>
    <cellStyle name="Comma 23 3 3 2" xfId="4175"/>
    <cellStyle name="Comma 23 3 3 3" xfId="4176"/>
    <cellStyle name="Comma 23 3 3 4" xfId="4177"/>
    <cellStyle name="Comma 23 3 4" xfId="4178"/>
    <cellStyle name="Comma 23 3 4 2" xfId="4179"/>
    <cellStyle name="Comma 23 3 4 3" xfId="4180"/>
    <cellStyle name="Comma 23 3 5" xfId="4181"/>
    <cellStyle name="Comma 23 3 5 2" xfId="4182"/>
    <cellStyle name="Comma 23 3 5 3" xfId="4183"/>
    <cellStyle name="Comma 23 3 6" xfId="4184"/>
    <cellStyle name="Comma 23 3 7" xfId="4185"/>
    <cellStyle name="Comma 23 3 8" xfId="4186"/>
    <cellStyle name="Comma 23 3 9" xfId="4187"/>
    <cellStyle name="Comma 23 4" xfId="4188"/>
    <cellStyle name="Comma 23 4 2" xfId="4189"/>
    <cellStyle name="Comma 23 4 2 2" xfId="4190"/>
    <cellStyle name="Comma 23 4 2 3" xfId="4191"/>
    <cellStyle name="Comma 23 4 2 4" xfId="4192"/>
    <cellStyle name="Comma 23 4 3" xfId="4193"/>
    <cellStyle name="Comma 23 4 3 2" xfId="4194"/>
    <cellStyle name="Comma 23 4 3 3" xfId="4195"/>
    <cellStyle name="Comma 23 4 4" xfId="4196"/>
    <cellStyle name="Comma 23 4 4 2" xfId="4197"/>
    <cellStyle name="Comma 23 4 4 3" xfId="4198"/>
    <cellStyle name="Comma 23 4 5" xfId="4199"/>
    <cellStyle name="Comma 23 4 6" xfId="4200"/>
    <cellStyle name="Comma 23 5" xfId="4201"/>
    <cellStyle name="Comma 23 5 2" xfId="4202"/>
    <cellStyle name="Comma 23 5 3" xfId="4203"/>
    <cellStyle name="Comma 23 5 4" xfId="4204"/>
    <cellStyle name="Comma 23 6" xfId="4205"/>
    <cellStyle name="Comma 23 6 2" xfId="4206"/>
    <cellStyle name="Comma 23 6 3" xfId="4207"/>
    <cellStyle name="Comma 23 7" xfId="4208"/>
    <cellStyle name="Comma 23 7 2" xfId="4209"/>
    <cellStyle name="Comma 23 7 3" xfId="4210"/>
    <cellStyle name="Comma 23 8" xfId="4211"/>
    <cellStyle name="Comma 23 9" xfId="4212"/>
    <cellStyle name="Comma 24" xfId="4213"/>
    <cellStyle name="Comma 24 10" xfId="4214"/>
    <cellStyle name="Comma 24 11" xfId="4215"/>
    <cellStyle name="Comma 24 2" xfId="4216"/>
    <cellStyle name="Comma 24 2 10" xfId="4217"/>
    <cellStyle name="Comma 24 2 2" xfId="4218"/>
    <cellStyle name="Comma 24 2 2 2" xfId="4219"/>
    <cellStyle name="Comma 24 2 2 2 2" xfId="4220"/>
    <cellStyle name="Comma 24 2 2 2 2 2" xfId="4221"/>
    <cellStyle name="Comma 24 2 2 2 2 3" xfId="4222"/>
    <cellStyle name="Comma 24 2 2 2 2 4" xfId="4223"/>
    <cellStyle name="Comma 24 2 2 2 3" xfId="4224"/>
    <cellStyle name="Comma 24 2 2 2 3 2" xfId="4225"/>
    <cellStyle name="Comma 24 2 2 2 3 3" xfId="4226"/>
    <cellStyle name="Comma 24 2 2 2 4" xfId="4227"/>
    <cellStyle name="Comma 24 2 2 2 4 2" xfId="4228"/>
    <cellStyle name="Comma 24 2 2 2 4 3" xfId="4229"/>
    <cellStyle name="Comma 24 2 2 2 5" xfId="4230"/>
    <cellStyle name="Comma 24 2 2 2 6" xfId="4231"/>
    <cellStyle name="Comma 24 2 2 3" xfId="4232"/>
    <cellStyle name="Comma 24 2 2 3 2" xfId="4233"/>
    <cellStyle name="Comma 24 2 2 3 3" xfId="4234"/>
    <cellStyle name="Comma 24 2 2 3 4" xfId="4235"/>
    <cellStyle name="Comma 24 2 2 4" xfId="4236"/>
    <cellStyle name="Comma 24 2 2 4 2" xfId="4237"/>
    <cellStyle name="Comma 24 2 2 4 3" xfId="4238"/>
    <cellStyle name="Comma 24 2 2 5" xfId="4239"/>
    <cellStyle name="Comma 24 2 2 5 2" xfId="4240"/>
    <cellStyle name="Comma 24 2 2 5 3" xfId="4241"/>
    <cellStyle name="Comma 24 2 2 6" xfId="4242"/>
    <cellStyle name="Comma 24 2 2 7" xfId="4243"/>
    <cellStyle name="Comma 24 2 2 8" xfId="4244"/>
    <cellStyle name="Comma 24 2 2 9" xfId="4245"/>
    <cellStyle name="Comma 24 2 3" xfId="4246"/>
    <cellStyle name="Comma 24 2 3 2" xfId="4247"/>
    <cellStyle name="Comma 24 2 3 2 2" xfId="4248"/>
    <cellStyle name="Comma 24 2 3 2 3" xfId="4249"/>
    <cellStyle name="Comma 24 2 3 2 4" xfId="4250"/>
    <cellStyle name="Comma 24 2 3 3" xfId="4251"/>
    <cellStyle name="Comma 24 2 3 3 2" xfId="4252"/>
    <cellStyle name="Comma 24 2 3 3 3" xfId="4253"/>
    <cellStyle name="Comma 24 2 3 4" xfId="4254"/>
    <cellStyle name="Comma 24 2 3 4 2" xfId="4255"/>
    <cellStyle name="Comma 24 2 3 4 3" xfId="4256"/>
    <cellStyle name="Comma 24 2 3 5" xfId="4257"/>
    <cellStyle name="Comma 24 2 3 6" xfId="4258"/>
    <cellStyle name="Comma 24 2 4" xfId="4259"/>
    <cellStyle name="Comma 24 2 4 2" xfId="4260"/>
    <cellStyle name="Comma 24 2 4 3" xfId="4261"/>
    <cellStyle name="Comma 24 2 4 4" xfId="4262"/>
    <cellStyle name="Comma 24 2 5" xfId="4263"/>
    <cellStyle name="Comma 24 2 5 2" xfId="4264"/>
    <cellStyle name="Comma 24 2 5 3" xfId="4265"/>
    <cellStyle name="Comma 24 2 6" xfId="4266"/>
    <cellStyle name="Comma 24 2 6 2" xfId="4267"/>
    <cellStyle name="Comma 24 2 6 3" xfId="4268"/>
    <cellStyle name="Comma 24 2 7" xfId="4269"/>
    <cellStyle name="Comma 24 2 8" xfId="4270"/>
    <cellStyle name="Comma 24 2 9" xfId="4271"/>
    <cellStyle name="Comma 24 3" xfId="4272"/>
    <cellStyle name="Comma 24 3 2" xfId="4273"/>
    <cellStyle name="Comma 24 3 2 2" xfId="4274"/>
    <cellStyle name="Comma 24 3 2 2 2" xfId="4275"/>
    <cellStyle name="Comma 24 3 2 2 3" xfId="4276"/>
    <cellStyle name="Comma 24 3 2 2 4" xfId="4277"/>
    <cellStyle name="Comma 24 3 2 3" xfId="4278"/>
    <cellStyle name="Comma 24 3 2 3 2" xfId="4279"/>
    <cellStyle name="Comma 24 3 2 3 3" xfId="4280"/>
    <cellStyle name="Comma 24 3 2 4" xfId="4281"/>
    <cellStyle name="Comma 24 3 2 4 2" xfId="4282"/>
    <cellStyle name="Comma 24 3 2 4 3" xfId="4283"/>
    <cellStyle name="Comma 24 3 2 5" xfId="4284"/>
    <cellStyle name="Comma 24 3 2 6" xfId="4285"/>
    <cellStyle name="Comma 24 3 3" xfId="4286"/>
    <cellStyle name="Comma 24 3 3 2" xfId="4287"/>
    <cellStyle name="Comma 24 3 3 3" xfId="4288"/>
    <cellStyle name="Comma 24 3 3 4" xfId="4289"/>
    <cellStyle name="Comma 24 3 4" xfId="4290"/>
    <cellStyle name="Comma 24 3 4 2" xfId="4291"/>
    <cellStyle name="Comma 24 3 4 3" xfId="4292"/>
    <cellStyle name="Comma 24 3 5" xfId="4293"/>
    <cellStyle name="Comma 24 3 5 2" xfId="4294"/>
    <cellStyle name="Comma 24 3 5 3" xfId="4295"/>
    <cellStyle name="Comma 24 3 6" xfId="4296"/>
    <cellStyle name="Comma 24 3 7" xfId="4297"/>
    <cellStyle name="Comma 24 3 8" xfId="4298"/>
    <cellStyle name="Comma 24 3 9" xfId="4299"/>
    <cellStyle name="Comma 24 4" xfId="4300"/>
    <cellStyle name="Comma 24 4 2" xfId="4301"/>
    <cellStyle name="Comma 24 4 2 2" xfId="4302"/>
    <cellStyle name="Comma 24 4 2 3" xfId="4303"/>
    <cellStyle name="Comma 24 4 2 4" xfId="4304"/>
    <cellStyle name="Comma 24 4 3" xfId="4305"/>
    <cellStyle name="Comma 24 4 3 2" xfId="4306"/>
    <cellStyle name="Comma 24 4 3 3" xfId="4307"/>
    <cellStyle name="Comma 24 4 4" xfId="4308"/>
    <cellStyle name="Comma 24 4 4 2" xfId="4309"/>
    <cellStyle name="Comma 24 4 4 3" xfId="4310"/>
    <cellStyle name="Comma 24 4 5" xfId="4311"/>
    <cellStyle name="Comma 24 4 6" xfId="4312"/>
    <cellStyle name="Comma 24 5" xfId="4313"/>
    <cellStyle name="Comma 24 5 2" xfId="4314"/>
    <cellStyle name="Comma 24 5 3" xfId="4315"/>
    <cellStyle name="Comma 24 5 4" xfId="4316"/>
    <cellStyle name="Comma 24 6" xfId="4317"/>
    <cellStyle name="Comma 24 6 2" xfId="4318"/>
    <cellStyle name="Comma 24 6 3" xfId="4319"/>
    <cellStyle name="Comma 24 7" xfId="4320"/>
    <cellStyle name="Comma 24 7 2" xfId="4321"/>
    <cellStyle name="Comma 24 7 3" xfId="4322"/>
    <cellStyle name="Comma 24 8" xfId="4323"/>
    <cellStyle name="Comma 24 9" xfId="4324"/>
    <cellStyle name="Comma 25" xfId="4325"/>
    <cellStyle name="Comma 25 2" xfId="4326"/>
    <cellStyle name="Comma 26" xfId="4327"/>
    <cellStyle name="Comma 26 2" xfId="4328"/>
    <cellStyle name="Comma 27" xfId="4329"/>
    <cellStyle name="Comma 27 2" xfId="4330"/>
    <cellStyle name="Comma 28" xfId="4331"/>
    <cellStyle name="Comma 28 2" xfId="4332"/>
    <cellStyle name="Comma 29" xfId="4333"/>
    <cellStyle name="Comma 29 2" xfId="4334"/>
    <cellStyle name="Comma 3" xfId="4335"/>
    <cellStyle name="Comma 3 2" xfId="4336"/>
    <cellStyle name="Comma 3 2 2" xfId="4337"/>
    <cellStyle name="Comma 3 3" xfId="4338"/>
    <cellStyle name="Comma 3 3 2" xfId="4339"/>
    <cellStyle name="Comma 3 4" xfId="4340"/>
    <cellStyle name="Comma 3 4 2" xfId="4341"/>
    <cellStyle name="Comma 3 4 3" xfId="4342"/>
    <cellStyle name="Comma 3 5" xfId="4343"/>
    <cellStyle name="Comma 3 5 2" xfId="4344"/>
    <cellStyle name="Comma 3 5 2 2" xfId="4345"/>
    <cellStyle name="Comma 3 5 2 3" xfId="4346"/>
    <cellStyle name="Comma 3 5 2 4" xfId="4347"/>
    <cellStyle name="Comma 3 5 3" xfId="4348"/>
    <cellStyle name="Comma 3 5 3 2" xfId="4349"/>
    <cellStyle name="Comma 3 5 3 3" xfId="4350"/>
    <cellStyle name="Comma 3 5 4" xfId="4351"/>
    <cellStyle name="Comma 3 5 4 2" xfId="4352"/>
    <cellStyle name="Comma 3 5 5" xfId="4353"/>
    <cellStyle name="Comma 3 5 6" xfId="4354"/>
    <cellStyle name="Comma 3 6" xfId="4355"/>
    <cellStyle name="Comma 3 6 2" xfId="4356"/>
    <cellStyle name="Comma 30" xfId="4357"/>
    <cellStyle name="Comma 30 2" xfId="4358"/>
    <cellStyle name="Comma 31" xfId="4359"/>
    <cellStyle name="Comma 31 2" xfId="4360"/>
    <cellStyle name="Comma 32" xfId="4361"/>
    <cellStyle name="Comma 32 2" xfId="4362"/>
    <cellStyle name="Comma 32 3" xfId="4363"/>
    <cellStyle name="Comma 33" xfId="4364"/>
    <cellStyle name="Comma 33 2" xfId="4365"/>
    <cellStyle name="Comma 33 3" xfId="4366"/>
    <cellStyle name="Comma 34" xfId="4367"/>
    <cellStyle name="Comma 34 2" xfId="4368"/>
    <cellStyle name="Comma 34 3" xfId="4369"/>
    <cellStyle name="Comma 35" xfId="4370"/>
    <cellStyle name="Comma 35 2" xfId="4371"/>
    <cellStyle name="Comma 35 3" xfId="4372"/>
    <cellStyle name="Comma 36" xfId="4373"/>
    <cellStyle name="Comma 36 2" xfId="4374"/>
    <cellStyle name="Comma 36 3" xfId="4375"/>
    <cellStyle name="Comma 37" xfId="4376"/>
    <cellStyle name="Comma 37 2" xfId="4377"/>
    <cellStyle name="Comma 37 3" xfId="4378"/>
    <cellStyle name="Comma 38" xfId="4379"/>
    <cellStyle name="Comma 38 2" xfId="4380"/>
    <cellStyle name="Comma 38 3" xfId="4381"/>
    <cellStyle name="Comma 39" xfId="4382"/>
    <cellStyle name="Comma 39 2" xfId="4383"/>
    <cellStyle name="Comma 39 3" xfId="4384"/>
    <cellStyle name="Comma 4" xfId="4385"/>
    <cellStyle name="Comma 4 2" xfId="4386"/>
    <cellStyle name="Comma 4 2 2" xfId="4387"/>
    <cellStyle name="Comma 4 3" xfId="4388"/>
    <cellStyle name="Comma 4 3 10" xfId="4389"/>
    <cellStyle name="Comma 4 3 11" xfId="4390"/>
    <cellStyle name="Comma 4 3 12" xfId="4391"/>
    <cellStyle name="Comma 4 3 13" xfId="4392"/>
    <cellStyle name="Comma 4 3 14" xfId="4393"/>
    <cellStyle name="Comma 4 3 2" xfId="4394"/>
    <cellStyle name="Comma 4 3 2 10" xfId="4395"/>
    <cellStyle name="Comma 4 3 2 11" xfId="4396"/>
    <cellStyle name="Comma 4 3 2 12" xfId="4397"/>
    <cellStyle name="Comma 4 3 2 2" xfId="4398"/>
    <cellStyle name="Comma 4 3 2 2 10" xfId="4399"/>
    <cellStyle name="Comma 4 3 2 2 11" xfId="4400"/>
    <cellStyle name="Comma 4 3 2 2 2" xfId="4401"/>
    <cellStyle name="Comma 4 3 2 2 2 10" xfId="4402"/>
    <cellStyle name="Comma 4 3 2 2 2 2" xfId="4403"/>
    <cellStyle name="Comma 4 3 2 2 2 2 2" xfId="4404"/>
    <cellStyle name="Comma 4 3 2 2 2 2 2 2" xfId="4405"/>
    <cellStyle name="Comma 4 3 2 2 2 2 2 2 2" xfId="4406"/>
    <cellStyle name="Comma 4 3 2 2 2 2 2 2 3" xfId="4407"/>
    <cellStyle name="Comma 4 3 2 2 2 2 2 2 4" xfId="4408"/>
    <cellStyle name="Comma 4 3 2 2 2 2 2 3" xfId="4409"/>
    <cellStyle name="Comma 4 3 2 2 2 2 2 3 2" xfId="4410"/>
    <cellStyle name="Comma 4 3 2 2 2 2 2 3 3" xfId="4411"/>
    <cellStyle name="Comma 4 3 2 2 2 2 2 4" xfId="4412"/>
    <cellStyle name="Comma 4 3 2 2 2 2 2 4 2" xfId="4413"/>
    <cellStyle name="Comma 4 3 2 2 2 2 2 4 3" xfId="4414"/>
    <cellStyle name="Comma 4 3 2 2 2 2 2 5" xfId="4415"/>
    <cellStyle name="Comma 4 3 2 2 2 2 2 6" xfId="4416"/>
    <cellStyle name="Comma 4 3 2 2 2 2 3" xfId="4417"/>
    <cellStyle name="Comma 4 3 2 2 2 2 3 2" xfId="4418"/>
    <cellStyle name="Comma 4 3 2 2 2 2 3 3" xfId="4419"/>
    <cellStyle name="Comma 4 3 2 2 2 2 3 4" xfId="4420"/>
    <cellStyle name="Comma 4 3 2 2 2 2 4" xfId="4421"/>
    <cellStyle name="Comma 4 3 2 2 2 2 4 2" xfId="4422"/>
    <cellStyle name="Comma 4 3 2 2 2 2 4 3" xfId="4423"/>
    <cellStyle name="Comma 4 3 2 2 2 2 5" xfId="4424"/>
    <cellStyle name="Comma 4 3 2 2 2 2 5 2" xfId="4425"/>
    <cellStyle name="Comma 4 3 2 2 2 2 5 3" xfId="4426"/>
    <cellStyle name="Comma 4 3 2 2 2 2 6" xfId="4427"/>
    <cellStyle name="Comma 4 3 2 2 2 2 7" xfId="4428"/>
    <cellStyle name="Comma 4 3 2 2 2 2 8" xfId="4429"/>
    <cellStyle name="Comma 4 3 2 2 2 2 9" xfId="4430"/>
    <cellStyle name="Comma 4 3 2 2 2 3" xfId="4431"/>
    <cellStyle name="Comma 4 3 2 2 2 3 2" xfId="4432"/>
    <cellStyle name="Comma 4 3 2 2 2 3 2 2" xfId="4433"/>
    <cellStyle name="Comma 4 3 2 2 2 3 2 3" xfId="4434"/>
    <cellStyle name="Comma 4 3 2 2 2 3 2 4" xfId="4435"/>
    <cellStyle name="Comma 4 3 2 2 2 3 3" xfId="4436"/>
    <cellStyle name="Comma 4 3 2 2 2 3 3 2" xfId="4437"/>
    <cellStyle name="Comma 4 3 2 2 2 3 3 3" xfId="4438"/>
    <cellStyle name="Comma 4 3 2 2 2 3 4" xfId="4439"/>
    <cellStyle name="Comma 4 3 2 2 2 3 4 2" xfId="4440"/>
    <cellStyle name="Comma 4 3 2 2 2 3 4 3" xfId="4441"/>
    <cellStyle name="Comma 4 3 2 2 2 3 5" xfId="4442"/>
    <cellStyle name="Comma 4 3 2 2 2 3 6" xfId="4443"/>
    <cellStyle name="Comma 4 3 2 2 2 4" xfId="4444"/>
    <cellStyle name="Comma 4 3 2 2 2 4 2" xfId="4445"/>
    <cellStyle name="Comma 4 3 2 2 2 4 3" xfId="4446"/>
    <cellStyle name="Comma 4 3 2 2 2 4 4" xfId="4447"/>
    <cellStyle name="Comma 4 3 2 2 2 5" xfId="4448"/>
    <cellStyle name="Comma 4 3 2 2 2 5 2" xfId="4449"/>
    <cellStyle name="Comma 4 3 2 2 2 5 3" xfId="4450"/>
    <cellStyle name="Comma 4 3 2 2 2 6" xfId="4451"/>
    <cellStyle name="Comma 4 3 2 2 2 6 2" xfId="4452"/>
    <cellStyle name="Comma 4 3 2 2 2 6 3" xfId="4453"/>
    <cellStyle name="Comma 4 3 2 2 2 7" xfId="4454"/>
    <cellStyle name="Comma 4 3 2 2 2 8" xfId="4455"/>
    <cellStyle name="Comma 4 3 2 2 2 9" xfId="4456"/>
    <cellStyle name="Comma 4 3 2 2 3" xfId="4457"/>
    <cellStyle name="Comma 4 3 2 2 3 2" xfId="4458"/>
    <cellStyle name="Comma 4 3 2 2 3 2 2" xfId="4459"/>
    <cellStyle name="Comma 4 3 2 2 3 2 2 2" xfId="4460"/>
    <cellStyle name="Comma 4 3 2 2 3 2 2 3" xfId="4461"/>
    <cellStyle name="Comma 4 3 2 2 3 2 2 4" xfId="4462"/>
    <cellStyle name="Comma 4 3 2 2 3 2 3" xfId="4463"/>
    <cellStyle name="Comma 4 3 2 2 3 2 3 2" xfId="4464"/>
    <cellStyle name="Comma 4 3 2 2 3 2 3 3" xfId="4465"/>
    <cellStyle name="Comma 4 3 2 2 3 2 4" xfId="4466"/>
    <cellStyle name="Comma 4 3 2 2 3 2 4 2" xfId="4467"/>
    <cellStyle name="Comma 4 3 2 2 3 2 4 3" xfId="4468"/>
    <cellStyle name="Comma 4 3 2 2 3 2 5" xfId="4469"/>
    <cellStyle name="Comma 4 3 2 2 3 2 6" xfId="4470"/>
    <cellStyle name="Comma 4 3 2 2 3 3" xfId="4471"/>
    <cellStyle name="Comma 4 3 2 2 3 3 2" xfId="4472"/>
    <cellStyle name="Comma 4 3 2 2 3 3 3" xfId="4473"/>
    <cellStyle name="Comma 4 3 2 2 3 3 4" xfId="4474"/>
    <cellStyle name="Comma 4 3 2 2 3 4" xfId="4475"/>
    <cellStyle name="Comma 4 3 2 2 3 4 2" xfId="4476"/>
    <cellStyle name="Comma 4 3 2 2 3 4 3" xfId="4477"/>
    <cellStyle name="Comma 4 3 2 2 3 5" xfId="4478"/>
    <cellStyle name="Comma 4 3 2 2 3 5 2" xfId="4479"/>
    <cellStyle name="Comma 4 3 2 2 3 5 3" xfId="4480"/>
    <cellStyle name="Comma 4 3 2 2 3 6" xfId="4481"/>
    <cellStyle name="Comma 4 3 2 2 3 7" xfId="4482"/>
    <cellStyle name="Comma 4 3 2 2 3 8" xfId="4483"/>
    <cellStyle name="Comma 4 3 2 2 3 9" xfId="4484"/>
    <cellStyle name="Comma 4 3 2 2 4" xfId="4485"/>
    <cellStyle name="Comma 4 3 2 2 4 2" xfId="4486"/>
    <cellStyle name="Comma 4 3 2 2 4 2 2" xfId="4487"/>
    <cellStyle name="Comma 4 3 2 2 4 2 3" xfId="4488"/>
    <cellStyle name="Comma 4 3 2 2 4 2 4" xfId="4489"/>
    <cellStyle name="Comma 4 3 2 2 4 3" xfId="4490"/>
    <cellStyle name="Comma 4 3 2 2 4 3 2" xfId="4491"/>
    <cellStyle name="Comma 4 3 2 2 4 3 3" xfId="4492"/>
    <cellStyle name="Comma 4 3 2 2 4 4" xfId="4493"/>
    <cellStyle name="Comma 4 3 2 2 4 4 2" xfId="4494"/>
    <cellStyle name="Comma 4 3 2 2 4 4 3" xfId="4495"/>
    <cellStyle name="Comma 4 3 2 2 4 5" xfId="4496"/>
    <cellStyle name="Comma 4 3 2 2 4 6" xfId="4497"/>
    <cellStyle name="Comma 4 3 2 2 5" xfId="4498"/>
    <cellStyle name="Comma 4 3 2 2 5 2" xfId="4499"/>
    <cellStyle name="Comma 4 3 2 2 5 3" xfId="4500"/>
    <cellStyle name="Comma 4 3 2 2 5 4" xfId="4501"/>
    <cellStyle name="Comma 4 3 2 2 6" xfId="4502"/>
    <cellStyle name="Comma 4 3 2 2 6 2" xfId="4503"/>
    <cellStyle name="Comma 4 3 2 2 6 3" xfId="4504"/>
    <cellStyle name="Comma 4 3 2 2 7" xfId="4505"/>
    <cellStyle name="Comma 4 3 2 2 7 2" xfId="4506"/>
    <cellStyle name="Comma 4 3 2 2 7 3" xfId="4507"/>
    <cellStyle name="Comma 4 3 2 2 8" xfId="4508"/>
    <cellStyle name="Comma 4 3 2 2 9" xfId="4509"/>
    <cellStyle name="Comma 4 3 2 3" xfId="4510"/>
    <cellStyle name="Comma 4 3 2 3 10" xfId="4511"/>
    <cellStyle name="Comma 4 3 2 3 2" xfId="4512"/>
    <cellStyle name="Comma 4 3 2 3 2 2" xfId="4513"/>
    <cellStyle name="Comma 4 3 2 3 2 2 2" xfId="4514"/>
    <cellStyle name="Comma 4 3 2 3 2 2 2 2" xfId="4515"/>
    <cellStyle name="Comma 4 3 2 3 2 2 2 3" xfId="4516"/>
    <cellStyle name="Comma 4 3 2 3 2 2 2 4" xfId="4517"/>
    <cellStyle name="Comma 4 3 2 3 2 2 3" xfId="4518"/>
    <cellStyle name="Comma 4 3 2 3 2 2 3 2" xfId="4519"/>
    <cellStyle name="Comma 4 3 2 3 2 2 3 3" xfId="4520"/>
    <cellStyle name="Comma 4 3 2 3 2 2 4" xfId="4521"/>
    <cellStyle name="Comma 4 3 2 3 2 2 4 2" xfId="4522"/>
    <cellStyle name="Comma 4 3 2 3 2 2 4 3" xfId="4523"/>
    <cellStyle name="Comma 4 3 2 3 2 2 5" xfId="4524"/>
    <cellStyle name="Comma 4 3 2 3 2 2 6" xfId="4525"/>
    <cellStyle name="Comma 4 3 2 3 2 3" xfId="4526"/>
    <cellStyle name="Comma 4 3 2 3 2 3 2" xfId="4527"/>
    <cellStyle name="Comma 4 3 2 3 2 3 3" xfId="4528"/>
    <cellStyle name="Comma 4 3 2 3 2 3 4" xfId="4529"/>
    <cellStyle name="Comma 4 3 2 3 2 4" xfId="4530"/>
    <cellStyle name="Comma 4 3 2 3 2 4 2" xfId="4531"/>
    <cellStyle name="Comma 4 3 2 3 2 4 3" xfId="4532"/>
    <cellStyle name="Comma 4 3 2 3 2 5" xfId="4533"/>
    <cellStyle name="Comma 4 3 2 3 2 5 2" xfId="4534"/>
    <cellStyle name="Comma 4 3 2 3 2 5 3" xfId="4535"/>
    <cellStyle name="Comma 4 3 2 3 2 6" xfId="4536"/>
    <cellStyle name="Comma 4 3 2 3 2 7" xfId="4537"/>
    <cellStyle name="Comma 4 3 2 3 2 8" xfId="4538"/>
    <cellStyle name="Comma 4 3 2 3 2 9" xfId="4539"/>
    <cellStyle name="Comma 4 3 2 3 3" xfId="4540"/>
    <cellStyle name="Comma 4 3 2 3 3 2" xfId="4541"/>
    <cellStyle name="Comma 4 3 2 3 3 2 2" xfId="4542"/>
    <cellStyle name="Comma 4 3 2 3 3 2 3" xfId="4543"/>
    <cellStyle name="Comma 4 3 2 3 3 2 4" xfId="4544"/>
    <cellStyle name="Comma 4 3 2 3 3 3" xfId="4545"/>
    <cellStyle name="Comma 4 3 2 3 3 3 2" xfId="4546"/>
    <cellStyle name="Comma 4 3 2 3 3 3 3" xfId="4547"/>
    <cellStyle name="Comma 4 3 2 3 3 4" xfId="4548"/>
    <cellStyle name="Comma 4 3 2 3 3 4 2" xfId="4549"/>
    <cellStyle name="Comma 4 3 2 3 3 4 3" xfId="4550"/>
    <cellStyle name="Comma 4 3 2 3 3 5" xfId="4551"/>
    <cellStyle name="Comma 4 3 2 3 3 6" xfId="4552"/>
    <cellStyle name="Comma 4 3 2 3 4" xfId="4553"/>
    <cellStyle name="Comma 4 3 2 3 4 2" xfId="4554"/>
    <cellStyle name="Comma 4 3 2 3 4 3" xfId="4555"/>
    <cellStyle name="Comma 4 3 2 3 4 4" xfId="4556"/>
    <cellStyle name="Comma 4 3 2 3 5" xfId="4557"/>
    <cellStyle name="Comma 4 3 2 3 5 2" xfId="4558"/>
    <cellStyle name="Comma 4 3 2 3 5 3" xfId="4559"/>
    <cellStyle name="Comma 4 3 2 3 6" xfId="4560"/>
    <cellStyle name="Comma 4 3 2 3 6 2" xfId="4561"/>
    <cellStyle name="Comma 4 3 2 3 6 3" xfId="4562"/>
    <cellStyle name="Comma 4 3 2 3 7" xfId="4563"/>
    <cellStyle name="Comma 4 3 2 3 8" xfId="4564"/>
    <cellStyle name="Comma 4 3 2 3 9" xfId="4565"/>
    <cellStyle name="Comma 4 3 2 4" xfId="4566"/>
    <cellStyle name="Comma 4 3 2 4 2" xfId="4567"/>
    <cellStyle name="Comma 4 3 2 4 2 2" xfId="4568"/>
    <cellStyle name="Comma 4 3 2 4 2 2 2" xfId="4569"/>
    <cellStyle name="Comma 4 3 2 4 2 2 3" xfId="4570"/>
    <cellStyle name="Comma 4 3 2 4 2 2 4" xfId="4571"/>
    <cellStyle name="Comma 4 3 2 4 2 3" xfId="4572"/>
    <cellStyle name="Comma 4 3 2 4 2 3 2" xfId="4573"/>
    <cellStyle name="Comma 4 3 2 4 2 3 3" xfId="4574"/>
    <cellStyle name="Comma 4 3 2 4 2 4" xfId="4575"/>
    <cellStyle name="Comma 4 3 2 4 2 4 2" xfId="4576"/>
    <cellStyle name="Comma 4 3 2 4 2 4 3" xfId="4577"/>
    <cellStyle name="Comma 4 3 2 4 2 5" xfId="4578"/>
    <cellStyle name="Comma 4 3 2 4 2 6" xfId="4579"/>
    <cellStyle name="Comma 4 3 2 4 3" xfId="4580"/>
    <cellStyle name="Comma 4 3 2 4 3 2" xfId="4581"/>
    <cellStyle name="Comma 4 3 2 4 3 3" xfId="4582"/>
    <cellStyle name="Comma 4 3 2 4 3 4" xfId="4583"/>
    <cellStyle name="Comma 4 3 2 4 4" xfId="4584"/>
    <cellStyle name="Comma 4 3 2 4 4 2" xfId="4585"/>
    <cellStyle name="Comma 4 3 2 4 4 3" xfId="4586"/>
    <cellStyle name="Comma 4 3 2 4 5" xfId="4587"/>
    <cellStyle name="Comma 4 3 2 4 5 2" xfId="4588"/>
    <cellStyle name="Comma 4 3 2 4 5 3" xfId="4589"/>
    <cellStyle name="Comma 4 3 2 4 6" xfId="4590"/>
    <cellStyle name="Comma 4 3 2 4 7" xfId="4591"/>
    <cellStyle name="Comma 4 3 2 4 8" xfId="4592"/>
    <cellStyle name="Comma 4 3 2 4 9" xfId="4593"/>
    <cellStyle name="Comma 4 3 2 5" xfId="4594"/>
    <cellStyle name="Comma 4 3 2 5 2" xfId="4595"/>
    <cellStyle name="Comma 4 3 2 5 2 2" xfId="4596"/>
    <cellStyle name="Comma 4 3 2 5 2 3" xfId="4597"/>
    <cellStyle name="Comma 4 3 2 5 2 4" xfId="4598"/>
    <cellStyle name="Comma 4 3 2 5 3" xfId="4599"/>
    <cellStyle name="Comma 4 3 2 5 3 2" xfId="4600"/>
    <cellStyle name="Comma 4 3 2 5 3 3" xfId="4601"/>
    <cellStyle name="Comma 4 3 2 5 4" xfId="4602"/>
    <cellStyle name="Comma 4 3 2 5 4 2" xfId="4603"/>
    <cellStyle name="Comma 4 3 2 5 4 3" xfId="4604"/>
    <cellStyle name="Comma 4 3 2 5 5" xfId="4605"/>
    <cellStyle name="Comma 4 3 2 5 6" xfId="4606"/>
    <cellStyle name="Comma 4 3 2 6" xfId="4607"/>
    <cellStyle name="Comma 4 3 2 6 2" xfId="4608"/>
    <cellStyle name="Comma 4 3 2 6 3" xfId="4609"/>
    <cellStyle name="Comma 4 3 2 6 4" xfId="4610"/>
    <cellStyle name="Comma 4 3 2 7" xfId="4611"/>
    <cellStyle name="Comma 4 3 2 7 2" xfId="4612"/>
    <cellStyle name="Comma 4 3 2 7 3" xfId="4613"/>
    <cellStyle name="Comma 4 3 2 8" xfId="4614"/>
    <cellStyle name="Comma 4 3 2 8 2" xfId="4615"/>
    <cellStyle name="Comma 4 3 2 8 3" xfId="4616"/>
    <cellStyle name="Comma 4 3 2 9" xfId="4617"/>
    <cellStyle name="Comma 4 3 3" xfId="4618"/>
    <cellStyle name="Comma 4 3 3 10" xfId="4619"/>
    <cellStyle name="Comma 4 3 3 11" xfId="4620"/>
    <cellStyle name="Comma 4 3 3 2" xfId="4621"/>
    <cellStyle name="Comma 4 3 3 2 10" xfId="4622"/>
    <cellStyle name="Comma 4 3 3 2 2" xfId="4623"/>
    <cellStyle name="Comma 4 3 3 2 2 2" xfId="4624"/>
    <cellStyle name="Comma 4 3 3 2 2 2 2" xfId="4625"/>
    <cellStyle name="Comma 4 3 3 2 2 2 2 2" xfId="4626"/>
    <cellStyle name="Comma 4 3 3 2 2 2 2 3" xfId="4627"/>
    <cellStyle name="Comma 4 3 3 2 2 2 2 4" xfId="4628"/>
    <cellStyle name="Comma 4 3 3 2 2 2 3" xfId="4629"/>
    <cellStyle name="Comma 4 3 3 2 2 2 3 2" xfId="4630"/>
    <cellStyle name="Comma 4 3 3 2 2 2 3 3" xfId="4631"/>
    <cellStyle name="Comma 4 3 3 2 2 2 4" xfId="4632"/>
    <cellStyle name="Comma 4 3 3 2 2 2 4 2" xfId="4633"/>
    <cellStyle name="Comma 4 3 3 2 2 2 4 3" xfId="4634"/>
    <cellStyle name="Comma 4 3 3 2 2 2 5" xfId="4635"/>
    <cellStyle name="Comma 4 3 3 2 2 2 6" xfId="4636"/>
    <cellStyle name="Comma 4 3 3 2 2 3" xfId="4637"/>
    <cellStyle name="Comma 4 3 3 2 2 3 2" xfId="4638"/>
    <cellStyle name="Comma 4 3 3 2 2 3 3" xfId="4639"/>
    <cellStyle name="Comma 4 3 3 2 2 3 4" xfId="4640"/>
    <cellStyle name="Comma 4 3 3 2 2 4" xfId="4641"/>
    <cellStyle name="Comma 4 3 3 2 2 4 2" xfId="4642"/>
    <cellStyle name="Comma 4 3 3 2 2 4 3" xfId="4643"/>
    <cellStyle name="Comma 4 3 3 2 2 5" xfId="4644"/>
    <cellStyle name="Comma 4 3 3 2 2 5 2" xfId="4645"/>
    <cellStyle name="Comma 4 3 3 2 2 5 3" xfId="4646"/>
    <cellStyle name="Comma 4 3 3 2 2 6" xfId="4647"/>
    <cellStyle name="Comma 4 3 3 2 2 7" xfId="4648"/>
    <cellStyle name="Comma 4 3 3 2 2 8" xfId="4649"/>
    <cellStyle name="Comma 4 3 3 2 2 9" xfId="4650"/>
    <cellStyle name="Comma 4 3 3 2 3" xfId="4651"/>
    <cellStyle name="Comma 4 3 3 2 3 2" xfId="4652"/>
    <cellStyle name="Comma 4 3 3 2 3 2 2" xfId="4653"/>
    <cellStyle name="Comma 4 3 3 2 3 2 3" xfId="4654"/>
    <cellStyle name="Comma 4 3 3 2 3 2 4" xfId="4655"/>
    <cellStyle name="Comma 4 3 3 2 3 3" xfId="4656"/>
    <cellStyle name="Comma 4 3 3 2 3 3 2" xfId="4657"/>
    <cellStyle name="Comma 4 3 3 2 3 3 3" xfId="4658"/>
    <cellStyle name="Comma 4 3 3 2 3 4" xfId="4659"/>
    <cellStyle name="Comma 4 3 3 2 3 4 2" xfId="4660"/>
    <cellStyle name="Comma 4 3 3 2 3 4 3" xfId="4661"/>
    <cellStyle name="Comma 4 3 3 2 3 5" xfId="4662"/>
    <cellStyle name="Comma 4 3 3 2 3 6" xfId="4663"/>
    <cellStyle name="Comma 4 3 3 2 4" xfId="4664"/>
    <cellStyle name="Comma 4 3 3 2 4 2" xfId="4665"/>
    <cellStyle name="Comma 4 3 3 2 4 3" xfId="4666"/>
    <cellStyle name="Comma 4 3 3 2 4 4" xfId="4667"/>
    <cellStyle name="Comma 4 3 3 2 5" xfId="4668"/>
    <cellStyle name="Comma 4 3 3 2 5 2" xfId="4669"/>
    <cellStyle name="Comma 4 3 3 2 5 3" xfId="4670"/>
    <cellStyle name="Comma 4 3 3 2 6" xfId="4671"/>
    <cellStyle name="Comma 4 3 3 2 6 2" xfId="4672"/>
    <cellStyle name="Comma 4 3 3 2 6 3" xfId="4673"/>
    <cellStyle name="Comma 4 3 3 2 7" xfId="4674"/>
    <cellStyle name="Comma 4 3 3 2 8" xfId="4675"/>
    <cellStyle name="Comma 4 3 3 2 9" xfId="4676"/>
    <cellStyle name="Comma 4 3 3 3" xfId="4677"/>
    <cellStyle name="Comma 4 3 3 3 2" xfId="4678"/>
    <cellStyle name="Comma 4 3 3 3 2 2" xfId="4679"/>
    <cellStyle name="Comma 4 3 3 3 2 2 2" xfId="4680"/>
    <cellStyle name="Comma 4 3 3 3 2 2 3" xfId="4681"/>
    <cellStyle name="Comma 4 3 3 3 2 2 4" xfId="4682"/>
    <cellStyle name="Comma 4 3 3 3 2 3" xfId="4683"/>
    <cellStyle name="Comma 4 3 3 3 2 3 2" xfId="4684"/>
    <cellStyle name="Comma 4 3 3 3 2 3 3" xfId="4685"/>
    <cellStyle name="Comma 4 3 3 3 2 4" xfId="4686"/>
    <cellStyle name="Comma 4 3 3 3 2 4 2" xfId="4687"/>
    <cellStyle name="Comma 4 3 3 3 2 4 3" xfId="4688"/>
    <cellStyle name="Comma 4 3 3 3 2 5" xfId="4689"/>
    <cellStyle name="Comma 4 3 3 3 2 6" xfId="4690"/>
    <cellStyle name="Comma 4 3 3 3 3" xfId="4691"/>
    <cellStyle name="Comma 4 3 3 3 3 2" xfId="4692"/>
    <cellStyle name="Comma 4 3 3 3 3 3" xfId="4693"/>
    <cellStyle name="Comma 4 3 3 3 3 4" xfId="4694"/>
    <cellStyle name="Comma 4 3 3 3 4" xfId="4695"/>
    <cellStyle name="Comma 4 3 3 3 4 2" xfId="4696"/>
    <cellStyle name="Comma 4 3 3 3 4 3" xfId="4697"/>
    <cellStyle name="Comma 4 3 3 3 5" xfId="4698"/>
    <cellStyle name="Comma 4 3 3 3 5 2" xfId="4699"/>
    <cellStyle name="Comma 4 3 3 3 5 3" xfId="4700"/>
    <cellStyle name="Comma 4 3 3 3 6" xfId="4701"/>
    <cellStyle name="Comma 4 3 3 3 7" xfId="4702"/>
    <cellStyle name="Comma 4 3 3 3 8" xfId="4703"/>
    <cellStyle name="Comma 4 3 3 3 9" xfId="4704"/>
    <cellStyle name="Comma 4 3 3 4" xfId="4705"/>
    <cellStyle name="Comma 4 3 3 4 2" xfId="4706"/>
    <cellStyle name="Comma 4 3 3 4 2 2" xfId="4707"/>
    <cellStyle name="Comma 4 3 3 4 2 3" xfId="4708"/>
    <cellStyle name="Comma 4 3 3 4 2 4" xfId="4709"/>
    <cellStyle name="Comma 4 3 3 4 3" xfId="4710"/>
    <cellStyle name="Comma 4 3 3 4 3 2" xfId="4711"/>
    <cellStyle name="Comma 4 3 3 4 3 3" xfId="4712"/>
    <cellStyle name="Comma 4 3 3 4 4" xfId="4713"/>
    <cellStyle name="Comma 4 3 3 4 4 2" xfId="4714"/>
    <cellStyle name="Comma 4 3 3 4 4 3" xfId="4715"/>
    <cellStyle name="Comma 4 3 3 4 5" xfId="4716"/>
    <cellStyle name="Comma 4 3 3 4 6" xfId="4717"/>
    <cellStyle name="Comma 4 3 3 5" xfId="4718"/>
    <cellStyle name="Comma 4 3 3 5 2" xfId="4719"/>
    <cellStyle name="Comma 4 3 3 5 3" xfId="4720"/>
    <cellStyle name="Comma 4 3 3 5 4" xfId="4721"/>
    <cellStyle name="Comma 4 3 3 6" xfId="4722"/>
    <cellStyle name="Comma 4 3 3 6 2" xfId="4723"/>
    <cellStyle name="Comma 4 3 3 6 3" xfId="4724"/>
    <cellStyle name="Comma 4 3 3 7" xfId="4725"/>
    <cellStyle name="Comma 4 3 3 7 2" xfId="4726"/>
    <cellStyle name="Comma 4 3 3 7 3" xfId="4727"/>
    <cellStyle name="Comma 4 3 3 8" xfId="4728"/>
    <cellStyle name="Comma 4 3 3 9" xfId="4729"/>
    <cellStyle name="Comma 4 3 4" xfId="4730"/>
    <cellStyle name="Comma 4 3 4 10" xfId="4731"/>
    <cellStyle name="Comma 4 3 4 2" xfId="4732"/>
    <cellStyle name="Comma 4 3 4 2 2" xfId="4733"/>
    <cellStyle name="Comma 4 3 4 2 2 2" xfId="4734"/>
    <cellStyle name="Comma 4 3 4 2 2 2 2" xfId="4735"/>
    <cellStyle name="Comma 4 3 4 2 2 2 3" xfId="4736"/>
    <cellStyle name="Comma 4 3 4 2 2 2 4" xfId="4737"/>
    <cellStyle name="Comma 4 3 4 2 2 3" xfId="4738"/>
    <cellStyle name="Comma 4 3 4 2 2 3 2" xfId="4739"/>
    <cellStyle name="Comma 4 3 4 2 2 3 3" xfId="4740"/>
    <cellStyle name="Comma 4 3 4 2 2 4" xfId="4741"/>
    <cellStyle name="Comma 4 3 4 2 2 4 2" xfId="4742"/>
    <cellStyle name="Comma 4 3 4 2 2 4 3" xfId="4743"/>
    <cellStyle name="Comma 4 3 4 2 2 5" xfId="4744"/>
    <cellStyle name="Comma 4 3 4 2 2 6" xfId="4745"/>
    <cellStyle name="Comma 4 3 4 2 3" xfId="4746"/>
    <cellStyle name="Comma 4 3 4 2 3 2" xfId="4747"/>
    <cellStyle name="Comma 4 3 4 2 3 3" xfId="4748"/>
    <cellStyle name="Comma 4 3 4 2 3 4" xfId="4749"/>
    <cellStyle name="Comma 4 3 4 2 4" xfId="4750"/>
    <cellStyle name="Comma 4 3 4 2 4 2" xfId="4751"/>
    <cellStyle name="Comma 4 3 4 2 4 3" xfId="4752"/>
    <cellStyle name="Comma 4 3 4 2 5" xfId="4753"/>
    <cellStyle name="Comma 4 3 4 2 5 2" xfId="4754"/>
    <cellStyle name="Comma 4 3 4 2 5 3" xfId="4755"/>
    <cellStyle name="Comma 4 3 4 2 6" xfId="4756"/>
    <cellStyle name="Comma 4 3 4 2 7" xfId="4757"/>
    <cellStyle name="Comma 4 3 4 2 8" xfId="4758"/>
    <cellStyle name="Comma 4 3 4 2 9" xfId="4759"/>
    <cellStyle name="Comma 4 3 4 3" xfId="4760"/>
    <cellStyle name="Comma 4 3 4 3 2" xfId="4761"/>
    <cellStyle name="Comma 4 3 4 3 2 2" xfId="4762"/>
    <cellStyle name="Comma 4 3 4 3 2 3" xfId="4763"/>
    <cellStyle name="Comma 4 3 4 3 2 4" xfId="4764"/>
    <cellStyle name="Comma 4 3 4 3 3" xfId="4765"/>
    <cellStyle name="Comma 4 3 4 3 3 2" xfId="4766"/>
    <cellStyle name="Comma 4 3 4 3 3 3" xfId="4767"/>
    <cellStyle name="Comma 4 3 4 3 4" xfId="4768"/>
    <cellStyle name="Comma 4 3 4 3 4 2" xfId="4769"/>
    <cellStyle name="Comma 4 3 4 3 4 3" xfId="4770"/>
    <cellStyle name="Comma 4 3 4 3 5" xfId="4771"/>
    <cellStyle name="Comma 4 3 4 3 6" xfId="4772"/>
    <cellStyle name="Comma 4 3 4 4" xfId="4773"/>
    <cellStyle name="Comma 4 3 4 4 2" xfId="4774"/>
    <cellStyle name="Comma 4 3 4 4 3" xfId="4775"/>
    <cellStyle name="Comma 4 3 4 4 4" xfId="4776"/>
    <cellStyle name="Comma 4 3 4 5" xfId="4777"/>
    <cellStyle name="Comma 4 3 4 5 2" xfId="4778"/>
    <cellStyle name="Comma 4 3 4 5 3" xfId="4779"/>
    <cellStyle name="Comma 4 3 4 6" xfId="4780"/>
    <cellStyle name="Comma 4 3 4 6 2" xfId="4781"/>
    <cellStyle name="Comma 4 3 4 6 3" xfId="4782"/>
    <cellStyle name="Comma 4 3 4 7" xfId="4783"/>
    <cellStyle name="Comma 4 3 4 8" xfId="4784"/>
    <cellStyle name="Comma 4 3 4 9" xfId="4785"/>
    <cellStyle name="Comma 4 3 5" xfId="4786"/>
    <cellStyle name="Comma 4 3 5 2" xfId="4787"/>
    <cellStyle name="Comma 4 3 5 2 2" xfId="4788"/>
    <cellStyle name="Comma 4 3 5 2 2 2" xfId="4789"/>
    <cellStyle name="Comma 4 3 5 2 2 3" xfId="4790"/>
    <cellStyle name="Comma 4 3 5 2 2 4" xfId="4791"/>
    <cellStyle name="Comma 4 3 5 2 3" xfId="4792"/>
    <cellStyle name="Comma 4 3 5 2 3 2" xfId="4793"/>
    <cellStyle name="Comma 4 3 5 2 3 3" xfId="4794"/>
    <cellStyle name="Comma 4 3 5 2 4" xfId="4795"/>
    <cellStyle name="Comma 4 3 5 2 4 2" xfId="4796"/>
    <cellStyle name="Comma 4 3 5 2 4 3" xfId="4797"/>
    <cellStyle name="Comma 4 3 5 2 5" xfId="4798"/>
    <cellStyle name="Comma 4 3 5 2 6" xfId="4799"/>
    <cellStyle name="Comma 4 3 5 3" xfId="4800"/>
    <cellStyle name="Comma 4 3 5 3 2" xfId="4801"/>
    <cellStyle name="Comma 4 3 5 3 3" xfId="4802"/>
    <cellStyle name="Comma 4 3 5 3 4" xfId="4803"/>
    <cellStyle name="Comma 4 3 5 4" xfId="4804"/>
    <cellStyle name="Comma 4 3 5 4 2" xfId="4805"/>
    <cellStyle name="Comma 4 3 5 4 3" xfId="4806"/>
    <cellStyle name="Comma 4 3 5 5" xfId="4807"/>
    <cellStyle name="Comma 4 3 5 5 2" xfId="4808"/>
    <cellStyle name="Comma 4 3 5 5 3" xfId="4809"/>
    <cellStyle name="Comma 4 3 5 6" xfId="4810"/>
    <cellStyle name="Comma 4 3 5 7" xfId="4811"/>
    <cellStyle name="Comma 4 3 5 8" xfId="4812"/>
    <cellStyle name="Comma 4 3 5 9" xfId="4813"/>
    <cellStyle name="Comma 4 3 6" xfId="4814"/>
    <cellStyle name="Comma 4 3 6 2" xfId="4815"/>
    <cellStyle name="Comma 4 3 6 2 2" xfId="4816"/>
    <cellStyle name="Comma 4 3 6 2 3" xfId="4817"/>
    <cellStyle name="Comma 4 3 6 2 4" xfId="4818"/>
    <cellStyle name="Comma 4 3 6 3" xfId="4819"/>
    <cellStyle name="Comma 4 3 6 3 2" xfId="4820"/>
    <cellStyle name="Comma 4 3 6 3 3" xfId="4821"/>
    <cellStyle name="Comma 4 3 6 4" xfId="4822"/>
    <cellStyle name="Comma 4 3 6 4 2" xfId="4823"/>
    <cellStyle name="Comma 4 3 6 4 3" xfId="4824"/>
    <cellStyle name="Comma 4 3 6 5" xfId="4825"/>
    <cellStyle name="Comma 4 3 6 6" xfId="4826"/>
    <cellStyle name="Comma 4 3 7" xfId="4827"/>
    <cellStyle name="Comma 4 3 7 2" xfId="4828"/>
    <cellStyle name="Comma 4 3 7 3" xfId="4829"/>
    <cellStyle name="Comma 4 3 7 4" xfId="4830"/>
    <cellStyle name="Comma 4 3 8" xfId="4831"/>
    <cellStyle name="Comma 4 3 8 2" xfId="4832"/>
    <cellStyle name="Comma 4 3 8 3" xfId="4833"/>
    <cellStyle name="Comma 4 3 9" xfId="4834"/>
    <cellStyle name="Comma 4 3 9 2" xfId="4835"/>
    <cellStyle name="Comma 4 3 9 3" xfId="4836"/>
    <cellStyle name="Comma 4 4" xfId="4837"/>
    <cellStyle name="Comma 4 4 2" xfId="4838"/>
    <cellStyle name="Comma 4 4 3" xfId="4839"/>
    <cellStyle name="Comma 4 5" xfId="4840"/>
    <cellStyle name="Comma 4 6" xfId="4841"/>
    <cellStyle name="Comma 40" xfId="4842"/>
    <cellStyle name="Comma 40 2" xfId="4843"/>
    <cellStyle name="Comma 41" xfId="4844"/>
    <cellStyle name="Comma 41 2" xfId="4845"/>
    <cellStyle name="Comma 42" xfId="4846"/>
    <cellStyle name="Comma 42 2" xfId="4847"/>
    <cellStyle name="Comma 43" xfId="4848"/>
    <cellStyle name="Comma 43 2" xfId="4849"/>
    <cellStyle name="Comma 44" xfId="4850"/>
    <cellStyle name="Comma 44 2" xfId="4851"/>
    <cellStyle name="Comma 45" xfId="4852"/>
    <cellStyle name="Comma 45 2" xfId="4853"/>
    <cellStyle name="Comma 46" xfId="4854"/>
    <cellStyle name="Comma 46 2" xfId="4855"/>
    <cellStyle name="Comma 47" xfId="4856"/>
    <cellStyle name="Comma 47 2" xfId="4857"/>
    <cellStyle name="Comma 48" xfId="4858"/>
    <cellStyle name="Comma 48 2" xfId="4859"/>
    <cellStyle name="Comma 49" xfId="4860"/>
    <cellStyle name="Comma 49 2" xfId="4861"/>
    <cellStyle name="Comma 5" xfId="4862"/>
    <cellStyle name="Comma 5 2" xfId="4863"/>
    <cellStyle name="Comma 5 2 2" xfId="4864"/>
    <cellStyle name="Comma 5 3" xfId="4865"/>
    <cellStyle name="Comma 5 3 2" xfId="4866"/>
    <cellStyle name="Comma 5 3 3" xfId="4867"/>
    <cellStyle name="Comma 5 4" xfId="4868"/>
    <cellStyle name="Comma 5 4 2" xfId="4869"/>
    <cellStyle name="Comma 50" xfId="4870"/>
    <cellStyle name="Comma 50 2" xfId="4871"/>
    <cellStyle name="Comma 51" xfId="4872"/>
    <cellStyle name="Comma 51 2" xfId="4873"/>
    <cellStyle name="Comma 52" xfId="4874"/>
    <cellStyle name="Comma 52 2" xfId="4875"/>
    <cellStyle name="Comma 53" xfId="4876"/>
    <cellStyle name="Comma 53 2" xfId="4877"/>
    <cellStyle name="Comma 54" xfId="4878"/>
    <cellStyle name="Comma 54 2" xfId="4879"/>
    <cellStyle name="Comma 55" xfId="4880"/>
    <cellStyle name="Comma 55 2" xfId="4881"/>
    <cellStyle name="Comma 56" xfId="4882"/>
    <cellStyle name="Comma 56 2" xfId="4883"/>
    <cellStyle name="Comma 57" xfId="4884"/>
    <cellStyle name="Comma 57 2" xfId="4885"/>
    <cellStyle name="Comma 58" xfId="4886"/>
    <cellStyle name="Comma 58 2" xfId="4887"/>
    <cellStyle name="Comma 59" xfId="4888"/>
    <cellStyle name="Comma 59 2" xfId="4889"/>
    <cellStyle name="Comma 6" xfId="4890"/>
    <cellStyle name="Comma 6 2" xfId="4891"/>
    <cellStyle name="Comma 6 2 2" xfId="4892"/>
    <cellStyle name="Comma 6 3" xfId="4893"/>
    <cellStyle name="Comma 6 3 2" xfId="4894"/>
    <cellStyle name="Comma 6 3 3" xfId="4895"/>
    <cellStyle name="Comma 6 4" xfId="4896"/>
    <cellStyle name="Comma 6 4 2" xfId="4897"/>
    <cellStyle name="Comma 6 4 3" xfId="4898"/>
    <cellStyle name="Comma 6 4 4" xfId="4899"/>
    <cellStyle name="Comma 6 5" xfId="4900"/>
    <cellStyle name="Comma 60" xfId="4901"/>
    <cellStyle name="Comma 60 2" xfId="4902"/>
    <cellStyle name="Comma 61" xfId="4903"/>
    <cellStyle name="Comma 61 2" xfId="4904"/>
    <cellStyle name="Comma 62" xfId="4905"/>
    <cellStyle name="Comma 62 2" xfId="4906"/>
    <cellStyle name="Comma 63" xfId="4907"/>
    <cellStyle name="Comma 63 2" xfId="4908"/>
    <cellStyle name="Comma 63 2 2" xfId="4909"/>
    <cellStyle name="Comma 63 2 3" xfId="4910"/>
    <cellStyle name="Comma 63 2 4" xfId="4911"/>
    <cellStyle name="Comma 63 3" xfId="4912"/>
    <cellStyle name="Comma 63 3 2" xfId="4913"/>
    <cellStyle name="Comma 63 3 3" xfId="4914"/>
    <cellStyle name="Comma 63 4" xfId="4915"/>
    <cellStyle name="Comma 63 4 2" xfId="4916"/>
    <cellStyle name="Comma 63 5" xfId="4917"/>
    <cellStyle name="Comma 63 6" xfId="4918"/>
    <cellStyle name="Comma 63 7" xfId="4919"/>
    <cellStyle name="Comma 63 8" xfId="4920"/>
    <cellStyle name="Comma 64" xfId="4921"/>
    <cellStyle name="Comma 64 2" xfId="4922"/>
    <cellStyle name="Comma 64 2 2" xfId="4923"/>
    <cellStyle name="Comma 64 2 3" xfId="4924"/>
    <cellStyle name="Comma 64 2 4" xfId="4925"/>
    <cellStyle name="Comma 64 3" xfId="4926"/>
    <cellStyle name="Comma 64 3 2" xfId="4927"/>
    <cellStyle name="Comma 64 3 3" xfId="4928"/>
    <cellStyle name="Comma 64 4" xfId="4929"/>
    <cellStyle name="Comma 64 4 2" xfId="4930"/>
    <cellStyle name="Comma 64 5" xfId="4931"/>
    <cellStyle name="Comma 64 6" xfId="4932"/>
    <cellStyle name="Comma 64 7" xfId="4933"/>
    <cellStyle name="Comma 64 8" xfId="4934"/>
    <cellStyle name="Comma 65" xfId="4935"/>
    <cellStyle name="Comma 65 2" xfId="4936"/>
    <cellStyle name="Comma 65 2 2" xfId="4937"/>
    <cellStyle name="Comma 65 2 3" xfId="4938"/>
    <cellStyle name="Comma 65 2 4" xfId="4939"/>
    <cellStyle name="Comma 65 3" xfId="4940"/>
    <cellStyle name="Comma 65 3 2" xfId="4941"/>
    <cellStyle name="Comma 65 3 3" xfId="4942"/>
    <cellStyle name="Comma 65 4" xfId="4943"/>
    <cellStyle name="Comma 65 4 2" xfId="4944"/>
    <cellStyle name="Comma 65 5" xfId="4945"/>
    <cellStyle name="Comma 65 6" xfId="4946"/>
    <cellStyle name="Comma 66" xfId="4947"/>
    <cellStyle name="Comma 66 2" xfId="4948"/>
    <cellStyle name="Comma 67" xfId="4949"/>
    <cellStyle name="Comma 67 2" xfId="4950"/>
    <cellStyle name="Comma 68" xfId="4951"/>
    <cellStyle name="Comma 68 2" xfId="4952"/>
    <cellStyle name="Comma 69" xfId="4953"/>
    <cellStyle name="Comma 69 2" xfId="4954"/>
    <cellStyle name="Comma 7" xfId="4955"/>
    <cellStyle name="Comma 7 2" xfId="4956"/>
    <cellStyle name="Comma 7 2 2" xfId="4957"/>
    <cellStyle name="Comma 7 3" xfId="4958"/>
    <cellStyle name="Comma 7 3 2" xfId="4959"/>
    <cellStyle name="Comma 7 3 3" xfId="4960"/>
    <cellStyle name="Comma 70" xfId="4961"/>
    <cellStyle name="Comma 70 2" xfId="4962"/>
    <cellStyle name="Comma 71" xfId="4963"/>
    <cellStyle name="Comma 71 2" xfId="4964"/>
    <cellStyle name="Comma 72" xfId="4965"/>
    <cellStyle name="Comma 72 2" xfId="4966"/>
    <cellStyle name="Comma 73" xfId="4967"/>
    <cellStyle name="Comma 73 2" xfId="4968"/>
    <cellStyle name="Comma 74" xfId="4969"/>
    <cellStyle name="Comma 74 2" xfId="4970"/>
    <cellStyle name="Comma 75" xfId="4971"/>
    <cellStyle name="Comma 75 2" xfId="4972"/>
    <cellStyle name="Comma 76" xfId="4973"/>
    <cellStyle name="Comma 76 2" xfId="4974"/>
    <cellStyle name="Comma 77" xfId="4975"/>
    <cellStyle name="Comma 77 2" xfId="4976"/>
    <cellStyle name="Comma 78" xfId="4977"/>
    <cellStyle name="Comma 78 2" xfId="4978"/>
    <cellStyle name="Comma 79" xfId="4979"/>
    <cellStyle name="Comma 79 2" xfId="4980"/>
    <cellStyle name="Comma 8" xfId="4981"/>
    <cellStyle name="Comma 8 2" xfId="4982"/>
    <cellStyle name="Comma 8 2 2" xfId="4983"/>
    <cellStyle name="Comma 8 3" xfId="4984"/>
    <cellStyle name="Comma 8 3 2" xfId="4985"/>
    <cellStyle name="Comma 8 3 3" xfId="4986"/>
    <cellStyle name="Comma 80" xfId="4987"/>
    <cellStyle name="Comma 80 2" xfId="4988"/>
    <cellStyle name="Comma 81" xfId="4989"/>
    <cellStyle name="Comma 81 2" xfId="4990"/>
    <cellStyle name="Comma 82" xfId="4991"/>
    <cellStyle name="Comma 82 2" xfId="4992"/>
    <cellStyle name="Comma 83" xfId="4993"/>
    <cellStyle name="Comma 83 2" xfId="4994"/>
    <cellStyle name="Comma 84" xfId="4995"/>
    <cellStyle name="Comma 84 2" xfId="4996"/>
    <cellStyle name="Comma 85" xfId="4997"/>
    <cellStyle name="Comma 85 2" xfId="4998"/>
    <cellStyle name="Comma 86" xfId="4999"/>
    <cellStyle name="Comma 86 2" xfId="5000"/>
    <cellStyle name="Comma 87" xfId="5001"/>
    <cellStyle name="Comma 87 2" xfId="5002"/>
    <cellStyle name="Comma 88" xfId="5003"/>
    <cellStyle name="Comma 88 2" xfId="5004"/>
    <cellStyle name="Comma 89" xfId="5005"/>
    <cellStyle name="Comma 89 2" xfId="5006"/>
    <cellStyle name="Comma 9" xfId="5007"/>
    <cellStyle name="Comma 9 2" xfId="5008"/>
    <cellStyle name="Comma 9 2 2" xfId="5009"/>
    <cellStyle name="Comma 9 3" xfId="5010"/>
    <cellStyle name="Comma 9 3 2" xfId="5011"/>
    <cellStyle name="Comma 9 3 3" xfId="5012"/>
    <cellStyle name="Comma 90" xfId="5013"/>
    <cellStyle name="Comma 90 2" xfId="5014"/>
    <cellStyle name="Comma 91" xfId="5015"/>
    <cellStyle name="Comma 91 2" xfId="5016"/>
    <cellStyle name="Comma 92" xfId="5017"/>
    <cellStyle name="Comma 92 2" xfId="5018"/>
    <cellStyle name="Comma 93" xfId="5019"/>
    <cellStyle name="Comma 93 2" xfId="5020"/>
    <cellStyle name="Comma 94" xfId="5021"/>
    <cellStyle name="Comma 94 2" xfId="5022"/>
    <cellStyle name="Comma 95" xfId="5023"/>
    <cellStyle name="Comma 95 2" xfId="5024"/>
    <cellStyle name="Comma 96" xfId="5025"/>
    <cellStyle name="Comma 96 2" xfId="5026"/>
    <cellStyle name="Comma 97" xfId="5027"/>
    <cellStyle name="Comma 97 2" xfId="5028"/>
    <cellStyle name="Comma 98" xfId="5029"/>
    <cellStyle name="Comma 98 2" xfId="5030"/>
    <cellStyle name="Comma 99" xfId="5031"/>
    <cellStyle name="Comma 99 2" xfId="5032"/>
    <cellStyle name="Comma(2)" xfId="5033"/>
    <cellStyle name="Comma(2) 2" xfId="5034"/>
    <cellStyle name="Comma(2) 3" xfId="5035"/>
    <cellStyle name="Comma(2) 4" xfId="5036"/>
    <cellStyle name="Comma[0]" xfId="5037"/>
    <cellStyle name="Comma0" xfId="5038"/>
    <cellStyle name="Comma0 - Style5" xfId="5039"/>
    <cellStyle name="Comma0 - Style6" xfId="5040"/>
    <cellStyle name="Comma1 - Style1" xfId="5041"/>
    <cellStyle name="Control Check" xfId="5042"/>
    <cellStyle name="Control Check 2" xfId="5043"/>
    <cellStyle name="Control Check 2 2" xfId="5044"/>
    <cellStyle name="Control Check 2 3" xfId="5045"/>
    <cellStyle name="control table footer 1" xfId="5046"/>
    <cellStyle name="control table header 1" xfId="5047"/>
    <cellStyle name="control table header 1 2" xfId="5048"/>
    <cellStyle name="control table header 1 2 10" xfId="5049"/>
    <cellStyle name="control table header 1 2 11" xfId="5050"/>
    <cellStyle name="control table header 1 2 12" xfId="5051"/>
    <cellStyle name="control table header 1 2 13" xfId="5052"/>
    <cellStyle name="control table header 1 2 14" xfId="5053"/>
    <cellStyle name="control table header 1 2 15" xfId="5054"/>
    <cellStyle name="control table header 1 2 16" xfId="5055"/>
    <cellStyle name="control table header 1 2 17" xfId="5056"/>
    <cellStyle name="control table header 1 2 18" xfId="5057"/>
    <cellStyle name="control table header 1 2 19" xfId="5058"/>
    <cellStyle name="control table header 1 2 2" xfId="5059"/>
    <cellStyle name="control table header 1 2 2 10" xfId="5060"/>
    <cellStyle name="control table header 1 2 2 11" xfId="5061"/>
    <cellStyle name="control table header 1 2 2 12" xfId="5062"/>
    <cellStyle name="control table header 1 2 2 13" xfId="5063"/>
    <cellStyle name="control table header 1 2 2 14" xfId="5064"/>
    <cellStyle name="control table header 1 2 2 15" xfId="5065"/>
    <cellStyle name="control table header 1 2 2 16" xfId="5066"/>
    <cellStyle name="control table header 1 2 2 17" xfId="5067"/>
    <cellStyle name="control table header 1 2 2 18" xfId="5068"/>
    <cellStyle name="control table header 1 2 2 19" xfId="5069"/>
    <cellStyle name="control table header 1 2 2 2" xfId="5070"/>
    <cellStyle name="control table header 1 2 2 20" xfId="5071"/>
    <cellStyle name="control table header 1 2 2 21" xfId="5072"/>
    <cellStyle name="control table header 1 2 2 3" xfId="5073"/>
    <cellStyle name="control table header 1 2 2 4" xfId="5074"/>
    <cellStyle name="control table header 1 2 2 5" xfId="5075"/>
    <cellStyle name="control table header 1 2 2 6" xfId="5076"/>
    <cellStyle name="control table header 1 2 2 7" xfId="5077"/>
    <cellStyle name="control table header 1 2 2 8" xfId="5078"/>
    <cellStyle name="control table header 1 2 2 9" xfId="5079"/>
    <cellStyle name="control table header 1 2 20" xfId="5080"/>
    <cellStyle name="control table header 1 2 21" xfId="5081"/>
    <cellStyle name="control table header 1 2 22" xfId="5082"/>
    <cellStyle name="control table header 1 2 3" xfId="5083"/>
    <cellStyle name="control table header 1 2 4" xfId="5084"/>
    <cellStyle name="control table header 1 2 5" xfId="5085"/>
    <cellStyle name="control table header 1 2 6" xfId="5086"/>
    <cellStyle name="control table header 1 2 7" xfId="5087"/>
    <cellStyle name="control table header 1 2 8" xfId="5088"/>
    <cellStyle name="control table header 1 2 9" xfId="5089"/>
    <cellStyle name="control table header 1 3" xfId="5090"/>
    <cellStyle name="control table header 1 3 2" xfId="5091"/>
    <cellStyle name="control table header 1 3 2 10" xfId="5092"/>
    <cellStyle name="control table header 1 3 2 11" xfId="5093"/>
    <cellStyle name="control table header 1 3 2 12" xfId="5094"/>
    <cellStyle name="control table header 1 3 2 13" xfId="5095"/>
    <cellStyle name="control table header 1 3 2 14" xfId="5096"/>
    <cellStyle name="control table header 1 3 2 15" xfId="5097"/>
    <cellStyle name="control table header 1 3 2 16" xfId="5098"/>
    <cellStyle name="control table header 1 3 2 17" xfId="5099"/>
    <cellStyle name="control table header 1 3 2 18" xfId="5100"/>
    <cellStyle name="control table header 1 3 2 19" xfId="5101"/>
    <cellStyle name="control table header 1 3 2 2" xfId="5102"/>
    <cellStyle name="control table header 1 3 2 20" xfId="5103"/>
    <cellStyle name="control table header 1 3 2 21" xfId="5104"/>
    <cellStyle name="control table header 1 3 2 22" xfId="5105"/>
    <cellStyle name="control table header 1 3 2 23" xfId="5106"/>
    <cellStyle name="control table header 1 3 2 24" xfId="5107"/>
    <cellStyle name="control table header 1 3 2 25" xfId="5108"/>
    <cellStyle name="control table header 1 3 2 26" xfId="5109"/>
    <cellStyle name="control table header 1 3 2 27" xfId="5110"/>
    <cellStyle name="control table header 1 3 2 28" xfId="5111"/>
    <cellStyle name="control table header 1 3 2 29" xfId="5112"/>
    <cellStyle name="control table header 1 3 2 3" xfId="5113"/>
    <cellStyle name="control table header 1 3 2 30" xfId="5114"/>
    <cellStyle name="control table header 1 3 2 31" xfId="5115"/>
    <cellStyle name="control table header 1 3 2 32" xfId="5116"/>
    <cellStyle name="control table header 1 3 2 33" xfId="5117"/>
    <cellStyle name="control table header 1 3 2 34" xfId="5118"/>
    <cellStyle name="control table header 1 3 2 35" xfId="5119"/>
    <cellStyle name="control table header 1 3 2 36" xfId="5120"/>
    <cellStyle name="control table header 1 3 2 37" xfId="5121"/>
    <cellStyle name="control table header 1 3 2 38" xfId="5122"/>
    <cellStyle name="control table header 1 3 2 39" xfId="5123"/>
    <cellStyle name="control table header 1 3 2 4" xfId="5124"/>
    <cellStyle name="control table header 1 3 2 40" xfId="5125"/>
    <cellStyle name="control table header 1 3 2 41" xfId="5126"/>
    <cellStyle name="control table header 1 3 2 42" xfId="5127"/>
    <cellStyle name="control table header 1 3 2 43" xfId="5128"/>
    <cellStyle name="control table header 1 3 2 44" xfId="5129"/>
    <cellStyle name="control table header 1 3 2 45" xfId="5130"/>
    <cellStyle name="control table header 1 3 2 46" xfId="5131"/>
    <cellStyle name="control table header 1 3 2 47" xfId="5132"/>
    <cellStyle name="control table header 1 3 2 48" xfId="5133"/>
    <cellStyle name="control table header 1 3 2 49" xfId="5134"/>
    <cellStyle name="control table header 1 3 2 5" xfId="5135"/>
    <cellStyle name="control table header 1 3 2 6" xfId="5136"/>
    <cellStyle name="control table header 1 3 2 7" xfId="5137"/>
    <cellStyle name="control table header 1 3 2 8" xfId="5138"/>
    <cellStyle name="control table header 1 3 2 9" xfId="5139"/>
    <cellStyle name="control table header 1 4" xfId="5140"/>
    <cellStyle name="Curren - Style1" xfId="5141"/>
    <cellStyle name="Curren - Style2" xfId="5142"/>
    <cellStyle name="Curren - Style4" xfId="5143"/>
    <cellStyle name="Currency [0] U" xfId="5144"/>
    <cellStyle name="Currency [0] U 2" xfId="5145"/>
    <cellStyle name="Currency [2]" xfId="5146"/>
    <cellStyle name="Currency [2] 2" xfId="5147"/>
    <cellStyle name="Currency [2] 3" xfId="5148"/>
    <cellStyle name="Currency [2] U" xfId="5149"/>
    <cellStyle name="Currency [2] U 2" xfId="5150"/>
    <cellStyle name="Currency 2" xfId="5151"/>
    <cellStyle name="Currency 2 2" xfId="5152"/>
    <cellStyle name="Currency 2 2 2" xfId="5153"/>
    <cellStyle name="Currency 2 3" xfId="5154"/>
    <cellStyle name="Currency[0]" xfId="5155"/>
    <cellStyle name="Currency0" xfId="5156"/>
    <cellStyle name="Custom - Style8" xfId="5157"/>
    <cellStyle name="Data" xfId="5158"/>
    <cellStyle name="Data   - Style2" xfId="5159"/>
    <cellStyle name="Data   - Style2 10" xfId="5160"/>
    <cellStyle name="Data   - Style2 11" xfId="5161"/>
    <cellStyle name="Data   - Style2 12" xfId="5162"/>
    <cellStyle name="Data   - Style2 13" xfId="5163"/>
    <cellStyle name="Data   - Style2 14" xfId="5164"/>
    <cellStyle name="Data   - Style2 15" xfId="5165"/>
    <cellStyle name="Data   - Style2 16" xfId="5166"/>
    <cellStyle name="Data   - Style2 17" xfId="5167"/>
    <cellStyle name="Data   - Style2 18" xfId="5168"/>
    <cellStyle name="Data   - Style2 19" xfId="5169"/>
    <cellStyle name="Data   - Style2 2" xfId="5170"/>
    <cellStyle name="Data   - Style2 2 10" xfId="5171"/>
    <cellStyle name="Data   - Style2 2 11" xfId="5172"/>
    <cellStyle name="Data   - Style2 2 12" xfId="5173"/>
    <cellStyle name="Data   - Style2 2 13" xfId="5174"/>
    <cellStyle name="Data   - Style2 2 14" xfId="5175"/>
    <cellStyle name="Data   - Style2 2 15" xfId="5176"/>
    <cellStyle name="Data   - Style2 2 16" xfId="5177"/>
    <cellStyle name="Data   - Style2 2 17" xfId="5178"/>
    <cellStyle name="Data   - Style2 2 18" xfId="5179"/>
    <cellStyle name="Data   - Style2 2 19" xfId="5180"/>
    <cellStyle name="Data   - Style2 2 2" xfId="5181"/>
    <cellStyle name="Data   - Style2 2 2 10" xfId="5182"/>
    <cellStyle name="Data   - Style2 2 2 11" xfId="5183"/>
    <cellStyle name="Data   - Style2 2 2 12" xfId="5184"/>
    <cellStyle name="Data   - Style2 2 2 13" xfId="5185"/>
    <cellStyle name="Data   - Style2 2 2 14" xfId="5186"/>
    <cellStyle name="Data   - Style2 2 2 15" xfId="5187"/>
    <cellStyle name="Data   - Style2 2 2 16" xfId="5188"/>
    <cellStyle name="Data   - Style2 2 2 17" xfId="5189"/>
    <cellStyle name="Data   - Style2 2 2 18" xfId="5190"/>
    <cellStyle name="Data   - Style2 2 2 19" xfId="5191"/>
    <cellStyle name="Data   - Style2 2 2 2" xfId="5192"/>
    <cellStyle name="Data   - Style2 2 2 20" xfId="5193"/>
    <cellStyle name="Data   - Style2 2 2 21" xfId="5194"/>
    <cellStyle name="Data   - Style2 2 2 22" xfId="5195"/>
    <cellStyle name="Data   - Style2 2 2 23" xfId="5196"/>
    <cellStyle name="Data   - Style2 2 2 24" xfId="5197"/>
    <cellStyle name="Data   - Style2 2 2 25" xfId="5198"/>
    <cellStyle name="Data   - Style2 2 2 26" xfId="5199"/>
    <cellStyle name="Data   - Style2 2 2 27" xfId="5200"/>
    <cellStyle name="Data   - Style2 2 2 28" xfId="5201"/>
    <cellStyle name="Data   - Style2 2 2 29" xfId="5202"/>
    <cellStyle name="Data   - Style2 2 2 3" xfId="5203"/>
    <cellStyle name="Data   - Style2 2 2 30" xfId="5204"/>
    <cellStyle name="Data   - Style2 2 2 31" xfId="5205"/>
    <cellStyle name="Data   - Style2 2 2 32" xfId="5206"/>
    <cellStyle name="Data   - Style2 2 2 33" xfId="5207"/>
    <cellStyle name="Data   - Style2 2 2 34" xfId="5208"/>
    <cellStyle name="Data   - Style2 2 2 35" xfId="5209"/>
    <cellStyle name="Data   - Style2 2 2 36" xfId="5210"/>
    <cellStyle name="Data   - Style2 2 2 37" xfId="5211"/>
    <cellStyle name="Data   - Style2 2 2 38" xfId="5212"/>
    <cellStyle name="Data   - Style2 2 2 39" xfId="5213"/>
    <cellStyle name="Data   - Style2 2 2 4" xfId="5214"/>
    <cellStyle name="Data   - Style2 2 2 40" xfId="5215"/>
    <cellStyle name="Data   - Style2 2 2 41" xfId="5216"/>
    <cellStyle name="Data   - Style2 2 2 42" xfId="5217"/>
    <cellStyle name="Data   - Style2 2 2 43" xfId="5218"/>
    <cellStyle name="Data   - Style2 2 2 44" xfId="5219"/>
    <cellStyle name="Data   - Style2 2 2 45" xfId="5220"/>
    <cellStyle name="Data   - Style2 2 2 46" xfId="5221"/>
    <cellStyle name="Data   - Style2 2 2 47" xfId="5222"/>
    <cellStyle name="Data   - Style2 2 2 48" xfId="5223"/>
    <cellStyle name="Data   - Style2 2 2 49" xfId="5224"/>
    <cellStyle name="Data   - Style2 2 2 5" xfId="5225"/>
    <cellStyle name="Data   - Style2 2 2 6" xfId="5226"/>
    <cellStyle name="Data   - Style2 2 2 7" xfId="5227"/>
    <cellStyle name="Data   - Style2 2 2 8" xfId="5228"/>
    <cellStyle name="Data   - Style2 2 2 9" xfId="5229"/>
    <cellStyle name="Data   - Style2 2 20" xfId="5230"/>
    <cellStyle name="Data   - Style2 2 21" xfId="5231"/>
    <cellStyle name="Data   - Style2 2 22" xfId="5232"/>
    <cellStyle name="Data   - Style2 2 23" xfId="5233"/>
    <cellStyle name="Data   - Style2 2 24" xfId="5234"/>
    <cellStyle name="Data   - Style2 2 25" xfId="5235"/>
    <cellStyle name="Data   - Style2 2 26" xfId="5236"/>
    <cellStyle name="Data   - Style2 2 27" xfId="5237"/>
    <cellStyle name="Data   - Style2 2 28" xfId="5238"/>
    <cellStyle name="Data   - Style2 2 29" xfId="5239"/>
    <cellStyle name="Data   - Style2 2 3" xfId="5240"/>
    <cellStyle name="Data   - Style2 2 30" xfId="5241"/>
    <cellStyle name="Data   - Style2 2 31" xfId="5242"/>
    <cellStyle name="Data   - Style2 2 32" xfId="5243"/>
    <cellStyle name="Data   - Style2 2 33" xfId="5244"/>
    <cellStyle name="Data   - Style2 2 34" xfId="5245"/>
    <cellStyle name="Data   - Style2 2 35" xfId="5246"/>
    <cellStyle name="Data   - Style2 2 36" xfId="5247"/>
    <cellStyle name="Data   - Style2 2 37" xfId="5248"/>
    <cellStyle name="Data   - Style2 2 38" xfId="5249"/>
    <cellStyle name="Data   - Style2 2 39" xfId="5250"/>
    <cellStyle name="Data   - Style2 2 4" xfId="5251"/>
    <cellStyle name="Data   - Style2 2 40" xfId="5252"/>
    <cellStyle name="Data   - Style2 2 41" xfId="5253"/>
    <cellStyle name="Data   - Style2 2 42" xfId="5254"/>
    <cellStyle name="Data   - Style2 2 43" xfId="5255"/>
    <cellStyle name="Data   - Style2 2 44" xfId="5256"/>
    <cellStyle name="Data   - Style2 2 45" xfId="5257"/>
    <cellStyle name="Data   - Style2 2 46" xfId="5258"/>
    <cellStyle name="Data   - Style2 2 47" xfId="5259"/>
    <cellStyle name="Data   - Style2 2 48" xfId="5260"/>
    <cellStyle name="Data   - Style2 2 49" xfId="5261"/>
    <cellStyle name="Data   - Style2 2 5" xfId="5262"/>
    <cellStyle name="Data   - Style2 2 6" xfId="5263"/>
    <cellStyle name="Data   - Style2 2 7" xfId="5264"/>
    <cellStyle name="Data   - Style2 2 8" xfId="5265"/>
    <cellStyle name="Data   - Style2 2 9" xfId="5266"/>
    <cellStyle name="Data   - Style2 20" xfId="5267"/>
    <cellStyle name="Data   - Style2 21" xfId="5268"/>
    <cellStyle name="Data   - Style2 22" xfId="5269"/>
    <cellStyle name="Data   - Style2 23" xfId="5270"/>
    <cellStyle name="Data   - Style2 24" xfId="5271"/>
    <cellStyle name="Data   - Style2 25" xfId="5272"/>
    <cellStyle name="Data   - Style2 26" xfId="5273"/>
    <cellStyle name="Data   - Style2 27" xfId="5274"/>
    <cellStyle name="Data   - Style2 28" xfId="5275"/>
    <cellStyle name="Data   - Style2 29" xfId="5276"/>
    <cellStyle name="Data   - Style2 3" xfId="5277"/>
    <cellStyle name="Data   - Style2 3 2" xfId="5278"/>
    <cellStyle name="Data   - Style2 3 3" xfId="5279"/>
    <cellStyle name="Data   - Style2 3 4" xfId="5280"/>
    <cellStyle name="Data   - Style2 3 5" xfId="5281"/>
    <cellStyle name="Data   - Style2 3 6" xfId="5282"/>
    <cellStyle name="Data   - Style2 30" xfId="5283"/>
    <cellStyle name="Data   - Style2 31" xfId="5284"/>
    <cellStyle name="Data   - Style2 32" xfId="5285"/>
    <cellStyle name="Data   - Style2 33" xfId="5286"/>
    <cellStyle name="Data   - Style2 34" xfId="5287"/>
    <cellStyle name="Data   - Style2 35" xfId="5288"/>
    <cellStyle name="Data   - Style2 36" xfId="5289"/>
    <cellStyle name="Data   - Style2 37" xfId="5290"/>
    <cellStyle name="Data   - Style2 38" xfId="5291"/>
    <cellStyle name="Data   - Style2 39" xfId="5292"/>
    <cellStyle name="Data   - Style2 4" xfId="5293"/>
    <cellStyle name="Data   - Style2 4 2" xfId="5294"/>
    <cellStyle name="Data   - Style2 4 3" xfId="5295"/>
    <cellStyle name="Data   - Style2 4 4" xfId="5296"/>
    <cellStyle name="Data   - Style2 4 5" xfId="5297"/>
    <cellStyle name="Data   - Style2 4 6" xfId="5298"/>
    <cellStyle name="Data   - Style2 40" xfId="5299"/>
    <cellStyle name="Data   - Style2 41" xfId="5300"/>
    <cellStyle name="Data   - Style2 42" xfId="5301"/>
    <cellStyle name="Data   - Style2 43" xfId="5302"/>
    <cellStyle name="Data   - Style2 44" xfId="5303"/>
    <cellStyle name="Data   - Style2 45" xfId="5304"/>
    <cellStyle name="Data   - Style2 46" xfId="5305"/>
    <cellStyle name="Data   - Style2 47" xfId="5306"/>
    <cellStyle name="Data   - Style2 5" xfId="5307"/>
    <cellStyle name="Data   - Style2 6" xfId="5308"/>
    <cellStyle name="Data   - Style2 7" xfId="5309"/>
    <cellStyle name="Data   - Style2 8" xfId="5310"/>
    <cellStyle name="Data   - Style2 9" xfId="5311"/>
    <cellStyle name="Date" xfId="5312"/>
    <cellStyle name="date 10" xfId="5313"/>
    <cellStyle name="date 10 2" xfId="5314"/>
    <cellStyle name="date 10 3" xfId="5315"/>
    <cellStyle name="date 10 4" xfId="5316"/>
    <cellStyle name="date 10 5" xfId="5317"/>
    <cellStyle name="date 10 6" xfId="5318"/>
    <cellStyle name="Date 11" xfId="5319"/>
    <cellStyle name="Date 2" xfId="5320"/>
    <cellStyle name="Date 2 2" xfId="5321"/>
    <cellStyle name="Date 2 2 2" xfId="5322"/>
    <cellStyle name="Date 2 3" xfId="5323"/>
    <cellStyle name="Date 3" xfId="5324"/>
    <cellStyle name="Date 4" xfId="5325"/>
    <cellStyle name="Date 5" xfId="5326"/>
    <cellStyle name="Date 6" xfId="5327"/>
    <cellStyle name="date 7" xfId="5328"/>
    <cellStyle name="date 7 2" xfId="5329"/>
    <cellStyle name="date 7 3" xfId="5330"/>
    <cellStyle name="date 7 4" xfId="5331"/>
    <cellStyle name="date 7 5" xfId="5332"/>
    <cellStyle name="date 7 6" xfId="5333"/>
    <cellStyle name="date 8" xfId="5334"/>
    <cellStyle name="date 8 2" xfId="5335"/>
    <cellStyle name="date 8 3" xfId="5336"/>
    <cellStyle name="date 8 4" xfId="5337"/>
    <cellStyle name="date 8 5" xfId="5338"/>
    <cellStyle name="date 8 6" xfId="5339"/>
    <cellStyle name="date 9" xfId="5340"/>
    <cellStyle name="date 9 2" xfId="5341"/>
    <cellStyle name="date 9 3" xfId="5342"/>
    <cellStyle name="date 9 4" xfId="5343"/>
    <cellStyle name="date 9 5" xfId="5344"/>
    <cellStyle name="date 9 6" xfId="5345"/>
    <cellStyle name="Date U" xfId="5346"/>
    <cellStyle name="Date U 2" xfId="5347"/>
    <cellStyle name="Date_CALCS" xfId="5348"/>
    <cellStyle name="DateD[Cal]" xfId="5349"/>
    <cellStyle name="DateD[Inp]" xfId="5350"/>
    <cellStyle name="DateD_Cal" xfId="5351"/>
    <cellStyle name="DateLong" xfId="5352"/>
    <cellStyle name="DateLong 2" xfId="5353"/>
    <cellStyle name="DateLong 3" xfId="5354"/>
    <cellStyle name="DateLong 4" xfId="5355"/>
    <cellStyle name="DateM[Cal]" xfId="5356"/>
    <cellStyle name="DateM[Inp]" xfId="5357"/>
    <cellStyle name="DateM_Cal" xfId="5358"/>
    <cellStyle name="DateShort" xfId="5359"/>
    <cellStyle name="DateShort 2" xfId="5360"/>
    <cellStyle name="DateShort 2 2" xfId="5361"/>
    <cellStyle name="DateShort 3" xfId="5362"/>
    <cellStyle name="DateShort 4" xfId="5363"/>
    <cellStyle name="DateShort 5" xfId="5364"/>
    <cellStyle name="DateY[Cal]" xfId="5365"/>
    <cellStyle name="DateY[Inp]" xfId="5366"/>
    <cellStyle name="DateY_Cal" xfId="5367"/>
    <cellStyle name="Decimal [0]" xfId="5368"/>
    <cellStyle name="Decimal [0] 2" xfId="5369"/>
    <cellStyle name="Decimal [0] 3" xfId="5370"/>
    <cellStyle name="Decimal [2]" xfId="5371"/>
    <cellStyle name="Decimal [2] 2" xfId="5372"/>
    <cellStyle name="Decimal [2] 3" xfId="5373"/>
    <cellStyle name="Decimal [2] U" xfId="5374"/>
    <cellStyle name="Decimal [2] U 2" xfId="5375"/>
    <cellStyle name="Decimal [4]" xfId="5376"/>
    <cellStyle name="Decimal [4] 2" xfId="5377"/>
    <cellStyle name="Decimal [4] 3" xfId="5378"/>
    <cellStyle name="Decimal [4] U" xfId="5379"/>
    <cellStyle name="Decimal [4] U 2" xfId="5380"/>
    <cellStyle name="Desc" xfId="5381"/>
    <cellStyle name="Description" xfId="5382"/>
    <cellStyle name="Description 2" xfId="5383"/>
    <cellStyle name="Description 3" xfId="5384"/>
    <cellStyle name="Description 3 2" xfId="5385"/>
    <cellStyle name="Deviant" xfId="5386"/>
    <cellStyle name="Deviant 2" xfId="5387"/>
    <cellStyle name="Deviant 3" xfId="5388"/>
    <cellStyle name="Deviant 4" xfId="5389"/>
    <cellStyle name="Dezimal [0]_BB Financial Summary Template" xfId="5390"/>
    <cellStyle name="Dezimal_BB Financial Summary Template" xfId="5391"/>
    <cellStyle name="DFT_Template_Departure" xfId="5392"/>
    <cellStyle name="Effect Symbol" xfId="5393"/>
    <cellStyle name="Emphasis 1" xfId="5394"/>
    <cellStyle name="Emphasis 2" xfId="5395"/>
    <cellStyle name="Emphasis 3" xfId="5396"/>
    <cellStyle name="Euro" xfId="5397"/>
    <cellStyle name="Euro 2" xfId="5398"/>
    <cellStyle name="Euro 2 2" xfId="5399"/>
    <cellStyle name="Euro 2 3" xfId="5400"/>
    <cellStyle name="Euro 3" xfId="5401"/>
    <cellStyle name="Euro 3 2" xfId="5402"/>
    <cellStyle name="Excel Built-in Normal" xfId="5403"/>
    <cellStyle name="Exception" xfId="5404"/>
    <cellStyle name="Exception - Light" xfId="5405"/>
    <cellStyle name="Exception 10" xfId="5406"/>
    <cellStyle name="Exception 11" xfId="5407"/>
    <cellStyle name="Exception 12" xfId="5408"/>
    <cellStyle name="Exception 13" xfId="5409"/>
    <cellStyle name="Exception 14" xfId="5410"/>
    <cellStyle name="Exception 15" xfId="5411"/>
    <cellStyle name="Exception 16" xfId="5412"/>
    <cellStyle name="Exception 17" xfId="5413"/>
    <cellStyle name="Exception 18" xfId="5414"/>
    <cellStyle name="Exception 19" xfId="5415"/>
    <cellStyle name="Exception 2" xfId="5416"/>
    <cellStyle name="Exception 2 2" xfId="5417"/>
    <cellStyle name="Exception 20" xfId="5418"/>
    <cellStyle name="Exception 21" xfId="5419"/>
    <cellStyle name="Exception 22" xfId="5420"/>
    <cellStyle name="Exception 23" xfId="5421"/>
    <cellStyle name="Exception 24" xfId="5422"/>
    <cellStyle name="Exception 3" xfId="5423"/>
    <cellStyle name="Exception 4" xfId="5424"/>
    <cellStyle name="Exception 5" xfId="5425"/>
    <cellStyle name="Exception 6" xfId="5426"/>
    <cellStyle name="Exception 7" xfId="5427"/>
    <cellStyle name="Exception 8" xfId="5428"/>
    <cellStyle name="Exception 9" xfId="5429"/>
    <cellStyle name="Exception_2012 03 05 FGW Expenditure workbook" xfId="5430"/>
    <cellStyle name="Explanatory Text 2" xfId="5431"/>
    <cellStyle name="Explanatory Text 3" xfId="5432"/>
    <cellStyle name="External Links" xfId="5433"/>
    <cellStyle name="External Links 2" xfId="5434"/>
    <cellStyle name="External Links 3" xfId="5435"/>
    <cellStyle name="External Links 4" xfId="5436"/>
    <cellStyle name="ExternalInput" xfId="5437"/>
    <cellStyle name="Extra Large" xfId="5438"/>
    <cellStyle name="Extra Large 2" xfId="5439"/>
    <cellStyle name="Extra Large 2 2" xfId="5440"/>
    <cellStyle name="EY House" xfId="5441"/>
    <cellStyle name="EY%colcalc" xfId="5442"/>
    <cellStyle name="EY%input" xfId="5443"/>
    <cellStyle name="EY%rowcalc" xfId="5444"/>
    <cellStyle name="EY%rowcalc 2" xfId="5445"/>
    <cellStyle name="EY0dp" xfId="5446"/>
    <cellStyle name="EY0dp 2" xfId="5447"/>
    <cellStyle name="EY1dp" xfId="5448"/>
    <cellStyle name="EY2dp" xfId="5449"/>
    <cellStyle name="EY3dp" xfId="5450"/>
    <cellStyle name="EYBlocked" xfId="5451"/>
    <cellStyle name="EYBlocked 2" xfId="5452"/>
    <cellStyle name="EYBlocked 3" xfId="5453"/>
    <cellStyle name="EYCallUp" xfId="5454"/>
    <cellStyle name="EYCheck" xfId="5455"/>
    <cellStyle name="EYColumnHeading" xfId="5456"/>
    <cellStyle name="EYDeviant" xfId="5457"/>
    <cellStyle name="EYDeviant 2" xfId="5458"/>
    <cellStyle name="EYDeviant 3" xfId="5459"/>
    <cellStyle name="EYHeading1" xfId="5460"/>
    <cellStyle name="EYheading2" xfId="5461"/>
    <cellStyle name="EYheading3" xfId="5462"/>
    <cellStyle name="EYInputDate" xfId="5463"/>
    <cellStyle name="EYInputDate 10" xfId="5464"/>
    <cellStyle name="EYInputDate 10 2" xfId="5465"/>
    <cellStyle name="EYInputDate 10 3" xfId="5466"/>
    <cellStyle name="EYInputDate 10 4" xfId="5467"/>
    <cellStyle name="EYInputDate 10 5" xfId="5468"/>
    <cellStyle name="EYInputDate 11" xfId="5469"/>
    <cellStyle name="EYInputDate 11 2" xfId="5470"/>
    <cellStyle name="EYInputDate 11 3" xfId="5471"/>
    <cellStyle name="EYInputDate 11 4" xfId="5472"/>
    <cellStyle name="EYInputDate 11 5" xfId="5473"/>
    <cellStyle name="EYInputDate 12" xfId="5474"/>
    <cellStyle name="EYInputDate 12 2" xfId="5475"/>
    <cellStyle name="EYInputDate 12 3" xfId="5476"/>
    <cellStyle name="EYInputDate 12 4" xfId="5477"/>
    <cellStyle name="EYInputDate 12 5" xfId="5478"/>
    <cellStyle name="EYInputDate 13" xfId="5479"/>
    <cellStyle name="EYInputDate 13 2" xfId="5480"/>
    <cellStyle name="EYInputDate 13 3" xfId="5481"/>
    <cellStyle name="EYInputDate 13 4" xfId="5482"/>
    <cellStyle name="EYInputDate 13 5" xfId="5483"/>
    <cellStyle name="EYInputDate 14" xfId="5484"/>
    <cellStyle name="EYInputDate 14 2" xfId="5485"/>
    <cellStyle name="EYInputDate 14 3" xfId="5486"/>
    <cellStyle name="EYInputDate 14 4" xfId="5487"/>
    <cellStyle name="EYInputDate 14 5" xfId="5488"/>
    <cellStyle name="EYInputDate 15" xfId="5489"/>
    <cellStyle name="EYInputDate 15 2" xfId="5490"/>
    <cellStyle name="EYInputDate 15 3" xfId="5491"/>
    <cellStyle name="EYInputDate 15 4" xfId="5492"/>
    <cellStyle name="EYInputDate 15 5" xfId="5493"/>
    <cellStyle name="EYInputDate 16" xfId="5494"/>
    <cellStyle name="EYInputDate 17" xfId="5495"/>
    <cellStyle name="EYInputDate 18" xfId="5496"/>
    <cellStyle name="EYInputDate 2" xfId="5497"/>
    <cellStyle name="EYInputDate 2 10" xfId="5498"/>
    <cellStyle name="EYInputDate 2 10 2" xfId="5499"/>
    <cellStyle name="EYInputDate 2 10 3" xfId="5500"/>
    <cellStyle name="EYInputDate 2 10 4" xfId="5501"/>
    <cellStyle name="EYInputDate 2 10 5" xfId="5502"/>
    <cellStyle name="EYInputDate 2 11" xfId="5503"/>
    <cellStyle name="EYInputDate 2 11 2" xfId="5504"/>
    <cellStyle name="EYInputDate 2 11 3" xfId="5505"/>
    <cellStyle name="EYInputDate 2 11 4" xfId="5506"/>
    <cellStyle name="EYInputDate 2 11 5" xfId="5507"/>
    <cellStyle name="EYInputDate 2 12" xfId="5508"/>
    <cellStyle name="EYInputDate 2 12 2" xfId="5509"/>
    <cellStyle name="EYInputDate 2 12 3" xfId="5510"/>
    <cellStyle name="EYInputDate 2 12 4" xfId="5511"/>
    <cellStyle name="EYInputDate 2 12 5" xfId="5512"/>
    <cellStyle name="EYInputDate 2 13" xfId="5513"/>
    <cellStyle name="EYInputDate 2 13 2" xfId="5514"/>
    <cellStyle name="EYInputDate 2 13 3" xfId="5515"/>
    <cellStyle name="EYInputDate 2 13 4" xfId="5516"/>
    <cellStyle name="EYInputDate 2 13 5" xfId="5517"/>
    <cellStyle name="EYInputDate 2 14" xfId="5518"/>
    <cellStyle name="EYInputDate 2 15" xfId="5519"/>
    <cellStyle name="EYInputDate 2 2" xfId="5520"/>
    <cellStyle name="EYInputDate 2 2 2" xfId="5521"/>
    <cellStyle name="EYInputDate 2 2 3" xfId="5522"/>
    <cellStyle name="EYInputDate 2 2 4" xfId="5523"/>
    <cellStyle name="EYInputDate 2 2 5" xfId="5524"/>
    <cellStyle name="EYInputDate 2 2 6" xfId="5525"/>
    <cellStyle name="EYInputDate 2 3" xfId="5526"/>
    <cellStyle name="EYInputDate 2 3 2" xfId="5527"/>
    <cellStyle name="EYInputDate 2 3 3" xfId="5528"/>
    <cellStyle name="EYInputDate 2 3 4" xfId="5529"/>
    <cellStyle name="EYInputDate 2 3 5" xfId="5530"/>
    <cellStyle name="EYInputDate 2 3 6" xfId="5531"/>
    <cellStyle name="EYInputDate 2 4" xfId="5532"/>
    <cellStyle name="EYInputDate 2 4 2" xfId="5533"/>
    <cellStyle name="EYInputDate 2 4 3" xfId="5534"/>
    <cellStyle name="EYInputDate 2 4 4" xfId="5535"/>
    <cellStyle name="EYInputDate 2 4 5" xfId="5536"/>
    <cellStyle name="EYInputDate 2 5" xfId="5537"/>
    <cellStyle name="EYInputDate 2 5 2" xfId="5538"/>
    <cellStyle name="EYInputDate 2 5 3" xfId="5539"/>
    <cellStyle name="EYInputDate 2 5 4" xfId="5540"/>
    <cellStyle name="EYInputDate 2 5 5" xfId="5541"/>
    <cellStyle name="EYInputDate 2 6" xfId="5542"/>
    <cellStyle name="EYInputDate 2 6 2" xfId="5543"/>
    <cellStyle name="EYInputDate 2 6 3" xfId="5544"/>
    <cellStyle name="EYInputDate 2 6 4" xfId="5545"/>
    <cellStyle name="EYInputDate 2 6 5" xfId="5546"/>
    <cellStyle name="EYInputDate 2 7" xfId="5547"/>
    <cellStyle name="EYInputDate 2 7 2" xfId="5548"/>
    <cellStyle name="EYInputDate 2 7 3" xfId="5549"/>
    <cellStyle name="EYInputDate 2 7 4" xfId="5550"/>
    <cellStyle name="EYInputDate 2 7 5" xfId="5551"/>
    <cellStyle name="EYInputDate 2 8" xfId="5552"/>
    <cellStyle name="EYInputDate 2 8 2" xfId="5553"/>
    <cellStyle name="EYInputDate 2 8 3" xfId="5554"/>
    <cellStyle name="EYInputDate 2 8 4" xfId="5555"/>
    <cellStyle name="EYInputDate 2 8 5" xfId="5556"/>
    <cellStyle name="EYInputDate 2 9" xfId="5557"/>
    <cellStyle name="EYInputDate 2 9 2" xfId="5558"/>
    <cellStyle name="EYInputDate 2 9 3" xfId="5559"/>
    <cellStyle name="EYInputDate 2 9 4" xfId="5560"/>
    <cellStyle name="EYInputDate 2 9 5" xfId="5561"/>
    <cellStyle name="EYInputDate 3" xfId="5562"/>
    <cellStyle name="EYInputDate 3 10" xfId="5563"/>
    <cellStyle name="EYInputDate 3 10 2" xfId="5564"/>
    <cellStyle name="EYInputDate 3 10 3" xfId="5565"/>
    <cellStyle name="EYInputDate 3 10 4" xfId="5566"/>
    <cellStyle name="EYInputDate 3 10 5" xfId="5567"/>
    <cellStyle name="EYInputDate 3 11" xfId="5568"/>
    <cellStyle name="EYInputDate 3 11 2" xfId="5569"/>
    <cellStyle name="EYInputDate 3 11 3" xfId="5570"/>
    <cellStyle name="EYInputDate 3 11 4" xfId="5571"/>
    <cellStyle name="EYInputDate 3 11 5" xfId="5572"/>
    <cellStyle name="EYInputDate 3 12" xfId="5573"/>
    <cellStyle name="EYInputDate 3 12 2" xfId="5574"/>
    <cellStyle name="EYInputDate 3 12 3" xfId="5575"/>
    <cellStyle name="EYInputDate 3 12 4" xfId="5576"/>
    <cellStyle name="EYInputDate 3 12 5" xfId="5577"/>
    <cellStyle name="EYInputDate 3 13" xfId="5578"/>
    <cellStyle name="EYInputDate 3 13 2" xfId="5579"/>
    <cellStyle name="EYInputDate 3 13 3" xfId="5580"/>
    <cellStyle name="EYInputDate 3 13 4" xfId="5581"/>
    <cellStyle name="EYInputDate 3 13 5" xfId="5582"/>
    <cellStyle name="EYInputDate 3 14" xfId="5583"/>
    <cellStyle name="EYInputDate 3 2" xfId="5584"/>
    <cellStyle name="EYInputDate 3 2 2" xfId="5585"/>
    <cellStyle name="EYInputDate 3 2 3" xfId="5586"/>
    <cellStyle name="EYInputDate 3 2 4" xfId="5587"/>
    <cellStyle name="EYInputDate 3 2 5" xfId="5588"/>
    <cellStyle name="EYInputDate 3 2 6" xfId="5589"/>
    <cellStyle name="EYInputDate 3 3" xfId="5590"/>
    <cellStyle name="EYInputDate 3 3 2" xfId="5591"/>
    <cellStyle name="EYInputDate 3 3 3" xfId="5592"/>
    <cellStyle name="EYInputDate 3 3 4" xfId="5593"/>
    <cellStyle name="EYInputDate 3 3 5" xfId="5594"/>
    <cellStyle name="EYInputDate 3 3 6" xfId="5595"/>
    <cellStyle name="EYInputDate 3 4" xfId="5596"/>
    <cellStyle name="EYInputDate 3 4 2" xfId="5597"/>
    <cellStyle name="EYInputDate 3 4 3" xfId="5598"/>
    <cellStyle name="EYInputDate 3 4 4" xfId="5599"/>
    <cellStyle name="EYInputDate 3 4 5" xfId="5600"/>
    <cellStyle name="EYInputDate 3 5" xfId="5601"/>
    <cellStyle name="EYInputDate 3 5 2" xfId="5602"/>
    <cellStyle name="EYInputDate 3 5 3" xfId="5603"/>
    <cellStyle name="EYInputDate 3 5 4" xfId="5604"/>
    <cellStyle name="EYInputDate 3 5 5" xfId="5605"/>
    <cellStyle name="EYInputDate 3 6" xfId="5606"/>
    <cellStyle name="EYInputDate 3 6 2" xfId="5607"/>
    <cellStyle name="EYInputDate 3 6 3" xfId="5608"/>
    <cellStyle name="EYInputDate 3 6 4" xfId="5609"/>
    <cellStyle name="EYInputDate 3 6 5" xfId="5610"/>
    <cellStyle name="EYInputDate 3 7" xfId="5611"/>
    <cellStyle name="EYInputDate 3 7 2" xfId="5612"/>
    <cellStyle name="EYInputDate 3 7 3" xfId="5613"/>
    <cellStyle name="EYInputDate 3 7 4" xfId="5614"/>
    <cellStyle name="EYInputDate 3 7 5" xfId="5615"/>
    <cellStyle name="EYInputDate 3 8" xfId="5616"/>
    <cellStyle name="EYInputDate 3 8 2" xfId="5617"/>
    <cellStyle name="EYInputDate 3 8 3" xfId="5618"/>
    <cellStyle name="EYInputDate 3 8 4" xfId="5619"/>
    <cellStyle name="EYInputDate 3 8 5" xfId="5620"/>
    <cellStyle name="EYInputDate 3 9" xfId="5621"/>
    <cellStyle name="EYInputDate 3 9 2" xfId="5622"/>
    <cellStyle name="EYInputDate 3 9 3" xfId="5623"/>
    <cellStyle name="EYInputDate 3 9 4" xfId="5624"/>
    <cellStyle name="EYInputDate 3 9 5" xfId="5625"/>
    <cellStyle name="EYInputDate 4" xfId="5626"/>
    <cellStyle name="EYInputDate 4 2" xfId="5627"/>
    <cellStyle name="EYInputDate 4 3" xfId="5628"/>
    <cellStyle name="EYInputDate 4 4" xfId="5629"/>
    <cellStyle name="EYInputDate 4 5" xfId="5630"/>
    <cellStyle name="EYInputDate 4 6" xfId="5631"/>
    <cellStyle name="EYInputDate 5" xfId="5632"/>
    <cellStyle name="EYInputDate 5 2" xfId="5633"/>
    <cellStyle name="EYInputDate 5 3" xfId="5634"/>
    <cellStyle name="EYInputDate 5 4" xfId="5635"/>
    <cellStyle name="EYInputDate 5 5" xfId="5636"/>
    <cellStyle name="EYInputDate 5 6" xfId="5637"/>
    <cellStyle name="EYInputDate 6" xfId="5638"/>
    <cellStyle name="EYInputDate 6 2" xfId="5639"/>
    <cellStyle name="EYInputDate 6 3" xfId="5640"/>
    <cellStyle name="EYInputDate 6 4" xfId="5641"/>
    <cellStyle name="EYInputDate 6 5" xfId="5642"/>
    <cellStyle name="EYInputDate 7" xfId="5643"/>
    <cellStyle name="EYInputDate 7 2" xfId="5644"/>
    <cellStyle name="EYInputDate 7 3" xfId="5645"/>
    <cellStyle name="EYInputDate 7 4" xfId="5646"/>
    <cellStyle name="EYInputDate 7 5" xfId="5647"/>
    <cellStyle name="EYInputDate 8" xfId="5648"/>
    <cellStyle name="EYInputDate 8 2" xfId="5649"/>
    <cellStyle name="EYInputDate 8 3" xfId="5650"/>
    <cellStyle name="EYInputDate 8 4" xfId="5651"/>
    <cellStyle name="EYInputDate 8 5" xfId="5652"/>
    <cellStyle name="EYInputDate 9" xfId="5653"/>
    <cellStyle name="EYInputDate 9 2" xfId="5654"/>
    <cellStyle name="EYInputDate 9 3" xfId="5655"/>
    <cellStyle name="EYInputDate 9 4" xfId="5656"/>
    <cellStyle name="EYInputDate 9 5" xfId="5657"/>
    <cellStyle name="EYInputPercent" xfId="5658"/>
    <cellStyle name="EYInputPercent 10" xfId="5659"/>
    <cellStyle name="EYInputPercent 10 2" xfId="5660"/>
    <cellStyle name="EYInputPercent 10 3" xfId="5661"/>
    <cellStyle name="EYInputPercent 10 4" xfId="5662"/>
    <cellStyle name="EYInputPercent 10 5" xfId="5663"/>
    <cellStyle name="EYInputPercent 11" xfId="5664"/>
    <cellStyle name="EYInputPercent 11 2" xfId="5665"/>
    <cellStyle name="EYInputPercent 11 3" xfId="5666"/>
    <cellStyle name="EYInputPercent 11 4" xfId="5667"/>
    <cellStyle name="EYInputPercent 11 5" xfId="5668"/>
    <cellStyle name="EYInputPercent 12" xfId="5669"/>
    <cellStyle name="EYInputPercent 12 2" xfId="5670"/>
    <cellStyle name="EYInputPercent 12 3" xfId="5671"/>
    <cellStyle name="EYInputPercent 12 4" xfId="5672"/>
    <cellStyle name="EYInputPercent 12 5" xfId="5673"/>
    <cellStyle name="EYInputPercent 13" xfId="5674"/>
    <cellStyle name="EYInputPercent 13 2" xfId="5675"/>
    <cellStyle name="EYInputPercent 13 3" xfId="5676"/>
    <cellStyle name="EYInputPercent 13 4" xfId="5677"/>
    <cellStyle name="EYInputPercent 13 5" xfId="5678"/>
    <cellStyle name="EYInputPercent 14" xfId="5679"/>
    <cellStyle name="EYInputPercent 14 2" xfId="5680"/>
    <cellStyle name="EYInputPercent 14 3" xfId="5681"/>
    <cellStyle name="EYInputPercent 14 4" xfId="5682"/>
    <cellStyle name="EYInputPercent 14 5" xfId="5683"/>
    <cellStyle name="EYInputPercent 15" xfId="5684"/>
    <cellStyle name="EYInputPercent 15 2" xfId="5685"/>
    <cellStyle name="EYInputPercent 15 3" xfId="5686"/>
    <cellStyle name="EYInputPercent 15 4" xfId="5687"/>
    <cellStyle name="EYInputPercent 15 5" xfId="5688"/>
    <cellStyle name="EYInputPercent 16" xfId="5689"/>
    <cellStyle name="EYInputPercent 17" xfId="5690"/>
    <cellStyle name="EYInputPercent 18" xfId="5691"/>
    <cellStyle name="EYInputPercent 2" xfId="5692"/>
    <cellStyle name="EYInputPercent 2 10" xfId="5693"/>
    <cellStyle name="EYInputPercent 2 10 2" xfId="5694"/>
    <cellStyle name="EYInputPercent 2 10 3" xfId="5695"/>
    <cellStyle name="EYInputPercent 2 10 4" xfId="5696"/>
    <cellStyle name="EYInputPercent 2 10 5" xfId="5697"/>
    <cellStyle name="EYInputPercent 2 11" xfId="5698"/>
    <cellStyle name="EYInputPercent 2 11 2" xfId="5699"/>
    <cellStyle name="EYInputPercent 2 11 3" xfId="5700"/>
    <cellStyle name="EYInputPercent 2 11 4" xfId="5701"/>
    <cellStyle name="EYInputPercent 2 11 5" xfId="5702"/>
    <cellStyle name="EYInputPercent 2 12" xfId="5703"/>
    <cellStyle name="EYInputPercent 2 12 2" xfId="5704"/>
    <cellStyle name="EYInputPercent 2 12 3" xfId="5705"/>
    <cellStyle name="EYInputPercent 2 12 4" xfId="5706"/>
    <cellStyle name="EYInputPercent 2 12 5" xfId="5707"/>
    <cellStyle name="EYInputPercent 2 13" xfId="5708"/>
    <cellStyle name="EYInputPercent 2 13 2" xfId="5709"/>
    <cellStyle name="EYInputPercent 2 13 3" xfId="5710"/>
    <cellStyle name="EYInputPercent 2 13 4" xfId="5711"/>
    <cellStyle name="EYInputPercent 2 13 5" xfId="5712"/>
    <cellStyle name="EYInputPercent 2 14" xfId="5713"/>
    <cellStyle name="EYInputPercent 2 15" xfId="5714"/>
    <cellStyle name="EYInputPercent 2 2" xfId="5715"/>
    <cellStyle name="EYInputPercent 2 2 2" xfId="5716"/>
    <cellStyle name="EYInputPercent 2 2 3" xfId="5717"/>
    <cellStyle name="EYInputPercent 2 2 4" xfId="5718"/>
    <cellStyle name="EYInputPercent 2 2 5" xfId="5719"/>
    <cellStyle name="EYInputPercent 2 2 6" xfId="5720"/>
    <cellStyle name="EYInputPercent 2 3" xfId="5721"/>
    <cellStyle name="EYInputPercent 2 3 2" xfId="5722"/>
    <cellStyle name="EYInputPercent 2 3 3" xfId="5723"/>
    <cellStyle name="EYInputPercent 2 3 4" xfId="5724"/>
    <cellStyle name="EYInputPercent 2 3 5" xfId="5725"/>
    <cellStyle name="EYInputPercent 2 3 6" xfId="5726"/>
    <cellStyle name="EYInputPercent 2 4" xfId="5727"/>
    <cellStyle name="EYInputPercent 2 4 2" xfId="5728"/>
    <cellStyle name="EYInputPercent 2 4 3" xfId="5729"/>
    <cellStyle name="EYInputPercent 2 4 4" xfId="5730"/>
    <cellStyle name="EYInputPercent 2 4 5" xfId="5731"/>
    <cellStyle name="EYInputPercent 2 5" xfId="5732"/>
    <cellStyle name="EYInputPercent 2 5 2" xfId="5733"/>
    <cellStyle name="EYInputPercent 2 5 3" xfId="5734"/>
    <cellStyle name="EYInputPercent 2 5 4" xfId="5735"/>
    <cellStyle name="EYInputPercent 2 5 5" xfId="5736"/>
    <cellStyle name="EYInputPercent 2 6" xfId="5737"/>
    <cellStyle name="EYInputPercent 2 6 2" xfId="5738"/>
    <cellStyle name="EYInputPercent 2 6 3" xfId="5739"/>
    <cellStyle name="EYInputPercent 2 6 4" xfId="5740"/>
    <cellStyle name="EYInputPercent 2 6 5" xfId="5741"/>
    <cellStyle name="EYInputPercent 2 7" xfId="5742"/>
    <cellStyle name="EYInputPercent 2 7 2" xfId="5743"/>
    <cellStyle name="EYInputPercent 2 7 3" xfId="5744"/>
    <cellStyle name="EYInputPercent 2 7 4" xfId="5745"/>
    <cellStyle name="EYInputPercent 2 7 5" xfId="5746"/>
    <cellStyle name="EYInputPercent 2 8" xfId="5747"/>
    <cellStyle name="EYInputPercent 2 8 2" xfId="5748"/>
    <cellStyle name="EYInputPercent 2 8 3" xfId="5749"/>
    <cellStyle name="EYInputPercent 2 8 4" xfId="5750"/>
    <cellStyle name="EYInputPercent 2 8 5" xfId="5751"/>
    <cellStyle name="EYInputPercent 2 9" xfId="5752"/>
    <cellStyle name="EYInputPercent 2 9 2" xfId="5753"/>
    <cellStyle name="EYInputPercent 2 9 3" xfId="5754"/>
    <cellStyle name="EYInputPercent 2 9 4" xfId="5755"/>
    <cellStyle name="EYInputPercent 2 9 5" xfId="5756"/>
    <cellStyle name="EYInputPercent 3" xfId="5757"/>
    <cellStyle name="EYInputPercent 3 10" xfId="5758"/>
    <cellStyle name="EYInputPercent 3 10 2" xfId="5759"/>
    <cellStyle name="EYInputPercent 3 10 3" xfId="5760"/>
    <cellStyle name="EYInputPercent 3 10 4" xfId="5761"/>
    <cellStyle name="EYInputPercent 3 10 5" xfId="5762"/>
    <cellStyle name="EYInputPercent 3 11" xfId="5763"/>
    <cellStyle name="EYInputPercent 3 11 2" xfId="5764"/>
    <cellStyle name="EYInputPercent 3 11 3" xfId="5765"/>
    <cellStyle name="EYInputPercent 3 11 4" xfId="5766"/>
    <cellStyle name="EYInputPercent 3 11 5" xfId="5767"/>
    <cellStyle name="EYInputPercent 3 12" xfId="5768"/>
    <cellStyle name="EYInputPercent 3 12 2" xfId="5769"/>
    <cellStyle name="EYInputPercent 3 12 3" xfId="5770"/>
    <cellStyle name="EYInputPercent 3 12 4" xfId="5771"/>
    <cellStyle name="EYInputPercent 3 12 5" xfId="5772"/>
    <cellStyle name="EYInputPercent 3 13" xfId="5773"/>
    <cellStyle name="EYInputPercent 3 13 2" xfId="5774"/>
    <cellStyle name="EYInputPercent 3 13 3" xfId="5775"/>
    <cellStyle name="EYInputPercent 3 13 4" xfId="5776"/>
    <cellStyle name="EYInputPercent 3 13 5" xfId="5777"/>
    <cellStyle name="EYInputPercent 3 14" xfId="5778"/>
    <cellStyle name="EYInputPercent 3 2" xfId="5779"/>
    <cellStyle name="EYInputPercent 3 2 2" xfId="5780"/>
    <cellStyle name="EYInputPercent 3 2 3" xfId="5781"/>
    <cellStyle name="EYInputPercent 3 2 4" xfId="5782"/>
    <cellStyle name="EYInputPercent 3 2 5" xfId="5783"/>
    <cellStyle name="EYInputPercent 3 2 6" xfId="5784"/>
    <cellStyle name="EYInputPercent 3 3" xfId="5785"/>
    <cellStyle name="EYInputPercent 3 3 2" xfId="5786"/>
    <cellStyle name="EYInputPercent 3 3 3" xfId="5787"/>
    <cellStyle name="EYInputPercent 3 3 4" xfId="5788"/>
    <cellStyle name="EYInputPercent 3 3 5" xfId="5789"/>
    <cellStyle name="EYInputPercent 3 3 6" xfId="5790"/>
    <cellStyle name="EYInputPercent 3 4" xfId="5791"/>
    <cellStyle name="EYInputPercent 3 4 2" xfId="5792"/>
    <cellStyle name="EYInputPercent 3 4 3" xfId="5793"/>
    <cellStyle name="EYInputPercent 3 4 4" xfId="5794"/>
    <cellStyle name="EYInputPercent 3 4 5" xfId="5795"/>
    <cellStyle name="EYInputPercent 3 5" xfId="5796"/>
    <cellStyle name="EYInputPercent 3 5 2" xfId="5797"/>
    <cellStyle name="EYInputPercent 3 5 3" xfId="5798"/>
    <cellStyle name="EYInputPercent 3 5 4" xfId="5799"/>
    <cellStyle name="EYInputPercent 3 5 5" xfId="5800"/>
    <cellStyle name="EYInputPercent 3 6" xfId="5801"/>
    <cellStyle name="EYInputPercent 3 6 2" xfId="5802"/>
    <cellStyle name="EYInputPercent 3 6 3" xfId="5803"/>
    <cellStyle name="EYInputPercent 3 6 4" xfId="5804"/>
    <cellStyle name="EYInputPercent 3 6 5" xfId="5805"/>
    <cellStyle name="EYInputPercent 3 7" xfId="5806"/>
    <cellStyle name="EYInputPercent 3 7 2" xfId="5807"/>
    <cellStyle name="EYInputPercent 3 7 3" xfId="5808"/>
    <cellStyle name="EYInputPercent 3 7 4" xfId="5809"/>
    <cellStyle name="EYInputPercent 3 7 5" xfId="5810"/>
    <cellStyle name="EYInputPercent 3 8" xfId="5811"/>
    <cellStyle name="EYInputPercent 3 8 2" xfId="5812"/>
    <cellStyle name="EYInputPercent 3 8 3" xfId="5813"/>
    <cellStyle name="EYInputPercent 3 8 4" xfId="5814"/>
    <cellStyle name="EYInputPercent 3 8 5" xfId="5815"/>
    <cellStyle name="EYInputPercent 3 9" xfId="5816"/>
    <cellStyle name="EYInputPercent 3 9 2" xfId="5817"/>
    <cellStyle name="EYInputPercent 3 9 3" xfId="5818"/>
    <cellStyle name="EYInputPercent 3 9 4" xfId="5819"/>
    <cellStyle name="EYInputPercent 3 9 5" xfId="5820"/>
    <cellStyle name="EYInputPercent 4" xfId="5821"/>
    <cellStyle name="EYInputPercent 4 2" xfId="5822"/>
    <cellStyle name="EYInputPercent 4 3" xfId="5823"/>
    <cellStyle name="EYInputPercent 4 4" xfId="5824"/>
    <cellStyle name="EYInputPercent 4 5" xfId="5825"/>
    <cellStyle name="EYInputPercent 4 6" xfId="5826"/>
    <cellStyle name="EYInputPercent 5" xfId="5827"/>
    <cellStyle name="EYInputPercent 5 2" xfId="5828"/>
    <cellStyle name="EYInputPercent 5 3" xfId="5829"/>
    <cellStyle name="EYInputPercent 5 4" xfId="5830"/>
    <cellStyle name="EYInputPercent 5 5" xfId="5831"/>
    <cellStyle name="EYInputPercent 5 6" xfId="5832"/>
    <cellStyle name="EYInputPercent 6" xfId="5833"/>
    <cellStyle name="EYInputPercent 6 2" xfId="5834"/>
    <cellStyle name="EYInputPercent 6 3" xfId="5835"/>
    <cellStyle name="EYInputPercent 6 4" xfId="5836"/>
    <cellStyle name="EYInputPercent 6 5" xfId="5837"/>
    <cellStyle name="EYInputPercent 7" xfId="5838"/>
    <cellStyle name="EYInputPercent 7 2" xfId="5839"/>
    <cellStyle name="EYInputPercent 7 3" xfId="5840"/>
    <cellStyle name="EYInputPercent 7 4" xfId="5841"/>
    <cellStyle name="EYInputPercent 7 5" xfId="5842"/>
    <cellStyle name="EYInputPercent 8" xfId="5843"/>
    <cellStyle name="EYInputPercent 8 2" xfId="5844"/>
    <cellStyle name="EYInputPercent 8 3" xfId="5845"/>
    <cellStyle name="EYInputPercent 8 4" xfId="5846"/>
    <cellStyle name="EYInputPercent 8 5" xfId="5847"/>
    <cellStyle name="EYInputPercent 9" xfId="5848"/>
    <cellStyle name="EYInputPercent 9 2" xfId="5849"/>
    <cellStyle name="EYInputPercent 9 3" xfId="5850"/>
    <cellStyle name="EYInputPercent 9 4" xfId="5851"/>
    <cellStyle name="EYInputPercent 9 5" xfId="5852"/>
    <cellStyle name="EYInputValue" xfId="5853"/>
    <cellStyle name="EYInputValue 10" xfId="5854"/>
    <cellStyle name="EYInputValue 10 2" xfId="5855"/>
    <cellStyle name="EYInputValue 10 3" xfId="5856"/>
    <cellStyle name="EYInputValue 10 4" xfId="5857"/>
    <cellStyle name="EYInputValue 10 5" xfId="5858"/>
    <cellStyle name="EYInputValue 11" xfId="5859"/>
    <cellStyle name="EYInputValue 11 2" xfId="5860"/>
    <cellStyle name="EYInputValue 11 3" xfId="5861"/>
    <cellStyle name="EYInputValue 11 4" xfId="5862"/>
    <cellStyle name="EYInputValue 11 5" xfId="5863"/>
    <cellStyle name="EYInputValue 12" xfId="5864"/>
    <cellStyle name="EYInputValue 12 2" xfId="5865"/>
    <cellStyle name="EYInputValue 12 3" xfId="5866"/>
    <cellStyle name="EYInputValue 12 4" xfId="5867"/>
    <cellStyle name="EYInputValue 12 5" xfId="5868"/>
    <cellStyle name="EYInputValue 13" xfId="5869"/>
    <cellStyle name="EYInputValue 13 2" xfId="5870"/>
    <cellStyle name="EYInputValue 13 3" xfId="5871"/>
    <cellStyle name="EYInputValue 13 4" xfId="5872"/>
    <cellStyle name="EYInputValue 13 5" xfId="5873"/>
    <cellStyle name="EYInputValue 14" xfId="5874"/>
    <cellStyle name="EYInputValue 14 2" xfId="5875"/>
    <cellStyle name="EYInputValue 14 3" xfId="5876"/>
    <cellStyle name="EYInputValue 14 4" xfId="5877"/>
    <cellStyle name="EYInputValue 14 5" xfId="5878"/>
    <cellStyle name="EYInputValue 15" xfId="5879"/>
    <cellStyle name="EYInputValue 15 2" xfId="5880"/>
    <cellStyle name="EYInputValue 15 3" xfId="5881"/>
    <cellStyle name="EYInputValue 15 4" xfId="5882"/>
    <cellStyle name="EYInputValue 15 5" xfId="5883"/>
    <cellStyle name="EYInputValue 16" xfId="5884"/>
    <cellStyle name="EYInputValue 17" xfId="5885"/>
    <cellStyle name="EYInputValue 18" xfId="5886"/>
    <cellStyle name="EYInputValue 2" xfId="5887"/>
    <cellStyle name="EYInputValue 2 10" xfId="5888"/>
    <cellStyle name="EYInputValue 2 10 2" xfId="5889"/>
    <cellStyle name="EYInputValue 2 10 3" xfId="5890"/>
    <cellStyle name="EYInputValue 2 10 4" xfId="5891"/>
    <cellStyle name="EYInputValue 2 10 5" xfId="5892"/>
    <cellStyle name="EYInputValue 2 11" xfId="5893"/>
    <cellStyle name="EYInputValue 2 11 2" xfId="5894"/>
    <cellStyle name="EYInputValue 2 11 3" xfId="5895"/>
    <cellStyle name="EYInputValue 2 11 4" xfId="5896"/>
    <cellStyle name="EYInputValue 2 11 5" xfId="5897"/>
    <cellStyle name="EYInputValue 2 12" xfId="5898"/>
    <cellStyle name="EYInputValue 2 12 2" xfId="5899"/>
    <cellStyle name="EYInputValue 2 12 3" xfId="5900"/>
    <cellStyle name="EYInputValue 2 12 4" xfId="5901"/>
    <cellStyle name="EYInputValue 2 12 5" xfId="5902"/>
    <cellStyle name="EYInputValue 2 13" xfId="5903"/>
    <cellStyle name="EYInputValue 2 13 2" xfId="5904"/>
    <cellStyle name="EYInputValue 2 13 3" xfId="5905"/>
    <cellStyle name="EYInputValue 2 13 4" xfId="5906"/>
    <cellStyle name="EYInputValue 2 13 5" xfId="5907"/>
    <cellStyle name="EYInputValue 2 14" xfId="5908"/>
    <cellStyle name="EYInputValue 2 15" xfId="5909"/>
    <cellStyle name="EYInputValue 2 2" xfId="5910"/>
    <cellStyle name="EYInputValue 2 2 2" xfId="5911"/>
    <cellStyle name="EYInputValue 2 2 3" xfId="5912"/>
    <cellStyle name="EYInputValue 2 2 4" xfId="5913"/>
    <cellStyle name="EYInputValue 2 2 5" xfId="5914"/>
    <cellStyle name="EYInputValue 2 2 6" xfId="5915"/>
    <cellStyle name="EYInputValue 2 3" xfId="5916"/>
    <cellStyle name="EYInputValue 2 3 2" xfId="5917"/>
    <cellStyle name="EYInputValue 2 3 3" xfId="5918"/>
    <cellStyle name="EYInputValue 2 3 4" xfId="5919"/>
    <cellStyle name="EYInputValue 2 3 5" xfId="5920"/>
    <cellStyle name="EYInputValue 2 3 6" xfId="5921"/>
    <cellStyle name="EYInputValue 2 4" xfId="5922"/>
    <cellStyle name="EYInputValue 2 4 2" xfId="5923"/>
    <cellStyle name="EYInputValue 2 4 3" xfId="5924"/>
    <cellStyle name="EYInputValue 2 4 4" xfId="5925"/>
    <cellStyle name="EYInputValue 2 4 5" xfId="5926"/>
    <cellStyle name="EYInputValue 2 5" xfId="5927"/>
    <cellStyle name="EYInputValue 2 5 2" xfId="5928"/>
    <cellStyle name="EYInputValue 2 5 3" xfId="5929"/>
    <cellStyle name="EYInputValue 2 5 4" xfId="5930"/>
    <cellStyle name="EYInputValue 2 5 5" xfId="5931"/>
    <cellStyle name="EYInputValue 2 6" xfId="5932"/>
    <cellStyle name="EYInputValue 2 6 2" xfId="5933"/>
    <cellStyle name="EYInputValue 2 6 3" xfId="5934"/>
    <cellStyle name="EYInputValue 2 6 4" xfId="5935"/>
    <cellStyle name="EYInputValue 2 6 5" xfId="5936"/>
    <cellStyle name="EYInputValue 2 7" xfId="5937"/>
    <cellStyle name="EYInputValue 2 7 2" xfId="5938"/>
    <cellStyle name="EYInputValue 2 7 3" xfId="5939"/>
    <cellStyle name="EYInputValue 2 7 4" xfId="5940"/>
    <cellStyle name="EYInputValue 2 7 5" xfId="5941"/>
    <cellStyle name="EYInputValue 2 8" xfId="5942"/>
    <cellStyle name="EYInputValue 2 8 2" xfId="5943"/>
    <cellStyle name="EYInputValue 2 8 3" xfId="5944"/>
    <cellStyle name="EYInputValue 2 8 4" xfId="5945"/>
    <cellStyle name="EYInputValue 2 8 5" xfId="5946"/>
    <cellStyle name="EYInputValue 2 9" xfId="5947"/>
    <cellStyle name="EYInputValue 2 9 2" xfId="5948"/>
    <cellStyle name="EYInputValue 2 9 3" xfId="5949"/>
    <cellStyle name="EYInputValue 2 9 4" xfId="5950"/>
    <cellStyle name="EYInputValue 2 9 5" xfId="5951"/>
    <cellStyle name="EYInputValue 3" xfId="5952"/>
    <cellStyle name="EYInputValue 3 10" xfId="5953"/>
    <cellStyle name="EYInputValue 3 10 2" xfId="5954"/>
    <cellStyle name="EYInputValue 3 10 3" xfId="5955"/>
    <cellStyle name="EYInputValue 3 10 4" xfId="5956"/>
    <cellStyle name="EYInputValue 3 10 5" xfId="5957"/>
    <cellStyle name="EYInputValue 3 11" xfId="5958"/>
    <cellStyle name="EYInputValue 3 11 2" xfId="5959"/>
    <cellStyle name="EYInputValue 3 11 3" xfId="5960"/>
    <cellStyle name="EYInputValue 3 11 4" xfId="5961"/>
    <cellStyle name="EYInputValue 3 11 5" xfId="5962"/>
    <cellStyle name="EYInputValue 3 12" xfId="5963"/>
    <cellStyle name="EYInputValue 3 12 2" xfId="5964"/>
    <cellStyle name="EYInputValue 3 12 3" xfId="5965"/>
    <cellStyle name="EYInputValue 3 12 4" xfId="5966"/>
    <cellStyle name="EYInputValue 3 12 5" xfId="5967"/>
    <cellStyle name="EYInputValue 3 13" xfId="5968"/>
    <cellStyle name="EYInputValue 3 13 2" xfId="5969"/>
    <cellStyle name="EYInputValue 3 13 3" xfId="5970"/>
    <cellStyle name="EYInputValue 3 13 4" xfId="5971"/>
    <cellStyle name="EYInputValue 3 13 5" xfId="5972"/>
    <cellStyle name="EYInputValue 3 14" xfId="5973"/>
    <cellStyle name="EYInputValue 3 2" xfId="5974"/>
    <cellStyle name="EYInputValue 3 2 2" xfId="5975"/>
    <cellStyle name="EYInputValue 3 2 3" xfId="5976"/>
    <cellStyle name="EYInputValue 3 2 4" xfId="5977"/>
    <cellStyle name="EYInputValue 3 2 5" xfId="5978"/>
    <cellStyle name="EYInputValue 3 2 6" xfId="5979"/>
    <cellStyle name="EYInputValue 3 3" xfId="5980"/>
    <cellStyle name="EYInputValue 3 3 2" xfId="5981"/>
    <cellStyle name="EYInputValue 3 3 3" xfId="5982"/>
    <cellStyle name="EYInputValue 3 3 4" xfId="5983"/>
    <cellStyle name="EYInputValue 3 3 5" xfId="5984"/>
    <cellStyle name="EYInputValue 3 3 6" xfId="5985"/>
    <cellStyle name="EYInputValue 3 4" xfId="5986"/>
    <cellStyle name="EYInputValue 3 4 2" xfId="5987"/>
    <cellStyle name="EYInputValue 3 4 3" xfId="5988"/>
    <cellStyle name="EYInputValue 3 4 4" xfId="5989"/>
    <cellStyle name="EYInputValue 3 4 5" xfId="5990"/>
    <cellStyle name="EYInputValue 3 5" xfId="5991"/>
    <cellStyle name="EYInputValue 3 5 2" xfId="5992"/>
    <cellStyle name="EYInputValue 3 5 3" xfId="5993"/>
    <cellStyle name="EYInputValue 3 5 4" xfId="5994"/>
    <cellStyle name="EYInputValue 3 5 5" xfId="5995"/>
    <cellStyle name="EYInputValue 3 6" xfId="5996"/>
    <cellStyle name="EYInputValue 3 6 2" xfId="5997"/>
    <cellStyle name="EYInputValue 3 6 3" xfId="5998"/>
    <cellStyle name="EYInputValue 3 6 4" xfId="5999"/>
    <cellStyle name="EYInputValue 3 6 5" xfId="6000"/>
    <cellStyle name="EYInputValue 3 7" xfId="6001"/>
    <cellStyle name="EYInputValue 3 7 2" xfId="6002"/>
    <cellStyle name="EYInputValue 3 7 3" xfId="6003"/>
    <cellStyle name="EYInputValue 3 7 4" xfId="6004"/>
    <cellStyle name="EYInputValue 3 7 5" xfId="6005"/>
    <cellStyle name="EYInputValue 3 8" xfId="6006"/>
    <cellStyle name="EYInputValue 3 8 2" xfId="6007"/>
    <cellStyle name="EYInputValue 3 8 3" xfId="6008"/>
    <cellStyle name="EYInputValue 3 8 4" xfId="6009"/>
    <cellStyle name="EYInputValue 3 8 5" xfId="6010"/>
    <cellStyle name="EYInputValue 3 9" xfId="6011"/>
    <cellStyle name="EYInputValue 3 9 2" xfId="6012"/>
    <cellStyle name="EYInputValue 3 9 3" xfId="6013"/>
    <cellStyle name="EYInputValue 3 9 4" xfId="6014"/>
    <cellStyle name="EYInputValue 3 9 5" xfId="6015"/>
    <cellStyle name="EYInputValue 4" xfId="6016"/>
    <cellStyle name="EYInputValue 4 2" xfId="6017"/>
    <cellStyle name="EYInputValue 4 3" xfId="6018"/>
    <cellStyle name="EYInputValue 4 4" xfId="6019"/>
    <cellStyle name="EYInputValue 4 5" xfId="6020"/>
    <cellStyle name="EYInputValue 4 6" xfId="6021"/>
    <cellStyle name="EYInputValue 5" xfId="6022"/>
    <cellStyle name="EYInputValue 5 2" xfId="6023"/>
    <cellStyle name="EYInputValue 5 3" xfId="6024"/>
    <cellStyle name="EYInputValue 5 4" xfId="6025"/>
    <cellStyle name="EYInputValue 5 5" xfId="6026"/>
    <cellStyle name="EYInputValue 5 6" xfId="6027"/>
    <cellStyle name="EYInputValue 6" xfId="6028"/>
    <cellStyle name="EYInputValue 6 2" xfId="6029"/>
    <cellStyle name="EYInputValue 6 3" xfId="6030"/>
    <cellStyle name="EYInputValue 6 4" xfId="6031"/>
    <cellStyle name="EYInputValue 6 5" xfId="6032"/>
    <cellStyle name="EYInputValue 7" xfId="6033"/>
    <cellStyle name="EYInputValue 7 2" xfId="6034"/>
    <cellStyle name="EYInputValue 7 3" xfId="6035"/>
    <cellStyle name="EYInputValue 7 4" xfId="6036"/>
    <cellStyle name="EYInputValue 7 5" xfId="6037"/>
    <cellStyle name="EYInputValue 8" xfId="6038"/>
    <cellStyle name="EYInputValue 8 2" xfId="6039"/>
    <cellStyle name="EYInputValue 8 3" xfId="6040"/>
    <cellStyle name="EYInputValue 8 4" xfId="6041"/>
    <cellStyle name="EYInputValue 8 5" xfId="6042"/>
    <cellStyle name="EYInputValue 9" xfId="6043"/>
    <cellStyle name="EYInputValue 9 2" xfId="6044"/>
    <cellStyle name="EYInputValue 9 3" xfId="6045"/>
    <cellStyle name="EYInputValue 9 4" xfId="6046"/>
    <cellStyle name="EYInputValue 9 5" xfId="6047"/>
    <cellStyle name="EYnumber" xfId="6048"/>
    <cellStyle name="EYnumber 2" xfId="6049"/>
    <cellStyle name="EYnumber 2 2" xfId="6050"/>
    <cellStyle name="EYnumber 2 2 2" xfId="6051"/>
    <cellStyle name="EYnumber 2 3" xfId="6052"/>
    <cellStyle name="EYnumber 3" xfId="6053"/>
    <cellStyle name="EYSheetHeader1" xfId="6054"/>
    <cellStyle name="EYSubTotal" xfId="6055"/>
    <cellStyle name="EYSubTotal 10" xfId="6056"/>
    <cellStyle name="EYSubTotal 11" xfId="6057"/>
    <cellStyle name="EYSubTotal 12" xfId="6058"/>
    <cellStyle name="EYSubTotal 13" xfId="6059"/>
    <cellStyle name="EYSubTotal 14" xfId="6060"/>
    <cellStyle name="EYSubTotal 15" xfId="6061"/>
    <cellStyle name="EYSubTotal 16" xfId="6062"/>
    <cellStyle name="EYSubTotal 17" xfId="6063"/>
    <cellStyle name="EYSubTotal 18" xfId="6064"/>
    <cellStyle name="EYSubTotal 19" xfId="6065"/>
    <cellStyle name="EYSubTotal 2" xfId="6066"/>
    <cellStyle name="EYSubTotal 2 10" xfId="6067"/>
    <cellStyle name="EYSubTotal 2 11" xfId="6068"/>
    <cellStyle name="EYSubTotal 2 12" xfId="6069"/>
    <cellStyle name="EYSubTotal 2 13" xfId="6070"/>
    <cellStyle name="EYSubTotal 2 14" xfId="6071"/>
    <cellStyle name="EYSubTotal 2 15" xfId="6072"/>
    <cellStyle name="EYSubTotal 2 16" xfId="6073"/>
    <cellStyle name="EYSubTotal 2 17" xfId="6074"/>
    <cellStyle name="EYSubTotal 2 18" xfId="6075"/>
    <cellStyle name="EYSubTotal 2 19" xfId="6076"/>
    <cellStyle name="EYSubTotal 2 2" xfId="6077"/>
    <cellStyle name="EYSubTotal 2 2 10" xfId="6078"/>
    <cellStyle name="EYSubTotal 2 2 11" xfId="6079"/>
    <cellStyle name="EYSubTotal 2 2 12" xfId="6080"/>
    <cellStyle name="EYSubTotal 2 2 13" xfId="6081"/>
    <cellStyle name="EYSubTotal 2 2 14" xfId="6082"/>
    <cellStyle name="EYSubTotal 2 2 15" xfId="6083"/>
    <cellStyle name="EYSubTotal 2 2 16" xfId="6084"/>
    <cellStyle name="EYSubTotal 2 2 17" xfId="6085"/>
    <cellStyle name="EYSubTotal 2 2 18" xfId="6086"/>
    <cellStyle name="EYSubTotal 2 2 19" xfId="6087"/>
    <cellStyle name="EYSubTotal 2 2 2" xfId="6088"/>
    <cellStyle name="EYSubTotal 2 2 2 10" xfId="6089"/>
    <cellStyle name="EYSubTotal 2 2 2 11" xfId="6090"/>
    <cellStyle name="EYSubTotal 2 2 2 12" xfId="6091"/>
    <cellStyle name="EYSubTotal 2 2 2 13" xfId="6092"/>
    <cellStyle name="EYSubTotal 2 2 2 14" xfId="6093"/>
    <cellStyle name="EYSubTotal 2 2 2 15" xfId="6094"/>
    <cellStyle name="EYSubTotal 2 2 2 16" xfId="6095"/>
    <cellStyle name="EYSubTotal 2 2 2 17" xfId="6096"/>
    <cellStyle name="EYSubTotal 2 2 2 18" xfId="6097"/>
    <cellStyle name="EYSubTotal 2 2 2 19" xfId="6098"/>
    <cellStyle name="EYSubTotal 2 2 2 2" xfId="6099"/>
    <cellStyle name="EYSubTotal 2 2 2 2 10" xfId="6100"/>
    <cellStyle name="EYSubTotal 2 2 2 2 11" xfId="6101"/>
    <cellStyle name="EYSubTotal 2 2 2 2 12" xfId="6102"/>
    <cellStyle name="EYSubTotal 2 2 2 2 13" xfId="6103"/>
    <cellStyle name="EYSubTotal 2 2 2 2 14" xfId="6104"/>
    <cellStyle name="EYSubTotal 2 2 2 2 15" xfId="6105"/>
    <cellStyle name="EYSubTotal 2 2 2 2 16" xfId="6106"/>
    <cellStyle name="EYSubTotal 2 2 2 2 17" xfId="6107"/>
    <cellStyle name="EYSubTotal 2 2 2 2 18" xfId="6108"/>
    <cellStyle name="EYSubTotal 2 2 2 2 19" xfId="6109"/>
    <cellStyle name="EYSubTotal 2 2 2 2 2" xfId="6110"/>
    <cellStyle name="EYSubTotal 2 2 2 2 20" xfId="6111"/>
    <cellStyle name="EYSubTotal 2 2 2 2 21" xfId="6112"/>
    <cellStyle name="EYSubTotal 2 2 2 2 22" xfId="6113"/>
    <cellStyle name="EYSubTotal 2 2 2 2 23" xfId="6114"/>
    <cellStyle name="EYSubTotal 2 2 2 2 24" xfId="6115"/>
    <cellStyle name="EYSubTotal 2 2 2 2 25" xfId="6116"/>
    <cellStyle name="EYSubTotal 2 2 2 2 26" xfId="6117"/>
    <cellStyle name="EYSubTotal 2 2 2 2 27" xfId="6118"/>
    <cellStyle name="EYSubTotal 2 2 2 2 28" xfId="6119"/>
    <cellStyle name="EYSubTotal 2 2 2 2 29" xfId="6120"/>
    <cellStyle name="EYSubTotal 2 2 2 2 3" xfId="6121"/>
    <cellStyle name="EYSubTotal 2 2 2 2 30" xfId="6122"/>
    <cellStyle name="EYSubTotal 2 2 2 2 31" xfId="6123"/>
    <cellStyle name="EYSubTotal 2 2 2 2 32" xfId="6124"/>
    <cellStyle name="EYSubTotal 2 2 2 2 33" xfId="6125"/>
    <cellStyle name="EYSubTotal 2 2 2 2 34" xfId="6126"/>
    <cellStyle name="EYSubTotal 2 2 2 2 35" xfId="6127"/>
    <cellStyle name="EYSubTotal 2 2 2 2 36" xfId="6128"/>
    <cellStyle name="EYSubTotal 2 2 2 2 37" xfId="6129"/>
    <cellStyle name="EYSubTotal 2 2 2 2 38" xfId="6130"/>
    <cellStyle name="EYSubTotal 2 2 2 2 39" xfId="6131"/>
    <cellStyle name="EYSubTotal 2 2 2 2 4" xfId="6132"/>
    <cellStyle name="EYSubTotal 2 2 2 2 40" xfId="6133"/>
    <cellStyle name="EYSubTotal 2 2 2 2 41" xfId="6134"/>
    <cellStyle name="EYSubTotal 2 2 2 2 42" xfId="6135"/>
    <cellStyle name="EYSubTotal 2 2 2 2 43" xfId="6136"/>
    <cellStyle name="EYSubTotal 2 2 2 2 44" xfId="6137"/>
    <cellStyle name="EYSubTotal 2 2 2 2 45" xfId="6138"/>
    <cellStyle name="EYSubTotal 2 2 2 2 46" xfId="6139"/>
    <cellStyle name="EYSubTotal 2 2 2 2 47" xfId="6140"/>
    <cellStyle name="EYSubTotal 2 2 2 2 48" xfId="6141"/>
    <cellStyle name="EYSubTotal 2 2 2 2 49" xfId="6142"/>
    <cellStyle name="EYSubTotal 2 2 2 2 5" xfId="6143"/>
    <cellStyle name="EYSubTotal 2 2 2 2 6" xfId="6144"/>
    <cellStyle name="EYSubTotal 2 2 2 2 7" xfId="6145"/>
    <cellStyle name="EYSubTotal 2 2 2 2 8" xfId="6146"/>
    <cellStyle name="EYSubTotal 2 2 2 2 9" xfId="6147"/>
    <cellStyle name="EYSubTotal 2 2 2 20" xfId="6148"/>
    <cellStyle name="EYSubTotal 2 2 2 21" xfId="6149"/>
    <cellStyle name="EYSubTotal 2 2 2 22" xfId="6150"/>
    <cellStyle name="EYSubTotal 2 2 2 23" xfId="6151"/>
    <cellStyle name="EYSubTotal 2 2 2 24" xfId="6152"/>
    <cellStyle name="EYSubTotal 2 2 2 25" xfId="6153"/>
    <cellStyle name="EYSubTotal 2 2 2 26" xfId="6154"/>
    <cellStyle name="EYSubTotal 2 2 2 27" xfId="6155"/>
    <cellStyle name="EYSubTotal 2 2 2 28" xfId="6156"/>
    <cellStyle name="EYSubTotal 2 2 2 29" xfId="6157"/>
    <cellStyle name="EYSubTotal 2 2 2 3" xfId="6158"/>
    <cellStyle name="EYSubTotal 2 2 2 30" xfId="6159"/>
    <cellStyle name="EYSubTotal 2 2 2 31" xfId="6160"/>
    <cellStyle name="EYSubTotal 2 2 2 32" xfId="6161"/>
    <cellStyle name="EYSubTotal 2 2 2 33" xfId="6162"/>
    <cellStyle name="EYSubTotal 2 2 2 34" xfId="6163"/>
    <cellStyle name="EYSubTotal 2 2 2 35" xfId="6164"/>
    <cellStyle name="EYSubTotal 2 2 2 36" xfId="6165"/>
    <cellStyle name="EYSubTotal 2 2 2 37" xfId="6166"/>
    <cellStyle name="EYSubTotal 2 2 2 38" xfId="6167"/>
    <cellStyle name="EYSubTotal 2 2 2 39" xfId="6168"/>
    <cellStyle name="EYSubTotal 2 2 2 4" xfId="6169"/>
    <cellStyle name="EYSubTotal 2 2 2 40" xfId="6170"/>
    <cellStyle name="EYSubTotal 2 2 2 41" xfId="6171"/>
    <cellStyle name="EYSubTotal 2 2 2 42" xfId="6172"/>
    <cellStyle name="EYSubTotal 2 2 2 43" xfId="6173"/>
    <cellStyle name="EYSubTotal 2 2 2 44" xfId="6174"/>
    <cellStyle name="EYSubTotal 2 2 2 45" xfId="6175"/>
    <cellStyle name="EYSubTotal 2 2 2 46" xfId="6176"/>
    <cellStyle name="EYSubTotal 2 2 2 47" xfId="6177"/>
    <cellStyle name="EYSubTotal 2 2 2 48" xfId="6178"/>
    <cellStyle name="EYSubTotal 2 2 2 49" xfId="6179"/>
    <cellStyle name="EYSubTotal 2 2 2 5" xfId="6180"/>
    <cellStyle name="EYSubTotal 2 2 2 6" xfId="6181"/>
    <cellStyle name="EYSubTotal 2 2 2 7" xfId="6182"/>
    <cellStyle name="EYSubTotal 2 2 2 8" xfId="6183"/>
    <cellStyle name="EYSubTotal 2 2 2 9" xfId="6184"/>
    <cellStyle name="EYSubTotal 2 2 20" xfId="6185"/>
    <cellStyle name="EYSubTotal 2 2 21" xfId="6186"/>
    <cellStyle name="EYSubTotal 2 2 22" xfId="6187"/>
    <cellStyle name="EYSubTotal 2 2 23" xfId="6188"/>
    <cellStyle name="EYSubTotal 2 2 24" xfId="6189"/>
    <cellStyle name="EYSubTotal 2 2 25" xfId="6190"/>
    <cellStyle name="EYSubTotal 2 2 26" xfId="6191"/>
    <cellStyle name="EYSubTotal 2 2 27" xfId="6192"/>
    <cellStyle name="EYSubTotal 2 2 28" xfId="6193"/>
    <cellStyle name="EYSubTotal 2 2 29" xfId="6194"/>
    <cellStyle name="EYSubTotal 2 2 3" xfId="6195"/>
    <cellStyle name="EYSubTotal 2 2 3 2" xfId="6196"/>
    <cellStyle name="EYSubTotal 2 2 3 3" xfId="6197"/>
    <cellStyle name="EYSubTotal 2 2 3 4" xfId="6198"/>
    <cellStyle name="EYSubTotal 2 2 3 5" xfId="6199"/>
    <cellStyle name="EYSubTotal 2 2 3 6" xfId="6200"/>
    <cellStyle name="EYSubTotal 2 2 30" xfId="6201"/>
    <cellStyle name="EYSubTotal 2 2 31" xfId="6202"/>
    <cellStyle name="EYSubTotal 2 2 32" xfId="6203"/>
    <cellStyle name="EYSubTotal 2 2 33" xfId="6204"/>
    <cellStyle name="EYSubTotal 2 2 34" xfId="6205"/>
    <cellStyle name="EYSubTotal 2 2 35" xfId="6206"/>
    <cellStyle name="EYSubTotal 2 2 36" xfId="6207"/>
    <cellStyle name="EYSubTotal 2 2 37" xfId="6208"/>
    <cellStyle name="EYSubTotal 2 2 38" xfId="6209"/>
    <cellStyle name="EYSubTotal 2 2 39" xfId="6210"/>
    <cellStyle name="EYSubTotal 2 2 4" xfId="6211"/>
    <cellStyle name="EYSubTotal 2 2 4 2" xfId="6212"/>
    <cellStyle name="EYSubTotal 2 2 4 3" xfId="6213"/>
    <cellStyle name="EYSubTotal 2 2 4 4" xfId="6214"/>
    <cellStyle name="EYSubTotal 2 2 4 5" xfId="6215"/>
    <cellStyle name="EYSubTotal 2 2 4 6" xfId="6216"/>
    <cellStyle name="EYSubTotal 2 2 40" xfId="6217"/>
    <cellStyle name="EYSubTotal 2 2 41" xfId="6218"/>
    <cellStyle name="EYSubTotal 2 2 42" xfId="6219"/>
    <cellStyle name="EYSubTotal 2 2 43" xfId="6220"/>
    <cellStyle name="EYSubTotal 2 2 44" xfId="6221"/>
    <cellStyle name="EYSubTotal 2 2 45" xfId="6222"/>
    <cellStyle name="EYSubTotal 2 2 46" xfId="6223"/>
    <cellStyle name="EYSubTotal 2 2 5" xfId="6224"/>
    <cellStyle name="EYSubTotal 2 2 6" xfId="6225"/>
    <cellStyle name="EYSubTotal 2 2 7" xfId="6226"/>
    <cellStyle name="EYSubTotal 2 2 8" xfId="6227"/>
    <cellStyle name="EYSubTotal 2 2 9" xfId="6228"/>
    <cellStyle name="EYSubTotal 2 20" xfId="6229"/>
    <cellStyle name="EYSubTotal 2 21" xfId="6230"/>
    <cellStyle name="EYSubTotal 2 22" xfId="6231"/>
    <cellStyle name="EYSubTotal 2 23" xfId="6232"/>
    <cellStyle name="EYSubTotal 2 24" xfId="6233"/>
    <cellStyle name="EYSubTotal 2 25" xfId="6234"/>
    <cellStyle name="EYSubTotal 2 26" xfId="6235"/>
    <cellStyle name="EYSubTotal 2 27" xfId="6236"/>
    <cellStyle name="EYSubTotal 2 28" xfId="6237"/>
    <cellStyle name="EYSubTotal 2 29" xfId="6238"/>
    <cellStyle name="EYSubTotal 2 3" xfId="6239"/>
    <cellStyle name="EYSubTotal 2 3 10" xfId="6240"/>
    <cellStyle name="EYSubTotal 2 3 11" xfId="6241"/>
    <cellStyle name="EYSubTotal 2 3 12" xfId="6242"/>
    <cellStyle name="EYSubTotal 2 3 13" xfId="6243"/>
    <cellStyle name="EYSubTotal 2 3 14" xfId="6244"/>
    <cellStyle name="EYSubTotal 2 3 15" xfId="6245"/>
    <cellStyle name="EYSubTotal 2 3 16" xfId="6246"/>
    <cellStyle name="EYSubTotal 2 3 17" xfId="6247"/>
    <cellStyle name="EYSubTotal 2 3 18" xfId="6248"/>
    <cellStyle name="EYSubTotal 2 3 19" xfId="6249"/>
    <cellStyle name="EYSubTotal 2 3 2" xfId="6250"/>
    <cellStyle name="EYSubTotal 2 3 2 10" xfId="6251"/>
    <cellStyle name="EYSubTotal 2 3 2 11" xfId="6252"/>
    <cellStyle name="EYSubTotal 2 3 2 12" xfId="6253"/>
    <cellStyle name="EYSubTotal 2 3 2 13" xfId="6254"/>
    <cellStyle name="EYSubTotal 2 3 2 14" xfId="6255"/>
    <cellStyle name="EYSubTotal 2 3 2 15" xfId="6256"/>
    <cellStyle name="EYSubTotal 2 3 2 16" xfId="6257"/>
    <cellStyle name="EYSubTotal 2 3 2 17" xfId="6258"/>
    <cellStyle name="EYSubTotal 2 3 2 18" xfId="6259"/>
    <cellStyle name="EYSubTotal 2 3 2 19" xfId="6260"/>
    <cellStyle name="EYSubTotal 2 3 2 2" xfId="6261"/>
    <cellStyle name="EYSubTotal 2 3 2 20" xfId="6262"/>
    <cellStyle name="EYSubTotal 2 3 2 21" xfId="6263"/>
    <cellStyle name="EYSubTotal 2 3 2 22" xfId="6264"/>
    <cellStyle name="EYSubTotal 2 3 2 23" xfId="6265"/>
    <cellStyle name="EYSubTotal 2 3 2 24" xfId="6266"/>
    <cellStyle name="EYSubTotal 2 3 2 25" xfId="6267"/>
    <cellStyle name="EYSubTotal 2 3 2 26" xfId="6268"/>
    <cellStyle name="EYSubTotal 2 3 2 27" xfId="6269"/>
    <cellStyle name="EYSubTotal 2 3 2 28" xfId="6270"/>
    <cellStyle name="EYSubTotal 2 3 2 29" xfId="6271"/>
    <cellStyle name="EYSubTotal 2 3 2 3" xfId="6272"/>
    <cellStyle name="EYSubTotal 2 3 2 30" xfId="6273"/>
    <cellStyle name="EYSubTotal 2 3 2 31" xfId="6274"/>
    <cellStyle name="EYSubTotal 2 3 2 32" xfId="6275"/>
    <cellStyle name="EYSubTotal 2 3 2 33" xfId="6276"/>
    <cellStyle name="EYSubTotal 2 3 2 34" xfId="6277"/>
    <cellStyle name="EYSubTotal 2 3 2 35" xfId="6278"/>
    <cellStyle name="EYSubTotal 2 3 2 36" xfId="6279"/>
    <cellStyle name="EYSubTotal 2 3 2 37" xfId="6280"/>
    <cellStyle name="EYSubTotal 2 3 2 38" xfId="6281"/>
    <cellStyle name="EYSubTotal 2 3 2 39" xfId="6282"/>
    <cellStyle name="EYSubTotal 2 3 2 4" xfId="6283"/>
    <cellStyle name="EYSubTotal 2 3 2 40" xfId="6284"/>
    <cellStyle name="EYSubTotal 2 3 2 41" xfId="6285"/>
    <cellStyle name="EYSubTotal 2 3 2 42" xfId="6286"/>
    <cellStyle name="EYSubTotal 2 3 2 43" xfId="6287"/>
    <cellStyle name="EYSubTotal 2 3 2 44" xfId="6288"/>
    <cellStyle name="EYSubTotal 2 3 2 45" xfId="6289"/>
    <cellStyle name="EYSubTotal 2 3 2 46" xfId="6290"/>
    <cellStyle name="EYSubTotal 2 3 2 47" xfId="6291"/>
    <cellStyle name="EYSubTotal 2 3 2 48" xfId="6292"/>
    <cellStyle name="EYSubTotal 2 3 2 49" xfId="6293"/>
    <cellStyle name="EYSubTotal 2 3 2 5" xfId="6294"/>
    <cellStyle name="EYSubTotal 2 3 2 6" xfId="6295"/>
    <cellStyle name="EYSubTotal 2 3 2 7" xfId="6296"/>
    <cellStyle name="EYSubTotal 2 3 2 8" xfId="6297"/>
    <cellStyle name="EYSubTotal 2 3 2 9" xfId="6298"/>
    <cellStyle name="EYSubTotal 2 3 20" xfId="6299"/>
    <cellStyle name="EYSubTotal 2 3 21" xfId="6300"/>
    <cellStyle name="EYSubTotal 2 3 22" xfId="6301"/>
    <cellStyle name="EYSubTotal 2 3 23" xfId="6302"/>
    <cellStyle name="EYSubTotal 2 3 24" xfId="6303"/>
    <cellStyle name="EYSubTotal 2 3 25" xfId="6304"/>
    <cellStyle name="EYSubTotal 2 3 26" xfId="6305"/>
    <cellStyle name="EYSubTotal 2 3 27" xfId="6306"/>
    <cellStyle name="EYSubTotal 2 3 28" xfId="6307"/>
    <cellStyle name="EYSubTotal 2 3 29" xfId="6308"/>
    <cellStyle name="EYSubTotal 2 3 3" xfId="6309"/>
    <cellStyle name="EYSubTotal 2 3 30" xfId="6310"/>
    <cellStyle name="EYSubTotal 2 3 31" xfId="6311"/>
    <cellStyle name="EYSubTotal 2 3 32" xfId="6312"/>
    <cellStyle name="EYSubTotal 2 3 33" xfId="6313"/>
    <cellStyle name="EYSubTotal 2 3 34" xfId="6314"/>
    <cellStyle name="EYSubTotal 2 3 35" xfId="6315"/>
    <cellStyle name="EYSubTotal 2 3 36" xfId="6316"/>
    <cellStyle name="EYSubTotal 2 3 37" xfId="6317"/>
    <cellStyle name="EYSubTotal 2 3 38" xfId="6318"/>
    <cellStyle name="EYSubTotal 2 3 39" xfId="6319"/>
    <cellStyle name="EYSubTotal 2 3 4" xfId="6320"/>
    <cellStyle name="EYSubTotal 2 3 40" xfId="6321"/>
    <cellStyle name="EYSubTotal 2 3 41" xfId="6322"/>
    <cellStyle name="EYSubTotal 2 3 42" xfId="6323"/>
    <cellStyle name="EYSubTotal 2 3 43" xfId="6324"/>
    <cellStyle name="EYSubTotal 2 3 44" xfId="6325"/>
    <cellStyle name="EYSubTotal 2 3 45" xfId="6326"/>
    <cellStyle name="EYSubTotal 2 3 46" xfId="6327"/>
    <cellStyle name="EYSubTotal 2 3 47" xfId="6328"/>
    <cellStyle name="EYSubTotal 2 3 48" xfId="6329"/>
    <cellStyle name="EYSubTotal 2 3 49" xfId="6330"/>
    <cellStyle name="EYSubTotal 2 3 5" xfId="6331"/>
    <cellStyle name="EYSubTotal 2 3 6" xfId="6332"/>
    <cellStyle name="EYSubTotal 2 3 7" xfId="6333"/>
    <cellStyle name="EYSubTotal 2 3 8" xfId="6334"/>
    <cellStyle name="EYSubTotal 2 3 9" xfId="6335"/>
    <cellStyle name="EYSubTotal 2 30" xfId="6336"/>
    <cellStyle name="EYSubTotal 2 31" xfId="6337"/>
    <cellStyle name="EYSubTotal 2 32" xfId="6338"/>
    <cellStyle name="EYSubTotal 2 33" xfId="6339"/>
    <cellStyle name="EYSubTotal 2 34" xfId="6340"/>
    <cellStyle name="EYSubTotal 2 35" xfId="6341"/>
    <cellStyle name="EYSubTotal 2 36" xfId="6342"/>
    <cellStyle name="EYSubTotal 2 37" xfId="6343"/>
    <cellStyle name="EYSubTotal 2 38" xfId="6344"/>
    <cellStyle name="EYSubTotal 2 39" xfId="6345"/>
    <cellStyle name="EYSubTotal 2 4" xfId="6346"/>
    <cellStyle name="EYSubTotal 2 4 2" xfId="6347"/>
    <cellStyle name="EYSubTotal 2 4 3" xfId="6348"/>
    <cellStyle name="EYSubTotal 2 4 4" xfId="6349"/>
    <cellStyle name="EYSubTotal 2 4 5" xfId="6350"/>
    <cellStyle name="EYSubTotal 2 4 6" xfId="6351"/>
    <cellStyle name="EYSubTotal 2 40" xfId="6352"/>
    <cellStyle name="EYSubTotal 2 41" xfId="6353"/>
    <cellStyle name="EYSubTotal 2 42" xfId="6354"/>
    <cellStyle name="EYSubTotal 2 43" xfId="6355"/>
    <cellStyle name="EYSubTotal 2 44" xfId="6356"/>
    <cellStyle name="EYSubTotal 2 45" xfId="6357"/>
    <cellStyle name="EYSubTotal 2 46" xfId="6358"/>
    <cellStyle name="EYSubTotal 2 47" xfId="6359"/>
    <cellStyle name="EYSubTotal 2 48" xfId="6360"/>
    <cellStyle name="EYSubTotal 2 5" xfId="6361"/>
    <cellStyle name="EYSubTotal 2 5 2" xfId="6362"/>
    <cellStyle name="EYSubTotal 2 5 3" xfId="6363"/>
    <cellStyle name="EYSubTotal 2 5 4" xfId="6364"/>
    <cellStyle name="EYSubTotal 2 5 5" xfId="6365"/>
    <cellStyle name="EYSubTotal 2 5 6" xfId="6366"/>
    <cellStyle name="EYSubTotal 2 6" xfId="6367"/>
    <cellStyle name="EYSubTotal 2 7" xfId="6368"/>
    <cellStyle name="EYSubTotal 2 8" xfId="6369"/>
    <cellStyle name="EYSubTotal 2 9" xfId="6370"/>
    <cellStyle name="EYSubTotal 20" xfId="6371"/>
    <cellStyle name="EYSubTotal 21" xfId="6372"/>
    <cellStyle name="EYSubTotal 22" xfId="6373"/>
    <cellStyle name="EYSubTotal 23" xfId="6374"/>
    <cellStyle name="EYSubTotal 24" xfId="6375"/>
    <cellStyle name="EYSubTotal 25" xfId="6376"/>
    <cellStyle name="EYSubTotal 26" xfId="6377"/>
    <cellStyle name="EYSubTotal 27" xfId="6378"/>
    <cellStyle name="EYSubTotal 28" xfId="6379"/>
    <cellStyle name="EYSubTotal 29" xfId="6380"/>
    <cellStyle name="EYSubTotal 3" xfId="6381"/>
    <cellStyle name="EYSubTotal 3 10" xfId="6382"/>
    <cellStyle name="EYSubTotal 3 11" xfId="6383"/>
    <cellStyle name="EYSubTotal 3 12" xfId="6384"/>
    <cellStyle name="EYSubTotal 3 13" xfId="6385"/>
    <cellStyle name="EYSubTotal 3 14" xfId="6386"/>
    <cellStyle name="EYSubTotal 3 15" xfId="6387"/>
    <cellStyle name="EYSubTotal 3 16" xfId="6388"/>
    <cellStyle name="EYSubTotal 3 17" xfId="6389"/>
    <cellStyle name="EYSubTotal 3 18" xfId="6390"/>
    <cellStyle name="EYSubTotal 3 19" xfId="6391"/>
    <cellStyle name="EYSubTotal 3 2" xfId="6392"/>
    <cellStyle name="EYSubTotal 3 2 10" xfId="6393"/>
    <cellStyle name="EYSubTotal 3 2 11" xfId="6394"/>
    <cellStyle name="EYSubTotal 3 2 12" xfId="6395"/>
    <cellStyle name="EYSubTotal 3 2 13" xfId="6396"/>
    <cellStyle name="EYSubTotal 3 2 14" xfId="6397"/>
    <cellStyle name="EYSubTotal 3 2 15" xfId="6398"/>
    <cellStyle name="EYSubTotal 3 2 16" xfId="6399"/>
    <cellStyle name="EYSubTotal 3 2 17" xfId="6400"/>
    <cellStyle name="EYSubTotal 3 2 18" xfId="6401"/>
    <cellStyle name="EYSubTotal 3 2 19" xfId="6402"/>
    <cellStyle name="EYSubTotal 3 2 2" xfId="6403"/>
    <cellStyle name="EYSubTotal 3 2 2 10" xfId="6404"/>
    <cellStyle name="EYSubTotal 3 2 2 11" xfId="6405"/>
    <cellStyle name="EYSubTotal 3 2 2 12" xfId="6406"/>
    <cellStyle name="EYSubTotal 3 2 2 13" xfId="6407"/>
    <cellStyle name="EYSubTotal 3 2 2 14" xfId="6408"/>
    <cellStyle name="EYSubTotal 3 2 2 15" xfId="6409"/>
    <cellStyle name="EYSubTotal 3 2 2 16" xfId="6410"/>
    <cellStyle name="EYSubTotal 3 2 2 17" xfId="6411"/>
    <cellStyle name="EYSubTotal 3 2 2 18" xfId="6412"/>
    <cellStyle name="EYSubTotal 3 2 2 19" xfId="6413"/>
    <cellStyle name="EYSubTotal 3 2 2 2" xfId="6414"/>
    <cellStyle name="EYSubTotal 3 2 2 2 10" xfId="6415"/>
    <cellStyle name="EYSubTotal 3 2 2 2 11" xfId="6416"/>
    <cellStyle name="EYSubTotal 3 2 2 2 12" xfId="6417"/>
    <cellStyle name="EYSubTotal 3 2 2 2 13" xfId="6418"/>
    <cellStyle name="EYSubTotal 3 2 2 2 14" xfId="6419"/>
    <cellStyle name="EYSubTotal 3 2 2 2 15" xfId="6420"/>
    <cellStyle name="EYSubTotal 3 2 2 2 16" xfId="6421"/>
    <cellStyle name="EYSubTotal 3 2 2 2 17" xfId="6422"/>
    <cellStyle name="EYSubTotal 3 2 2 2 18" xfId="6423"/>
    <cellStyle name="EYSubTotal 3 2 2 2 19" xfId="6424"/>
    <cellStyle name="EYSubTotal 3 2 2 2 2" xfId="6425"/>
    <cellStyle name="EYSubTotal 3 2 2 2 20" xfId="6426"/>
    <cellStyle name="EYSubTotal 3 2 2 2 21" xfId="6427"/>
    <cellStyle name="EYSubTotal 3 2 2 2 22" xfId="6428"/>
    <cellStyle name="EYSubTotal 3 2 2 2 23" xfId="6429"/>
    <cellStyle name="EYSubTotal 3 2 2 2 24" xfId="6430"/>
    <cellStyle name="EYSubTotal 3 2 2 2 25" xfId="6431"/>
    <cellStyle name="EYSubTotal 3 2 2 2 26" xfId="6432"/>
    <cellStyle name="EYSubTotal 3 2 2 2 27" xfId="6433"/>
    <cellStyle name="EYSubTotal 3 2 2 2 28" xfId="6434"/>
    <cellStyle name="EYSubTotal 3 2 2 2 29" xfId="6435"/>
    <cellStyle name="EYSubTotal 3 2 2 2 3" xfId="6436"/>
    <cellStyle name="EYSubTotal 3 2 2 2 30" xfId="6437"/>
    <cellStyle name="EYSubTotal 3 2 2 2 31" xfId="6438"/>
    <cellStyle name="EYSubTotal 3 2 2 2 32" xfId="6439"/>
    <cellStyle name="EYSubTotal 3 2 2 2 33" xfId="6440"/>
    <cellStyle name="EYSubTotal 3 2 2 2 34" xfId="6441"/>
    <cellStyle name="EYSubTotal 3 2 2 2 35" xfId="6442"/>
    <cellStyle name="EYSubTotal 3 2 2 2 36" xfId="6443"/>
    <cellStyle name="EYSubTotal 3 2 2 2 37" xfId="6444"/>
    <cellStyle name="EYSubTotal 3 2 2 2 38" xfId="6445"/>
    <cellStyle name="EYSubTotal 3 2 2 2 39" xfId="6446"/>
    <cellStyle name="EYSubTotal 3 2 2 2 4" xfId="6447"/>
    <cellStyle name="EYSubTotal 3 2 2 2 40" xfId="6448"/>
    <cellStyle name="EYSubTotal 3 2 2 2 41" xfId="6449"/>
    <cellStyle name="EYSubTotal 3 2 2 2 42" xfId="6450"/>
    <cellStyle name="EYSubTotal 3 2 2 2 43" xfId="6451"/>
    <cellStyle name="EYSubTotal 3 2 2 2 44" xfId="6452"/>
    <cellStyle name="EYSubTotal 3 2 2 2 45" xfId="6453"/>
    <cellStyle name="EYSubTotal 3 2 2 2 46" xfId="6454"/>
    <cellStyle name="EYSubTotal 3 2 2 2 47" xfId="6455"/>
    <cellStyle name="EYSubTotal 3 2 2 2 48" xfId="6456"/>
    <cellStyle name="EYSubTotal 3 2 2 2 49" xfId="6457"/>
    <cellStyle name="EYSubTotal 3 2 2 2 5" xfId="6458"/>
    <cellStyle name="EYSubTotal 3 2 2 2 6" xfId="6459"/>
    <cellStyle name="EYSubTotal 3 2 2 2 7" xfId="6460"/>
    <cellStyle name="EYSubTotal 3 2 2 2 8" xfId="6461"/>
    <cellStyle name="EYSubTotal 3 2 2 2 9" xfId="6462"/>
    <cellStyle name="EYSubTotal 3 2 2 20" xfId="6463"/>
    <cellStyle name="EYSubTotal 3 2 2 21" xfId="6464"/>
    <cellStyle name="EYSubTotal 3 2 2 22" xfId="6465"/>
    <cellStyle name="EYSubTotal 3 2 2 23" xfId="6466"/>
    <cellStyle name="EYSubTotal 3 2 2 24" xfId="6467"/>
    <cellStyle name="EYSubTotal 3 2 2 25" xfId="6468"/>
    <cellStyle name="EYSubTotal 3 2 2 26" xfId="6469"/>
    <cellStyle name="EYSubTotal 3 2 2 27" xfId="6470"/>
    <cellStyle name="EYSubTotal 3 2 2 28" xfId="6471"/>
    <cellStyle name="EYSubTotal 3 2 2 29" xfId="6472"/>
    <cellStyle name="EYSubTotal 3 2 2 3" xfId="6473"/>
    <cellStyle name="EYSubTotal 3 2 2 30" xfId="6474"/>
    <cellStyle name="EYSubTotal 3 2 2 31" xfId="6475"/>
    <cellStyle name="EYSubTotal 3 2 2 32" xfId="6476"/>
    <cellStyle name="EYSubTotal 3 2 2 33" xfId="6477"/>
    <cellStyle name="EYSubTotal 3 2 2 34" xfId="6478"/>
    <cellStyle name="EYSubTotal 3 2 2 35" xfId="6479"/>
    <cellStyle name="EYSubTotal 3 2 2 36" xfId="6480"/>
    <cellStyle name="EYSubTotal 3 2 2 37" xfId="6481"/>
    <cellStyle name="EYSubTotal 3 2 2 38" xfId="6482"/>
    <cellStyle name="EYSubTotal 3 2 2 39" xfId="6483"/>
    <cellStyle name="EYSubTotal 3 2 2 4" xfId="6484"/>
    <cellStyle name="EYSubTotal 3 2 2 40" xfId="6485"/>
    <cellStyle name="EYSubTotal 3 2 2 41" xfId="6486"/>
    <cellStyle name="EYSubTotal 3 2 2 42" xfId="6487"/>
    <cellStyle name="EYSubTotal 3 2 2 43" xfId="6488"/>
    <cellStyle name="EYSubTotal 3 2 2 44" xfId="6489"/>
    <cellStyle name="EYSubTotal 3 2 2 45" xfId="6490"/>
    <cellStyle name="EYSubTotal 3 2 2 46" xfId="6491"/>
    <cellStyle name="EYSubTotal 3 2 2 47" xfId="6492"/>
    <cellStyle name="EYSubTotal 3 2 2 48" xfId="6493"/>
    <cellStyle name="EYSubTotal 3 2 2 49" xfId="6494"/>
    <cellStyle name="EYSubTotal 3 2 2 5" xfId="6495"/>
    <cellStyle name="EYSubTotal 3 2 2 6" xfId="6496"/>
    <cellStyle name="EYSubTotal 3 2 2 7" xfId="6497"/>
    <cellStyle name="EYSubTotal 3 2 2 8" xfId="6498"/>
    <cellStyle name="EYSubTotal 3 2 2 9" xfId="6499"/>
    <cellStyle name="EYSubTotal 3 2 20" xfId="6500"/>
    <cellStyle name="EYSubTotal 3 2 21" xfId="6501"/>
    <cellStyle name="EYSubTotal 3 2 22" xfId="6502"/>
    <cellStyle name="EYSubTotal 3 2 23" xfId="6503"/>
    <cellStyle name="EYSubTotal 3 2 24" xfId="6504"/>
    <cellStyle name="EYSubTotal 3 2 25" xfId="6505"/>
    <cellStyle name="EYSubTotal 3 2 26" xfId="6506"/>
    <cellStyle name="EYSubTotal 3 2 27" xfId="6507"/>
    <cellStyle name="EYSubTotal 3 2 28" xfId="6508"/>
    <cellStyle name="EYSubTotal 3 2 29" xfId="6509"/>
    <cellStyle name="EYSubTotal 3 2 3" xfId="6510"/>
    <cellStyle name="EYSubTotal 3 2 3 2" xfId="6511"/>
    <cellStyle name="EYSubTotal 3 2 3 3" xfId="6512"/>
    <cellStyle name="EYSubTotal 3 2 3 4" xfId="6513"/>
    <cellStyle name="EYSubTotal 3 2 3 5" xfId="6514"/>
    <cellStyle name="EYSubTotal 3 2 3 6" xfId="6515"/>
    <cellStyle name="EYSubTotal 3 2 30" xfId="6516"/>
    <cellStyle name="EYSubTotal 3 2 31" xfId="6517"/>
    <cellStyle name="EYSubTotal 3 2 32" xfId="6518"/>
    <cellStyle name="EYSubTotal 3 2 33" xfId="6519"/>
    <cellStyle name="EYSubTotal 3 2 34" xfId="6520"/>
    <cellStyle name="EYSubTotal 3 2 35" xfId="6521"/>
    <cellStyle name="EYSubTotal 3 2 36" xfId="6522"/>
    <cellStyle name="EYSubTotal 3 2 37" xfId="6523"/>
    <cellStyle name="EYSubTotal 3 2 38" xfId="6524"/>
    <cellStyle name="EYSubTotal 3 2 39" xfId="6525"/>
    <cellStyle name="EYSubTotal 3 2 4" xfId="6526"/>
    <cellStyle name="EYSubTotal 3 2 4 2" xfId="6527"/>
    <cellStyle name="EYSubTotal 3 2 4 3" xfId="6528"/>
    <cellStyle name="EYSubTotal 3 2 4 4" xfId="6529"/>
    <cellStyle name="EYSubTotal 3 2 4 5" xfId="6530"/>
    <cellStyle name="EYSubTotal 3 2 4 6" xfId="6531"/>
    <cellStyle name="EYSubTotal 3 2 40" xfId="6532"/>
    <cellStyle name="EYSubTotal 3 2 41" xfId="6533"/>
    <cellStyle name="EYSubTotal 3 2 42" xfId="6534"/>
    <cellStyle name="EYSubTotal 3 2 43" xfId="6535"/>
    <cellStyle name="EYSubTotal 3 2 44" xfId="6536"/>
    <cellStyle name="EYSubTotal 3 2 45" xfId="6537"/>
    <cellStyle name="EYSubTotal 3 2 46" xfId="6538"/>
    <cellStyle name="EYSubTotal 3 2 5" xfId="6539"/>
    <cellStyle name="EYSubTotal 3 2 6" xfId="6540"/>
    <cellStyle name="EYSubTotal 3 2 7" xfId="6541"/>
    <cellStyle name="EYSubTotal 3 2 8" xfId="6542"/>
    <cellStyle name="EYSubTotal 3 2 9" xfId="6543"/>
    <cellStyle name="EYSubTotal 3 20" xfId="6544"/>
    <cellStyle name="EYSubTotal 3 21" xfId="6545"/>
    <cellStyle name="EYSubTotal 3 22" xfId="6546"/>
    <cellStyle name="EYSubTotal 3 23" xfId="6547"/>
    <cellStyle name="EYSubTotal 3 24" xfId="6548"/>
    <cellStyle name="EYSubTotal 3 25" xfId="6549"/>
    <cellStyle name="EYSubTotal 3 26" xfId="6550"/>
    <cellStyle name="EYSubTotal 3 27" xfId="6551"/>
    <cellStyle name="EYSubTotal 3 28" xfId="6552"/>
    <cellStyle name="EYSubTotal 3 29" xfId="6553"/>
    <cellStyle name="EYSubTotal 3 3" xfId="6554"/>
    <cellStyle name="EYSubTotal 3 3 10" xfId="6555"/>
    <cellStyle name="EYSubTotal 3 3 11" xfId="6556"/>
    <cellStyle name="EYSubTotal 3 3 12" xfId="6557"/>
    <cellStyle name="EYSubTotal 3 3 13" xfId="6558"/>
    <cellStyle name="EYSubTotal 3 3 14" xfId="6559"/>
    <cellStyle name="EYSubTotal 3 3 15" xfId="6560"/>
    <cellStyle name="EYSubTotal 3 3 16" xfId="6561"/>
    <cellStyle name="EYSubTotal 3 3 17" xfId="6562"/>
    <cellStyle name="EYSubTotal 3 3 18" xfId="6563"/>
    <cellStyle name="EYSubTotal 3 3 19" xfId="6564"/>
    <cellStyle name="EYSubTotal 3 3 2" xfId="6565"/>
    <cellStyle name="EYSubTotal 3 3 2 10" xfId="6566"/>
    <cellStyle name="EYSubTotal 3 3 2 11" xfId="6567"/>
    <cellStyle name="EYSubTotal 3 3 2 12" xfId="6568"/>
    <cellStyle name="EYSubTotal 3 3 2 13" xfId="6569"/>
    <cellStyle name="EYSubTotal 3 3 2 14" xfId="6570"/>
    <cellStyle name="EYSubTotal 3 3 2 15" xfId="6571"/>
    <cellStyle name="EYSubTotal 3 3 2 16" xfId="6572"/>
    <cellStyle name="EYSubTotal 3 3 2 17" xfId="6573"/>
    <cellStyle name="EYSubTotal 3 3 2 18" xfId="6574"/>
    <cellStyle name="EYSubTotal 3 3 2 19" xfId="6575"/>
    <cellStyle name="EYSubTotal 3 3 2 2" xfId="6576"/>
    <cellStyle name="EYSubTotal 3 3 2 20" xfId="6577"/>
    <cellStyle name="EYSubTotal 3 3 2 21" xfId="6578"/>
    <cellStyle name="EYSubTotal 3 3 2 22" xfId="6579"/>
    <cellStyle name="EYSubTotal 3 3 2 23" xfId="6580"/>
    <cellStyle name="EYSubTotal 3 3 2 24" xfId="6581"/>
    <cellStyle name="EYSubTotal 3 3 2 25" xfId="6582"/>
    <cellStyle name="EYSubTotal 3 3 2 26" xfId="6583"/>
    <cellStyle name="EYSubTotal 3 3 2 27" xfId="6584"/>
    <cellStyle name="EYSubTotal 3 3 2 28" xfId="6585"/>
    <cellStyle name="EYSubTotal 3 3 2 29" xfId="6586"/>
    <cellStyle name="EYSubTotal 3 3 2 3" xfId="6587"/>
    <cellStyle name="EYSubTotal 3 3 2 30" xfId="6588"/>
    <cellStyle name="EYSubTotal 3 3 2 31" xfId="6589"/>
    <cellStyle name="EYSubTotal 3 3 2 32" xfId="6590"/>
    <cellStyle name="EYSubTotal 3 3 2 33" xfId="6591"/>
    <cellStyle name="EYSubTotal 3 3 2 34" xfId="6592"/>
    <cellStyle name="EYSubTotal 3 3 2 35" xfId="6593"/>
    <cellStyle name="EYSubTotal 3 3 2 36" xfId="6594"/>
    <cellStyle name="EYSubTotal 3 3 2 37" xfId="6595"/>
    <cellStyle name="EYSubTotal 3 3 2 38" xfId="6596"/>
    <cellStyle name="EYSubTotal 3 3 2 39" xfId="6597"/>
    <cellStyle name="EYSubTotal 3 3 2 4" xfId="6598"/>
    <cellStyle name="EYSubTotal 3 3 2 40" xfId="6599"/>
    <cellStyle name="EYSubTotal 3 3 2 41" xfId="6600"/>
    <cellStyle name="EYSubTotal 3 3 2 42" xfId="6601"/>
    <cellStyle name="EYSubTotal 3 3 2 43" xfId="6602"/>
    <cellStyle name="EYSubTotal 3 3 2 44" xfId="6603"/>
    <cellStyle name="EYSubTotal 3 3 2 45" xfId="6604"/>
    <cellStyle name="EYSubTotal 3 3 2 46" xfId="6605"/>
    <cellStyle name="EYSubTotal 3 3 2 47" xfId="6606"/>
    <cellStyle name="EYSubTotal 3 3 2 48" xfId="6607"/>
    <cellStyle name="EYSubTotal 3 3 2 49" xfId="6608"/>
    <cellStyle name="EYSubTotal 3 3 2 5" xfId="6609"/>
    <cellStyle name="EYSubTotal 3 3 2 6" xfId="6610"/>
    <cellStyle name="EYSubTotal 3 3 2 7" xfId="6611"/>
    <cellStyle name="EYSubTotal 3 3 2 8" xfId="6612"/>
    <cellStyle name="EYSubTotal 3 3 2 9" xfId="6613"/>
    <cellStyle name="EYSubTotal 3 3 20" xfId="6614"/>
    <cellStyle name="EYSubTotal 3 3 21" xfId="6615"/>
    <cellStyle name="EYSubTotal 3 3 22" xfId="6616"/>
    <cellStyle name="EYSubTotal 3 3 23" xfId="6617"/>
    <cellStyle name="EYSubTotal 3 3 24" xfId="6618"/>
    <cellStyle name="EYSubTotal 3 3 25" xfId="6619"/>
    <cellStyle name="EYSubTotal 3 3 26" xfId="6620"/>
    <cellStyle name="EYSubTotal 3 3 27" xfId="6621"/>
    <cellStyle name="EYSubTotal 3 3 28" xfId="6622"/>
    <cellStyle name="EYSubTotal 3 3 29" xfId="6623"/>
    <cellStyle name="EYSubTotal 3 3 3" xfId="6624"/>
    <cellStyle name="EYSubTotal 3 3 30" xfId="6625"/>
    <cellStyle name="EYSubTotal 3 3 31" xfId="6626"/>
    <cellStyle name="EYSubTotal 3 3 32" xfId="6627"/>
    <cellStyle name="EYSubTotal 3 3 33" xfId="6628"/>
    <cellStyle name="EYSubTotal 3 3 34" xfId="6629"/>
    <cellStyle name="EYSubTotal 3 3 35" xfId="6630"/>
    <cellStyle name="EYSubTotal 3 3 36" xfId="6631"/>
    <cellStyle name="EYSubTotal 3 3 37" xfId="6632"/>
    <cellStyle name="EYSubTotal 3 3 38" xfId="6633"/>
    <cellStyle name="EYSubTotal 3 3 39" xfId="6634"/>
    <cellStyle name="EYSubTotal 3 3 4" xfId="6635"/>
    <cellStyle name="EYSubTotal 3 3 40" xfId="6636"/>
    <cellStyle name="EYSubTotal 3 3 41" xfId="6637"/>
    <cellStyle name="EYSubTotal 3 3 42" xfId="6638"/>
    <cellStyle name="EYSubTotal 3 3 43" xfId="6639"/>
    <cellStyle name="EYSubTotal 3 3 44" xfId="6640"/>
    <cellStyle name="EYSubTotal 3 3 45" xfId="6641"/>
    <cellStyle name="EYSubTotal 3 3 46" xfId="6642"/>
    <cellStyle name="EYSubTotal 3 3 47" xfId="6643"/>
    <cellStyle name="EYSubTotal 3 3 48" xfId="6644"/>
    <cellStyle name="EYSubTotal 3 3 49" xfId="6645"/>
    <cellStyle name="EYSubTotal 3 3 5" xfId="6646"/>
    <cellStyle name="EYSubTotal 3 3 6" xfId="6647"/>
    <cellStyle name="EYSubTotal 3 3 7" xfId="6648"/>
    <cellStyle name="EYSubTotal 3 3 8" xfId="6649"/>
    <cellStyle name="EYSubTotal 3 3 9" xfId="6650"/>
    <cellStyle name="EYSubTotal 3 30" xfId="6651"/>
    <cellStyle name="EYSubTotal 3 31" xfId="6652"/>
    <cellStyle name="EYSubTotal 3 32" xfId="6653"/>
    <cellStyle name="EYSubTotal 3 33" xfId="6654"/>
    <cellStyle name="EYSubTotal 3 34" xfId="6655"/>
    <cellStyle name="EYSubTotal 3 35" xfId="6656"/>
    <cellStyle name="EYSubTotal 3 36" xfId="6657"/>
    <cellStyle name="EYSubTotal 3 37" xfId="6658"/>
    <cellStyle name="EYSubTotal 3 38" xfId="6659"/>
    <cellStyle name="EYSubTotal 3 39" xfId="6660"/>
    <cellStyle name="EYSubTotal 3 4" xfId="6661"/>
    <cellStyle name="EYSubTotal 3 4 2" xfId="6662"/>
    <cellStyle name="EYSubTotal 3 4 3" xfId="6663"/>
    <cellStyle name="EYSubTotal 3 4 4" xfId="6664"/>
    <cellStyle name="EYSubTotal 3 4 5" xfId="6665"/>
    <cellStyle name="EYSubTotal 3 4 6" xfId="6666"/>
    <cellStyle name="EYSubTotal 3 40" xfId="6667"/>
    <cellStyle name="EYSubTotal 3 41" xfId="6668"/>
    <cellStyle name="EYSubTotal 3 42" xfId="6669"/>
    <cellStyle name="EYSubTotal 3 43" xfId="6670"/>
    <cellStyle name="EYSubTotal 3 44" xfId="6671"/>
    <cellStyle name="EYSubTotal 3 45" xfId="6672"/>
    <cellStyle name="EYSubTotal 3 46" xfId="6673"/>
    <cellStyle name="EYSubTotal 3 47" xfId="6674"/>
    <cellStyle name="EYSubTotal 3 48" xfId="6675"/>
    <cellStyle name="EYSubTotal 3 5" xfId="6676"/>
    <cellStyle name="EYSubTotal 3 5 2" xfId="6677"/>
    <cellStyle name="EYSubTotal 3 5 3" xfId="6678"/>
    <cellStyle name="EYSubTotal 3 5 4" xfId="6679"/>
    <cellStyle name="EYSubTotal 3 5 5" xfId="6680"/>
    <cellStyle name="EYSubTotal 3 5 6" xfId="6681"/>
    <cellStyle name="EYSubTotal 3 6" xfId="6682"/>
    <cellStyle name="EYSubTotal 3 7" xfId="6683"/>
    <cellStyle name="EYSubTotal 3 8" xfId="6684"/>
    <cellStyle name="EYSubTotal 3 9" xfId="6685"/>
    <cellStyle name="EYSubTotal 30" xfId="6686"/>
    <cellStyle name="EYSubTotal 31" xfId="6687"/>
    <cellStyle name="EYSubTotal 32" xfId="6688"/>
    <cellStyle name="EYSubTotal 33" xfId="6689"/>
    <cellStyle name="EYSubTotal 34" xfId="6690"/>
    <cellStyle name="EYSubTotal 35" xfId="6691"/>
    <cellStyle name="EYSubTotal 36" xfId="6692"/>
    <cellStyle name="EYSubTotal 37" xfId="6693"/>
    <cellStyle name="EYSubTotal 38" xfId="6694"/>
    <cellStyle name="EYSubTotal 39" xfId="6695"/>
    <cellStyle name="EYSubTotal 4" xfId="6696"/>
    <cellStyle name="EYSubTotal 4 10" xfId="6697"/>
    <cellStyle name="EYSubTotal 4 11" xfId="6698"/>
    <cellStyle name="EYSubTotal 4 12" xfId="6699"/>
    <cellStyle name="EYSubTotal 4 13" xfId="6700"/>
    <cellStyle name="EYSubTotal 4 14" xfId="6701"/>
    <cellStyle name="EYSubTotal 4 15" xfId="6702"/>
    <cellStyle name="EYSubTotal 4 16" xfId="6703"/>
    <cellStyle name="EYSubTotal 4 17" xfId="6704"/>
    <cellStyle name="EYSubTotal 4 18" xfId="6705"/>
    <cellStyle name="EYSubTotal 4 19" xfId="6706"/>
    <cellStyle name="EYSubTotal 4 2" xfId="6707"/>
    <cellStyle name="EYSubTotal 4 2 10" xfId="6708"/>
    <cellStyle name="EYSubTotal 4 2 11" xfId="6709"/>
    <cellStyle name="EYSubTotal 4 2 12" xfId="6710"/>
    <cellStyle name="EYSubTotal 4 2 13" xfId="6711"/>
    <cellStyle name="EYSubTotal 4 2 14" xfId="6712"/>
    <cellStyle name="EYSubTotal 4 2 15" xfId="6713"/>
    <cellStyle name="EYSubTotal 4 2 16" xfId="6714"/>
    <cellStyle name="EYSubTotal 4 2 17" xfId="6715"/>
    <cellStyle name="EYSubTotal 4 2 18" xfId="6716"/>
    <cellStyle name="EYSubTotal 4 2 19" xfId="6717"/>
    <cellStyle name="EYSubTotal 4 2 2" xfId="6718"/>
    <cellStyle name="EYSubTotal 4 2 2 10" xfId="6719"/>
    <cellStyle name="EYSubTotal 4 2 2 11" xfId="6720"/>
    <cellStyle name="EYSubTotal 4 2 2 12" xfId="6721"/>
    <cellStyle name="EYSubTotal 4 2 2 13" xfId="6722"/>
    <cellStyle name="EYSubTotal 4 2 2 14" xfId="6723"/>
    <cellStyle name="EYSubTotal 4 2 2 15" xfId="6724"/>
    <cellStyle name="EYSubTotal 4 2 2 16" xfId="6725"/>
    <cellStyle name="EYSubTotal 4 2 2 17" xfId="6726"/>
    <cellStyle name="EYSubTotal 4 2 2 18" xfId="6727"/>
    <cellStyle name="EYSubTotal 4 2 2 19" xfId="6728"/>
    <cellStyle name="EYSubTotal 4 2 2 2" xfId="6729"/>
    <cellStyle name="EYSubTotal 4 2 2 2 10" xfId="6730"/>
    <cellStyle name="EYSubTotal 4 2 2 2 11" xfId="6731"/>
    <cellStyle name="EYSubTotal 4 2 2 2 12" xfId="6732"/>
    <cellStyle name="EYSubTotal 4 2 2 2 13" xfId="6733"/>
    <cellStyle name="EYSubTotal 4 2 2 2 14" xfId="6734"/>
    <cellStyle name="EYSubTotal 4 2 2 2 15" xfId="6735"/>
    <cellStyle name="EYSubTotal 4 2 2 2 16" xfId="6736"/>
    <cellStyle name="EYSubTotal 4 2 2 2 17" xfId="6737"/>
    <cellStyle name="EYSubTotal 4 2 2 2 18" xfId="6738"/>
    <cellStyle name="EYSubTotal 4 2 2 2 19" xfId="6739"/>
    <cellStyle name="EYSubTotal 4 2 2 2 2" xfId="6740"/>
    <cellStyle name="EYSubTotal 4 2 2 2 20" xfId="6741"/>
    <cellStyle name="EYSubTotal 4 2 2 2 21" xfId="6742"/>
    <cellStyle name="EYSubTotal 4 2 2 2 22" xfId="6743"/>
    <cellStyle name="EYSubTotal 4 2 2 2 23" xfId="6744"/>
    <cellStyle name="EYSubTotal 4 2 2 2 24" xfId="6745"/>
    <cellStyle name="EYSubTotal 4 2 2 2 25" xfId="6746"/>
    <cellStyle name="EYSubTotal 4 2 2 2 26" xfId="6747"/>
    <cellStyle name="EYSubTotal 4 2 2 2 27" xfId="6748"/>
    <cellStyle name="EYSubTotal 4 2 2 2 28" xfId="6749"/>
    <cellStyle name="EYSubTotal 4 2 2 2 29" xfId="6750"/>
    <cellStyle name="EYSubTotal 4 2 2 2 3" xfId="6751"/>
    <cellStyle name="EYSubTotal 4 2 2 2 30" xfId="6752"/>
    <cellStyle name="EYSubTotal 4 2 2 2 31" xfId="6753"/>
    <cellStyle name="EYSubTotal 4 2 2 2 32" xfId="6754"/>
    <cellStyle name="EYSubTotal 4 2 2 2 33" xfId="6755"/>
    <cellStyle name="EYSubTotal 4 2 2 2 34" xfId="6756"/>
    <cellStyle name="EYSubTotal 4 2 2 2 35" xfId="6757"/>
    <cellStyle name="EYSubTotal 4 2 2 2 36" xfId="6758"/>
    <cellStyle name="EYSubTotal 4 2 2 2 37" xfId="6759"/>
    <cellStyle name="EYSubTotal 4 2 2 2 38" xfId="6760"/>
    <cellStyle name="EYSubTotal 4 2 2 2 39" xfId="6761"/>
    <cellStyle name="EYSubTotal 4 2 2 2 4" xfId="6762"/>
    <cellStyle name="EYSubTotal 4 2 2 2 40" xfId="6763"/>
    <cellStyle name="EYSubTotal 4 2 2 2 41" xfId="6764"/>
    <cellStyle name="EYSubTotal 4 2 2 2 42" xfId="6765"/>
    <cellStyle name="EYSubTotal 4 2 2 2 43" xfId="6766"/>
    <cellStyle name="EYSubTotal 4 2 2 2 44" xfId="6767"/>
    <cellStyle name="EYSubTotal 4 2 2 2 45" xfId="6768"/>
    <cellStyle name="EYSubTotal 4 2 2 2 46" xfId="6769"/>
    <cellStyle name="EYSubTotal 4 2 2 2 47" xfId="6770"/>
    <cellStyle name="EYSubTotal 4 2 2 2 48" xfId="6771"/>
    <cellStyle name="EYSubTotal 4 2 2 2 49" xfId="6772"/>
    <cellStyle name="EYSubTotal 4 2 2 2 5" xfId="6773"/>
    <cellStyle name="EYSubTotal 4 2 2 2 6" xfId="6774"/>
    <cellStyle name="EYSubTotal 4 2 2 2 7" xfId="6775"/>
    <cellStyle name="EYSubTotal 4 2 2 2 8" xfId="6776"/>
    <cellStyle name="EYSubTotal 4 2 2 2 9" xfId="6777"/>
    <cellStyle name="EYSubTotal 4 2 2 20" xfId="6778"/>
    <cellStyle name="EYSubTotal 4 2 2 21" xfId="6779"/>
    <cellStyle name="EYSubTotal 4 2 2 22" xfId="6780"/>
    <cellStyle name="EYSubTotal 4 2 2 23" xfId="6781"/>
    <cellStyle name="EYSubTotal 4 2 2 24" xfId="6782"/>
    <cellStyle name="EYSubTotal 4 2 2 25" xfId="6783"/>
    <cellStyle name="EYSubTotal 4 2 2 26" xfId="6784"/>
    <cellStyle name="EYSubTotal 4 2 2 27" xfId="6785"/>
    <cellStyle name="EYSubTotal 4 2 2 28" xfId="6786"/>
    <cellStyle name="EYSubTotal 4 2 2 29" xfId="6787"/>
    <cellStyle name="EYSubTotal 4 2 2 3" xfId="6788"/>
    <cellStyle name="EYSubTotal 4 2 2 30" xfId="6789"/>
    <cellStyle name="EYSubTotal 4 2 2 31" xfId="6790"/>
    <cellStyle name="EYSubTotal 4 2 2 32" xfId="6791"/>
    <cellStyle name="EYSubTotal 4 2 2 33" xfId="6792"/>
    <cellStyle name="EYSubTotal 4 2 2 34" xfId="6793"/>
    <cellStyle name="EYSubTotal 4 2 2 35" xfId="6794"/>
    <cellStyle name="EYSubTotal 4 2 2 36" xfId="6795"/>
    <cellStyle name="EYSubTotal 4 2 2 37" xfId="6796"/>
    <cellStyle name="EYSubTotal 4 2 2 38" xfId="6797"/>
    <cellStyle name="EYSubTotal 4 2 2 39" xfId="6798"/>
    <cellStyle name="EYSubTotal 4 2 2 4" xfId="6799"/>
    <cellStyle name="EYSubTotal 4 2 2 40" xfId="6800"/>
    <cellStyle name="EYSubTotal 4 2 2 41" xfId="6801"/>
    <cellStyle name="EYSubTotal 4 2 2 42" xfId="6802"/>
    <cellStyle name="EYSubTotal 4 2 2 43" xfId="6803"/>
    <cellStyle name="EYSubTotal 4 2 2 44" xfId="6804"/>
    <cellStyle name="EYSubTotal 4 2 2 45" xfId="6805"/>
    <cellStyle name="EYSubTotal 4 2 2 46" xfId="6806"/>
    <cellStyle name="EYSubTotal 4 2 2 47" xfId="6807"/>
    <cellStyle name="EYSubTotal 4 2 2 48" xfId="6808"/>
    <cellStyle name="EYSubTotal 4 2 2 49" xfId="6809"/>
    <cellStyle name="EYSubTotal 4 2 2 5" xfId="6810"/>
    <cellStyle name="EYSubTotal 4 2 2 6" xfId="6811"/>
    <cellStyle name="EYSubTotal 4 2 2 7" xfId="6812"/>
    <cellStyle name="EYSubTotal 4 2 2 8" xfId="6813"/>
    <cellStyle name="EYSubTotal 4 2 2 9" xfId="6814"/>
    <cellStyle name="EYSubTotal 4 2 20" xfId="6815"/>
    <cellStyle name="EYSubTotal 4 2 21" xfId="6816"/>
    <cellStyle name="EYSubTotal 4 2 22" xfId="6817"/>
    <cellStyle name="EYSubTotal 4 2 23" xfId="6818"/>
    <cellStyle name="EYSubTotal 4 2 24" xfId="6819"/>
    <cellStyle name="EYSubTotal 4 2 25" xfId="6820"/>
    <cellStyle name="EYSubTotal 4 2 26" xfId="6821"/>
    <cellStyle name="EYSubTotal 4 2 27" xfId="6822"/>
    <cellStyle name="EYSubTotal 4 2 28" xfId="6823"/>
    <cellStyle name="EYSubTotal 4 2 29" xfId="6824"/>
    <cellStyle name="EYSubTotal 4 2 3" xfId="6825"/>
    <cellStyle name="EYSubTotal 4 2 3 2" xfId="6826"/>
    <cellStyle name="EYSubTotal 4 2 3 3" xfId="6827"/>
    <cellStyle name="EYSubTotal 4 2 3 4" xfId="6828"/>
    <cellStyle name="EYSubTotal 4 2 3 5" xfId="6829"/>
    <cellStyle name="EYSubTotal 4 2 3 6" xfId="6830"/>
    <cellStyle name="EYSubTotal 4 2 30" xfId="6831"/>
    <cellStyle name="EYSubTotal 4 2 31" xfId="6832"/>
    <cellStyle name="EYSubTotal 4 2 32" xfId="6833"/>
    <cellStyle name="EYSubTotal 4 2 33" xfId="6834"/>
    <cellStyle name="EYSubTotal 4 2 34" xfId="6835"/>
    <cellStyle name="EYSubTotal 4 2 35" xfId="6836"/>
    <cellStyle name="EYSubTotal 4 2 36" xfId="6837"/>
    <cellStyle name="EYSubTotal 4 2 37" xfId="6838"/>
    <cellStyle name="EYSubTotal 4 2 38" xfId="6839"/>
    <cellStyle name="EYSubTotal 4 2 39" xfId="6840"/>
    <cellStyle name="EYSubTotal 4 2 4" xfId="6841"/>
    <cellStyle name="EYSubTotal 4 2 4 2" xfId="6842"/>
    <cellStyle name="EYSubTotal 4 2 4 3" xfId="6843"/>
    <cellStyle name="EYSubTotal 4 2 4 4" xfId="6844"/>
    <cellStyle name="EYSubTotal 4 2 4 5" xfId="6845"/>
    <cellStyle name="EYSubTotal 4 2 4 6" xfId="6846"/>
    <cellStyle name="EYSubTotal 4 2 40" xfId="6847"/>
    <cellStyle name="EYSubTotal 4 2 41" xfId="6848"/>
    <cellStyle name="EYSubTotal 4 2 42" xfId="6849"/>
    <cellStyle name="EYSubTotal 4 2 43" xfId="6850"/>
    <cellStyle name="EYSubTotal 4 2 44" xfId="6851"/>
    <cellStyle name="EYSubTotal 4 2 45" xfId="6852"/>
    <cellStyle name="EYSubTotal 4 2 46" xfId="6853"/>
    <cellStyle name="EYSubTotal 4 2 5" xfId="6854"/>
    <cellStyle name="EYSubTotal 4 2 6" xfId="6855"/>
    <cellStyle name="EYSubTotal 4 2 7" xfId="6856"/>
    <cellStyle name="EYSubTotal 4 2 8" xfId="6857"/>
    <cellStyle name="EYSubTotal 4 2 9" xfId="6858"/>
    <cellStyle name="EYSubTotal 4 20" xfId="6859"/>
    <cellStyle name="EYSubTotal 4 21" xfId="6860"/>
    <cellStyle name="EYSubTotal 4 22" xfId="6861"/>
    <cellStyle name="EYSubTotal 4 23" xfId="6862"/>
    <cellStyle name="EYSubTotal 4 24" xfId="6863"/>
    <cellStyle name="EYSubTotal 4 25" xfId="6864"/>
    <cellStyle name="EYSubTotal 4 26" xfId="6865"/>
    <cellStyle name="EYSubTotal 4 27" xfId="6866"/>
    <cellStyle name="EYSubTotal 4 28" xfId="6867"/>
    <cellStyle name="EYSubTotal 4 29" xfId="6868"/>
    <cellStyle name="EYSubTotal 4 3" xfId="6869"/>
    <cellStyle name="EYSubTotal 4 3 10" xfId="6870"/>
    <cellStyle name="EYSubTotal 4 3 11" xfId="6871"/>
    <cellStyle name="EYSubTotal 4 3 12" xfId="6872"/>
    <cellStyle name="EYSubTotal 4 3 13" xfId="6873"/>
    <cellStyle name="EYSubTotal 4 3 14" xfId="6874"/>
    <cellStyle name="EYSubTotal 4 3 15" xfId="6875"/>
    <cellStyle name="EYSubTotal 4 3 16" xfId="6876"/>
    <cellStyle name="EYSubTotal 4 3 17" xfId="6877"/>
    <cellStyle name="EYSubTotal 4 3 18" xfId="6878"/>
    <cellStyle name="EYSubTotal 4 3 19" xfId="6879"/>
    <cellStyle name="EYSubTotal 4 3 2" xfId="6880"/>
    <cellStyle name="EYSubTotal 4 3 2 10" xfId="6881"/>
    <cellStyle name="EYSubTotal 4 3 2 11" xfId="6882"/>
    <cellStyle name="EYSubTotal 4 3 2 12" xfId="6883"/>
    <cellStyle name="EYSubTotal 4 3 2 13" xfId="6884"/>
    <cellStyle name="EYSubTotal 4 3 2 14" xfId="6885"/>
    <cellStyle name="EYSubTotal 4 3 2 15" xfId="6886"/>
    <cellStyle name="EYSubTotal 4 3 2 16" xfId="6887"/>
    <cellStyle name="EYSubTotal 4 3 2 17" xfId="6888"/>
    <cellStyle name="EYSubTotal 4 3 2 18" xfId="6889"/>
    <cellStyle name="EYSubTotal 4 3 2 19" xfId="6890"/>
    <cellStyle name="EYSubTotal 4 3 2 2" xfId="6891"/>
    <cellStyle name="EYSubTotal 4 3 2 20" xfId="6892"/>
    <cellStyle name="EYSubTotal 4 3 2 21" xfId="6893"/>
    <cellStyle name="EYSubTotal 4 3 2 22" xfId="6894"/>
    <cellStyle name="EYSubTotal 4 3 2 23" xfId="6895"/>
    <cellStyle name="EYSubTotal 4 3 2 24" xfId="6896"/>
    <cellStyle name="EYSubTotal 4 3 2 25" xfId="6897"/>
    <cellStyle name="EYSubTotal 4 3 2 26" xfId="6898"/>
    <cellStyle name="EYSubTotal 4 3 2 27" xfId="6899"/>
    <cellStyle name="EYSubTotal 4 3 2 28" xfId="6900"/>
    <cellStyle name="EYSubTotal 4 3 2 29" xfId="6901"/>
    <cellStyle name="EYSubTotal 4 3 2 3" xfId="6902"/>
    <cellStyle name="EYSubTotal 4 3 2 30" xfId="6903"/>
    <cellStyle name="EYSubTotal 4 3 2 31" xfId="6904"/>
    <cellStyle name="EYSubTotal 4 3 2 32" xfId="6905"/>
    <cellStyle name="EYSubTotal 4 3 2 33" xfId="6906"/>
    <cellStyle name="EYSubTotal 4 3 2 34" xfId="6907"/>
    <cellStyle name="EYSubTotal 4 3 2 35" xfId="6908"/>
    <cellStyle name="EYSubTotal 4 3 2 36" xfId="6909"/>
    <cellStyle name="EYSubTotal 4 3 2 37" xfId="6910"/>
    <cellStyle name="EYSubTotal 4 3 2 38" xfId="6911"/>
    <cellStyle name="EYSubTotal 4 3 2 39" xfId="6912"/>
    <cellStyle name="EYSubTotal 4 3 2 4" xfId="6913"/>
    <cellStyle name="EYSubTotal 4 3 2 40" xfId="6914"/>
    <cellStyle name="EYSubTotal 4 3 2 41" xfId="6915"/>
    <cellStyle name="EYSubTotal 4 3 2 42" xfId="6916"/>
    <cellStyle name="EYSubTotal 4 3 2 43" xfId="6917"/>
    <cellStyle name="EYSubTotal 4 3 2 44" xfId="6918"/>
    <cellStyle name="EYSubTotal 4 3 2 45" xfId="6919"/>
    <cellStyle name="EYSubTotal 4 3 2 46" xfId="6920"/>
    <cellStyle name="EYSubTotal 4 3 2 47" xfId="6921"/>
    <cellStyle name="EYSubTotal 4 3 2 48" xfId="6922"/>
    <cellStyle name="EYSubTotal 4 3 2 49" xfId="6923"/>
    <cellStyle name="EYSubTotal 4 3 2 5" xfId="6924"/>
    <cellStyle name="EYSubTotal 4 3 2 6" xfId="6925"/>
    <cellStyle name="EYSubTotal 4 3 2 7" xfId="6926"/>
    <cellStyle name="EYSubTotal 4 3 2 8" xfId="6927"/>
    <cellStyle name="EYSubTotal 4 3 2 9" xfId="6928"/>
    <cellStyle name="EYSubTotal 4 3 20" xfId="6929"/>
    <cellStyle name="EYSubTotal 4 3 21" xfId="6930"/>
    <cellStyle name="EYSubTotal 4 3 22" xfId="6931"/>
    <cellStyle name="EYSubTotal 4 3 23" xfId="6932"/>
    <cellStyle name="EYSubTotal 4 3 24" xfId="6933"/>
    <cellStyle name="EYSubTotal 4 3 25" xfId="6934"/>
    <cellStyle name="EYSubTotal 4 3 26" xfId="6935"/>
    <cellStyle name="EYSubTotal 4 3 27" xfId="6936"/>
    <cellStyle name="EYSubTotal 4 3 28" xfId="6937"/>
    <cellStyle name="EYSubTotal 4 3 29" xfId="6938"/>
    <cellStyle name="EYSubTotal 4 3 3" xfId="6939"/>
    <cellStyle name="EYSubTotal 4 3 30" xfId="6940"/>
    <cellStyle name="EYSubTotal 4 3 31" xfId="6941"/>
    <cellStyle name="EYSubTotal 4 3 32" xfId="6942"/>
    <cellStyle name="EYSubTotal 4 3 33" xfId="6943"/>
    <cellStyle name="EYSubTotal 4 3 34" xfId="6944"/>
    <cellStyle name="EYSubTotal 4 3 35" xfId="6945"/>
    <cellStyle name="EYSubTotal 4 3 36" xfId="6946"/>
    <cellStyle name="EYSubTotal 4 3 37" xfId="6947"/>
    <cellStyle name="EYSubTotal 4 3 38" xfId="6948"/>
    <cellStyle name="EYSubTotal 4 3 39" xfId="6949"/>
    <cellStyle name="EYSubTotal 4 3 4" xfId="6950"/>
    <cellStyle name="EYSubTotal 4 3 40" xfId="6951"/>
    <cellStyle name="EYSubTotal 4 3 41" xfId="6952"/>
    <cellStyle name="EYSubTotal 4 3 42" xfId="6953"/>
    <cellStyle name="EYSubTotal 4 3 43" xfId="6954"/>
    <cellStyle name="EYSubTotal 4 3 44" xfId="6955"/>
    <cellStyle name="EYSubTotal 4 3 45" xfId="6956"/>
    <cellStyle name="EYSubTotal 4 3 46" xfId="6957"/>
    <cellStyle name="EYSubTotal 4 3 47" xfId="6958"/>
    <cellStyle name="EYSubTotal 4 3 48" xfId="6959"/>
    <cellStyle name="EYSubTotal 4 3 49" xfId="6960"/>
    <cellStyle name="EYSubTotal 4 3 5" xfId="6961"/>
    <cellStyle name="EYSubTotal 4 3 6" xfId="6962"/>
    <cellStyle name="EYSubTotal 4 3 7" xfId="6963"/>
    <cellStyle name="EYSubTotal 4 3 8" xfId="6964"/>
    <cellStyle name="EYSubTotal 4 3 9" xfId="6965"/>
    <cellStyle name="EYSubTotal 4 30" xfId="6966"/>
    <cellStyle name="EYSubTotal 4 31" xfId="6967"/>
    <cellStyle name="EYSubTotal 4 32" xfId="6968"/>
    <cellStyle name="EYSubTotal 4 33" xfId="6969"/>
    <cellStyle name="EYSubTotal 4 34" xfId="6970"/>
    <cellStyle name="EYSubTotal 4 35" xfId="6971"/>
    <cellStyle name="EYSubTotal 4 36" xfId="6972"/>
    <cellStyle name="EYSubTotal 4 37" xfId="6973"/>
    <cellStyle name="EYSubTotal 4 38" xfId="6974"/>
    <cellStyle name="EYSubTotal 4 39" xfId="6975"/>
    <cellStyle name="EYSubTotal 4 4" xfId="6976"/>
    <cellStyle name="EYSubTotal 4 4 2" xfId="6977"/>
    <cellStyle name="EYSubTotal 4 4 3" xfId="6978"/>
    <cellStyle name="EYSubTotal 4 4 4" xfId="6979"/>
    <cellStyle name="EYSubTotal 4 4 5" xfId="6980"/>
    <cellStyle name="EYSubTotal 4 4 6" xfId="6981"/>
    <cellStyle name="EYSubTotal 4 40" xfId="6982"/>
    <cellStyle name="EYSubTotal 4 41" xfId="6983"/>
    <cellStyle name="EYSubTotal 4 42" xfId="6984"/>
    <cellStyle name="EYSubTotal 4 43" xfId="6985"/>
    <cellStyle name="EYSubTotal 4 44" xfId="6986"/>
    <cellStyle name="EYSubTotal 4 45" xfId="6987"/>
    <cellStyle name="EYSubTotal 4 46" xfId="6988"/>
    <cellStyle name="EYSubTotal 4 47" xfId="6989"/>
    <cellStyle name="EYSubTotal 4 48" xfId="6990"/>
    <cellStyle name="EYSubTotal 4 5" xfId="6991"/>
    <cellStyle name="EYSubTotal 4 5 2" xfId="6992"/>
    <cellStyle name="EYSubTotal 4 5 3" xfId="6993"/>
    <cellStyle name="EYSubTotal 4 5 4" xfId="6994"/>
    <cellStyle name="EYSubTotal 4 5 5" xfId="6995"/>
    <cellStyle name="EYSubTotal 4 5 6" xfId="6996"/>
    <cellStyle name="EYSubTotal 4 6" xfId="6997"/>
    <cellStyle name="EYSubTotal 4 7" xfId="6998"/>
    <cellStyle name="EYSubTotal 4 8" xfId="6999"/>
    <cellStyle name="EYSubTotal 4 9" xfId="7000"/>
    <cellStyle name="EYSubTotal 40" xfId="7001"/>
    <cellStyle name="EYSubTotal 41" xfId="7002"/>
    <cellStyle name="EYSubTotal 42" xfId="7003"/>
    <cellStyle name="EYSubTotal 43" xfId="7004"/>
    <cellStyle name="EYSubTotal 44" xfId="7005"/>
    <cellStyle name="EYSubTotal 45" xfId="7006"/>
    <cellStyle name="EYSubTotal 46" xfId="7007"/>
    <cellStyle name="EYSubTotal 47" xfId="7008"/>
    <cellStyle name="EYSubTotal 48" xfId="7009"/>
    <cellStyle name="EYSubTotal 49" xfId="7010"/>
    <cellStyle name="EYSubTotal 5" xfId="7011"/>
    <cellStyle name="EYSubTotal 5 10" xfId="7012"/>
    <cellStyle name="EYSubTotal 5 11" xfId="7013"/>
    <cellStyle name="EYSubTotal 5 12" xfId="7014"/>
    <cellStyle name="EYSubTotal 5 13" xfId="7015"/>
    <cellStyle name="EYSubTotal 5 14" xfId="7016"/>
    <cellStyle name="EYSubTotal 5 15" xfId="7017"/>
    <cellStyle name="EYSubTotal 5 16" xfId="7018"/>
    <cellStyle name="EYSubTotal 5 17" xfId="7019"/>
    <cellStyle name="EYSubTotal 5 18" xfId="7020"/>
    <cellStyle name="EYSubTotal 5 19" xfId="7021"/>
    <cellStyle name="EYSubTotal 5 2" xfId="7022"/>
    <cellStyle name="EYSubTotal 5 2 10" xfId="7023"/>
    <cellStyle name="EYSubTotal 5 2 11" xfId="7024"/>
    <cellStyle name="EYSubTotal 5 2 12" xfId="7025"/>
    <cellStyle name="EYSubTotal 5 2 13" xfId="7026"/>
    <cellStyle name="EYSubTotal 5 2 14" xfId="7027"/>
    <cellStyle name="EYSubTotal 5 2 15" xfId="7028"/>
    <cellStyle name="EYSubTotal 5 2 16" xfId="7029"/>
    <cellStyle name="EYSubTotal 5 2 17" xfId="7030"/>
    <cellStyle name="EYSubTotal 5 2 18" xfId="7031"/>
    <cellStyle name="EYSubTotal 5 2 19" xfId="7032"/>
    <cellStyle name="EYSubTotal 5 2 2" xfId="7033"/>
    <cellStyle name="EYSubTotal 5 2 2 10" xfId="7034"/>
    <cellStyle name="EYSubTotal 5 2 2 11" xfId="7035"/>
    <cellStyle name="EYSubTotal 5 2 2 12" xfId="7036"/>
    <cellStyle name="EYSubTotal 5 2 2 13" xfId="7037"/>
    <cellStyle name="EYSubTotal 5 2 2 14" xfId="7038"/>
    <cellStyle name="EYSubTotal 5 2 2 15" xfId="7039"/>
    <cellStyle name="EYSubTotal 5 2 2 16" xfId="7040"/>
    <cellStyle name="EYSubTotal 5 2 2 17" xfId="7041"/>
    <cellStyle name="EYSubTotal 5 2 2 18" xfId="7042"/>
    <cellStyle name="EYSubTotal 5 2 2 19" xfId="7043"/>
    <cellStyle name="EYSubTotal 5 2 2 2" xfId="7044"/>
    <cellStyle name="EYSubTotal 5 2 2 20" xfId="7045"/>
    <cellStyle name="EYSubTotal 5 2 2 21" xfId="7046"/>
    <cellStyle name="EYSubTotal 5 2 2 22" xfId="7047"/>
    <cellStyle name="EYSubTotal 5 2 2 23" xfId="7048"/>
    <cellStyle name="EYSubTotal 5 2 2 24" xfId="7049"/>
    <cellStyle name="EYSubTotal 5 2 2 25" xfId="7050"/>
    <cellStyle name="EYSubTotal 5 2 2 26" xfId="7051"/>
    <cellStyle name="EYSubTotal 5 2 2 27" xfId="7052"/>
    <cellStyle name="EYSubTotal 5 2 2 28" xfId="7053"/>
    <cellStyle name="EYSubTotal 5 2 2 29" xfId="7054"/>
    <cellStyle name="EYSubTotal 5 2 2 3" xfId="7055"/>
    <cellStyle name="EYSubTotal 5 2 2 30" xfId="7056"/>
    <cellStyle name="EYSubTotal 5 2 2 31" xfId="7057"/>
    <cellStyle name="EYSubTotal 5 2 2 32" xfId="7058"/>
    <cellStyle name="EYSubTotal 5 2 2 33" xfId="7059"/>
    <cellStyle name="EYSubTotal 5 2 2 34" xfId="7060"/>
    <cellStyle name="EYSubTotal 5 2 2 35" xfId="7061"/>
    <cellStyle name="EYSubTotal 5 2 2 36" xfId="7062"/>
    <cellStyle name="EYSubTotal 5 2 2 37" xfId="7063"/>
    <cellStyle name="EYSubTotal 5 2 2 38" xfId="7064"/>
    <cellStyle name="EYSubTotal 5 2 2 39" xfId="7065"/>
    <cellStyle name="EYSubTotal 5 2 2 4" xfId="7066"/>
    <cellStyle name="EYSubTotal 5 2 2 40" xfId="7067"/>
    <cellStyle name="EYSubTotal 5 2 2 41" xfId="7068"/>
    <cellStyle name="EYSubTotal 5 2 2 42" xfId="7069"/>
    <cellStyle name="EYSubTotal 5 2 2 43" xfId="7070"/>
    <cellStyle name="EYSubTotal 5 2 2 44" xfId="7071"/>
    <cellStyle name="EYSubTotal 5 2 2 45" xfId="7072"/>
    <cellStyle name="EYSubTotal 5 2 2 46" xfId="7073"/>
    <cellStyle name="EYSubTotal 5 2 2 47" xfId="7074"/>
    <cellStyle name="EYSubTotal 5 2 2 48" xfId="7075"/>
    <cellStyle name="EYSubTotal 5 2 2 49" xfId="7076"/>
    <cellStyle name="EYSubTotal 5 2 2 5" xfId="7077"/>
    <cellStyle name="EYSubTotal 5 2 2 6" xfId="7078"/>
    <cellStyle name="EYSubTotal 5 2 2 7" xfId="7079"/>
    <cellStyle name="EYSubTotal 5 2 2 8" xfId="7080"/>
    <cellStyle name="EYSubTotal 5 2 2 9" xfId="7081"/>
    <cellStyle name="EYSubTotal 5 2 20" xfId="7082"/>
    <cellStyle name="EYSubTotal 5 2 21" xfId="7083"/>
    <cellStyle name="EYSubTotal 5 2 22" xfId="7084"/>
    <cellStyle name="EYSubTotal 5 2 23" xfId="7085"/>
    <cellStyle name="EYSubTotal 5 2 24" xfId="7086"/>
    <cellStyle name="EYSubTotal 5 2 25" xfId="7087"/>
    <cellStyle name="EYSubTotal 5 2 26" xfId="7088"/>
    <cellStyle name="EYSubTotal 5 2 27" xfId="7089"/>
    <cellStyle name="EYSubTotal 5 2 28" xfId="7090"/>
    <cellStyle name="EYSubTotal 5 2 29" xfId="7091"/>
    <cellStyle name="EYSubTotal 5 2 3" xfId="7092"/>
    <cellStyle name="EYSubTotal 5 2 30" xfId="7093"/>
    <cellStyle name="EYSubTotal 5 2 31" xfId="7094"/>
    <cellStyle name="EYSubTotal 5 2 32" xfId="7095"/>
    <cellStyle name="EYSubTotal 5 2 33" xfId="7096"/>
    <cellStyle name="EYSubTotal 5 2 34" xfId="7097"/>
    <cellStyle name="EYSubTotal 5 2 35" xfId="7098"/>
    <cellStyle name="EYSubTotal 5 2 36" xfId="7099"/>
    <cellStyle name="EYSubTotal 5 2 37" xfId="7100"/>
    <cellStyle name="EYSubTotal 5 2 38" xfId="7101"/>
    <cellStyle name="EYSubTotal 5 2 39" xfId="7102"/>
    <cellStyle name="EYSubTotal 5 2 4" xfId="7103"/>
    <cellStyle name="EYSubTotal 5 2 40" xfId="7104"/>
    <cellStyle name="EYSubTotal 5 2 41" xfId="7105"/>
    <cellStyle name="EYSubTotal 5 2 42" xfId="7106"/>
    <cellStyle name="EYSubTotal 5 2 43" xfId="7107"/>
    <cellStyle name="EYSubTotal 5 2 44" xfId="7108"/>
    <cellStyle name="EYSubTotal 5 2 45" xfId="7109"/>
    <cellStyle name="EYSubTotal 5 2 46" xfId="7110"/>
    <cellStyle name="EYSubTotal 5 2 47" xfId="7111"/>
    <cellStyle name="EYSubTotal 5 2 48" xfId="7112"/>
    <cellStyle name="EYSubTotal 5 2 49" xfId="7113"/>
    <cellStyle name="EYSubTotal 5 2 5" xfId="7114"/>
    <cellStyle name="EYSubTotal 5 2 6" xfId="7115"/>
    <cellStyle name="EYSubTotal 5 2 7" xfId="7116"/>
    <cellStyle name="EYSubTotal 5 2 8" xfId="7117"/>
    <cellStyle name="EYSubTotal 5 2 9" xfId="7118"/>
    <cellStyle name="EYSubTotal 5 20" xfId="7119"/>
    <cellStyle name="EYSubTotal 5 21" xfId="7120"/>
    <cellStyle name="EYSubTotal 5 22" xfId="7121"/>
    <cellStyle name="EYSubTotal 5 23" xfId="7122"/>
    <cellStyle name="EYSubTotal 5 24" xfId="7123"/>
    <cellStyle name="EYSubTotal 5 25" xfId="7124"/>
    <cellStyle name="EYSubTotal 5 26" xfId="7125"/>
    <cellStyle name="EYSubTotal 5 27" xfId="7126"/>
    <cellStyle name="EYSubTotal 5 28" xfId="7127"/>
    <cellStyle name="EYSubTotal 5 29" xfId="7128"/>
    <cellStyle name="EYSubTotal 5 3" xfId="7129"/>
    <cellStyle name="EYSubTotal 5 3 2" xfId="7130"/>
    <cellStyle name="EYSubTotal 5 3 3" xfId="7131"/>
    <cellStyle name="EYSubTotal 5 3 4" xfId="7132"/>
    <cellStyle name="EYSubTotal 5 3 5" xfId="7133"/>
    <cellStyle name="EYSubTotal 5 3 6" xfId="7134"/>
    <cellStyle name="EYSubTotal 5 30" xfId="7135"/>
    <cellStyle name="EYSubTotal 5 31" xfId="7136"/>
    <cellStyle name="EYSubTotal 5 32" xfId="7137"/>
    <cellStyle name="EYSubTotal 5 33" xfId="7138"/>
    <cellStyle name="EYSubTotal 5 34" xfId="7139"/>
    <cellStyle name="EYSubTotal 5 35" xfId="7140"/>
    <cellStyle name="EYSubTotal 5 36" xfId="7141"/>
    <cellStyle name="EYSubTotal 5 37" xfId="7142"/>
    <cellStyle name="EYSubTotal 5 38" xfId="7143"/>
    <cellStyle name="EYSubTotal 5 39" xfId="7144"/>
    <cellStyle name="EYSubTotal 5 4" xfId="7145"/>
    <cellStyle name="EYSubTotal 5 4 2" xfId="7146"/>
    <cellStyle name="EYSubTotal 5 4 3" xfId="7147"/>
    <cellStyle name="EYSubTotal 5 4 4" xfId="7148"/>
    <cellStyle name="EYSubTotal 5 4 5" xfId="7149"/>
    <cellStyle name="EYSubTotal 5 4 6" xfId="7150"/>
    <cellStyle name="EYSubTotal 5 40" xfId="7151"/>
    <cellStyle name="EYSubTotal 5 41" xfId="7152"/>
    <cellStyle name="EYSubTotal 5 42" xfId="7153"/>
    <cellStyle name="EYSubTotal 5 43" xfId="7154"/>
    <cellStyle name="EYSubTotal 5 44" xfId="7155"/>
    <cellStyle name="EYSubTotal 5 45" xfId="7156"/>
    <cellStyle name="EYSubTotal 5 46" xfId="7157"/>
    <cellStyle name="EYSubTotal 5 5" xfId="7158"/>
    <cellStyle name="EYSubTotal 5 6" xfId="7159"/>
    <cellStyle name="EYSubTotal 5 7" xfId="7160"/>
    <cellStyle name="EYSubTotal 5 8" xfId="7161"/>
    <cellStyle name="EYSubTotal 5 9" xfId="7162"/>
    <cellStyle name="EYSubTotal 50" xfId="7163"/>
    <cellStyle name="EYSubTotal 51" xfId="7164"/>
    <cellStyle name="EYSubTotal 6" xfId="7165"/>
    <cellStyle name="EYSubTotal 6 10" xfId="7166"/>
    <cellStyle name="EYSubTotal 6 11" xfId="7167"/>
    <cellStyle name="EYSubTotal 6 12" xfId="7168"/>
    <cellStyle name="EYSubTotal 6 13" xfId="7169"/>
    <cellStyle name="EYSubTotal 6 14" xfId="7170"/>
    <cellStyle name="EYSubTotal 6 15" xfId="7171"/>
    <cellStyle name="EYSubTotal 6 16" xfId="7172"/>
    <cellStyle name="EYSubTotal 6 17" xfId="7173"/>
    <cellStyle name="EYSubTotal 6 18" xfId="7174"/>
    <cellStyle name="EYSubTotal 6 19" xfId="7175"/>
    <cellStyle name="EYSubTotal 6 2" xfId="7176"/>
    <cellStyle name="EYSubTotal 6 2 10" xfId="7177"/>
    <cellStyle name="EYSubTotal 6 2 11" xfId="7178"/>
    <cellStyle name="EYSubTotal 6 2 12" xfId="7179"/>
    <cellStyle name="EYSubTotal 6 2 13" xfId="7180"/>
    <cellStyle name="EYSubTotal 6 2 14" xfId="7181"/>
    <cellStyle name="EYSubTotal 6 2 15" xfId="7182"/>
    <cellStyle name="EYSubTotal 6 2 16" xfId="7183"/>
    <cellStyle name="EYSubTotal 6 2 17" xfId="7184"/>
    <cellStyle name="EYSubTotal 6 2 18" xfId="7185"/>
    <cellStyle name="EYSubTotal 6 2 19" xfId="7186"/>
    <cellStyle name="EYSubTotal 6 2 2" xfId="7187"/>
    <cellStyle name="EYSubTotal 6 2 20" xfId="7188"/>
    <cellStyle name="EYSubTotal 6 2 21" xfId="7189"/>
    <cellStyle name="EYSubTotal 6 2 22" xfId="7190"/>
    <cellStyle name="EYSubTotal 6 2 23" xfId="7191"/>
    <cellStyle name="EYSubTotal 6 2 24" xfId="7192"/>
    <cellStyle name="EYSubTotal 6 2 25" xfId="7193"/>
    <cellStyle name="EYSubTotal 6 2 26" xfId="7194"/>
    <cellStyle name="EYSubTotal 6 2 27" xfId="7195"/>
    <cellStyle name="EYSubTotal 6 2 28" xfId="7196"/>
    <cellStyle name="EYSubTotal 6 2 29" xfId="7197"/>
    <cellStyle name="EYSubTotal 6 2 3" xfId="7198"/>
    <cellStyle name="EYSubTotal 6 2 30" xfId="7199"/>
    <cellStyle name="EYSubTotal 6 2 31" xfId="7200"/>
    <cellStyle name="EYSubTotal 6 2 32" xfId="7201"/>
    <cellStyle name="EYSubTotal 6 2 33" xfId="7202"/>
    <cellStyle name="EYSubTotal 6 2 34" xfId="7203"/>
    <cellStyle name="EYSubTotal 6 2 35" xfId="7204"/>
    <cellStyle name="EYSubTotal 6 2 36" xfId="7205"/>
    <cellStyle name="EYSubTotal 6 2 37" xfId="7206"/>
    <cellStyle name="EYSubTotal 6 2 38" xfId="7207"/>
    <cellStyle name="EYSubTotal 6 2 39" xfId="7208"/>
    <cellStyle name="EYSubTotal 6 2 4" xfId="7209"/>
    <cellStyle name="EYSubTotal 6 2 40" xfId="7210"/>
    <cellStyle name="EYSubTotal 6 2 41" xfId="7211"/>
    <cellStyle name="EYSubTotal 6 2 42" xfId="7212"/>
    <cellStyle name="EYSubTotal 6 2 43" xfId="7213"/>
    <cellStyle name="EYSubTotal 6 2 44" xfId="7214"/>
    <cellStyle name="EYSubTotal 6 2 45" xfId="7215"/>
    <cellStyle name="EYSubTotal 6 2 46" xfId="7216"/>
    <cellStyle name="EYSubTotal 6 2 47" xfId="7217"/>
    <cellStyle name="EYSubTotal 6 2 48" xfId="7218"/>
    <cellStyle name="EYSubTotal 6 2 49" xfId="7219"/>
    <cellStyle name="EYSubTotal 6 2 5" xfId="7220"/>
    <cellStyle name="EYSubTotal 6 2 6" xfId="7221"/>
    <cellStyle name="EYSubTotal 6 2 7" xfId="7222"/>
    <cellStyle name="EYSubTotal 6 2 8" xfId="7223"/>
    <cellStyle name="EYSubTotal 6 2 9" xfId="7224"/>
    <cellStyle name="EYSubTotal 6 20" xfId="7225"/>
    <cellStyle name="EYSubTotal 6 21" xfId="7226"/>
    <cellStyle name="EYSubTotal 6 22" xfId="7227"/>
    <cellStyle name="EYSubTotal 6 23" xfId="7228"/>
    <cellStyle name="EYSubTotal 6 24" xfId="7229"/>
    <cellStyle name="EYSubTotal 6 25" xfId="7230"/>
    <cellStyle name="EYSubTotal 6 26" xfId="7231"/>
    <cellStyle name="EYSubTotal 6 27" xfId="7232"/>
    <cellStyle name="EYSubTotal 6 28" xfId="7233"/>
    <cellStyle name="EYSubTotal 6 29" xfId="7234"/>
    <cellStyle name="EYSubTotal 6 3" xfId="7235"/>
    <cellStyle name="EYSubTotal 6 30" xfId="7236"/>
    <cellStyle name="EYSubTotal 6 31" xfId="7237"/>
    <cellStyle name="EYSubTotal 6 32" xfId="7238"/>
    <cellStyle name="EYSubTotal 6 33" xfId="7239"/>
    <cellStyle name="EYSubTotal 6 34" xfId="7240"/>
    <cellStyle name="EYSubTotal 6 35" xfId="7241"/>
    <cellStyle name="EYSubTotal 6 36" xfId="7242"/>
    <cellStyle name="EYSubTotal 6 37" xfId="7243"/>
    <cellStyle name="EYSubTotal 6 38" xfId="7244"/>
    <cellStyle name="EYSubTotal 6 39" xfId="7245"/>
    <cellStyle name="EYSubTotal 6 4" xfId="7246"/>
    <cellStyle name="EYSubTotal 6 40" xfId="7247"/>
    <cellStyle name="EYSubTotal 6 41" xfId="7248"/>
    <cellStyle name="EYSubTotal 6 42" xfId="7249"/>
    <cellStyle name="EYSubTotal 6 43" xfId="7250"/>
    <cellStyle name="EYSubTotal 6 44" xfId="7251"/>
    <cellStyle name="EYSubTotal 6 45" xfId="7252"/>
    <cellStyle name="EYSubTotal 6 46" xfId="7253"/>
    <cellStyle name="EYSubTotal 6 47" xfId="7254"/>
    <cellStyle name="EYSubTotal 6 48" xfId="7255"/>
    <cellStyle name="EYSubTotal 6 49" xfId="7256"/>
    <cellStyle name="EYSubTotal 6 5" xfId="7257"/>
    <cellStyle name="EYSubTotal 6 6" xfId="7258"/>
    <cellStyle name="EYSubTotal 6 7" xfId="7259"/>
    <cellStyle name="EYSubTotal 6 8" xfId="7260"/>
    <cellStyle name="EYSubTotal 6 9" xfId="7261"/>
    <cellStyle name="EYSubTotal 7" xfId="7262"/>
    <cellStyle name="EYSubTotal 7 2" xfId="7263"/>
    <cellStyle name="EYSubTotal 7 3" xfId="7264"/>
    <cellStyle name="EYSubTotal 7 4" xfId="7265"/>
    <cellStyle name="EYSubTotal 7 5" xfId="7266"/>
    <cellStyle name="EYSubTotal 7 6" xfId="7267"/>
    <cellStyle name="EYSubTotal 8" xfId="7268"/>
    <cellStyle name="EYSubTotal 8 2" xfId="7269"/>
    <cellStyle name="EYSubTotal 8 3" xfId="7270"/>
    <cellStyle name="EYSubTotal 8 4" xfId="7271"/>
    <cellStyle name="EYSubTotal 8 5" xfId="7272"/>
    <cellStyle name="EYSubTotal 8 6" xfId="7273"/>
    <cellStyle name="EYSubTotal 9" xfId="7274"/>
    <cellStyle name="EYtext" xfId="7275"/>
    <cellStyle name="EYTotal" xfId="7276"/>
    <cellStyle name="EYTotal 2" xfId="7277"/>
    <cellStyle name="EYTotal 2 2" xfId="7278"/>
    <cellStyle name="EYTotal 2 2 10" xfId="7279"/>
    <cellStyle name="EYTotal 2 2 11" xfId="7280"/>
    <cellStyle name="EYTotal 2 2 12" xfId="7281"/>
    <cellStyle name="EYTotal 2 2 13" xfId="7282"/>
    <cellStyle name="EYTotal 2 2 14" xfId="7283"/>
    <cellStyle name="EYTotal 2 2 15" xfId="7284"/>
    <cellStyle name="EYTotal 2 2 16" xfId="7285"/>
    <cellStyle name="EYTotal 2 2 17" xfId="7286"/>
    <cellStyle name="EYTotal 2 2 18" xfId="7287"/>
    <cellStyle name="EYTotal 2 2 19" xfId="7288"/>
    <cellStyle name="EYTotal 2 2 2" xfId="7289"/>
    <cellStyle name="EYTotal 2 2 20" xfId="7290"/>
    <cellStyle name="EYTotal 2 2 21" xfId="7291"/>
    <cellStyle name="EYTotal 2 2 22" xfId="7292"/>
    <cellStyle name="EYTotal 2 2 23" xfId="7293"/>
    <cellStyle name="EYTotal 2 2 24" xfId="7294"/>
    <cellStyle name="EYTotal 2 2 25" xfId="7295"/>
    <cellStyle name="EYTotal 2 2 26" xfId="7296"/>
    <cellStyle name="EYTotal 2 2 27" xfId="7297"/>
    <cellStyle name="EYTotal 2 2 28" xfId="7298"/>
    <cellStyle name="EYTotal 2 2 29" xfId="7299"/>
    <cellStyle name="EYTotal 2 2 3" xfId="7300"/>
    <cellStyle name="EYTotal 2 2 30" xfId="7301"/>
    <cellStyle name="EYTotal 2 2 31" xfId="7302"/>
    <cellStyle name="EYTotal 2 2 32" xfId="7303"/>
    <cellStyle name="EYTotal 2 2 33" xfId="7304"/>
    <cellStyle name="EYTotal 2 2 34" xfId="7305"/>
    <cellStyle name="EYTotal 2 2 35" xfId="7306"/>
    <cellStyle name="EYTotal 2 2 36" xfId="7307"/>
    <cellStyle name="EYTotal 2 2 37" xfId="7308"/>
    <cellStyle name="EYTotal 2 2 38" xfId="7309"/>
    <cellStyle name="EYTotal 2 2 39" xfId="7310"/>
    <cellStyle name="EYTotal 2 2 4" xfId="7311"/>
    <cellStyle name="EYTotal 2 2 40" xfId="7312"/>
    <cellStyle name="EYTotal 2 2 41" xfId="7313"/>
    <cellStyle name="EYTotal 2 2 42" xfId="7314"/>
    <cellStyle name="EYTotal 2 2 43" xfId="7315"/>
    <cellStyle name="EYTotal 2 2 44" xfId="7316"/>
    <cellStyle name="EYTotal 2 2 45" xfId="7317"/>
    <cellStyle name="EYTotal 2 2 46" xfId="7318"/>
    <cellStyle name="EYTotal 2 2 47" xfId="7319"/>
    <cellStyle name="EYTotal 2 2 48" xfId="7320"/>
    <cellStyle name="EYTotal 2 2 5" xfId="7321"/>
    <cellStyle name="EYTotal 2 2 6" xfId="7322"/>
    <cellStyle name="EYTotal 2 2 7" xfId="7323"/>
    <cellStyle name="EYTotal 2 2 8" xfId="7324"/>
    <cellStyle name="EYTotal 2 2 9" xfId="7325"/>
    <cellStyle name="EYTotal 2 3" xfId="7326"/>
    <cellStyle name="EYTotal 2 3 2" xfId="7327"/>
    <cellStyle name="EYTotal 3" xfId="7328"/>
    <cellStyle name="EYTotal 3 2" xfId="7329"/>
    <cellStyle name="EYTotal 3 2 10" xfId="7330"/>
    <cellStyle name="EYTotal 3 2 11" xfId="7331"/>
    <cellStyle name="EYTotal 3 2 12" xfId="7332"/>
    <cellStyle name="EYTotal 3 2 13" xfId="7333"/>
    <cellStyle name="EYTotal 3 2 14" xfId="7334"/>
    <cellStyle name="EYTotal 3 2 15" xfId="7335"/>
    <cellStyle name="EYTotal 3 2 16" xfId="7336"/>
    <cellStyle name="EYTotal 3 2 17" xfId="7337"/>
    <cellStyle name="EYTotal 3 2 18" xfId="7338"/>
    <cellStyle name="EYTotal 3 2 19" xfId="7339"/>
    <cellStyle name="EYTotal 3 2 2" xfId="7340"/>
    <cellStyle name="EYTotal 3 2 20" xfId="7341"/>
    <cellStyle name="EYTotal 3 2 21" xfId="7342"/>
    <cellStyle name="EYTotal 3 2 22" xfId="7343"/>
    <cellStyle name="EYTotal 3 2 23" xfId="7344"/>
    <cellStyle name="EYTotal 3 2 24" xfId="7345"/>
    <cellStyle name="EYTotal 3 2 25" xfId="7346"/>
    <cellStyle name="EYTotal 3 2 26" xfId="7347"/>
    <cellStyle name="EYTotal 3 2 27" xfId="7348"/>
    <cellStyle name="EYTotal 3 2 28" xfId="7349"/>
    <cellStyle name="EYTotal 3 2 29" xfId="7350"/>
    <cellStyle name="EYTotal 3 2 3" xfId="7351"/>
    <cellStyle name="EYTotal 3 2 30" xfId="7352"/>
    <cellStyle name="EYTotal 3 2 31" xfId="7353"/>
    <cellStyle name="EYTotal 3 2 32" xfId="7354"/>
    <cellStyle name="EYTotal 3 2 33" xfId="7355"/>
    <cellStyle name="EYTotal 3 2 34" xfId="7356"/>
    <cellStyle name="EYTotal 3 2 35" xfId="7357"/>
    <cellStyle name="EYTotal 3 2 36" xfId="7358"/>
    <cellStyle name="EYTotal 3 2 37" xfId="7359"/>
    <cellStyle name="EYTotal 3 2 38" xfId="7360"/>
    <cellStyle name="EYTotal 3 2 39" xfId="7361"/>
    <cellStyle name="EYTotal 3 2 4" xfId="7362"/>
    <cellStyle name="EYTotal 3 2 40" xfId="7363"/>
    <cellStyle name="EYTotal 3 2 41" xfId="7364"/>
    <cellStyle name="EYTotal 3 2 42" xfId="7365"/>
    <cellStyle name="EYTotal 3 2 43" xfId="7366"/>
    <cellStyle name="EYTotal 3 2 44" xfId="7367"/>
    <cellStyle name="EYTotal 3 2 45" xfId="7368"/>
    <cellStyle name="EYTotal 3 2 46" xfId="7369"/>
    <cellStyle name="EYTotal 3 2 47" xfId="7370"/>
    <cellStyle name="EYTotal 3 2 48" xfId="7371"/>
    <cellStyle name="EYTotal 3 2 5" xfId="7372"/>
    <cellStyle name="EYTotal 3 2 6" xfId="7373"/>
    <cellStyle name="EYTotal 3 2 7" xfId="7374"/>
    <cellStyle name="EYTotal 3 2 8" xfId="7375"/>
    <cellStyle name="EYTotal 3 2 9" xfId="7376"/>
    <cellStyle name="EYTotal 3 3" xfId="7377"/>
    <cellStyle name="EYTotal 3 3 2" xfId="7378"/>
    <cellStyle name="EYTotal 4" xfId="7379"/>
    <cellStyle name="EYTotal 4 10" xfId="7380"/>
    <cellStyle name="EYTotal 4 11" xfId="7381"/>
    <cellStyle name="EYTotal 4 12" xfId="7382"/>
    <cellStyle name="EYTotal 4 13" xfId="7383"/>
    <cellStyle name="EYTotal 4 14" xfId="7384"/>
    <cellStyle name="EYTotal 4 15" xfId="7385"/>
    <cellStyle name="EYTotal 4 16" xfId="7386"/>
    <cellStyle name="EYTotal 4 17" xfId="7387"/>
    <cellStyle name="EYTotal 4 18" xfId="7388"/>
    <cellStyle name="EYTotal 4 19" xfId="7389"/>
    <cellStyle name="EYTotal 4 2" xfId="7390"/>
    <cellStyle name="EYTotal 4 20" xfId="7391"/>
    <cellStyle name="EYTotal 4 21" xfId="7392"/>
    <cellStyle name="EYTotal 4 22" xfId="7393"/>
    <cellStyle name="EYTotal 4 23" xfId="7394"/>
    <cellStyle name="EYTotal 4 24" xfId="7395"/>
    <cellStyle name="EYTotal 4 25" xfId="7396"/>
    <cellStyle name="EYTotal 4 26" xfId="7397"/>
    <cellStyle name="EYTotal 4 27" xfId="7398"/>
    <cellStyle name="EYTotal 4 28" xfId="7399"/>
    <cellStyle name="EYTotal 4 29" xfId="7400"/>
    <cellStyle name="EYTotal 4 3" xfId="7401"/>
    <cellStyle name="EYTotal 4 30" xfId="7402"/>
    <cellStyle name="EYTotal 4 31" xfId="7403"/>
    <cellStyle name="EYTotal 4 32" xfId="7404"/>
    <cellStyle name="EYTotal 4 33" xfId="7405"/>
    <cellStyle name="EYTotal 4 34" xfId="7406"/>
    <cellStyle name="EYTotal 4 35" xfId="7407"/>
    <cellStyle name="EYTotal 4 36" xfId="7408"/>
    <cellStyle name="EYTotal 4 37" xfId="7409"/>
    <cellStyle name="EYTotal 4 38" xfId="7410"/>
    <cellStyle name="EYTotal 4 39" xfId="7411"/>
    <cellStyle name="EYTotal 4 4" xfId="7412"/>
    <cellStyle name="EYTotal 4 40" xfId="7413"/>
    <cellStyle name="EYTotal 4 41" xfId="7414"/>
    <cellStyle name="EYTotal 4 42" xfId="7415"/>
    <cellStyle name="EYTotal 4 43" xfId="7416"/>
    <cellStyle name="EYTotal 4 44" xfId="7417"/>
    <cellStyle name="EYTotal 4 45" xfId="7418"/>
    <cellStyle name="EYTotal 4 46" xfId="7419"/>
    <cellStyle name="EYTotal 4 47" xfId="7420"/>
    <cellStyle name="EYTotal 4 48" xfId="7421"/>
    <cellStyle name="EYTotal 4 5" xfId="7422"/>
    <cellStyle name="EYTotal 4 6" xfId="7423"/>
    <cellStyle name="EYTotal 4 7" xfId="7424"/>
    <cellStyle name="EYTotal 4 8" xfId="7425"/>
    <cellStyle name="EYTotal 4 9" xfId="7426"/>
    <cellStyle name="EYTotal 5" xfId="7427"/>
    <cellStyle name="EYTotal 5 2" xfId="7428"/>
    <cellStyle name="EYWIP" xfId="7429"/>
    <cellStyle name="EYWIP 2" xfId="7430"/>
    <cellStyle name="EYWIP 3" xfId="7431"/>
    <cellStyle name="F.dateDD-MMM-YY" xfId="7432"/>
    <cellStyle name="F.dateMMM-YY" xfId="7433"/>
    <cellStyle name="F.general" xfId="7434"/>
    <cellStyle name="F.percentage" xfId="7435"/>
    <cellStyle name="F.text" xfId="7436"/>
    <cellStyle name="F.textgrid" xfId="7437"/>
    <cellStyle name="Factor" xfId="7438"/>
    <cellStyle name="Factor 2" xfId="7439"/>
    <cellStyle name="Factor 3" xfId="7440"/>
    <cellStyle name="Factor 4" xfId="7441"/>
    <cellStyle name="fdc" xfId="7442"/>
    <cellStyle name="Feed Label" xfId="7443"/>
    <cellStyle name="Feeder Field" xfId="7444"/>
    <cellStyle name="Feeder Field - Light" xfId="7445"/>
    <cellStyle name="Feeder Field 10" xfId="7446"/>
    <cellStyle name="Feeder Field 10 10" xfId="7447"/>
    <cellStyle name="Feeder Field 10 11" xfId="7448"/>
    <cellStyle name="Feeder Field 10 12" xfId="7449"/>
    <cellStyle name="Feeder Field 10 13" xfId="7450"/>
    <cellStyle name="Feeder Field 10 14" xfId="7451"/>
    <cellStyle name="Feeder Field 10 15" xfId="7452"/>
    <cellStyle name="Feeder Field 10 16" xfId="7453"/>
    <cellStyle name="Feeder Field 10 17" xfId="7454"/>
    <cellStyle name="Feeder Field 10 18" xfId="7455"/>
    <cellStyle name="Feeder Field 10 19" xfId="7456"/>
    <cellStyle name="Feeder Field 10 2" xfId="7457"/>
    <cellStyle name="Feeder Field 10 2 10" xfId="7458"/>
    <cellStyle name="Feeder Field 10 2 11" xfId="7459"/>
    <cellStyle name="Feeder Field 10 2 12" xfId="7460"/>
    <cellStyle name="Feeder Field 10 2 13" xfId="7461"/>
    <cellStyle name="Feeder Field 10 2 14" xfId="7462"/>
    <cellStyle name="Feeder Field 10 2 15" xfId="7463"/>
    <cellStyle name="Feeder Field 10 2 16" xfId="7464"/>
    <cellStyle name="Feeder Field 10 2 17" xfId="7465"/>
    <cellStyle name="Feeder Field 10 2 18" xfId="7466"/>
    <cellStyle name="Feeder Field 10 2 19" xfId="7467"/>
    <cellStyle name="Feeder Field 10 2 2" xfId="7468"/>
    <cellStyle name="Feeder Field 10 2 2 10" xfId="7469"/>
    <cellStyle name="Feeder Field 10 2 2 11" xfId="7470"/>
    <cellStyle name="Feeder Field 10 2 2 12" xfId="7471"/>
    <cellStyle name="Feeder Field 10 2 2 13" xfId="7472"/>
    <cellStyle name="Feeder Field 10 2 2 14" xfId="7473"/>
    <cellStyle name="Feeder Field 10 2 2 15" xfId="7474"/>
    <cellStyle name="Feeder Field 10 2 2 16" xfId="7475"/>
    <cellStyle name="Feeder Field 10 2 2 17" xfId="7476"/>
    <cellStyle name="Feeder Field 10 2 2 18" xfId="7477"/>
    <cellStyle name="Feeder Field 10 2 2 19" xfId="7478"/>
    <cellStyle name="Feeder Field 10 2 2 2" xfId="7479"/>
    <cellStyle name="Feeder Field 10 2 2 2 10" xfId="7480"/>
    <cellStyle name="Feeder Field 10 2 2 2 11" xfId="7481"/>
    <cellStyle name="Feeder Field 10 2 2 2 12" xfId="7482"/>
    <cellStyle name="Feeder Field 10 2 2 2 13" xfId="7483"/>
    <cellStyle name="Feeder Field 10 2 2 2 14" xfId="7484"/>
    <cellStyle name="Feeder Field 10 2 2 2 15" xfId="7485"/>
    <cellStyle name="Feeder Field 10 2 2 2 16" xfId="7486"/>
    <cellStyle name="Feeder Field 10 2 2 2 17" xfId="7487"/>
    <cellStyle name="Feeder Field 10 2 2 2 18" xfId="7488"/>
    <cellStyle name="Feeder Field 10 2 2 2 19" xfId="7489"/>
    <cellStyle name="Feeder Field 10 2 2 2 2" xfId="7490"/>
    <cellStyle name="Feeder Field 10 2 2 2 20" xfId="7491"/>
    <cellStyle name="Feeder Field 10 2 2 2 21" xfId="7492"/>
    <cellStyle name="Feeder Field 10 2 2 2 3" xfId="7493"/>
    <cellStyle name="Feeder Field 10 2 2 2 4" xfId="7494"/>
    <cellStyle name="Feeder Field 10 2 2 2 5" xfId="7495"/>
    <cellStyle name="Feeder Field 10 2 2 2 6" xfId="7496"/>
    <cellStyle name="Feeder Field 10 2 2 2 7" xfId="7497"/>
    <cellStyle name="Feeder Field 10 2 2 2 8" xfId="7498"/>
    <cellStyle name="Feeder Field 10 2 2 2 9" xfId="7499"/>
    <cellStyle name="Feeder Field 10 2 2 20" xfId="7500"/>
    <cellStyle name="Feeder Field 10 2 2 21" xfId="7501"/>
    <cellStyle name="Feeder Field 10 2 2 22" xfId="7502"/>
    <cellStyle name="Feeder Field 10 2 2 3" xfId="7503"/>
    <cellStyle name="Feeder Field 10 2 2 4" xfId="7504"/>
    <cellStyle name="Feeder Field 10 2 2 5" xfId="7505"/>
    <cellStyle name="Feeder Field 10 2 2 6" xfId="7506"/>
    <cellStyle name="Feeder Field 10 2 2 7" xfId="7507"/>
    <cellStyle name="Feeder Field 10 2 2 8" xfId="7508"/>
    <cellStyle name="Feeder Field 10 2 2 9" xfId="7509"/>
    <cellStyle name="Feeder Field 10 2 20" xfId="7510"/>
    <cellStyle name="Feeder Field 10 2 21" xfId="7511"/>
    <cellStyle name="Feeder Field 10 2 22" xfId="7512"/>
    <cellStyle name="Feeder Field 10 2 23" xfId="7513"/>
    <cellStyle name="Feeder Field 10 2 3" xfId="7514"/>
    <cellStyle name="Feeder Field 10 2 4" xfId="7515"/>
    <cellStyle name="Feeder Field 10 2 5" xfId="7516"/>
    <cellStyle name="Feeder Field 10 2 6" xfId="7517"/>
    <cellStyle name="Feeder Field 10 2 7" xfId="7518"/>
    <cellStyle name="Feeder Field 10 2 8" xfId="7519"/>
    <cellStyle name="Feeder Field 10 2 9" xfId="7520"/>
    <cellStyle name="Feeder Field 10 20" xfId="7521"/>
    <cellStyle name="Feeder Field 10 21" xfId="7522"/>
    <cellStyle name="Feeder Field 10 22" xfId="7523"/>
    <cellStyle name="Feeder Field 10 23" xfId="7524"/>
    <cellStyle name="Feeder Field 10 24" xfId="7525"/>
    <cellStyle name="Feeder Field 10 25" xfId="7526"/>
    <cellStyle name="Feeder Field 10 3" xfId="7527"/>
    <cellStyle name="Feeder Field 10 3 10" xfId="7528"/>
    <cellStyle name="Feeder Field 10 3 11" xfId="7529"/>
    <cellStyle name="Feeder Field 10 3 12" xfId="7530"/>
    <cellStyle name="Feeder Field 10 3 13" xfId="7531"/>
    <cellStyle name="Feeder Field 10 3 14" xfId="7532"/>
    <cellStyle name="Feeder Field 10 3 15" xfId="7533"/>
    <cellStyle name="Feeder Field 10 3 16" xfId="7534"/>
    <cellStyle name="Feeder Field 10 3 17" xfId="7535"/>
    <cellStyle name="Feeder Field 10 3 18" xfId="7536"/>
    <cellStyle name="Feeder Field 10 3 19" xfId="7537"/>
    <cellStyle name="Feeder Field 10 3 2" xfId="7538"/>
    <cellStyle name="Feeder Field 10 3 2 10" xfId="7539"/>
    <cellStyle name="Feeder Field 10 3 2 11" xfId="7540"/>
    <cellStyle name="Feeder Field 10 3 2 12" xfId="7541"/>
    <cellStyle name="Feeder Field 10 3 2 13" xfId="7542"/>
    <cellStyle name="Feeder Field 10 3 2 14" xfId="7543"/>
    <cellStyle name="Feeder Field 10 3 2 15" xfId="7544"/>
    <cellStyle name="Feeder Field 10 3 2 16" xfId="7545"/>
    <cellStyle name="Feeder Field 10 3 2 17" xfId="7546"/>
    <cellStyle name="Feeder Field 10 3 2 18" xfId="7547"/>
    <cellStyle name="Feeder Field 10 3 2 19" xfId="7548"/>
    <cellStyle name="Feeder Field 10 3 2 2" xfId="7549"/>
    <cellStyle name="Feeder Field 10 3 2 20" xfId="7550"/>
    <cellStyle name="Feeder Field 10 3 2 21" xfId="7551"/>
    <cellStyle name="Feeder Field 10 3 2 3" xfId="7552"/>
    <cellStyle name="Feeder Field 10 3 2 4" xfId="7553"/>
    <cellStyle name="Feeder Field 10 3 2 5" xfId="7554"/>
    <cellStyle name="Feeder Field 10 3 2 6" xfId="7555"/>
    <cellStyle name="Feeder Field 10 3 2 7" xfId="7556"/>
    <cellStyle name="Feeder Field 10 3 2 8" xfId="7557"/>
    <cellStyle name="Feeder Field 10 3 2 9" xfId="7558"/>
    <cellStyle name="Feeder Field 10 3 20" xfId="7559"/>
    <cellStyle name="Feeder Field 10 3 21" xfId="7560"/>
    <cellStyle name="Feeder Field 10 3 22" xfId="7561"/>
    <cellStyle name="Feeder Field 10 3 3" xfId="7562"/>
    <cellStyle name="Feeder Field 10 3 4" xfId="7563"/>
    <cellStyle name="Feeder Field 10 3 5" xfId="7564"/>
    <cellStyle name="Feeder Field 10 3 6" xfId="7565"/>
    <cellStyle name="Feeder Field 10 3 7" xfId="7566"/>
    <cellStyle name="Feeder Field 10 3 8" xfId="7567"/>
    <cellStyle name="Feeder Field 10 3 9" xfId="7568"/>
    <cellStyle name="Feeder Field 10 4" xfId="7569"/>
    <cellStyle name="Feeder Field 10 5" xfId="7570"/>
    <cellStyle name="Feeder Field 10 6" xfId="7571"/>
    <cellStyle name="Feeder Field 10 7" xfId="7572"/>
    <cellStyle name="Feeder Field 10 8" xfId="7573"/>
    <cellStyle name="Feeder Field 10 9" xfId="7574"/>
    <cellStyle name="Feeder Field 11" xfId="7575"/>
    <cellStyle name="Feeder Field 11 10" xfId="7576"/>
    <cellStyle name="Feeder Field 11 11" xfId="7577"/>
    <cellStyle name="Feeder Field 11 12" xfId="7578"/>
    <cellStyle name="Feeder Field 11 13" xfId="7579"/>
    <cellStyle name="Feeder Field 11 14" xfId="7580"/>
    <cellStyle name="Feeder Field 11 15" xfId="7581"/>
    <cellStyle name="Feeder Field 11 16" xfId="7582"/>
    <cellStyle name="Feeder Field 11 17" xfId="7583"/>
    <cellStyle name="Feeder Field 11 18" xfId="7584"/>
    <cellStyle name="Feeder Field 11 19" xfId="7585"/>
    <cellStyle name="Feeder Field 11 2" xfId="7586"/>
    <cellStyle name="Feeder Field 11 2 10" xfId="7587"/>
    <cellStyle name="Feeder Field 11 2 11" xfId="7588"/>
    <cellStyle name="Feeder Field 11 2 12" xfId="7589"/>
    <cellStyle name="Feeder Field 11 2 13" xfId="7590"/>
    <cellStyle name="Feeder Field 11 2 14" xfId="7591"/>
    <cellStyle name="Feeder Field 11 2 15" xfId="7592"/>
    <cellStyle name="Feeder Field 11 2 16" xfId="7593"/>
    <cellStyle name="Feeder Field 11 2 17" xfId="7594"/>
    <cellStyle name="Feeder Field 11 2 18" xfId="7595"/>
    <cellStyle name="Feeder Field 11 2 19" xfId="7596"/>
    <cellStyle name="Feeder Field 11 2 2" xfId="7597"/>
    <cellStyle name="Feeder Field 11 2 2 10" xfId="7598"/>
    <cellStyle name="Feeder Field 11 2 2 11" xfId="7599"/>
    <cellStyle name="Feeder Field 11 2 2 12" xfId="7600"/>
    <cellStyle name="Feeder Field 11 2 2 13" xfId="7601"/>
    <cellStyle name="Feeder Field 11 2 2 14" xfId="7602"/>
    <cellStyle name="Feeder Field 11 2 2 15" xfId="7603"/>
    <cellStyle name="Feeder Field 11 2 2 16" xfId="7604"/>
    <cellStyle name="Feeder Field 11 2 2 17" xfId="7605"/>
    <cellStyle name="Feeder Field 11 2 2 18" xfId="7606"/>
    <cellStyle name="Feeder Field 11 2 2 19" xfId="7607"/>
    <cellStyle name="Feeder Field 11 2 2 2" xfId="7608"/>
    <cellStyle name="Feeder Field 11 2 2 2 10" xfId="7609"/>
    <cellStyle name="Feeder Field 11 2 2 2 11" xfId="7610"/>
    <cellStyle name="Feeder Field 11 2 2 2 12" xfId="7611"/>
    <cellStyle name="Feeder Field 11 2 2 2 13" xfId="7612"/>
    <cellStyle name="Feeder Field 11 2 2 2 14" xfId="7613"/>
    <cellStyle name="Feeder Field 11 2 2 2 15" xfId="7614"/>
    <cellStyle name="Feeder Field 11 2 2 2 16" xfId="7615"/>
    <cellStyle name="Feeder Field 11 2 2 2 17" xfId="7616"/>
    <cellStyle name="Feeder Field 11 2 2 2 18" xfId="7617"/>
    <cellStyle name="Feeder Field 11 2 2 2 19" xfId="7618"/>
    <cellStyle name="Feeder Field 11 2 2 2 2" xfId="7619"/>
    <cellStyle name="Feeder Field 11 2 2 2 20" xfId="7620"/>
    <cellStyle name="Feeder Field 11 2 2 2 21" xfId="7621"/>
    <cellStyle name="Feeder Field 11 2 2 2 3" xfId="7622"/>
    <cellStyle name="Feeder Field 11 2 2 2 4" xfId="7623"/>
    <cellStyle name="Feeder Field 11 2 2 2 5" xfId="7624"/>
    <cellStyle name="Feeder Field 11 2 2 2 6" xfId="7625"/>
    <cellStyle name="Feeder Field 11 2 2 2 7" xfId="7626"/>
    <cellStyle name="Feeder Field 11 2 2 2 8" xfId="7627"/>
    <cellStyle name="Feeder Field 11 2 2 2 9" xfId="7628"/>
    <cellStyle name="Feeder Field 11 2 2 20" xfId="7629"/>
    <cellStyle name="Feeder Field 11 2 2 21" xfId="7630"/>
    <cellStyle name="Feeder Field 11 2 2 22" xfId="7631"/>
    <cellStyle name="Feeder Field 11 2 2 3" xfId="7632"/>
    <cellStyle name="Feeder Field 11 2 2 4" xfId="7633"/>
    <cellStyle name="Feeder Field 11 2 2 5" xfId="7634"/>
    <cellStyle name="Feeder Field 11 2 2 6" xfId="7635"/>
    <cellStyle name="Feeder Field 11 2 2 7" xfId="7636"/>
    <cellStyle name="Feeder Field 11 2 2 8" xfId="7637"/>
    <cellStyle name="Feeder Field 11 2 2 9" xfId="7638"/>
    <cellStyle name="Feeder Field 11 2 20" xfId="7639"/>
    <cellStyle name="Feeder Field 11 2 21" xfId="7640"/>
    <cellStyle name="Feeder Field 11 2 22" xfId="7641"/>
    <cellStyle name="Feeder Field 11 2 23" xfId="7642"/>
    <cellStyle name="Feeder Field 11 2 3" xfId="7643"/>
    <cellStyle name="Feeder Field 11 2 4" xfId="7644"/>
    <cellStyle name="Feeder Field 11 2 5" xfId="7645"/>
    <cellStyle name="Feeder Field 11 2 6" xfId="7646"/>
    <cellStyle name="Feeder Field 11 2 7" xfId="7647"/>
    <cellStyle name="Feeder Field 11 2 8" xfId="7648"/>
    <cellStyle name="Feeder Field 11 2 9" xfId="7649"/>
    <cellStyle name="Feeder Field 11 20" xfId="7650"/>
    <cellStyle name="Feeder Field 11 21" xfId="7651"/>
    <cellStyle name="Feeder Field 11 22" xfId="7652"/>
    <cellStyle name="Feeder Field 11 23" xfId="7653"/>
    <cellStyle name="Feeder Field 11 24" xfId="7654"/>
    <cellStyle name="Feeder Field 11 25" xfId="7655"/>
    <cellStyle name="Feeder Field 11 3" xfId="7656"/>
    <cellStyle name="Feeder Field 11 3 10" xfId="7657"/>
    <cellStyle name="Feeder Field 11 3 11" xfId="7658"/>
    <cellStyle name="Feeder Field 11 3 12" xfId="7659"/>
    <cellStyle name="Feeder Field 11 3 13" xfId="7660"/>
    <cellStyle name="Feeder Field 11 3 14" xfId="7661"/>
    <cellStyle name="Feeder Field 11 3 15" xfId="7662"/>
    <cellStyle name="Feeder Field 11 3 16" xfId="7663"/>
    <cellStyle name="Feeder Field 11 3 17" xfId="7664"/>
    <cellStyle name="Feeder Field 11 3 18" xfId="7665"/>
    <cellStyle name="Feeder Field 11 3 19" xfId="7666"/>
    <cellStyle name="Feeder Field 11 3 2" xfId="7667"/>
    <cellStyle name="Feeder Field 11 3 2 10" xfId="7668"/>
    <cellStyle name="Feeder Field 11 3 2 11" xfId="7669"/>
    <cellStyle name="Feeder Field 11 3 2 12" xfId="7670"/>
    <cellStyle name="Feeder Field 11 3 2 13" xfId="7671"/>
    <cellStyle name="Feeder Field 11 3 2 14" xfId="7672"/>
    <cellStyle name="Feeder Field 11 3 2 15" xfId="7673"/>
    <cellStyle name="Feeder Field 11 3 2 16" xfId="7674"/>
    <cellStyle name="Feeder Field 11 3 2 17" xfId="7675"/>
    <cellStyle name="Feeder Field 11 3 2 18" xfId="7676"/>
    <cellStyle name="Feeder Field 11 3 2 19" xfId="7677"/>
    <cellStyle name="Feeder Field 11 3 2 2" xfId="7678"/>
    <cellStyle name="Feeder Field 11 3 2 20" xfId="7679"/>
    <cellStyle name="Feeder Field 11 3 2 21" xfId="7680"/>
    <cellStyle name="Feeder Field 11 3 2 3" xfId="7681"/>
    <cellStyle name="Feeder Field 11 3 2 4" xfId="7682"/>
    <cellStyle name="Feeder Field 11 3 2 5" xfId="7683"/>
    <cellStyle name="Feeder Field 11 3 2 6" xfId="7684"/>
    <cellStyle name="Feeder Field 11 3 2 7" xfId="7685"/>
    <cellStyle name="Feeder Field 11 3 2 8" xfId="7686"/>
    <cellStyle name="Feeder Field 11 3 2 9" xfId="7687"/>
    <cellStyle name="Feeder Field 11 3 20" xfId="7688"/>
    <cellStyle name="Feeder Field 11 3 21" xfId="7689"/>
    <cellStyle name="Feeder Field 11 3 22" xfId="7690"/>
    <cellStyle name="Feeder Field 11 3 3" xfId="7691"/>
    <cellStyle name="Feeder Field 11 3 4" xfId="7692"/>
    <cellStyle name="Feeder Field 11 3 5" xfId="7693"/>
    <cellStyle name="Feeder Field 11 3 6" xfId="7694"/>
    <cellStyle name="Feeder Field 11 3 7" xfId="7695"/>
    <cellStyle name="Feeder Field 11 3 8" xfId="7696"/>
    <cellStyle name="Feeder Field 11 3 9" xfId="7697"/>
    <cellStyle name="Feeder Field 11 4" xfId="7698"/>
    <cellStyle name="Feeder Field 11 5" xfId="7699"/>
    <cellStyle name="Feeder Field 11 6" xfId="7700"/>
    <cellStyle name="Feeder Field 11 7" xfId="7701"/>
    <cellStyle name="Feeder Field 11 8" xfId="7702"/>
    <cellStyle name="Feeder Field 11 9" xfId="7703"/>
    <cellStyle name="Feeder Field 12" xfId="7704"/>
    <cellStyle name="Feeder Field 12 10" xfId="7705"/>
    <cellStyle name="Feeder Field 12 11" xfId="7706"/>
    <cellStyle name="Feeder Field 12 12" xfId="7707"/>
    <cellStyle name="Feeder Field 12 13" xfId="7708"/>
    <cellStyle name="Feeder Field 12 14" xfId="7709"/>
    <cellStyle name="Feeder Field 12 15" xfId="7710"/>
    <cellStyle name="Feeder Field 12 16" xfId="7711"/>
    <cellStyle name="Feeder Field 12 17" xfId="7712"/>
    <cellStyle name="Feeder Field 12 18" xfId="7713"/>
    <cellStyle name="Feeder Field 12 19" xfId="7714"/>
    <cellStyle name="Feeder Field 12 2" xfId="7715"/>
    <cellStyle name="Feeder Field 12 2 10" xfId="7716"/>
    <cellStyle name="Feeder Field 12 2 11" xfId="7717"/>
    <cellStyle name="Feeder Field 12 2 12" xfId="7718"/>
    <cellStyle name="Feeder Field 12 2 13" xfId="7719"/>
    <cellStyle name="Feeder Field 12 2 14" xfId="7720"/>
    <cellStyle name="Feeder Field 12 2 15" xfId="7721"/>
    <cellStyle name="Feeder Field 12 2 16" xfId="7722"/>
    <cellStyle name="Feeder Field 12 2 17" xfId="7723"/>
    <cellStyle name="Feeder Field 12 2 18" xfId="7724"/>
    <cellStyle name="Feeder Field 12 2 19" xfId="7725"/>
    <cellStyle name="Feeder Field 12 2 2" xfId="7726"/>
    <cellStyle name="Feeder Field 12 2 2 10" xfId="7727"/>
    <cellStyle name="Feeder Field 12 2 2 11" xfId="7728"/>
    <cellStyle name="Feeder Field 12 2 2 12" xfId="7729"/>
    <cellStyle name="Feeder Field 12 2 2 13" xfId="7730"/>
    <cellStyle name="Feeder Field 12 2 2 14" xfId="7731"/>
    <cellStyle name="Feeder Field 12 2 2 15" xfId="7732"/>
    <cellStyle name="Feeder Field 12 2 2 16" xfId="7733"/>
    <cellStyle name="Feeder Field 12 2 2 17" xfId="7734"/>
    <cellStyle name="Feeder Field 12 2 2 18" xfId="7735"/>
    <cellStyle name="Feeder Field 12 2 2 19" xfId="7736"/>
    <cellStyle name="Feeder Field 12 2 2 2" xfId="7737"/>
    <cellStyle name="Feeder Field 12 2 2 2 10" xfId="7738"/>
    <cellStyle name="Feeder Field 12 2 2 2 11" xfId="7739"/>
    <cellStyle name="Feeder Field 12 2 2 2 12" xfId="7740"/>
    <cellStyle name="Feeder Field 12 2 2 2 13" xfId="7741"/>
    <cellStyle name="Feeder Field 12 2 2 2 14" xfId="7742"/>
    <cellStyle name="Feeder Field 12 2 2 2 15" xfId="7743"/>
    <cellStyle name="Feeder Field 12 2 2 2 16" xfId="7744"/>
    <cellStyle name="Feeder Field 12 2 2 2 17" xfId="7745"/>
    <cellStyle name="Feeder Field 12 2 2 2 18" xfId="7746"/>
    <cellStyle name="Feeder Field 12 2 2 2 19" xfId="7747"/>
    <cellStyle name="Feeder Field 12 2 2 2 2" xfId="7748"/>
    <cellStyle name="Feeder Field 12 2 2 2 20" xfId="7749"/>
    <cellStyle name="Feeder Field 12 2 2 2 21" xfId="7750"/>
    <cellStyle name="Feeder Field 12 2 2 2 3" xfId="7751"/>
    <cellStyle name="Feeder Field 12 2 2 2 4" xfId="7752"/>
    <cellStyle name="Feeder Field 12 2 2 2 5" xfId="7753"/>
    <cellStyle name="Feeder Field 12 2 2 2 6" xfId="7754"/>
    <cellStyle name="Feeder Field 12 2 2 2 7" xfId="7755"/>
    <cellStyle name="Feeder Field 12 2 2 2 8" xfId="7756"/>
    <cellStyle name="Feeder Field 12 2 2 2 9" xfId="7757"/>
    <cellStyle name="Feeder Field 12 2 2 20" xfId="7758"/>
    <cellStyle name="Feeder Field 12 2 2 21" xfId="7759"/>
    <cellStyle name="Feeder Field 12 2 2 22" xfId="7760"/>
    <cellStyle name="Feeder Field 12 2 2 3" xfId="7761"/>
    <cellStyle name="Feeder Field 12 2 2 4" xfId="7762"/>
    <cellStyle name="Feeder Field 12 2 2 5" xfId="7763"/>
    <cellStyle name="Feeder Field 12 2 2 6" xfId="7764"/>
    <cellStyle name="Feeder Field 12 2 2 7" xfId="7765"/>
    <cellStyle name="Feeder Field 12 2 2 8" xfId="7766"/>
    <cellStyle name="Feeder Field 12 2 2 9" xfId="7767"/>
    <cellStyle name="Feeder Field 12 2 20" xfId="7768"/>
    <cellStyle name="Feeder Field 12 2 21" xfId="7769"/>
    <cellStyle name="Feeder Field 12 2 22" xfId="7770"/>
    <cellStyle name="Feeder Field 12 2 23" xfId="7771"/>
    <cellStyle name="Feeder Field 12 2 3" xfId="7772"/>
    <cellStyle name="Feeder Field 12 2 4" xfId="7773"/>
    <cellStyle name="Feeder Field 12 2 5" xfId="7774"/>
    <cellStyle name="Feeder Field 12 2 6" xfId="7775"/>
    <cellStyle name="Feeder Field 12 2 7" xfId="7776"/>
    <cellStyle name="Feeder Field 12 2 8" xfId="7777"/>
    <cellStyle name="Feeder Field 12 2 9" xfId="7778"/>
    <cellStyle name="Feeder Field 12 20" xfId="7779"/>
    <cellStyle name="Feeder Field 12 21" xfId="7780"/>
    <cellStyle name="Feeder Field 12 22" xfId="7781"/>
    <cellStyle name="Feeder Field 12 23" xfId="7782"/>
    <cellStyle name="Feeder Field 12 24" xfId="7783"/>
    <cellStyle name="Feeder Field 12 25" xfId="7784"/>
    <cellStyle name="Feeder Field 12 3" xfId="7785"/>
    <cellStyle name="Feeder Field 12 3 10" xfId="7786"/>
    <cellStyle name="Feeder Field 12 3 11" xfId="7787"/>
    <cellStyle name="Feeder Field 12 3 12" xfId="7788"/>
    <cellStyle name="Feeder Field 12 3 13" xfId="7789"/>
    <cellStyle name="Feeder Field 12 3 14" xfId="7790"/>
    <cellStyle name="Feeder Field 12 3 15" xfId="7791"/>
    <cellStyle name="Feeder Field 12 3 16" xfId="7792"/>
    <cellStyle name="Feeder Field 12 3 17" xfId="7793"/>
    <cellStyle name="Feeder Field 12 3 18" xfId="7794"/>
    <cellStyle name="Feeder Field 12 3 19" xfId="7795"/>
    <cellStyle name="Feeder Field 12 3 2" xfId="7796"/>
    <cellStyle name="Feeder Field 12 3 2 10" xfId="7797"/>
    <cellStyle name="Feeder Field 12 3 2 11" xfId="7798"/>
    <cellStyle name="Feeder Field 12 3 2 12" xfId="7799"/>
    <cellStyle name="Feeder Field 12 3 2 13" xfId="7800"/>
    <cellStyle name="Feeder Field 12 3 2 14" xfId="7801"/>
    <cellStyle name="Feeder Field 12 3 2 15" xfId="7802"/>
    <cellStyle name="Feeder Field 12 3 2 16" xfId="7803"/>
    <cellStyle name="Feeder Field 12 3 2 17" xfId="7804"/>
    <cellStyle name="Feeder Field 12 3 2 18" xfId="7805"/>
    <cellStyle name="Feeder Field 12 3 2 19" xfId="7806"/>
    <cellStyle name="Feeder Field 12 3 2 2" xfId="7807"/>
    <cellStyle name="Feeder Field 12 3 2 20" xfId="7808"/>
    <cellStyle name="Feeder Field 12 3 2 21" xfId="7809"/>
    <cellStyle name="Feeder Field 12 3 2 3" xfId="7810"/>
    <cellStyle name="Feeder Field 12 3 2 4" xfId="7811"/>
    <cellStyle name="Feeder Field 12 3 2 5" xfId="7812"/>
    <cellStyle name="Feeder Field 12 3 2 6" xfId="7813"/>
    <cellStyle name="Feeder Field 12 3 2 7" xfId="7814"/>
    <cellStyle name="Feeder Field 12 3 2 8" xfId="7815"/>
    <cellStyle name="Feeder Field 12 3 2 9" xfId="7816"/>
    <cellStyle name="Feeder Field 12 3 20" xfId="7817"/>
    <cellStyle name="Feeder Field 12 3 21" xfId="7818"/>
    <cellStyle name="Feeder Field 12 3 22" xfId="7819"/>
    <cellStyle name="Feeder Field 12 3 3" xfId="7820"/>
    <cellStyle name="Feeder Field 12 3 4" xfId="7821"/>
    <cellStyle name="Feeder Field 12 3 5" xfId="7822"/>
    <cellStyle name="Feeder Field 12 3 6" xfId="7823"/>
    <cellStyle name="Feeder Field 12 3 7" xfId="7824"/>
    <cellStyle name="Feeder Field 12 3 8" xfId="7825"/>
    <cellStyle name="Feeder Field 12 3 9" xfId="7826"/>
    <cellStyle name="Feeder Field 12 4" xfId="7827"/>
    <cellStyle name="Feeder Field 12 5" xfId="7828"/>
    <cellStyle name="Feeder Field 12 6" xfId="7829"/>
    <cellStyle name="Feeder Field 12 7" xfId="7830"/>
    <cellStyle name="Feeder Field 12 8" xfId="7831"/>
    <cellStyle name="Feeder Field 12 9" xfId="7832"/>
    <cellStyle name="Feeder Field 13" xfId="7833"/>
    <cellStyle name="Feeder Field 13 10" xfId="7834"/>
    <cellStyle name="Feeder Field 13 11" xfId="7835"/>
    <cellStyle name="Feeder Field 13 12" xfId="7836"/>
    <cellStyle name="Feeder Field 13 13" xfId="7837"/>
    <cellStyle name="Feeder Field 13 14" xfId="7838"/>
    <cellStyle name="Feeder Field 13 15" xfId="7839"/>
    <cellStyle name="Feeder Field 13 16" xfId="7840"/>
    <cellStyle name="Feeder Field 13 17" xfId="7841"/>
    <cellStyle name="Feeder Field 13 18" xfId="7842"/>
    <cellStyle name="Feeder Field 13 19" xfId="7843"/>
    <cellStyle name="Feeder Field 13 2" xfId="7844"/>
    <cellStyle name="Feeder Field 13 2 10" xfId="7845"/>
    <cellStyle name="Feeder Field 13 2 11" xfId="7846"/>
    <cellStyle name="Feeder Field 13 2 12" xfId="7847"/>
    <cellStyle name="Feeder Field 13 2 13" xfId="7848"/>
    <cellStyle name="Feeder Field 13 2 14" xfId="7849"/>
    <cellStyle name="Feeder Field 13 2 15" xfId="7850"/>
    <cellStyle name="Feeder Field 13 2 16" xfId="7851"/>
    <cellStyle name="Feeder Field 13 2 17" xfId="7852"/>
    <cellStyle name="Feeder Field 13 2 18" xfId="7853"/>
    <cellStyle name="Feeder Field 13 2 19" xfId="7854"/>
    <cellStyle name="Feeder Field 13 2 2" xfId="7855"/>
    <cellStyle name="Feeder Field 13 2 2 10" xfId="7856"/>
    <cellStyle name="Feeder Field 13 2 2 11" xfId="7857"/>
    <cellStyle name="Feeder Field 13 2 2 12" xfId="7858"/>
    <cellStyle name="Feeder Field 13 2 2 13" xfId="7859"/>
    <cellStyle name="Feeder Field 13 2 2 14" xfId="7860"/>
    <cellStyle name="Feeder Field 13 2 2 15" xfId="7861"/>
    <cellStyle name="Feeder Field 13 2 2 16" xfId="7862"/>
    <cellStyle name="Feeder Field 13 2 2 17" xfId="7863"/>
    <cellStyle name="Feeder Field 13 2 2 18" xfId="7864"/>
    <cellStyle name="Feeder Field 13 2 2 19" xfId="7865"/>
    <cellStyle name="Feeder Field 13 2 2 2" xfId="7866"/>
    <cellStyle name="Feeder Field 13 2 2 2 10" xfId="7867"/>
    <cellStyle name="Feeder Field 13 2 2 2 11" xfId="7868"/>
    <cellStyle name="Feeder Field 13 2 2 2 12" xfId="7869"/>
    <cellStyle name="Feeder Field 13 2 2 2 13" xfId="7870"/>
    <cellStyle name="Feeder Field 13 2 2 2 14" xfId="7871"/>
    <cellStyle name="Feeder Field 13 2 2 2 15" xfId="7872"/>
    <cellStyle name="Feeder Field 13 2 2 2 16" xfId="7873"/>
    <cellStyle name="Feeder Field 13 2 2 2 17" xfId="7874"/>
    <cellStyle name="Feeder Field 13 2 2 2 18" xfId="7875"/>
    <cellStyle name="Feeder Field 13 2 2 2 19" xfId="7876"/>
    <cellStyle name="Feeder Field 13 2 2 2 2" xfId="7877"/>
    <cellStyle name="Feeder Field 13 2 2 2 20" xfId="7878"/>
    <cellStyle name="Feeder Field 13 2 2 2 21" xfId="7879"/>
    <cellStyle name="Feeder Field 13 2 2 2 3" xfId="7880"/>
    <cellStyle name="Feeder Field 13 2 2 2 4" xfId="7881"/>
    <cellStyle name="Feeder Field 13 2 2 2 5" xfId="7882"/>
    <cellStyle name="Feeder Field 13 2 2 2 6" xfId="7883"/>
    <cellStyle name="Feeder Field 13 2 2 2 7" xfId="7884"/>
    <cellStyle name="Feeder Field 13 2 2 2 8" xfId="7885"/>
    <cellStyle name="Feeder Field 13 2 2 2 9" xfId="7886"/>
    <cellStyle name="Feeder Field 13 2 2 20" xfId="7887"/>
    <cellStyle name="Feeder Field 13 2 2 21" xfId="7888"/>
    <cellStyle name="Feeder Field 13 2 2 22" xfId="7889"/>
    <cellStyle name="Feeder Field 13 2 2 3" xfId="7890"/>
    <cellStyle name="Feeder Field 13 2 2 4" xfId="7891"/>
    <cellStyle name="Feeder Field 13 2 2 5" xfId="7892"/>
    <cellStyle name="Feeder Field 13 2 2 6" xfId="7893"/>
    <cellStyle name="Feeder Field 13 2 2 7" xfId="7894"/>
    <cellStyle name="Feeder Field 13 2 2 8" xfId="7895"/>
    <cellStyle name="Feeder Field 13 2 2 9" xfId="7896"/>
    <cellStyle name="Feeder Field 13 2 20" xfId="7897"/>
    <cellStyle name="Feeder Field 13 2 21" xfId="7898"/>
    <cellStyle name="Feeder Field 13 2 22" xfId="7899"/>
    <cellStyle name="Feeder Field 13 2 23" xfId="7900"/>
    <cellStyle name="Feeder Field 13 2 3" xfId="7901"/>
    <cellStyle name="Feeder Field 13 2 4" xfId="7902"/>
    <cellStyle name="Feeder Field 13 2 5" xfId="7903"/>
    <cellStyle name="Feeder Field 13 2 6" xfId="7904"/>
    <cellStyle name="Feeder Field 13 2 7" xfId="7905"/>
    <cellStyle name="Feeder Field 13 2 8" xfId="7906"/>
    <cellStyle name="Feeder Field 13 2 9" xfId="7907"/>
    <cellStyle name="Feeder Field 13 20" xfId="7908"/>
    <cellStyle name="Feeder Field 13 21" xfId="7909"/>
    <cellStyle name="Feeder Field 13 22" xfId="7910"/>
    <cellStyle name="Feeder Field 13 23" xfId="7911"/>
    <cellStyle name="Feeder Field 13 24" xfId="7912"/>
    <cellStyle name="Feeder Field 13 25" xfId="7913"/>
    <cellStyle name="Feeder Field 13 3" xfId="7914"/>
    <cellStyle name="Feeder Field 13 3 10" xfId="7915"/>
    <cellStyle name="Feeder Field 13 3 11" xfId="7916"/>
    <cellStyle name="Feeder Field 13 3 12" xfId="7917"/>
    <cellStyle name="Feeder Field 13 3 13" xfId="7918"/>
    <cellStyle name="Feeder Field 13 3 14" xfId="7919"/>
    <cellStyle name="Feeder Field 13 3 15" xfId="7920"/>
    <cellStyle name="Feeder Field 13 3 16" xfId="7921"/>
    <cellStyle name="Feeder Field 13 3 17" xfId="7922"/>
    <cellStyle name="Feeder Field 13 3 18" xfId="7923"/>
    <cellStyle name="Feeder Field 13 3 19" xfId="7924"/>
    <cellStyle name="Feeder Field 13 3 2" xfId="7925"/>
    <cellStyle name="Feeder Field 13 3 2 10" xfId="7926"/>
    <cellStyle name="Feeder Field 13 3 2 11" xfId="7927"/>
    <cellStyle name="Feeder Field 13 3 2 12" xfId="7928"/>
    <cellStyle name="Feeder Field 13 3 2 13" xfId="7929"/>
    <cellStyle name="Feeder Field 13 3 2 14" xfId="7930"/>
    <cellStyle name="Feeder Field 13 3 2 15" xfId="7931"/>
    <cellStyle name="Feeder Field 13 3 2 16" xfId="7932"/>
    <cellStyle name="Feeder Field 13 3 2 17" xfId="7933"/>
    <cellStyle name="Feeder Field 13 3 2 18" xfId="7934"/>
    <cellStyle name="Feeder Field 13 3 2 19" xfId="7935"/>
    <cellStyle name="Feeder Field 13 3 2 2" xfId="7936"/>
    <cellStyle name="Feeder Field 13 3 2 20" xfId="7937"/>
    <cellStyle name="Feeder Field 13 3 2 21" xfId="7938"/>
    <cellStyle name="Feeder Field 13 3 2 3" xfId="7939"/>
    <cellStyle name="Feeder Field 13 3 2 4" xfId="7940"/>
    <cellStyle name="Feeder Field 13 3 2 5" xfId="7941"/>
    <cellStyle name="Feeder Field 13 3 2 6" xfId="7942"/>
    <cellStyle name="Feeder Field 13 3 2 7" xfId="7943"/>
    <cellStyle name="Feeder Field 13 3 2 8" xfId="7944"/>
    <cellStyle name="Feeder Field 13 3 2 9" xfId="7945"/>
    <cellStyle name="Feeder Field 13 3 20" xfId="7946"/>
    <cellStyle name="Feeder Field 13 3 21" xfId="7947"/>
    <cellStyle name="Feeder Field 13 3 22" xfId="7948"/>
    <cellStyle name="Feeder Field 13 3 3" xfId="7949"/>
    <cellStyle name="Feeder Field 13 3 4" xfId="7950"/>
    <cellStyle name="Feeder Field 13 3 5" xfId="7951"/>
    <cellStyle name="Feeder Field 13 3 6" xfId="7952"/>
    <cellStyle name="Feeder Field 13 3 7" xfId="7953"/>
    <cellStyle name="Feeder Field 13 3 8" xfId="7954"/>
    <cellStyle name="Feeder Field 13 3 9" xfId="7955"/>
    <cellStyle name="Feeder Field 13 4" xfId="7956"/>
    <cellStyle name="Feeder Field 13 5" xfId="7957"/>
    <cellStyle name="Feeder Field 13 6" xfId="7958"/>
    <cellStyle name="Feeder Field 13 7" xfId="7959"/>
    <cellStyle name="Feeder Field 13 8" xfId="7960"/>
    <cellStyle name="Feeder Field 13 9" xfId="7961"/>
    <cellStyle name="Feeder Field 14" xfId="7962"/>
    <cellStyle name="Feeder Field 14 10" xfId="7963"/>
    <cellStyle name="Feeder Field 14 11" xfId="7964"/>
    <cellStyle name="Feeder Field 14 12" xfId="7965"/>
    <cellStyle name="Feeder Field 14 13" xfId="7966"/>
    <cellStyle name="Feeder Field 14 14" xfId="7967"/>
    <cellStyle name="Feeder Field 14 15" xfId="7968"/>
    <cellStyle name="Feeder Field 14 16" xfId="7969"/>
    <cellStyle name="Feeder Field 14 17" xfId="7970"/>
    <cellStyle name="Feeder Field 14 18" xfId="7971"/>
    <cellStyle name="Feeder Field 14 19" xfId="7972"/>
    <cellStyle name="Feeder Field 14 2" xfId="7973"/>
    <cellStyle name="Feeder Field 14 2 10" xfId="7974"/>
    <cellStyle name="Feeder Field 14 2 11" xfId="7975"/>
    <cellStyle name="Feeder Field 14 2 12" xfId="7976"/>
    <cellStyle name="Feeder Field 14 2 13" xfId="7977"/>
    <cellStyle name="Feeder Field 14 2 14" xfId="7978"/>
    <cellStyle name="Feeder Field 14 2 15" xfId="7979"/>
    <cellStyle name="Feeder Field 14 2 16" xfId="7980"/>
    <cellStyle name="Feeder Field 14 2 17" xfId="7981"/>
    <cellStyle name="Feeder Field 14 2 18" xfId="7982"/>
    <cellStyle name="Feeder Field 14 2 19" xfId="7983"/>
    <cellStyle name="Feeder Field 14 2 2" xfId="7984"/>
    <cellStyle name="Feeder Field 14 2 2 10" xfId="7985"/>
    <cellStyle name="Feeder Field 14 2 2 11" xfId="7986"/>
    <cellStyle name="Feeder Field 14 2 2 12" xfId="7987"/>
    <cellStyle name="Feeder Field 14 2 2 13" xfId="7988"/>
    <cellStyle name="Feeder Field 14 2 2 14" xfId="7989"/>
    <cellStyle name="Feeder Field 14 2 2 15" xfId="7990"/>
    <cellStyle name="Feeder Field 14 2 2 16" xfId="7991"/>
    <cellStyle name="Feeder Field 14 2 2 17" xfId="7992"/>
    <cellStyle name="Feeder Field 14 2 2 18" xfId="7993"/>
    <cellStyle name="Feeder Field 14 2 2 19" xfId="7994"/>
    <cellStyle name="Feeder Field 14 2 2 2" xfId="7995"/>
    <cellStyle name="Feeder Field 14 2 2 2 10" xfId="7996"/>
    <cellStyle name="Feeder Field 14 2 2 2 11" xfId="7997"/>
    <cellStyle name="Feeder Field 14 2 2 2 12" xfId="7998"/>
    <cellStyle name="Feeder Field 14 2 2 2 13" xfId="7999"/>
    <cellStyle name="Feeder Field 14 2 2 2 14" xfId="8000"/>
    <cellStyle name="Feeder Field 14 2 2 2 15" xfId="8001"/>
    <cellStyle name="Feeder Field 14 2 2 2 16" xfId="8002"/>
    <cellStyle name="Feeder Field 14 2 2 2 17" xfId="8003"/>
    <cellStyle name="Feeder Field 14 2 2 2 18" xfId="8004"/>
    <cellStyle name="Feeder Field 14 2 2 2 19" xfId="8005"/>
    <cellStyle name="Feeder Field 14 2 2 2 2" xfId="8006"/>
    <cellStyle name="Feeder Field 14 2 2 2 20" xfId="8007"/>
    <cellStyle name="Feeder Field 14 2 2 2 21" xfId="8008"/>
    <cellStyle name="Feeder Field 14 2 2 2 3" xfId="8009"/>
    <cellStyle name="Feeder Field 14 2 2 2 4" xfId="8010"/>
    <cellStyle name="Feeder Field 14 2 2 2 5" xfId="8011"/>
    <cellStyle name="Feeder Field 14 2 2 2 6" xfId="8012"/>
    <cellStyle name="Feeder Field 14 2 2 2 7" xfId="8013"/>
    <cellStyle name="Feeder Field 14 2 2 2 8" xfId="8014"/>
    <cellStyle name="Feeder Field 14 2 2 2 9" xfId="8015"/>
    <cellStyle name="Feeder Field 14 2 2 20" xfId="8016"/>
    <cellStyle name="Feeder Field 14 2 2 21" xfId="8017"/>
    <cellStyle name="Feeder Field 14 2 2 22" xfId="8018"/>
    <cellStyle name="Feeder Field 14 2 2 3" xfId="8019"/>
    <cellStyle name="Feeder Field 14 2 2 4" xfId="8020"/>
    <cellStyle name="Feeder Field 14 2 2 5" xfId="8021"/>
    <cellStyle name="Feeder Field 14 2 2 6" xfId="8022"/>
    <cellStyle name="Feeder Field 14 2 2 7" xfId="8023"/>
    <cellStyle name="Feeder Field 14 2 2 8" xfId="8024"/>
    <cellStyle name="Feeder Field 14 2 2 9" xfId="8025"/>
    <cellStyle name="Feeder Field 14 2 20" xfId="8026"/>
    <cellStyle name="Feeder Field 14 2 21" xfId="8027"/>
    <cellStyle name="Feeder Field 14 2 22" xfId="8028"/>
    <cellStyle name="Feeder Field 14 2 23" xfId="8029"/>
    <cellStyle name="Feeder Field 14 2 3" xfId="8030"/>
    <cellStyle name="Feeder Field 14 2 4" xfId="8031"/>
    <cellStyle name="Feeder Field 14 2 5" xfId="8032"/>
    <cellStyle name="Feeder Field 14 2 6" xfId="8033"/>
    <cellStyle name="Feeder Field 14 2 7" xfId="8034"/>
    <cellStyle name="Feeder Field 14 2 8" xfId="8035"/>
    <cellStyle name="Feeder Field 14 2 9" xfId="8036"/>
    <cellStyle name="Feeder Field 14 20" xfId="8037"/>
    <cellStyle name="Feeder Field 14 21" xfId="8038"/>
    <cellStyle name="Feeder Field 14 22" xfId="8039"/>
    <cellStyle name="Feeder Field 14 23" xfId="8040"/>
    <cellStyle name="Feeder Field 14 24" xfId="8041"/>
    <cellStyle name="Feeder Field 14 25" xfId="8042"/>
    <cellStyle name="Feeder Field 14 3" xfId="8043"/>
    <cellStyle name="Feeder Field 14 3 10" xfId="8044"/>
    <cellStyle name="Feeder Field 14 3 11" xfId="8045"/>
    <cellStyle name="Feeder Field 14 3 12" xfId="8046"/>
    <cellStyle name="Feeder Field 14 3 13" xfId="8047"/>
    <cellStyle name="Feeder Field 14 3 14" xfId="8048"/>
    <cellStyle name="Feeder Field 14 3 15" xfId="8049"/>
    <cellStyle name="Feeder Field 14 3 16" xfId="8050"/>
    <cellStyle name="Feeder Field 14 3 17" xfId="8051"/>
    <cellStyle name="Feeder Field 14 3 18" xfId="8052"/>
    <cellStyle name="Feeder Field 14 3 19" xfId="8053"/>
    <cellStyle name="Feeder Field 14 3 2" xfId="8054"/>
    <cellStyle name="Feeder Field 14 3 2 10" xfId="8055"/>
    <cellStyle name="Feeder Field 14 3 2 11" xfId="8056"/>
    <cellStyle name="Feeder Field 14 3 2 12" xfId="8057"/>
    <cellStyle name="Feeder Field 14 3 2 13" xfId="8058"/>
    <cellStyle name="Feeder Field 14 3 2 14" xfId="8059"/>
    <cellStyle name="Feeder Field 14 3 2 15" xfId="8060"/>
    <cellStyle name="Feeder Field 14 3 2 16" xfId="8061"/>
    <cellStyle name="Feeder Field 14 3 2 17" xfId="8062"/>
    <cellStyle name="Feeder Field 14 3 2 18" xfId="8063"/>
    <cellStyle name="Feeder Field 14 3 2 19" xfId="8064"/>
    <cellStyle name="Feeder Field 14 3 2 2" xfId="8065"/>
    <cellStyle name="Feeder Field 14 3 2 20" xfId="8066"/>
    <cellStyle name="Feeder Field 14 3 2 21" xfId="8067"/>
    <cellStyle name="Feeder Field 14 3 2 3" xfId="8068"/>
    <cellStyle name="Feeder Field 14 3 2 4" xfId="8069"/>
    <cellStyle name="Feeder Field 14 3 2 5" xfId="8070"/>
    <cellStyle name="Feeder Field 14 3 2 6" xfId="8071"/>
    <cellStyle name="Feeder Field 14 3 2 7" xfId="8072"/>
    <cellStyle name="Feeder Field 14 3 2 8" xfId="8073"/>
    <cellStyle name="Feeder Field 14 3 2 9" xfId="8074"/>
    <cellStyle name="Feeder Field 14 3 20" xfId="8075"/>
    <cellStyle name="Feeder Field 14 3 21" xfId="8076"/>
    <cellStyle name="Feeder Field 14 3 22" xfId="8077"/>
    <cellStyle name="Feeder Field 14 3 3" xfId="8078"/>
    <cellStyle name="Feeder Field 14 3 4" xfId="8079"/>
    <cellStyle name="Feeder Field 14 3 5" xfId="8080"/>
    <cellStyle name="Feeder Field 14 3 6" xfId="8081"/>
    <cellStyle name="Feeder Field 14 3 7" xfId="8082"/>
    <cellStyle name="Feeder Field 14 3 8" xfId="8083"/>
    <cellStyle name="Feeder Field 14 3 9" xfId="8084"/>
    <cellStyle name="Feeder Field 14 4" xfId="8085"/>
    <cellStyle name="Feeder Field 14 5" xfId="8086"/>
    <cellStyle name="Feeder Field 14 6" xfId="8087"/>
    <cellStyle name="Feeder Field 14 7" xfId="8088"/>
    <cellStyle name="Feeder Field 14 8" xfId="8089"/>
    <cellStyle name="Feeder Field 14 9" xfId="8090"/>
    <cellStyle name="Feeder Field 15" xfId="8091"/>
    <cellStyle name="Feeder Field 15 10" xfId="8092"/>
    <cellStyle name="Feeder Field 15 11" xfId="8093"/>
    <cellStyle name="Feeder Field 15 12" xfId="8094"/>
    <cellStyle name="Feeder Field 15 13" xfId="8095"/>
    <cellStyle name="Feeder Field 15 14" xfId="8096"/>
    <cellStyle name="Feeder Field 15 15" xfId="8097"/>
    <cellStyle name="Feeder Field 15 16" xfId="8098"/>
    <cellStyle name="Feeder Field 15 17" xfId="8099"/>
    <cellStyle name="Feeder Field 15 18" xfId="8100"/>
    <cellStyle name="Feeder Field 15 19" xfId="8101"/>
    <cellStyle name="Feeder Field 15 2" xfId="8102"/>
    <cellStyle name="Feeder Field 15 2 10" xfId="8103"/>
    <cellStyle name="Feeder Field 15 2 11" xfId="8104"/>
    <cellStyle name="Feeder Field 15 2 12" xfId="8105"/>
    <cellStyle name="Feeder Field 15 2 13" xfId="8106"/>
    <cellStyle name="Feeder Field 15 2 14" xfId="8107"/>
    <cellStyle name="Feeder Field 15 2 15" xfId="8108"/>
    <cellStyle name="Feeder Field 15 2 16" xfId="8109"/>
    <cellStyle name="Feeder Field 15 2 17" xfId="8110"/>
    <cellStyle name="Feeder Field 15 2 18" xfId="8111"/>
    <cellStyle name="Feeder Field 15 2 19" xfId="8112"/>
    <cellStyle name="Feeder Field 15 2 2" xfId="8113"/>
    <cellStyle name="Feeder Field 15 2 2 10" xfId="8114"/>
    <cellStyle name="Feeder Field 15 2 2 11" xfId="8115"/>
    <cellStyle name="Feeder Field 15 2 2 12" xfId="8116"/>
    <cellStyle name="Feeder Field 15 2 2 13" xfId="8117"/>
    <cellStyle name="Feeder Field 15 2 2 14" xfId="8118"/>
    <cellStyle name="Feeder Field 15 2 2 15" xfId="8119"/>
    <cellStyle name="Feeder Field 15 2 2 16" xfId="8120"/>
    <cellStyle name="Feeder Field 15 2 2 17" xfId="8121"/>
    <cellStyle name="Feeder Field 15 2 2 18" xfId="8122"/>
    <cellStyle name="Feeder Field 15 2 2 19" xfId="8123"/>
    <cellStyle name="Feeder Field 15 2 2 2" xfId="8124"/>
    <cellStyle name="Feeder Field 15 2 2 2 10" xfId="8125"/>
    <cellStyle name="Feeder Field 15 2 2 2 11" xfId="8126"/>
    <cellStyle name="Feeder Field 15 2 2 2 12" xfId="8127"/>
    <cellStyle name="Feeder Field 15 2 2 2 13" xfId="8128"/>
    <cellStyle name="Feeder Field 15 2 2 2 14" xfId="8129"/>
    <cellStyle name="Feeder Field 15 2 2 2 15" xfId="8130"/>
    <cellStyle name="Feeder Field 15 2 2 2 16" xfId="8131"/>
    <cellStyle name="Feeder Field 15 2 2 2 17" xfId="8132"/>
    <cellStyle name="Feeder Field 15 2 2 2 18" xfId="8133"/>
    <cellStyle name="Feeder Field 15 2 2 2 19" xfId="8134"/>
    <cellStyle name="Feeder Field 15 2 2 2 2" xfId="8135"/>
    <cellStyle name="Feeder Field 15 2 2 2 20" xfId="8136"/>
    <cellStyle name="Feeder Field 15 2 2 2 21" xfId="8137"/>
    <cellStyle name="Feeder Field 15 2 2 2 3" xfId="8138"/>
    <cellStyle name="Feeder Field 15 2 2 2 4" xfId="8139"/>
    <cellStyle name="Feeder Field 15 2 2 2 5" xfId="8140"/>
    <cellStyle name="Feeder Field 15 2 2 2 6" xfId="8141"/>
    <cellStyle name="Feeder Field 15 2 2 2 7" xfId="8142"/>
    <cellStyle name="Feeder Field 15 2 2 2 8" xfId="8143"/>
    <cellStyle name="Feeder Field 15 2 2 2 9" xfId="8144"/>
    <cellStyle name="Feeder Field 15 2 2 20" xfId="8145"/>
    <cellStyle name="Feeder Field 15 2 2 21" xfId="8146"/>
    <cellStyle name="Feeder Field 15 2 2 22" xfId="8147"/>
    <cellStyle name="Feeder Field 15 2 2 3" xfId="8148"/>
    <cellStyle name="Feeder Field 15 2 2 4" xfId="8149"/>
    <cellStyle name="Feeder Field 15 2 2 5" xfId="8150"/>
    <cellStyle name="Feeder Field 15 2 2 6" xfId="8151"/>
    <cellStyle name="Feeder Field 15 2 2 7" xfId="8152"/>
    <cellStyle name="Feeder Field 15 2 2 8" xfId="8153"/>
    <cellStyle name="Feeder Field 15 2 2 9" xfId="8154"/>
    <cellStyle name="Feeder Field 15 2 20" xfId="8155"/>
    <cellStyle name="Feeder Field 15 2 21" xfId="8156"/>
    <cellStyle name="Feeder Field 15 2 22" xfId="8157"/>
    <cellStyle name="Feeder Field 15 2 23" xfId="8158"/>
    <cellStyle name="Feeder Field 15 2 3" xfId="8159"/>
    <cellStyle name="Feeder Field 15 2 4" xfId="8160"/>
    <cellStyle name="Feeder Field 15 2 5" xfId="8161"/>
    <cellStyle name="Feeder Field 15 2 6" xfId="8162"/>
    <cellStyle name="Feeder Field 15 2 7" xfId="8163"/>
    <cellStyle name="Feeder Field 15 2 8" xfId="8164"/>
    <cellStyle name="Feeder Field 15 2 9" xfId="8165"/>
    <cellStyle name="Feeder Field 15 20" xfId="8166"/>
    <cellStyle name="Feeder Field 15 21" xfId="8167"/>
    <cellStyle name="Feeder Field 15 22" xfId="8168"/>
    <cellStyle name="Feeder Field 15 23" xfId="8169"/>
    <cellStyle name="Feeder Field 15 24" xfId="8170"/>
    <cellStyle name="Feeder Field 15 25" xfId="8171"/>
    <cellStyle name="Feeder Field 15 3" xfId="8172"/>
    <cellStyle name="Feeder Field 15 3 10" xfId="8173"/>
    <cellStyle name="Feeder Field 15 3 11" xfId="8174"/>
    <cellStyle name="Feeder Field 15 3 12" xfId="8175"/>
    <cellStyle name="Feeder Field 15 3 13" xfId="8176"/>
    <cellStyle name="Feeder Field 15 3 14" xfId="8177"/>
    <cellStyle name="Feeder Field 15 3 15" xfId="8178"/>
    <cellStyle name="Feeder Field 15 3 16" xfId="8179"/>
    <cellStyle name="Feeder Field 15 3 17" xfId="8180"/>
    <cellStyle name="Feeder Field 15 3 18" xfId="8181"/>
    <cellStyle name="Feeder Field 15 3 19" xfId="8182"/>
    <cellStyle name="Feeder Field 15 3 2" xfId="8183"/>
    <cellStyle name="Feeder Field 15 3 2 10" xfId="8184"/>
    <cellStyle name="Feeder Field 15 3 2 11" xfId="8185"/>
    <cellStyle name="Feeder Field 15 3 2 12" xfId="8186"/>
    <cellStyle name="Feeder Field 15 3 2 13" xfId="8187"/>
    <cellStyle name="Feeder Field 15 3 2 14" xfId="8188"/>
    <cellStyle name="Feeder Field 15 3 2 15" xfId="8189"/>
    <cellStyle name="Feeder Field 15 3 2 16" xfId="8190"/>
    <cellStyle name="Feeder Field 15 3 2 17" xfId="8191"/>
    <cellStyle name="Feeder Field 15 3 2 18" xfId="8192"/>
    <cellStyle name="Feeder Field 15 3 2 19" xfId="8193"/>
    <cellStyle name="Feeder Field 15 3 2 2" xfId="8194"/>
    <cellStyle name="Feeder Field 15 3 2 20" xfId="8195"/>
    <cellStyle name="Feeder Field 15 3 2 21" xfId="8196"/>
    <cellStyle name="Feeder Field 15 3 2 3" xfId="8197"/>
    <cellStyle name="Feeder Field 15 3 2 4" xfId="8198"/>
    <cellStyle name="Feeder Field 15 3 2 5" xfId="8199"/>
    <cellStyle name="Feeder Field 15 3 2 6" xfId="8200"/>
    <cellStyle name="Feeder Field 15 3 2 7" xfId="8201"/>
    <cellStyle name="Feeder Field 15 3 2 8" xfId="8202"/>
    <cellStyle name="Feeder Field 15 3 2 9" xfId="8203"/>
    <cellStyle name="Feeder Field 15 3 20" xfId="8204"/>
    <cellStyle name="Feeder Field 15 3 21" xfId="8205"/>
    <cellStyle name="Feeder Field 15 3 22" xfId="8206"/>
    <cellStyle name="Feeder Field 15 3 3" xfId="8207"/>
    <cellStyle name="Feeder Field 15 3 4" xfId="8208"/>
    <cellStyle name="Feeder Field 15 3 5" xfId="8209"/>
    <cellStyle name="Feeder Field 15 3 6" xfId="8210"/>
    <cellStyle name="Feeder Field 15 3 7" xfId="8211"/>
    <cellStyle name="Feeder Field 15 3 8" xfId="8212"/>
    <cellStyle name="Feeder Field 15 3 9" xfId="8213"/>
    <cellStyle name="Feeder Field 15 4" xfId="8214"/>
    <cellStyle name="Feeder Field 15 5" xfId="8215"/>
    <cellStyle name="Feeder Field 15 6" xfId="8216"/>
    <cellStyle name="Feeder Field 15 7" xfId="8217"/>
    <cellStyle name="Feeder Field 15 8" xfId="8218"/>
    <cellStyle name="Feeder Field 15 9" xfId="8219"/>
    <cellStyle name="Feeder Field 16" xfId="8220"/>
    <cellStyle name="Feeder Field 16 10" xfId="8221"/>
    <cellStyle name="Feeder Field 16 11" xfId="8222"/>
    <cellStyle name="Feeder Field 16 12" xfId="8223"/>
    <cellStyle name="Feeder Field 16 13" xfId="8224"/>
    <cellStyle name="Feeder Field 16 14" xfId="8225"/>
    <cellStyle name="Feeder Field 16 15" xfId="8226"/>
    <cellStyle name="Feeder Field 16 16" xfId="8227"/>
    <cellStyle name="Feeder Field 16 17" xfId="8228"/>
    <cellStyle name="Feeder Field 16 18" xfId="8229"/>
    <cellStyle name="Feeder Field 16 19" xfId="8230"/>
    <cellStyle name="Feeder Field 16 2" xfId="8231"/>
    <cellStyle name="Feeder Field 16 2 10" xfId="8232"/>
    <cellStyle name="Feeder Field 16 2 11" xfId="8233"/>
    <cellStyle name="Feeder Field 16 2 12" xfId="8234"/>
    <cellStyle name="Feeder Field 16 2 13" xfId="8235"/>
    <cellStyle name="Feeder Field 16 2 14" xfId="8236"/>
    <cellStyle name="Feeder Field 16 2 15" xfId="8237"/>
    <cellStyle name="Feeder Field 16 2 16" xfId="8238"/>
    <cellStyle name="Feeder Field 16 2 17" xfId="8239"/>
    <cellStyle name="Feeder Field 16 2 18" xfId="8240"/>
    <cellStyle name="Feeder Field 16 2 19" xfId="8241"/>
    <cellStyle name="Feeder Field 16 2 2" xfId="8242"/>
    <cellStyle name="Feeder Field 16 2 2 10" xfId="8243"/>
    <cellStyle name="Feeder Field 16 2 2 11" xfId="8244"/>
    <cellStyle name="Feeder Field 16 2 2 12" xfId="8245"/>
    <cellStyle name="Feeder Field 16 2 2 13" xfId="8246"/>
    <cellStyle name="Feeder Field 16 2 2 14" xfId="8247"/>
    <cellStyle name="Feeder Field 16 2 2 15" xfId="8248"/>
    <cellStyle name="Feeder Field 16 2 2 16" xfId="8249"/>
    <cellStyle name="Feeder Field 16 2 2 17" xfId="8250"/>
    <cellStyle name="Feeder Field 16 2 2 18" xfId="8251"/>
    <cellStyle name="Feeder Field 16 2 2 19" xfId="8252"/>
    <cellStyle name="Feeder Field 16 2 2 2" xfId="8253"/>
    <cellStyle name="Feeder Field 16 2 2 2 10" xfId="8254"/>
    <cellStyle name="Feeder Field 16 2 2 2 11" xfId="8255"/>
    <cellStyle name="Feeder Field 16 2 2 2 12" xfId="8256"/>
    <cellStyle name="Feeder Field 16 2 2 2 13" xfId="8257"/>
    <cellStyle name="Feeder Field 16 2 2 2 14" xfId="8258"/>
    <cellStyle name="Feeder Field 16 2 2 2 15" xfId="8259"/>
    <cellStyle name="Feeder Field 16 2 2 2 16" xfId="8260"/>
    <cellStyle name="Feeder Field 16 2 2 2 17" xfId="8261"/>
    <cellStyle name="Feeder Field 16 2 2 2 18" xfId="8262"/>
    <cellStyle name="Feeder Field 16 2 2 2 19" xfId="8263"/>
    <cellStyle name="Feeder Field 16 2 2 2 2" xfId="8264"/>
    <cellStyle name="Feeder Field 16 2 2 2 20" xfId="8265"/>
    <cellStyle name="Feeder Field 16 2 2 2 21" xfId="8266"/>
    <cellStyle name="Feeder Field 16 2 2 2 3" xfId="8267"/>
    <cellStyle name="Feeder Field 16 2 2 2 4" xfId="8268"/>
    <cellStyle name="Feeder Field 16 2 2 2 5" xfId="8269"/>
    <cellStyle name="Feeder Field 16 2 2 2 6" xfId="8270"/>
    <cellStyle name="Feeder Field 16 2 2 2 7" xfId="8271"/>
    <cellStyle name="Feeder Field 16 2 2 2 8" xfId="8272"/>
    <cellStyle name="Feeder Field 16 2 2 2 9" xfId="8273"/>
    <cellStyle name="Feeder Field 16 2 2 20" xfId="8274"/>
    <cellStyle name="Feeder Field 16 2 2 21" xfId="8275"/>
    <cellStyle name="Feeder Field 16 2 2 22" xfId="8276"/>
    <cellStyle name="Feeder Field 16 2 2 3" xfId="8277"/>
    <cellStyle name="Feeder Field 16 2 2 4" xfId="8278"/>
    <cellStyle name="Feeder Field 16 2 2 5" xfId="8279"/>
    <cellStyle name="Feeder Field 16 2 2 6" xfId="8280"/>
    <cellStyle name="Feeder Field 16 2 2 7" xfId="8281"/>
    <cellStyle name="Feeder Field 16 2 2 8" xfId="8282"/>
    <cellStyle name="Feeder Field 16 2 2 9" xfId="8283"/>
    <cellStyle name="Feeder Field 16 2 20" xfId="8284"/>
    <cellStyle name="Feeder Field 16 2 21" xfId="8285"/>
    <cellStyle name="Feeder Field 16 2 22" xfId="8286"/>
    <cellStyle name="Feeder Field 16 2 23" xfId="8287"/>
    <cellStyle name="Feeder Field 16 2 3" xfId="8288"/>
    <cellStyle name="Feeder Field 16 2 4" xfId="8289"/>
    <cellStyle name="Feeder Field 16 2 5" xfId="8290"/>
    <cellStyle name="Feeder Field 16 2 6" xfId="8291"/>
    <cellStyle name="Feeder Field 16 2 7" xfId="8292"/>
    <cellStyle name="Feeder Field 16 2 8" xfId="8293"/>
    <cellStyle name="Feeder Field 16 2 9" xfId="8294"/>
    <cellStyle name="Feeder Field 16 20" xfId="8295"/>
    <cellStyle name="Feeder Field 16 21" xfId="8296"/>
    <cellStyle name="Feeder Field 16 22" xfId="8297"/>
    <cellStyle name="Feeder Field 16 23" xfId="8298"/>
    <cellStyle name="Feeder Field 16 24" xfId="8299"/>
    <cellStyle name="Feeder Field 16 25" xfId="8300"/>
    <cellStyle name="Feeder Field 16 3" xfId="8301"/>
    <cellStyle name="Feeder Field 16 3 10" xfId="8302"/>
    <cellStyle name="Feeder Field 16 3 11" xfId="8303"/>
    <cellStyle name="Feeder Field 16 3 12" xfId="8304"/>
    <cellStyle name="Feeder Field 16 3 13" xfId="8305"/>
    <cellStyle name="Feeder Field 16 3 14" xfId="8306"/>
    <cellStyle name="Feeder Field 16 3 15" xfId="8307"/>
    <cellStyle name="Feeder Field 16 3 16" xfId="8308"/>
    <cellStyle name="Feeder Field 16 3 17" xfId="8309"/>
    <cellStyle name="Feeder Field 16 3 18" xfId="8310"/>
    <cellStyle name="Feeder Field 16 3 19" xfId="8311"/>
    <cellStyle name="Feeder Field 16 3 2" xfId="8312"/>
    <cellStyle name="Feeder Field 16 3 2 10" xfId="8313"/>
    <cellStyle name="Feeder Field 16 3 2 11" xfId="8314"/>
    <cellStyle name="Feeder Field 16 3 2 12" xfId="8315"/>
    <cellStyle name="Feeder Field 16 3 2 13" xfId="8316"/>
    <cellStyle name="Feeder Field 16 3 2 14" xfId="8317"/>
    <cellStyle name="Feeder Field 16 3 2 15" xfId="8318"/>
    <cellStyle name="Feeder Field 16 3 2 16" xfId="8319"/>
    <cellStyle name="Feeder Field 16 3 2 17" xfId="8320"/>
    <cellStyle name="Feeder Field 16 3 2 18" xfId="8321"/>
    <cellStyle name="Feeder Field 16 3 2 19" xfId="8322"/>
    <cellStyle name="Feeder Field 16 3 2 2" xfId="8323"/>
    <cellStyle name="Feeder Field 16 3 2 20" xfId="8324"/>
    <cellStyle name="Feeder Field 16 3 2 21" xfId="8325"/>
    <cellStyle name="Feeder Field 16 3 2 3" xfId="8326"/>
    <cellStyle name="Feeder Field 16 3 2 4" xfId="8327"/>
    <cellStyle name="Feeder Field 16 3 2 5" xfId="8328"/>
    <cellStyle name="Feeder Field 16 3 2 6" xfId="8329"/>
    <cellStyle name="Feeder Field 16 3 2 7" xfId="8330"/>
    <cellStyle name="Feeder Field 16 3 2 8" xfId="8331"/>
    <cellStyle name="Feeder Field 16 3 2 9" xfId="8332"/>
    <cellStyle name="Feeder Field 16 3 20" xfId="8333"/>
    <cellStyle name="Feeder Field 16 3 21" xfId="8334"/>
    <cellStyle name="Feeder Field 16 3 22" xfId="8335"/>
    <cellStyle name="Feeder Field 16 3 3" xfId="8336"/>
    <cellStyle name="Feeder Field 16 3 4" xfId="8337"/>
    <cellStyle name="Feeder Field 16 3 5" xfId="8338"/>
    <cellStyle name="Feeder Field 16 3 6" xfId="8339"/>
    <cellStyle name="Feeder Field 16 3 7" xfId="8340"/>
    <cellStyle name="Feeder Field 16 3 8" xfId="8341"/>
    <cellStyle name="Feeder Field 16 3 9" xfId="8342"/>
    <cellStyle name="Feeder Field 16 4" xfId="8343"/>
    <cellStyle name="Feeder Field 16 5" xfId="8344"/>
    <cellStyle name="Feeder Field 16 6" xfId="8345"/>
    <cellStyle name="Feeder Field 16 7" xfId="8346"/>
    <cellStyle name="Feeder Field 16 8" xfId="8347"/>
    <cellStyle name="Feeder Field 16 9" xfId="8348"/>
    <cellStyle name="Feeder Field 17" xfId="8349"/>
    <cellStyle name="Feeder Field 17 10" xfId="8350"/>
    <cellStyle name="Feeder Field 17 11" xfId="8351"/>
    <cellStyle name="Feeder Field 17 12" xfId="8352"/>
    <cellStyle name="Feeder Field 17 13" xfId="8353"/>
    <cellStyle name="Feeder Field 17 14" xfId="8354"/>
    <cellStyle name="Feeder Field 17 15" xfId="8355"/>
    <cellStyle name="Feeder Field 17 16" xfId="8356"/>
    <cellStyle name="Feeder Field 17 17" xfId="8357"/>
    <cellStyle name="Feeder Field 17 18" xfId="8358"/>
    <cellStyle name="Feeder Field 17 19" xfId="8359"/>
    <cellStyle name="Feeder Field 17 2" xfId="8360"/>
    <cellStyle name="Feeder Field 17 2 10" xfId="8361"/>
    <cellStyle name="Feeder Field 17 2 11" xfId="8362"/>
    <cellStyle name="Feeder Field 17 2 12" xfId="8363"/>
    <cellStyle name="Feeder Field 17 2 13" xfId="8364"/>
    <cellStyle name="Feeder Field 17 2 14" xfId="8365"/>
    <cellStyle name="Feeder Field 17 2 15" xfId="8366"/>
    <cellStyle name="Feeder Field 17 2 16" xfId="8367"/>
    <cellStyle name="Feeder Field 17 2 17" xfId="8368"/>
    <cellStyle name="Feeder Field 17 2 18" xfId="8369"/>
    <cellStyle name="Feeder Field 17 2 19" xfId="8370"/>
    <cellStyle name="Feeder Field 17 2 2" xfId="8371"/>
    <cellStyle name="Feeder Field 17 2 2 10" xfId="8372"/>
    <cellStyle name="Feeder Field 17 2 2 11" xfId="8373"/>
    <cellStyle name="Feeder Field 17 2 2 12" xfId="8374"/>
    <cellStyle name="Feeder Field 17 2 2 13" xfId="8375"/>
    <cellStyle name="Feeder Field 17 2 2 14" xfId="8376"/>
    <cellStyle name="Feeder Field 17 2 2 15" xfId="8377"/>
    <cellStyle name="Feeder Field 17 2 2 16" xfId="8378"/>
    <cellStyle name="Feeder Field 17 2 2 17" xfId="8379"/>
    <cellStyle name="Feeder Field 17 2 2 18" xfId="8380"/>
    <cellStyle name="Feeder Field 17 2 2 19" xfId="8381"/>
    <cellStyle name="Feeder Field 17 2 2 2" xfId="8382"/>
    <cellStyle name="Feeder Field 17 2 2 2 10" xfId="8383"/>
    <cellStyle name="Feeder Field 17 2 2 2 11" xfId="8384"/>
    <cellStyle name="Feeder Field 17 2 2 2 12" xfId="8385"/>
    <cellStyle name="Feeder Field 17 2 2 2 13" xfId="8386"/>
    <cellStyle name="Feeder Field 17 2 2 2 14" xfId="8387"/>
    <cellStyle name="Feeder Field 17 2 2 2 15" xfId="8388"/>
    <cellStyle name="Feeder Field 17 2 2 2 16" xfId="8389"/>
    <cellStyle name="Feeder Field 17 2 2 2 17" xfId="8390"/>
    <cellStyle name="Feeder Field 17 2 2 2 18" xfId="8391"/>
    <cellStyle name="Feeder Field 17 2 2 2 19" xfId="8392"/>
    <cellStyle name="Feeder Field 17 2 2 2 2" xfId="8393"/>
    <cellStyle name="Feeder Field 17 2 2 2 20" xfId="8394"/>
    <cellStyle name="Feeder Field 17 2 2 2 21" xfId="8395"/>
    <cellStyle name="Feeder Field 17 2 2 2 3" xfId="8396"/>
    <cellStyle name="Feeder Field 17 2 2 2 4" xfId="8397"/>
    <cellStyle name="Feeder Field 17 2 2 2 5" xfId="8398"/>
    <cellStyle name="Feeder Field 17 2 2 2 6" xfId="8399"/>
    <cellStyle name="Feeder Field 17 2 2 2 7" xfId="8400"/>
    <cellStyle name="Feeder Field 17 2 2 2 8" xfId="8401"/>
    <cellStyle name="Feeder Field 17 2 2 2 9" xfId="8402"/>
    <cellStyle name="Feeder Field 17 2 2 20" xfId="8403"/>
    <cellStyle name="Feeder Field 17 2 2 21" xfId="8404"/>
    <cellStyle name="Feeder Field 17 2 2 22" xfId="8405"/>
    <cellStyle name="Feeder Field 17 2 2 3" xfId="8406"/>
    <cellStyle name="Feeder Field 17 2 2 4" xfId="8407"/>
    <cellStyle name="Feeder Field 17 2 2 5" xfId="8408"/>
    <cellStyle name="Feeder Field 17 2 2 6" xfId="8409"/>
    <cellStyle name="Feeder Field 17 2 2 7" xfId="8410"/>
    <cellStyle name="Feeder Field 17 2 2 8" xfId="8411"/>
    <cellStyle name="Feeder Field 17 2 2 9" xfId="8412"/>
    <cellStyle name="Feeder Field 17 2 20" xfId="8413"/>
    <cellStyle name="Feeder Field 17 2 21" xfId="8414"/>
    <cellStyle name="Feeder Field 17 2 22" xfId="8415"/>
    <cellStyle name="Feeder Field 17 2 23" xfId="8416"/>
    <cellStyle name="Feeder Field 17 2 3" xfId="8417"/>
    <cellStyle name="Feeder Field 17 2 4" xfId="8418"/>
    <cellStyle name="Feeder Field 17 2 5" xfId="8419"/>
    <cellStyle name="Feeder Field 17 2 6" xfId="8420"/>
    <cellStyle name="Feeder Field 17 2 7" xfId="8421"/>
    <cellStyle name="Feeder Field 17 2 8" xfId="8422"/>
    <cellStyle name="Feeder Field 17 2 9" xfId="8423"/>
    <cellStyle name="Feeder Field 17 20" xfId="8424"/>
    <cellStyle name="Feeder Field 17 21" xfId="8425"/>
    <cellStyle name="Feeder Field 17 22" xfId="8426"/>
    <cellStyle name="Feeder Field 17 23" xfId="8427"/>
    <cellStyle name="Feeder Field 17 24" xfId="8428"/>
    <cellStyle name="Feeder Field 17 25" xfId="8429"/>
    <cellStyle name="Feeder Field 17 3" xfId="8430"/>
    <cellStyle name="Feeder Field 17 3 10" xfId="8431"/>
    <cellStyle name="Feeder Field 17 3 11" xfId="8432"/>
    <cellStyle name="Feeder Field 17 3 12" xfId="8433"/>
    <cellStyle name="Feeder Field 17 3 13" xfId="8434"/>
    <cellStyle name="Feeder Field 17 3 14" xfId="8435"/>
    <cellStyle name="Feeder Field 17 3 15" xfId="8436"/>
    <cellStyle name="Feeder Field 17 3 16" xfId="8437"/>
    <cellStyle name="Feeder Field 17 3 17" xfId="8438"/>
    <cellStyle name="Feeder Field 17 3 18" xfId="8439"/>
    <cellStyle name="Feeder Field 17 3 19" xfId="8440"/>
    <cellStyle name="Feeder Field 17 3 2" xfId="8441"/>
    <cellStyle name="Feeder Field 17 3 2 10" xfId="8442"/>
    <cellStyle name="Feeder Field 17 3 2 11" xfId="8443"/>
    <cellStyle name="Feeder Field 17 3 2 12" xfId="8444"/>
    <cellStyle name="Feeder Field 17 3 2 13" xfId="8445"/>
    <cellStyle name="Feeder Field 17 3 2 14" xfId="8446"/>
    <cellStyle name="Feeder Field 17 3 2 15" xfId="8447"/>
    <cellStyle name="Feeder Field 17 3 2 16" xfId="8448"/>
    <cellStyle name="Feeder Field 17 3 2 17" xfId="8449"/>
    <cellStyle name="Feeder Field 17 3 2 18" xfId="8450"/>
    <cellStyle name="Feeder Field 17 3 2 19" xfId="8451"/>
    <cellStyle name="Feeder Field 17 3 2 2" xfId="8452"/>
    <cellStyle name="Feeder Field 17 3 2 20" xfId="8453"/>
    <cellStyle name="Feeder Field 17 3 2 21" xfId="8454"/>
    <cellStyle name="Feeder Field 17 3 2 3" xfId="8455"/>
    <cellStyle name="Feeder Field 17 3 2 4" xfId="8456"/>
    <cellStyle name="Feeder Field 17 3 2 5" xfId="8457"/>
    <cellStyle name="Feeder Field 17 3 2 6" xfId="8458"/>
    <cellStyle name="Feeder Field 17 3 2 7" xfId="8459"/>
    <cellStyle name="Feeder Field 17 3 2 8" xfId="8460"/>
    <cellStyle name="Feeder Field 17 3 2 9" xfId="8461"/>
    <cellStyle name="Feeder Field 17 3 20" xfId="8462"/>
    <cellStyle name="Feeder Field 17 3 21" xfId="8463"/>
    <cellStyle name="Feeder Field 17 3 22" xfId="8464"/>
    <cellStyle name="Feeder Field 17 3 3" xfId="8465"/>
    <cellStyle name="Feeder Field 17 3 4" xfId="8466"/>
    <cellStyle name="Feeder Field 17 3 5" xfId="8467"/>
    <cellStyle name="Feeder Field 17 3 6" xfId="8468"/>
    <cellStyle name="Feeder Field 17 3 7" xfId="8469"/>
    <cellStyle name="Feeder Field 17 3 8" xfId="8470"/>
    <cellStyle name="Feeder Field 17 3 9" xfId="8471"/>
    <cellStyle name="Feeder Field 17 4" xfId="8472"/>
    <cellStyle name="Feeder Field 17 5" xfId="8473"/>
    <cellStyle name="Feeder Field 17 6" xfId="8474"/>
    <cellStyle name="Feeder Field 17 7" xfId="8475"/>
    <cellStyle name="Feeder Field 17 8" xfId="8476"/>
    <cellStyle name="Feeder Field 17 9" xfId="8477"/>
    <cellStyle name="Feeder Field 18" xfId="8478"/>
    <cellStyle name="Feeder Field 18 10" xfId="8479"/>
    <cellStyle name="Feeder Field 18 11" xfId="8480"/>
    <cellStyle name="Feeder Field 18 12" xfId="8481"/>
    <cellStyle name="Feeder Field 18 13" xfId="8482"/>
    <cellStyle name="Feeder Field 18 14" xfId="8483"/>
    <cellStyle name="Feeder Field 18 15" xfId="8484"/>
    <cellStyle name="Feeder Field 18 16" xfId="8485"/>
    <cellStyle name="Feeder Field 18 17" xfId="8486"/>
    <cellStyle name="Feeder Field 18 18" xfId="8487"/>
    <cellStyle name="Feeder Field 18 19" xfId="8488"/>
    <cellStyle name="Feeder Field 18 2" xfId="8489"/>
    <cellStyle name="Feeder Field 18 2 10" xfId="8490"/>
    <cellStyle name="Feeder Field 18 2 11" xfId="8491"/>
    <cellStyle name="Feeder Field 18 2 12" xfId="8492"/>
    <cellStyle name="Feeder Field 18 2 13" xfId="8493"/>
    <cellStyle name="Feeder Field 18 2 14" xfId="8494"/>
    <cellStyle name="Feeder Field 18 2 15" xfId="8495"/>
    <cellStyle name="Feeder Field 18 2 16" xfId="8496"/>
    <cellStyle name="Feeder Field 18 2 17" xfId="8497"/>
    <cellStyle name="Feeder Field 18 2 18" xfId="8498"/>
    <cellStyle name="Feeder Field 18 2 19" xfId="8499"/>
    <cellStyle name="Feeder Field 18 2 2" xfId="8500"/>
    <cellStyle name="Feeder Field 18 2 2 10" xfId="8501"/>
    <cellStyle name="Feeder Field 18 2 2 11" xfId="8502"/>
    <cellStyle name="Feeder Field 18 2 2 12" xfId="8503"/>
    <cellStyle name="Feeder Field 18 2 2 13" xfId="8504"/>
    <cellStyle name="Feeder Field 18 2 2 14" xfId="8505"/>
    <cellStyle name="Feeder Field 18 2 2 15" xfId="8506"/>
    <cellStyle name="Feeder Field 18 2 2 16" xfId="8507"/>
    <cellStyle name="Feeder Field 18 2 2 17" xfId="8508"/>
    <cellStyle name="Feeder Field 18 2 2 18" xfId="8509"/>
    <cellStyle name="Feeder Field 18 2 2 19" xfId="8510"/>
    <cellStyle name="Feeder Field 18 2 2 2" xfId="8511"/>
    <cellStyle name="Feeder Field 18 2 2 2 10" xfId="8512"/>
    <cellStyle name="Feeder Field 18 2 2 2 11" xfId="8513"/>
    <cellStyle name="Feeder Field 18 2 2 2 12" xfId="8514"/>
    <cellStyle name="Feeder Field 18 2 2 2 13" xfId="8515"/>
    <cellStyle name="Feeder Field 18 2 2 2 14" xfId="8516"/>
    <cellStyle name="Feeder Field 18 2 2 2 15" xfId="8517"/>
    <cellStyle name="Feeder Field 18 2 2 2 16" xfId="8518"/>
    <cellStyle name="Feeder Field 18 2 2 2 17" xfId="8519"/>
    <cellStyle name="Feeder Field 18 2 2 2 18" xfId="8520"/>
    <cellStyle name="Feeder Field 18 2 2 2 19" xfId="8521"/>
    <cellStyle name="Feeder Field 18 2 2 2 2" xfId="8522"/>
    <cellStyle name="Feeder Field 18 2 2 2 20" xfId="8523"/>
    <cellStyle name="Feeder Field 18 2 2 2 21" xfId="8524"/>
    <cellStyle name="Feeder Field 18 2 2 2 3" xfId="8525"/>
    <cellStyle name="Feeder Field 18 2 2 2 4" xfId="8526"/>
    <cellStyle name="Feeder Field 18 2 2 2 5" xfId="8527"/>
    <cellStyle name="Feeder Field 18 2 2 2 6" xfId="8528"/>
    <cellStyle name="Feeder Field 18 2 2 2 7" xfId="8529"/>
    <cellStyle name="Feeder Field 18 2 2 2 8" xfId="8530"/>
    <cellStyle name="Feeder Field 18 2 2 2 9" xfId="8531"/>
    <cellStyle name="Feeder Field 18 2 2 20" xfId="8532"/>
    <cellStyle name="Feeder Field 18 2 2 21" xfId="8533"/>
    <cellStyle name="Feeder Field 18 2 2 22" xfId="8534"/>
    <cellStyle name="Feeder Field 18 2 2 3" xfId="8535"/>
    <cellStyle name="Feeder Field 18 2 2 4" xfId="8536"/>
    <cellStyle name="Feeder Field 18 2 2 5" xfId="8537"/>
    <cellStyle name="Feeder Field 18 2 2 6" xfId="8538"/>
    <cellStyle name="Feeder Field 18 2 2 7" xfId="8539"/>
    <cellStyle name="Feeder Field 18 2 2 8" xfId="8540"/>
    <cellStyle name="Feeder Field 18 2 2 9" xfId="8541"/>
    <cellStyle name="Feeder Field 18 2 20" xfId="8542"/>
    <cellStyle name="Feeder Field 18 2 21" xfId="8543"/>
    <cellStyle name="Feeder Field 18 2 22" xfId="8544"/>
    <cellStyle name="Feeder Field 18 2 23" xfId="8545"/>
    <cellStyle name="Feeder Field 18 2 3" xfId="8546"/>
    <cellStyle name="Feeder Field 18 2 4" xfId="8547"/>
    <cellStyle name="Feeder Field 18 2 5" xfId="8548"/>
    <cellStyle name="Feeder Field 18 2 6" xfId="8549"/>
    <cellStyle name="Feeder Field 18 2 7" xfId="8550"/>
    <cellStyle name="Feeder Field 18 2 8" xfId="8551"/>
    <cellStyle name="Feeder Field 18 2 9" xfId="8552"/>
    <cellStyle name="Feeder Field 18 20" xfId="8553"/>
    <cellStyle name="Feeder Field 18 21" xfId="8554"/>
    <cellStyle name="Feeder Field 18 22" xfId="8555"/>
    <cellStyle name="Feeder Field 18 23" xfId="8556"/>
    <cellStyle name="Feeder Field 18 24" xfId="8557"/>
    <cellStyle name="Feeder Field 18 25" xfId="8558"/>
    <cellStyle name="Feeder Field 18 3" xfId="8559"/>
    <cellStyle name="Feeder Field 18 3 10" xfId="8560"/>
    <cellStyle name="Feeder Field 18 3 11" xfId="8561"/>
    <cellStyle name="Feeder Field 18 3 12" xfId="8562"/>
    <cellStyle name="Feeder Field 18 3 13" xfId="8563"/>
    <cellStyle name="Feeder Field 18 3 14" xfId="8564"/>
    <cellStyle name="Feeder Field 18 3 15" xfId="8565"/>
    <cellStyle name="Feeder Field 18 3 16" xfId="8566"/>
    <cellStyle name="Feeder Field 18 3 17" xfId="8567"/>
    <cellStyle name="Feeder Field 18 3 18" xfId="8568"/>
    <cellStyle name="Feeder Field 18 3 19" xfId="8569"/>
    <cellStyle name="Feeder Field 18 3 2" xfId="8570"/>
    <cellStyle name="Feeder Field 18 3 2 10" xfId="8571"/>
    <cellStyle name="Feeder Field 18 3 2 11" xfId="8572"/>
    <cellStyle name="Feeder Field 18 3 2 12" xfId="8573"/>
    <cellStyle name="Feeder Field 18 3 2 13" xfId="8574"/>
    <cellStyle name="Feeder Field 18 3 2 14" xfId="8575"/>
    <cellStyle name="Feeder Field 18 3 2 15" xfId="8576"/>
    <cellStyle name="Feeder Field 18 3 2 16" xfId="8577"/>
    <cellStyle name="Feeder Field 18 3 2 17" xfId="8578"/>
    <cellStyle name="Feeder Field 18 3 2 18" xfId="8579"/>
    <cellStyle name="Feeder Field 18 3 2 19" xfId="8580"/>
    <cellStyle name="Feeder Field 18 3 2 2" xfId="8581"/>
    <cellStyle name="Feeder Field 18 3 2 20" xfId="8582"/>
    <cellStyle name="Feeder Field 18 3 2 21" xfId="8583"/>
    <cellStyle name="Feeder Field 18 3 2 3" xfId="8584"/>
    <cellStyle name="Feeder Field 18 3 2 4" xfId="8585"/>
    <cellStyle name="Feeder Field 18 3 2 5" xfId="8586"/>
    <cellStyle name="Feeder Field 18 3 2 6" xfId="8587"/>
    <cellStyle name="Feeder Field 18 3 2 7" xfId="8588"/>
    <cellStyle name="Feeder Field 18 3 2 8" xfId="8589"/>
    <cellStyle name="Feeder Field 18 3 2 9" xfId="8590"/>
    <cellStyle name="Feeder Field 18 3 20" xfId="8591"/>
    <cellStyle name="Feeder Field 18 3 21" xfId="8592"/>
    <cellStyle name="Feeder Field 18 3 22" xfId="8593"/>
    <cellStyle name="Feeder Field 18 3 3" xfId="8594"/>
    <cellStyle name="Feeder Field 18 3 4" xfId="8595"/>
    <cellStyle name="Feeder Field 18 3 5" xfId="8596"/>
    <cellStyle name="Feeder Field 18 3 6" xfId="8597"/>
    <cellStyle name="Feeder Field 18 3 7" xfId="8598"/>
    <cellStyle name="Feeder Field 18 3 8" xfId="8599"/>
    <cellStyle name="Feeder Field 18 3 9" xfId="8600"/>
    <cellStyle name="Feeder Field 18 4" xfId="8601"/>
    <cellStyle name="Feeder Field 18 5" xfId="8602"/>
    <cellStyle name="Feeder Field 18 6" xfId="8603"/>
    <cellStyle name="Feeder Field 18 7" xfId="8604"/>
    <cellStyle name="Feeder Field 18 8" xfId="8605"/>
    <cellStyle name="Feeder Field 18 9" xfId="8606"/>
    <cellStyle name="Feeder Field 19" xfId="8607"/>
    <cellStyle name="Feeder Field 19 10" xfId="8608"/>
    <cellStyle name="Feeder Field 19 11" xfId="8609"/>
    <cellStyle name="Feeder Field 19 12" xfId="8610"/>
    <cellStyle name="Feeder Field 19 13" xfId="8611"/>
    <cellStyle name="Feeder Field 19 14" xfId="8612"/>
    <cellStyle name="Feeder Field 19 15" xfId="8613"/>
    <cellStyle name="Feeder Field 19 16" xfId="8614"/>
    <cellStyle name="Feeder Field 19 17" xfId="8615"/>
    <cellStyle name="Feeder Field 19 18" xfId="8616"/>
    <cellStyle name="Feeder Field 19 19" xfId="8617"/>
    <cellStyle name="Feeder Field 19 2" xfId="8618"/>
    <cellStyle name="Feeder Field 19 2 10" xfId="8619"/>
    <cellStyle name="Feeder Field 19 2 11" xfId="8620"/>
    <cellStyle name="Feeder Field 19 2 12" xfId="8621"/>
    <cellStyle name="Feeder Field 19 2 13" xfId="8622"/>
    <cellStyle name="Feeder Field 19 2 14" xfId="8623"/>
    <cellStyle name="Feeder Field 19 2 15" xfId="8624"/>
    <cellStyle name="Feeder Field 19 2 16" xfId="8625"/>
    <cellStyle name="Feeder Field 19 2 17" xfId="8626"/>
    <cellStyle name="Feeder Field 19 2 18" xfId="8627"/>
    <cellStyle name="Feeder Field 19 2 19" xfId="8628"/>
    <cellStyle name="Feeder Field 19 2 2" xfId="8629"/>
    <cellStyle name="Feeder Field 19 2 2 10" xfId="8630"/>
    <cellStyle name="Feeder Field 19 2 2 11" xfId="8631"/>
    <cellStyle name="Feeder Field 19 2 2 12" xfId="8632"/>
    <cellStyle name="Feeder Field 19 2 2 13" xfId="8633"/>
    <cellStyle name="Feeder Field 19 2 2 14" xfId="8634"/>
    <cellStyle name="Feeder Field 19 2 2 15" xfId="8635"/>
    <cellStyle name="Feeder Field 19 2 2 16" xfId="8636"/>
    <cellStyle name="Feeder Field 19 2 2 17" xfId="8637"/>
    <cellStyle name="Feeder Field 19 2 2 18" xfId="8638"/>
    <cellStyle name="Feeder Field 19 2 2 19" xfId="8639"/>
    <cellStyle name="Feeder Field 19 2 2 2" xfId="8640"/>
    <cellStyle name="Feeder Field 19 2 2 20" xfId="8641"/>
    <cellStyle name="Feeder Field 19 2 2 21" xfId="8642"/>
    <cellStyle name="Feeder Field 19 2 2 3" xfId="8643"/>
    <cellStyle name="Feeder Field 19 2 2 4" xfId="8644"/>
    <cellStyle name="Feeder Field 19 2 2 5" xfId="8645"/>
    <cellStyle name="Feeder Field 19 2 2 6" xfId="8646"/>
    <cellStyle name="Feeder Field 19 2 2 7" xfId="8647"/>
    <cellStyle name="Feeder Field 19 2 2 8" xfId="8648"/>
    <cellStyle name="Feeder Field 19 2 2 9" xfId="8649"/>
    <cellStyle name="Feeder Field 19 2 20" xfId="8650"/>
    <cellStyle name="Feeder Field 19 2 21" xfId="8651"/>
    <cellStyle name="Feeder Field 19 2 22" xfId="8652"/>
    <cellStyle name="Feeder Field 19 2 3" xfId="8653"/>
    <cellStyle name="Feeder Field 19 2 4" xfId="8654"/>
    <cellStyle name="Feeder Field 19 2 5" xfId="8655"/>
    <cellStyle name="Feeder Field 19 2 6" xfId="8656"/>
    <cellStyle name="Feeder Field 19 2 7" xfId="8657"/>
    <cellStyle name="Feeder Field 19 2 8" xfId="8658"/>
    <cellStyle name="Feeder Field 19 2 9" xfId="8659"/>
    <cellStyle name="Feeder Field 19 20" xfId="8660"/>
    <cellStyle name="Feeder Field 19 21" xfId="8661"/>
    <cellStyle name="Feeder Field 19 22" xfId="8662"/>
    <cellStyle name="Feeder Field 19 23" xfId="8663"/>
    <cellStyle name="Feeder Field 19 3" xfId="8664"/>
    <cellStyle name="Feeder Field 19 4" xfId="8665"/>
    <cellStyle name="Feeder Field 19 5" xfId="8666"/>
    <cellStyle name="Feeder Field 19 6" xfId="8667"/>
    <cellStyle name="Feeder Field 19 7" xfId="8668"/>
    <cellStyle name="Feeder Field 19 8" xfId="8669"/>
    <cellStyle name="Feeder Field 19 9" xfId="8670"/>
    <cellStyle name="Feeder Field 2" xfId="8671"/>
    <cellStyle name="Feeder Field 2 10" xfId="8672"/>
    <cellStyle name="Feeder Field 2 11" xfId="8673"/>
    <cellStyle name="Feeder Field 2 12" xfId="8674"/>
    <cellStyle name="Feeder Field 2 13" xfId="8675"/>
    <cellStyle name="Feeder Field 2 14" xfId="8676"/>
    <cellStyle name="Feeder Field 2 15" xfId="8677"/>
    <cellStyle name="Feeder Field 2 16" xfId="8678"/>
    <cellStyle name="Feeder Field 2 17" xfId="8679"/>
    <cellStyle name="Feeder Field 2 2" xfId="8680"/>
    <cellStyle name="Feeder Field 2 2 10" xfId="8681"/>
    <cellStyle name="Feeder Field 2 2 11" xfId="8682"/>
    <cellStyle name="Feeder Field 2 2 12" xfId="8683"/>
    <cellStyle name="Feeder Field 2 2 13" xfId="8684"/>
    <cellStyle name="Feeder Field 2 2 14" xfId="8685"/>
    <cellStyle name="Feeder Field 2 2 15" xfId="8686"/>
    <cellStyle name="Feeder Field 2 2 16" xfId="8687"/>
    <cellStyle name="Feeder Field 2 2 17" xfId="8688"/>
    <cellStyle name="Feeder Field 2 2 18" xfId="8689"/>
    <cellStyle name="Feeder Field 2 2 19" xfId="8690"/>
    <cellStyle name="Feeder Field 2 2 2" xfId="8691"/>
    <cellStyle name="Feeder Field 2 2 2 10" xfId="8692"/>
    <cellStyle name="Feeder Field 2 2 2 11" xfId="8693"/>
    <cellStyle name="Feeder Field 2 2 2 12" xfId="8694"/>
    <cellStyle name="Feeder Field 2 2 2 13" xfId="8695"/>
    <cellStyle name="Feeder Field 2 2 2 14" xfId="8696"/>
    <cellStyle name="Feeder Field 2 2 2 15" xfId="8697"/>
    <cellStyle name="Feeder Field 2 2 2 16" xfId="8698"/>
    <cellStyle name="Feeder Field 2 2 2 17" xfId="8699"/>
    <cellStyle name="Feeder Field 2 2 2 18" xfId="8700"/>
    <cellStyle name="Feeder Field 2 2 2 19" xfId="8701"/>
    <cellStyle name="Feeder Field 2 2 2 2" xfId="8702"/>
    <cellStyle name="Feeder Field 2 2 2 2 10" xfId="8703"/>
    <cellStyle name="Feeder Field 2 2 2 2 11" xfId="8704"/>
    <cellStyle name="Feeder Field 2 2 2 2 12" xfId="8705"/>
    <cellStyle name="Feeder Field 2 2 2 2 13" xfId="8706"/>
    <cellStyle name="Feeder Field 2 2 2 2 14" xfId="8707"/>
    <cellStyle name="Feeder Field 2 2 2 2 15" xfId="8708"/>
    <cellStyle name="Feeder Field 2 2 2 2 16" xfId="8709"/>
    <cellStyle name="Feeder Field 2 2 2 2 17" xfId="8710"/>
    <cellStyle name="Feeder Field 2 2 2 2 18" xfId="8711"/>
    <cellStyle name="Feeder Field 2 2 2 2 19" xfId="8712"/>
    <cellStyle name="Feeder Field 2 2 2 2 2" xfId="8713"/>
    <cellStyle name="Feeder Field 2 2 2 2 2 10" xfId="8714"/>
    <cellStyle name="Feeder Field 2 2 2 2 2 11" xfId="8715"/>
    <cellStyle name="Feeder Field 2 2 2 2 2 12" xfId="8716"/>
    <cellStyle name="Feeder Field 2 2 2 2 2 13" xfId="8717"/>
    <cellStyle name="Feeder Field 2 2 2 2 2 14" xfId="8718"/>
    <cellStyle name="Feeder Field 2 2 2 2 2 15" xfId="8719"/>
    <cellStyle name="Feeder Field 2 2 2 2 2 16" xfId="8720"/>
    <cellStyle name="Feeder Field 2 2 2 2 2 17" xfId="8721"/>
    <cellStyle name="Feeder Field 2 2 2 2 2 18" xfId="8722"/>
    <cellStyle name="Feeder Field 2 2 2 2 2 19" xfId="8723"/>
    <cellStyle name="Feeder Field 2 2 2 2 2 2" xfId="8724"/>
    <cellStyle name="Feeder Field 2 2 2 2 2 20" xfId="8725"/>
    <cellStyle name="Feeder Field 2 2 2 2 2 21" xfId="8726"/>
    <cellStyle name="Feeder Field 2 2 2 2 2 3" xfId="8727"/>
    <cellStyle name="Feeder Field 2 2 2 2 2 4" xfId="8728"/>
    <cellStyle name="Feeder Field 2 2 2 2 2 5" xfId="8729"/>
    <cellStyle name="Feeder Field 2 2 2 2 2 6" xfId="8730"/>
    <cellStyle name="Feeder Field 2 2 2 2 2 7" xfId="8731"/>
    <cellStyle name="Feeder Field 2 2 2 2 2 8" xfId="8732"/>
    <cellStyle name="Feeder Field 2 2 2 2 2 9" xfId="8733"/>
    <cellStyle name="Feeder Field 2 2 2 2 20" xfId="8734"/>
    <cellStyle name="Feeder Field 2 2 2 2 21" xfId="8735"/>
    <cellStyle name="Feeder Field 2 2 2 2 22" xfId="8736"/>
    <cellStyle name="Feeder Field 2 2 2 2 3" xfId="8737"/>
    <cellStyle name="Feeder Field 2 2 2 2 4" xfId="8738"/>
    <cellStyle name="Feeder Field 2 2 2 2 5" xfId="8739"/>
    <cellStyle name="Feeder Field 2 2 2 2 6" xfId="8740"/>
    <cellStyle name="Feeder Field 2 2 2 2 7" xfId="8741"/>
    <cellStyle name="Feeder Field 2 2 2 2 8" xfId="8742"/>
    <cellStyle name="Feeder Field 2 2 2 2 9" xfId="8743"/>
    <cellStyle name="Feeder Field 2 2 2 20" xfId="8744"/>
    <cellStyle name="Feeder Field 2 2 2 21" xfId="8745"/>
    <cellStyle name="Feeder Field 2 2 2 22" xfId="8746"/>
    <cellStyle name="Feeder Field 2 2 2 23" xfId="8747"/>
    <cellStyle name="Feeder Field 2 2 2 3" xfId="8748"/>
    <cellStyle name="Feeder Field 2 2 2 4" xfId="8749"/>
    <cellStyle name="Feeder Field 2 2 2 5" xfId="8750"/>
    <cellStyle name="Feeder Field 2 2 2 6" xfId="8751"/>
    <cellStyle name="Feeder Field 2 2 2 7" xfId="8752"/>
    <cellStyle name="Feeder Field 2 2 2 8" xfId="8753"/>
    <cellStyle name="Feeder Field 2 2 2 9" xfId="8754"/>
    <cellStyle name="Feeder Field 2 2 20" xfId="8755"/>
    <cellStyle name="Feeder Field 2 2 21" xfId="8756"/>
    <cellStyle name="Feeder Field 2 2 22" xfId="8757"/>
    <cellStyle name="Feeder Field 2 2 23" xfId="8758"/>
    <cellStyle name="Feeder Field 2 2 24" xfId="8759"/>
    <cellStyle name="Feeder Field 2 2 25" xfId="8760"/>
    <cellStyle name="Feeder Field 2 2 3" xfId="8761"/>
    <cellStyle name="Feeder Field 2 2 3 10" xfId="8762"/>
    <cellStyle name="Feeder Field 2 2 3 11" xfId="8763"/>
    <cellStyle name="Feeder Field 2 2 3 12" xfId="8764"/>
    <cellStyle name="Feeder Field 2 2 3 13" xfId="8765"/>
    <cellStyle name="Feeder Field 2 2 3 14" xfId="8766"/>
    <cellStyle name="Feeder Field 2 2 3 15" xfId="8767"/>
    <cellStyle name="Feeder Field 2 2 3 16" xfId="8768"/>
    <cellStyle name="Feeder Field 2 2 3 17" xfId="8769"/>
    <cellStyle name="Feeder Field 2 2 3 18" xfId="8770"/>
    <cellStyle name="Feeder Field 2 2 3 19" xfId="8771"/>
    <cellStyle name="Feeder Field 2 2 3 2" xfId="8772"/>
    <cellStyle name="Feeder Field 2 2 3 2 10" xfId="8773"/>
    <cellStyle name="Feeder Field 2 2 3 2 11" xfId="8774"/>
    <cellStyle name="Feeder Field 2 2 3 2 12" xfId="8775"/>
    <cellStyle name="Feeder Field 2 2 3 2 13" xfId="8776"/>
    <cellStyle name="Feeder Field 2 2 3 2 14" xfId="8777"/>
    <cellStyle name="Feeder Field 2 2 3 2 15" xfId="8778"/>
    <cellStyle name="Feeder Field 2 2 3 2 16" xfId="8779"/>
    <cellStyle name="Feeder Field 2 2 3 2 17" xfId="8780"/>
    <cellStyle name="Feeder Field 2 2 3 2 18" xfId="8781"/>
    <cellStyle name="Feeder Field 2 2 3 2 19" xfId="8782"/>
    <cellStyle name="Feeder Field 2 2 3 2 2" xfId="8783"/>
    <cellStyle name="Feeder Field 2 2 3 2 20" xfId="8784"/>
    <cellStyle name="Feeder Field 2 2 3 2 21" xfId="8785"/>
    <cellStyle name="Feeder Field 2 2 3 2 3" xfId="8786"/>
    <cellStyle name="Feeder Field 2 2 3 2 4" xfId="8787"/>
    <cellStyle name="Feeder Field 2 2 3 2 5" xfId="8788"/>
    <cellStyle name="Feeder Field 2 2 3 2 6" xfId="8789"/>
    <cellStyle name="Feeder Field 2 2 3 2 7" xfId="8790"/>
    <cellStyle name="Feeder Field 2 2 3 2 8" xfId="8791"/>
    <cellStyle name="Feeder Field 2 2 3 2 9" xfId="8792"/>
    <cellStyle name="Feeder Field 2 2 3 20" xfId="8793"/>
    <cellStyle name="Feeder Field 2 2 3 21" xfId="8794"/>
    <cellStyle name="Feeder Field 2 2 3 22" xfId="8795"/>
    <cellStyle name="Feeder Field 2 2 3 3" xfId="8796"/>
    <cellStyle name="Feeder Field 2 2 3 4" xfId="8797"/>
    <cellStyle name="Feeder Field 2 2 3 5" xfId="8798"/>
    <cellStyle name="Feeder Field 2 2 3 6" xfId="8799"/>
    <cellStyle name="Feeder Field 2 2 3 7" xfId="8800"/>
    <cellStyle name="Feeder Field 2 2 3 8" xfId="8801"/>
    <cellStyle name="Feeder Field 2 2 3 9" xfId="8802"/>
    <cellStyle name="Feeder Field 2 2 4" xfId="8803"/>
    <cellStyle name="Feeder Field 2 2 5" xfId="8804"/>
    <cellStyle name="Feeder Field 2 2 6" xfId="8805"/>
    <cellStyle name="Feeder Field 2 2 7" xfId="8806"/>
    <cellStyle name="Feeder Field 2 2 8" xfId="8807"/>
    <cellStyle name="Feeder Field 2 2 9" xfId="8808"/>
    <cellStyle name="Feeder Field 2 3" xfId="8809"/>
    <cellStyle name="Feeder Field 2 3 10" xfId="8810"/>
    <cellStyle name="Feeder Field 2 3 11" xfId="8811"/>
    <cellStyle name="Feeder Field 2 3 12" xfId="8812"/>
    <cellStyle name="Feeder Field 2 3 13" xfId="8813"/>
    <cellStyle name="Feeder Field 2 3 14" xfId="8814"/>
    <cellStyle name="Feeder Field 2 3 15" xfId="8815"/>
    <cellStyle name="Feeder Field 2 3 16" xfId="8816"/>
    <cellStyle name="Feeder Field 2 3 17" xfId="8817"/>
    <cellStyle name="Feeder Field 2 3 18" xfId="8818"/>
    <cellStyle name="Feeder Field 2 3 19" xfId="8819"/>
    <cellStyle name="Feeder Field 2 3 2" xfId="8820"/>
    <cellStyle name="Feeder Field 2 3 2 10" xfId="8821"/>
    <cellStyle name="Feeder Field 2 3 2 11" xfId="8822"/>
    <cellStyle name="Feeder Field 2 3 2 12" xfId="8823"/>
    <cellStyle name="Feeder Field 2 3 2 13" xfId="8824"/>
    <cellStyle name="Feeder Field 2 3 2 14" xfId="8825"/>
    <cellStyle name="Feeder Field 2 3 2 15" xfId="8826"/>
    <cellStyle name="Feeder Field 2 3 2 16" xfId="8827"/>
    <cellStyle name="Feeder Field 2 3 2 17" xfId="8828"/>
    <cellStyle name="Feeder Field 2 3 2 18" xfId="8829"/>
    <cellStyle name="Feeder Field 2 3 2 19" xfId="8830"/>
    <cellStyle name="Feeder Field 2 3 2 2" xfId="8831"/>
    <cellStyle name="Feeder Field 2 3 2 2 10" xfId="8832"/>
    <cellStyle name="Feeder Field 2 3 2 2 11" xfId="8833"/>
    <cellStyle name="Feeder Field 2 3 2 2 12" xfId="8834"/>
    <cellStyle name="Feeder Field 2 3 2 2 13" xfId="8835"/>
    <cellStyle name="Feeder Field 2 3 2 2 14" xfId="8836"/>
    <cellStyle name="Feeder Field 2 3 2 2 15" xfId="8837"/>
    <cellStyle name="Feeder Field 2 3 2 2 16" xfId="8838"/>
    <cellStyle name="Feeder Field 2 3 2 2 17" xfId="8839"/>
    <cellStyle name="Feeder Field 2 3 2 2 18" xfId="8840"/>
    <cellStyle name="Feeder Field 2 3 2 2 19" xfId="8841"/>
    <cellStyle name="Feeder Field 2 3 2 2 2" xfId="8842"/>
    <cellStyle name="Feeder Field 2 3 2 2 2 10" xfId="8843"/>
    <cellStyle name="Feeder Field 2 3 2 2 2 11" xfId="8844"/>
    <cellStyle name="Feeder Field 2 3 2 2 2 12" xfId="8845"/>
    <cellStyle name="Feeder Field 2 3 2 2 2 13" xfId="8846"/>
    <cellStyle name="Feeder Field 2 3 2 2 2 14" xfId="8847"/>
    <cellStyle name="Feeder Field 2 3 2 2 2 15" xfId="8848"/>
    <cellStyle name="Feeder Field 2 3 2 2 2 16" xfId="8849"/>
    <cellStyle name="Feeder Field 2 3 2 2 2 17" xfId="8850"/>
    <cellStyle name="Feeder Field 2 3 2 2 2 18" xfId="8851"/>
    <cellStyle name="Feeder Field 2 3 2 2 2 19" xfId="8852"/>
    <cellStyle name="Feeder Field 2 3 2 2 2 2" xfId="8853"/>
    <cellStyle name="Feeder Field 2 3 2 2 2 20" xfId="8854"/>
    <cellStyle name="Feeder Field 2 3 2 2 2 21" xfId="8855"/>
    <cellStyle name="Feeder Field 2 3 2 2 2 3" xfId="8856"/>
    <cellStyle name="Feeder Field 2 3 2 2 2 4" xfId="8857"/>
    <cellStyle name="Feeder Field 2 3 2 2 2 5" xfId="8858"/>
    <cellStyle name="Feeder Field 2 3 2 2 2 6" xfId="8859"/>
    <cellStyle name="Feeder Field 2 3 2 2 2 7" xfId="8860"/>
    <cellStyle name="Feeder Field 2 3 2 2 2 8" xfId="8861"/>
    <cellStyle name="Feeder Field 2 3 2 2 2 9" xfId="8862"/>
    <cellStyle name="Feeder Field 2 3 2 2 20" xfId="8863"/>
    <cellStyle name="Feeder Field 2 3 2 2 21" xfId="8864"/>
    <cellStyle name="Feeder Field 2 3 2 2 22" xfId="8865"/>
    <cellStyle name="Feeder Field 2 3 2 2 3" xfId="8866"/>
    <cellStyle name="Feeder Field 2 3 2 2 4" xfId="8867"/>
    <cellStyle name="Feeder Field 2 3 2 2 5" xfId="8868"/>
    <cellStyle name="Feeder Field 2 3 2 2 6" xfId="8869"/>
    <cellStyle name="Feeder Field 2 3 2 2 7" xfId="8870"/>
    <cellStyle name="Feeder Field 2 3 2 2 8" xfId="8871"/>
    <cellStyle name="Feeder Field 2 3 2 2 9" xfId="8872"/>
    <cellStyle name="Feeder Field 2 3 2 20" xfId="8873"/>
    <cellStyle name="Feeder Field 2 3 2 21" xfId="8874"/>
    <cellStyle name="Feeder Field 2 3 2 22" xfId="8875"/>
    <cellStyle name="Feeder Field 2 3 2 23" xfId="8876"/>
    <cellStyle name="Feeder Field 2 3 2 3" xfId="8877"/>
    <cellStyle name="Feeder Field 2 3 2 4" xfId="8878"/>
    <cellStyle name="Feeder Field 2 3 2 5" xfId="8879"/>
    <cellStyle name="Feeder Field 2 3 2 6" xfId="8880"/>
    <cellStyle name="Feeder Field 2 3 2 7" xfId="8881"/>
    <cellStyle name="Feeder Field 2 3 2 8" xfId="8882"/>
    <cellStyle name="Feeder Field 2 3 2 9" xfId="8883"/>
    <cellStyle name="Feeder Field 2 3 20" xfId="8884"/>
    <cellStyle name="Feeder Field 2 3 21" xfId="8885"/>
    <cellStyle name="Feeder Field 2 3 22" xfId="8886"/>
    <cellStyle name="Feeder Field 2 3 23" xfId="8887"/>
    <cellStyle name="Feeder Field 2 3 24" xfId="8888"/>
    <cellStyle name="Feeder Field 2 3 25" xfId="8889"/>
    <cellStyle name="Feeder Field 2 3 3" xfId="8890"/>
    <cellStyle name="Feeder Field 2 3 3 10" xfId="8891"/>
    <cellStyle name="Feeder Field 2 3 3 11" xfId="8892"/>
    <cellStyle name="Feeder Field 2 3 3 12" xfId="8893"/>
    <cellStyle name="Feeder Field 2 3 3 13" xfId="8894"/>
    <cellStyle name="Feeder Field 2 3 3 14" xfId="8895"/>
    <cellStyle name="Feeder Field 2 3 3 15" xfId="8896"/>
    <cellStyle name="Feeder Field 2 3 3 16" xfId="8897"/>
    <cellStyle name="Feeder Field 2 3 3 17" xfId="8898"/>
    <cellStyle name="Feeder Field 2 3 3 18" xfId="8899"/>
    <cellStyle name="Feeder Field 2 3 3 19" xfId="8900"/>
    <cellStyle name="Feeder Field 2 3 3 2" xfId="8901"/>
    <cellStyle name="Feeder Field 2 3 3 2 10" xfId="8902"/>
    <cellStyle name="Feeder Field 2 3 3 2 11" xfId="8903"/>
    <cellStyle name="Feeder Field 2 3 3 2 12" xfId="8904"/>
    <cellStyle name="Feeder Field 2 3 3 2 13" xfId="8905"/>
    <cellStyle name="Feeder Field 2 3 3 2 14" xfId="8906"/>
    <cellStyle name="Feeder Field 2 3 3 2 15" xfId="8907"/>
    <cellStyle name="Feeder Field 2 3 3 2 16" xfId="8908"/>
    <cellStyle name="Feeder Field 2 3 3 2 17" xfId="8909"/>
    <cellStyle name="Feeder Field 2 3 3 2 18" xfId="8910"/>
    <cellStyle name="Feeder Field 2 3 3 2 19" xfId="8911"/>
    <cellStyle name="Feeder Field 2 3 3 2 2" xfId="8912"/>
    <cellStyle name="Feeder Field 2 3 3 2 20" xfId="8913"/>
    <cellStyle name="Feeder Field 2 3 3 2 21" xfId="8914"/>
    <cellStyle name="Feeder Field 2 3 3 2 3" xfId="8915"/>
    <cellStyle name="Feeder Field 2 3 3 2 4" xfId="8916"/>
    <cellStyle name="Feeder Field 2 3 3 2 5" xfId="8917"/>
    <cellStyle name="Feeder Field 2 3 3 2 6" xfId="8918"/>
    <cellStyle name="Feeder Field 2 3 3 2 7" xfId="8919"/>
    <cellStyle name="Feeder Field 2 3 3 2 8" xfId="8920"/>
    <cellStyle name="Feeder Field 2 3 3 2 9" xfId="8921"/>
    <cellStyle name="Feeder Field 2 3 3 20" xfId="8922"/>
    <cellStyle name="Feeder Field 2 3 3 21" xfId="8923"/>
    <cellStyle name="Feeder Field 2 3 3 22" xfId="8924"/>
    <cellStyle name="Feeder Field 2 3 3 3" xfId="8925"/>
    <cellStyle name="Feeder Field 2 3 3 4" xfId="8926"/>
    <cellStyle name="Feeder Field 2 3 3 5" xfId="8927"/>
    <cellStyle name="Feeder Field 2 3 3 6" xfId="8928"/>
    <cellStyle name="Feeder Field 2 3 3 7" xfId="8929"/>
    <cellStyle name="Feeder Field 2 3 3 8" xfId="8930"/>
    <cellStyle name="Feeder Field 2 3 3 9" xfId="8931"/>
    <cellStyle name="Feeder Field 2 3 4" xfId="8932"/>
    <cellStyle name="Feeder Field 2 3 5" xfId="8933"/>
    <cellStyle name="Feeder Field 2 3 6" xfId="8934"/>
    <cellStyle name="Feeder Field 2 3 7" xfId="8935"/>
    <cellStyle name="Feeder Field 2 3 8" xfId="8936"/>
    <cellStyle name="Feeder Field 2 3 9" xfId="8937"/>
    <cellStyle name="Feeder Field 2 4" xfId="8938"/>
    <cellStyle name="Feeder Field 2 4 10" xfId="8939"/>
    <cellStyle name="Feeder Field 2 4 11" xfId="8940"/>
    <cellStyle name="Feeder Field 2 4 12" xfId="8941"/>
    <cellStyle name="Feeder Field 2 4 13" xfId="8942"/>
    <cellStyle name="Feeder Field 2 4 14" xfId="8943"/>
    <cellStyle name="Feeder Field 2 4 15" xfId="8944"/>
    <cellStyle name="Feeder Field 2 4 16" xfId="8945"/>
    <cellStyle name="Feeder Field 2 4 17" xfId="8946"/>
    <cellStyle name="Feeder Field 2 4 18" xfId="8947"/>
    <cellStyle name="Feeder Field 2 4 19" xfId="8948"/>
    <cellStyle name="Feeder Field 2 4 2" xfId="8949"/>
    <cellStyle name="Feeder Field 2 4 2 10" xfId="8950"/>
    <cellStyle name="Feeder Field 2 4 2 11" xfId="8951"/>
    <cellStyle name="Feeder Field 2 4 2 12" xfId="8952"/>
    <cellStyle name="Feeder Field 2 4 2 13" xfId="8953"/>
    <cellStyle name="Feeder Field 2 4 2 14" xfId="8954"/>
    <cellStyle name="Feeder Field 2 4 2 15" xfId="8955"/>
    <cellStyle name="Feeder Field 2 4 2 16" xfId="8956"/>
    <cellStyle name="Feeder Field 2 4 2 17" xfId="8957"/>
    <cellStyle name="Feeder Field 2 4 2 18" xfId="8958"/>
    <cellStyle name="Feeder Field 2 4 2 19" xfId="8959"/>
    <cellStyle name="Feeder Field 2 4 2 2" xfId="8960"/>
    <cellStyle name="Feeder Field 2 4 2 2 10" xfId="8961"/>
    <cellStyle name="Feeder Field 2 4 2 2 11" xfId="8962"/>
    <cellStyle name="Feeder Field 2 4 2 2 12" xfId="8963"/>
    <cellStyle name="Feeder Field 2 4 2 2 13" xfId="8964"/>
    <cellStyle name="Feeder Field 2 4 2 2 14" xfId="8965"/>
    <cellStyle name="Feeder Field 2 4 2 2 15" xfId="8966"/>
    <cellStyle name="Feeder Field 2 4 2 2 16" xfId="8967"/>
    <cellStyle name="Feeder Field 2 4 2 2 17" xfId="8968"/>
    <cellStyle name="Feeder Field 2 4 2 2 18" xfId="8969"/>
    <cellStyle name="Feeder Field 2 4 2 2 19" xfId="8970"/>
    <cellStyle name="Feeder Field 2 4 2 2 2" xfId="8971"/>
    <cellStyle name="Feeder Field 2 4 2 2 20" xfId="8972"/>
    <cellStyle name="Feeder Field 2 4 2 2 21" xfId="8973"/>
    <cellStyle name="Feeder Field 2 4 2 2 3" xfId="8974"/>
    <cellStyle name="Feeder Field 2 4 2 2 4" xfId="8975"/>
    <cellStyle name="Feeder Field 2 4 2 2 5" xfId="8976"/>
    <cellStyle name="Feeder Field 2 4 2 2 6" xfId="8977"/>
    <cellStyle name="Feeder Field 2 4 2 2 7" xfId="8978"/>
    <cellStyle name="Feeder Field 2 4 2 2 8" xfId="8979"/>
    <cellStyle name="Feeder Field 2 4 2 2 9" xfId="8980"/>
    <cellStyle name="Feeder Field 2 4 2 20" xfId="8981"/>
    <cellStyle name="Feeder Field 2 4 2 21" xfId="8982"/>
    <cellStyle name="Feeder Field 2 4 2 22" xfId="8983"/>
    <cellStyle name="Feeder Field 2 4 2 3" xfId="8984"/>
    <cellStyle name="Feeder Field 2 4 2 4" xfId="8985"/>
    <cellStyle name="Feeder Field 2 4 2 5" xfId="8986"/>
    <cellStyle name="Feeder Field 2 4 2 6" xfId="8987"/>
    <cellStyle name="Feeder Field 2 4 2 7" xfId="8988"/>
    <cellStyle name="Feeder Field 2 4 2 8" xfId="8989"/>
    <cellStyle name="Feeder Field 2 4 2 9" xfId="8990"/>
    <cellStyle name="Feeder Field 2 4 20" xfId="8991"/>
    <cellStyle name="Feeder Field 2 4 21" xfId="8992"/>
    <cellStyle name="Feeder Field 2 4 22" xfId="8993"/>
    <cellStyle name="Feeder Field 2 4 23" xfId="8994"/>
    <cellStyle name="Feeder Field 2 4 3" xfId="8995"/>
    <cellStyle name="Feeder Field 2 4 4" xfId="8996"/>
    <cellStyle name="Feeder Field 2 4 5" xfId="8997"/>
    <cellStyle name="Feeder Field 2 4 6" xfId="8998"/>
    <cellStyle name="Feeder Field 2 4 7" xfId="8999"/>
    <cellStyle name="Feeder Field 2 4 8" xfId="9000"/>
    <cellStyle name="Feeder Field 2 4 9" xfId="9001"/>
    <cellStyle name="Feeder Field 2 5" xfId="9002"/>
    <cellStyle name="Feeder Field 2 5 10" xfId="9003"/>
    <cellStyle name="Feeder Field 2 5 11" xfId="9004"/>
    <cellStyle name="Feeder Field 2 5 12" xfId="9005"/>
    <cellStyle name="Feeder Field 2 5 13" xfId="9006"/>
    <cellStyle name="Feeder Field 2 5 14" xfId="9007"/>
    <cellStyle name="Feeder Field 2 5 15" xfId="9008"/>
    <cellStyle name="Feeder Field 2 5 16" xfId="9009"/>
    <cellStyle name="Feeder Field 2 5 17" xfId="9010"/>
    <cellStyle name="Feeder Field 2 5 18" xfId="9011"/>
    <cellStyle name="Feeder Field 2 5 19" xfId="9012"/>
    <cellStyle name="Feeder Field 2 5 2" xfId="9013"/>
    <cellStyle name="Feeder Field 2 5 2 10" xfId="9014"/>
    <cellStyle name="Feeder Field 2 5 2 11" xfId="9015"/>
    <cellStyle name="Feeder Field 2 5 2 12" xfId="9016"/>
    <cellStyle name="Feeder Field 2 5 2 13" xfId="9017"/>
    <cellStyle name="Feeder Field 2 5 2 14" xfId="9018"/>
    <cellStyle name="Feeder Field 2 5 2 15" xfId="9019"/>
    <cellStyle name="Feeder Field 2 5 2 16" xfId="9020"/>
    <cellStyle name="Feeder Field 2 5 2 17" xfId="9021"/>
    <cellStyle name="Feeder Field 2 5 2 18" xfId="9022"/>
    <cellStyle name="Feeder Field 2 5 2 19" xfId="9023"/>
    <cellStyle name="Feeder Field 2 5 2 2" xfId="9024"/>
    <cellStyle name="Feeder Field 2 5 2 20" xfId="9025"/>
    <cellStyle name="Feeder Field 2 5 2 21" xfId="9026"/>
    <cellStyle name="Feeder Field 2 5 2 3" xfId="9027"/>
    <cellStyle name="Feeder Field 2 5 2 4" xfId="9028"/>
    <cellStyle name="Feeder Field 2 5 2 5" xfId="9029"/>
    <cellStyle name="Feeder Field 2 5 2 6" xfId="9030"/>
    <cellStyle name="Feeder Field 2 5 2 7" xfId="9031"/>
    <cellStyle name="Feeder Field 2 5 2 8" xfId="9032"/>
    <cellStyle name="Feeder Field 2 5 2 9" xfId="9033"/>
    <cellStyle name="Feeder Field 2 5 20" xfId="9034"/>
    <cellStyle name="Feeder Field 2 5 21" xfId="9035"/>
    <cellStyle name="Feeder Field 2 5 22" xfId="9036"/>
    <cellStyle name="Feeder Field 2 5 3" xfId="9037"/>
    <cellStyle name="Feeder Field 2 5 4" xfId="9038"/>
    <cellStyle name="Feeder Field 2 5 5" xfId="9039"/>
    <cellStyle name="Feeder Field 2 5 6" xfId="9040"/>
    <cellStyle name="Feeder Field 2 5 7" xfId="9041"/>
    <cellStyle name="Feeder Field 2 5 8" xfId="9042"/>
    <cellStyle name="Feeder Field 2 5 9" xfId="9043"/>
    <cellStyle name="Feeder Field 2 6" xfId="9044"/>
    <cellStyle name="Feeder Field 2 6 10" xfId="9045"/>
    <cellStyle name="Feeder Field 2 6 11" xfId="9046"/>
    <cellStyle name="Feeder Field 2 6 12" xfId="9047"/>
    <cellStyle name="Feeder Field 2 6 13" xfId="9048"/>
    <cellStyle name="Feeder Field 2 6 14" xfId="9049"/>
    <cellStyle name="Feeder Field 2 6 15" xfId="9050"/>
    <cellStyle name="Feeder Field 2 6 16" xfId="9051"/>
    <cellStyle name="Feeder Field 2 6 17" xfId="9052"/>
    <cellStyle name="Feeder Field 2 6 18" xfId="9053"/>
    <cellStyle name="Feeder Field 2 6 19" xfId="9054"/>
    <cellStyle name="Feeder Field 2 6 2" xfId="9055"/>
    <cellStyle name="Feeder Field 2 6 20" xfId="9056"/>
    <cellStyle name="Feeder Field 2 6 21" xfId="9057"/>
    <cellStyle name="Feeder Field 2 6 3" xfId="9058"/>
    <cellStyle name="Feeder Field 2 6 4" xfId="9059"/>
    <cellStyle name="Feeder Field 2 6 5" xfId="9060"/>
    <cellStyle name="Feeder Field 2 6 6" xfId="9061"/>
    <cellStyle name="Feeder Field 2 6 7" xfId="9062"/>
    <cellStyle name="Feeder Field 2 6 8" xfId="9063"/>
    <cellStyle name="Feeder Field 2 6 9" xfId="9064"/>
    <cellStyle name="Feeder Field 2 7" xfId="9065"/>
    <cellStyle name="Feeder Field 2 8" xfId="9066"/>
    <cellStyle name="Feeder Field 2 9" xfId="9067"/>
    <cellStyle name="Feeder Field 20" xfId="9068"/>
    <cellStyle name="Feeder Field 20 10" xfId="9069"/>
    <cellStyle name="Feeder Field 20 11" xfId="9070"/>
    <cellStyle name="Feeder Field 20 12" xfId="9071"/>
    <cellStyle name="Feeder Field 20 13" xfId="9072"/>
    <cellStyle name="Feeder Field 20 14" xfId="9073"/>
    <cellStyle name="Feeder Field 20 15" xfId="9074"/>
    <cellStyle name="Feeder Field 20 16" xfId="9075"/>
    <cellStyle name="Feeder Field 20 17" xfId="9076"/>
    <cellStyle name="Feeder Field 20 18" xfId="9077"/>
    <cellStyle name="Feeder Field 20 19" xfId="9078"/>
    <cellStyle name="Feeder Field 20 2" xfId="9079"/>
    <cellStyle name="Feeder Field 20 2 10" xfId="9080"/>
    <cellStyle name="Feeder Field 20 2 11" xfId="9081"/>
    <cellStyle name="Feeder Field 20 2 12" xfId="9082"/>
    <cellStyle name="Feeder Field 20 2 13" xfId="9083"/>
    <cellStyle name="Feeder Field 20 2 14" xfId="9084"/>
    <cellStyle name="Feeder Field 20 2 15" xfId="9085"/>
    <cellStyle name="Feeder Field 20 2 16" xfId="9086"/>
    <cellStyle name="Feeder Field 20 2 17" xfId="9087"/>
    <cellStyle name="Feeder Field 20 2 18" xfId="9088"/>
    <cellStyle name="Feeder Field 20 2 19" xfId="9089"/>
    <cellStyle name="Feeder Field 20 2 2" xfId="9090"/>
    <cellStyle name="Feeder Field 20 2 2 10" xfId="9091"/>
    <cellStyle name="Feeder Field 20 2 2 11" xfId="9092"/>
    <cellStyle name="Feeder Field 20 2 2 12" xfId="9093"/>
    <cellStyle name="Feeder Field 20 2 2 13" xfId="9094"/>
    <cellStyle name="Feeder Field 20 2 2 14" xfId="9095"/>
    <cellStyle name="Feeder Field 20 2 2 15" xfId="9096"/>
    <cellStyle name="Feeder Field 20 2 2 16" xfId="9097"/>
    <cellStyle name="Feeder Field 20 2 2 17" xfId="9098"/>
    <cellStyle name="Feeder Field 20 2 2 18" xfId="9099"/>
    <cellStyle name="Feeder Field 20 2 2 19" xfId="9100"/>
    <cellStyle name="Feeder Field 20 2 2 2" xfId="9101"/>
    <cellStyle name="Feeder Field 20 2 2 20" xfId="9102"/>
    <cellStyle name="Feeder Field 20 2 2 21" xfId="9103"/>
    <cellStyle name="Feeder Field 20 2 2 3" xfId="9104"/>
    <cellStyle name="Feeder Field 20 2 2 4" xfId="9105"/>
    <cellStyle name="Feeder Field 20 2 2 5" xfId="9106"/>
    <cellStyle name="Feeder Field 20 2 2 6" xfId="9107"/>
    <cellStyle name="Feeder Field 20 2 2 7" xfId="9108"/>
    <cellStyle name="Feeder Field 20 2 2 8" xfId="9109"/>
    <cellStyle name="Feeder Field 20 2 2 9" xfId="9110"/>
    <cellStyle name="Feeder Field 20 2 20" xfId="9111"/>
    <cellStyle name="Feeder Field 20 2 21" xfId="9112"/>
    <cellStyle name="Feeder Field 20 2 22" xfId="9113"/>
    <cellStyle name="Feeder Field 20 2 3" xfId="9114"/>
    <cellStyle name="Feeder Field 20 2 4" xfId="9115"/>
    <cellStyle name="Feeder Field 20 2 5" xfId="9116"/>
    <cellStyle name="Feeder Field 20 2 6" xfId="9117"/>
    <cellStyle name="Feeder Field 20 2 7" xfId="9118"/>
    <cellStyle name="Feeder Field 20 2 8" xfId="9119"/>
    <cellStyle name="Feeder Field 20 2 9" xfId="9120"/>
    <cellStyle name="Feeder Field 20 20" xfId="9121"/>
    <cellStyle name="Feeder Field 20 21" xfId="9122"/>
    <cellStyle name="Feeder Field 20 22" xfId="9123"/>
    <cellStyle name="Feeder Field 20 23" xfId="9124"/>
    <cellStyle name="Feeder Field 20 3" xfId="9125"/>
    <cellStyle name="Feeder Field 20 4" xfId="9126"/>
    <cellStyle name="Feeder Field 20 5" xfId="9127"/>
    <cellStyle name="Feeder Field 20 6" xfId="9128"/>
    <cellStyle name="Feeder Field 20 7" xfId="9129"/>
    <cellStyle name="Feeder Field 20 8" xfId="9130"/>
    <cellStyle name="Feeder Field 20 9" xfId="9131"/>
    <cellStyle name="Feeder Field 21" xfId="9132"/>
    <cellStyle name="Feeder Field 21 10" xfId="9133"/>
    <cellStyle name="Feeder Field 21 11" xfId="9134"/>
    <cellStyle name="Feeder Field 21 12" xfId="9135"/>
    <cellStyle name="Feeder Field 21 13" xfId="9136"/>
    <cellStyle name="Feeder Field 21 14" xfId="9137"/>
    <cellStyle name="Feeder Field 21 15" xfId="9138"/>
    <cellStyle name="Feeder Field 21 16" xfId="9139"/>
    <cellStyle name="Feeder Field 21 17" xfId="9140"/>
    <cellStyle name="Feeder Field 21 18" xfId="9141"/>
    <cellStyle name="Feeder Field 21 19" xfId="9142"/>
    <cellStyle name="Feeder Field 21 2" xfId="9143"/>
    <cellStyle name="Feeder Field 21 2 10" xfId="9144"/>
    <cellStyle name="Feeder Field 21 2 11" xfId="9145"/>
    <cellStyle name="Feeder Field 21 2 12" xfId="9146"/>
    <cellStyle name="Feeder Field 21 2 13" xfId="9147"/>
    <cellStyle name="Feeder Field 21 2 14" xfId="9148"/>
    <cellStyle name="Feeder Field 21 2 15" xfId="9149"/>
    <cellStyle name="Feeder Field 21 2 16" xfId="9150"/>
    <cellStyle name="Feeder Field 21 2 17" xfId="9151"/>
    <cellStyle name="Feeder Field 21 2 18" xfId="9152"/>
    <cellStyle name="Feeder Field 21 2 19" xfId="9153"/>
    <cellStyle name="Feeder Field 21 2 2" xfId="9154"/>
    <cellStyle name="Feeder Field 21 2 2 10" xfId="9155"/>
    <cellStyle name="Feeder Field 21 2 2 11" xfId="9156"/>
    <cellStyle name="Feeder Field 21 2 2 12" xfId="9157"/>
    <cellStyle name="Feeder Field 21 2 2 13" xfId="9158"/>
    <cellStyle name="Feeder Field 21 2 2 14" xfId="9159"/>
    <cellStyle name="Feeder Field 21 2 2 15" xfId="9160"/>
    <cellStyle name="Feeder Field 21 2 2 16" xfId="9161"/>
    <cellStyle name="Feeder Field 21 2 2 17" xfId="9162"/>
    <cellStyle name="Feeder Field 21 2 2 18" xfId="9163"/>
    <cellStyle name="Feeder Field 21 2 2 19" xfId="9164"/>
    <cellStyle name="Feeder Field 21 2 2 2" xfId="9165"/>
    <cellStyle name="Feeder Field 21 2 2 20" xfId="9166"/>
    <cellStyle name="Feeder Field 21 2 2 21" xfId="9167"/>
    <cellStyle name="Feeder Field 21 2 2 3" xfId="9168"/>
    <cellStyle name="Feeder Field 21 2 2 4" xfId="9169"/>
    <cellStyle name="Feeder Field 21 2 2 5" xfId="9170"/>
    <cellStyle name="Feeder Field 21 2 2 6" xfId="9171"/>
    <cellStyle name="Feeder Field 21 2 2 7" xfId="9172"/>
    <cellStyle name="Feeder Field 21 2 2 8" xfId="9173"/>
    <cellStyle name="Feeder Field 21 2 2 9" xfId="9174"/>
    <cellStyle name="Feeder Field 21 2 20" xfId="9175"/>
    <cellStyle name="Feeder Field 21 2 21" xfId="9176"/>
    <cellStyle name="Feeder Field 21 2 22" xfId="9177"/>
    <cellStyle name="Feeder Field 21 2 3" xfId="9178"/>
    <cellStyle name="Feeder Field 21 2 4" xfId="9179"/>
    <cellStyle name="Feeder Field 21 2 5" xfId="9180"/>
    <cellStyle name="Feeder Field 21 2 6" xfId="9181"/>
    <cellStyle name="Feeder Field 21 2 7" xfId="9182"/>
    <cellStyle name="Feeder Field 21 2 8" xfId="9183"/>
    <cellStyle name="Feeder Field 21 2 9" xfId="9184"/>
    <cellStyle name="Feeder Field 21 20" xfId="9185"/>
    <cellStyle name="Feeder Field 21 21" xfId="9186"/>
    <cellStyle name="Feeder Field 21 22" xfId="9187"/>
    <cellStyle name="Feeder Field 21 23" xfId="9188"/>
    <cellStyle name="Feeder Field 21 3" xfId="9189"/>
    <cellStyle name="Feeder Field 21 4" xfId="9190"/>
    <cellStyle name="Feeder Field 21 5" xfId="9191"/>
    <cellStyle name="Feeder Field 21 6" xfId="9192"/>
    <cellStyle name="Feeder Field 21 7" xfId="9193"/>
    <cellStyle name="Feeder Field 21 8" xfId="9194"/>
    <cellStyle name="Feeder Field 21 9" xfId="9195"/>
    <cellStyle name="Feeder Field 22" xfId="9196"/>
    <cellStyle name="Feeder Field 22 10" xfId="9197"/>
    <cellStyle name="Feeder Field 22 11" xfId="9198"/>
    <cellStyle name="Feeder Field 22 12" xfId="9199"/>
    <cellStyle name="Feeder Field 22 13" xfId="9200"/>
    <cellStyle name="Feeder Field 22 14" xfId="9201"/>
    <cellStyle name="Feeder Field 22 15" xfId="9202"/>
    <cellStyle name="Feeder Field 22 16" xfId="9203"/>
    <cellStyle name="Feeder Field 22 17" xfId="9204"/>
    <cellStyle name="Feeder Field 22 18" xfId="9205"/>
    <cellStyle name="Feeder Field 22 19" xfId="9206"/>
    <cellStyle name="Feeder Field 22 2" xfId="9207"/>
    <cellStyle name="Feeder Field 22 2 10" xfId="9208"/>
    <cellStyle name="Feeder Field 22 2 11" xfId="9209"/>
    <cellStyle name="Feeder Field 22 2 12" xfId="9210"/>
    <cellStyle name="Feeder Field 22 2 13" xfId="9211"/>
    <cellStyle name="Feeder Field 22 2 14" xfId="9212"/>
    <cellStyle name="Feeder Field 22 2 15" xfId="9213"/>
    <cellStyle name="Feeder Field 22 2 16" xfId="9214"/>
    <cellStyle name="Feeder Field 22 2 17" xfId="9215"/>
    <cellStyle name="Feeder Field 22 2 18" xfId="9216"/>
    <cellStyle name="Feeder Field 22 2 19" xfId="9217"/>
    <cellStyle name="Feeder Field 22 2 2" xfId="9218"/>
    <cellStyle name="Feeder Field 22 2 20" xfId="9219"/>
    <cellStyle name="Feeder Field 22 2 21" xfId="9220"/>
    <cellStyle name="Feeder Field 22 2 3" xfId="9221"/>
    <cellStyle name="Feeder Field 22 2 4" xfId="9222"/>
    <cellStyle name="Feeder Field 22 2 5" xfId="9223"/>
    <cellStyle name="Feeder Field 22 2 6" xfId="9224"/>
    <cellStyle name="Feeder Field 22 2 7" xfId="9225"/>
    <cellStyle name="Feeder Field 22 2 8" xfId="9226"/>
    <cellStyle name="Feeder Field 22 2 9" xfId="9227"/>
    <cellStyle name="Feeder Field 22 20" xfId="9228"/>
    <cellStyle name="Feeder Field 22 21" xfId="9229"/>
    <cellStyle name="Feeder Field 22 22" xfId="9230"/>
    <cellStyle name="Feeder Field 22 23" xfId="9231"/>
    <cellStyle name="Feeder Field 22 3" xfId="9232"/>
    <cellStyle name="Feeder Field 22 4" xfId="9233"/>
    <cellStyle name="Feeder Field 22 5" xfId="9234"/>
    <cellStyle name="Feeder Field 22 6" xfId="9235"/>
    <cellStyle name="Feeder Field 22 7" xfId="9236"/>
    <cellStyle name="Feeder Field 22 8" xfId="9237"/>
    <cellStyle name="Feeder Field 22 9" xfId="9238"/>
    <cellStyle name="Feeder Field 23" xfId="9239"/>
    <cellStyle name="Feeder Field 23 10" xfId="9240"/>
    <cellStyle name="Feeder Field 23 11" xfId="9241"/>
    <cellStyle name="Feeder Field 23 12" xfId="9242"/>
    <cellStyle name="Feeder Field 23 13" xfId="9243"/>
    <cellStyle name="Feeder Field 23 14" xfId="9244"/>
    <cellStyle name="Feeder Field 23 15" xfId="9245"/>
    <cellStyle name="Feeder Field 23 16" xfId="9246"/>
    <cellStyle name="Feeder Field 23 17" xfId="9247"/>
    <cellStyle name="Feeder Field 23 18" xfId="9248"/>
    <cellStyle name="Feeder Field 23 19" xfId="9249"/>
    <cellStyle name="Feeder Field 23 2" xfId="9250"/>
    <cellStyle name="Feeder Field 23 2 10" xfId="9251"/>
    <cellStyle name="Feeder Field 23 2 11" xfId="9252"/>
    <cellStyle name="Feeder Field 23 2 12" xfId="9253"/>
    <cellStyle name="Feeder Field 23 2 13" xfId="9254"/>
    <cellStyle name="Feeder Field 23 2 14" xfId="9255"/>
    <cellStyle name="Feeder Field 23 2 15" xfId="9256"/>
    <cellStyle name="Feeder Field 23 2 16" xfId="9257"/>
    <cellStyle name="Feeder Field 23 2 17" xfId="9258"/>
    <cellStyle name="Feeder Field 23 2 18" xfId="9259"/>
    <cellStyle name="Feeder Field 23 2 19" xfId="9260"/>
    <cellStyle name="Feeder Field 23 2 2" xfId="9261"/>
    <cellStyle name="Feeder Field 23 2 20" xfId="9262"/>
    <cellStyle name="Feeder Field 23 2 21" xfId="9263"/>
    <cellStyle name="Feeder Field 23 2 3" xfId="9264"/>
    <cellStyle name="Feeder Field 23 2 4" xfId="9265"/>
    <cellStyle name="Feeder Field 23 2 5" xfId="9266"/>
    <cellStyle name="Feeder Field 23 2 6" xfId="9267"/>
    <cellStyle name="Feeder Field 23 2 7" xfId="9268"/>
    <cellStyle name="Feeder Field 23 2 8" xfId="9269"/>
    <cellStyle name="Feeder Field 23 2 9" xfId="9270"/>
    <cellStyle name="Feeder Field 23 20" xfId="9271"/>
    <cellStyle name="Feeder Field 23 21" xfId="9272"/>
    <cellStyle name="Feeder Field 23 22" xfId="9273"/>
    <cellStyle name="Feeder Field 23 3" xfId="9274"/>
    <cellStyle name="Feeder Field 23 4" xfId="9275"/>
    <cellStyle name="Feeder Field 23 5" xfId="9276"/>
    <cellStyle name="Feeder Field 23 6" xfId="9277"/>
    <cellStyle name="Feeder Field 23 7" xfId="9278"/>
    <cellStyle name="Feeder Field 23 8" xfId="9279"/>
    <cellStyle name="Feeder Field 23 9" xfId="9280"/>
    <cellStyle name="Feeder Field 24" xfId="9281"/>
    <cellStyle name="Feeder Field 24 10" xfId="9282"/>
    <cellStyle name="Feeder Field 24 11" xfId="9283"/>
    <cellStyle name="Feeder Field 24 12" xfId="9284"/>
    <cellStyle name="Feeder Field 24 13" xfId="9285"/>
    <cellStyle name="Feeder Field 24 14" xfId="9286"/>
    <cellStyle name="Feeder Field 24 15" xfId="9287"/>
    <cellStyle name="Feeder Field 24 16" xfId="9288"/>
    <cellStyle name="Feeder Field 24 17" xfId="9289"/>
    <cellStyle name="Feeder Field 24 18" xfId="9290"/>
    <cellStyle name="Feeder Field 24 19" xfId="9291"/>
    <cellStyle name="Feeder Field 24 2" xfId="9292"/>
    <cellStyle name="Feeder Field 24 2 10" xfId="9293"/>
    <cellStyle name="Feeder Field 24 2 11" xfId="9294"/>
    <cellStyle name="Feeder Field 24 2 12" xfId="9295"/>
    <cellStyle name="Feeder Field 24 2 13" xfId="9296"/>
    <cellStyle name="Feeder Field 24 2 14" xfId="9297"/>
    <cellStyle name="Feeder Field 24 2 15" xfId="9298"/>
    <cellStyle name="Feeder Field 24 2 16" xfId="9299"/>
    <cellStyle name="Feeder Field 24 2 17" xfId="9300"/>
    <cellStyle name="Feeder Field 24 2 18" xfId="9301"/>
    <cellStyle name="Feeder Field 24 2 19" xfId="9302"/>
    <cellStyle name="Feeder Field 24 2 2" xfId="9303"/>
    <cellStyle name="Feeder Field 24 2 20" xfId="9304"/>
    <cellStyle name="Feeder Field 24 2 21" xfId="9305"/>
    <cellStyle name="Feeder Field 24 2 3" xfId="9306"/>
    <cellStyle name="Feeder Field 24 2 4" xfId="9307"/>
    <cellStyle name="Feeder Field 24 2 5" xfId="9308"/>
    <cellStyle name="Feeder Field 24 2 6" xfId="9309"/>
    <cellStyle name="Feeder Field 24 2 7" xfId="9310"/>
    <cellStyle name="Feeder Field 24 2 8" xfId="9311"/>
    <cellStyle name="Feeder Field 24 2 9" xfId="9312"/>
    <cellStyle name="Feeder Field 24 20" xfId="9313"/>
    <cellStyle name="Feeder Field 24 21" xfId="9314"/>
    <cellStyle name="Feeder Field 24 22" xfId="9315"/>
    <cellStyle name="Feeder Field 24 3" xfId="9316"/>
    <cellStyle name="Feeder Field 24 4" xfId="9317"/>
    <cellStyle name="Feeder Field 24 5" xfId="9318"/>
    <cellStyle name="Feeder Field 24 6" xfId="9319"/>
    <cellStyle name="Feeder Field 24 7" xfId="9320"/>
    <cellStyle name="Feeder Field 24 8" xfId="9321"/>
    <cellStyle name="Feeder Field 24 9" xfId="9322"/>
    <cellStyle name="Feeder Field 25" xfId="9323"/>
    <cellStyle name="Feeder Field 25 10" xfId="9324"/>
    <cellStyle name="Feeder Field 25 11" xfId="9325"/>
    <cellStyle name="Feeder Field 25 12" xfId="9326"/>
    <cellStyle name="Feeder Field 25 13" xfId="9327"/>
    <cellStyle name="Feeder Field 25 14" xfId="9328"/>
    <cellStyle name="Feeder Field 25 15" xfId="9329"/>
    <cellStyle name="Feeder Field 25 16" xfId="9330"/>
    <cellStyle name="Feeder Field 25 17" xfId="9331"/>
    <cellStyle name="Feeder Field 25 18" xfId="9332"/>
    <cellStyle name="Feeder Field 25 19" xfId="9333"/>
    <cellStyle name="Feeder Field 25 2" xfId="9334"/>
    <cellStyle name="Feeder Field 25 2 10" xfId="9335"/>
    <cellStyle name="Feeder Field 25 2 11" xfId="9336"/>
    <cellStyle name="Feeder Field 25 2 12" xfId="9337"/>
    <cellStyle name="Feeder Field 25 2 13" xfId="9338"/>
    <cellStyle name="Feeder Field 25 2 14" xfId="9339"/>
    <cellStyle name="Feeder Field 25 2 15" xfId="9340"/>
    <cellStyle name="Feeder Field 25 2 16" xfId="9341"/>
    <cellStyle name="Feeder Field 25 2 17" xfId="9342"/>
    <cellStyle name="Feeder Field 25 2 18" xfId="9343"/>
    <cellStyle name="Feeder Field 25 2 19" xfId="9344"/>
    <cellStyle name="Feeder Field 25 2 2" xfId="9345"/>
    <cellStyle name="Feeder Field 25 2 20" xfId="9346"/>
    <cellStyle name="Feeder Field 25 2 21" xfId="9347"/>
    <cellStyle name="Feeder Field 25 2 3" xfId="9348"/>
    <cellStyle name="Feeder Field 25 2 4" xfId="9349"/>
    <cellStyle name="Feeder Field 25 2 5" xfId="9350"/>
    <cellStyle name="Feeder Field 25 2 6" xfId="9351"/>
    <cellStyle name="Feeder Field 25 2 7" xfId="9352"/>
    <cellStyle name="Feeder Field 25 2 8" xfId="9353"/>
    <cellStyle name="Feeder Field 25 2 9" xfId="9354"/>
    <cellStyle name="Feeder Field 25 20" xfId="9355"/>
    <cellStyle name="Feeder Field 25 21" xfId="9356"/>
    <cellStyle name="Feeder Field 25 22" xfId="9357"/>
    <cellStyle name="Feeder Field 25 3" xfId="9358"/>
    <cellStyle name="Feeder Field 25 4" xfId="9359"/>
    <cellStyle name="Feeder Field 25 5" xfId="9360"/>
    <cellStyle name="Feeder Field 25 6" xfId="9361"/>
    <cellStyle name="Feeder Field 25 7" xfId="9362"/>
    <cellStyle name="Feeder Field 25 8" xfId="9363"/>
    <cellStyle name="Feeder Field 25 9" xfId="9364"/>
    <cellStyle name="Feeder Field 26" xfId="9365"/>
    <cellStyle name="Feeder Field 26 10" xfId="9366"/>
    <cellStyle name="Feeder Field 26 11" xfId="9367"/>
    <cellStyle name="Feeder Field 26 12" xfId="9368"/>
    <cellStyle name="Feeder Field 26 13" xfId="9369"/>
    <cellStyle name="Feeder Field 26 14" xfId="9370"/>
    <cellStyle name="Feeder Field 26 15" xfId="9371"/>
    <cellStyle name="Feeder Field 26 16" xfId="9372"/>
    <cellStyle name="Feeder Field 26 17" xfId="9373"/>
    <cellStyle name="Feeder Field 26 18" xfId="9374"/>
    <cellStyle name="Feeder Field 26 19" xfId="9375"/>
    <cellStyle name="Feeder Field 26 2" xfId="9376"/>
    <cellStyle name="Feeder Field 26 2 10" xfId="9377"/>
    <cellStyle name="Feeder Field 26 2 11" xfId="9378"/>
    <cellStyle name="Feeder Field 26 2 12" xfId="9379"/>
    <cellStyle name="Feeder Field 26 2 13" xfId="9380"/>
    <cellStyle name="Feeder Field 26 2 14" xfId="9381"/>
    <cellStyle name="Feeder Field 26 2 15" xfId="9382"/>
    <cellStyle name="Feeder Field 26 2 16" xfId="9383"/>
    <cellStyle name="Feeder Field 26 2 17" xfId="9384"/>
    <cellStyle name="Feeder Field 26 2 18" xfId="9385"/>
    <cellStyle name="Feeder Field 26 2 19" xfId="9386"/>
    <cellStyle name="Feeder Field 26 2 2" xfId="9387"/>
    <cellStyle name="Feeder Field 26 2 20" xfId="9388"/>
    <cellStyle name="Feeder Field 26 2 21" xfId="9389"/>
    <cellStyle name="Feeder Field 26 2 3" xfId="9390"/>
    <cellStyle name="Feeder Field 26 2 4" xfId="9391"/>
    <cellStyle name="Feeder Field 26 2 5" xfId="9392"/>
    <cellStyle name="Feeder Field 26 2 6" xfId="9393"/>
    <cellStyle name="Feeder Field 26 2 7" xfId="9394"/>
    <cellStyle name="Feeder Field 26 2 8" xfId="9395"/>
    <cellStyle name="Feeder Field 26 2 9" xfId="9396"/>
    <cellStyle name="Feeder Field 26 20" xfId="9397"/>
    <cellStyle name="Feeder Field 26 21" xfId="9398"/>
    <cellStyle name="Feeder Field 26 22" xfId="9399"/>
    <cellStyle name="Feeder Field 26 3" xfId="9400"/>
    <cellStyle name="Feeder Field 26 4" xfId="9401"/>
    <cellStyle name="Feeder Field 26 5" xfId="9402"/>
    <cellStyle name="Feeder Field 26 6" xfId="9403"/>
    <cellStyle name="Feeder Field 26 7" xfId="9404"/>
    <cellStyle name="Feeder Field 26 8" xfId="9405"/>
    <cellStyle name="Feeder Field 26 9" xfId="9406"/>
    <cellStyle name="Feeder Field 27" xfId="9407"/>
    <cellStyle name="Feeder Field 27 10" xfId="9408"/>
    <cellStyle name="Feeder Field 27 11" xfId="9409"/>
    <cellStyle name="Feeder Field 27 12" xfId="9410"/>
    <cellStyle name="Feeder Field 27 13" xfId="9411"/>
    <cellStyle name="Feeder Field 27 14" xfId="9412"/>
    <cellStyle name="Feeder Field 27 15" xfId="9413"/>
    <cellStyle name="Feeder Field 27 16" xfId="9414"/>
    <cellStyle name="Feeder Field 27 17" xfId="9415"/>
    <cellStyle name="Feeder Field 27 18" xfId="9416"/>
    <cellStyle name="Feeder Field 27 19" xfId="9417"/>
    <cellStyle name="Feeder Field 27 2" xfId="9418"/>
    <cellStyle name="Feeder Field 27 20" xfId="9419"/>
    <cellStyle name="Feeder Field 27 21" xfId="9420"/>
    <cellStyle name="Feeder Field 27 3" xfId="9421"/>
    <cellStyle name="Feeder Field 27 4" xfId="9422"/>
    <cellStyle name="Feeder Field 27 5" xfId="9423"/>
    <cellStyle name="Feeder Field 27 6" xfId="9424"/>
    <cellStyle name="Feeder Field 27 7" xfId="9425"/>
    <cellStyle name="Feeder Field 27 8" xfId="9426"/>
    <cellStyle name="Feeder Field 27 9" xfId="9427"/>
    <cellStyle name="Feeder Field 28" xfId="9428"/>
    <cellStyle name="Feeder Field 28 10" xfId="9429"/>
    <cellStyle name="Feeder Field 28 11" xfId="9430"/>
    <cellStyle name="Feeder Field 28 12" xfId="9431"/>
    <cellStyle name="Feeder Field 28 13" xfId="9432"/>
    <cellStyle name="Feeder Field 28 14" xfId="9433"/>
    <cellStyle name="Feeder Field 28 15" xfId="9434"/>
    <cellStyle name="Feeder Field 28 16" xfId="9435"/>
    <cellStyle name="Feeder Field 28 17" xfId="9436"/>
    <cellStyle name="Feeder Field 28 18" xfId="9437"/>
    <cellStyle name="Feeder Field 28 19" xfId="9438"/>
    <cellStyle name="Feeder Field 28 2" xfId="9439"/>
    <cellStyle name="Feeder Field 28 20" xfId="9440"/>
    <cellStyle name="Feeder Field 28 21" xfId="9441"/>
    <cellStyle name="Feeder Field 28 3" xfId="9442"/>
    <cellStyle name="Feeder Field 28 4" xfId="9443"/>
    <cellStyle name="Feeder Field 28 5" xfId="9444"/>
    <cellStyle name="Feeder Field 28 6" xfId="9445"/>
    <cellStyle name="Feeder Field 28 7" xfId="9446"/>
    <cellStyle name="Feeder Field 28 8" xfId="9447"/>
    <cellStyle name="Feeder Field 28 9" xfId="9448"/>
    <cellStyle name="Feeder Field 29" xfId="9449"/>
    <cellStyle name="Feeder Field 29 2" xfId="9450"/>
    <cellStyle name="Feeder Field 29 3" xfId="9451"/>
    <cellStyle name="Feeder Field 29 4" xfId="9452"/>
    <cellStyle name="Feeder Field 29 5" xfId="9453"/>
    <cellStyle name="Feeder Field 3" xfId="9454"/>
    <cellStyle name="Feeder Field 3 10" xfId="9455"/>
    <cellStyle name="Feeder Field 3 11" xfId="9456"/>
    <cellStyle name="Feeder Field 3 12" xfId="9457"/>
    <cellStyle name="Feeder Field 3 13" xfId="9458"/>
    <cellStyle name="Feeder Field 3 14" xfId="9459"/>
    <cellStyle name="Feeder Field 3 15" xfId="9460"/>
    <cellStyle name="Feeder Field 3 16" xfId="9461"/>
    <cellStyle name="Feeder Field 3 17" xfId="9462"/>
    <cellStyle name="Feeder Field 3 18" xfId="9463"/>
    <cellStyle name="Feeder Field 3 19" xfId="9464"/>
    <cellStyle name="Feeder Field 3 2" xfId="9465"/>
    <cellStyle name="Feeder Field 3 2 10" xfId="9466"/>
    <cellStyle name="Feeder Field 3 2 11" xfId="9467"/>
    <cellStyle name="Feeder Field 3 2 12" xfId="9468"/>
    <cellStyle name="Feeder Field 3 2 13" xfId="9469"/>
    <cellStyle name="Feeder Field 3 2 14" xfId="9470"/>
    <cellStyle name="Feeder Field 3 2 15" xfId="9471"/>
    <cellStyle name="Feeder Field 3 2 16" xfId="9472"/>
    <cellStyle name="Feeder Field 3 2 17" xfId="9473"/>
    <cellStyle name="Feeder Field 3 2 18" xfId="9474"/>
    <cellStyle name="Feeder Field 3 2 19" xfId="9475"/>
    <cellStyle name="Feeder Field 3 2 2" xfId="9476"/>
    <cellStyle name="Feeder Field 3 2 2 10" xfId="9477"/>
    <cellStyle name="Feeder Field 3 2 2 11" xfId="9478"/>
    <cellStyle name="Feeder Field 3 2 2 12" xfId="9479"/>
    <cellStyle name="Feeder Field 3 2 2 13" xfId="9480"/>
    <cellStyle name="Feeder Field 3 2 2 14" xfId="9481"/>
    <cellStyle name="Feeder Field 3 2 2 15" xfId="9482"/>
    <cellStyle name="Feeder Field 3 2 2 16" xfId="9483"/>
    <cellStyle name="Feeder Field 3 2 2 17" xfId="9484"/>
    <cellStyle name="Feeder Field 3 2 2 18" xfId="9485"/>
    <cellStyle name="Feeder Field 3 2 2 19" xfId="9486"/>
    <cellStyle name="Feeder Field 3 2 2 2" xfId="9487"/>
    <cellStyle name="Feeder Field 3 2 2 2 10" xfId="9488"/>
    <cellStyle name="Feeder Field 3 2 2 2 11" xfId="9489"/>
    <cellStyle name="Feeder Field 3 2 2 2 12" xfId="9490"/>
    <cellStyle name="Feeder Field 3 2 2 2 13" xfId="9491"/>
    <cellStyle name="Feeder Field 3 2 2 2 14" xfId="9492"/>
    <cellStyle name="Feeder Field 3 2 2 2 15" xfId="9493"/>
    <cellStyle name="Feeder Field 3 2 2 2 16" xfId="9494"/>
    <cellStyle name="Feeder Field 3 2 2 2 17" xfId="9495"/>
    <cellStyle name="Feeder Field 3 2 2 2 18" xfId="9496"/>
    <cellStyle name="Feeder Field 3 2 2 2 19" xfId="9497"/>
    <cellStyle name="Feeder Field 3 2 2 2 2" xfId="9498"/>
    <cellStyle name="Feeder Field 3 2 2 2 20" xfId="9499"/>
    <cellStyle name="Feeder Field 3 2 2 2 21" xfId="9500"/>
    <cellStyle name="Feeder Field 3 2 2 2 3" xfId="9501"/>
    <cellStyle name="Feeder Field 3 2 2 2 4" xfId="9502"/>
    <cellStyle name="Feeder Field 3 2 2 2 5" xfId="9503"/>
    <cellStyle name="Feeder Field 3 2 2 2 6" xfId="9504"/>
    <cellStyle name="Feeder Field 3 2 2 2 7" xfId="9505"/>
    <cellStyle name="Feeder Field 3 2 2 2 8" xfId="9506"/>
    <cellStyle name="Feeder Field 3 2 2 2 9" xfId="9507"/>
    <cellStyle name="Feeder Field 3 2 2 20" xfId="9508"/>
    <cellStyle name="Feeder Field 3 2 2 21" xfId="9509"/>
    <cellStyle name="Feeder Field 3 2 2 22" xfId="9510"/>
    <cellStyle name="Feeder Field 3 2 2 3" xfId="9511"/>
    <cellStyle name="Feeder Field 3 2 2 4" xfId="9512"/>
    <cellStyle name="Feeder Field 3 2 2 5" xfId="9513"/>
    <cellStyle name="Feeder Field 3 2 2 6" xfId="9514"/>
    <cellStyle name="Feeder Field 3 2 2 7" xfId="9515"/>
    <cellStyle name="Feeder Field 3 2 2 8" xfId="9516"/>
    <cellStyle name="Feeder Field 3 2 2 9" xfId="9517"/>
    <cellStyle name="Feeder Field 3 2 20" xfId="9518"/>
    <cellStyle name="Feeder Field 3 2 21" xfId="9519"/>
    <cellStyle name="Feeder Field 3 2 22" xfId="9520"/>
    <cellStyle name="Feeder Field 3 2 23" xfId="9521"/>
    <cellStyle name="Feeder Field 3 2 3" xfId="9522"/>
    <cellStyle name="Feeder Field 3 2 4" xfId="9523"/>
    <cellStyle name="Feeder Field 3 2 5" xfId="9524"/>
    <cellStyle name="Feeder Field 3 2 6" xfId="9525"/>
    <cellStyle name="Feeder Field 3 2 7" xfId="9526"/>
    <cellStyle name="Feeder Field 3 2 8" xfId="9527"/>
    <cellStyle name="Feeder Field 3 2 9" xfId="9528"/>
    <cellStyle name="Feeder Field 3 20" xfId="9529"/>
    <cellStyle name="Feeder Field 3 21" xfId="9530"/>
    <cellStyle name="Feeder Field 3 22" xfId="9531"/>
    <cellStyle name="Feeder Field 3 23" xfId="9532"/>
    <cellStyle name="Feeder Field 3 24" xfId="9533"/>
    <cellStyle name="Feeder Field 3 25" xfId="9534"/>
    <cellStyle name="Feeder Field 3 3" xfId="9535"/>
    <cellStyle name="Feeder Field 3 3 10" xfId="9536"/>
    <cellStyle name="Feeder Field 3 3 11" xfId="9537"/>
    <cellStyle name="Feeder Field 3 3 12" xfId="9538"/>
    <cellStyle name="Feeder Field 3 3 13" xfId="9539"/>
    <cellStyle name="Feeder Field 3 3 14" xfId="9540"/>
    <cellStyle name="Feeder Field 3 3 15" xfId="9541"/>
    <cellStyle name="Feeder Field 3 3 16" xfId="9542"/>
    <cellStyle name="Feeder Field 3 3 17" xfId="9543"/>
    <cellStyle name="Feeder Field 3 3 18" xfId="9544"/>
    <cellStyle name="Feeder Field 3 3 19" xfId="9545"/>
    <cellStyle name="Feeder Field 3 3 2" xfId="9546"/>
    <cellStyle name="Feeder Field 3 3 2 10" xfId="9547"/>
    <cellStyle name="Feeder Field 3 3 2 11" xfId="9548"/>
    <cellStyle name="Feeder Field 3 3 2 12" xfId="9549"/>
    <cellStyle name="Feeder Field 3 3 2 13" xfId="9550"/>
    <cellStyle name="Feeder Field 3 3 2 14" xfId="9551"/>
    <cellStyle name="Feeder Field 3 3 2 15" xfId="9552"/>
    <cellStyle name="Feeder Field 3 3 2 16" xfId="9553"/>
    <cellStyle name="Feeder Field 3 3 2 17" xfId="9554"/>
    <cellStyle name="Feeder Field 3 3 2 18" xfId="9555"/>
    <cellStyle name="Feeder Field 3 3 2 19" xfId="9556"/>
    <cellStyle name="Feeder Field 3 3 2 2" xfId="9557"/>
    <cellStyle name="Feeder Field 3 3 2 20" xfId="9558"/>
    <cellStyle name="Feeder Field 3 3 2 21" xfId="9559"/>
    <cellStyle name="Feeder Field 3 3 2 3" xfId="9560"/>
    <cellStyle name="Feeder Field 3 3 2 4" xfId="9561"/>
    <cellStyle name="Feeder Field 3 3 2 5" xfId="9562"/>
    <cellStyle name="Feeder Field 3 3 2 6" xfId="9563"/>
    <cellStyle name="Feeder Field 3 3 2 7" xfId="9564"/>
    <cellStyle name="Feeder Field 3 3 2 8" xfId="9565"/>
    <cellStyle name="Feeder Field 3 3 2 9" xfId="9566"/>
    <cellStyle name="Feeder Field 3 3 20" xfId="9567"/>
    <cellStyle name="Feeder Field 3 3 21" xfId="9568"/>
    <cellStyle name="Feeder Field 3 3 22" xfId="9569"/>
    <cellStyle name="Feeder Field 3 3 3" xfId="9570"/>
    <cellStyle name="Feeder Field 3 3 4" xfId="9571"/>
    <cellStyle name="Feeder Field 3 3 5" xfId="9572"/>
    <cellStyle name="Feeder Field 3 3 6" xfId="9573"/>
    <cellStyle name="Feeder Field 3 3 7" xfId="9574"/>
    <cellStyle name="Feeder Field 3 3 8" xfId="9575"/>
    <cellStyle name="Feeder Field 3 3 9" xfId="9576"/>
    <cellStyle name="Feeder Field 3 4" xfId="9577"/>
    <cellStyle name="Feeder Field 3 5" xfId="9578"/>
    <cellStyle name="Feeder Field 3 6" xfId="9579"/>
    <cellStyle name="Feeder Field 3 7" xfId="9580"/>
    <cellStyle name="Feeder Field 3 8" xfId="9581"/>
    <cellStyle name="Feeder Field 3 9" xfId="9582"/>
    <cellStyle name="Feeder Field 30" xfId="9583"/>
    <cellStyle name="Feeder Field 30 2" xfId="9584"/>
    <cellStyle name="Feeder Field 30 3" xfId="9585"/>
    <cellStyle name="Feeder Field 30 4" xfId="9586"/>
    <cellStyle name="Feeder Field 31" xfId="9587"/>
    <cellStyle name="Feeder Field 31 2" xfId="9588"/>
    <cellStyle name="Feeder Field 31 3" xfId="9589"/>
    <cellStyle name="Feeder Field 31 4" xfId="9590"/>
    <cellStyle name="Feeder Field 32" xfId="9591"/>
    <cellStyle name="Feeder Field 32 2" xfId="9592"/>
    <cellStyle name="Feeder Field 32 3" xfId="9593"/>
    <cellStyle name="Feeder Field 32 4" xfId="9594"/>
    <cellStyle name="Feeder Field 33" xfId="9595"/>
    <cellStyle name="Feeder Field 33 2" xfId="9596"/>
    <cellStyle name="Feeder Field 33 3" xfId="9597"/>
    <cellStyle name="Feeder Field 33 4" xfId="9598"/>
    <cellStyle name="Feeder Field 33 5" xfId="9599"/>
    <cellStyle name="Feeder Field 34" xfId="9600"/>
    <cellStyle name="Feeder Field 34 2" xfId="9601"/>
    <cellStyle name="Feeder Field 34 3" xfId="9602"/>
    <cellStyle name="Feeder Field 34 4" xfId="9603"/>
    <cellStyle name="Feeder Field 34 5" xfId="9604"/>
    <cellStyle name="Feeder Field 35" xfId="9605"/>
    <cellStyle name="Feeder Field 35 2" xfId="9606"/>
    <cellStyle name="Feeder Field 35 3" xfId="9607"/>
    <cellStyle name="Feeder Field 35 4" xfId="9608"/>
    <cellStyle name="Feeder Field 35 5" xfId="9609"/>
    <cellStyle name="Feeder Field 36" xfId="9610"/>
    <cellStyle name="Feeder Field 36 2" xfId="9611"/>
    <cellStyle name="Feeder Field 36 3" xfId="9612"/>
    <cellStyle name="Feeder Field 36 4" xfId="9613"/>
    <cellStyle name="Feeder Field 36 5" xfId="9614"/>
    <cellStyle name="Feeder Field 37" xfId="9615"/>
    <cellStyle name="Feeder Field 37 2" xfId="9616"/>
    <cellStyle name="Feeder Field 37 3" xfId="9617"/>
    <cellStyle name="Feeder Field 37 4" xfId="9618"/>
    <cellStyle name="Feeder Field 37 5" xfId="9619"/>
    <cellStyle name="Feeder Field 38" xfId="9620"/>
    <cellStyle name="Feeder Field 38 2" xfId="9621"/>
    <cellStyle name="Feeder Field 38 3" xfId="9622"/>
    <cellStyle name="Feeder Field 38 4" xfId="9623"/>
    <cellStyle name="Feeder Field 38 5" xfId="9624"/>
    <cellStyle name="Feeder Field 39" xfId="9625"/>
    <cellStyle name="Feeder Field 39 2" xfId="9626"/>
    <cellStyle name="Feeder Field 39 3" xfId="9627"/>
    <cellStyle name="Feeder Field 39 4" xfId="9628"/>
    <cellStyle name="Feeder Field 39 5" xfId="9629"/>
    <cellStyle name="Feeder Field 4" xfId="9630"/>
    <cellStyle name="Feeder Field 4 10" xfId="9631"/>
    <cellStyle name="Feeder Field 4 11" xfId="9632"/>
    <cellStyle name="Feeder Field 4 12" xfId="9633"/>
    <cellStyle name="Feeder Field 4 13" xfId="9634"/>
    <cellStyle name="Feeder Field 4 14" xfId="9635"/>
    <cellStyle name="Feeder Field 4 15" xfId="9636"/>
    <cellStyle name="Feeder Field 4 16" xfId="9637"/>
    <cellStyle name="Feeder Field 4 17" xfId="9638"/>
    <cellStyle name="Feeder Field 4 18" xfId="9639"/>
    <cellStyle name="Feeder Field 4 19" xfId="9640"/>
    <cellStyle name="Feeder Field 4 2" xfId="9641"/>
    <cellStyle name="Feeder Field 4 2 10" xfId="9642"/>
    <cellStyle name="Feeder Field 4 2 11" xfId="9643"/>
    <cellStyle name="Feeder Field 4 2 12" xfId="9644"/>
    <cellStyle name="Feeder Field 4 2 13" xfId="9645"/>
    <cellStyle name="Feeder Field 4 2 14" xfId="9646"/>
    <cellStyle name="Feeder Field 4 2 15" xfId="9647"/>
    <cellStyle name="Feeder Field 4 2 16" xfId="9648"/>
    <cellStyle name="Feeder Field 4 2 17" xfId="9649"/>
    <cellStyle name="Feeder Field 4 2 18" xfId="9650"/>
    <cellStyle name="Feeder Field 4 2 19" xfId="9651"/>
    <cellStyle name="Feeder Field 4 2 2" xfId="9652"/>
    <cellStyle name="Feeder Field 4 2 2 10" xfId="9653"/>
    <cellStyle name="Feeder Field 4 2 2 11" xfId="9654"/>
    <cellStyle name="Feeder Field 4 2 2 12" xfId="9655"/>
    <cellStyle name="Feeder Field 4 2 2 13" xfId="9656"/>
    <cellStyle name="Feeder Field 4 2 2 14" xfId="9657"/>
    <cellStyle name="Feeder Field 4 2 2 15" xfId="9658"/>
    <cellStyle name="Feeder Field 4 2 2 16" xfId="9659"/>
    <cellStyle name="Feeder Field 4 2 2 17" xfId="9660"/>
    <cellStyle name="Feeder Field 4 2 2 18" xfId="9661"/>
    <cellStyle name="Feeder Field 4 2 2 19" xfId="9662"/>
    <cellStyle name="Feeder Field 4 2 2 2" xfId="9663"/>
    <cellStyle name="Feeder Field 4 2 2 2 10" xfId="9664"/>
    <cellStyle name="Feeder Field 4 2 2 2 11" xfId="9665"/>
    <cellStyle name="Feeder Field 4 2 2 2 12" xfId="9666"/>
    <cellStyle name="Feeder Field 4 2 2 2 13" xfId="9667"/>
    <cellStyle name="Feeder Field 4 2 2 2 14" xfId="9668"/>
    <cellStyle name="Feeder Field 4 2 2 2 15" xfId="9669"/>
    <cellStyle name="Feeder Field 4 2 2 2 16" xfId="9670"/>
    <cellStyle name="Feeder Field 4 2 2 2 17" xfId="9671"/>
    <cellStyle name="Feeder Field 4 2 2 2 18" xfId="9672"/>
    <cellStyle name="Feeder Field 4 2 2 2 19" xfId="9673"/>
    <cellStyle name="Feeder Field 4 2 2 2 2" xfId="9674"/>
    <cellStyle name="Feeder Field 4 2 2 2 20" xfId="9675"/>
    <cellStyle name="Feeder Field 4 2 2 2 21" xfId="9676"/>
    <cellStyle name="Feeder Field 4 2 2 2 3" xfId="9677"/>
    <cellStyle name="Feeder Field 4 2 2 2 4" xfId="9678"/>
    <cellStyle name="Feeder Field 4 2 2 2 5" xfId="9679"/>
    <cellStyle name="Feeder Field 4 2 2 2 6" xfId="9680"/>
    <cellStyle name="Feeder Field 4 2 2 2 7" xfId="9681"/>
    <cellStyle name="Feeder Field 4 2 2 2 8" xfId="9682"/>
    <cellStyle name="Feeder Field 4 2 2 2 9" xfId="9683"/>
    <cellStyle name="Feeder Field 4 2 2 20" xfId="9684"/>
    <cellStyle name="Feeder Field 4 2 2 21" xfId="9685"/>
    <cellStyle name="Feeder Field 4 2 2 22" xfId="9686"/>
    <cellStyle name="Feeder Field 4 2 2 3" xfId="9687"/>
    <cellStyle name="Feeder Field 4 2 2 4" xfId="9688"/>
    <cellStyle name="Feeder Field 4 2 2 5" xfId="9689"/>
    <cellStyle name="Feeder Field 4 2 2 6" xfId="9690"/>
    <cellStyle name="Feeder Field 4 2 2 7" xfId="9691"/>
    <cellStyle name="Feeder Field 4 2 2 8" xfId="9692"/>
    <cellStyle name="Feeder Field 4 2 2 9" xfId="9693"/>
    <cellStyle name="Feeder Field 4 2 20" xfId="9694"/>
    <cellStyle name="Feeder Field 4 2 21" xfId="9695"/>
    <cellStyle name="Feeder Field 4 2 22" xfId="9696"/>
    <cellStyle name="Feeder Field 4 2 23" xfId="9697"/>
    <cellStyle name="Feeder Field 4 2 3" xfId="9698"/>
    <cellStyle name="Feeder Field 4 2 4" xfId="9699"/>
    <cellStyle name="Feeder Field 4 2 5" xfId="9700"/>
    <cellStyle name="Feeder Field 4 2 6" xfId="9701"/>
    <cellStyle name="Feeder Field 4 2 7" xfId="9702"/>
    <cellStyle name="Feeder Field 4 2 8" xfId="9703"/>
    <cellStyle name="Feeder Field 4 2 9" xfId="9704"/>
    <cellStyle name="Feeder Field 4 20" xfId="9705"/>
    <cellStyle name="Feeder Field 4 21" xfId="9706"/>
    <cellStyle name="Feeder Field 4 22" xfId="9707"/>
    <cellStyle name="Feeder Field 4 23" xfId="9708"/>
    <cellStyle name="Feeder Field 4 24" xfId="9709"/>
    <cellStyle name="Feeder Field 4 25" xfId="9710"/>
    <cellStyle name="Feeder Field 4 3" xfId="9711"/>
    <cellStyle name="Feeder Field 4 3 10" xfId="9712"/>
    <cellStyle name="Feeder Field 4 3 11" xfId="9713"/>
    <cellStyle name="Feeder Field 4 3 12" xfId="9714"/>
    <cellStyle name="Feeder Field 4 3 13" xfId="9715"/>
    <cellStyle name="Feeder Field 4 3 14" xfId="9716"/>
    <cellStyle name="Feeder Field 4 3 15" xfId="9717"/>
    <cellStyle name="Feeder Field 4 3 16" xfId="9718"/>
    <cellStyle name="Feeder Field 4 3 17" xfId="9719"/>
    <cellStyle name="Feeder Field 4 3 18" xfId="9720"/>
    <cellStyle name="Feeder Field 4 3 19" xfId="9721"/>
    <cellStyle name="Feeder Field 4 3 2" xfId="9722"/>
    <cellStyle name="Feeder Field 4 3 2 10" xfId="9723"/>
    <cellStyle name="Feeder Field 4 3 2 11" xfId="9724"/>
    <cellStyle name="Feeder Field 4 3 2 12" xfId="9725"/>
    <cellStyle name="Feeder Field 4 3 2 13" xfId="9726"/>
    <cellStyle name="Feeder Field 4 3 2 14" xfId="9727"/>
    <cellStyle name="Feeder Field 4 3 2 15" xfId="9728"/>
    <cellStyle name="Feeder Field 4 3 2 16" xfId="9729"/>
    <cellStyle name="Feeder Field 4 3 2 17" xfId="9730"/>
    <cellStyle name="Feeder Field 4 3 2 18" xfId="9731"/>
    <cellStyle name="Feeder Field 4 3 2 19" xfId="9732"/>
    <cellStyle name="Feeder Field 4 3 2 2" xfId="9733"/>
    <cellStyle name="Feeder Field 4 3 2 20" xfId="9734"/>
    <cellStyle name="Feeder Field 4 3 2 21" xfId="9735"/>
    <cellStyle name="Feeder Field 4 3 2 3" xfId="9736"/>
    <cellStyle name="Feeder Field 4 3 2 4" xfId="9737"/>
    <cellStyle name="Feeder Field 4 3 2 5" xfId="9738"/>
    <cellStyle name="Feeder Field 4 3 2 6" xfId="9739"/>
    <cellStyle name="Feeder Field 4 3 2 7" xfId="9740"/>
    <cellStyle name="Feeder Field 4 3 2 8" xfId="9741"/>
    <cellStyle name="Feeder Field 4 3 2 9" xfId="9742"/>
    <cellStyle name="Feeder Field 4 3 20" xfId="9743"/>
    <cellStyle name="Feeder Field 4 3 21" xfId="9744"/>
    <cellStyle name="Feeder Field 4 3 22" xfId="9745"/>
    <cellStyle name="Feeder Field 4 3 3" xfId="9746"/>
    <cellStyle name="Feeder Field 4 3 4" xfId="9747"/>
    <cellStyle name="Feeder Field 4 3 5" xfId="9748"/>
    <cellStyle name="Feeder Field 4 3 6" xfId="9749"/>
    <cellStyle name="Feeder Field 4 3 7" xfId="9750"/>
    <cellStyle name="Feeder Field 4 3 8" xfId="9751"/>
    <cellStyle name="Feeder Field 4 3 9" xfId="9752"/>
    <cellStyle name="Feeder Field 4 4" xfId="9753"/>
    <cellStyle name="Feeder Field 4 5" xfId="9754"/>
    <cellStyle name="Feeder Field 4 6" xfId="9755"/>
    <cellStyle name="Feeder Field 4 7" xfId="9756"/>
    <cellStyle name="Feeder Field 4 8" xfId="9757"/>
    <cellStyle name="Feeder Field 4 9" xfId="9758"/>
    <cellStyle name="Feeder Field 40" xfId="9759"/>
    <cellStyle name="Feeder Field 40 2" xfId="9760"/>
    <cellStyle name="Feeder Field 40 3" xfId="9761"/>
    <cellStyle name="Feeder Field 40 4" xfId="9762"/>
    <cellStyle name="Feeder Field 40 5" xfId="9763"/>
    <cellStyle name="Feeder Field 41" xfId="9764"/>
    <cellStyle name="Feeder Field 41 2" xfId="9765"/>
    <cellStyle name="Feeder Field 41 3" xfId="9766"/>
    <cellStyle name="Feeder Field 41 4" xfId="9767"/>
    <cellStyle name="Feeder Field 41 5" xfId="9768"/>
    <cellStyle name="Feeder Field 42" xfId="9769"/>
    <cellStyle name="Feeder Field 42 2" xfId="9770"/>
    <cellStyle name="Feeder Field 42 3" xfId="9771"/>
    <cellStyle name="Feeder Field 42 4" xfId="9772"/>
    <cellStyle name="Feeder Field 42 5" xfId="9773"/>
    <cellStyle name="Feeder Field 43" xfId="9774"/>
    <cellStyle name="Feeder Field 43 2" xfId="9775"/>
    <cellStyle name="Feeder Field 43 3" xfId="9776"/>
    <cellStyle name="Feeder Field 43 4" xfId="9777"/>
    <cellStyle name="Feeder Field 43 5" xfId="9778"/>
    <cellStyle name="Feeder Field 44" xfId="9779"/>
    <cellStyle name="Feeder Field 44 2" xfId="9780"/>
    <cellStyle name="Feeder Field 44 3" xfId="9781"/>
    <cellStyle name="Feeder Field 44 4" xfId="9782"/>
    <cellStyle name="Feeder Field 44 5" xfId="9783"/>
    <cellStyle name="Feeder Field 45" xfId="9784"/>
    <cellStyle name="Feeder Field 45 2" xfId="9785"/>
    <cellStyle name="Feeder Field 45 3" xfId="9786"/>
    <cellStyle name="Feeder Field 45 4" xfId="9787"/>
    <cellStyle name="Feeder Field 45 5" xfId="9788"/>
    <cellStyle name="Feeder Field 46" xfId="9789"/>
    <cellStyle name="Feeder Field 46 2" xfId="9790"/>
    <cellStyle name="Feeder Field 46 3" xfId="9791"/>
    <cellStyle name="Feeder Field 46 4" xfId="9792"/>
    <cellStyle name="Feeder Field 46 5" xfId="9793"/>
    <cellStyle name="Feeder Field 47" xfId="9794"/>
    <cellStyle name="Feeder Field 47 2" xfId="9795"/>
    <cellStyle name="Feeder Field 47 3" xfId="9796"/>
    <cellStyle name="Feeder Field 47 4" xfId="9797"/>
    <cellStyle name="Feeder Field 47 5" xfId="9798"/>
    <cellStyle name="Feeder Field 48" xfId="9799"/>
    <cellStyle name="Feeder Field 49" xfId="9800"/>
    <cellStyle name="Feeder Field 5" xfId="9801"/>
    <cellStyle name="Feeder Field 5 10" xfId="9802"/>
    <cellStyle name="Feeder Field 5 11" xfId="9803"/>
    <cellStyle name="Feeder Field 5 12" xfId="9804"/>
    <cellStyle name="Feeder Field 5 13" xfId="9805"/>
    <cellStyle name="Feeder Field 5 14" xfId="9806"/>
    <cellStyle name="Feeder Field 5 15" xfId="9807"/>
    <cellStyle name="Feeder Field 5 16" xfId="9808"/>
    <cellStyle name="Feeder Field 5 17" xfId="9809"/>
    <cellStyle name="Feeder Field 5 18" xfId="9810"/>
    <cellStyle name="Feeder Field 5 19" xfId="9811"/>
    <cellStyle name="Feeder Field 5 2" xfId="9812"/>
    <cellStyle name="Feeder Field 5 2 10" xfId="9813"/>
    <cellStyle name="Feeder Field 5 2 11" xfId="9814"/>
    <cellStyle name="Feeder Field 5 2 12" xfId="9815"/>
    <cellStyle name="Feeder Field 5 2 13" xfId="9816"/>
    <cellStyle name="Feeder Field 5 2 14" xfId="9817"/>
    <cellStyle name="Feeder Field 5 2 15" xfId="9818"/>
    <cellStyle name="Feeder Field 5 2 16" xfId="9819"/>
    <cellStyle name="Feeder Field 5 2 17" xfId="9820"/>
    <cellStyle name="Feeder Field 5 2 18" xfId="9821"/>
    <cellStyle name="Feeder Field 5 2 19" xfId="9822"/>
    <cellStyle name="Feeder Field 5 2 2" xfId="9823"/>
    <cellStyle name="Feeder Field 5 2 2 10" xfId="9824"/>
    <cellStyle name="Feeder Field 5 2 2 11" xfId="9825"/>
    <cellStyle name="Feeder Field 5 2 2 12" xfId="9826"/>
    <cellStyle name="Feeder Field 5 2 2 13" xfId="9827"/>
    <cellStyle name="Feeder Field 5 2 2 14" xfId="9828"/>
    <cellStyle name="Feeder Field 5 2 2 15" xfId="9829"/>
    <cellStyle name="Feeder Field 5 2 2 16" xfId="9830"/>
    <cellStyle name="Feeder Field 5 2 2 17" xfId="9831"/>
    <cellStyle name="Feeder Field 5 2 2 18" xfId="9832"/>
    <cellStyle name="Feeder Field 5 2 2 19" xfId="9833"/>
    <cellStyle name="Feeder Field 5 2 2 2" xfId="9834"/>
    <cellStyle name="Feeder Field 5 2 2 2 10" xfId="9835"/>
    <cellStyle name="Feeder Field 5 2 2 2 11" xfId="9836"/>
    <cellStyle name="Feeder Field 5 2 2 2 12" xfId="9837"/>
    <cellStyle name="Feeder Field 5 2 2 2 13" xfId="9838"/>
    <cellStyle name="Feeder Field 5 2 2 2 14" xfId="9839"/>
    <cellStyle name="Feeder Field 5 2 2 2 15" xfId="9840"/>
    <cellStyle name="Feeder Field 5 2 2 2 16" xfId="9841"/>
    <cellStyle name="Feeder Field 5 2 2 2 17" xfId="9842"/>
    <cellStyle name="Feeder Field 5 2 2 2 18" xfId="9843"/>
    <cellStyle name="Feeder Field 5 2 2 2 19" xfId="9844"/>
    <cellStyle name="Feeder Field 5 2 2 2 2" xfId="9845"/>
    <cellStyle name="Feeder Field 5 2 2 2 20" xfId="9846"/>
    <cellStyle name="Feeder Field 5 2 2 2 21" xfId="9847"/>
    <cellStyle name="Feeder Field 5 2 2 2 3" xfId="9848"/>
    <cellStyle name="Feeder Field 5 2 2 2 4" xfId="9849"/>
    <cellStyle name="Feeder Field 5 2 2 2 5" xfId="9850"/>
    <cellStyle name="Feeder Field 5 2 2 2 6" xfId="9851"/>
    <cellStyle name="Feeder Field 5 2 2 2 7" xfId="9852"/>
    <cellStyle name="Feeder Field 5 2 2 2 8" xfId="9853"/>
    <cellStyle name="Feeder Field 5 2 2 2 9" xfId="9854"/>
    <cellStyle name="Feeder Field 5 2 2 20" xfId="9855"/>
    <cellStyle name="Feeder Field 5 2 2 21" xfId="9856"/>
    <cellStyle name="Feeder Field 5 2 2 22" xfId="9857"/>
    <cellStyle name="Feeder Field 5 2 2 3" xfId="9858"/>
    <cellStyle name="Feeder Field 5 2 2 4" xfId="9859"/>
    <cellStyle name="Feeder Field 5 2 2 5" xfId="9860"/>
    <cellStyle name="Feeder Field 5 2 2 6" xfId="9861"/>
    <cellStyle name="Feeder Field 5 2 2 7" xfId="9862"/>
    <cellStyle name="Feeder Field 5 2 2 8" xfId="9863"/>
    <cellStyle name="Feeder Field 5 2 2 9" xfId="9864"/>
    <cellStyle name="Feeder Field 5 2 20" xfId="9865"/>
    <cellStyle name="Feeder Field 5 2 21" xfId="9866"/>
    <cellStyle name="Feeder Field 5 2 22" xfId="9867"/>
    <cellStyle name="Feeder Field 5 2 23" xfId="9868"/>
    <cellStyle name="Feeder Field 5 2 3" xfId="9869"/>
    <cellStyle name="Feeder Field 5 2 4" xfId="9870"/>
    <cellStyle name="Feeder Field 5 2 5" xfId="9871"/>
    <cellStyle name="Feeder Field 5 2 6" xfId="9872"/>
    <cellStyle name="Feeder Field 5 2 7" xfId="9873"/>
    <cellStyle name="Feeder Field 5 2 8" xfId="9874"/>
    <cellStyle name="Feeder Field 5 2 9" xfId="9875"/>
    <cellStyle name="Feeder Field 5 20" xfId="9876"/>
    <cellStyle name="Feeder Field 5 21" xfId="9877"/>
    <cellStyle name="Feeder Field 5 22" xfId="9878"/>
    <cellStyle name="Feeder Field 5 23" xfId="9879"/>
    <cellStyle name="Feeder Field 5 24" xfId="9880"/>
    <cellStyle name="Feeder Field 5 25" xfId="9881"/>
    <cellStyle name="Feeder Field 5 3" xfId="9882"/>
    <cellStyle name="Feeder Field 5 3 10" xfId="9883"/>
    <cellStyle name="Feeder Field 5 3 11" xfId="9884"/>
    <cellStyle name="Feeder Field 5 3 12" xfId="9885"/>
    <cellStyle name="Feeder Field 5 3 13" xfId="9886"/>
    <cellStyle name="Feeder Field 5 3 14" xfId="9887"/>
    <cellStyle name="Feeder Field 5 3 15" xfId="9888"/>
    <cellStyle name="Feeder Field 5 3 16" xfId="9889"/>
    <cellStyle name="Feeder Field 5 3 17" xfId="9890"/>
    <cellStyle name="Feeder Field 5 3 18" xfId="9891"/>
    <cellStyle name="Feeder Field 5 3 19" xfId="9892"/>
    <cellStyle name="Feeder Field 5 3 2" xfId="9893"/>
    <cellStyle name="Feeder Field 5 3 2 10" xfId="9894"/>
    <cellStyle name="Feeder Field 5 3 2 11" xfId="9895"/>
    <cellStyle name="Feeder Field 5 3 2 12" xfId="9896"/>
    <cellStyle name="Feeder Field 5 3 2 13" xfId="9897"/>
    <cellStyle name="Feeder Field 5 3 2 14" xfId="9898"/>
    <cellStyle name="Feeder Field 5 3 2 15" xfId="9899"/>
    <cellStyle name="Feeder Field 5 3 2 16" xfId="9900"/>
    <cellStyle name="Feeder Field 5 3 2 17" xfId="9901"/>
    <cellStyle name="Feeder Field 5 3 2 18" xfId="9902"/>
    <cellStyle name="Feeder Field 5 3 2 19" xfId="9903"/>
    <cellStyle name="Feeder Field 5 3 2 2" xfId="9904"/>
    <cellStyle name="Feeder Field 5 3 2 20" xfId="9905"/>
    <cellStyle name="Feeder Field 5 3 2 21" xfId="9906"/>
    <cellStyle name="Feeder Field 5 3 2 3" xfId="9907"/>
    <cellStyle name="Feeder Field 5 3 2 4" xfId="9908"/>
    <cellStyle name="Feeder Field 5 3 2 5" xfId="9909"/>
    <cellStyle name="Feeder Field 5 3 2 6" xfId="9910"/>
    <cellStyle name="Feeder Field 5 3 2 7" xfId="9911"/>
    <cellStyle name="Feeder Field 5 3 2 8" xfId="9912"/>
    <cellStyle name="Feeder Field 5 3 2 9" xfId="9913"/>
    <cellStyle name="Feeder Field 5 3 20" xfId="9914"/>
    <cellStyle name="Feeder Field 5 3 21" xfId="9915"/>
    <cellStyle name="Feeder Field 5 3 22" xfId="9916"/>
    <cellStyle name="Feeder Field 5 3 3" xfId="9917"/>
    <cellStyle name="Feeder Field 5 3 4" xfId="9918"/>
    <cellStyle name="Feeder Field 5 3 5" xfId="9919"/>
    <cellStyle name="Feeder Field 5 3 6" xfId="9920"/>
    <cellStyle name="Feeder Field 5 3 7" xfId="9921"/>
    <cellStyle name="Feeder Field 5 3 8" xfId="9922"/>
    <cellStyle name="Feeder Field 5 3 9" xfId="9923"/>
    <cellStyle name="Feeder Field 5 4" xfId="9924"/>
    <cellStyle name="Feeder Field 5 5" xfId="9925"/>
    <cellStyle name="Feeder Field 5 6" xfId="9926"/>
    <cellStyle name="Feeder Field 5 7" xfId="9927"/>
    <cellStyle name="Feeder Field 5 8" xfId="9928"/>
    <cellStyle name="Feeder Field 5 9" xfId="9929"/>
    <cellStyle name="Feeder Field 50" xfId="9930"/>
    <cellStyle name="Feeder Field 51" xfId="9931"/>
    <cellStyle name="Feeder Field 52" xfId="9932"/>
    <cellStyle name="Feeder Field 53" xfId="9933"/>
    <cellStyle name="Feeder Field 54" xfId="9934"/>
    <cellStyle name="Feeder Field 55" xfId="9935"/>
    <cellStyle name="Feeder Field 56" xfId="9936"/>
    <cellStyle name="Feeder Field 57" xfId="9937"/>
    <cellStyle name="Feeder Field 58" xfId="9938"/>
    <cellStyle name="Feeder Field 59" xfId="9939"/>
    <cellStyle name="Feeder Field 6" xfId="9940"/>
    <cellStyle name="Feeder Field 6 10" xfId="9941"/>
    <cellStyle name="Feeder Field 6 11" xfId="9942"/>
    <cellStyle name="Feeder Field 6 12" xfId="9943"/>
    <cellStyle name="Feeder Field 6 13" xfId="9944"/>
    <cellStyle name="Feeder Field 6 14" xfId="9945"/>
    <cellStyle name="Feeder Field 6 15" xfId="9946"/>
    <cellStyle name="Feeder Field 6 16" xfId="9947"/>
    <cellStyle name="Feeder Field 6 17" xfId="9948"/>
    <cellStyle name="Feeder Field 6 18" xfId="9949"/>
    <cellStyle name="Feeder Field 6 19" xfId="9950"/>
    <cellStyle name="Feeder Field 6 2" xfId="9951"/>
    <cellStyle name="Feeder Field 6 2 10" xfId="9952"/>
    <cellStyle name="Feeder Field 6 2 11" xfId="9953"/>
    <cellStyle name="Feeder Field 6 2 12" xfId="9954"/>
    <cellStyle name="Feeder Field 6 2 13" xfId="9955"/>
    <cellStyle name="Feeder Field 6 2 14" xfId="9956"/>
    <cellStyle name="Feeder Field 6 2 15" xfId="9957"/>
    <cellStyle name="Feeder Field 6 2 16" xfId="9958"/>
    <cellStyle name="Feeder Field 6 2 17" xfId="9959"/>
    <cellStyle name="Feeder Field 6 2 18" xfId="9960"/>
    <cellStyle name="Feeder Field 6 2 19" xfId="9961"/>
    <cellStyle name="Feeder Field 6 2 2" xfId="9962"/>
    <cellStyle name="Feeder Field 6 2 2 10" xfId="9963"/>
    <cellStyle name="Feeder Field 6 2 2 11" xfId="9964"/>
    <cellStyle name="Feeder Field 6 2 2 12" xfId="9965"/>
    <cellStyle name="Feeder Field 6 2 2 13" xfId="9966"/>
    <cellStyle name="Feeder Field 6 2 2 14" xfId="9967"/>
    <cellStyle name="Feeder Field 6 2 2 15" xfId="9968"/>
    <cellStyle name="Feeder Field 6 2 2 16" xfId="9969"/>
    <cellStyle name="Feeder Field 6 2 2 17" xfId="9970"/>
    <cellStyle name="Feeder Field 6 2 2 18" xfId="9971"/>
    <cellStyle name="Feeder Field 6 2 2 19" xfId="9972"/>
    <cellStyle name="Feeder Field 6 2 2 2" xfId="9973"/>
    <cellStyle name="Feeder Field 6 2 2 2 10" xfId="9974"/>
    <cellStyle name="Feeder Field 6 2 2 2 11" xfId="9975"/>
    <cellStyle name="Feeder Field 6 2 2 2 12" xfId="9976"/>
    <cellStyle name="Feeder Field 6 2 2 2 13" xfId="9977"/>
    <cellStyle name="Feeder Field 6 2 2 2 14" xfId="9978"/>
    <cellStyle name="Feeder Field 6 2 2 2 15" xfId="9979"/>
    <cellStyle name="Feeder Field 6 2 2 2 16" xfId="9980"/>
    <cellStyle name="Feeder Field 6 2 2 2 17" xfId="9981"/>
    <cellStyle name="Feeder Field 6 2 2 2 18" xfId="9982"/>
    <cellStyle name="Feeder Field 6 2 2 2 19" xfId="9983"/>
    <cellStyle name="Feeder Field 6 2 2 2 2" xfId="9984"/>
    <cellStyle name="Feeder Field 6 2 2 2 20" xfId="9985"/>
    <cellStyle name="Feeder Field 6 2 2 2 21" xfId="9986"/>
    <cellStyle name="Feeder Field 6 2 2 2 3" xfId="9987"/>
    <cellStyle name="Feeder Field 6 2 2 2 4" xfId="9988"/>
    <cellStyle name="Feeder Field 6 2 2 2 5" xfId="9989"/>
    <cellStyle name="Feeder Field 6 2 2 2 6" xfId="9990"/>
    <cellStyle name="Feeder Field 6 2 2 2 7" xfId="9991"/>
    <cellStyle name="Feeder Field 6 2 2 2 8" xfId="9992"/>
    <cellStyle name="Feeder Field 6 2 2 2 9" xfId="9993"/>
    <cellStyle name="Feeder Field 6 2 2 20" xfId="9994"/>
    <cellStyle name="Feeder Field 6 2 2 21" xfId="9995"/>
    <cellStyle name="Feeder Field 6 2 2 22" xfId="9996"/>
    <cellStyle name="Feeder Field 6 2 2 3" xfId="9997"/>
    <cellStyle name="Feeder Field 6 2 2 4" xfId="9998"/>
    <cellStyle name="Feeder Field 6 2 2 5" xfId="9999"/>
    <cellStyle name="Feeder Field 6 2 2 6" xfId="10000"/>
    <cellStyle name="Feeder Field 6 2 2 7" xfId="10001"/>
    <cellStyle name="Feeder Field 6 2 2 8" xfId="10002"/>
    <cellStyle name="Feeder Field 6 2 2 9" xfId="10003"/>
    <cellStyle name="Feeder Field 6 2 20" xfId="10004"/>
    <cellStyle name="Feeder Field 6 2 21" xfId="10005"/>
    <cellStyle name="Feeder Field 6 2 22" xfId="10006"/>
    <cellStyle name="Feeder Field 6 2 23" xfId="10007"/>
    <cellStyle name="Feeder Field 6 2 3" xfId="10008"/>
    <cellStyle name="Feeder Field 6 2 4" xfId="10009"/>
    <cellStyle name="Feeder Field 6 2 5" xfId="10010"/>
    <cellStyle name="Feeder Field 6 2 6" xfId="10011"/>
    <cellStyle name="Feeder Field 6 2 7" xfId="10012"/>
    <cellStyle name="Feeder Field 6 2 8" xfId="10013"/>
    <cellStyle name="Feeder Field 6 2 9" xfId="10014"/>
    <cellStyle name="Feeder Field 6 20" xfId="10015"/>
    <cellStyle name="Feeder Field 6 21" xfId="10016"/>
    <cellStyle name="Feeder Field 6 22" xfId="10017"/>
    <cellStyle name="Feeder Field 6 23" xfId="10018"/>
    <cellStyle name="Feeder Field 6 24" xfId="10019"/>
    <cellStyle name="Feeder Field 6 25" xfId="10020"/>
    <cellStyle name="Feeder Field 6 3" xfId="10021"/>
    <cellStyle name="Feeder Field 6 3 10" xfId="10022"/>
    <cellStyle name="Feeder Field 6 3 11" xfId="10023"/>
    <cellStyle name="Feeder Field 6 3 12" xfId="10024"/>
    <cellStyle name="Feeder Field 6 3 13" xfId="10025"/>
    <cellStyle name="Feeder Field 6 3 14" xfId="10026"/>
    <cellStyle name="Feeder Field 6 3 15" xfId="10027"/>
    <cellStyle name="Feeder Field 6 3 16" xfId="10028"/>
    <cellStyle name="Feeder Field 6 3 17" xfId="10029"/>
    <cellStyle name="Feeder Field 6 3 18" xfId="10030"/>
    <cellStyle name="Feeder Field 6 3 19" xfId="10031"/>
    <cellStyle name="Feeder Field 6 3 2" xfId="10032"/>
    <cellStyle name="Feeder Field 6 3 2 10" xfId="10033"/>
    <cellStyle name="Feeder Field 6 3 2 11" xfId="10034"/>
    <cellStyle name="Feeder Field 6 3 2 12" xfId="10035"/>
    <cellStyle name="Feeder Field 6 3 2 13" xfId="10036"/>
    <cellStyle name="Feeder Field 6 3 2 14" xfId="10037"/>
    <cellStyle name="Feeder Field 6 3 2 15" xfId="10038"/>
    <cellStyle name="Feeder Field 6 3 2 16" xfId="10039"/>
    <cellStyle name="Feeder Field 6 3 2 17" xfId="10040"/>
    <cellStyle name="Feeder Field 6 3 2 18" xfId="10041"/>
    <cellStyle name="Feeder Field 6 3 2 19" xfId="10042"/>
    <cellStyle name="Feeder Field 6 3 2 2" xfId="10043"/>
    <cellStyle name="Feeder Field 6 3 2 20" xfId="10044"/>
    <cellStyle name="Feeder Field 6 3 2 21" xfId="10045"/>
    <cellStyle name="Feeder Field 6 3 2 3" xfId="10046"/>
    <cellStyle name="Feeder Field 6 3 2 4" xfId="10047"/>
    <cellStyle name="Feeder Field 6 3 2 5" xfId="10048"/>
    <cellStyle name="Feeder Field 6 3 2 6" xfId="10049"/>
    <cellStyle name="Feeder Field 6 3 2 7" xfId="10050"/>
    <cellStyle name="Feeder Field 6 3 2 8" xfId="10051"/>
    <cellStyle name="Feeder Field 6 3 2 9" xfId="10052"/>
    <cellStyle name="Feeder Field 6 3 20" xfId="10053"/>
    <cellStyle name="Feeder Field 6 3 21" xfId="10054"/>
    <cellStyle name="Feeder Field 6 3 22" xfId="10055"/>
    <cellStyle name="Feeder Field 6 3 3" xfId="10056"/>
    <cellStyle name="Feeder Field 6 3 4" xfId="10057"/>
    <cellStyle name="Feeder Field 6 3 5" xfId="10058"/>
    <cellStyle name="Feeder Field 6 3 6" xfId="10059"/>
    <cellStyle name="Feeder Field 6 3 7" xfId="10060"/>
    <cellStyle name="Feeder Field 6 3 8" xfId="10061"/>
    <cellStyle name="Feeder Field 6 3 9" xfId="10062"/>
    <cellStyle name="Feeder Field 6 4" xfId="10063"/>
    <cellStyle name="Feeder Field 6 5" xfId="10064"/>
    <cellStyle name="Feeder Field 6 6" xfId="10065"/>
    <cellStyle name="Feeder Field 6 7" xfId="10066"/>
    <cellStyle name="Feeder Field 6 8" xfId="10067"/>
    <cellStyle name="Feeder Field 6 9" xfId="10068"/>
    <cellStyle name="Feeder Field 60" xfId="10069"/>
    <cellStyle name="Feeder Field 61" xfId="10070"/>
    <cellStyle name="Feeder Field 62" xfId="10071"/>
    <cellStyle name="Feeder Field 63" xfId="10072"/>
    <cellStyle name="Feeder Field 64" xfId="10073"/>
    <cellStyle name="Feeder Field 65" xfId="10074"/>
    <cellStyle name="Feeder Field 66" xfId="10075"/>
    <cellStyle name="Feeder Field 67" xfId="10076"/>
    <cellStyle name="Feeder Field 68" xfId="10077"/>
    <cellStyle name="Feeder Field 69" xfId="10078"/>
    <cellStyle name="Feeder Field 7" xfId="10079"/>
    <cellStyle name="Feeder Field 7 10" xfId="10080"/>
    <cellStyle name="Feeder Field 7 11" xfId="10081"/>
    <cellStyle name="Feeder Field 7 12" xfId="10082"/>
    <cellStyle name="Feeder Field 7 13" xfId="10083"/>
    <cellStyle name="Feeder Field 7 14" xfId="10084"/>
    <cellStyle name="Feeder Field 7 15" xfId="10085"/>
    <cellStyle name="Feeder Field 7 16" xfId="10086"/>
    <cellStyle name="Feeder Field 7 17" xfId="10087"/>
    <cellStyle name="Feeder Field 7 18" xfId="10088"/>
    <cellStyle name="Feeder Field 7 19" xfId="10089"/>
    <cellStyle name="Feeder Field 7 2" xfId="10090"/>
    <cellStyle name="Feeder Field 7 2 10" xfId="10091"/>
    <cellStyle name="Feeder Field 7 2 11" xfId="10092"/>
    <cellStyle name="Feeder Field 7 2 12" xfId="10093"/>
    <cellStyle name="Feeder Field 7 2 13" xfId="10094"/>
    <cellStyle name="Feeder Field 7 2 14" xfId="10095"/>
    <cellStyle name="Feeder Field 7 2 15" xfId="10096"/>
    <cellStyle name="Feeder Field 7 2 16" xfId="10097"/>
    <cellStyle name="Feeder Field 7 2 17" xfId="10098"/>
    <cellStyle name="Feeder Field 7 2 18" xfId="10099"/>
    <cellStyle name="Feeder Field 7 2 19" xfId="10100"/>
    <cellStyle name="Feeder Field 7 2 2" xfId="10101"/>
    <cellStyle name="Feeder Field 7 2 2 10" xfId="10102"/>
    <cellStyle name="Feeder Field 7 2 2 11" xfId="10103"/>
    <cellStyle name="Feeder Field 7 2 2 12" xfId="10104"/>
    <cellStyle name="Feeder Field 7 2 2 13" xfId="10105"/>
    <cellStyle name="Feeder Field 7 2 2 14" xfId="10106"/>
    <cellStyle name="Feeder Field 7 2 2 15" xfId="10107"/>
    <cellStyle name="Feeder Field 7 2 2 16" xfId="10108"/>
    <cellStyle name="Feeder Field 7 2 2 17" xfId="10109"/>
    <cellStyle name="Feeder Field 7 2 2 18" xfId="10110"/>
    <cellStyle name="Feeder Field 7 2 2 19" xfId="10111"/>
    <cellStyle name="Feeder Field 7 2 2 2" xfId="10112"/>
    <cellStyle name="Feeder Field 7 2 2 2 10" xfId="10113"/>
    <cellStyle name="Feeder Field 7 2 2 2 11" xfId="10114"/>
    <cellStyle name="Feeder Field 7 2 2 2 12" xfId="10115"/>
    <cellStyle name="Feeder Field 7 2 2 2 13" xfId="10116"/>
    <cellStyle name="Feeder Field 7 2 2 2 14" xfId="10117"/>
    <cellStyle name="Feeder Field 7 2 2 2 15" xfId="10118"/>
    <cellStyle name="Feeder Field 7 2 2 2 16" xfId="10119"/>
    <cellStyle name="Feeder Field 7 2 2 2 17" xfId="10120"/>
    <cellStyle name="Feeder Field 7 2 2 2 18" xfId="10121"/>
    <cellStyle name="Feeder Field 7 2 2 2 19" xfId="10122"/>
    <cellStyle name="Feeder Field 7 2 2 2 2" xfId="10123"/>
    <cellStyle name="Feeder Field 7 2 2 2 20" xfId="10124"/>
    <cellStyle name="Feeder Field 7 2 2 2 21" xfId="10125"/>
    <cellStyle name="Feeder Field 7 2 2 2 3" xfId="10126"/>
    <cellStyle name="Feeder Field 7 2 2 2 4" xfId="10127"/>
    <cellStyle name="Feeder Field 7 2 2 2 5" xfId="10128"/>
    <cellStyle name="Feeder Field 7 2 2 2 6" xfId="10129"/>
    <cellStyle name="Feeder Field 7 2 2 2 7" xfId="10130"/>
    <cellStyle name="Feeder Field 7 2 2 2 8" xfId="10131"/>
    <cellStyle name="Feeder Field 7 2 2 2 9" xfId="10132"/>
    <cellStyle name="Feeder Field 7 2 2 20" xfId="10133"/>
    <cellStyle name="Feeder Field 7 2 2 21" xfId="10134"/>
    <cellStyle name="Feeder Field 7 2 2 22" xfId="10135"/>
    <cellStyle name="Feeder Field 7 2 2 3" xfId="10136"/>
    <cellStyle name="Feeder Field 7 2 2 4" xfId="10137"/>
    <cellStyle name="Feeder Field 7 2 2 5" xfId="10138"/>
    <cellStyle name="Feeder Field 7 2 2 6" xfId="10139"/>
    <cellStyle name="Feeder Field 7 2 2 7" xfId="10140"/>
    <cellStyle name="Feeder Field 7 2 2 8" xfId="10141"/>
    <cellStyle name="Feeder Field 7 2 2 9" xfId="10142"/>
    <cellStyle name="Feeder Field 7 2 20" xfId="10143"/>
    <cellStyle name="Feeder Field 7 2 21" xfId="10144"/>
    <cellStyle name="Feeder Field 7 2 22" xfId="10145"/>
    <cellStyle name="Feeder Field 7 2 23" xfId="10146"/>
    <cellStyle name="Feeder Field 7 2 3" xfId="10147"/>
    <cellStyle name="Feeder Field 7 2 4" xfId="10148"/>
    <cellStyle name="Feeder Field 7 2 5" xfId="10149"/>
    <cellStyle name="Feeder Field 7 2 6" xfId="10150"/>
    <cellStyle name="Feeder Field 7 2 7" xfId="10151"/>
    <cellStyle name="Feeder Field 7 2 8" xfId="10152"/>
    <cellStyle name="Feeder Field 7 2 9" xfId="10153"/>
    <cellStyle name="Feeder Field 7 20" xfId="10154"/>
    <cellStyle name="Feeder Field 7 21" xfId="10155"/>
    <cellStyle name="Feeder Field 7 22" xfId="10156"/>
    <cellStyle name="Feeder Field 7 23" xfId="10157"/>
    <cellStyle name="Feeder Field 7 24" xfId="10158"/>
    <cellStyle name="Feeder Field 7 25" xfId="10159"/>
    <cellStyle name="Feeder Field 7 3" xfId="10160"/>
    <cellStyle name="Feeder Field 7 3 10" xfId="10161"/>
    <cellStyle name="Feeder Field 7 3 11" xfId="10162"/>
    <cellStyle name="Feeder Field 7 3 12" xfId="10163"/>
    <cellStyle name="Feeder Field 7 3 13" xfId="10164"/>
    <cellStyle name="Feeder Field 7 3 14" xfId="10165"/>
    <cellStyle name="Feeder Field 7 3 15" xfId="10166"/>
    <cellStyle name="Feeder Field 7 3 16" xfId="10167"/>
    <cellStyle name="Feeder Field 7 3 17" xfId="10168"/>
    <cellStyle name="Feeder Field 7 3 18" xfId="10169"/>
    <cellStyle name="Feeder Field 7 3 19" xfId="10170"/>
    <cellStyle name="Feeder Field 7 3 2" xfId="10171"/>
    <cellStyle name="Feeder Field 7 3 2 10" xfId="10172"/>
    <cellStyle name="Feeder Field 7 3 2 11" xfId="10173"/>
    <cellStyle name="Feeder Field 7 3 2 12" xfId="10174"/>
    <cellStyle name="Feeder Field 7 3 2 13" xfId="10175"/>
    <cellStyle name="Feeder Field 7 3 2 14" xfId="10176"/>
    <cellStyle name="Feeder Field 7 3 2 15" xfId="10177"/>
    <cellStyle name="Feeder Field 7 3 2 16" xfId="10178"/>
    <cellStyle name="Feeder Field 7 3 2 17" xfId="10179"/>
    <cellStyle name="Feeder Field 7 3 2 18" xfId="10180"/>
    <cellStyle name="Feeder Field 7 3 2 19" xfId="10181"/>
    <cellStyle name="Feeder Field 7 3 2 2" xfId="10182"/>
    <cellStyle name="Feeder Field 7 3 2 20" xfId="10183"/>
    <cellStyle name="Feeder Field 7 3 2 21" xfId="10184"/>
    <cellStyle name="Feeder Field 7 3 2 3" xfId="10185"/>
    <cellStyle name="Feeder Field 7 3 2 4" xfId="10186"/>
    <cellStyle name="Feeder Field 7 3 2 5" xfId="10187"/>
    <cellStyle name="Feeder Field 7 3 2 6" xfId="10188"/>
    <cellStyle name="Feeder Field 7 3 2 7" xfId="10189"/>
    <cellStyle name="Feeder Field 7 3 2 8" xfId="10190"/>
    <cellStyle name="Feeder Field 7 3 2 9" xfId="10191"/>
    <cellStyle name="Feeder Field 7 3 20" xfId="10192"/>
    <cellStyle name="Feeder Field 7 3 21" xfId="10193"/>
    <cellStyle name="Feeder Field 7 3 22" xfId="10194"/>
    <cellStyle name="Feeder Field 7 3 3" xfId="10195"/>
    <cellStyle name="Feeder Field 7 3 4" xfId="10196"/>
    <cellStyle name="Feeder Field 7 3 5" xfId="10197"/>
    <cellStyle name="Feeder Field 7 3 6" xfId="10198"/>
    <cellStyle name="Feeder Field 7 3 7" xfId="10199"/>
    <cellStyle name="Feeder Field 7 3 8" xfId="10200"/>
    <cellStyle name="Feeder Field 7 3 9" xfId="10201"/>
    <cellStyle name="Feeder Field 7 4" xfId="10202"/>
    <cellStyle name="Feeder Field 7 5" xfId="10203"/>
    <cellStyle name="Feeder Field 7 6" xfId="10204"/>
    <cellStyle name="Feeder Field 7 7" xfId="10205"/>
    <cellStyle name="Feeder Field 7 8" xfId="10206"/>
    <cellStyle name="Feeder Field 7 9" xfId="10207"/>
    <cellStyle name="Feeder Field 70" xfId="10208"/>
    <cellStyle name="Feeder Field 71" xfId="10209"/>
    <cellStyle name="Feeder Field 72" xfId="10210"/>
    <cellStyle name="Feeder Field 73" xfId="10211"/>
    <cellStyle name="Feeder Field 74" xfId="10212"/>
    <cellStyle name="Feeder Field 75" xfId="10213"/>
    <cellStyle name="Feeder Field 76" xfId="10214"/>
    <cellStyle name="Feeder Field 77" xfId="10215"/>
    <cellStyle name="Feeder Field 78" xfId="10216"/>
    <cellStyle name="Feeder Field 79" xfId="10217"/>
    <cellStyle name="Feeder Field 8" xfId="10218"/>
    <cellStyle name="Feeder Field 8 10" xfId="10219"/>
    <cellStyle name="Feeder Field 8 11" xfId="10220"/>
    <cellStyle name="Feeder Field 8 12" xfId="10221"/>
    <cellStyle name="Feeder Field 8 13" xfId="10222"/>
    <cellStyle name="Feeder Field 8 14" xfId="10223"/>
    <cellStyle name="Feeder Field 8 15" xfId="10224"/>
    <cellStyle name="Feeder Field 8 16" xfId="10225"/>
    <cellStyle name="Feeder Field 8 17" xfId="10226"/>
    <cellStyle name="Feeder Field 8 18" xfId="10227"/>
    <cellStyle name="Feeder Field 8 19" xfId="10228"/>
    <cellStyle name="Feeder Field 8 2" xfId="10229"/>
    <cellStyle name="Feeder Field 8 2 10" xfId="10230"/>
    <cellStyle name="Feeder Field 8 2 11" xfId="10231"/>
    <cellStyle name="Feeder Field 8 2 12" xfId="10232"/>
    <cellStyle name="Feeder Field 8 2 13" xfId="10233"/>
    <cellStyle name="Feeder Field 8 2 14" xfId="10234"/>
    <cellStyle name="Feeder Field 8 2 15" xfId="10235"/>
    <cellStyle name="Feeder Field 8 2 16" xfId="10236"/>
    <cellStyle name="Feeder Field 8 2 17" xfId="10237"/>
    <cellStyle name="Feeder Field 8 2 18" xfId="10238"/>
    <cellStyle name="Feeder Field 8 2 19" xfId="10239"/>
    <cellStyle name="Feeder Field 8 2 2" xfId="10240"/>
    <cellStyle name="Feeder Field 8 2 2 10" xfId="10241"/>
    <cellStyle name="Feeder Field 8 2 2 11" xfId="10242"/>
    <cellStyle name="Feeder Field 8 2 2 12" xfId="10243"/>
    <cellStyle name="Feeder Field 8 2 2 13" xfId="10244"/>
    <cellStyle name="Feeder Field 8 2 2 14" xfId="10245"/>
    <cellStyle name="Feeder Field 8 2 2 15" xfId="10246"/>
    <cellStyle name="Feeder Field 8 2 2 16" xfId="10247"/>
    <cellStyle name="Feeder Field 8 2 2 17" xfId="10248"/>
    <cellStyle name="Feeder Field 8 2 2 18" xfId="10249"/>
    <cellStyle name="Feeder Field 8 2 2 19" xfId="10250"/>
    <cellStyle name="Feeder Field 8 2 2 2" xfId="10251"/>
    <cellStyle name="Feeder Field 8 2 2 2 10" xfId="10252"/>
    <cellStyle name="Feeder Field 8 2 2 2 11" xfId="10253"/>
    <cellStyle name="Feeder Field 8 2 2 2 12" xfId="10254"/>
    <cellStyle name="Feeder Field 8 2 2 2 13" xfId="10255"/>
    <cellStyle name="Feeder Field 8 2 2 2 14" xfId="10256"/>
    <cellStyle name="Feeder Field 8 2 2 2 15" xfId="10257"/>
    <cellStyle name="Feeder Field 8 2 2 2 16" xfId="10258"/>
    <cellStyle name="Feeder Field 8 2 2 2 17" xfId="10259"/>
    <cellStyle name="Feeder Field 8 2 2 2 18" xfId="10260"/>
    <cellStyle name="Feeder Field 8 2 2 2 19" xfId="10261"/>
    <cellStyle name="Feeder Field 8 2 2 2 2" xfId="10262"/>
    <cellStyle name="Feeder Field 8 2 2 2 20" xfId="10263"/>
    <cellStyle name="Feeder Field 8 2 2 2 21" xfId="10264"/>
    <cellStyle name="Feeder Field 8 2 2 2 3" xfId="10265"/>
    <cellStyle name="Feeder Field 8 2 2 2 4" xfId="10266"/>
    <cellStyle name="Feeder Field 8 2 2 2 5" xfId="10267"/>
    <cellStyle name="Feeder Field 8 2 2 2 6" xfId="10268"/>
    <cellStyle name="Feeder Field 8 2 2 2 7" xfId="10269"/>
    <cellStyle name="Feeder Field 8 2 2 2 8" xfId="10270"/>
    <cellStyle name="Feeder Field 8 2 2 2 9" xfId="10271"/>
    <cellStyle name="Feeder Field 8 2 2 20" xfId="10272"/>
    <cellStyle name="Feeder Field 8 2 2 21" xfId="10273"/>
    <cellStyle name="Feeder Field 8 2 2 22" xfId="10274"/>
    <cellStyle name="Feeder Field 8 2 2 3" xfId="10275"/>
    <cellStyle name="Feeder Field 8 2 2 4" xfId="10276"/>
    <cellStyle name="Feeder Field 8 2 2 5" xfId="10277"/>
    <cellStyle name="Feeder Field 8 2 2 6" xfId="10278"/>
    <cellStyle name="Feeder Field 8 2 2 7" xfId="10279"/>
    <cellStyle name="Feeder Field 8 2 2 8" xfId="10280"/>
    <cellStyle name="Feeder Field 8 2 2 9" xfId="10281"/>
    <cellStyle name="Feeder Field 8 2 20" xfId="10282"/>
    <cellStyle name="Feeder Field 8 2 21" xfId="10283"/>
    <cellStyle name="Feeder Field 8 2 22" xfId="10284"/>
    <cellStyle name="Feeder Field 8 2 23" xfId="10285"/>
    <cellStyle name="Feeder Field 8 2 3" xfId="10286"/>
    <cellStyle name="Feeder Field 8 2 4" xfId="10287"/>
    <cellStyle name="Feeder Field 8 2 5" xfId="10288"/>
    <cellStyle name="Feeder Field 8 2 6" xfId="10289"/>
    <cellStyle name="Feeder Field 8 2 7" xfId="10290"/>
    <cellStyle name="Feeder Field 8 2 8" xfId="10291"/>
    <cellStyle name="Feeder Field 8 2 9" xfId="10292"/>
    <cellStyle name="Feeder Field 8 20" xfId="10293"/>
    <cellStyle name="Feeder Field 8 21" xfId="10294"/>
    <cellStyle name="Feeder Field 8 22" xfId="10295"/>
    <cellStyle name="Feeder Field 8 23" xfId="10296"/>
    <cellStyle name="Feeder Field 8 24" xfId="10297"/>
    <cellStyle name="Feeder Field 8 25" xfId="10298"/>
    <cellStyle name="Feeder Field 8 3" xfId="10299"/>
    <cellStyle name="Feeder Field 8 3 10" xfId="10300"/>
    <cellStyle name="Feeder Field 8 3 11" xfId="10301"/>
    <cellStyle name="Feeder Field 8 3 12" xfId="10302"/>
    <cellStyle name="Feeder Field 8 3 13" xfId="10303"/>
    <cellStyle name="Feeder Field 8 3 14" xfId="10304"/>
    <cellStyle name="Feeder Field 8 3 15" xfId="10305"/>
    <cellStyle name="Feeder Field 8 3 16" xfId="10306"/>
    <cellStyle name="Feeder Field 8 3 17" xfId="10307"/>
    <cellStyle name="Feeder Field 8 3 18" xfId="10308"/>
    <cellStyle name="Feeder Field 8 3 19" xfId="10309"/>
    <cellStyle name="Feeder Field 8 3 2" xfId="10310"/>
    <cellStyle name="Feeder Field 8 3 2 10" xfId="10311"/>
    <cellStyle name="Feeder Field 8 3 2 11" xfId="10312"/>
    <cellStyle name="Feeder Field 8 3 2 12" xfId="10313"/>
    <cellStyle name="Feeder Field 8 3 2 13" xfId="10314"/>
    <cellStyle name="Feeder Field 8 3 2 14" xfId="10315"/>
    <cellStyle name="Feeder Field 8 3 2 15" xfId="10316"/>
    <cellStyle name="Feeder Field 8 3 2 16" xfId="10317"/>
    <cellStyle name="Feeder Field 8 3 2 17" xfId="10318"/>
    <cellStyle name="Feeder Field 8 3 2 18" xfId="10319"/>
    <cellStyle name="Feeder Field 8 3 2 19" xfId="10320"/>
    <cellStyle name="Feeder Field 8 3 2 2" xfId="10321"/>
    <cellStyle name="Feeder Field 8 3 2 20" xfId="10322"/>
    <cellStyle name="Feeder Field 8 3 2 21" xfId="10323"/>
    <cellStyle name="Feeder Field 8 3 2 3" xfId="10324"/>
    <cellStyle name="Feeder Field 8 3 2 4" xfId="10325"/>
    <cellStyle name="Feeder Field 8 3 2 5" xfId="10326"/>
    <cellStyle name="Feeder Field 8 3 2 6" xfId="10327"/>
    <cellStyle name="Feeder Field 8 3 2 7" xfId="10328"/>
    <cellStyle name="Feeder Field 8 3 2 8" xfId="10329"/>
    <cellStyle name="Feeder Field 8 3 2 9" xfId="10330"/>
    <cellStyle name="Feeder Field 8 3 20" xfId="10331"/>
    <cellStyle name="Feeder Field 8 3 21" xfId="10332"/>
    <cellStyle name="Feeder Field 8 3 22" xfId="10333"/>
    <cellStyle name="Feeder Field 8 3 3" xfId="10334"/>
    <cellStyle name="Feeder Field 8 3 4" xfId="10335"/>
    <cellStyle name="Feeder Field 8 3 5" xfId="10336"/>
    <cellStyle name="Feeder Field 8 3 6" xfId="10337"/>
    <cellStyle name="Feeder Field 8 3 7" xfId="10338"/>
    <cellStyle name="Feeder Field 8 3 8" xfId="10339"/>
    <cellStyle name="Feeder Field 8 3 9" xfId="10340"/>
    <cellStyle name="Feeder Field 8 4" xfId="10341"/>
    <cellStyle name="Feeder Field 8 5" xfId="10342"/>
    <cellStyle name="Feeder Field 8 6" xfId="10343"/>
    <cellStyle name="Feeder Field 8 7" xfId="10344"/>
    <cellStyle name="Feeder Field 8 8" xfId="10345"/>
    <cellStyle name="Feeder Field 8 9" xfId="10346"/>
    <cellStyle name="Feeder Field 80" xfId="10347"/>
    <cellStyle name="Feeder Field 81" xfId="10348"/>
    <cellStyle name="Feeder Field 82" xfId="10349"/>
    <cellStyle name="Feeder Field 83" xfId="10350"/>
    <cellStyle name="Feeder Field 84" xfId="10351"/>
    <cellStyle name="Feeder Field 85" xfId="10352"/>
    <cellStyle name="Feeder Field 86" xfId="10353"/>
    <cellStyle name="Feeder Field 87" xfId="10354"/>
    <cellStyle name="Feeder Field 88" xfId="10355"/>
    <cellStyle name="Feeder Field 9" xfId="10356"/>
    <cellStyle name="Feeder Field 9 10" xfId="10357"/>
    <cellStyle name="Feeder Field 9 11" xfId="10358"/>
    <cellStyle name="Feeder Field 9 12" xfId="10359"/>
    <cellStyle name="Feeder Field 9 13" xfId="10360"/>
    <cellStyle name="Feeder Field 9 14" xfId="10361"/>
    <cellStyle name="Feeder Field 9 15" xfId="10362"/>
    <cellStyle name="Feeder Field 9 16" xfId="10363"/>
    <cellStyle name="Feeder Field 9 17" xfId="10364"/>
    <cellStyle name="Feeder Field 9 18" xfId="10365"/>
    <cellStyle name="Feeder Field 9 19" xfId="10366"/>
    <cellStyle name="Feeder Field 9 2" xfId="10367"/>
    <cellStyle name="Feeder Field 9 2 10" xfId="10368"/>
    <cellStyle name="Feeder Field 9 2 11" xfId="10369"/>
    <cellStyle name="Feeder Field 9 2 12" xfId="10370"/>
    <cellStyle name="Feeder Field 9 2 13" xfId="10371"/>
    <cellStyle name="Feeder Field 9 2 14" xfId="10372"/>
    <cellStyle name="Feeder Field 9 2 15" xfId="10373"/>
    <cellStyle name="Feeder Field 9 2 16" xfId="10374"/>
    <cellStyle name="Feeder Field 9 2 17" xfId="10375"/>
    <cellStyle name="Feeder Field 9 2 18" xfId="10376"/>
    <cellStyle name="Feeder Field 9 2 19" xfId="10377"/>
    <cellStyle name="Feeder Field 9 2 2" xfId="10378"/>
    <cellStyle name="Feeder Field 9 2 2 10" xfId="10379"/>
    <cellStyle name="Feeder Field 9 2 2 11" xfId="10380"/>
    <cellStyle name="Feeder Field 9 2 2 12" xfId="10381"/>
    <cellStyle name="Feeder Field 9 2 2 13" xfId="10382"/>
    <cellStyle name="Feeder Field 9 2 2 14" xfId="10383"/>
    <cellStyle name="Feeder Field 9 2 2 15" xfId="10384"/>
    <cellStyle name="Feeder Field 9 2 2 16" xfId="10385"/>
    <cellStyle name="Feeder Field 9 2 2 17" xfId="10386"/>
    <cellStyle name="Feeder Field 9 2 2 18" xfId="10387"/>
    <cellStyle name="Feeder Field 9 2 2 19" xfId="10388"/>
    <cellStyle name="Feeder Field 9 2 2 2" xfId="10389"/>
    <cellStyle name="Feeder Field 9 2 2 2 10" xfId="10390"/>
    <cellStyle name="Feeder Field 9 2 2 2 11" xfId="10391"/>
    <cellStyle name="Feeder Field 9 2 2 2 12" xfId="10392"/>
    <cellStyle name="Feeder Field 9 2 2 2 13" xfId="10393"/>
    <cellStyle name="Feeder Field 9 2 2 2 14" xfId="10394"/>
    <cellStyle name="Feeder Field 9 2 2 2 15" xfId="10395"/>
    <cellStyle name="Feeder Field 9 2 2 2 16" xfId="10396"/>
    <cellStyle name="Feeder Field 9 2 2 2 17" xfId="10397"/>
    <cellStyle name="Feeder Field 9 2 2 2 18" xfId="10398"/>
    <cellStyle name="Feeder Field 9 2 2 2 19" xfId="10399"/>
    <cellStyle name="Feeder Field 9 2 2 2 2" xfId="10400"/>
    <cellStyle name="Feeder Field 9 2 2 2 20" xfId="10401"/>
    <cellStyle name="Feeder Field 9 2 2 2 21" xfId="10402"/>
    <cellStyle name="Feeder Field 9 2 2 2 3" xfId="10403"/>
    <cellStyle name="Feeder Field 9 2 2 2 4" xfId="10404"/>
    <cellStyle name="Feeder Field 9 2 2 2 5" xfId="10405"/>
    <cellStyle name="Feeder Field 9 2 2 2 6" xfId="10406"/>
    <cellStyle name="Feeder Field 9 2 2 2 7" xfId="10407"/>
    <cellStyle name="Feeder Field 9 2 2 2 8" xfId="10408"/>
    <cellStyle name="Feeder Field 9 2 2 2 9" xfId="10409"/>
    <cellStyle name="Feeder Field 9 2 2 20" xfId="10410"/>
    <cellStyle name="Feeder Field 9 2 2 21" xfId="10411"/>
    <cellStyle name="Feeder Field 9 2 2 22" xfId="10412"/>
    <cellStyle name="Feeder Field 9 2 2 3" xfId="10413"/>
    <cellStyle name="Feeder Field 9 2 2 4" xfId="10414"/>
    <cellStyle name="Feeder Field 9 2 2 5" xfId="10415"/>
    <cellStyle name="Feeder Field 9 2 2 6" xfId="10416"/>
    <cellStyle name="Feeder Field 9 2 2 7" xfId="10417"/>
    <cellStyle name="Feeder Field 9 2 2 8" xfId="10418"/>
    <cellStyle name="Feeder Field 9 2 2 9" xfId="10419"/>
    <cellStyle name="Feeder Field 9 2 20" xfId="10420"/>
    <cellStyle name="Feeder Field 9 2 21" xfId="10421"/>
    <cellStyle name="Feeder Field 9 2 22" xfId="10422"/>
    <cellStyle name="Feeder Field 9 2 23" xfId="10423"/>
    <cellStyle name="Feeder Field 9 2 3" xfId="10424"/>
    <cellStyle name="Feeder Field 9 2 4" xfId="10425"/>
    <cellStyle name="Feeder Field 9 2 5" xfId="10426"/>
    <cellStyle name="Feeder Field 9 2 6" xfId="10427"/>
    <cellStyle name="Feeder Field 9 2 7" xfId="10428"/>
    <cellStyle name="Feeder Field 9 2 8" xfId="10429"/>
    <cellStyle name="Feeder Field 9 2 9" xfId="10430"/>
    <cellStyle name="Feeder Field 9 20" xfId="10431"/>
    <cellStyle name="Feeder Field 9 21" xfId="10432"/>
    <cellStyle name="Feeder Field 9 22" xfId="10433"/>
    <cellStyle name="Feeder Field 9 23" xfId="10434"/>
    <cellStyle name="Feeder Field 9 24" xfId="10435"/>
    <cellStyle name="Feeder Field 9 25" xfId="10436"/>
    <cellStyle name="Feeder Field 9 3" xfId="10437"/>
    <cellStyle name="Feeder Field 9 3 10" xfId="10438"/>
    <cellStyle name="Feeder Field 9 3 11" xfId="10439"/>
    <cellStyle name="Feeder Field 9 3 12" xfId="10440"/>
    <cellStyle name="Feeder Field 9 3 13" xfId="10441"/>
    <cellStyle name="Feeder Field 9 3 14" xfId="10442"/>
    <cellStyle name="Feeder Field 9 3 15" xfId="10443"/>
    <cellStyle name="Feeder Field 9 3 16" xfId="10444"/>
    <cellStyle name="Feeder Field 9 3 17" xfId="10445"/>
    <cellStyle name="Feeder Field 9 3 18" xfId="10446"/>
    <cellStyle name="Feeder Field 9 3 19" xfId="10447"/>
    <cellStyle name="Feeder Field 9 3 2" xfId="10448"/>
    <cellStyle name="Feeder Field 9 3 2 10" xfId="10449"/>
    <cellStyle name="Feeder Field 9 3 2 11" xfId="10450"/>
    <cellStyle name="Feeder Field 9 3 2 12" xfId="10451"/>
    <cellStyle name="Feeder Field 9 3 2 13" xfId="10452"/>
    <cellStyle name="Feeder Field 9 3 2 14" xfId="10453"/>
    <cellStyle name="Feeder Field 9 3 2 15" xfId="10454"/>
    <cellStyle name="Feeder Field 9 3 2 16" xfId="10455"/>
    <cellStyle name="Feeder Field 9 3 2 17" xfId="10456"/>
    <cellStyle name="Feeder Field 9 3 2 18" xfId="10457"/>
    <cellStyle name="Feeder Field 9 3 2 19" xfId="10458"/>
    <cellStyle name="Feeder Field 9 3 2 2" xfId="10459"/>
    <cellStyle name="Feeder Field 9 3 2 20" xfId="10460"/>
    <cellStyle name="Feeder Field 9 3 2 21" xfId="10461"/>
    <cellStyle name="Feeder Field 9 3 2 3" xfId="10462"/>
    <cellStyle name="Feeder Field 9 3 2 4" xfId="10463"/>
    <cellStyle name="Feeder Field 9 3 2 5" xfId="10464"/>
    <cellStyle name="Feeder Field 9 3 2 6" xfId="10465"/>
    <cellStyle name="Feeder Field 9 3 2 7" xfId="10466"/>
    <cellStyle name="Feeder Field 9 3 2 8" xfId="10467"/>
    <cellStyle name="Feeder Field 9 3 2 9" xfId="10468"/>
    <cellStyle name="Feeder Field 9 3 20" xfId="10469"/>
    <cellStyle name="Feeder Field 9 3 21" xfId="10470"/>
    <cellStyle name="Feeder Field 9 3 22" xfId="10471"/>
    <cellStyle name="Feeder Field 9 3 3" xfId="10472"/>
    <cellStyle name="Feeder Field 9 3 4" xfId="10473"/>
    <cellStyle name="Feeder Field 9 3 5" xfId="10474"/>
    <cellStyle name="Feeder Field 9 3 6" xfId="10475"/>
    <cellStyle name="Feeder Field 9 3 7" xfId="10476"/>
    <cellStyle name="Feeder Field 9 3 8" xfId="10477"/>
    <cellStyle name="Feeder Field 9 3 9" xfId="10478"/>
    <cellStyle name="Feeder Field 9 4" xfId="10479"/>
    <cellStyle name="Feeder Field 9 5" xfId="10480"/>
    <cellStyle name="Feeder Field 9 6" xfId="10481"/>
    <cellStyle name="Feeder Field 9 7" xfId="10482"/>
    <cellStyle name="Feeder Field 9 8" xfId="10483"/>
    <cellStyle name="Feeder Field 9 9" xfId="10484"/>
    <cellStyle name="Feeder Field Light" xfId="10485"/>
    <cellStyle name="Feeder Field_Bid Revenue Forecast" xfId="10486"/>
    <cellStyle name="Feeder_Date" xfId="10487"/>
    <cellStyle name="Fine" xfId="10488"/>
    <cellStyle name="Fine 2" xfId="10489"/>
    <cellStyle name="Fine 2 2" xfId="10490"/>
    <cellStyle name="Fixed" xfId="10491"/>
    <cellStyle name="Fixed3 - Style3" xfId="10492"/>
    <cellStyle name="Fixed4 - Style4" xfId="10493"/>
    <cellStyle name="Flag" xfId="10494"/>
    <cellStyle name="Flag 10" xfId="10495"/>
    <cellStyle name="Flag 11" xfId="10496"/>
    <cellStyle name="Flag 12" xfId="10497"/>
    <cellStyle name="Flag 13" xfId="10498"/>
    <cellStyle name="Flag 14" xfId="10499"/>
    <cellStyle name="Flag 15" xfId="10500"/>
    <cellStyle name="Flag 16" xfId="10501"/>
    <cellStyle name="Flag 17" xfId="10502"/>
    <cellStyle name="Flag 18" xfId="10503"/>
    <cellStyle name="Flag 19" xfId="10504"/>
    <cellStyle name="Flag 2" xfId="10505"/>
    <cellStyle name="Flag 2 10" xfId="10506"/>
    <cellStyle name="Flag 2 11" xfId="10507"/>
    <cellStyle name="Flag 2 12" xfId="10508"/>
    <cellStyle name="Flag 2 13" xfId="10509"/>
    <cellStyle name="Flag 2 14" xfId="10510"/>
    <cellStyle name="Flag 2 15" xfId="10511"/>
    <cellStyle name="Flag 2 16" xfId="10512"/>
    <cellStyle name="Flag 2 17" xfId="10513"/>
    <cellStyle name="Flag 2 18" xfId="10514"/>
    <cellStyle name="Flag 2 19" xfId="10515"/>
    <cellStyle name="Flag 2 2" xfId="10516"/>
    <cellStyle name="Flag 2 2 10" xfId="10517"/>
    <cellStyle name="Flag 2 2 11" xfId="10518"/>
    <cellStyle name="Flag 2 2 12" xfId="10519"/>
    <cellStyle name="Flag 2 2 13" xfId="10520"/>
    <cellStyle name="Flag 2 2 14" xfId="10521"/>
    <cellStyle name="Flag 2 2 15" xfId="10522"/>
    <cellStyle name="Flag 2 2 16" xfId="10523"/>
    <cellStyle name="Flag 2 2 17" xfId="10524"/>
    <cellStyle name="Flag 2 2 18" xfId="10525"/>
    <cellStyle name="Flag 2 2 19" xfId="10526"/>
    <cellStyle name="Flag 2 2 2" xfId="10527"/>
    <cellStyle name="Flag 2 2 20" xfId="10528"/>
    <cellStyle name="Flag 2 2 21" xfId="10529"/>
    <cellStyle name="Flag 2 2 3" xfId="10530"/>
    <cellStyle name="Flag 2 2 4" xfId="10531"/>
    <cellStyle name="Flag 2 2 5" xfId="10532"/>
    <cellStyle name="Flag 2 2 6" xfId="10533"/>
    <cellStyle name="Flag 2 2 7" xfId="10534"/>
    <cellStyle name="Flag 2 2 8" xfId="10535"/>
    <cellStyle name="Flag 2 2 9" xfId="10536"/>
    <cellStyle name="Flag 2 20" xfId="10537"/>
    <cellStyle name="Flag 2 21" xfId="10538"/>
    <cellStyle name="Flag 2 22" xfId="10539"/>
    <cellStyle name="Flag 2 3" xfId="10540"/>
    <cellStyle name="Flag 2 4" xfId="10541"/>
    <cellStyle name="Flag 2 5" xfId="10542"/>
    <cellStyle name="Flag 2 6" xfId="10543"/>
    <cellStyle name="Flag 2 7" xfId="10544"/>
    <cellStyle name="Flag 2 8" xfId="10545"/>
    <cellStyle name="Flag 2 9" xfId="10546"/>
    <cellStyle name="Flag 20" xfId="10547"/>
    <cellStyle name="Flag 21" xfId="10548"/>
    <cellStyle name="Flag 22" xfId="10549"/>
    <cellStyle name="Flag 23" xfId="10550"/>
    <cellStyle name="Flag 3" xfId="10551"/>
    <cellStyle name="Flag 4" xfId="10552"/>
    <cellStyle name="Flag 5" xfId="10553"/>
    <cellStyle name="Flag 6" xfId="10554"/>
    <cellStyle name="Flag 7" xfId="10555"/>
    <cellStyle name="Flag 8" xfId="10556"/>
    <cellStyle name="Flag 9" xfId="10557"/>
    <cellStyle name="Flash" xfId="10558"/>
    <cellStyle name="footnote ref" xfId="10559"/>
    <cellStyle name="footnote text" xfId="10560"/>
    <cellStyle name="Formula" xfId="10561"/>
    <cellStyle name="FORMULANOCHG" xfId="10562"/>
    <cellStyle name="FORMULANOCHG 10" xfId="10563"/>
    <cellStyle name="FORMULANOCHG 11" xfId="10564"/>
    <cellStyle name="FORMULANOCHG 12" xfId="10565"/>
    <cellStyle name="FORMULANOCHG 13" xfId="10566"/>
    <cellStyle name="FORMULANOCHG 14" xfId="10567"/>
    <cellStyle name="FORMULANOCHG 15" xfId="10568"/>
    <cellStyle name="FORMULANOCHG 16" xfId="10569"/>
    <cellStyle name="FORMULANOCHG 17" xfId="10570"/>
    <cellStyle name="FORMULANOCHG 18" xfId="10571"/>
    <cellStyle name="FORMULANOCHG 19" xfId="10572"/>
    <cellStyle name="FORMULANOCHG 2" xfId="10573"/>
    <cellStyle name="FORMULANOCHG 2 10" xfId="10574"/>
    <cellStyle name="FORMULANOCHG 2 11" xfId="10575"/>
    <cellStyle name="FORMULANOCHG 2 12" xfId="10576"/>
    <cellStyle name="FORMULANOCHG 2 13" xfId="10577"/>
    <cellStyle name="FORMULANOCHG 2 14" xfId="10578"/>
    <cellStyle name="FORMULANOCHG 2 15" xfId="10579"/>
    <cellStyle name="FORMULANOCHG 2 16" xfId="10580"/>
    <cellStyle name="FORMULANOCHG 2 17" xfId="10581"/>
    <cellStyle name="FORMULANOCHG 2 18" xfId="10582"/>
    <cellStyle name="FORMULANOCHG 2 19" xfId="10583"/>
    <cellStyle name="FORMULANOCHG 2 2" xfId="10584"/>
    <cellStyle name="FORMULANOCHG 2 20" xfId="10585"/>
    <cellStyle name="FORMULANOCHG 2 21" xfId="10586"/>
    <cellStyle name="FORMULANOCHG 2 3" xfId="10587"/>
    <cellStyle name="FORMULANOCHG 2 4" xfId="10588"/>
    <cellStyle name="FORMULANOCHG 2 5" xfId="10589"/>
    <cellStyle name="FORMULANOCHG 2 6" xfId="10590"/>
    <cellStyle name="FORMULANOCHG 2 7" xfId="10591"/>
    <cellStyle name="FORMULANOCHG 2 8" xfId="10592"/>
    <cellStyle name="FORMULANOCHG 2 9" xfId="10593"/>
    <cellStyle name="FORMULANOCHG 20" xfId="10594"/>
    <cellStyle name="FORMULANOCHG 21" xfId="10595"/>
    <cellStyle name="FORMULANOCHG 22" xfId="10596"/>
    <cellStyle name="FORMULANOCHG 3" xfId="10597"/>
    <cellStyle name="FORMULANOCHG 4" xfId="10598"/>
    <cellStyle name="FORMULANOCHG 5" xfId="10599"/>
    <cellStyle name="FORMULANOCHG 6" xfId="10600"/>
    <cellStyle name="FORMULANOCHG 7" xfId="10601"/>
    <cellStyle name="FORMULANOCHG 8" xfId="10602"/>
    <cellStyle name="FORMULANOCHG 9" xfId="10603"/>
    <cellStyle name="From" xfId="10604"/>
    <cellStyle name="FS_reporting" xfId="10605"/>
    <cellStyle name="FX" xfId="10606"/>
    <cellStyle name="Gap" xfId="10607"/>
    <cellStyle name="General" xfId="10608"/>
    <cellStyle name="General 2" xfId="10609"/>
    <cellStyle name="General No - Black" xfId="10610"/>
    <cellStyle name="General No (Black)" xfId="10611"/>
    <cellStyle name="General No (Red)" xfId="10612"/>
    <cellStyle name="GoAhead" xfId="10613"/>
    <cellStyle name="GoAhead 2" xfId="10614"/>
    <cellStyle name="GoAhead 3" xfId="10615"/>
    <cellStyle name="Good 2" xfId="10616"/>
    <cellStyle name="Good 3" xfId="10617"/>
    <cellStyle name="Grand Total" xfId="10618"/>
    <cellStyle name="Grand Total 10" xfId="10619"/>
    <cellStyle name="Grand Total 11" xfId="10620"/>
    <cellStyle name="Grand Total 12" xfId="10621"/>
    <cellStyle name="Grand Total 13" xfId="10622"/>
    <cellStyle name="Grand Total 14" xfId="10623"/>
    <cellStyle name="Grand Total 15" xfId="10624"/>
    <cellStyle name="Grand Total 16" xfId="10625"/>
    <cellStyle name="Grand Total 17" xfId="10626"/>
    <cellStyle name="Grand Total 18" xfId="10627"/>
    <cellStyle name="Grand Total 19" xfId="10628"/>
    <cellStyle name="Grand Total 2" xfId="10629"/>
    <cellStyle name="Grand Total 2 10" xfId="10630"/>
    <cellStyle name="Grand Total 2 11" xfId="10631"/>
    <cellStyle name="Grand Total 2 12" xfId="10632"/>
    <cellStyle name="Grand Total 2 13" xfId="10633"/>
    <cellStyle name="Grand Total 2 14" xfId="10634"/>
    <cellStyle name="Grand Total 2 15" xfId="10635"/>
    <cellStyle name="Grand Total 2 16" xfId="10636"/>
    <cellStyle name="Grand Total 2 17" xfId="10637"/>
    <cellStyle name="Grand Total 2 18" xfId="10638"/>
    <cellStyle name="Grand Total 2 19" xfId="10639"/>
    <cellStyle name="Grand Total 2 2" xfId="10640"/>
    <cellStyle name="Grand Total 2 2 10" xfId="10641"/>
    <cellStyle name="Grand Total 2 2 11" xfId="10642"/>
    <cellStyle name="Grand Total 2 2 12" xfId="10643"/>
    <cellStyle name="Grand Total 2 2 13" xfId="10644"/>
    <cellStyle name="Grand Total 2 2 14" xfId="10645"/>
    <cellStyle name="Grand Total 2 2 15" xfId="10646"/>
    <cellStyle name="Grand Total 2 2 16" xfId="10647"/>
    <cellStyle name="Grand Total 2 2 17" xfId="10648"/>
    <cellStyle name="Grand Total 2 2 18" xfId="10649"/>
    <cellStyle name="Grand Total 2 2 19" xfId="10650"/>
    <cellStyle name="Grand Total 2 2 2" xfId="10651"/>
    <cellStyle name="Grand Total 2 2 2 10" xfId="10652"/>
    <cellStyle name="Grand Total 2 2 2 11" xfId="10653"/>
    <cellStyle name="Grand Total 2 2 2 12" xfId="10654"/>
    <cellStyle name="Grand Total 2 2 2 13" xfId="10655"/>
    <cellStyle name="Grand Total 2 2 2 14" xfId="10656"/>
    <cellStyle name="Grand Total 2 2 2 15" xfId="10657"/>
    <cellStyle name="Grand Total 2 2 2 16" xfId="10658"/>
    <cellStyle name="Grand Total 2 2 2 17" xfId="10659"/>
    <cellStyle name="Grand Total 2 2 2 18" xfId="10660"/>
    <cellStyle name="Grand Total 2 2 2 19" xfId="10661"/>
    <cellStyle name="Grand Total 2 2 2 2" xfId="10662"/>
    <cellStyle name="Grand Total 2 2 2 2 10" xfId="10663"/>
    <cellStyle name="Grand Total 2 2 2 2 11" xfId="10664"/>
    <cellStyle name="Grand Total 2 2 2 2 12" xfId="10665"/>
    <cellStyle name="Grand Total 2 2 2 2 13" xfId="10666"/>
    <cellStyle name="Grand Total 2 2 2 2 14" xfId="10667"/>
    <cellStyle name="Grand Total 2 2 2 2 15" xfId="10668"/>
    <cellStyle name="Grand Total 2 2 2 2 16" xfId="10669"/>
    <cellStyle name="Grand Total 2 2 2 2 17" xfId="10670"/>
    <cellStyle name="Grand Total 2 2 2 2 18" xfId="10671"/>
    <cellStyle name="Grand Total 2 2 2 2 19" xfId="10672"/>
    <cellStyle name="Grand Total 2 2 2 2 2" xfId="10673"/>
    <cellStyle name="Grand Total 2 2 2 2 20" xfId="10674"/>
    <cellStyle name="Grand Total 2 2 2 2 21" xfId="10675"/>
    <cellStyle name="Grand Total 2 2 2 2 3" xfId="10676"/>
    <cellStyle name="Grand Total 2 2 2 2 4" xfId="10677"/>
    <cellStyle name="Grand Total 2 2 2 2 5" xfId="10678"/>
    <cellStyle name="Grand Total 2 2 2 2 6" xfId="10679"/>
    <cellStyle name="Grand Total 2 2 2 2 7" xfId="10680"/>
    <cellStyle name="Grand Total 2 2 2 2 8" xfId="10681"/>
    <cellStyle name="Grand Total 2 2 2 2 9" xfId="10682"/>
    <cellStyle name="Grand Total 2 2 2 20" xfId="10683"/>
    <cellStyle name="Grand Total 2 2 2 21" xfId="10684"/>
    <cellStyle name="Grand Total 2 2 2 22" xfId="10685"/>
    <cellStyle name="Grand Total 2 2 2 3" xfId="10686"/>
    <cellStyle name="Grand Total 2 2 2 4" xfId="10687"/>
    <cellStyle name="Grand Total 2 2 2 5" xfId="10688"/>
    <cellStyle name="Grand Total 2 2 2 6" xfId="10689"/>
    <cellStyle name="Grand Total 2 2 2 7" xfId="10690"/>
    <cellStyle name="Grand Total 2 2 2 8" xfId="10691"/>
    <cellStyle name="Grand Total 2 2 2 9" xfId="10692"/>
    <cellStyle name="Grand Total 2 2 20" xfId="10693"/>
    <cellStyle name="Grand Total 2 2 21" xfId="10694"/>
    <cellStyle name="Grand Total 2 2 22" xfId="10695"/>
    <cellStyle name="Grand Total 2 2 23" xfId="10696"/>
    <cellStyle name="Grand Total 2 2 3" xfId="10697"/>
    <cellStyle name="Grand Total 2 2 4" xfId="10698"/>
    <cellStyle name="Grand Total 2 2 5" xfId="10699"/>
    <cellStyle name="Grand Total 2 2 6" xfId="10700"/>
    <cellStyle name="Grand Total 2 2 7" xfId="10701"/>
    <cellStyle name="Grand Total 2 2 8" xfId="10702"/>
    <cellStyle name="Grand Total 2 2 9" xfId="10703"/>
    <cellStyle name="Grand Total 2 20" xfId="10704"/>
    <cellStyle name="Grand Total 2 21" xfId="10705"/>
    <cellStyle name="Grand Total 2 22" xfId="10706"/>
    <cellStyle name="Grand Total 2 23" xfId="10707"/>
    <cellStyle name="Grand Total 2 24" xfId="10708"/>
    <cellStyle name="Grand Total 2 25" xfId="10709"/>
    <cellStyle name="Grand Total 2 3" xfId="10710"/>
    <cellStyle name="Grand Total 2 3 10" xfId="10711"/>
    <cellStyle name="Grand Total 2 3 11" xfId="10712"/>
    <cellStyle name="Grand Total 2 3 12" xfId="10713"/>
    <cellStyle name="Grand Total 2 3 13" xfId="10714"/>
    <cellStyle name="Grand Total 2 3 14" xfId="10715"/>
    <cellStyle name="Grand Total 2 3 15" xfId="10716"/>
    <cellStyle name="Grand Total 2 3 16" xfId="10717"/>
    <cellStyle name="Grand Total 2 3 17" xfId="10718"/>
    <cellStyle name="Grand Total 2 3 18" xfId="10719"/>
    <cellStyle name="Grand Total 2 3 19" xfId="10720"/>
    <cellStyle name="Grand Total 2 3 2" xfId="10721"/>
    <cellStyle name="Grand Total 2 3 2 10" xfId="10722"/>
    <cellStyle name="Grand Total 2 3 2 11" xfId="10723"/>
    <cellStyle name="Grand Total 2 3 2 12" xfId="10724"/>
    <cellStyle name="Grand Total 2 3 2 13" xfId="10725"/>
    <cellStyle name="Grand Total 2 3 2 14" xfId="10726"/>
    <cellStyle name="Grand Total 2 3 2 15" xfId="10727"/>
    <cellStyle name="Grand Total 2 3 2 16" xfId="10728"/>
    <cellStyle name="Grand Total 2 3 2 17" xfId="10729"/>
    <cellStyle name="Grand Total 2 3 2 18" xfId="10730"/>
    <cellStyle name="Grand Total 2 3 2 19" xfId="10731"/>
    <cellStyle name="Grand Total 2 3 2 2" xfId="10732"/>
    <cellStyle name="Grand Total 2 3 2 20" xfId="10733"/>
    <cellStyle name="Grand Total 2 3 2 21" xfId="10734"/>
    <cellStyle name="Grand Total 2 3 2 3" xfId="10735"/>
    <cellStyle name="Grand Total 2 3 2 4" xfId="10736"/>
    <cellStyle name="Grand Total 2 3 2 5" xfId="10737"/>
    <cellStyle name="Grand Total 2 3 2 6" xfId="10738"/>
    <cellStyle name="Grand Total 2 3 2 7" xfId="10739"/>
    <cellStyle name="Grand Total 2 3 2 8" xfId="10740"/>
    <cellStyle name="Grand Total 2 3 2 9" xfId="10741"/>
    <cellStyle name="Grand Total 2 3 20" xfId="10742"/>
    <cellStyle name="Grand Total 2 3 21" xfId="10743"/>
    <cellStyle name="Grand Total 2 3 22" xfId="10744"/>
    <cellStyle name="Grand Total 2 3 3" xfId="10745"/>
    <cellStyle name="Grand Total 2 3 4" xfId="10746"/>
    <cellStyle name="Grand Total 2 3 5" xfId="10747"/>
    <cellStyle name="Grand Total 2 3 6" xfId="10748"/>
    <cellStyle name="Grand Total 2 3 7" xfId="10749"/>
    <cellStyle name="Grand Total 2 3 8" xfId="10750"/>
    <cellStyle name="Grand Total 2 3 9" xfId="10751"/>
    <cellStyle name="Grand Total 2 4" xfId="10752"/>
    <cellStyle name="Grand Total 2 5" xfId="10753"/>
    <cellStyle name="Grand Total 2 6" xfId="10754"/>
    <cellStyle name="Grand Total 2 7" xfId="10755"/>
    <cellStyle name="Grand Total 2 8" xfId="10756"/>
    <cellStyle name="Grand Total 2 9" xfId="10757"/>
    <cellStyle name="Grand Total 20" xfId="10758"/>
    <cellStyle name="Grand Total 21" xfId="10759"/>
    <cellStyle name="Grand Total 22" xfId="10760"/>
    <cellStyle name="Grand Total 23" xfId="10761"/>
    <cellStyle name="Grand Total 24" xfId="10762"/>
    <cellStyle name="Grand Total 25" xfId="10763"/>
    <cellStyle name="Grand Total 26" xfId="10764"/>
    <cellStyle name="Grand Total 27" xfId="10765"/>
    <cellStyle name="Grand Total 28" xfId="10766"/>
    <cellStyle name="Grand Total 29" xfId="10767"/>
    <cellStyle name="Grand Total 3" xfId="10768"/>
    <cellStyle name="Grand Total 3 10" xfId="10769"/>
    <cellStyle name="Grand Total 3 11" xfId="10770"/>
    <cellStyle name="Grand Total 3 12" xfId="10771"/>
    <cellStyle name="Grand Total 3 13" xfId="10772"/>
    <cellStyle name="Grand Total 3 14" xfId="10773"/>
    <cellStyle name="Grand Total 3 15" xfId="10774"/>
    <cellStyle name="Grand Total 3 16" xfId="10775"/>
    <cellStyle name="Grand Total 3 17" xfId="10776"/>
    <cellStyle name="Grand Total 3 18" xfId="10777"/>
    <cellStyle name="Grand Total 3 19" xfId="10778"/>
    <cellStyle name="Grand Total 3 2" xfId="10779"/>
    <cellStyle name="Grand Total 3 2 10" xfId="10780"/>
    <cellStyle name="Grand Total 3 2 11" xfId="10781"/>
    <cellStyle name="Grand Total 3 2 12" xfId="10782"/>
    <cellStyle name="Grand Total 3 2 13" xfId="10783"/>
    <cellStyle name="Grand Total 3 2 14" xfId="10784"/>
    <cellStyle name="Grand Total 3 2 15" xfId="10785"/>
    <cellStyle name="Grand Total 3 2 16" xfId="10786"/>
    <cellStyle name="Grand Total 3 2 17" xfId="10787"/>
    <cellStyle name="Grand Total 3 2 18" xfId="10788"/>
    <cellStyle name="Grand Total 3 2 19" xfId="10789"/>
    <cellStyle name="Grand Total 3 2 2" xfId="10790"/>
    <cellStyle name="Grand Total 3 2 2 10" xfId="10791"/>
    <cellStyle name="Grand Total 3 2 2 11" xfId="10792"/>
    <cellStyle name="Grand Total 3 2 2 12" xfId="10793"/>
    <cellStyle name="Grand Total 3 2 2 13" xfId="10794"/>
    <cellStyle name="Grand Total 3 2 2 14" xfId="10795"/>
    <cellStyle name="Grand Total 3 2 2 15" xfId="10796"/>
    <cellStyle name="Grand Total 3 2 2 16" xfId="10797"/>
    <cellStyle name="Grand Total 3 2 2 17" xfId="10798"/>
    <cellStyle name="Grand Total 3 2 2 18" xfId="10799"/>
    <cellStyle name="Grand Total 3 2 2 19" xfId="10800"/>
    <cellStyle name="Grand Total 3 2 2 2" xfId="10801"/>
    <cellStyle name="Grand Total 3 2 2 2 10" xfId="10802"/>
    <cellStyle name="Grand Total 3 2 2 2 11" xfId="10803"/>
    <cellStyle name="Grand Total 3 2 2 2 12" xfId="10804"/>
    <cellStyle name="Grand Total 3 2 2 2 13" xfId="10805"/>
    <cellStyle name="Grand Total 3 2 2 2 14" xfId="10806"/>
    <cellStyle name="Grand Total 3 2 2 2 15" xfId="10807"/>
    <cellStyle name="Grand Total 3 2 2 2 16" xfId="10808"/>
    <cellStyle name="Grand Total 3 2 2 2 17" xfId="10809"/>
    <cellStyle name="Grand Total 3 2 2 2 18" xfId="10810"/>
    <cellStyle name="Grand Total 3 2 2 2 19" xfId="10811"/>
    <cellStyle name="Grand Total 3 2 2 2 2" xfId="10812"/>
    <cellStyle name="Grand Total 3 2 2 2 20" xfId="10813"/>
    <cellStyle name="Grand Total 3 2 2 2 21" xfId="10814"/>
    <cellStyle name="Grand Total 3 2 2 2 3" xfId="10815"/>
    <cellStyle name="Grand Total 3 2 2 2 4" xfId="10816"/>
    <cellStyle name="Grand Total 3 2 2 2 5" xfId="10817"/>
    <cellStyle name="Grand Total 3 2 2 2 6" xfId="10818"/>
    <cellStyle name="Grand Total 3 2 2 2 7" xfId="10819"/>
    <cellStyle name="Grand Total 3 2 2 2 8" xfId="10820"/>
    <cellStyle name="Grand Total 3 2 2 2 9" xfId="10821"/>
    <cellStyle name="Grand Total 3 2 2 20" xfId="10822"/>
    <cellStyle name="Grand Total 3 2 2 21" xfId="10823"/>
    <cellStyle name="Grand Total 3 2 2 22" xfId="10824"/>
    <cellStyle name="Grand Total 3 2 2 3" xfId="10825"/>
    <cellStyle name="Grand Total 3 2 2 4" xfId="10826"/>
    <cellStyle name="Grand Total 3 2 2 5" xfId="10827"/>
    <cellStyle name="Grand Total 3 2 2 6" xfId="10828"/>
    <cellStyle name="Grand Total 3 2 2 7" xfId="10829"/>
    <cellStyle name="Grand Total 3 2 2 8" xfId="10830"/>
    <cellStyle name="Grand Total 3 2 2 9" xfId="10831"/>
    <cellStyle name="Grand Total 3 2 20" xfId="10832"/>
    <cellStyle name="Grand Total 3 2 21" xfId="10833"/>
    <cellStyle name="Grand Total 3 2 22" xfId="10834"/>
    <cellStyle name="Grand Total 3 2 23" xfId="10835"/>
    <cellStyle name="Grand Total 3 2 3" xfId="10836"/>
    <cellStyle name="Grand Total 3 2 4" xfId="10837"/>
    <cellStyle name="Grand Total 3 2 5" xfId="10838"/>
    <cellStyle name="Grand Total 3 2 6" xfId="10839"/>
    <cellStyle name="Grand Total 3 2 7" xfId="10840"/>
    <cellStyle name="Grand Total 3 2 8" xfId="10841"/>
    <cellStyle name="Grand Total 3 2 9" xfId="10842"/>
    <cellStyle name="Grand Total 3 20" xfId="10843"/>
    <cellStyle name="Grand Total 3 21" xfId="10844"/>
    <cellStyle name="Grand Total 3 22" xfId="10845"/>
    <cellStyle name="Grand Total 3 23" xfId="10846"/>
    <cellStyle name="Grand Total 3 24" xfId="10847"/>
    <cellStyle name="Grand Total 3 25" xfId="10848"/>
    <cellStyle name="Grand Total 3 3" xfId="10849"/>
    <cellStyle name="Grand Total 3 3 10" xfId="10850"/>
    <cellStyle name="Grand Total 3 3 11" xfId="10851"/>
    <cellStyle name="Grand Total 3 3 12" xfId="10852"/>
    <cellStyle name="Grand Total 3 3 13" xfId="10853"/>
    <cellStyle name="Grand Total 3 3 14" xfId="10854"/>
    <cellStyle name="Grand Total 3 3 15" xfId="10855"/>
    <cellStyle name="Grand Total 3 3 16" xfId="10856"/>
    <cellStyle name="Grand Total 3 3 17" xfId="10857"/>
    <cellStyle name="Grand Total 3 3 18" xfId="10858"/>
    <cellStyle name="Grand Total 3 3 19" xfId="10859"/>
    <cellStyle name="Grand Total 3 3 2" xfId="10860"/>
    <cellStyle name="Grand Total 3 3 2 10" xfId="10861"/>
    <cellStyle name="Grand Total 3 3 2 11" xfId="10862"/>
    <cellStyle name="Grand Total 3 3 2 12" xfId="10863"/>
    <cellStyle name="Grand Total 3 3 2 13" xfId="10864"/>
    <cellStyle name="Grand Total 3 3 2 14" xfId="10865"/>
    <cellStyle name="Grand Total 3 3 2 15" xfId="10866"/>
    <cellStyle name="Grand Total 3 3 2 16" xfId="10867"/>
    <cellStyle name="Grand Total 3 3 2 17" xfId="10868"/>
    <cellStyle name="Grand Total 3 3 2 18" xfId="10869"/>
    <cellStyle name="Grand Total 3 3 2 19" xfId="10870"/>
    <cellStyle name="Grand Total 3 3 2 2" xfId="10871"/>
    <cellStyle name="Grand Total 3 3 2 20" xfId="10872"/>
    <cellStyle name="Grand Total 3 3 2 21" xfId="10873"/>
    <cellStyle name="Grand Total 3 3 2 3" xfId="10874"/>
    <cellStyle name="Grand Total 3 3 2 4" xfId="10875"/>
    <cellStyle name="Grand Total 3 3 2 5" xfId="10876"/>
    <cellStyle name="Grand Total 3 3 2 6" xfId="10877"/>
    <cellStyle name="Grand Total 3 3 2 7" xfId="10878"/>
    <cellStyle name="Grand Total 3 3 2 8" xfId="10879"/>
    <cellStyle name="Grand Total 3 3 2 9" xfId="10880"/>
    <cellStyle name="Grand Total 3 3 20" xfId="10881"/>
    <cellStyle name="Grand Total 3 3 21" xfId="10882"/>
    <cellStyle name="Grand Total 3 3 22" xfId="10883"/>
    <cellStyle name="Grand Total 3 3 3" xfId="10884"/>
    <cellStyle name="Grand Total 3 3 4" xfId="10885"/>
    <cellStyle name="Grand Total 3 3 5" xfId="10886"/>
    <cellStyle name="Grand Total 3 3 6" xfId="10887"/>
    <cellStyle name="Grand Total 3 3 7" xfId="10888"/>
    <cellStyle name="Grand Total 3 3 8" xfId="10889"/>
    <cellStyle name="Grand Total 3 3 9" xfId="10890"/>
    <cellStyle name="Grand Total 3 4" xfId="10891"/>
    <cellStyle name="Grand Total 3 5" xfId="10892"/>
    <cellStyle name="Grand Total 3 6" xfId="10893"/>
    <cellStyle name="Grand Total 3 7" xfId="10894"/>
    <cellStyle name="Grand Total 3 8" xfId="10895"/>
    <cellStyle name="Grand Total 3 9" xfId="10896"/>
    <cellStyle name="Grand Total 30" xfId="10897"/>
    <cellStyle name="Grand Total 31" xfId="10898"/>
    <cellStyle name="Grand Total 4" xfId="10899"/>
    <cellStyle name="Grand Total 4 10" xfId="10900"/>
    <cellStyle name="Grand Total 4 11" xfId="10901"/>
    <cellStyle name="Grand Total 4 12" xfId="10902"/>
    <cellStyle name="Grand Total 4 13" xfId="10903"/>
    <cellStyle name="Grand Total 4 14" xfId="10904"/>
    <cellStyle name="Grand Total 4 15" xfId="10905"/>
    <cellStyle name="Grand Total 4 16" xfId="10906"/>
    <cellStyle name="Grand Total 4 17" xfId="10907"/>
    <cellStyle name="Grand Total 4 18" xfId="10908"/>
    <cellStyle name="Grand Total 4 19" xfId="10909"/>
    <cellStyle name="Grand Total 4 2" xfId="10910"/>
    <cellStyle name="Grand Total 4 2 10" xfId="10911"/>
    <cellStyle name="Grand Total 4 2 11" xfId="10912"/>
    <cellStyle name="Grand Total 4 2 12" xfId="10913"/>
    <cellStyle name="Grand Total 4 2 13" xfId="10914"/>
    <cellStyle name="Grand Total 4 2 14" xfId="10915"/>
    <cellStyle name="Grand Total 4 2 15" xfId="10916"/>
    <cellStyle name="Grand Total 4 2 16" xfId="10917"/>
    <cellStyle name="Grand Total 4 2 17" xfId="10918"/>
    <cellStyle name="Grand Total 4 2 18" xfId="10919"/>
    <cellStyle name="Grand Total 4 2 19" xfId="10920"/>
    <cellStyle name="Grand Total 4 2 2" xfId="10921"/>
    <cellStyle name="Grand Total 4 2 2 10" xfId="10922"/>
    <cellStyle name="Grand Total 4 2 2 11" xfId="10923"/>
    <cellStyle name="Grand Total 4 2 2 12" xfId="10924"/>
    <cellStyle name="Grand Total 4 2 2 13" xfId="10925"/>
    <cellStyle name="Grand Total 4 2 2 14" xfId="10926"/>
    <cellStyle name="Grand Total 4 2 2 15" xfId="10927"/>
    <cellStyle name="Grand Total 4 2 2 16" xfId="10928"/>
    <cellStyle name="Grand Total 4 2 2 17" xfId="10929"/>
    <cellStyle name="Grand Total 4 2 2 18" xfId="10930"/>
    <cellStyle name="Grand Total 4 2 2 19" xfId="10931"/>
    <cellStyle name="Grand Total 4 2 2 2" xfId="10932"/>
    <cellStyle name="Grand Total 4 2 2 2 10" xfId="10933"/>
    <cellStyle name="Grand Total 4 2 2 2 11" xfId="10934"/>
    <cellStyle name="Grand Total 4 2 2 2 12" xfId="10935"/>
    <cellStyle name="Grand Total 4 2 2 2 13" xfId="10936"/>
    <cellStyle name="Grand Total 4 2 2 2 14" xfId="10937"/>
    <cellStyle name="Grand Total 4 2 2 2 15" xfId="10938"/>
    <cellStyle name="Grand Total 4 2 2 2 16" xfId="10939"/>
    <cellStyle name="Grand Total 4 2 2 2 17" xfId="10940"/>
    <cellStyle name="Grand Total 4 2 2 2 18" xfId="10941"/>
    <cellStyle name="Grand Total 4 2 2 2 19" xfId="10942"/>
    <cellStyle name="Grand Total 4 2 2 2 2" xfId="10943"/>
    <cellStyle name="Grand Total 4 2 2 2 20" xfId="10944"/>
    <cellStyle name="Grand Total 4 2 2 2 21" xfId="10945"/>
    <cellStyle name="Grand Total 4 2 2 2 3" xfId="10946"/>
    <cellStyle name="Grand Total 4 2 2 2 4" xfId="10947"/>
    <cellStyle name="Grand Total 4 2 2 2 5" xfId="10948"/>
    <cellStyle name="Grand Total 4 2 2 2 6" xfId="10949"/>
    <cellStyle name="Grand Total 4 2 2 2 7" xfId="10950"/>
    <cellStyle name="Grand Total 4 2 2 2 8" xfId="10951"/>
    <cellStyle name="Grand Total 4 2 2 2 9" xfId="10952"/>
    <cellStyle name="Grand Total 4 2 2 20" xfId="10953"/>
    <cellStyle name="Grand Total 4 2 2 21" xfId="10954"/>
    <cellStyle name="Grand Total 4 2 2 22" xfId="10955"/>
    <cellStyle name="Grand Total 4 2 2 3" xfId="10956"/>
    <cellStyle name="Grand Total 4 2 2 4" xfId="10957"/>
    <cellStyle name="Grand Total 4 2 2 5" xfId="10958"/>
    <cellStyle name="Grand Total 4 2 2 6" xfId="10959"/>
    <cellStyle name="Grand Total 4 2 2 7" xfId="10960"/>
    <cellStyle name="Grand Total 4 2 2 8" xfId="10961"/>
    <cellStyle name="Grand Total 4 2 2 9" xfId="10962"/>
    <cellStyle name="Grand Total 4 2 20" xfId="10963"/>
    <cellStyle name="Grand Total 4 2 21" xfId="10964"/>
    <cellStyle name="Grand Total 4 2 22" xfId="10965"/>
    <cellStyle name="Grand Total 4 2 23" xfId="10966"/>
    <cellStyle name="Grand Total 4 2 3" xfId="10967"/>
    <cellStyle name="Grand Total 4 2 4" xfId="10968"/>
    <cellStyle name="Grand Total 4 2 5" xfId="10969"/>
    <cellStyle name="Grand Total 4 2 6" xfId="10970"/>
    <cellStyle name="Grand Total 4 2 7" xfId="10971"/>
    <cellStyle name="Grand Total 4 2 8" xfId="10972"/>
    <cellStyle name="Grand Total 4 2 9" xfId="10973"/>
    <cellStyle name="Grand Total 4 20" xfId="10974"/>
    <cellStyle name="Grand Total 4 21" xfId="10975"/>
    <cellStyle name="Grand Total 4 22" xfId="10976"/>
    <cellStyle name="Grand Total 4 23" xfId="10977"/>
    <cellStyle name="Grand Total 4 24" xfId="10978"/>
    <cellStyle name="Grand Total 4 25" xfId="10979"/>
    <cellStyle name="Grand Total 4 3" xfId="10980"/>
    <cellStyle name="Grand Total 4 3 10" xfId="10981"/>
    <cellStyle name="Grand Total 4 3 11" xfId="10982"/>
    <cellStyle name="Grand Total 4 3 12" xfId="10983"/>
    <cellStyle name="Grand Total 4 3 13" xfId="10984"/>
    <cellStyle name="Grand Total 4 3 14" xfId="10985"/>
    <cellStyle name="Grand Total 4 3 15" xfId="10986"/>
    <cellStyle name="Grand Total 4 3 16" xfId="10987"/>
    <cellStyle name="Grand Total 4 3 17" xfId="10988"/>
    <cellStyle name="Grand Total 4 3 18" xfId="10989"/>
    <cellStyle name="Grand Total 4 3 19" xfId="10990"/>
    <cellStyle name="Grand Total 4 3 2" xfId="10991"/>
    <cellStyle name="Grand Total 4 3 2 10" xfId="10992"/>
    <cellStyle name="Grand Total 4 3 2 11" xfId="10993"/>
    <cellStyle name="Grand Total 4 3 2 12" xfId="10994"/>
    <cellStyle name="Grand Total 4 3 2 13" xfId="10995"/>
    <cellStyle name="Grand Total 4 3 2 14" xfId="10996"/>
    <cellStyle name="Grand Total 4 3 2 15" xfId="10997"/>
    <cellStyle name="Grand Total 4 3 2 16" xfId="10998"/>
    <cellStyle name="Grand Total 4 3 2 17" xfId="10999"/>
    <cellStyle name="Grand Total 4 3 2 18" xfId="11000"/>
    <cellStyle name="Grand Total 4 3 2 19" xfId="11001"/>
    <cellStyle name="Grand Total 4 3 2 2" xfId="11002"/>
    <cellStyle name="Grand Total 4 3 2 20" xfId="11003"/>
    <cellStyle name="Grand Total 4 3 2 21" xfId="11004"/>
    <cellStyle name="Grand Total 4 3 2 3" xfId="11005"/>
    <cellStyle name="Grand Total 4 3 2 4" xfId="11006"/>
    <cellStyle name="Grand Total 4 3 2 5" xfId="11007"/>
    <cellStyle name="Grand Total 4 3 2 6" xfId="11008"/>
    <cellStyle name="Grand Total 4 3 2 7" xfId="11009"/>
    <cellStyle name="Grand Total 4 3 2 8" xfId="11010"/>
    <cellStyle name="Grand Total 4 3 2 9" xfId="11011"/>
    <cellStyle name="Grand Total 4 3 20" xfId="11012"/>
    <cellStyle name="Grand Total 4 3 21" xfId="11013"/>
    <cellStyle name="Grand Total 4 3 22" xfId="11014"/>
    <cellStyle name="Grand Total 4 3 3" xfId="11015"/>
    <cellStyle name="Grand Total 4 3 4" xfId="11016"/>
    <cellStyle name="Grand Total 4 3 5" xfId="11017"/>
    <cellStyle name="Grand Total 4 3 6" xfId="11018"/>
    <cellStyle name="Grand Total 4 3 7" xfId="11019"/>
    <cellStyle name="Grand Total 4 3 8" xfId="11020"/>
    <cellStyle name="Grand Total 4 3 9" xfId="11021"/>
    <cellStyle name="Grand Total 4 4" xfId="11022"/>
    <cellStyle name="Grand Total 4 5" xfId="11023"/>
    <cellStyle name="Grand Total 4 6" xfId="11024"/>
    <cellStyle name="Grand Total 4 7" xfId="11025"/>
    <cellStyle name="Grand Total 4 8" xfId="11026"/>
    <cellStyle name="Grand Total 4 9" xfId="11027"/>
    <cellStyle name="Grand Total 5" xfId="11028"/>
    <cellStyle name="Grand Total 5 10" xfId="11029"/>
    <cellStyle name="Grand Total 5 11" xfId="11030"/>
    <cellStyle name="Grand Total 5 12" xfId="11031"/>
    <cellStyle name="Grand Total 5 13" xfId="11032"/>
    <cellStyle name="Grand Total 5 14" xfId="11033"/>
    <cellStyle name="Grand Total 5 15" xfId="11034"/>
    <cellStyle name="Grand Total 5 16" xfId="11035"/>
    <cellStyle name="Grand Total 5 17" xfId="11036"/>
    <cellStyle name="Grand Total 5 18" xfId="11037"/>
    <cellStyle name="Grand Total 5 19" xfId="11038"/>
    <cellStyle name="Grand Total 5 2" xfId="11039"/>
    <cellStyle name="Grand Total 5 2 10" xfId="11040"/>
    <cellStyle name="Grand Total 5 2 11" xfId="11041"/>
    <cellStyle name="Grand Total 5 2 12" xfId="11042"/>
    <cellStyle name="Grand Total 5 2 13" xfId="11043"/>
    <cellStyle name="Grand Total 5 2 14" xfId="11044"/>
    <cellStyle name="Grand Total 5 2 15" xfId="11045"/>
    <cellStyle name="Grand Total 5 2 16" xfId="11046"/>
    <cellStyle name="Grand Total 5 2 17" xfId="11047"/>
    <cellStyle name="Grand Total 5 2 18" xfId="11048"/>
    <cellStyle name="Grand Total 5 2 19" xfId="11049"/>
    <cellStyle name="Grand Total 5 2 2" xfId="11050"/>
    <cellStyle name="Grand Total 5 2 2 10" xfId="11051"/>
    <cellStyle name="Grand Total 5 2 2 11" xfId="11052"/>
    <cellStyle name="Grand Total 5 2 2 12" xfId="11053"/>
    <cellStyle name="Grand Total 5 2 2 13" xfId="11054"/>
    <cellStyle name="Grand Total 5 2 2 14" xfId="11055"/>
    <cellStyle name="Grand Total 5 2 2 15" xfId="11056"/>
    <cellStyle name="Grand Total 5 2 2 16" xfId="11057"/>
    <cellStyle name="Grand Total 5 2 2 17" xfId="11058"/>
    <cellStyle name="Grand Total 5 2 2 18" xfId="11059"/>
    <cellStyle name="Grand Total 5 2 2 19" xfId="11060"/>
    <cellStyle name="Grand Total 5 2 2 2" xfId="11061"/>
    <cellStyle name="Grand Total 5 2 2 2 10" xfId="11062"/>
    <cellStyle name="Grand Total 5 2 2 2 11" xfId="11063"/>
    <cellStyle name="Grand Total 5 2 2 2 12" xfId="11064"/>
    <cellStyle name="Grand Total 5 2 2 2 13" xfId="11065"/>
    <cellStyle name="Grand Total 5 2 2 2 14" xfId="11066"/>
    <cellStyle name="Grand Total 5 2 2 2 15" xfId="11067"/>
    <cellStyle name="Grand Total 5 2 2 2 16" xfId="11068"/>
    <cellStyle name="Grand Total 5 2 2 2 17" xfId="11069"/>
    <cellStyle name="Grand Total 5 2 2 2 18" xfId="11070"/>
    <cellStyle name="Grand Total 5 2 2 2 19" xfId="11071"/>
    <cellStyle name="Grand Total 5 2 2 2 2" xfId="11072"/>
    <cellStyle name="Grand Total 5 2 2 2 20" xfId="11073"/>
    <cellStyle name="Grand Total 5 2 2 2 21" xfId="11074"/>
    <cellStyle name="Grand Total 5 2 2 2 3" xfId="11075"/>
    <cellStyle name="Grand Total 5 2 2 2 4" xfId="11076"/>
    <cellStyle name="Grand Total 5 2 2 2 5" xfId="11077"/>
    <cellStyle name="Grand Total 5 2 2 2 6" xfId="11078"/>
    <cellStyle name="Grand Total 5 2 2 2 7" xfId="11079"/>
    <cellStyle name="Grand Total 5 2 2 2 8" xfId="11080"/>
    <cellStyle name="Grand Total 5 2 2 2 9" xfId="11081"/>
    <cellStyle name="Grand Total 5 2 2 20" xfId="11082"/>
    <cellStyle name="Grand Total 5 2 2 21" xfId="11083"/>
    <cellStyle name="Grand Total 5 2 2 22" xfId="11084"/>
    <cellStyle name="Grand Total 5 2 2 3" xfId="11085"/>
    <cellStyle name="Grand Total 5 2 2 4" xfId="11086"/>
    <cellStyle name="Grand Total 5 2 2 5" xfId="11087"/>
    <cellStyle name="Grand Total 5 2 2 6" xfId="11088"/>
    <cellStyle name="Grand Total 5 2 2 7" xfId="11089"/>
    <cellStyle name="Grand Total 5 2 2 8" xfId="11090"/>
    <cellStyle name="Grand Total 5 2 2 9" xfId="11091"/>
    <cellStyle name="Grand Total 5 2 20" xfId="11092"/>
    <cellStyle name="Grand Total 5 2 21" xfId="11093"/>
    <cellStyle name="Grand Total 5 2 22" xfId="11094"/>
    <cellStyle name="Grand Total 5 2 23" xfId="11095"/>
    <cellStyle name="Grand Total 5 2 3" xfId="11096"/>
    <cellStyle name="Grand Total 5 2 4" xfId="11097"/>
    <cellStyle name="Grand Total 5 2 5" xfId="11098"/>
    <cellStyle name="Grand Total 5 2 6" xfId="11099"/>
    <cellStyle name="Grand Total 5 2 7" xfId="11100"/>
    <cellStyle name="Grand Total 5 2 8" xfId="11101"/>
    <cellStyle name="Grand Total 5 2 9" xfId="11102"/>
    <cellStyle name="Grand Total 5 20" xfId="11103"/>
    <cellStyle name="Grand Total 5 21" xfId="11104"/>
    <cellStyle name="Grand Total 5 22" xfId="11105"/>
    <cellStyle name="Grand Total 5 23" xfId="11106"/>
    <cellStyle name="Grand Total 5 24" xfId="11107"/>
    <cellStyle name="Grand Total 5 25" xfId="11108"/>
    <cellStyle name="Grand Total 5 3" xfId="11109"/>
    <cellStyle name="Grand Total 5 3 10" xfId="11110"/>
    <cellStyle name="Grand Total 5 3 11" xfId="11111"/>
    <cellStyle name="Grand Total 5 3 12" xfId="11112"/>
    <cellStyle name="Grand Total 5 3 13" xfId="11113"/>
    <cellStyle name="Grand Total 5 3 14" xfId="11114"/>
    <cellStyle name="Grand Total 5 3 15" xfId="11115"/>
    <cellStyle name="Grand Total 5 3 16" xfId="11116"/>
    <cellStyle name="Grand Total 5 3 17" xfId="11117"/>
    <cellStyle name="Grand Total 5 3 18" xfId="11118"/>
    <cellStyle name="Grand Total 5 3 19" xfId="11119"/>
    <cellStyle name="Grand Total 5 3 2" xfId="11120"/>
    <cellStyle name="Grand Total 5 3 2 10" xfId="11121"/>
    <cellStyle name="Grand Total 5 3 2 11" xfId="11122"/>
    <cellStyle name="Grand Total 5 3 2 12" xfId="11123"/>
    <cellStyle name="Grand Total 5 3 2 13" xfId="11124"/>
    <cellStyle name="Grand Total 5 3 2 14" xfId="11125"/>
    <cellStyle name="Grand Total 5 3 2 15" xfId="11126"/>
    <cellStyle name="Grand Total 5 3 2 16" xfId="11127"/>
    <cellStyle name="Grand Total 5 3 2 17" xfId="11128"/>
    <cellStyle name="Grand Total 5 3 2 18" xfId="11129"/>
    <cellStyle name="Grand Total 5 3 2 19" xfId="11130"/>
    <cellStyle name="Grand Total 5 3 2 2" xfId="11131"/>
    <cellStyle name="Grand Total 5 3 2 20" xfId="11132"/>
    <cellStyle name="Grand Total 5 3 2 21" xfId="11133"/>
    <cellStyle name="Grand Total 5 3 2 3" xfId="11134"/>
    <cellStyle name="Grand Total 5 3 2 4" xfId="11135"/>
    <cellStyle name="Grand Total 5 3 2 5" xfId="11136"/>
    <cellStyle name="Grand Total 5 3 2 6" xfId="11137"/>
    <cellStyle name="Grand Total 5 3 2 7" xfId="11138"/>
    <cellStyle name="Grand Total 5 3 2 8" xfId="11139"/>
    <cellStyle name="Grand Total 5 3 2 9" xfId="11140"/>
    <cellStyle name="Grand Total 5 3 20" xfId="11141"/>
    <cellStyle name="Grand Total 5 3 21" xfId="11142"/>
    <cellStyle name="Grand Total 5 3 22" xfId="11143"/>
    <cellStyle name="Grand Total 5 3 3" xfId="11144"/>
    <cellStyle name="Grand Total 5 3 4" xfId="11145"/>
    <cellStyle name="Grand Total 5 3 5" xfId="11146"/>
    <cellStyle name="Grand Total 5 3 6" xfId="11147"/>
    <cellStyle name="Grand Total 5 3 7" xfId="11148"/>
    <cellStyle name="Grand Total 5 3 8" xfId="11149"/>
    <cellStyle name="Grand Total 5 3 9" xfId="11150"/>
    <cellStyle name="Grand Total 5 4" xfId="11151"/>
    <cellStyle name="Grand Total 5 5" xfId="11152"/>
    <cellStyle name="Grand Total 5 6" xfId="11153"/>
    <cellStyle name="Grand Total 5 7" xfId="11154"/>
    <cellStyle name="Grand Total 5 8" xfId="11155"/>
    <cellStyle name="Grand Total 5 9" xfId="11156"/>
    <cellStyle name="Grand Total 6" xfId="11157"/>
    <cellStyle name="Grand Total 6 10" xfId="11158"/>
    <cellStyle name="Grand Total 6 11" xfId="11159"/>
    <cellStyle name="Grand Total 6 12" xfId="11160"/>
    <cellStyle name="Grand Total 6 13" xfId="11161"/>
    <cellStyle name="Grand Total 6 14" xfId="11162"/>
    <cellStyle name="Grand Total 6 15" xfId="11163"/>
    <cellStyle name="Grand Total 6 16" xfId="11164"/>
    <cellStyle name="Grand Total 6 17" xfId="11165"/>
    <cellStyle name="Grand Total 6 18" xfId="11166"/>
    <cellStyle name="Grand Total 6 19" xfId="11167"/>
    <cellStyle name="Grand Total 6 2" xfId="11168"/>
    <cellStyle name="Grand Total 6 2 10" xfId="11169"/>
    <cellStyle name="Grand Total 6 2 11" xfId="11170"/>
    <cellStyle name="Grand Total 6 2 12" xfId="11171"/>
    <cellStyle name="Grand Total 6 2 13" xfId="11172"/>
    <cellStyle name="Grand Total 6 2 14" xfId="11173"/>
    <cellStyle name="Grand Total 6 2 15" xfId="11174"/>
    <cellStyle name="Grand Total 6 2 16" xfId="11175"/>
    <cellStyle name="Grand Total 6 2 17" xfId="11176"/>
    <cellStyle name="Grand Total 6 2 18" xfId="11177"/>
    <cellStyle name="Grand Total 6 2 19" xfId="11178"/>
    <cellStyle name="Grand Total 6 2 2" xfId="11179"/>
    <cellStyle name="Grand Total 6 2 2 10" xfId="11180"/>
    <cellStyle name="Grand Total 6 2 2 11" xfId="11181"/>
    <cellStyle name="Grand Total 6 2 2 12" xfId="11182"/>
    <cellStyle name="Grand Total 6 2 2 13" xfId="11183"/>
    <cellStyle name="Grand Total 6 2 2 14" xfId="11184"/>
    <cellStyle name="Grand Total 6 2 2 15" xfId="11185"/>
    <cellStyle name="Grand Total 6 2 2 16" xfId="11186"/>
    <cellStyle name="Grand Total 6 2 2 17" xfId="11187"/>
    <cellStyle name="Grand Total 6 2 2 18" xfId="11188"/>
    <cellStyle name="Grand Total 6 2 2 19" xfId="11189"/>
    <cellStyle name="Grand Total 6 2 2 2" xfId="11190"/>
    <cellStyle name="Grand Total 6 2 2 2 10" xfId="11191"/>
    <cellStyle name="Grand Total 6 2 2 2 11" xfId="11192"/>
    <cellStyle name="Grand Total 6 2 2 2 12" xfId="11193"/>
    <cellStyle name="Grand Total 6 2 2 2 13" xfId="11194"/>
    <cellStyle name="Grand Total 6 2 2 2 14" xfId="11195"/>
    <cellStyle name="Grand Total 6 2 2 2 15" xfId="11196"/>
    <cellStyle name="Grand Total 6 2 2 2 16" xfId="11197"/>
    <cellStyle name="Grand Total 6 2 2 2 17" xfId="11198"/>
    <cellStyle name="Grand Total 6 2 2 2 18" xfId="11199"/>
    <cellStyle name="Grand Total 6 2 2 2 19" xfId="11200"/>
    <cellStyle name="Grand Total 6 2 2 2 2" xfId="11201"/>
    <cellStyle name="Grand Total 6 2 2 2 20" xfId="11202"/>
    <cellStyle name="Grand Total 6 2 2 2 21" xfId="11203"/>
    <cellStyle name="Grand Total 6 2 2 2 3" xfId="11204"/>
    <cellStyle name="Grand Total 6 2 2 2 4" xfId="11205"/>
    <cellStyle name="Grand Total 6 2 2 2 5" xfId="11206"/>
    <cellStyle name="Grand Total 6 2 2 2 6" xfId="11207"/>
    <cellStyle name="Grand Total 6 2 2 2 7" xfId="11208"/>
    <cellStyle name="Grand Total 6 2 2 2 8" xfId="11209"/>
    <cellStyle name="Grand Total 6 2 2 2 9" xfId="11210"/>
    <cellStyle name="Grand Total 6 2 2 20" xfId="11211"/>
    <cellStyle name="Grand Total 6 2 2 21" xfId="11212"/>
    <cellStyle name="Grand Total 6 2 2 22" xfId="11213"/>
    <cellStyle name="Grand Total 6 2 2 3" xfId="11214"/>
    <cellStyle name="Grand Total 6 2 2 4" xfId="11215"/>
    <cellStyle name="Grand Total 6 2 2 5" xfId="11216"/>
    <cellStyle name="Grand Total 6 2 2 6" xfId="11217"/>
    <cellStyle name="Grand Total 6 2 2 7" xfId="11218"/>
    <cellStyle name="Grand Total 6 2 2 8" xfId="11219"/>
    <cellStyle name="Grand Total 6 2 2 9" xfId="11220"/>
    <cellStyle name="Grand Total 6 2 20" xfId="11221"/>
    <cellStyle name="Grand Total 6 2 21" xfId="11222"/>
    <cellStyle name="Grand Total 6 2 22" xfId="11223"/>
    <cellStyle name="Grand Total 6 2 23" xfId="11224"/>
    <cellStyle name="Grand Total 6 2 3" xfId="11225"/>
    <cellStyle name="Grand Total 6 2 4" xfId="11226"/>
    <cellStyle name="Grand Total 6 2 5" xfId="11227"/>
    <cellStyle name="Grand Total 6 2 6" xfId="11228"/>
    <cellStyle name="Grand Total 6 2 7" xfId="11229"/>
    <cellStyle name="Grand Total 6 2 8" xfId="11230"/>
    <cellStyle name="Grand Total 6 2 9" xfId="11231"/>
    <cellStyle name="Grand Total 6 20" xfId="11232"/>
    <cellStyle name="Grand Total 6 21" xfId="11233"/>
    <cellStyle name="Grand Total 6 22" xfId="11234"/>
    <cellStyle name="Grand Total 6 23" xfId="11235"/>
    <cellStyle name="Grand Total 6 24" xfId="11236"/>
    <cellStyle name="Grand Total 6 25" xfId="11237"/>
    <cellStyle name="Grand Total 6 3" xfId="11238"/>
    <cellStyle name="Grand Total 6 3 10" xfId="11239"/>
    <cellStyle name="Grand Total 6 3 11" xfId="11240"/>
    <cellStyle name="Grand Total 6 3 12" xfId="11241"/>
    <cellStyle name="Grand Total 6 3 13" xfId="11242"/>
    <cellStyle name="Grand Total 6 3 14" xfId="11243"/>
    <cellStyle name="Grand Total 6 3 15" xfId="11244"/>
    <cellStyle name="Grand Total 6 3 16" xfId="11245"/>
    <cellStyle name="Grand Total 6 3 17" xfId="11246"/>
    <cellStyle name="Grand Total 6 3 18" xfId="11247"/>
    <cellStyle name="Grand Total 6 3 19" xfId="11248"/>
    <cellStyle name="Grand Total 6 3 2" xfId="11249"/>
    <cellStyle name="Grand Total 6 3 2 10" xfId="11250"/>
    <cellStyle name="Grand Total 6 3 2 11" xfId="11251"/>
    <cellStyle name="Grand Total 6 3 2 12" xfId="11252"/>
    <cellStyle name="Grand Total 6 3 2 13" xfId="11253"/>
    <cellStyle name="Grand Total 6 3 2 14" xfId="11254"/>
    <cellStyle name="Grand Total 6 3 2 15" xfId="11255"/>
    <cellStyle name="Grand Total 6 3 2 16" xfId="11256"/>
    <cellStyle name="Grand Total 6 3 2 17" xfId="11257"/>
    <cellStyle name="Grand Total 6 3 2 18" xfId="11258"/>
    <cellStyle name="Grand Total 6 3 2 19" xfId="11259"/>
    <cellStyle name="Grand Total 6 3 2 2" xfId="11260"/>
    <cellStyle name="Grand Total 6 3 2 20" xfId="11261"/>
    <cellStyle name="Grand Total 6 3 2 21" xfId="11262"/>
    <cellStyle name="Grand Total 6 3 2 3" xfId="11263"/>
    <cellStyle name="Grand Total 6 3 2 4" xfId="11264"/>
    <cellStyle name="Grand Total 6 3 2 5" xfId="11265"/>
    <cellStyle name="Grand Total 6 3 2 6" xfId="11266"/>
    <cellStyle name="Grand Total 6 3 2 7" xfId="11267"/>
    <cellStyle name="Grand Total 6 3 2 8" xfId="11268"/>
    <cellStyle name="Grand Total 6 3 2 9" xfId="11269"/>
    <cellStyle name="Grand Total 6 3 20" xfId="11270"/>
    <cellStyle name="Grand Total 6 3 21" xfId="11271"/>
    <cellStyle name="Grand Total 6 3 22" xfId="11272"/>
    <cellStyle name="Grand Total 6 3 3" xfId="11273"/>
    <cellStyle name="Grand Total 6 3 4" xfId="11274"/>
    <cellStyle name="Grand Total 6 3 5" xfId="11275"/>
    <cellStyle name="Grand Total 6 3 6" xfId="11276"/>
    <cellStyle name="Grand Total 6 3 7" xfId="11277"/>
    <cellStyle name="Grand Total 6 3 8" xfId="11278"/>
    <cellStyle name="Grand Total 6 3 9" xfId="11279"/>
    <cellStyle name="Grand Total 6 4" xfId="11280"/>
    <cellStyle name="Grand Total 6 5" xfId="11281"/>
    <cellStyle name="Grand Total 6 6" xfId="11282"/>
    <cellStyle name="Grand Total 6 7" xfId="11283"/>
    <cellStyle name="Grand Total 6 8" xfId="11284"/>
    <cellStyle name="Grand Total 6 9" xfId="11285"/>
    <cellStyle name="Grand Total 7" xfId="11286"/>
    <cellStyle name="Grand Total 7 10" xfId="11287"/>
    <cellStyle name="Grand Total 7 11" xfId="11288"/>
    <cellStyle name="Grand Total 7 12" xfId="11289"/>
    <cellStyle name="Grand Total 7 13" xfId="11290"/>
    <cellStyle name="Grand Total 7 14" xfId="11291"/>
    <cellStyle name="Grand Total 7 15" xfId="11292"/>
    <cellStyle name="Grand Total 7 16" xfId="11293"/>
    <cellStyle name="Grand Total 7 17" xfId="11294"/>
    <cellStyle name="Grand Total 7 18" xfId="11295"/>
    <cellStyle name="Grand Total 7 19" xfId="11296"/>
    <cellStyle name="Grand Total 7 2" xfId="11297"/>
    <cellStyle name="Grand Total 7 2 10" xfId="11298"/>
    <cellStyle name="Grand Total 7 2 11" xfId="11299"/>
    <cellStyle name="Grand Total 7 2 12" xfId="11300"/>
    <cellStyle name="Grand Total 7 2 13" xfId="11301"/>
    <cellStyle name="Grand Total 7 2 14" xfId="11302"/>
    <cellStyle name="Grand Total 7 2 15" xfId="11303"/>
    <cellStyle name="Grand Total 7 2 16" xfId="11304"/>
    <cellStyle name="Grand Total 7 2 17" xfId="11305"/>
    <cellStyle name="Grand Total 7 2 18" xfId="11306"/>
    <cellStyle name="Grand Total 7 2 19" xfId="11307"/>
    <cellStyle name="Grand Total 7 2 2" xfId="11308"/>
    <cellStyle name="Grand Total 7 2 2 10" xfId="11309"/>
    <cellStyle name="Grand Total 7 2 2 11" xfId="11310"/>
    <cellStyle name="Grand Total 7 2 2 12" xfId="11311"/>
    <cellStyle name="Grand Total 7 2 2 13" xfId="11312"/>
    <cellStyle name="Grand Total 7 2 2 14" xfId="11313"/>
    <cellStyle name="Grand Total 7 2 2 15" xfId="11314"/>
    <cellStyle name="Grand Total 7 2 2 16" xfId="11315"/>
    <cellStyle name="Grand Total 7 2 2 17" xfId="11316"/>
    <cellStyle name="Grand Total 7 2 2 18" xfId="11317"/>
    <cellStyle name="Grand Total 7 2 2 19" xfId="11318"/>
    <cellStyle name="Grand Total 7 2 2 2" xfId="11319"/>
    <cellStyle name="Grand Total 7 2 2 2 10" xfId="11320"/>
    <cellStyle name="Grand Total 7 2 2 2 11" xfId="11321"/>
    <cellStyle name="Grand Total 7 2 2 2 12" xfId="11322"/>
    <cellStyle name="Grand Total 7 2 2 2 13" xfId="11323"/>
    <cellStyle name="Grand Total 7 2 2 2 14" xfId="11324"/>
    <cellStyle name="Grand Total 7 2 2 2 15" xfId="11325"/>
    <cellStyle name="Grand Total 7 2 2 2 16" xfId="11326"/>
    <cellStyle name="Grand Total 7 2 2 2 17" xfId="11327"/>
    <cellStyle name="Grand Total 7 2 2 2 18" xfId="11328"/>
    <cellStyle name="Grand Total 7 2 2 2 19" xfId="11329"/>
    <cellStyle name="Grand Total 7 2 2 2 2" xfId="11330"/>
    <cellStyle name="Grand Total 7 2 2 2 20" xfId="11331"/>
    <cellStyle name="Grand Total 7 2 2 2 21" xfId="11332"/>
    <cellStyle name="Grand Total 7 2 2 2 3" xfId="11333"/>
    <cellStyle name="Grand Total 7 2 2 2 4" xfId="11334"/>
    <cellStyle name="Grand Total 7 2 2 2 5" xfId="11335"/>
    <cellStyle name="Grand Total 7 2 2 2 6" xfId="11336"/>
    <cellStyle name="Grand Total 7 2 2 2 7" xfId="11337"/>
    <cellStyle name="Grand Total 7 2 2 2 8" xfId="11338"/>
    <cellStyle name="Grand Total 7 2 2 2 9" xfId="11339"/>
    <cellStyle name="Grand Total 7 2 2 20" xfId="11340"/>
    <cellStyle name="Grand Total 7 2 2 21" xfId="11341"/>
    <cellStyle name="Grand Total 7 2 2 22" xfId="11342"/>
    <cellStyle name="Grand Total 7 2 2 3" xfId="11343"/>
    <cellStyle name="Grand Total 7 2 2 4" xfId="11344"/>
    <cellStyle name="Grand Total 7 2 2 5" xfId="11345"/>
    <cellStyle name="Grand Total 7 2 2 6" xfId="11346"/>
    <cellStyle name="Grand Total 7 2 2 7" xfId="11347"/>
    <cellStyle name="Grand Total 7 2 2 8" xfId="11348"/>
    <cellStyle name="Grand Total 7 2 2 9" xfId="11349"/>
    <cellStyle name="Grand Total 7 2 20" xfId="11350"/>
    <cellStyle name="Grand Total 7 2 21" xfId="11351"/>
    <cellStyle name="Grand Total 7 2 22" xfId="11352"/>
    <cellStyle name="Grand Total 7 2 23" xfId="11353"/>
    <cellStyle name="Grand Total 7 2 3" xfId="11354"/>
    <cellStyle name="Grand Total 7 2 4" xfId="11355"/>
    <cellStyle name="Grand Total 7 2 5" xfId="11356"/>
    <cellStyle name="Grand Total 7 2 6" xfId="11357"/>
    <cellStyle name="Grand Total 7 2 7" xfId="11358"/>
    <cellStyle name="Grand Total 7 2 8" xfId="11359"/>
    <cellStyle name="Grand Total 7 2 9" xfId="11360"/>
    <cellStyle name="Grand Total 7 20" xfId="11361"/>
    <cellStyle name="Grand Total 7 21" xfId="11362"/>
    <cellStyle name="Grand Total 7 22" xfId="11363"/>
    <cellStyle name="Grand Total 7 23" xfId="11364"/>
    <cellStyle name="Grand Total 7 24" xfId="11365"/>
    <cellStyle name="Grand Total 7 25" xfId="11366"/>
    <cellStyle name="Grand Total 7 3" xfId="11367"/>
    <cellStyle name="Grand Total 7 3 10" xfId="11368"/>
    <cellStyle name="Grand Total 7 3 11" xfId="11369"/>
    <cellStyle name="Grand Total 7 3 12" xfId="11370"/>
    <cellStyle name="Grand Total 7 3 13" xfId="11371"/>
    <cellStyle name="Grand Total 7 3 14" xfId="11372"/>
    <cellStyle name="Grand Total 7 3 15" xfId="11373"/>
    <cellStyle name="Grand Total 7 3 16" xfId="11374"/>
    <cellStyle name="Grand Total 7 3 17" xfId="11375"/>
    <cellStyle name="Grand Total 7 3 18" xfId="11376"/>
    <cellStyle name="Grand Total 7 3 19" xfId="11377"/>
    <cellStyle name="Grand Total 7 3 2" xfId="11378"/>
    <cellStyle name="Grand Total 7 3 2 10" xfId="11379"/>
    <cellStyle name="Grand Total 7 3 2 11" xfId="11380"/>
    <cellStyle name="Grand Total 7 3 2 12" xfId="11381"/>
    <cellStyle name="Grand Total 7 3 2 13" xfId="11382"/>
    <cellStyle name="Grand Total 7 3 2 14" xfId="11383"/>
    <cellStyle name="Grand Total 7 3 2 15" xfId="11384"/>
    <cellStyle name="Grand Total 7 3 2 16" xfId="11385"/>
    <cellStyle name="Grand Total 7 3 2 17" xfId="11386"/>
    <cellStyle name="Grand Total 7 3 2 18" xfId="11387"/>
    <cellStyle name="Grand Total 7 3 2 19" xfId="11388"/>
    <cellStyle name="Grand Total 7 3 2 2" xfId="11389"/>
    <cellStyle name="Grand Total 7 3 2 20" xfId="11390"/>
    <cellStyle name="Grand Total 7 3 2 21" xfId="11391"/>
    <cellStyle name="Grand Total 7 3 2 3" xfId="11392"/>
    <cellStyle name="Grand Total 7 3 2 4" xfId="11393"/>
    <cellStyle name="Grand Total 7 3 2 5" xfId="11394"/>
    <cellStyle name="Grand Total 7 3 2 6" xfId="11395"/>
    <cellStyle name="Grand Total 7 3 2 7" xfId="11396"/>
    <cellStyle name="Grand Total 7 3 2 8" xfId="11397"/>
    <cellStyle name="Grand Total 7 3 2 9" xfId="11398"/>
    <cellStyle name="Grand Total 7 3 20" xfId="11399"/>
    <cellStyle name="Grand Total 7 3 21" xfId="11400"/>
    <cellStyle name="Grand Total 7 3 22" xfId="11401"/>
    <cellStyle name="Grand Total 7 3 3" xfId="11402"/>
    <cellStyle name="Grand Total 7 3 4" xfId="11403"/>
    <cellStyle name="Grand Total 7 3 5" xfId="11404"/>
    <cellStyle name="Grand Total 7 3 6" xfId="11405"/>
    <cellStyle name="Grand Total 7 3 7" xfId="11406"/>
    <cellStyle name="Grand Total 7 3 8" xfId="11407"/>
    <cellStyle name="Grand Total 7 3 9" xfId="11408"/>
    <cellStyle name="Grand Total 7 4" xfId="11409"/>
    <cellStyle name="Grand Total 7 5" xfId="11410"/>
    <cellStyle name="Grand Total 7 6" xfId="11411"/>
    <cellStyle name="Grand Total 7 7" xfId="11412"/>
    <cellStyle name="Grand Total 7 8" xfId="11413"/>
    <cellStyle name="Grand Total 7 9" xfId="11414"/>
    <cellStyle name="Grand Total 8" xfId="11415"/>
    <cellStyle name="Grand Total 8 10" xfId="11416"/>
    <cellStyle name="Grand Total 8 11" xfId="11417"/>
    <cellStyle name="Grand Total 8 12" xfId="11418"/>
    <cellStyle name="Grand Total 8 13" xfId="11419"/>
    <cellStyle name="Grand Total 8 14" xfId="11420"/>
    <cellStyle name="Grand Total 8 15" xfId="11421"/>
    <cellStyle name="Grand Total 8 16" xfId="11422"/>
    <cellStyle name="Grand Total 8 17" xfId="11423"/>
    <cellStyle name="Grand Total 8 18" xfId="11424"/>
    <cellStyle name="Grand Total 8 19" xfId="11425"/>
    <cellStyle name="Grand Total 8 2" xfId="11426"/>
    <cellStyle name="Grand Total 8 2 10" xfId="11427"/>
    <cellStyle name="Grand Total 8 2 11" xfId="11428"/>
    <cellStyle name="Grand Total 8 2 12" xfId="11429"/>
    <cellStyle name="Grand Total 8 2 13" xfId="11430"/>
    <cellStyle name="Grand Total 8 2 14" xfId="11431"/>
    <cellStyle name="Grand Total 8 2 15" xfId="11432"/>
    <cellStyle name="Grand Total 8 2 16" xfId="11433"/>
    <cellStyle name="Grand Total 8 2 17" xfId="11434"/>
    <cellStyle name="Grand Total 8 2 18" xfId="11435"/>
    <cellStyle name="Grand Total 8 2 19" xfId="11436"/>
    <cellStyle name="Grand Total 8 2 2" xfId="11437"/>
    <cellStyle name="Grand Total 8 2 20" xfId="11438"/>
    <cellStyle name="Grand Total 8 2 21" xfId="11439"/>
    <cellStyle name="Grand Total 8 2 3" xfId="11440"/>
    <cellStyle name="Grand Total 8 2 4" xfId="11441"/>
    <cellStyle name="Grand Total 8 2 5" xfId="11442"/>
    <cellStyle name="Grand Total 8 2 6" xfId="11443"/>
    <cellStyle name="Grand Total 8 2 7" xfId="11444"/>
    <cellStyle name="Grand Total 8 2 8" xfId="11445"/>
    <cellStyle name="Grand Total 8 2 9" xfId="11446"/>
    <cellStyle name="Grand Total 8 20" xfId="11447"/>
    <cellStyle name="Grand Total 8 21" xfId="11448"/>
    <cellStyle name="Grand Total 8 22" xfId="11449"/>
    <cellStyle name="Grand Total 8 3" xfId="11450"/>
    <cellStyle name="Grand Total 8 4" xfId="11451"/>
    <cellStyle name="Grand Total 8 5" xfId="11452"/>
    <cellStyle name="Grand Total 8 6" xfId="11453"/>
    <cellStyle name="Grand Total 8 7" xfId="11454"/>
    <cellStyle name="Grand Total 8 8" xfId="11455"/>
    <cellStyle name="Grand Total 8 9" xfId="11456"/>
    <cellStyle name="Grand Total 9" xfId="11457"/>
    <cellStyle name="Grand Total 9 10" xfId="11458"/>
    <cellStyle name="Grand Total 9 11" xfId="11459"/>
    <cellStyle name="Grand Total 9 12" xfId="11460"/>
    <cellStyle name="Grand Total 9 13" xfId="11461"/>
    <cellStyle name="Grand Total 9 14" xfId="11462"/>
    <cellStyle name="Grand Total 9 15" xfId="11463"/>
    <cellStyle name="Grand Total 9 16" xfId="11464"/>
    <cellStyle name="Grand Total 9 17" xfId="11465"/>
    <cellStyle name="Grand Total 9 18" xfId="11466"/>
    <cellStyle name="Grand Total 9 19" xfId="11467"/>
    <cellStyle name="Grand Total 9 2" xfId="11468"/>
    <cellStyle name="Grand Total 9 2 10" xfId="11469"/>
    <cellStyle name="Grand Total 9 2 11" xfId="11470"/>
    <cellStyle name="Grand Total 9 2 12" xfId="11471"/>
    <cellStyle name="Grand Total 9 2 13" xfId="11472"/>
    <cellStyle name="Grand Total 9 2 14" xfId="11473"/>
    <cellStyle name="Grand Total 9 2 15" xfId="11474"/>
    <cellStyle name="Grand Total 9 2 16" xfId="11475"/>
    <cellStyle name="Grand Total 9 2 17" xfId="11476"/>
    <cellStyle name="Grand Total 9 2 18" xfId="11477"/>
    <cellStyle name="Grand Total 9 2 19" xfId="11478"/>
    <cellStyle name="Grand Total 9 2 2" xfId="11479"/>
    <cellStyle name="Grand Total 9 2 20" xfId="11480"/>
    <cellStyle name="Grand Total 9 2 21" xfId="11481"/>
    <cellStyle name="Grand Total 9 2 3" xfId="11482"/>
    <cellStyle name="Grand Total 9 2 4" xfId="11483"/>
    <cellStyle name="Grand Total 9 2 5" xfId="11484"/>
    <cellStyle name="Grand Total 9 2 6" xfId="11485"/>
    <cellStyle name="Grand Total 9 2 7" xfId="11486"/>
    <cellStyle name="Grand Total 9 2 8" xfId="11487"/>
    <cellStyle name="Grand Total 9 2 9" xfId="11488"/>
    <cellStyle name="Grand Total 9 20" xfId="11489"/>
    <cellStyle name="Grand Total 9 21" xfId="11490"/>
    <cellStyle name="Grand Total 9 22" xfId="11491"/>
    <cellStyle name="Grand Total 9 3" xfId="11492"/>
    <cellStyle name="Grand Total 9 4" xfId="11493"/>
    <cellStyle name="Grand Total 9 5" xfId="11494"/>
    <cellStyle name="Grand Total 9 6" xfId="11495"/>
    <cellStyle name="Grand Total 9 7" xfId="11496"/>
    <cellStyle name="Grand Total 9 8" xfId="11497"/>
    <cellStyle name="Grand Total 9 9" xfId="11498"/>
    <cellStyle name="Grey" xfId="11499"/>
    <cellStyle name="Greyed out" xfId="11500"/>
    <cellStyle name="Greyed out - Light" xfId="11501"/>
    <cellStyle name="Greyed out 2" xfId="11502"/>
    <cellStyle name="Greyed out_Bid Revenue Forecast" xfId="11503"/>
    <cellStyle name="Header" xfId="11504"/>
    <cellStyle name="Header1" xfId="11505"/>
    <cellStyle name="Header2" xfId="11506"/>
    <cellStyle name="HeaderLabel" xfId="11507"/>
    <cellStyle name="HeaderText" xfId="11508"/>
    <cellStyle name="Heading" xfId="11509"/>
    <cellStyle name="Heading 1 2" xfId="11510"/>
    <cellStyle name="Heading 1 2 2" xfId="11511"/>
    <cellStyle name="Heading 1 2 2 2" xfId="11512"/>
    <cellStyle name="Heading 1 2_asset sales" xfId="11513"/>
    <cellStyle name="Heading 1 3" xfId="11514"/>
    <cellStyle name="Heading 1 3 2" xfId="11515"/>
    <cellStyle name="Heading 1 3 3" xfId="11516"/>
    <cellStyle name="Heading 1 4" xfId="11517"/>
    <cellStyle name="Heading 1 4 2" xfId="11518"/>
    <cellStyle name="Heading 1 5" xfId="11519"/>
    <cellStyle name="Heading 1 6" xfId="11520"/>
    <cellStyle name="Heading 2 2" xfId="11521"/>
    <cellStyle name="Heading 2 2 2" xfId="11522"/>
    <cellStyle name="Heading 2 3" xfId="11523"/>
    <cellStyle name="Heading 2 3 2" xfId="11524"/>
    <cellStyle name="Heading 2 3 3" xfId="11525"/>
    <cellStyle name="Heading 2 4" xfId="11526"/>
    <cellStyle name="Heading 2 4 2" xfId="11527"/>
    <cellStyle name="Heading 2 5" xfId="11528"/>
    <cellStyle name="Heading 3 2" xfId="11529"/>
    <cellStyle name="Heading 3 3" xfId="11530"/>
    <cellStyle name="Heading 3 3 2" xfId="11531"/>
    <cellStyle name="Heading 3 4" xfId="11532"/>
    <cellStyle name="Heading 3 4 2" xfId="11533"/>
    <cellStyle name="Heading 4 2" xfId="11534"/>
    <cellStyle name="Heading 4 2 2" xfId="11535"/>
    <cellStyle name="Heading 4 2 3" xfId="11536"/>
    <cellStyle name="Heading 4 3" xfId="11537"/>
    <cellStyle name="Heading 4 3 2" xfId="11538"/>
    <cellStyle name="Heading 4 3 3" xfId="11539"/>
    <cellStyle name="Heading 4 3 4" xfId="11540"/>
    <cellStyle name="Heading 4 4" xfId="11541"/>
    <cellStyle name="Heading 4 4 2" xfId="11542"/>
    <cellStyle name="Heading 4 5" xfId="11543"/>
    <cellStyle name="Heading 5" xfId="11544"/>
    <cellStyle name="Heading 6" xfId="11545"/>
    <cellStyle name="Heading 7" xfId="11546"/>
    <cellStyle name="Heading 8" xfId="11547"/>
    <cellStyle name="Heading1" xfId="11548"/>
    <cellStyle name="Heading2" xfId="11549"/>
    <cellStyle name="Headings" xfId="11550"/>
    <cellStyle name="HELV8BLUE" xfId="11551"/>
    <cellStyle name="hvb mjhgvhgv" xfId="11552"/>
    <cellStyle name="Hyperlink" xfId="5" builtinId="8"/>
    <cellStyle name="Hyperlink 2" xfId="11553"/>
    <cellStyle name="Hyperlink 2 2" xfId="11554"/>
    <cellStyle name="Hyperlink 2 2 2" xfId="11555"/>
    <cellStyle name="Hyperlink 2 3" xfId="11556"/>
    <cellStyle name="Hyperlink 2 4" xfId="11557"/>
    <cellStyle name="Hyperlink 3" xfId="11558"/>
    <cellStyle name="Hyperlink 3 2" xfId="11559"/>
    <cellStyle name="Hyperlink 3 3" xfId="11560"/>
    <cellStyle name="Hyperlink 4" xfId="11561"/>
    <cellStyle name="Hyperlink 4 2" xfId="11562"/>
    <cellStyle name="Hyperlink 5" xfId="11563"/>
    <cellStyle name="Hyperlink 5 2" xfId="11564"/>
    <cellStyle name="Hyperlink 6" xfId="11565"/>
    <cellStyle name="Hyperlink 7" xfId="11566"/>
    <cellStyle name="Hyperlink 8" xfId="11567"/>
    <cellStyle name="Hyperlink[Followed]" xfId="11568"/>
    <cellStyle name="I" xfId="11569"/>
    <cellStyle name="I_Final - ER QBR pack" xfId="11570"/>
    <cellStyle name="I_ppm2" xfId="11571"/>
    <cellStyle name="I_temp" xfId="11572"/>
    <cellStyle name="ICM_DateD_Cal" xfId="11573"/>
    <cellStyle name="Index" xfId="11574"/>
    <cellStyle name="Index 10" xfId="11575"/>
    <cellStyle name="Index 11" xfId="11576"/>
    <cellStyle name="Index 12" xfId="11577"/>
    <cellStyle name="Index 13" xfId="11578"/>
    <cellStyle name="Index 2" xfId="11579"/>
    <cellStyle name="Index 2 10" xfId="11580"/>
    <cellStyle name="Index 2 10 2" xfId="11581"/>
    <cellStyle name="Index 2 10 3" xfId="11582"/>
    <cellStyle name="Index 2 10 4" xfId="11583"/>
    <cellStyle name="Index 2 10 5" xfId="11584"/>
    <cellStyle name="Index 2 11" xfId="11585"/>
    <cellStyle name="Index 2 11 2" xfId="11586"/>
    <cellStyle name="Index 2 11 3" xfId="11587"/>
    <cellStyle name="Index 2 11 4" xfId="11588"/>
    <cellStyle name="Index 2 11 5" xfId="11589"/>
    <cellStyle name="Index 2 12" xfId="11590"/>
    <cellStyle name="Index 2 13" xfId="11591"/>
    <cellStyle name="Index 2 14" xfId="11592"/>
    <cellStyle name="Index 2 15" xfId="11593"/>
    <cellStyle name="Index 2 16" xfId="11594"/>
    <cellStyle name="Index 2 17" xfId="11595"/>
    <cellStyle name="Index 2 2" xfId="11596"/>
    <cellStyle name="Index 2 2 2" xfId="11597"/>
    <cellStyle name="Index 2 2 2 2" xfId="11598"/>
    <cellStyle name="Index 2 2 2 3" xfId="11599"/>
    <cellStyle name="Index 2 2 2 4" xfId="11600"/>
    <cellStyle name="Index 2 2 2 5" xfId="11601"/>
    <cellStyle name="Index 2 2 2 6" xfId="11602"/>
    <cellStyle name="Index 2 2 2 7" xfId="11603"/>
    <cellStyle name="Index 2 2 3" xfId="11604"/>
    <cellStyle name="Index 2 2 4" xfId="11605"/>
    <cellStyle name="Index 2 2 5" xfId="11606"/>
    <cellStyle name="Index 2 2 6" xfId="11607"/>
    <cellStyle name="Index 2 3" xfId="11608"/>
    <cellStyle name="Index 2 3 2" xfId="11609"/>
    <cellStyle name="Index 2 3 3" xfId="11610"/>
    <cellStyle name="Index 2 3 4" xfId="11611"/>
    <cellStyle name="Index 2 3 5" xfId="11612"/>
    <cellStyle name="Index 2 4" xfId="11613"/>
    <cellStyle name="Index 2 4 2" xfId="11614"/>
    <cellStyle name="Index 2 4 3" xfId="11615"/>
    <cellStyle name="Index 2 4 4" xfId="11616"/>
    <cellStyle name="Index 2 4 5" xfId="11617"/>
    <cellStyle name="Index 2 5" xfId="11618"/>
    <cellStyle name="Index 2 5 2" xfId="11619"/>
    <cellStyle name="Index 2 5 3" xfId="11620"/>
    <cellStyle name="Index 2 5 4" xfId="11621"/>
    <cellStyle name="Index 2 5 5" xfId="11622"/>
    <cellStyle name="Index 2 6" xfId="11623"/>
    <cellStyle name="Index 2 6 2" xfId="11624"/>
    <cellStyle name="Index 2 6 3" xfId="11625"/>
    <cellStyle name="Index 2 6 4" xfId="11626"/>
    <cellStyle name="Index 2 6 5" xfId="11627"/>
    <cellStyle name="Index 2 7" xfId="11628"/>
    <cellStyle name="Index 2 7 2" xfId="11629"/>
    <cellStyle name="Index 2 7 3" xfId="11630"/>
    <cellStyle name="Index 2 7 4" xfId="11631"/>
    <cellStyle name="Index 2 7 5" xfId="11632"/>
    <cellStyle name="Index 2 8" xfId="11633"/>
    <cellStyle name="Index 2 8 2" xfId="11634"/>
    <cellStyle name="Index 2 8 3" xfId="11635"/>
    <cellStyle name="Index 2 8 4" xfId="11636"/>
    <cellStyle name="Index 2 8 5" xfId="11637"/>
    <cellStyle name="Index 2 9" xfId="11638"/>
    <cellStyle name="Index 2 9 2" xfId="11639"/>
    <cellStyle name="Index 2 9 3" xfId="11640"/>
    <cellStyle name="Index 2 9 4" xfId="11641"/>
    <cellStyle name="Index 2 9 5" xfId="11642"/>
    <cellStyle name="Index 3" xfId="11643"/>
    <cellStyle name="Index 3 10" xfId="11644"/>
    <cellStyle name="Index 3 10 2" xfId="11645"/>
    <cellStyle name="Index 3 10 3" xfId="11646"/>
    <cellStyle name="Index 3 10 4" xfId="11647"/>
    <cellStyle name="Index 3 10 5" xfId="11648"/>
    <cellStyle name="Index 3 11" xfId="11649"/>
    <cellStyle name="Index 3 11 2" xfId="11650"/>
    <cellStyle name="Index 3 11 3" xfId="11651"/>
    <cellStyle name="Index 3 11 4" xfId="11652"/>
    <cellStyle name="Index 3 11 5" xfId="11653"/>
    <cellStyle name="Index 3 12" xfId="11654"/>
    <cellStyle name="Index 3 12 2" xfId="11655"/>
    <cellStyle name="Index 3 12 3" xfId="11656"/>
    <cellStyle name="Index 3 12 4" xfId="11657"/>
    <cellStyle name="Index 3 12 5" xfId="11658"/>
    <cellStyle name="Index 3 13" xfId="11659"/>
    <cellStyle name="Index 3 14" xfId="11660"/>
    <cellStyle name="Index 3 15" xfId="11661"/>
    <cellStyle name="Index 3 16" xfId="11662"/>
    <cellStyle name="Index 3 2" xfId="11663"/>
    <cellStyle name="Index 3 2 2" xfId="11664"/>
    <cellStyle name="Index 3 2 2 2" xfId="11665"/>
    <cellStyle name="Index 3 2 2 3" xfId="11666"/>
    <cellStyle name="Index 3 2 2 4" xfId="11667"/>
    <cellStyle name="Index 3 2 2 5" xfId="11668"/>
    <cellStyle name="Index 3 2 2 6" xfId="11669"/>
    <cellStyle name="Index 3 2 2 7" xfId="11670"/>
    <cellStyle name="Index 3 2 3" xfId="11671"/>
    <cellStyle name="Index 3 2 4" xfId="11672"/>
    <cellStyle name="Index 3 2 5" xfId="11673"/>
    <cellStyle name="Index 3 2 6" xfId="11674"/>
    <cellStyle name="Index 3 3" xfId="11675"/>
    <cellStyle name="Index 3 3 2" xfId="11676"/>
    <cellStyle name="Index 3 3 3" xfId="11677"/>
    <cellStyle name="Index 3 3 4" xfId="11678"/>
    <cellStyle name="Index 3 3 5" xfId="11679"/>
    <cellStyle name="Index 3 3 6" xfId="11680"/>
    <cellStyle name="Index 3 4" xfId="11681"/>
    <cellStyle name="Index 3 4 2" xfId="11682"/>
    <cellStyle name="Index 3 4 3" xfId="11683"/>
    <cellStyle name="Index 3 4 4" xfId="11684"/>
    <cellStyle name="Index 3 4 5" xfId="11685"/>
    <cellStyle name="Index 3 5" xfId="11686"/>
    <cellStyle name="Index 3 5 2" xfId="11687"/>
    <cellStyle name="Index 3 5 3" xfId="11688"/>
    <cellStyle name="Index 3 5 4" xfId="11689"/>
    <cellStyle name="Index 3 5 5" xfId="11690"/>
    <cellStyle name="Index 3 6" xfId="11691"/>
    <cellStyle name="Index 3 6 2" xfId="11692"/>
    <cellStyle name="Index 3 6 3" xfId="11693"/>
    <cellStyle name="Index 3 6 4" xfId="11694"/>
    <cellStyle name="Index 3 6 5" xfId="11695"/>
    <cellStyle name="Index 3 7" xfId="11696"/>
    <cellStyle name="Index 3 7 2" xfId="11697"/>
    <cellStyle name="Index 3 7 3" xfId="11698"/>
    <cellStyle name="Index 3 7 4" xfId="11699"/>
    <cellStyle name="Index 3 7 5" xfId="11700"/>
    <cellStyle name="Index 3 8" xfId="11701"/>
    <cellStyle name="Index 3 8 2" xfId="11702"/>
    <cellStyle name="Index 3 8 3" xfId="11703"/>
    <cellStyle name="Index 3 8 4" xfId="11704"/>
    <cellStyle name="Index 3 8 5" xfId="11705"/>
    <cellStyle name="Index 3 9" xfId="11706"/>
    <cellStyle name="Index 3 9 2" xfId="11707"/>
    <cellStyle name="Index 3 9 3" xfId="11708"/>
    <cellStyle name="Index 3 9 4" xfId="11709"/>
    <cellStyle name="Index 3 9 5" xfId="11710"/>
    <cellStyle name="Index 4" xfId="11711"/>
    <cellStyle name="Index 4 2" xfId="11712"/>
    <cellStyle name="Index 4 2 2" xfId="11713"/>
    <cellStyle name="Index 4 2 3" xfId="11714"/>
    <cellStyle name="Index 4 2 4" xfId="11715"/>
    <cellStyle name="Index 4 2 5" xfId="11716"/>
    <cellStyle name="Index 4 2 6" xfId="11717"/>
    <cellStyle name="Index 4 3" xfId="11718"/>
    <cellStyle name="Index 4 3 2" xfId="11719"/>
    <cellStyle name="Index 4 3 3" xfId="11720"/>
    <cellStyle name="Index 4 3 4" xfId="11721"/>
    <cellStyle name="Index 4 3 5" xfId="11722"/>
    <cellStyle name="Index 4 4" xfId="11723"/>
    <cellStyle name="Index 4 4 2" xfId="11724"/>
    <cellStyle name="Index 4 4 3" xfId="11725"/>
    <cellStyle name="Index 4 4 4" xfId="11726"/>
    <cellStyle name="Index 4 4 5" xfId="11727"/>
    <cellStyle name="Index 4 5" xfId="11728"/>
    <cellStyle name="Index 5" xfId="11729"/>
    <cellStyle name="Index 5 2" xfId="11730"/>
    <cellStyle name="Index 5 3" xfId="11731"/>
    <cellStyle name="Index 5 4" xfId="11732"/>
    <cellStyle name="Index 5 5" xfId="11733"/>
    <cellStyle name="Index 6" xfId="11734"/>
    <cellStyle name="Index 6 2" xfId="11735"/>
    <cellStyle name="Index 6 3" xfId="11736"/>
    <cellStyle name="Index 6 4" xfId="11737"/>
    <cellStyle name="Index 6 5" xfId="11738"/>
    <cellStyle name="Index 7" xfId="11739"/>
    <cellStyle name="Index 7 2" xfId="11740"/>
    <cellStyle name="Index 7 3" xfId="11741"/>
    <cellStyle name="Index 7 4" xfId="11742"/>
    <cellStyle name="Index 7 5" xfId="11743"/>
    <cellStyle name="Index 8" xfId="11744"/>
    <cellStyle name="Index 9" xfId="11745"/>
    <cellStyle name="Index FITT" xfId="11746"/>
    <cellStyle name="Information" xfId="11747"/>
    <cellStyle name="INP_D" xfId="11748"/>
    <cellStyle name="Input %" xfId="11749"/>
    <cellStyle name="Input % 10" xfId="11750"/>
    <cellStyle name="Input % 11" xfId="11751"/>
    <cellStyle name="Input % 12" xfId="11752"/>
    <cellStyle name="Input % 13" xfId="11753"/>
    <cellStyle name="Input % 14" xfId="11754"/>
    <cellStyle name="Input % 15" xfId="11755"/>
    <cellStyle name="Input % 16" xfId="11756"/>
    <cellStyle name="Input % 17" xfId="11757"/>
    <cellStyle name="Input % 18" xfId="11758"/>
    <cellStyle name="Input % 19" xfId="11759"/>
    <cellStyle name="Input % 2" xfId="11760"/>
    <cellStyle name="Input % 2 10" xfId="11761"/>
    <cellStyle name="Input % 2 11" xfId="11762"/>
    <cellStyle name="Input % 2 12" xfId="11763"/>
    <cellStyle name="Input % 2 13" xfId="11764"/>
    <cellStyle name="Input % 2 14" xfId="11765"/>
    <cellStyle name="Input % 2 15" xfId="11766"/>
    <cellStyle name="Input % 2 16" xfId="11767"/>
    <cellStyle name="Input % 2 17" xfId="11768"/>
    <cellStyle name="Input % 2 18" xfId="11769"/>
    <cellStyle name="Input % 2 19" xfId="11770"/>
    <cellStyle name="Input % 2 2" xfId="11771"/>
    <cellStyle name="Input % 2 20" xfId="11772"/>
    <cellStyle name="Input % 2 21" xfId="11773"/>
    <cellStyle name="Input % 2 3" xfId="11774"/>
    <cellStyle name="Input % 2 4" xfId="11775"/>
    <cellStyle name="Input % 2 5" xfId="11776"/>
    <cellStyle name="Input % 2 6" xfId="11777"/>
    <cellStyle name="Input % 2 7" xfId="11778"/>
    <cellStyle name="Input % 2 8" xfId="11779"/>
    <cellStyle name="Input % 2 9" xfId="11780"/>
    <cellStyle name="Input % 20" xfId="11781"/>
    <cellStyle name="Input % 21" xfId="11782"/>
    <cellStyle name="Input % 22" xfId="11783"/>
    <cellStyle name="Input % 3" xfId="11784"/>
    <cellStyle name="Input % 4" xfId="11785"/>
    <cellStyle name="Input % 5" xfId="11786"/>
    <cellStyle name="Input % 6" xfId="11787"/>
    <cellStyle name="Input % 7" xfId="11788"/>
    <cellStyle name="Input % 8" xfId="11789"/>
    <cellStyle name="Input % 9" xfId="11790"/>
    <cellStyle name="Input (StyleA)" xfId="11791"/>
    <cellStyle name="Input (StyleA) 10" xfId="11792"/>
    <cellStyle name="Input (StyleA) 10 2" xfId="11793"/>
    <cellStyle name="Input (StyleA) 10 3" xfId="11794"/>
    <cellStyle name="Input (StyleA) 10 4" xfId="11795"/>
    <cellStyle name="Input (StyleA) 10 5" xfId="11796"/>
    <cellStyle name="Input (StyleA) 11" xfId="11797"/>
    <cellStyle name="Input (StyleA) 11 2" xfId="11798"/>
    <cellStyle name="Input (StyleA) 11 3" xfId="11799"/>
    <cellStyle name="Input (StyleA) 11 4" xfId="11800"/>
    <cellStyle name="Input (StyleA) 11 5" xfId="11801"/>
    <cellStyle name="Input (StyleA) 12" xfId="11802"/>
    <cellStyle name="Input (StyleA) 12 2" xfId="11803"/>
    <cellStyle name="Input (StyleA) 12 3" xfId="11804"/>
    <cellStyle name="Input (StyleA) 12 4" xfId="11805"/>
    <cellStyle name="Input (StyleA) 12 5" xfId="11806"/>
    <cellStyle name="Input (StyleA) 13" xfId="11807"/>
    <cellStyle name="Input (StyleA) 13 2" xfId="11808"/>
    <cellStyle name="Input (StyleA) 13 3" xfId="11809"/>
    <cellStyle name="Input (StyleA) 13 4" xfId="11810"/>
    <cellStyle name="Input (StyleA) 13 5" xfId="11811"/>
    <cellStyle name="Input (StyleA) 14" xfId="11812"/>
    <cellStyle name="Input (StyleA) 14 2" xfId="11813"/>
    <cellStyle name="Input (StyleA) 14 3" xfId="11814"/>
    <cellStyle name="Input (StyleA) 14 4" xfId="11815"/>
    <cellStyle name="Input (StyleA) 14 5" xfId="11816"/>
    <cellStyle name="Input (StyleA) 15" xfId="11817"/>
    <cellStyle name="Input (StyleA) 15 2" xfId="11818"/>
    <cellStyle name="Input (StyleA) 15 3" xfId="11819"/>
    <cellStyle name="Input (StyleA) 15 4" xfId="11820"/>
    <cellStyle name="Input (StyleA) 15 5" xfId="11821"/>
    <cellStyle name="Input (StyleA) 16" xfId="11822"/>
    <cellStyle name="Input (StyleA) 17" xfId="11823"/>
    <cellStyle name="Input (StyleA) 18" xfId="11824"/>
    <cellStyle name="Input (StyleA) 2" xfId="11825"/>
    <cellStyle name="Input (StyleA) 2 10" xfId="11826"/>
    <cellStyle name="Input (StyleA) 2 10 2" xfId="11827"/>
    <cellStyle name="Input (StyleA) 2 10 3" xfId="11828"/>
    <cellStyle name="Input (StyleA) 2 10 4" xfId="11829"/>
    <cellStyle name="Input (StyleA) 2 10 5" xfId="11830"/>
    <cellStyle name="Input (StyleA) 2 11" xfId="11831"/>
    <cellStyle name="Input (StyleA) 2 11 2" xfId="11832"/>
    <cellStyle name="Input (StyleA) 2 11 3" xfId="11833"/>
    <cellStyle name="Input (StyleA) 2 11 4" xfId="11834"/>
    <cellStyle name="Input (StyleA) 2 11 5" xfId="11835"/>
    <cellStyle name="Input (StyleA) 2 12" xfId="11836"/>
    <cellStyle name="Input (StyleA) 2 12 2" xfId="11837"/>
    <cellStyle name="Input (StyleA) 2 12 3" xfId="11838"/>
    <cellStyle name="Input (StyleA) 2 12 4" xfId="11839"/>
    <cellStyle name="Input (StyleA) 2 12 5" xfId="11840"/>
    <cellStyle name="Input (StyleA) 2 13" xfId="11841"/>
    <cellStyle name="Input (StyleA) 2 13 2" xfId="11842"/>
    <cellStyle name="Input (StyleA) 2 13 3" xfId="11843"/>
    <cellStyle name="Input (StyleA) 2 13 4" xfId="11844"/>
    <cellStyle name="Input (StyleA) 2 13 5" xfId="11845"/>
    <cellStyle name="Input (StyleA) 2 14" xfId="11846"/>
    <cellStyle name="Input (StyleA) 2 15" xfId="11847"/>
    <cellStyle name="Input (StyleA) 2 2" xfId="11848"/>
    <cellStyle name="Input (StyleA) 2 2 2" xfId="11849"/>
    <cellStyle name="Input (StyleA) 2 2 3" xfId="11850"/>
    <cellStyle name="Input (StyleA) 2 2 4" xfId="11851"/>
    <cellStyle name="Input (StyleA) 2 2 5" xfId="11852"/>
    <cellStyle name="Input (StyleA) 2 2 6" xfId="11853"/>
    <cellStyle name="Input (StyleA) 2 2 7" xfId="11854"/>
    <cellStyle name="Input (StyleA) 2 3" xfId="11855"/>
    <cellStyle name="Input (StyleA) 2 3 2" xfId="11856"/>
    <cellStyle name="Input (StyleA) 2 3 3" xfId="11857"/>
    <cellStyle name="Input (StyleA) 2 3 4" xfId="11858"/>
    <cellStyle name="Input (StyleA) 2 3 5" xfId="11859"/>
    <cellStyle name="Input (StyleA) 2 3 6" xfId="11860"/>
    <cellStyle name="Input (StyleA) 2 4" xfId="11861"/>
    <cellStyle name="Input (StyleA) 2 4 2" xfId="11862"/>
    <cellStyle name="Input (StyleA) 2 4 3" xfId="11863"/>
    <cellStyle name="Input (StyleA) 2 4 4" xfId="11864"/>
    <cellStyle name="Input (StyleA) 2 4 5" xfId="11865"/>
    <cellStyle name="Input (StyleA) 2 5" xfId="11866"/>
    <cellStyle name="Input (StyleA) 2 5 2" xfId="11867"/>
    <cellStyle name="Input (StyleA) 2 5 3" xfId="11868"/>
    <cellStyle name="Input (StyleA) 2 5 4" xfId="11869"/>
    <cellStyle name="Input (StyleA) 2 5 5" xfId="11870"/>
    <cellStyle name="Input (StyleA) 2 6" xfId="11871"/>
    <cellStyle name="Input (StyleA) 2 6 2" xfId="11872"/>
    <cellStyle name="Input (StyleA) 2 6 3" xfId="11873"/>
    <cellStyle name="Input (StyleA) 2 6 4" xfId="11874"/>
    <cellStyle name="Input (StyleA) 2 6 5" xfId="11875"/>
    <cellStyle name="Input (StyleA) 2 7" xfId="11876"/>
    <cellStyle name="Input (StyleA) 2 7 2" xfId="11877"/>
    <cellStyle name="Input (StyleA) 2 7 3" xfId="11878"/>
    <cellStyle name="Input (StyleA) 2 7 4" xfId="11879"/>
    <cellStyle name="Input (StyleA) 2 7 5" xfId="11880"/>
    <cellStyle name="Input (StyleA) 2 8" xfId="11881"/>
    <cellStyle name="Input (StyleA) 2 8 2" xfId="11882"/>
    <cellStyle name="Input (StyleA) 2 8 3" xfId="11883"/>
    <cellStyle name="Input (StyleA) 2 8 4" xfId="11884"/>
    <cellStyle name="Input (StyleA) 2 8 5" xfId="11885"/>
    <cellStyle name="Input (StyleA) 2 9" xfId="11886"/>
    <cellStyle name="Input (StyleA) 2 9 2" xfId="11887"/>
    <cellStyle name="Input (StyleA) 2 9 3" xfId="11888"/>
    <cellStyle name="Input (StyleA) 2 9 4" xfId="11889"/>
    <cellStyle name="Input (StyleA) 2 9 5" xfId="11890"/>
    <cellStyle name="Input (StyleA) 3" xfId="11891"/>
    <cellStyle name="Input (StyleA) 3 10" xfId="11892"/>
    <cellStyle name="Input (StyleA) 3 10 2" xfId="11893"/>
    <cellStyle name="Input (StyleA) 3 10 3" xfId="11894"/>
    <cellStyle name="Input (StyleA) 3 10 4" xfId="11895"/>
    <cellStyle name="Input (StyleA) 3 10 5" xfId="11896"/>
    <cellStyle name="Input (StyleA) 3 11" xfId="11897"/>
    <cellStyle name="Input (StyleA) 3 11 2" xfId="11898"/>
    <cellStyle name="Input (StyleA) 3 11 3" xfId="11899"/>
    <cellStyle name="Input (StyleA) 3 11 4" xfId="11900"/>
    <cellStyle name="Input (StyleA) 3 11 5" xfId="11901"/>
    <cellStyle name="Input (StyleA) 3 12" xfId="11902"/>
    <cellStyle name="Input (StyleA) 3 12 2" xfId="11903"/>
    <cellStyle name="Input (StyleA) 3 12 3" xfId="11904"/>
    <cellStyle name="Input (StyleA) 3 12 4" xfId="11905"/>
    <cellStyle name="Input (StyleA) 3 12 5" xfId="11906"/>
    <cellStyle name="Input (StyleA) 3 13" xfId="11907"/>
    <cellStyle name="Input (StyleA) 3 13 2" xfId="11908"/>
    <cellStyle name="Input (StyleA) 3 13 3" xfId="11909"/>
    <cellStyle name="Input (StyleA) 3 13 4" xfId="11910"/>
    <cellStyle name="Input (StyleA) 3 13 5" xfId="11911"/>
    <cellStyle name="Input (StyleA) 3 14" xfId="11912"/>
    <cellStyle name="Input (StyleA) 3 2" xfId="11913"/>
    <cellStyle name="Input (StyleA) 3 2 2" xfId="11914"/>
    <cellStyle name="Input (StyleA) 3 2 3" xfId="11915"/>
    <cellStyle name="Input (StyleA) 3 2 4" xfId="11916"/>
    <cellStyle name="Input (StyleA) 3 2 5" xfId="11917"/>
    <cellStyle name="Input (StyleA) 3 2 6" xfId="11918"/>
    <cellStyle name="Input (StyleA) 3 3" xfId="11919"/>
    <cellStyle name="Input (StyleA) 3 3 2" xfId="11920"/>
    <cellStyle name="Input (StyleA) 3 3 3" xfId="11921"/>
    <cellStyle name="Input (StyleA) 3 3 4" xfId="11922"/>
    <cellStyle name="Input (StyleA) 3 3 5" xfId="11923"/>
    <cellStyle name="Input (StyleA) 3 3 6" xfId="11924"/>
    <cellStyle name="Input (StyleA) 3 4" xfId="11925"/>
    <cellStyle name="Input (StyleA) 3 4 2" xfId="11926"/>
    <cellStyle name="Input (StyleA) 3 4 3" xfId="11927"/>
    <cellStyle name="Input (StyleA) 3 4 4" xfId="11928"/>
    <cellStyle name="Input (StyleA) 3 4 5" xfId="11929"/>
    <cellStyle name="Input (StyleA) 3 5" xfId="11930"/>
    <cellStyle name="Input (StyleA) 3 5 2" xfId="11931"/>
    <cellStyle name="Input (StyleA) 3 5 3" xfId="11932"/>
    <cellStyle name="Input (StyleA) 3 5 4" xfId="11933"/>
    <cellStyle name="Input (StyleA) 3 5 5" xfId="11934"/>
    <cellStyle name="Input (StyleA) 3 6" xfId="11935"/>
    <cellStyle name="Input (StyleA) 3 6 2" xfId="11936"/>
    <cellStyle name="Input (StyleA) 3 6 3" xfId="11937"/>
    <cellStyle name="Input (StyleA) 3 6 4" xfId="11938"/>
    <cellStyle name="Input (StyleA) 3 6 5" xfId="11939"/>
    <cellStyle name="Input (StyleA) 3 7" xfId="11940"/>
    <cellStyle name="Input (StyleA) 3 7 2" xfId="11941"/>
    <cellStyle name="Input (StyleA) 3 7 3" xfId="11942"/>
    <cellStyle name="Input (StyleA) 3 7 4" xfId="11943"/>
    <cellStyle name="Input (StyleA) 3 7 5" xfId="11944"/>
    <cellStyle name="Input (StyleA) 3 8" xfId="11945"/>
    <cellStyle name="Input (StyleA) 3 8 2" xfId="11946"/>
    <cellStyle name="Input (StyleA) 3 8 3" xfId="11947"/>
    <cellStyle name="Input (StyleA) 3 8 4" xfId="11948"/>
    <cellStyle name="Input (StyleA) 3 8 5" xfId="11949"/>
    <cellStyle name="Input (StyleA) 3 9" xfId="11950"/>
    <cellStyle name="Input (StyleA) 3 9 2" xfId="11951"/>
    <cellStyle name="Input (StyleA) 3 9 3" xfId="11952"/>
    <cellStyle name="Input (StyleA) 3 9 4" xfId="11953"/>
    <cellStyle name="Input (StyleA) 3 9 5" xfId="11954"/>
    <cellStyle name="Input (StyleA) 4" xfId="11955"/>
    <cellStyle name="Input (StyleA) 4 2" xfId="11956"/>
    <cellStyle name="Input (StyleA) 4 3" xfId="11957"/>
    <cellStyle name="Input (StyleA) 4 4" xfId="11958"/>
    <cellStyle name="Input (StyleA) 4 5" xfId="11959"/>
    <cellStyle name="Input (StyleA) 4 6" xfId="11960"/>
    <cellStyle name="Input (StyleA) 5" xfId="11961"/>
    <cellStyle name="Input (StyleA) 5 2" xfId="11962"/>
    <cellStyle name="Input (StyleA) 5 3" xfId="11963"/>
    <cellStyle name="Input (StyleA) 5 4" xfId="11964"/>
    <cellStyle name="Input (StyleA) 5 5" xfId="11965"/>
    <cellStyle name="Input (StyleA) 5 6" xfId="11966"/>
    <cellStyle name="Input (StyleA) 6" xfId="11967"/>
    <cellStyle name="Input (StyleA) 6 2" xfId="11968"/>
    <cellStyle name="Input (StyleA) 6 3" xfId="11969"/>
    <cellStyle name="Input (StyleA) 6 4" xfId="11970"/>
    <cellStyle name="Input (StyleA) 6 5" xfId="11971"/>
    <cellStyle name="Input (StyleA) 6 6" xfId="11972"/>
    <cellStyle name="Input (StyleA) 7" xfId="11973"/>
    <cellStyle name="Input (StyleA) 7 2" xfId="11974"/>
    <cellStyle name="Input (StyleA) 7 3" xfId="11975"/>
    <cellStyle name="Input (StyleA) 7 4" xfId="11976"/>
    <cellStyle name="Input (StyleA) 7 5" xfId="11977"/>
    <cellStyle name="Input (StyleA) 8" xfId="11978"/>
    <cellStyle name="Input (StyleA) 8 2" xfId="11979"/>
    <cellStyle name="Input (StyleA) 8 3" xfId="11980"/>
    <cellStyle name="Input (StyleA) 8 4" xfId="11981"/>
    <cellStyle name="Input (StyleA) 8 5" xfId="11982"/>
    <cellStyle name="Input (StyleA) 9" xfId="11983"/>
    <cellStyle name="Input (StyleA) 9 2" xfId="11984"/>
    <cellStyle name="Input (StyleA) 9 3" xfId="11985"/>
    <cellStyle name="Input (StyleA) 9 4" xfId="11986"/>
    <cellStyle name="Input (StyleA) 9 5" xfId="11987"/>
    <cellStyle name="Input [yellow]" xfId="11988"/>
    <cellStyle name="Input [yellow] 10" xfId="11989"/>
    <cellStyle name="Input [yellow] 11" xfId="11990"/>
    <cellStyle name="Input [yellow] 12" xfId="11991"/>
    <cellStyle name="Input [yellow] 13" xfId="11992"/>
    <cellStyle name="Input [yellow] 14" xfId="11993"/>
    <cellStyle name="Input [yellow] 15" xfId="11994"/>
    <cellStyle name="Input [yellow] 16" xfId="11995"/>
    <cellStyle name="Input [yellow] 17" xfId="11996"/>
    <cellStyle name="Input [yellow] 18" xfId="11997"/>
    <cellStyle name="Input [yellow] 19" xfId="11998"/>
    <cellStyle name="Input [yellow] 2" xfId="11999"/>
    <cellStyle name="Input [yellow] 20" xfId="12000"/>
    <cellStyle name="Input [yellow] 21" xfId="12001"/>
    <cellStyle name="Input [yellow] 22" xfId="12002"/>
    <cellStyle name="Input [yellow] 23" xfId="12003"/>
    <cellStyle name="Input [yellow] 24" xfId="12004"/>
    <cellStyle name="Input [yellow] 25" xfId="12005"/>
    <cellStyle name="Input [yellow] 26" xfId="12006"/>
    <cellStyle name="Input [yellow] 27" xfId="12007"/>
    <cellStyle name="Input [yellow] 28" xfId="12008"/>
    <cellStyle name="Input [yellow] 29" xfId="12009"/>
    <cellStyle name="Input [yellow] 3" xfId="12010"/>
    <cellStyle name="Input [yellow] 30" xfId="12011"/>
    <cellStyle name="Input [yellow] 31" xfId="12012"/>
    <cellStyle name="Input [yellow] 32" xfId="12013"/>
    <cellStyle name="Input [yellow] 33" xfId="12014"/>
    <cellStyle name="Input [yellow] 34" xfId="12015"/>
    <cellStyle name="Input [yellow] 35" xfId="12016"/>
    <cellStyle name="Input [yellow] 36" xfId="12017"/>
    <cellStyle name="Input [yellow] 37" xfId="12018"/>
    <cellStyle name="Input [yellow] 38" xfId="12019"/>
    <cellStyle name="Input [yellow] 39" xfId="12020"/>
    <cellStyle name="Input [yellow] 4" xfId="12021"/>
    <cellStyle name="Input [yellow] 40" xfId="12022"/>
    <cellStyle name="Input [yellow] 41" xfId="12023"/>
    <cellStyle name="Input [yellow] 42" xfId="12024"/>
    <cellStyle name="Input [yellow] 43" xfId="12025"/>
    <cellStyle name="Input [yellow] 44" xfId="12026"/>
    <cellStyle name="Input [yellow] 45" xfId="12027"/>
    <cellStyle name="Input [yellow] 46" xfId="12028"/>
    <cellStyle name="Input [yellow] 47" xfId="12029"/>
    <cellStyle name="Input [yellow] 48" xfId="12030"/>
    <cellStyle name="Input [yellow] 49" xfId="12031"/>
    <cellStyle name="Input [yellow] 5" xfId="12032"/>
    <cellStyle name="Input [yellow] 6" xfId="12033"/>
    <cellStyle name="Input [yellow] 7" xfId="12034"/>
    <cellStyle name="Input [yellow] 8" xfId="12035"/>
    <cellStyle name="Input [yellow] 9" xfId="12036"/>
    <cellStyle name="Input £" xfId="12037"/>
    <cellStyle name="Input £ 10" xfId="12038"/>
    <cellStyle name="Input £ 11" xfId="12039"/>
    <cellStyle name="Input £ 12" xfId="12040"/>
    <cellStyle name="Input £ 13" xfId="12041"/>
    <cellStyle name="Input £ 14" xfId="12042"/>
    <cellStyle name="Input £ 15" xfId="12043"/>
    <cellStyle name="Input £ 16" xfId="12044"/>
    <cellStyle name="Input £ 17" xfId="12045"/>
    <cellStyle name="Input £ 18" xfId="12046"/>
    <cellStyle name="Input £ 19" xfId="12047"/>
    <cellStyle name="Input £ 2" xfId="12048"/>
    <cellStyle name="Input £ 2 10" xfId="12049"/>
    <cellStyle name="Input £ 2 11" xfId="12050"/>
    <cellStyle name="Input £ 2 12" xfId="12051"/>
    <cellStyle name="Input £ 2 13" xfId="12052"/>
    <cellStyle name="Input £ 2 14" xfId="12053"/>
    <cellStyle name="Input £ 2 15" xfId="12054"/>
    <cellStyle name="Input £ 2 16" xfId="12055"/>
    <cellStyle name="Input £ 2 17" xfId="12056"/>
    <cellStyle name="Input £ 2 18" xfId="12057"/>
    <cellStyle name="Input £ 2 19" xfId="12058"/>
    <cellStyle name="Input £ 2 2" xfId="12059"/>
    <cellStyle name="Input £ 2 20" xfId="12060"/>
    <cellStyle name="Input £ 2 21" xfId="12061"/>
    <cellStyle name="Input £ 2 3" xfId="12062"/>
    <cellStyle name="Input £ 2 4" xfId="12063"/>
    <cellStyle name="Input £ 2 5" xfId="12064"/>
    <cellStyle name="Input £ 2 6" xfId="12065"/>
    <cellStyle name="Input £ 2 7" xfId="12066"/>
    <cellStyle name="Input £ 2 8" xfId="12067"/>
    <cellStyle name="Input £ 2 9" xfId="12068"/>
    <cellStyle name="Input £ 20" xfId="12069"/>
    <cellStyle name="Input £ 21" xfId="12070"/>
    <cellStyle name="Input £ 22" xfId="12071"/>
    <cellStyle name="Input £ 3" xfId="12072"/>
    <cellStyle name="Input £ 4" xfId="12073"/>
    <cellStyle name="Input £ 5" xfId="12074"/>
    <cellStyle name="Input £ 6" xfId="12075"/>
    <cellStyle name="Input £ 7" xfId="12076"/>
    <cellStyle name="Input £ 8" xfId="12077"/>
    <cellStyle name="Input £ 9" xfId="12078"/>
    <cellStyle name="Input 1" xfId="12079"/>
    <cellStyle name="Input 1 - Light" xfId="12080"/>
    <cellStyle name="Input 1 - Light 2" xfId="12081"/>
    <cellStyle name="Input 1 2" xfId="12082"/>
    <cellStyle name="Input 1 3" xfId="12083"/>
    <cellStyle name="Input 1 3 2" xfId="12084"/>
    <cellStyle name="Input 1 3 3" xfId="12085"/>
    <cellStyle name="Input 1 3 4" xfId="12086"/>
    <cellStyle name="Input 1 3 5" xfId="12087"/>
    <cellStyle name="Input 1 3 6" xfId="12088"/>
    <cellStyle name="Input 1 4" xfId="12089"/>
    <cellStyle name="Input 1 4 2" xfId="12090"/>
    <cellStyle name="Input 1 4 3" xfId="12091"/>
    <cellStyle name="Input 1 4 4" xfId="12092"/>
    <cellStyle name="Input 1 4 5" xfId="12093"/>
    <cellStyle name="Input 1 4 6" xfId="12094"/>
    <cellStyle name="Input 1 5" xfId="12095"/>
    <cellStyle name="Input 1 5 2" xfId="12096"/>
    <cellStyle name="Input 1 5 3" xfId="12097"/>
    <cellStyle name="Input 1 5 4" xfId="12098"/>
    <cellStyle name="Input 1 5 5" xfId="12099"/>
    <cellStyle name="Input 1 5 6" xfId="12100"/>
    <cellStyle name="Input 1 6" xfId="12101"/>
    <cellStyle name="Input 1 6 2" xfId="12102"/>
    <cellStyle name="Input 1 6 3" xfId="12103"/>
    <cellStyle name="Input 1 6 4" xfId="12104"/>
    <cellStyle name="Input 1 6 5" xfId="12105"/>
    <cellStyle name="Input 1 6 6" xfId="12106"/>
    <cellStyle name="Input 1_Bid Revenue Forecast" xfId="12107"/>
    <cellStyle name="Input 10" xfId="12108"/>
    <cellStyle name="Input 10 2" xfId="12109"/>
    <cellStyle name="Input 10 2 2" xfId="12110"/>
    <cellStyle name="Input 10 2 2 10" xfId="12111"/>
    <cellStyle name="Input 10 2 2 11" xfId="12112"/>
    <cellStyle name="Input 10 2 2 12" xfId="12113"/>
    <cellStyle name="Input 10 2 2 13" xfId="12114"/>
    <cellStyle name="Input 10 2 2 14" xfId="12115"/>
    <cellStyle name="Input 10 2 2 15" xfId="12116"/>
    <cellStyle name="Input 10 2 2 16" xfId="12117"/>
    <cellStyle name="Input 10 2 2 17" xfId="12118"/>
    <cellStyle name="Input 10 2 2 18" xfId="12119"/>
    <cellStyle name="Input 10 2 2 19" xfId="12120"/>
    <cellStyle name="Input 10 2 2 2" xfId="12121"/>
    <cellStyle name="Input 10 2 2 20" xfId="12122"/>
    <cellStyle name="Input 10 2 2 21" xfId="12123"/>
    <cellStyle name="Input 10 2 2 22" xfId="12124"/>
    <cellStyle name="Input 10 2 2 23" xfId="12125"/>
    <cellStyle name="Input 10 2 2 24" xfId="12126"/>
    <cellStyle name="Input 10 2 2 25" xfId="12127"/>
    <cellStyle name="Input 10 2 2 26" xfId="12128"/>
    <cellStyle name="Input 10 2 2 27" xfId="12129"/>
    <cellStyle name="Input 10 2 2 28" xfId="12130"/>
    <cellStyle name="Input 10 2 2 29" xfId="12131"/>
    <cellStyle name="Input 10 2 2 3" xfId="12132"/>
    <cellStyle name="Input 10 2 2 30" xfId="12133"/>
    <cellStyle name="Input 10 2 2 31" xfId="12134"/>
    <cellStyle name="Input 10 2 2 32" xfId="12135"/>
    <cellStyle name="Input 10 2 2 33" xfId="12136"/>
    <cellStyle name="Input 10 2 2 34" xfId="12137"/>
    <cellStyle name="Input 10 2 2 35" xfId="12138"/>
    <cellStyle name="Input 10 2 2 36" xfId="12139"/>
    <cellStyle name="Input 10 2 2 37" xfId="12140"/>
    <cellStyle name="Input 10 2 2 38" xfId="12141"/>
    <cellStyle name="Input 10 2 2 39" xfId="12142"/>
    <cellStyle name="Input 10 2 2 4" xfId="12143"/>
    <cellStyle name="Input 10 2 2 40" xfId="12144"/>
    <cellStyle name="Input 10 2 2 41" xfId="12145"/>
    <cellStyle name="Input 10 2 2 42" xfId="12146"/>
    <cellStyle name="Input 10 2 2 43" xfId="12147"/>
    <cellStyle name="Input 10 2 2 44" xfId="12148"/>
    <cellStyle name="Input 10 2 2 45" xfId="12149"/>
    <cellStyle name="Input 10 2 2 46" xfId="12150"/>
    <cellStyle name="Input 10 2 2 47" xfId="12151"/>
    <cellStyle name="Input 10 2 2 48" xfId="12152"/>
    <cellStyle name="Input 10 2 2 49" xfId="12153"/>
    <cellStyle name="Input 10 2 2 5" xfId="12154"/>
    <cellStyle name="Input 10 2 2 6" xfId="12155"/>
    <cellStyle name="Input 10 2 2 7" xfId="12156"/>
    <cellStyle name="Input 10 2 2 8" xfId="12157"/>
    <cellStyle name="Input 10 2 2 9" xfId="12158"/>
    <cellStyle name="Input 10 3" xfId="12159"/>
    <cellStyle name="Input 10 3 10" xfId="12160"/>
    <cellStyle name="Input 10 3 11" xfId="12161"/>
    <cellStyle name="Input 10 3 12" xfId="12162"/>
    <cellStyle name="Input 10 3 13" xfId="12163"/>
    <cellStyle name="Input 10 3 14" xfId="12164"/>
    <cellStyle name="Input 10 3 15" xfId="12165"/>
    <cellStyle name="Input 10 3 16" xfId="12166"/>
    <cellStyle name="Input 10 3 17" xfId="12167"/>
    <cellStyle name="Input 10 3 18" xfId="12168"/>
    <cellStyle name="Input 10 3 19" xfId="12169"/>
    <cellStyle name="Input 10 3 2" xfId="12170"/>
    <cellStyle name="Input 10 3 20" xfId="12171"/>
    <cellStyle name="Input 10 3 21" xfId="12172"/>
    <cellStyle name="Input 10 3 22" xfId="12173"/>
    <cellStyle name="Input 10 3 23" xfId="12174"/>
    <cellStyle name="Input 10 3 24" xfId="12175"/>
    <cellStyle name="Input 10 3 25" xfId="12176"/>
    <cellStyle name="Input 10 3 26" xfId="12177"/>
    <cellStyle name="Input 10 3 27" xfId="12178"/>
    <cellStyle name="Input 10 3 28" xfId="12179"/>
    <cellStyle name="Input 10 3 29" xfId="12180"/>
    <cellStyle name="Input 10 3 3" xfId="12181"/>
    <cellStyle name="Input 10 3 30" xfId="12182"/>
    <cellStyle name="Input 10 3 31" xfId="12183"/>
    <cellStyle name="Input 10 3 32" xfId="12184"/>
    <cellStyle name="Input 10 3 33" xfId="12185"/>
    <cellStyle name="Input 10 3 34" xfId="12186"/>
    <cellStyle name="Input 10 3 35" xfId="12187"/>
    <cellStyle name="Input 10 3 36" xfId="12188"/>
    <cellStyle name="Input 10 3 37" xfId="12189"/>
    <cellStyle name="Input 10 3 38" xfId="12190"/>
    <cellStyle name="Input 10 3 39" xfId="12191"/>
    <cellStyle name="Input 10 3 4" xfId="12192"/>
    <cellStyle name="Input 10 3 40" xfId="12193"/>
    <cellStyle name="Input 10 3 41" xfId="12194"/>
    <cellStyle name="Input 10 3 42" xfId="12195"/>
    <cellStyle name="Input 10 3 43" xfId="12196"/>
    <cellStyle name="Input 10 3 44" xfId="12197"/>
    <cellStyle name="Input 10 3 45" xfId="12198"/>
    <cellStyle name="Input 10 3 46" xfId="12199"/>
    <cellStyle name="Input 10 3 47" xfId="12200"/>
    <cellStyle name="Input 10 3 48" xfId="12201"/>
    <cellStyle name="Input 10 3 49" xfId="12202"/>
    <cellStyle name="Input 10 3 5" xfId="12203"/>
    <cellStyle name="Input 10 3 6" xfId="12204"/>
    <cellStyle name="Input 10 3 7" xfId="12205"/>
    <cellStyle name="Input 10 3 8" xfId="12206"/>
    <cellStyle name="Input 10 3 9" xfId="12207"/>
    <cellStyle name="Input 11" xfId="12208"/>
    <cellStyle name="Input 11 2" xfId="12209"/>
    <cellStyle name="Input 11 2 2" xfId="12210"/>
    <cellStyle name="Input 11 2 2 10" xfId="12211"/>
    <cellStyle name="Input 11 2 2 11" xfId="12212"/>
    <cellStyle name="Input 11 2 2 12" xfId="12213"/>
    <cellStyle name="Input 11 2 2 13" xfId="12214"/>
    <cellStyle name="Input 11 2 2 14" xfId="12215"/>
    <cellStyle name="Input 11 2 2 15" xfId="12216"/>
    <cellStyle name="Input 11 2 2 16" xfId="12217"/>
    <cellStyle name="Input 11 2 2 17" xfId="12218"/>
    <cellStyle name="Input 11 2 2 18" xfId="12219"/>
    <cellStyle name="Input 11 2 2 19" xfId="12220"/>
    <cellStyle name="Input 11 2 2 2" xfId="12221"/>
    <cellStyle name="Input 11 2 2 20" xfId="12222"/>
    <cellStyle name="Input 11 2 2 21" xfId="12223"/>
    <cellStyle name="Input 11 2 2 22" xfId="12224"/>
    <cellStyle name="Input 11 2 2 23" xfId="12225"/>
    <cellStyle name="Input 11 2 2 24" xfId="12226"/>
    <cellStyle name="Input 11 2 2 25" xfId="12227"/>
    <cellStyle name="Input 11 2 2 26" xfId="12228"/>
    <cellStyle name="Input 11 2 2 27" xfId="12229"/>
    <cellStyle name="Input 11 2 2 28" xfId="12230"/>
    <cellStyle name="Input 11 2 2 29" xfId="12231"/>
    <cellStyle name="Input 11 2 2 3" xfId="12232"/>
    <cellStyle name="Input 11 2 2 30" xfId="12233"/>
    <cellStyle name="Input 11 2 2 31" xfId="12234"/>
    <cellStyle name="Input 11 2 2 32" xfId="12235"/>
    <cellStyle name="Input 11 2 2 33" xfId="12236"/>
    <cellStyle name="Input 11 2 2 34" xfId="12237"/>
    <cellStyle name="Input 11 2 2 35" xfId="12238"/>
    <cellStyle name="Input 11 2 2 36" xfId="12239"/>
    <cellStyle name="Input 11 2 2 37" xfId="12240"/>
    <cellStyle name="Input 11 2 2 38" xfId="12241"/>
    <cellStyle name="Input 11 2 2 39" xfId="12242"/>
    <cellStyle name="Input 11 2 2 4" xfId="12243"/>
    <cellStyle name="Input 11 2 2 40" xfId="12244"/>
    <cellStyle name="Input 11 2 2 41" xfId="12245"/>
    <cellStyle name="Input 11 2 2 42" xfId="12246"/>
    <cellStyle name="Input 11 2 2 43" xfId="12247"/>
    <cellStyle name="Input 11 2 2 44" xfId="12248"/>
    <cellStyle name="Input 11 2 2 45" xfId="12249"/>
    <cellStyle name="Input 11 2 2 46" xfId="12250"/>
    <cellStyle name="Input 11 2 2 47" xfId="12251"/>
    <cellStyle name="Input 11 2 2 48" xfId="12252"/>
    <cellStyle name="Input 11 2 2 49" xfId="12253"/>
    <cellStyle name="Input 11 2 2 5" xfId="12254"/>
    <cellStyle name="Input 11 2 2 6" xfId="12255"/>
    <cellStyle name="Input 11 2 2 7" xfId="12256"/>
    <cellStyle name="Input 11 2 2 8" xfId="12257"/>
    <cellStyle name="Input 11 2 2 9" xfId="12258"/>
    <cellStyle name="Input 11 3" xfId="12259"/>
    <cellStyle name="Input 11 3 10" xfId="12260"/>
    <cellStyle name="Input 11 3 11" xfId="12261"/>
    <cellStyle name="Input 11 3 12" xfId="12262"/>
    <cellStyle name="Input 11 3 13" xfId="12263"/>
    <cellStyle name="Input 11 3 14" xfId="12264"/>
    <cellStyle name="Input 11 3 15" xfId="12265"/>
    <cellStyle name="Input 11 3 16" xfId="12266"/>
    <cellStyle name="Input 11 3 17" xfId="12267"/>
    <cellStyle name="Input 11 3 18" xfId="12268"/>
    <cellStyle name="Input 11 3 19" xfId="12269"/>
    <cellStyle name="Input 11 3 2" xfId="12270"/>
    <cellStyle name="Input 11 3 20" xfId="12271"/>
    <cellStyle name="Input 11 3 21" xfId="12272"/>
    <cellStyle name="Input 11 3 22" xfId="12273"/>
    <cellStyle name="Input 11 3 23" xfId="12274"/>
    <cellStyle name="Input 11 3 24" xfId="12275"/>
    <cellStyle name="Input 11 3 25" xfId="12276"/>
    <cellStyle name="Input 11 3 26" xfId="12277"/>
    <cellStyle name="Input 11 3 27" xfId="12278"/>
    <cellStyle name="Input 11 3 28" xfId="12279"/>
    <cellStyle name="Input 11 3 29" xfId="12280"/>
    <cellStyle name="Input 11 3 3" xfId="12281"/>
    <cellStyle name="Input 11 3 30" xfId="12282"/>
    <cellStyle name="Input 11 3 31" xfId="12283"/>
    <cellStyle name="Input 11 3 32" xfId="12284"/>
    <cellStyle name="Input 11 3 33" xfId="12285"/>
    <cellStyle name="Input 11 3 34" xfId="12286"/>
    <cellStyle name="Input 11 3 35" xfId="12287"/>
    <cellStyle name="Input 11 3 36" xfId="12288"/>
    <cellStyle name="Input 11 3 37" xfId="12289"/>
    <cellStyle name="Input 11 3 38" xfId="12290"/>
    <cellStyle name="Input 11 3 39" xfId="12291"/>
    <cellStyle name="Input 11 3 4" xfId="12292"/>
    <cellStyle name="Input 11 3 40" xfId="12293"/>
    <cellStyle name="Input 11 3 41" xfId="12294"/>
    <cellStyle name="Input 11 3 42" xfId="12295"/>
    <cellStyle name="Input 11 3 43" xfId="12296"/>
    <cellStyle name="Input 11 3 44" xfId="12297"/>
    <cellStyle name="Input 11 3 45" xfId="12298"/>
    <cellStyle name="Input 11 3 46" xfId="12299"/>
    <cellStyle name="Input 11 3 47" xfId="12300"/>
    <cellStyle name="Input 11 3 48" xfId="12301"/>
    <cellStyle name="Input 11 3 49" xfId="12302"/>
    <cellStyle name="Input 11 3 5" xfId="12303"/>
    <cellStyle name="Input 11 3 6" xfId="12304"/>
    <cellStyle name="Input 11 3 7" xfId="12305"/>
    <cellStyle name="Input 11 3 8" xfId="12306"/>
    <cellStyle name="Input 11 3 9" xfId="12307"/>
    <cellStyle name="Input 12" xfId="12308"/>
    <cellStyle name="Input 12 2" xfId="12309"/>
    <cellStyle name="Input 12 2 2" xfId="12310"/>
    <cellStyle name="Input 12 2 2 10" xfId="12311"/>
    <cellStyle name="Input 12 2 2 11" xfId="12312"/>
    <cellStyle name="Input 12 2 2 12" xfId="12313"/>
    <cellStyle name="Input 12 2 2 13" xfId="12314"/>
    <cellStyle name="Input 12 2 2 14" xfId="12315"/>
    <cellStyle name="Input 12 2 2 15" xfId="12316"/>
    <cellStyle name="Input 12 2 2 16" xfId="12317"/>
    <cellStyle name="Input 12 2 2 17" xfId="12318"/>
    <cellStyle name="Input 12 2 2 18" xfId="12319"/>
    <cellStyle name="Input 12 2 2 19" xfId="12320"/>
    <cellStyle name="Input 12 2 2 2" xfId="12321"/>
    <cellStyle name="Input 12 2 2 20" xfId="12322"/>
    <cellStyle name="Input 12 2 2 21" xfId="12323"/>
    <cellStyle name="Input 12 2 2 22" xfId="12324"/>
    <cellStyle name="Input 12 2 2 23" xfId="12325"/>
    <cellStyle name="Input 12 2 2 24" xfId="12326"/>
    <cellStyle name="Input 12 2 2 25" xfId="12327"/>
    <cellStyle name="Input 12 2 2 26" xfId="12328"/>
    <cellStyle name="Input 12 2 2 27" xfId="12329"/>
    <cellStyle name="Input 12 2 2 28" xfId="12330"/>
    <cellStyle name="Input 12 2 2 29" xfId="12331"/>
    <cellStyle name="Input 12 2 2 3" xfId="12332"/>
    <cellStyle name="Input 12 2 2 30" xfId="12333"/>
    <cellStyle name="Input 12 2 2 31" xfId="12334"/>
    <cellStyle name="Input 12 2 2 32" xfId="12335"/>
    <cellStyle name="Input 12 2 2 33" xfId="12336"/>
    <cellStyle name="Input 12 2 2 34" xfId="12337"/>
    <cellStyle name="Input 12 2 2 35" xfId="12338"/>
    <cellStyle name="Input 12 2 2 36" xfId="12339"/>
    <cellStyle name="Input 12 2 2 37" xfId="12340"/>
    <cellStyle name="Input 12 2 2 38" xfId="12341"/>
    <cellStyle name="Input 12 2 2 39" xfId="12342"/>
    <cellStyle name="Input 12 2 2 4" xfId="12343"/>
    <cellStyle name="Input 12 2 2 40" xfId="12344"/>
    <cellStyle name="Input 12 2 2 41" xfId="12345"/>
    <cellStyle name="Input 12 2 2 42" xfId="12346"/>
    <cellStyle name="Input 12 2 2 43" xfId="12347"/>
    <cellStyle name="Input 12 2 2 44" xfId="12348"/>
    <cellStyle name="Input 12 2 2 45" xfId="12349"/>
    <cellStyle name="Input 12 2 2 46" xfId="12350"/>
    <cellStyle name="Input 12 2 2 47" xfId="12351"/>
    <cellStyle name="Input 12 2 2 48" xfId="12352"/>
    <cellStyle name="Input 12 2 2 49" xfId="12353"/>
    <cellStyle name="Input 12 2 2 5" xfId="12354"/>
    <cellStyle name="Input 12 2 2 6" xfId="12355"/>
    <cellStyle name="Input 12 2 2 7" xfId="12356"/>
    <cellStyle name="Input 12 2 2 8" xfId="12357"/>
    <cellStyle name="Input 12 2 2 9" xfId="12358"/>
    <cellStyle name="Input 12 3" xfId="12359"/>
    <cellStyle name="Input 12 3 10" xfId="12360"/>
    <cellStyle name="Input 12 3 11" xfId="12361"/>
    <cellStyle name="Input 12 3 12" xfId="12362"/>
    <cellStyle name="Input 12 3 13" xfId="12363"/>
    <cellStyle name="Input 12 3 14" xfId="12364"/>
    <cellStyle name="Input 12 3 15" xfId="12365"/>
    <cellStyle name="Input 12 3 16" xfId="12366"/>
    <cellStyle name="Input 12 3 17" xfId="12367"/>
    <cellStyle name="Input 12 3 18" xfId="12368"/>
    <cellStyle name="Input 12 3 19" xfId="12369"/>
    <cellStyle name="Input 12 3 2" xfId="12370"/>
    <cellStyle name="Input 12 3 20" xfId="12371"/>
    <cellStyle name="Input 12 3 21" xfId="12372"/>
    <cellStyle name="Input 12 3 22" xfId="12373"/>
    <cellStyle name="Input 12 3 23" xfId="12374"/>
    <cellStyle name="Input 12 3 24" xfId="12375"/>
    <cellStyle name="Input 12 3 25" xfId="12376"/>
    <cellStyle name="Input 12 3 26" xfId="12377"/>
    <cellStyle name="Input 12 3 27" xfId="12378"/>
    <cellStyle name="Input 12 3 28" xfId="12379"/>
    <cellStyle name="Input 12 3 29" xfId="12380"/>
    <cellStyle name="Input 12 3 3" xfId="12381"/>
    <cellStyle name="Input 12 3 30" xfId="12382"/>
    <cellStyle name="Input 12 3 31" xfId="12383"/>
    <cellStyle name="Input 12 3 32" xfId="12384"/>
    <cellStyle name="Input 12 3 33" xfId="12385"/>
    <cellStyle name="Input 12 3 34" xfId="12386"/>
    <cellStyle name="Input 12 3 35" xfId="12387"/>
    <cellStyle name="Input 12 3 36" xfId="12388"/>
    <cellStyle name="Input 12 3 37" xfId="12389"/>
    <cellStyle name="Input 12 3 38" xfId="12390"/>
    <cellStyle name="Input 12 3 39" xfId="12391"/>
    <cellStyle name="Input 12 3 4" xfId="12392"/>
    <cellStyle name="Input 12 3 40" xfId="12393"/>
    <cellStyle name="Input 12 3 41" xfId="12394"/>
    <cellStyle name="Input 12 3 42" xfId="12395"/>
    <cellStyle name="Input 12 3 43" xfId="12396"/>
    <cellStyle name="Input 12 3 44" xfId="12397"/>
    <cellStyle name="Input 12 3 45" xfId="12398"/>
    <cellStyle name="Input 12 3 46" xfId="12399"/>
    <cellStyle name="Input 12 3 47" xfId="12400"/>
    <cellStyle name="Input 12 3 48" xfId="12401"/>
    <cellStyle name="Input 12 3 49" xfId="12402"/>
    <cellStyle name="Input 12 3 5" xfId="12403"/>
    <cellStyle name="Input 12 3 6" xfId="12404"/>
    <cellStyle name="Input 12 3 7" xfId="12405"/>
    <cellStyle name="Input 12 3 8" xfId="12406"/>
    <cellStyle name="Input 12 3 9" xfId="12407"/>
    <cellStyle name="Input 13" xfId="12408"/>
    <cellStyle name="Input 13 2" xfId="12409"/>
    <cellStyle name="Input 13 2 10" xfId="12410"/>
    <cellStyle name="Input 13 2 11" xfId="12411"/>
    <cellStyle name="Input 13 2 12" xfId="12412"/>
    <cellStyle name="Input 13 2 13" xfId="12413"/>
    <cellStyle name="Input 13 2 14" xfId="12414"/>
    <cellStyle name="Input 13 2 15" xfId="12415"/>
    <cellStyle name="Input 13 2 16" xfId="12416"/>
    <cellStyle name="Input 13 2 17" xfId="12417"/>
    <cellStyle name="Input 13 2 18" xfId="12418"/>
    <cellStyle name="Input 13 2 19" xfId="12419"/>
    <cellStyle name="Input 13 2 2" xfId="12420"/>
    <cellStyle name="Input 13 2 20" xfId="12421"/>
    <cellStyle name="Input 13 2 21" xfId="12422"/>
    <cellStyle name="Input 13 2 22" xfId="12423"/>
    <cellStyle name="Input 13 2 23" xfId="12424"/>
    <cellStyle name="Input 13 2 24" xfId="12425"/>
    <cellStyle name="Input 13 2 25" xfId="12426"/>
    <cellStyle name="Input 13 2 26" xfId="12427"/>
    <cellStyle name="Input 13 2 27" xfId="12428"/>
    <cellStyle name="Input 13 2 28" xfId="12429"/>
    <cellStyle name="Input 13 2 29" xfId="12430"/>
    <cellStyle name="Input 13 2 3" xfId="12431"/>
    <cellStyle name="Input 13 2 30" xfId="12432"/>
    <cellStyle name="Input 13 2 31" xfId="12433"/>
    <cellStyle name="Input 13 2 32" xfId="12434"/>
    <cellStyle name="Input 13 2 33" xfId="12435"/>
    <cellStyle name="Input 13 2 34" xfId="12436"/>
    <cellStyle name="Input 13 2 35" xfId="12437"/>
    <cellStyle name="Input 13 2 36" xfId="12438"/>
    <cellStyle name="Input 13 2 37" xfId="12439"/>
    <cellStyle name="Input 13 2 38" xfId="12440"/>
    <cellStyle name="Input 13 2 39" xfId="12441"/>
    <cellStyle name="Input 13 2 4" xfId="12442"/>
    <cellStyle name="Input 13 2 40" xfId="12443"/>
    <cellStyle name="Input 13 2 41" xfId="12444"/>
    <cellStyle name="Input 13 2 42" xfId="12445"/>
    <cellStyle name="Input 13 2 43" xfId="12446"/>
    <cellStyle name="Input 13 2 44" xfId="12447"/>
    <cellStyle name="Input 13 2 45" xfId="12448"/>
    <cellStyle name="Input 13 2 46" xfId="12449"/>
    <cellStyle name="Input 13 2 47" xfId="12450"/>
    <cellStyle name="Input 13 2 48" xfId="12451"/>
    <cellStyle name="Input 13 2 49" xfId="12452"/>
    <cellStyle name="Input 13 2 5" xfId="12453"/>
    <cellStyle name="Input 13 2 6" xfId="12454"/>
    <cellStyle name="Input 13 2 7" xfId="12455"/>
    <cellStyle name="Input 13 2 8" xfId="12456"/>
    <cellStyle name="Input 13 2 9" xfId="12457"/>
    <cellStyle name="Input 14" xfId="12458"/>
    <cellStyle name="Input 14 2" xfId="12459"/>
    <cellStyle name="Input 14 2 2" xfId="12460"/>
    <cellStyle name="Input 14 2 2 10" xfId="12461"/>
    <cellStyle name="Input 14 2 2 11" xfId="12462"/>
    <cellStyle name="Input 14 2 2 12" xfId="12463"/>
    <cellStyle name="Input 14 2 2 13" xfId="12464"/>
    <cellStyle name="Input 14 2 2 14" xfId="12465"/>
    <cellStyle name="Input 14 2 2 15" xfId="12466"/>
    <cellStyle name="Input 14 2 2 16" xfId="12467"/>
    <cellStyle name="Input 14 2 2 17" xfId="12468"/>
    <cellStyle name="Input 14 2 2 18" xfId="12469"/>
    <cellStyle name="Input 14 2 2 19" xfId="12470"/>
    <cellStyle name="Input 14 2 2 2" xfId="12471"/>
    <cellStyle name="Input 14 2 2 20" xfId="12472"/>
    <cellStyle name="Input 14 2 2 21" xfId="12473"/>
    <cellStyle name="Input 14 2 2 22" xfId="12474"/>
    <cellStyle name="Input 14 2 2 23" xfId="12475"/>
    <cellStyle name="Input 14 2 2 24" xfId="12476"/>
    <cellStyle name="Input 14 2 2 25" xfId="12477"/>
    <cellStyle name="Input 14 2 2 26" xfId="12478"/>
    <cellStyle name="Input 14 2 2 27" xfId="12479"/>
    <cellStyle name="Input 14 2 2 28" xfId="12480"/>
    <cellStyle name="Input 14 2 2 29" xfId="12481"/>
    <cellStyle name="Input 14 2 2 3" xfId="12482"/>
    <cellStyle name="Input 14 2 2 30" xfId="12483"/>
    <cellStyle name="Input 14 2 2 31" xfId="12484"/>
    <cellStyle name="Input 14 2 2 32" xfId="12485"/>
    <cellStyle name="Input 14 2 2 33" xfId="12486"/>
    <cellStyle name="Input 14 2 2 34" xfId="12487"/>
    <cellStyle name="Input 14 2 2 35" xfId="12488"/>
    <cellStyle name="Input 14 2 2 36" xfId="12489"/>
    <cellStyle name="Input 14 2 2 37" xfId="12490"/>
    <cellStyle name="Input 14 2 2 38" xfId="12491"/>
    <cellStyle name="Input 14 2 2 39" xfId="12492"/>
    <cellStyle name="Input 14 2 2 4" xfId="12493"/>
    <cellStyle name="Input 14 2 2 40" xfId="12494"/>
    <cellStyle name="Input 14 2 2 41" xfId="12495"/>
    <cellStyle name="Input 14 2 2 42" xfId="12496"/>
    <cellStyle name="Input 14 2 2 43" xfId="12497"/>
    <cellStyle name="Input 14 2 2 44" xfId="12498"/>
    <cellStyle name="Input 14 2 2 45" xfId="12499"/>
    <cellStyle name="Input 14 2 2 46" xfId="12500"/>
    <cellStyle name="Input 14 2 2 47" xfId="12501"/>
    <cellStyle name="Input 14 2 2 48" xfId="12502"/>
    <cellStyle name="Input 14 2 2 49" xfId="12503"/>
    <cellStyle name="Input 14 2 2 5" xfId="12504"/>
    <cellStyle name="Input 14 2 2 6" xfId="12505"/>
    <cellStyle name="Input 14 2 2 7" xfId="12506"/>
    <cellStyle name="Input 14 2 2 8" xfId="12507"/>
    <cellStyle name="Input 14 2 2 9" xfId="12508"/>
    <cellStyle name="Input 14 3" xfId="12509"/>
    <cellStyle name="Input 14 3 10" xfId="12510"/>
    <cellStyle name="Input 14 3 11" xfId="12511"/>
    <cellStyle name="Input 14 3 12" xfId="12512"/>
    <cellStyle name="Input 14 3 13" xfId="12513"/>
    <cellStyle name="Input 14 3 14" xfId="12514"/>
    <cellStyle name="Input 14 3 15" xfId="12515"/>
    <cellStyle name="Input 14 3 16" xfId="12516"/>
    <cellStyle name="Input 14 3 17" xfId="12517"/>
    <cellStyle name="Input 14 3 18" xfId="12518"/>
    <cellStyle name="Input 14 3 19" xfId="12519"/>
    <cellStyle name="Input 14 3 2" xfId="12520"/>
    <cellStyle name="Input 14 3 20" xfId="12521"/>
    <cellStyle name="Input 14 3 21" xfId="12522"/>
    <cellStyle name="Input 14 3 22" xfId="12523"/>
    <cellStyle name="Input 14 3 23" xfId="12524"/>
    <cellStyle name="Input 14 3 24" xfId="12525"/>
    <cellStyle name="Input 14 3 25" xfId="12526"/>
    <cellStyle name="Input 14 3 26" xfId="12527"/>
    <cellStyle name="Input 14 3 27" xfId="12528"/>
    <cellStyle name="Input 14 3 28" xfId="12529"/>
    <cellStyle name="Input 14 3 29" xfId="12530"/>
    <cellStyle name="Input 14 3 3" xfId="12531"/>
    <cellStyle name="Input 14 3 30" xfId="12532"/>
    <cellStyle name="Input 14 3 31" xfId="12533"/>
    <cellStyle name="Input 14 3 32" xfId="12534"/>
    <cellStyle name="Input 14 3 33" xfId="12535"/>
    <cellStyle name="Input 14 3 34" xfId="12536"/>
    <cellStyle name="Input 14 3 35" xfId="12537"/>
    <cellStyle name="Input 14 3 36" xfId="12538"/>
    <cellStyle name="Input 14 3 37" xfId="12539"/>
    <cellStyle name="Input 14 3 38" xfId="12540"/>
    <cellStyle name="Input 14 3 39" xfId="12541"/>
    <cellStyle name="Input 14 3 4" xfId="12542"/>
    <cellStyle name="Input 14 3 40" xfId="12543"/>
    <cellStyle name="Input 14 3 41" xfId="12544"/>
    <cellStyle name="Input 14 3 42" xfId="12545"/>
    <cellStyle name="Input 14 3 43" xfId="12546"/>
    <cellStyle name="Input 14 3 44" xfId="12547"/>
    <cellStyle name="Input 14 3 45" xfId="12548"/>
    <cellStyle name="Input 14 3 46" xfId="12549"/>
    <cellStyle name="Input 14 3 47" xfId="12550"/>
    <cellStyle name="Input 14 3 48" xfId="12551"/>
    <cellStyle name="Input 14 3 49" xfId="12552"/>
    <cellStyle name="Input 14 3 5" xfId="12553"/>
    <cellStyle name="Input 14 3 6" xfId="12554"/>
    <cellStyle name="Input 14 3 7" xfId="12555"/>
    <cellStyle name="Input 14 3 8" xfId="12556"/>
    <cellStyle name="Input 14 3 9" xfId="12557"/>
    <cellStyle name="Input 15" xfId="12558"/>
    <cellStyle name="Input 15 10" xfId="12559"/>
    <cellStyle name="Input 15 11" xfId="12560"/>
    <cellStyle name="Input 15 12" xfId="12561"/>
    <cellStyle name="Input 15 13" xfId="12562"/>
    <cellStyle name="Input 15 14" xfId="12563"/>
    <cellStyle name="Input 15 15" xfId="12564"/>
    <cellStyle name="Input 15 16" xfId="12565"/>
    <cellStyle name="Input 15 17" xfId="12566"/>
    <cellStyle name="Input 15 18" xfId="12567"/>
    <cellStyle name="Input 15 19" xfId="12568"/>
    <cellStyle name="Input 15 2" xfId="12569"/>
    <cellStyle name="Input 15 2 10" xfId="12570"/>
    <cellStyle name="Input 15 2 11" xfId="12571"/>
    <cellStyle name="Input 15 2 12" xfId="12572"/>
    <cellStyle name="Input 15 2 13" xfId="12573"/>
    <cellStyle name="Input 15 2 14" xfId="12574"/>
    <cellStyle name="Input 15 2 15" xfId="12575"/>
    <cellStyle name="Input 15 2 16" xfId="12576"/>
    <cellStyle name="Input 15 2 17" xfId="12577"/>
    <cellStyle name="Input 15 2 18" xfId="12578"/>
    <cellStyle name="Input 15 2 19" xfId="12579"/>
    <cellStyle name="Input 15 2 2" xfId="12580"/>
    <cellStyle name="Input 15 2 20" xfId="12581"/>
    <cellStyle name="Input 15 2 21" xfId="12582"/>
    <cellStyle name="Input 15 2 22" xfId="12583"/>
    <cellStyle name="Input 15 2 23" xfId="12584"/>
    <cellStyle name="Input 15 2 24" xfId="12585"/>
    <cellStyle name="Input 15 2 25" xfId="12586"/>
    <cellStyle name="Input 15 2 26" xfId="12587"/>
    <cellStyle name="Input 15 2 27" xfId="12588"/>
    <cellStyle name="Input 15 2 28" xfId="12589"/>
    <cellStyle name="Input 15 2 29" xfId="12590"/>
    <cellStyle name="Input 15 2 3" xfId="12591"/>
    <cellStyle name="Input 15 2 30" xfId="12592"/>
    <cellStyle name="Input 15 2 31" xfId="12593"/>
    <cellStyle name="Input 15 2 32" xfId="12594"/>
    <cellStyle name="Input 15 2 33" xfId="12595"/>
    <cellStyle name="Input 15 2 34" xfId="12596"/>
    <cellStyle name="Input 15 2 35" xfId="12597"/>
    <cellStyle name="Input 15 2 36" xfId="12598"/>
    <cellStyle name="Input 15 2 37" xfId="12599"/>
    <cellStyle name="Input 15 2 38" xfId="12600"/>
    <cellStyle name="Input 15 2 39" xfId="12601"/>
    <cellStyle name="Input 15 2 4" xfId="12602"/>
    <cellStyle name="Input 15 2 40" xfId="12603"/>
    <cellStyle name="Input 15 2 41" xfId="12604"/>
    <cellStyle name="Input 15 2 42" xfId="12605"/>
    <cellStyle name="Input 15 2 43" xfId="12606"/>
    <cellStyle name="Input 15 2 44" xfId="12607"/>
    <cellStyle name="Input 15 2 45" xfId="12608"/>
    <cellStyle name="Input 15 2 46" xfId="12609"/>
    <cellStyle name="Input 15 2 47" xfId="12610"/>
    <cellStyle name="Input 15 2 48" xfId="12611"/>
    <cellStyle name="Input 15 2 49" xfId="12612"/>
    <cellStyle name="Input 15 2 5" xfId="12613"/>
    <cellStyle name="Input 15 2 6" xfId="12614"/>
    <cellStyle name="Input 15 2 7" xfId="12615"/>
    <cellStyle name="Input 15 2 8" xfId="12616"/>
    <cellStyle name="Input 15 2 9" xfId="12617"/>
    <cellStyle name="Input 15 20" xfId="12618"/>
    <cellStyle name="Input 15 21" xfId="12619"/>
    <cellStyle name="Input 15 22" xfId="12620"/>
    <cellStyle name="Input 15 23" xfId="12621"/>
    <cellStyle name="Input 15 24" xfId="12622"/>
    <cellStyle name="Input 15 25" xfId="12623"/>
    <cellStyle name="Input 15 26" xfId="12624"/>
    <cellStyle name="Input 15 27" xfId="12625"/>
    <cellStyle name="Input 15 28" xfId="12626"/>
    <cellStyle name="Input 15 29" xfId="12627"/>
    <cellStyle name="Input 15 3" xfId="12628"/>
    <cellStyle name="Input 15 30" xfId="12629"/>
    <cellStyle name="Input 15 31" xfId="12630"/>
    <cellStyle name="Input 15 32" xfId="12631"/>
    <cellStyle name="Input 15 33" xfId="12632"/>
    <cellStyle name="Input 15 34" xfId="12633"/>
    <cellStyle name="Input 15 35" xfId="12634"/>
    <cellStyle name="Input 15 36" xfId="12635"/>
    <cellStyle name="Input 15 37" xfId="12636"/>
    <cellStyle name="Input 15 38" xfId="12637"/>
    <cellStyle name="Input 15 39" xfId="12638"/>
    <cellStyle name="Input 15 4" xfId="12639"/>
    <cellStyle name="Input 15 40" xfId="12640"/>
    <cellStyle name="Input 15 41" xfId="12641"/>
    <cellStyle name="Input 15 42" xfId="12642"/>
    <cellStyle name="Input 15 43" xfId="12643"/>
    <cellStyle name="Input 15 44" xfId="12644"/>
    <cellStyle name="Input 15 45" xfId="12645"/>
    <cellStyle name="Input 15 46" xfId="12646"/>
    <cellStyle name="Input 15 47" xfId="12647"/>
    <cellStyle name="Input 15 48" xfId="12648"/>
    <cellStyle name="Input 15 49" xfId="12649"/>
    <cellStyle name="Input 15 5" xfId="12650"/>
    <cellStyle name="Input 15 50" xfId="12651"/>
    <cellStyle name="Input 15 6" xfId="12652"/>
    <cellStyle name="Input 15 7" xfId="12653"/>
    <cellStyle name="Input 15 8" xfId="12654"/>
    <cellStyle name="Input 15 9" xfId="12655"/>
    <cellStyle name="Input 16" xfId="12656"/>
    <cellStyle name="Input 16 10" xfId="12657"/>
    <cellStyle name="Input 16 11" xfId="12658"/>
    <cellStyle name="Input 16 12" xfId="12659"/>
    <cellStyle name="Input 16 13" xfId="12660"/>
    <cellStyle name="Input 16 14" xfId="12661"/>
    <cellStyle name="Input 16 15" xfId="12662"/>
    <cellStyle name="Input 16 16" xfId="12663"/>
    <cellStyle name="Input 16 17" xfId="12664"/>
    <cellStyle name="Input 16 18" xfId="12665"/>
    <cellStyle name="Input 16 19" xfId="12666"/>
    <cellStyle name="Input 16 2" xfId="12667"/>
    <cellStyle name="Input 16 2 10" xfId="12668"/>
    <cellStyle name="Input 16 2 11" xfId="12669"/>
    <cellStyle name="Input 16 2 12" xfId="12670"/>
    <cellStyle name="Input 16 2 13" xfId="12671"/>
    <cellStyle name="Input 16 2 14" xfId="12672"/>
    <cellStyle name="Input 16 2 15" xfId="12673"/>
    <cellStyle name="Input 16 2 16" xfId="12674"/>
    <cellStyle name="Input 16 2 17" xfId="12675"/>
    <cellStyle name="Input 16 2 18" xfId="12676"/>
    <cellStyle name="Input 16 2 19" xfId="12677"/>
    <cellStyle name="Input 16 2 2" xfId="12678"/>
    <cellStyle name="Input 16 2 20" xfId="12679"/>
    <cellStyle name="Input 16 2 21" xfId="12680"/>
    <cellStyle name="Input 16 2 22" xfId="12681"/>
    <cellStyle name="Input 16 2 23" xfId="12682"/>
    <cellStyle name="Input 16 2 24" xfId="12683"/>
    <cellStyle name="Input 16 2 25" xfId="12684"/>
    <cellStyle name="Input 16 2 26" xfId="12685"/>
    <cellStyle name="Input 16 2 27" xfId="12686"/>
    <cellStyle name="Input 16 2 28" xfId="12687"/>
    <cellStyle name="Input 16 2 29" xfId="12688"/>
    <cellStyle name="Input 16 2 3" xfId="12689"/>
    <cellStyle name="Input 16 2 30" xfId="12690"/>
    <cellStyle name="Input 16 2 31" xfId="12691"/>
    <cellStyle name="Input 16 2 32" xfId="12692"/>
    <cellStyle name="Input 16 2 33" xfId="12693"/>
    <cellStyle name="Input 16 2 34" xfId="12694"/>
    <cellStyle name="Input 16 2 35" xfId="12695"/>
    <cellStyle name="Input 16 2 36" xfId="12696"/>
    <cellStyle name="Input 16 2 37" xfId="12697"/>
    <cellStyle name="Input 16 2 38" xfId="12698"/>
    <cellStyle name="Input 16 2 39" xfId="12699"/>
    <cellStyle name="Input 16 2 4" xfId="12700"/>
    <cellStyle name="Input 16 2 40" xfId="12701"/>
    <cellStyle name="Input 16 2 41" xfId="12702"/>
    <cellStyle name="Input 16 2 42" xfId="12703"/>
    <cellStyle name="Input 16 2 43" xfId="12704"/>
    <cellStyle name="Input 16 2 44" xfId="12705"/>
    <cellStyle name="Input 16 2 45" xfId="12706"/>
    <cellStyle name="Input 16 2 46" xfId="12707"/>
    <cellStyle name="Input 16 2 47" xfId="12708"/>
    <cellStyle name="Input 16 2 48" xfId="12709"/>
    <cellStyle name="Input 16 2 49" xfId="12710"/>
    <cellStyle name="Input 16 2 5" xfId="12711"/>
    <cellStyle name="Input 16 2 6" xfId="12712"/>
    <cellStyle name="Input 16 2 7" xfId="12713"/>
    <cellStyle name="Input 16 2 8" xfId="12714"/>
    <cellStyle name="Input 16 2 9" xfId="12715"/>
    <cellStyle name="Input 16 20" xfId="12716"/>
    <cellStyle name="Input 16 21" xfId="12717"/>
    <cellStyle name="Input 16 22" xfId="12718"/>
    <cellStyle name="Input 16 23" xfId="12719"/>
    <cellStyle name="Input 16 24" xfId="12720"/>
    <cellStyle name="Input 16 25" xfId="12721"/>
    <cellStyle name="Input 16 26" xfId="12722"/>
    <cellStyle name="Input 16 27" xfId="12723"/>
    <cellStyle name="Input 16 28" xfId="12724"/>
    <cellStyle name="Input 16 29" xfId="12725"/>
    <cellStyle name="Input 16 3" xfId="12726"/>
    <cellStyle name="Input 16 30" xfId="12727"/>
    <cellStyle name="Input 16 31" xfId="12728"/>
    <cellStyle name="Input 16 32" xfId="12729"/>
    <cellStyle name="Input 16 33" xfId="12730"/>
    <cellStyle name="Input 16 34" xfId="12731"/>
    <cellStyle name="Input 16 35" xfId="12732"/>
    <cellStyle name="Input 16 36" xfId="12733"/>
    <cellStyle name="Input 16 37" xfId="12734"/>
    <cellStyle name="Input 16 38" xfId="12735"/>
    <cellStyle name="Input 16 39" xfId="12736"/>
    <cellStyle name="Input 16 4" xfId="12737"/>
    <cellStyle name="Input 16 40" xfId="12738"/>
    <cellStyle name="Input 16 41" xfId="12739"/>
    <cellStyle name="Input 16 42" xfId="12740"/>
    <cellStyle name="Input 16 43" xfId="12741"/>
    <cellStyle name="Input 16 44" xfId="12742"/>
    <cellStyle name="Input 16 45" xfId="12743"/>
    <cellStyle name="Input 16 46" xfId="12744"/>
    <cellStyle name="Input 16 47" xfId="12745"/>
    <cellStyle name="Input 16 48" xfId="12746"/>
    <cellStyle name="Input 16 49" xfId="12747"/>
    <cellStyle name="Input 16 5" xfId="12748"/>
    <cellStyle name="Input 16 50" xfId="12749"/>
    <cellStyle name="Input 16 6" xfId="12750"/>
    <cellStyle name="Input 16 7" xfId="12751"/>
    <cellStyle name="Input 16 8" xfId="12752"/>
    <cellStyle name="Input 16 9" xfId="12753"/>
    <cellStyle name="Input 17" xfId="12754"/>
    <cellStyle name="Input 17 10" xfId="12755"/>
    <cellStyle name="Input 17 11" xfId="12756"/>
    <cellStyle name="Input 17 12" xfId="12757"/>
    <cellStyle name="Input 17 13" xfId="12758"/>
    <cellStyle name="Input 17 14" xfId="12759"/>
    <cellStyle name="Input 17 15" xfId="12760"/>
    <cellStyle name="Input 17 16" xfId="12761"/>
    <cellStyle name="Input 17 17" xfId="12762"/>
    <cellStyle name="Input 17 18" xfId="12763"/>
    <cellStyle name="Input 17 19" xfId="12764"/>
    <cellStyle name="Input 17 2" xfId="12765"/>
    <cellStyle name="Input 17 2 10" xfId="12766"/>
    <cellStyle name="Input 17 2 11" xfId="12767"/>
    <cellStyle name="Input 17 2 12" xfId="12768"/>
    <cellStyle name="Input 17 2 13" xfId="12769"/>
    <cellStyle name="Input 17 2 14" xfId="12770"/>
    <cellStyle name="Input 17 2 15" xfId="12771"/>
    <cellStyle name="Input 17 2 16" xfId="12772"/>
    <cellStyle name="Input 17 2 17" xfId="12773"/>
    <cellStyle name="Input 17 2 18" xfId="12774"/>
    <cellStyle name="Input 17 2 19" xfId="12775"/>
    <cellStyle name="Input 17 2 2" xfId="12776"/>
    <cellStyle name="Input 17 2 20" xfId="12777"/>
    <cellStyle name="Input 17 2 21" xfId="12778"/>
    <cellStyle name="Input 17 2 22" xfId="12779"/>
    <cellStyle name="Input 17 2 23" xfId="12780"/>
    <cellStyle name="Input 17 2 24" xfId="12781"/>
    <cellStyle name="Input 17 2 25" xfId="12782"/>
    <cellStyle name="Input 17 2 26" xfId="12783"/>
    <cellStyle name="Input 17 2 27" xfId="12784"/>
    <cellStyle name="Input 17 2 28" xfId="12785"/>
    <cellStyle name="Input 17 2 29" xfId="12786"/>
    <cellStyle name="Input 17 2 3" xfId="12787"/>
    <cellStyle name="Input 17 2 30" xfId="12788"/>
    <cellStyle name="Input 17 2 31" xfId="12789"/>
    <cellStyle name="Input 17 2 32" xfId="12790"/>
    <cellStyle name="Input 17 2 33" xfId="12791"/>
    <cellStyle name="Input 17 2 34" xfId="12792"/>
    <cellStyle name="Input 17 2 35" xfId="12793"/>
    <cellStyle name="Input 17 2 36" xfId="12794"/>
    <cellStyle name="Input 17 2 37" xfId="12795"/>
    <cellStyle name="Input 17 2 38" xfId="12796"/>
    <cellStyle name="Input 17 2 39" xfId="12797"/>
    <cellStyle name="Input 17 2 4" xfId="12798"/>
    <cellStyle name="Input 17 2 40" xfId="12799"/>
    <cellStyle name="Input 17 2 41" xfId="12800"/>
    <cellStyle name="Input 17 2 42" xfId="12801"/>
    <cellStyle name="Input 17 2 43" xfId="12802"/>
    <cellStyle name="Input 17 2 44" xfId="12803"/>
    <cellStyle name="Input 17 2 45" xfId="12804"/>
    <cellStyle name="Input 17 2 46" xfId="12805"/>
    <cellStyle name="Input 17 2 47" xfId="12806"/>
    <cellStyle name="Input 17 2 48" xfId="12807"/>
    <cellStyle name="Input 17 2 49" xfId="12808"/>
    <cellStyle name="Input 17 2 5" xfId="12809"/>
    <cellStyle name="Input 17 2 6" xfId="12810"/>
    <cellStyle name="Input 17 2 7" xfId="12811"/>
    <cellStyle name="Input 17 2 8" xfId="12812"/>
    <cellStyle name="Input 17 2 9" xfId="12813"/>
    <cellStyle name="Input 17 20" xfId="12814"/>
    <cellStyle name="Input 17 21" xfId="12815"/>
    <cellStyle name="Input 17 22" xfId="12816"/>
    <cellStyle name="Input 17 23" xfId="12817"/>
    <cellStyle name="Input 17 24" xfId="12818"/>
    <cellStyle name="Input 17 25" xfId="12819"/>
    <cellStyle name="Input 17 26" xfId="12820"/>
    <cellStyle name="Input 17 27" xfId="12821"/>
    <cellStyle name="Input 17 28" xfId="12822"/>
    <cellStyle name="Input 17 29" xfId="12823"/>
    <cellStyle name="Input 17 3" xfId="12824"/>
    <cellStyle name="Input 17 30" xfId="12825"/>
    <cellStyle name="Input 17 31" xfId="12826"/>
    <cellStyle name="Input 17 32" xfId="12827"/>
    <cellStyle name="Input 17 33" xfId="12828"/>
    <cellStyle name="Input 17 34" xfId="12829"/>
    <cellStyle name="Input 17 35" xfId="12830"/>
    <cellStyle name="Input 17 36" xfId="12831"/>
    <cellStyle name="Input 17 37" xfId="12832"/>
    <cellStyle name="Input 17 38" xfId="12833"/>
    <cellStyle name="Input 17 39" xfId="12834"/>
    <cellStyle name="Input 17 4" xfId="12835"/>
    <cellStyle name="Input 17 40" xfId="12836"/>
    <cellStyle name="Input 17 41" xfId="12837"/>
    <cellStyle name="Input 17 42" xfId="12838"/>
    <cellStyle name="Input 17 43" xfId="12839"/>
    <cellStyle name="Input 17 44" xfId="12840"/>
    <cellStyle name="Input 17 45" xfId="12841"/>
    <cellStyle name="Input 17 46" xfId="12842"/>
    <cellStyle name="Input 17 47" xfId="12843"/>
    <cellStyle name="Input 17 48" xfId="12844"/>
    <cellStyle name="Input 17 49" xfId="12845"/>
    <cellStyle name="Input 17 5" xfId="12846"/>
    <cellStyle name="Input 17 50" xfId="12847"/>
    <cellStyle name="Input 17 6" xfId="12848"/>
    <cellStyle name="Input 17 7" xfId="12849"/>
    <cellStyle name="Input 17 8" xfId="12850"/>
    <cellStyle name="Input 17 9" xfId="12851"/>
    <cellStyle name="Input 18" xfId="12852"/>
    <cellStyle name="Input 18 10" xfId="12853"/>
    <cellStyle name="Input 18 11" xfId="12854"/>
    <cellStyle name="Input 18 12" xfId="12855"/>
    <cellStyle name="Input 18 13" xfId="12856"/>
    <cellStyle name="Input 18 14" xfId="12857"/>
    <cellStyle name="Input 18 15" xfId="12858"/>
    <cellStyle name="Input 18 16" xfId="12859"/>
    <cellStyle name="Input 18 17" xfId="12860"/>
    <cellStyle name="Input 18 18" xfId="12861"/>
    <cellStyle name="Input 18 19" xfId="12862"/>
    <cellStyle name="Input 18 2" xfId="12863"/>
    <cellStyle name="Input 18 2 10" xfId="12864"/>
    <cellStyle name="Input 18 2 11" xfId="12865"/>
    <cellStyle name="Input 18 2 12" xfId="12866"/>
    <cellStyle name="Input 18 2 13" xfId="12867"/>
    <cellStyle name="Input 18 2 14" xfId="12868"/>
    <cellStyle name="Input 18 2 15" xfId="12869"/>
    <cellStyle name="Input 18 2 16" xfId="12870"/>
    <cellStyle name="Input 18 2 17" xfId="12871"/>
    <cellStyle name="Input 18 2 18" xfId="12872"/>
    <cellStyle name="Input 18 2 19" xfId="12873"/>
    <cellStyle name="Input 18 2 2" xfId="12874"/>
    <cellStyle name="Input 18 2 20" xfId="12875"/>
    <cellStyle name="Input 18 2 21" xfId="12876"/>
    <cellStyle name="Input 18 2 22" xfId="12877"/>
    <cellStyle name="Input 18 2 23" xfId="12878"/>
    <cellStyle name="Input 18 2 24" xfId="12879"/>
    <cellStyle name="Input 18 2 25" xfId="12880"/>
    <cellStyle name="Input 18 2 26" xfId="12881"/>
    <cellStyle name="Input 18 2 27" xfId="12882"/>
    <cellStyle name="Input 18 2 28" xfId="12883"/>
    <cellStyle name="Input 18 2 29" xfId="12884"/>
    <cellStyle name="Input 18 2 3" xfId="12885"/>
    <cellStyle name="Input 18 2 30" xfId="12886"/>
    <cellStyle name="Input 18 2 31" xfId="12887"/>
    <cellStyle name="Input 18 2 32" xfId="12888"/>
    <cellStyle name="Input 18 2 33" xfId="12889"/>
    <cellStyle name="Input 18 2 34" xfId="12890"/>
    <cellStyle name="Input 18 2 35" xfId="12891"/>
    <cellStyle name="Input 18 2 36" xfId="12892"/>
    <cellStyle name="Input 18 2 37" xfId="12893"/>
    <cellStyle name="Input 18 2 38" xfId="12894"/>
    <cellStyle name="Input 18 2 39" xfId="12895"/>
    <cellStyle name="Input 18 2 4" xfId="12896"/>
    <cellStyle name="Input 18 2 40" xfId="12897"/>
    <cellStyle name="Input 18 2 41" xfId="12898"/>
    <cellStyle name="Input 18 2 42" xfId="12899"/>
    <cellStyle name="Input 18 2 43" xfId="12900"/>
    <cellStyle name="Input 18 2 44" xfId="12901"/>
    <cellStyle name="Input 18 2 45" xfId="12902"/>
    <cellStyle name="Input 18 2 46" xfId="12903"/>
    <cellStyle name="Input 18 2 47" xfId="12904"/>
    <cellStyle name="Input 18 2 48" xfId="12905"/>
    <cellStyle name="Input 18 2 49" xfId="12906"/>
    <cellStyle name="Input 18 2 5" xfId="12907"/>
    <cellStyle name="Input 18 2 6" xfId="12908"/>
    <cellStyle name="Input 18 2 7" xfId="12909"/>
    <cellStyle name="Input 18 2 8" xfId="12910"/>
    <cellStyle name="Input 18 2 9" xfId="12911"/>
    <cellStyle name="Input 18 20" xfId="12912"/>
    <cellStyle name="Input 18 21" xfId="12913"/>
    <cellStyle name="Input 18 22" xfId="12914"/>
    <cellStyle name="Input 18 23" xfId="12915"/>
    <cellStyle name="Input 18 24" xfId="12916"/>
    <cellStyle name="Input 18 25" xfId="12917"/>
    <cellStyle name="Input 18 26" xfId="12918"/>
    <cellStyle name="Input 18 27" xfId="12919"/>
    <cellStyle name="Input 18 28" xfId="12920"/>
    <cellStyle name="Input 18 29" xfId="12921"/>
    <cellStyle name="Input 18 3" xfId="12922"/>
    <cellStyle name="Input 18 30" xfId="12923"/>
    <cellStyle name="Input 18 31" xfId="12924"/>
    <cellStyle name="Input 18 32" xfId="12925"/>
    <cellStyle name="Input 18 33" xfId="12926"/>
    <cellStyle name="Input 18 34" xfId="12927"/>
    <cellStyle name="Input 18 35" xfId="12928"/>
    <cellStyle name="Input 18 36" xfId="12929"/>
    <cellStyle name="Input 18 37" xfId="12930"/>
    <cellStyle name="Input 18 38" xfId="12931"/>
    <cellStyle name="Input 18 39" xfId="12932"/>
    <cellStyle name="Input 18 4" xfId="12933"/>
    <cellStyle name="Input 18 40" xfId="12934"/>
    <cellStyle name="Input 18 41" xfId="12935"/>
    <cellStyle name="Input 18 42" xfId="12936"/>
    <cellStyle name="Input 18 43" xfId="12937"/>
    <cellStyle name="Input 18 44" xfId="12938"/>
    <cellStyle name="Input 18 45" xfId="12939"/>
    <cellStyle name="Input 18 46" xfId="12940"/>
    <cellStyle name="Input 18 47" xfId="12941"/>
    <cellStyle name="Input 18 48" xfId="12942"/>
    <cellStyle name="Input 18 49" xfId="12943"/>
    <cellStyle name="Input 18 5" xfId="12944"/>
    <cellStyle name="Input 18 50" xfId="12945"/>
    <cellStyle name="Input 18 6" xfId="12946"/>
    <cellStyle name="Input 18 7" xfId="12947"/>
    <cellStyle name="Input 18 8" xfId="12948"/>
    <cellStyle name="Input 18 9" xfId="12949"/>
    <cellStyle name="Input 19" xfId="12950"/>
    <cellStyle name="Input 19 10" xfId="12951"/>
    <cellStyle name="Input 19 11" xfId="12952"/>
    <cellStyle name="Input 19 12" xfId="12953"/>
    <cellStyle name="Input 19 13" xfId="12954"/>
    <cellStyle name="Input 19 14" xfId="12955"/>
    <cellStyle name="Input 19 15" xfId="12956"/>
    <cellStyle name="Input 19 16" xfId="12957"/>
    <cellStyle name="Input 19 17" xfId="12958"/>
    <cellStyle name="Input 19 18" xfId="12959"/>
    <cellStyle name="Input 19 19" xfId="12960"/>
    <cellStyle name="Input 19 2" xfId="12961"/>
    <cellStyle name="Input 19 2 10" xfId="12962"/>
    <cellStyle name="Input 19 2 11" xfId="12963"/>
    <cellStyle name="Input 19 2 12" xfId="12964"/>
    <cellStyle name="Input 19 2 13" xfId="12965"/>
    <cellStyle name="Input 19 2 14" xfId="12966"/>
    <cellStyle name="Input 19 2 15" xfId="12967"/>
    <cellStyle name="Input 19 2 16" xfId="12968"/>
    <cellStyle name="Input 19 2 17" xfId="12969"/>
    <cellStyle name="Input 19 2 18" xfId="12970"/>
    <cellStyle name="Input 19 2 19" xfId="12971"/>
    <cellStyle name="Input 19 2 2" xfId="12972"/>
    <cellStyle name="Input 19 2 20" xfId="12973"/>
    <cellStyle name="Input 19 2 21" xfId="12974"/>
    <cellStyle name="Input 19 2 22" xfId="12975"/>
    <cellStyle name="Input 19 2 23" xfId="12976"/>
    <cellStyle name="Input 19 2 24" xfId="12977"/>
    <cellStyle name="Input 19 2 25" xfId="12978"/>
    <cellStyle name="Input 19 2 26" xfId="12979"/>
    <cellStyle name="Input 19 2 27" xfId="12980"/>
    <cellStyle name="Input 19 2 28" xfId="12981"/>
    <cellStyle name="Input 19 2 29" xfId="12982"/>
    <cellStyle name="Input 19 2 3" xfId="12983"/>
    <cellStyle name="Input 19 2 30" xfId="12984"/>
    <cellStyle name="Input 19 2 31" xfId="12985"/>
    <cellStyle name="Input 19 2 32" xfId="12986"/>
    <cellStyle name="Input 19 2 33" xfId="12987"/>
    <cellStyle name="Input 19 2 34" xfId="12988"/>
    <cellStyle name="Input 19 2 35" xfId="12989"/>
    <cellStyle name="Input 19 2 36" xfId="12990"/>
    <cellStyle name="Input 19 2 37" xfId="12991"/>
    <cellStyle name="Input 19 2 38" xfId="12992"/>
    <cellStyle name="Input 19 2 39" xfId="12993"/>
    <cellStyle name="Input 19 2 4" xfId="12994"/>
    <cellStyle name="Input 19 2 40" xfId="12995"/>
    <cellStyle name="Input 19 2 41" xfId="12996"/>
    <cellStyle name="Input 19 2 42" xfId="12997"/>
    <cellStyle name="Input 19 2 43" xfId="12998"/>
    <cellStyle name="Input 19 2 44" xfId="12999"/>
    <cellStyle name="Input 19 2 45" xfId="13000"/>
    <cellStyle name="Input 19 2 46" xfId="13001"/>
    <cellStyle name="Input 19 2 47" xfId="13002"/>
    <cellStyle name="Input 19 2 48" xfId="13003"/>
    <cellStyle name="Input 19 2 49" xfId="13004"/>
    <cellStyle name="Input 19 2 5" xfId="13005"/>
    <cellStyle name="Input 19 2 6" xfId="13006"/>
    <cellStyle name="Input 19 2 7" xfId="13007"/>
    <cellStyle name="Input 19 2 8" xfId="13008"/>
    <cellStyle name="Input 19 2 9" xfId="13009"/>
    <cellStyle name="Input 19 20" xfId="13010"/>
    <cellStyle name="Input 19 21" xfId="13011"/>
    <cellStyle name="Input 19 22" xfId="13012"/>
    <cellStyle name="Input 19 23" xfId="13013"/>
    <cellStyle name="Input 19 24" xfId="13014"/>
    <cellStyle name="Input 19 25" xfId="13015"/>
    <cellStyle name="Input 19 26" xfId="13016"/>
    <cellStyle name="Input 19 27" xfId="13017"/>
    <cellStyle name="Input 19 28" xfId="13018"/>
    <cellStyle name="Input 19 29" xfId="13019"/>
    <cellStyle name="Input 19 3" xfId="13020"/>
    <cellStyle name="Input 19 30" xfId="13021"/>
    <cellStyle name="Input 19 31" xfId="13022"/>
    <cellStyle name="Input 19 32" xfId="13023"/>
    <cellStyle name="Input 19 33" xfId="13024"/>
    <cellStyle name="Input 19 34" xfId="13025"/>
    <cellStyle name="Input 19 35" xfId="13026"/>
    <cellStyle name="Input 19 36" xfId="13027"/>
    <cellStyle name="Input 19 37" xfId="13028"/>
    <cellStyle name="Input 19 38" xfId="13029"/>
    <cellStyle name="Input 19 39" xfId="13030"/>
    <cellStyle name="Input 19 4" xfId="13031"/>
    <cellStyle name="Input 19 40" xfId="13032"/>
    <cellStyle name="Input 19 41" xfId="13033"/>
    <cellStyle name="Input 19 42" xfId="13034"/>
    <cellStyle name="Input 19 43" xfId="13035"/>
    <cellStyle name="Input 19 44" xfId="13036"/>
    <cellStyle name="Input 19 45" xfId="13037"/>
    <cellStyle name="Input 19 46" xfId="13038"/>
    <cellStyle name="Input 19 47" xfId="13039"/>
    <cellStyle name="Input 19 48" xfId="13040"/>
    <cellStyle name="Input 19 49" xfId="13041"/>
    <cellStyle name="Input 19 5" xfId="13042"/>
    <cellStyle name="Input 19 50" xfId="13043"/>
    <cellStyle name="Input 19 6" xfId="13044"/>
    <cellStyle name="Input 19 7" xfId="13045"/>
    <cellStyle name="Input 19 8" xfId="13046"/>
    <cellStyle name="Input 19 9" xfId="13047"/>
    <cellStyle name="Input 2" xfId="13048"/>
    <cellStyle name="Input 2 - Light" xfId="13049"/>
    <cellStyle name="Input 2 10" xfId="13050"/>
    <cellStyle name="Input 2 10 10" xfId="13051"/>
    <cellStyle name="Input 2 10 11" xfId="13052"/>
    <cellStyle name="Input 2 10 12" xfId="13053"/>
    <cellStyle name="Input 2 10 13" xfId="13054"/>
    <cellStyle name="Input 2 10 14" xfId="13055"/>
    <cellStyle name="Input 2 10 15" xfId="13056"/>
    <cellStyle name="Input 2 10 16" xfId="13057"/>
    <cellStyle name="Input 2 10 17" xfId="13058"/>
    <cellStyle name="Input 2 10 18" xfId="13059"/>
    <cellStyle name="Input 2 10 19" xfId="13060"/>
    <cellStyle name="Input 2 10 2" xfId="13061"/>
    <cellStyle name="Input 2 10 2 10" xfId="13062"/>
    <cellStyle name="Input 2 10 2 11" xfId="13063"/>
    <cellStyle name="Input 2 10 2 12" xfId="13064"/>
    <cellStyle name="Input 2 10 2 13" xfId="13065"/>
    <cellStyle name="Input 2 10 2 14" xfId="13066"/>
    <cellStyle name="Input 2 10 2 15" xfId="13067"/>
    <cellStyle name="Input 2 10 2 16" xfId="13068"/>
    <cellStyle name="Input 2 10 2 17" xfId="13069"/>
    <cellStyle name="Input 2 10 2 18" xfId="13070"/>
    <cellStyle name="Input 2 10 2 19" xfId="13071"/>
    <cellStyle name="Input 2 10 2 2" xfId="13072"/>
    <cellStyle name="Input 2 10 2 2 10" xfId="13073"/>
    <cellStyle name="Input 2 10 2 2 11" xfId="13074"/>
    <cellStyle name="Input 2 10 2 2 12" xfId="13075"/>
    <cellStyle name="Input 2 10 2 2 13" xfId="13076"/>
    <cellStyle name="Input 2 10 2 2 14" xfId="13077"/>
    <cellStyle name="Input 2 10 2 2 15" xfId="13078"/>
    <cellStyle name="Input 2 10 2 2 16" xfId="13079"/>
    <cellStyle name="Input 2 10 2 2 17" xfId="13080"/>
    <cellStyle name="Input 2 10 2 2 18" xfId="13081"/>
    <cellStyle name="Input 2 10 2 2 19" xfId="13082"/>
    <cellStyle name="Input 2 10 2 2 2" xfId="13083"/>
    <cellStyle name="Input 2 10 2 2 20" xfId="13084"/>
    <cellStyle name="Input 2 10 2 2 21" xfId="13085"/>
    <cellStyle name="Input 2 10 2 2 22" xfId="13086"/>
    <cellStyle name="Input 2 10 2 2 23" xfId="13087"/>
    <cellStyle name="Input 2 10 2 2 24" xfId="13088"/>
    <cellStyle name="Input 2 10 2 2 25" xfId="13089"/>
    <cellStyle name="Input 2 10 2 2 26" xfId="13090"/>
    <cellStyle name="Input 2 10 2 2 27" xfId="13091"/>
    <cellStyle name="Input 2 10 2 2 28" xfId="13092"/>
    <cellStyle name="Input 2 10 2 2 29" xfId="13093"/>
    <cellStyle name="Input 2 10 2 2 3" xfId="13094"/>
    <cellStyle name="Input 2 10 2 2 30" xfId="13095"/>
    <cellStyle name="Input 2 10 2 2 31" xfId="13096"/>
    <cellStyle name="Input 2 10 2 2 32" xfId="13097"/>
    <cellStyle name="Input 2 10 2 2 33" xfId="13098"/>
    <cellStyle name="Input 2 10 2 2 34" xfId="13099"/>
    <cellStyle name="Input 2 10 2 2 35" xfId="13100"/>
    <cellStyle name="Input 2 10 2 2 36" xfId="13101"/>
    <cellStyle name="Input 2 10 2 2 37" xfId="13102"/>
    <cellStyle name="Input 2 10 2 2 38" xfId="13103"/>
    <cellStyle name="Input 2 10 2 2 39" xfId="13104"/>
    <cellStyle name="Input 2 10 2 2 4" xfId="13105"/>
    <cellStyle name="Input 2 10 2 2 40" xfId="13106"/>
    <cellStyle name="Input 2 10 2 2 41" xfId="13107"/>
    <cellStyle name="Input 2 10 2 2 42" xfId="13108"/>
    <cellStyle name="Input 2 10 2 2 43" xfId="13109"/>
    <cellStyle name="Input 2 10 2 2 44" xfId="13110"/>
    <cellStyle name="Input 2 10 2 2 45" xfId="13111"/>
    <cellStyle name="Input 2 10 2 2 46" xfId="13112"/>
    <cellStyle name="Input 2 10 2 2 47" xfId="13113"/>
    <cellStyle name="Input 2 10 2 2 5" xfId="13114"/>
    <cellStyle name="Input 2 10 2 2 6" xfId="13115"/>
    <cellStyle name="Input 2 10 2 2 7" xfId="13116"/>
    <cellStyle name="Input 2 10 2 2 8" xfId="13117"/>
    <cellStyle name="Input 2 10 2 2 9" xfId="13118"/>
    <cellStyle name="Input 2 10 2 20" xfId="13119"/>
    <cellStyle name="Input 2 10 2 21" xfId="13120"/>
    <cellStyle name="Input 2 10 2 22" xfId="13121"/>
    <cellStyle name="Input 2 10 2 23" xfId="13122"/>
    <cellStyle name="Input 2 10 2 24" xfId="13123"/>
    <cellStyle name="Input 2 10 2 25" xfId="13124"/>
    <cellStyle name="Input 2 10 2 26" xfId="13125"/>
    <cellStyle name="Input 2 10 2 27" xfId="13126"/>
    <cellStyle name="Input 2 10 2 28" xfId="13127"/>
    <cellStyle name="Input 2 10 2 29" xfId="13128"/>
    <cellStyle name="Input 2 10 2 3" xfId="13129"/>
    <cellStyle name="Input 2 10 2 30" xfId="13130"/>
    <cellStyle name="Input 2 10 2 31" xfId="13131"/>
    <cellStyle name="Input 2 10 2 32" xfId="13132"/>
    <cellStyle name="Input 2 10 2 33" xfId="13133"/>
    <cellStyle name="Input 2 10 2 34" xfId="13134"/>
    <cellStyle name="Input 2 10 2 35" xfId="13135"/>
    <cellStyle name="Input 2 10 2 36" xfId="13136"/>
    <cellStyle name="Input 2 10 2 37" xfId="13137"/>
    <cellStyle name="Input 2 10 2 38" xfId="13138"/>
    <cellStyle name="Input 2 10 2 39" xfId="13139"/>
    <cellStyle name="Input 2 10 2 4" xfId="13140"/>
    <cellStyle name="Input 2 10 2 40" xfId="13141"/>
    <cellStyle name="Input 2 10 2 41" xfId="13142"/>
    <cellStyle name="Input 2 10 2 42" xfId="13143"/>
    <cellStyle name="Input 2 10 2 43" xfId="13144"/>
    <cellStyle name="Input 2 10 2 44" xfId="13145"/>
    <cellStyle name="Input 2 10 2 45" xfId="13146"/>
    <cellStyle name="Input 2 10 2 46" xfId="13147"/>
    <cellStyle name="Input 2 10 2 47" xfId="13148"/>
    <cellStyle name="Input 2 10 2 48" xfId="13149"/>
    <cellStyle name="Input 2 10 2 49" xfId="13150"/>
    <cellStyle name="Input 2 10 2 5" xfId="13151"/>
    <cellStyle name="Input 2 10 2 6" xfId="13152"/>
    <cellStyle name="Input 2 10 2 7" xfId="13153"/>
    <cellStyle name="Input 2 10 2 8" xfId="13154"/>
    <cellStyle name="Input 2 10 2 9" xfId="13155"/>
    <cellStyle name="Input 2 10 20" xfId="13156"/>
    <cellStyle name="Input 2 10 21" xfId="13157"/>
    <cellStyle name="Input 2 10 22" xfId="13158"/>
    <cellStyle name="Input 2 10 23" xfId="13159"/>
    <cellStyle name="Input 2 10 24" xfId="13160"/>
    <cellStyle name="Input 2 10 25" xfId="13161"/>
    <cellStyle name="Input 2 10 26" xfId="13162"/>
    <cellStyle name="Input 2 10 27" xfId="13163"/>
    <cellStyle name="Input 2 10 28" xfId="13164"/>
    <cellStyle name="Input 2 10 29" xfId="13165"/>
    <cellStyle name="Input 2 10 3" xfId="13166"/>
    <cellStyle name="Input 2 10 3 2" xfId="13167"/>
    <cellStyle name="Input 2 10 3 3" xfId="13168"/>
    <cellStyle name="Input 2 10 3 4" xfId="13169"/>
    <cellStyle name="Input 2 10 3 5" xfId="13170"/>
    <cellStyle name="Input 2 10 3 6" xfId="13171"/>
    <cellStyle name="Input 2 10 30" xfId="13172"/>
    <cellStyle name="Input 2 10 31" xfId="13173"/>
    <cellStyle name="Input 2 10 32" xfId="13174"/>
    <cellStyle name="Input 2 10 33" xfId="13175"/>
    <cellStyle name="Input 2 10 34" xfId="13176"/>
    <cellStyle name="Input 2 10 35" xfId="13177"/>
    <cellStyle name="Input 2 10 36" xfId="13178"/>
    <cellStyle name="Input 2 10 37" xfId="13179"/>
    <cellStyle name="Input 2 10 38" xfId="13180"/>
    <cellStyle name="Input 2 10 39" xfId="13181"/>
    <cellStyle name="Input 2 10 4" xfId="13182"/>
    <cellStyle name="Input 2 10 40" xfId="13183"/>
    <cellStyle name="Input 2 10 41" xfId="13184"/>
    <cellStyle name="Input 2 10 42" xfId="13185"/>
    <cellStyle name="Input 2 10 43" xfId="13186"/>
    <cellStyle name="Input 2 10 44" xfId="13187"/>
    <cellStyle name="Input 2 10 45" xfId="13188"/>
    <cellStyle name="Input 2 10 46" xfId="13189"/>
    <cellStyle name="Input 2 10 5" xfId="13190"/>
    <cellStyle name="Input 2 10 6" xfId="13191"/>
    <cellStyle name="Input 2 10 7" xfId="13192"/>
    <cellStyle name="Input 2 10 8" xfId="13193"/>
    <cellStyle name="Input 2 10 9" xfId="13194"/>
    <cellStyle name="Input 2 11" xfId="13195"/>
    <cellStyle name="Input 2 11 10" xfId="13196"/>
    <cellStyle name="Input 2 11 11" xfId="13197"/>
    <cellStyle name="Input 2 11 12" xfId="13198"/>
    <cellStyle name="Input 2 11 13" xfId="13199"/>
    <cellStyle name="Input 2 11 14" xfId="13200"/>
    <cellStyle name="Input 2 11 15" xfId="13201"/>
    <cellStyle name="Input 2 11 16" xfId="13202"/>
    <cellStyle name="Input 2 11 17" xfId="13203"/>
    <cellStyle name="Input 2 11 18" xfId="13204"/>
    <cellStyle name="Input 2 11 19" xfId="13205"/>
    <cellStyle name="Input 2 11 2" xfId="13206"/>
    <cellStyle name="Input 2 11 2 10" xfId="13207"/>
    <cellStyle name="Input 2 11 2 11" xfId="13208"/>
    <cellStyle name="Input 2 11 2 12" xfId="13209"/>
    <cellStyle name="Input 2 11 2 13" xfId="13210"/>
    <cellStyle name="Input 2 11 2 14" xfId="13211"/>
    <cellStyle name="Input 2 11 2 15" xfId="13212"/>
    <cellStyle name="Input 2 11 2 16" xfId="13213"/>
    <cellStyle name="Input 2 11 2 17" xfId="13214"/>
    <cellStyle name="Input 2 11 2 18" xfId="13215"/>
    <cellStyle name="Input 2 11 2 19" xfId="13216"/>
    <cellStyle name="Input 2 11 2 2" xfId="13217"/>
    <cellStyle name="Input 2 11 2 2 10" xfId="13218"/>
    <cellStyle name="Input 2 11 2 2 11" xfId="13219"/>
    <cellStyle name="Input 2 11 2 2 12" xfId="13220"/>
    <cellStyle name="Input 2 11 2 2 13" xfId="13221"/>
    <cellStyle name="Input 2 11 2 2 14" xfId="13222"/>
    <cellStyle name="Input 2 11 2 2 15" xfId="13223"/>
    <cellStyle name="Input 2 11 2 2 16" xfId="13224"/>
    <cellStyle name="Input 2 11 2 2 17" xfId="13225"/>
    <cellStyle name="Input 2 11 2 2 18" xfId="13226"/>
    <cellStyle name="Input 2 11 2 2 19" xfId="13227"/>
    <cellStyle name="Input 2 11 2 2 2" xfId="13228"/>
    <cellStyle name="Input 2 11 2 2 20" xfId="13229"/>
    <cellStyle name="Input 2 11 2 2 21" xfId="13230"/>
    <cellStyle name="Input 2 11 2 2 22" xfId="13231"/>
    <cellStyle name="Input 2 11 2 2 23" xfId="13232"/>
    <cellStyle name="Input 2 11 2 2 24" xfId="13233"/>
    <cellStyle name="Input 2 11 2 2 25" xfId="13234"/>
    <cellStyle name="Input 2 11 2 2 26" xfId="13235"/>
    <cellStyle name="Input 2 11 2 2 27" xfId="13236"/>
    <cellStyle name="Input 2 11 2 2 28" xfId="13237"/>
    <cellStyle name="Input 2 11 2 2 29" xfId="13238"/>
    <cellStyle name="Input 2 11 2 2 3" xfId="13239"/>
    <cellStyle name="Input 2 11 2 2 30" xfId="13240"/>
    <cellStyle name="Input 2 11 2 2 31" xfId="13241"/>
    <cellStyle name="Input 2 11 2 2 32" xfId="13242"/>
    <cellStyle name="Input 2 11 2 2 33" xfId="13243"/>
    <cellStyle name="Input 2 11 2 2 34" xfId="13244"/>
    <cellStyle name="Input 2 11 2 2 35" xfId="13245"/>
    <cellStyle name="Input 2 11 2 2 36" xfId="13246"/>
    <cellStyle name="Input 2 11 2 2 37" xfId="13247"/>
    <cellStyle name="Input 2 11 2 2 38" xfId="13248"/>
    <cellStyle name="Input 2 11 2 2 39" xfId="13249"/>
    <cellStyle name="Input 2 11 2 2 4" xfId="13250"/>
    <cellStyle name="Input 2 11 2 2 40" xfId="13251"/>
    <cellStyle name="Input 2 11 2 2 41" xfId="13252"/>
    <cellStyle name="Input 2 11 2 2 42" xfId="13253"/>
    <cellStyle name="Input 2 11 2 2 43" xfId="13254"/>
    <cellStyle name="Input 2 11 2 2 44" xfId="13255"/>
    <cellStyle name="Input 2 11 2 2 45" xfId="13256"/>
    <cellStyle name="Input 2 11 2 2 46" xfId="13257"/>
    <cellStyle name="Input 2 11 2 2 47" xfId="13258"/>
    <cellStyle name="Input 2 11 2 2 5" xfId="13259"/>
    <cellStyle name="Input 2 11 2 2 6" xfId="13260"/>
    <cellStyle name="Input 2 11 2 2 7" xfId="13261"/>
    <cellStyle name="Input 2 11 2 2 8" xfId="13262"/>
    <cellStyle name="Input 2 11 2 2 9" xfId="13263"/>
    <cellStyle name="Input 2 11 2 20" xfId="13264"/>
    <cellStyle name="Input 2 11 2 21" xfId="13265"/>
    <cellStyle name="Input 2 11 2 22" xfId="13266"/>
    <cellStyle name="Input 2 11 2 23" xfId="13267"/>
    <cellStyle name="Input 2 11 2 24" xfId="13268"/>
    <cellStyle name="Input 2 11 2 25" xfId="13269"/>
    <cellStyle name="Input 2 11 2 26" xfId="13270"/>
    <cellStyle name="Input 2 11 2 27" xfId="13271"/>
    <cellStyle name="Input 2 11 2 28" xfId="13272"/>
    <cellStyle name="Input 2 11 2 29" xfId="13273"/>
    <cellStyle name="Input 2 11 2 3" xfId="13274"/>
    <cellStyle name="Input 2 11 2 30" xfId="13275"/>
    <cellStyle name="Input 2 11 2 31" xfId="13276"/>
    <cellStyle name="Input 2 11 2 32" xfId="13277"/>
    <cellStyle name="Input 2 11 2 33" xfId="13278"/>
    <cellStyle name="Input 2 11 2 34" xfId="13279"/>
    <cellStyle name="Input 2 11 2 35" xfId="13280"/>
    <cellStyle name="Input 2 11 2 36" xfId="13281"/>
    <cellStyle name="Input 2 11 2 37" xfId="13282"/>
    <cellStyle name="Input 2 11 2 38" xfId="13283"/>
    <cellStyle name="Input 2 11 2 39" xfId="13284"/>
    <cellStyle name="Input 2 11 2 4" xfId="13285"/>
    <cellStyle name="Input 2 11 2 40" xfId="13286"/>
    <cellStyle name="Input 2 11 2 41" xfId="13287"/>
    <cellStyle name="Input 2 11 2 42" xfId="13288"/>
    <cellStyle name="Input 2 11 2 43" xfId="13289"/>
    <cellStyle name="Input 2 11 2 44" xfId="13290"/>
    <cellStyle name="Input 2 11 2 45" xfId="13291"/>
    <cellStyle name="Input 2 11 2 46" xfId="13292"/>
    <cellStyle name="Input 2 11 2 47" xfId="13293"/>
    <cellStyle name="Input 2 11 2 48" xfId="13294"/>
    <cellStyle name="Input 2 11 2 49" xfId="13295"/>
    <cellStyle name="Input 2 11 2 5" xfId="13296"/>
    <cellStyle name="Input 2 11 2 6" xfId="13297"/>
    <cellStyle name="Input 2 11 2 7" xfId="13298"/>
    <cellStyle name="Input 2 11 2 8" xfId="13299"/>
    <cellStyle name="Input 2 11 2 9" xfId="13300"/>
    <cellStyle name="Input 2 11 20" xfId="13301"/>
    <cellStyle name="Input 2 11 21" xfId="13302"/>
    <cellStyle name="Input 2 11 22" xfId="13303"/>
    <cellStyle name="Input 2 11 23" xfId="13304"/>
    <cellStyle name="Input 2 11 24" xfId="13305"/>
    <cellStyle name="Input 2 11 25" xfId="13306"/>
    <cellStyle name="Input 2 11 26" xfId="13307"/>
    <cellStyle name="Input 2 11 27" xfId="13308"/>
    <cellStyle name="Input 2 11 28" xfId="13309"/>
    <cellStyle name="Input 2 11 29" xfId="13310"/>
    <cellStyle name="Input 2 11 3" xfId="13311"/>
    <cellStyle name="Input 2 11 3 2" xfId="13312"/>
    <cellStyle name="Input 2 11 3 3" xfId="13313"/>
    <cellStyle name="Input 2 11 3 4" xfId="13314"/>
    <cellStyle name="Input 2 11 3 5" xfId="13315"/>
    <cellStyle name="Input 2 11 3 6" xfId="13316"/>
    <cellStyle name="Input 2 11 30" xfId="13317"/>
    <cellStyle name="Input 2 11 31" xfId="13318"/>
    <cellStyle name="Input 2 11 32" xfId="13319"/>
    <cellStyle name="Input 2 11 33" xfId="13320"/>
    <cellStyle name="Input 2 11 34" xfId="13321"/>
    <cellStyle name="Input 2 11 35" xfId="13322"/>
    <cellStyle name="Input 2 11 36" xfId="13323"/>
    <cellStyle name="Input 2 11 37" xfId="13324"/>
    <cellStyle name="Input 2 11 38" xfId="13325"/>
    <cellStyle name="Input 2 11 39" xfId="13326"/>
    <cellStyle name="Input 2 11 4" xfId="13327"/>
    <cellStyle name="Input 2 11 40" xfId="13328"/>
    <cellStyle name="Input 2 11 41" xfId="13329"/>
    <cellStyle name="Input 2 11 42" xfId="13330"/>
    <cellStyle name="Input 2 11 43" xfId="13331"/>
    <cellStyle name="Input 2 11 44" xfId="13332"/>
    <cellStyle name="Input 2 11 45" xfId="13333"/>
    <cellStyle name="Input 2 11 46" xfId="13334"/>
    <cellStyle name="Input 2 11 5" xfId="13335"/>
    <cellStyle name="Input 2 11 6" xfId="13336"/>
    <cellStyle name="Input 2 11 7" xfId="13337"/>
    <cellStyle name="Input 2 11 8" xfId="13338"/>
    <cellStyle name="Input 2 11 9" xfId="13339"/>
    <cellStyle name="Input 2 12" xfId="13340"/>
    <cellStyle name="Input 2 12 10" xfId="13341"/>
    <cellStyle name="Input 2 12 11" xfId="13342"/>
    <cellStyle name="Input 2 12 12" xfId="13343"/>
    <cellStyle name="Input 2 12 13" xfId="13344"/>
    <cellStyle name="Input 2 12 14" xfId="13345"/>
    <cellStyle name="Input 2 12 15" xfId="13346"/>
    <cellStyle name="Input 2 12 16" xfId="13347"/>
    <cellStyle name="Input 2 12 17" xfId="13348"/>
    <cellStyle name="Input 2 12 18" xfId="13349"/>
    <cellStyle name="Input 2 12 19" xfId="13350"/>
    <cellStyle name="Input 2 12 2" xfId="13351"/>
    <cellStyle name="Input 2 12 2 10" xfId="13352"/>
    <cellStyle name="Input 2 12 2 11" xfId="13353"/>
    <cellStyle name="Input 2 12 2 12" xfId="13354"/>
    <cellStyle name="Input 2 12 2 13" xfId="13355"/>
    <cellStyle name="Input 2 12 2 14" xfId="13356"/>
    <cellStyle name="Input 2 12 2 15" xfId="13357"/>
    <cellStyle name="Input 2 12 2 16" xfId="13358"/>
    <cellStyle name="Input 2 12 2 17" xfId="13359"/>
    <cellStyle name="Input 2 12 2 18" xfId="13360"/>
    <cellStyle name="Input 2 12 2 19" xfId="13361"/>
    <cellStyle name="Input 2 12 2 2" xfId="13362"/>
    <cellStyle name="Input 2 12 2 2 10" xfId="13363"/>
    <cellStyle name="Input 2 12 2 2 11" xfId="13364"/>
    <cellStyle name="Input 2 12 2 2 12" xfId="13365"/>
    <cellStyle name="Input 2 12 2 2 13" xfId="13366"/>
    <cellStyle name="Input 2 12 2 2 14" xfId="13367"/>
    <cellStyle name="Input 2 12 2 2 15" xfId="13368"/>
    <cellStyle name="Input 2 12 2 2 16" xfId="13369"/>
    <cellStyle name="Input 2 12 2 2 17" xfId="13370"/>
    <cellStyle name="Input 2 12 2 2 18" xfId="13371"/>
    <cellStyle name="Input 2 12 2 2 19" xfId="13372"/>
    <cellStyle name="Input 2 12 2 2 2" xfId="13373"/>
    <cellStyle name="Input 2 12 2 2 20" xfId="13374"/>
    <cellStyle name="Input 2 12 2 2 21" xfId="13375"/>
    <cellStyle name="Input 2 12 2 2 22" xfId="13376"/>
    <cellStyle name="Input 2 12 2 2 23" xfId="13377"/>
    <cellStyle name="Input 2 12 2 2 24" xfId="13378"/>
    <cellStyle name="Input 2 12 2 2 25" xfId="13379"/>
    <cellStyle name="Input 2 12 2 2 26" xfId="13380"/>
    <cellStyle name="Input 2 12 2 2 27" xfId="13381"/>
    <cellStyle name="Input 2 12 2 2 28" xfId="13382"/>
    <cellStyle name="Input 2 12 2 2 29" xfId="13383"/>
    <cellStyle name="Input 2 12 2 2 3" xfId="13384"/>
    <cellStyle name="Input 2 12 2 2 30" xfId="13385"/>
    <cellStyle name="Input 2 12 2 2 31" xfId="13386"/>
    <cellStyle name="Input 2 12 2 2 32" xfId="13387"/>
    <cellStyle name="Input 2 12 2 2 33" xfId="13388"/>
    <cellStyle name="Input 2 12 2 2 34" xfId="13389"/>
    <cellStyle name="Input 2 12 2 2 35" xfId="13390"/>
    <cellStyle name="Input 2 12 2 2 36" xfId="13391"/>
    <cellStyle name="Input 2 12 2 2 37" xfId="13392"/>
    <cellStyle name="Input 2 12 2 2 38" xfId="13393"/>
    <cellStyle name="Input 2 12 2 2 39" xfId="13394"/>
    <cellStyle name="Input 2 12 2 2 4" xfId="13395"/>
    <cellStyle name="Input 2 12 2 2 40" xfId="13396"/>
    <cellStyle name="Input 2 12 2 2 41" xfId="13397"/>
    <cellStyle name="Input 2 12 2 2 42" xfId="13398"/>
    <cellStyle name="Input 2 12 2 2 43" xfId="13399"/>
    <cellStyle name="Input 2 12 2 2 44" xfId="13400"/>
    <cellStyle name="Input 2 12 2 2 45" xfId="13401"/>
    <cellStyle name="Input 2 12 2 2 46" xfId="13402"/>
    <cellStyle name="Input 2 12 2 2 47" xfId="13403"/>
    <cellStyle name="Input 2 12 2 2 5" xfId="13404"/>
    <cellStyle name="Input 2 12 2 2 6" xfId="13405"/>
    <cellStyle name="Input 2 12 2 2 7" xfId="13406"/>
    <cellStyle name="Input 2 12 2 2 8" xfId="13407"/>
    <cellStyle name="Input 2 12 2 2 9" xfId="13408"/>
    <cellStyle name="Input 2 12 2 20" xfId="13409"/>
    <cellStyle name="Input 2 12 2 21" xfId="13410"/>
    <cellStyle name="Input 2 12 2 22" xfId="13411"/>
    <cellStyle name="Input 2 12 2 23" xfId="13412"/>
    <cellStyle name="Input 2 12 2 24" xfId="13413"/>
    <cellStyle name="Input 2 12 2 25" xfId="13414"/>
    <cellStyle name="Input 2 12 2 26" xfId="13415"/>
    <cellStyle name="Input 2 12 2 27" xfId="13416"/>
    <cellStyle name="Input 2 12 2 28" xfId="13417"/>
    <cellStyle name="Input 2 12 2 29" xfId="13418"/>
    <cellStyle name="Input 2 12 2 3" xfId="13419"/>
    <cellStyle name="Input 2 12 2 30" xfId="13420"/>
    <cellStyle name="Input 2 12 2 31" xfId="13421"/>
    <cellStyle name="Input 2 12 2 32" xfId="13422"/>
    <cellStyle name="Input 2 12 2 33" xfId="13423"/>
    <cellStyle name="Input 2 12 2 34" xfId="13424"/>
    <cellStyle name="Input 2 12 2 35" xfId="13425"/>
    <cellStyle name="Input 2 12 2 36" xfId="13426"/>
    <cellStyle name="Input 2 12 2 37" xfId="13427"/>
    <cellStyle name="Input 2 12 2 38" xfId="13428"/>
    <cellStyle name="Input 2 12 2 39" xfId="13429"/>
    <cellStyle name="Input 2 12 2 4" xfId="13430"/>
    <cellStyle name="Input 2 12 2 40" xfId="13431"/>
    <cellStyle name="Input 2 12 2 41" xfId="13432"/>
    <cellStyle name="Input 2 12 2 42" xfId="13433"/>
    <cellStyle name="Input 2 12 2 43" xfId="13434"/>
    <cellStyle name="Input 2 12 2 44" xfId="13435"/>
    <cellStyle name="Input 2 12 2 45" xfId="13436"/>
    <cellStyle name="Input 2 12 2 46" xfId="13437"/>
    <cellStyle name="Input 2 12 2 47" xfId="13438"/>
    <cellStyle name="Input 2 12 2 48" xfId="13439"/>
    <cellStyle name="Input 2 12 2 49" xfId="13440"/>
    <cellStyle name="Input 2 12 2 5" xfId="13441"/>
    <cellStyle name="Input 2 12 2 6" xfId="13442"/>
    <cellStyle name="Input 2 12 2 7" xfId="13443"/>
    <cellStyle name="Input 2 12 2 8" xfId="13444"/>
    <cellStyle name="Input 2 12 2 9" xfId="13445"/>
    <cellStyle name="Input 2 12 20" xfId="13446"/>
    <cellStyle name="Input 2 12 21" xfId="13447"/>
    <cellStyle name="Input 2 12 22" xfId="13448"/>
    <cellStyle name="Input 2 12 23" xfId="13449"/>
    <cellStyle name="Input 2 12 24" xfId="13450"/>
    <cellStyle name="Input 2 12 25" xfId="13451"/>
    <cellStyle name="Input 2 12 26" xfId="13452"/>
    <cellStyle name="Input 2 12 27" xfId="13453"/>
    <cellStyle name="Input 2 12 28" xfId="13454"/>
    <cellStyle name="Input 2 12 29" xfId="13455"/>
    <cellStyle name="Input 2 12 3" xfId="13456"/>
    <cellStyle name="Input 2 12 3 2" xfId="13457"/>
    <cellStyle name="Input 2 12 3 3" xfId="13458"/>
    <cellStyle name="Input 2 12 3 4" xfId="13459"/>
    <cellStyle name="Input 2 12 3 5" xfId="13460"/>
    <cellStyle name="Input 2 12 3 6" xfId="13461"/>
    <cellStyle name="Input 2 12 30" xfId="13462"/>
    <cellStyle name="Input 2 12 31" xfId="13463"/>
    <cellStyle name="Input 2 12 32" xfId="13464"/>
    <cellStyle name="Input 2 12 33" xfId="13465"/>
    <cellStyle name="Input 2 12 34" xfId="13466"/>
    <cellStyle name="Input 2 12 35" xfId="13467"/>
    <cellStyle name="Input 2 12 36" xfId="13468"/>
    <cellStyle name="Input 2 12 37" xfId="13469"/>
    <cellStyle name="Input 2 12 38" xfId="13470"/>
    <cellStyle name="Input 2 12 39" xfId="13471"/>
    <cellStyle name="Input 2 12 4" xfId="13472"/>
    <cellStyle name="Input 2 12 40" xfId="13473"/>
    <cellStyle name="Input 2 12 41" xfId="13474"/>
    <cellStyle name="Input 2 12 42" xfId="13475"/>
    <cellStyle name="Input 2 12 43" xfId="13476"/>
    <cellStyle name="Input 2 12 44" xfId="13477"/>
    <cellStyle name="Input 2 12 45" xfId="13478"/>
    <cellStyle name="Input 2 12 46" xfId="13479"/>
    <cellStyle name="Input 2 12 5" xfId="13480"/>
    <cellStyle name="Input 2 12 6" xfId="13481"/>
    <cellStyle name="Input 2 12 7" xfId="13482"/>
    <cellStyle name="Input 2 12 8" xfId="13483"/>
    <cellStyle name="Input 2 12 9" xfId="13484"/>
    <cellStyle name="Input 2 13" xfId="13485"/>
    <cellStyle name="Input 2 13 10" xfId="13486"/>
    <cellStyle name="Input 2 13 11" xfId="13487"/>
    <cellStyle name="Input 2 13 12" xfId="13488"/>
    <cellStyle name="Input 2 13 13" xfId="13489"/>
    <cellStyle name="Input 2 13 14" xfId="13490"/>
    <cellStyle name="Input 2 13 15" xfId="13491"/>
    <cellStyle name="Input 2 13 16" xfId="13492"/>
    <cellStyle name="Input 2 13 17" xfId="13493"/>
    <cellStyle name="Input 2 13 18" xfId="13494"/>
    <cellStyle name="Input 2 13 19" xfId="13495"/>
    <cellStyle name="Input 2 13 2" xfId="13496"/>
    <cellStyle name="Input 2 13 2 10" xfId="13497"/>
    <cellStyle name="Input 2 13 2 11" xfId="13498"/>
    <cellStyle name="Input 2 13 2 12" xfId="13499"/>
    <cellStyle name="Input 2 13 2 13" xfId="13500"/>
    <cellStyle name="Input 2 13 2 14" xfId="13501"/>
    <cellStyle name="Input 2 13 2 15" xfId="13502"/>
    <cellStyle name="Input 2 13 2 16" xfId="13503"/>
    <cellStyle name="Input 2 13 2 17" xfId="13504"/>
    <cellStyle name="Input 2 13 2 18" xfId="13505"/>
    <cellStyle name="Input 2 13 2 19" xfId="13506"/>
    <cellStyle name="Input 2 13 2 2" xfId="13507"/>
    <cellStyle name="Input 2 13 2 2 10" xfId="13508"/>
    <cellStyle name="Input 2 13 2 2 11" xfId="13509"/>
    <cellStyle name="Input 2 13 2 2 12" xfId="13510"/>
    <cellStyle name="Input 2 13 2 2 13" xfId="13511"/>
    <cellStyle name="Input 2 13 2 2 14" xfId="13512"/>
    <cellStyle name="Input 2 13 2 2 15" xfId="13513"/>
    <cellStyle name="Input 2 13 2 2 16" xfId="13514"/>
    <cellStyle name="Input 2 13 2 2 17" xfId="13515"/>
    <cellStyle name="Input 2 13 2 2 18" xfId="13516"/>
    <cellStyle name="Input 2 13 2 2 19" xfId="13517"/>
    <cellStyle name="Input 2 13 2 2 2" xfId="13518"/>
    <cellStyle name="Input 2 13 2 2 20" xfId="13519"/>
    <cellStyle name="Input 2 13 2 2 21" xfId="13520"/>
    <cellStyle name="Input 2 13 2 2 22" xfId="13521"/>
    <cellStyle name="Input 2 13 2 2 23" xfId="13522"/>
    <cellStyle name="Input 2 13 2 2 24" xfId="13523"/>
    <cellStyle name="Input 2 13 2 2 25" xfId="13524"/>
    <cellStyle name="Input 2 13 2 2 26" xfId="13525"/>
    <cellStyle name="Input 2 13 2 2 27" xfId="13526"/>
    <cellStyle name="Input 2 13 2 2 28" xfId="13527"/>
    <cellStyle name="Input 2 13 2 2 29" xfId="13528"/>
    <cellStyle name="Input 2 13 2 2 3" xfId="13529"/>
    <cellStyle name="Input 2 13 2 2 30" xfId="13530"/>
    <cellStyle name="Input 2 13 2 2 31" xfId="13531"/>
    <cellStyle name="Input 2 13 2 2 32" xfId="13532"/>
    <cellStyle name="Input 2 13 2 2 33" xfId="13533"/>
    <cellStyle name="Input 2 13 2 2 34" xfId="13534"/>
    <cellStyle name="Input 2 13 2 2 35" xfId="13535"/>
    <cellStyle name="Input 2 13 2 2 36" xfId="13536"/>
    <cellStyle name="Input 2 13 2 2 37" xfId="13537"/>
    <cellStyle name="Input 2 13 2 2 38" xfId="13538"/>
    <cellStyle name="Input 2 13 2 2 39" xfId="13539"/>
    <cellStyle name="Input 2 13 2 2 4" xfId="13540"/>
    <cellStyle name="Input 2 13 2 2 40" xfId="13541"/>
    <cellStyle name="Input 2 13 2 2 41" xfId="13542"/>
    <cellStyle name="Input 2 13 2 2 42" xfId="13543"/>
    <cellStyle name="Input 2 13 2 2 43" xfId="13544"/>
    <cellStyle name="Input 2 13 2 2 44" xfId="13545"/>
    <cellStyle name="Input 2 13 2 2 45" xfId="13546"/>
    <cellStyle name="Input 2 13 2 2 46" xfId="13547"/>
    <cellStyle name="Input 2 13 2 2 47" xfId="13548"/>
    <cellStyle name="Input 2 13 2 2 5" xfId="13549"/>
    <cellStyle name="Input 2 13 2 2 6" xfId="13550"/>
    <cellStyle name="Input 2 13 2 2 7" xfId="13551"/>
    <cellStyle name="Input 2 13 2 2 8" xfId="13552"/>
    <cellStyle name="Input 2 13 2 2 9" xfId="13553"/>
    <cellStyle name="Input 2 13 2 20" xfId="13554"/>
    <cellStyle name="Input 2 13 2 21" xfId="13555"/>
    <cellStyle name="Input 2 13 2 22" xfId="13556"/>
    <cellStyle name="Input 2 13 2 23" xfId="13557"/>
    <cellStyle name="Input 2 13 2 24" xfId="13558"/>
    <cellStyle name="Input 2 13 2 25" xfId="13559"/>
    <cellStyle name="Input 2 13 2 26" xfId="13560"/>
    <cellStyle name="Input 2 13 2 27" xfId="13561"/>
    <cellStyle name="Input 2 13 2 28" xfId="13562"/>
    <cellStyle name="Input 2 13 2 29" xfId="13563"/>
    <cellStyle name="Input 2 13 2 3" xfId="13564"/>
    <cellStyle name="Input 2 13 2 30" xfId="13565"/>
    <cellStyle name="Input 2 13 2 31" xfId="13566"/>
    <cellStyle name="Input 2 13 2 32" xfId="13567"/>
    <cellStyle name="Input 2 13 2 33" xfId="13568"/>
    <cellStyle name="Input 2 13 2 34" xfId="13569"/>
    <cellStyle name="Input 2 13 2 35" xfId="13570"/>
    <cellStyle name="Input 2 13 2 36" xfId="13571"/>
    <cellStyle name="Input 2 13 2 37" xfId="13572"/>
    <cellStyle name="Input 2 13 2 38" xfId="13573"/>
    <cellStyle name="Input 2 13 2 39" xfId="13574"/>
    <cellStyle name="Input 2 13 2 4" xfId="13575"/>
    <cellStyle name="Input 2 13 2 40" xfId="13576"/>
    <cellStyle name="Input 2 13 2 41" xfId="13577"/>
    <cellStyle name="Input 2 13 2 42" xfId="13578"/>
    <cellStyle name="Input 2 13 2 43" xfId="13579"/>
    <cellStyle name="Input 2 13 2 44" xfId="13580"/>
    <cellStyle name="Input 2 13 2 45" xfId="13581"/>
    <cellStyle name="Input 2 13 2 46" xfId="13582"/>
    <cellStyle name="Input 2 13 2 47" xfId="13583"/>
    <cellStyle name="Input 2 13 2 48" xfId="13584"/>
    <cellStyle name="Input 2 13 2 49" xfId="13585"/>
    <cellStyle name="Input 2 13 2 5" xfId="13586"/>
    <cellStyle name="Input 2 13 2 6" xfId="13587"/>
    <cellStyle name="Input 2 13 2 7" xfId="13588"/>
    <cellStyle name="Input 2 13 2 8" xfId="13589"/>
    <cellStyle name="Input 2 13 2 9" xfId="13590"/>
    <cellStyle name="Input 2 13 20" xfId="13591"/>
    <cellStyle name="Input 2 13 21" xfId="13592"/>
    <cellStyle name="Input 2 13 22" xfId="13593"/>
    <cellStyle name="Input 2 13 23" xfId="13594"/>
    <cellStyle name="Input 2 13 24" xfId="13595"/>
    <cellStyle name="Input 2 13 25" xfId="13596"/>
    <cellStyle name="Input 2 13 26" xfId="13597"/>
    <cellStyle name="Input 2 13 27" xfId="13598"/>
    <cellStyle name="Input 2 13 28" xfId="13599"/>
    <cellStyle name="Input 2 13 29" xfId="13600"/>
    <cellStyle name="Input 2 13 3" xfId="13601"/>
    <cellStyle name="Input 2 13 3 2" xfId="13602"/>
    <cellStyle name="Input 2 13 3 3" xfId="13603"/>
    <cellStyle name="Input 2 13 3 4" xfId="13604"/>
    <cellStyle name="Input 2 13 3 5" xfId="13605"/>
    <cellStyle name="Input 2 13 3 6" xfId="13606"/>
    <cellStyle name="Input 2 13 30" xfId="13607"/>
    <cellStyle name="Input 2 13 31" xfId="13608"/>
    <cellStyle name="Input 2 13 32" xfId="13609"/>
    <cellStyle name="Input 2 13 33" xfId="13610"/>
    <cellStyle name="Input 2 13 34" xfId="13611"/>
    <cellStyle name="Input 2 13 35" xfId="13612"/>
    <cellStyle name="Input 2 13 36" xfId="13613"/>
    <cellStyle name="Input 2 13 37" xfId="13614"/>
    <cellStyle name="Input 2 13 38" xfId="13615"/>
    <cellStyle name="Input 2 13 39" xfId="13616"/>
    <cellStyle name="Input 2 13 4" xfId="13617"/>
    <cellStyle name="Input 2 13 40" xfId="13618"/>
    <cellStyle name="Input 2 13 41" xfId="13619"/>
    <cellStyle name="Input 2 13 42" xfId="13620"/>
    <cellStyle name="Input 2 13 43" xfId="13621"/>
    <cellStyle name="Input 2 13 44" xfId="13622"/>
    <cellStyle name="Input 2 13 45" xfId="13623"/>
    <cellStyle name="Input 2 13 46" xfId="13624"/>
    <cellStyle name="Input 2 13 5" xfId="13625"/>
    <cellStyle name="Input 2 13 6" xfId="13626"/>
    <cellStyle name="Input 2 13 7" xfId="13627"/>
    <cellStyle name="Input 2 13 8" xfId="13628"/>
    <cellStyle name="Input 2 13 9" xfId="13629"/>
    <cellStyle name="Input 2 14" xfId="13630"/>
    <cellStyle name="Input 2 14 10" xfId="13631"/>
    <cellStyle name="Input 2 14 11" xfId="13632"/>
    <cellStyle name="Input 2 14 12" xfId="13633"/>
    <cellStyle name="Input 2 14 13" xfId="13634"/>
    <cellStyle name="Input 2 14 14" xfId="13635"/>
    <cellStyle name="Input 2 14 15" xfId="13636"/>
    <cellStyle name="Input 2 14 16" xfId="13637"/>
    <cellStyle name="Input 2 14 17" xfId="13638"/>
    <cellStyle name="Input 2 14 18" xfId="13639"/>
    <cellStyle name="Input 2 14 19" xfId="13640"/>
    <cellStyle name="Input 2 14 2" xfId="13641"/>
    <cellStyle name="Input 2 14 2 10" xfId="13642"/>
    <cellStyle name="Input 2 14 2 11" xfId="13643"/>
    <cellStyle name="Input 2 14 2 12" xfId="13644"/>
    <cellStyle name="Input 2 14 2 13" xfId="13645"/>
    <cellStyle name="Input 2 14 2 14" xfId="13646"/>
    <cellStyle name="Input 2 14 2 15" xfId="13647"/>
    <cellStyle name="Input 2 14 2 16" xfId="13648"/>
    <cellStyle name="Input 2 14 2 17" xfId="13649"/>
    <cellStyle name="Input 2 14 2 18" xfId="13650"/>
    <cellStyle name="Input 2 14 2 19" xfId="13651"/>
    <cellStyle name="Input 2 14 2 2" xfId="13652"/>
    <cellStyle name="Input 2 14 2 2 10" xfId="13653"/>
    <cellStyle name="Input 2 14 2 2 11" xfId="13654"/>
    <cellStyle name="Input 2 14 2 2 12" xfId="13655"/>
    <cellStyle name="Input 2 14 2 2 13" xfId="13656"/>
    <cellStyle name="Input 2 14 2 2 14" xfId="13657"/>
    <cellStyle name="Input 2 14 2 2 15" xfId="13658"/>
    <cellStyle name="Input 2 14 2 2 16" xfId="13659"/>
    <cellStyle name="Input 2 14 2 2 17" xfId="13660"/>
    <cellStyle name="Input 2 14 2 2 18" xfId="13661"/>
    <cellStyle name="Input 2 14 2 2 19" xfId="13662"/>
    <cellStyle name="Input 2 14 2 2 2" xfId="13663"/>
    <cellStyle name="Input 2 14 2 2 20" xfId="13664"/>
    <cellStyle name="Input 2 14 2 2 21" xfId="13665"/>
    <cellStyle name="Input 2 14 2 2 22" xfId="13666"/>
    <cellStyle name="Input 2 14 2 2 23" xfId="13667"/>
    <cellStyle name="Input 2 14 2 2 24" xfId="13668"/>
    <cellStyle name="Input 2 14 2 2 25" xfId="13669"/>
    <cellStyle name="Input 2 14 2 2 26" xfId="13670"/>
    <cellStyle name="Input 2 14 2 2 27" xfId="13671"/>
    <cellStyle name="Input 2 14 2 2 28" xfId="13672"/>
    <cellStyle name="Input 2 14 2 2 29" xfId="13673"/>
    <cellStyle name="Input 2 14 2 2 3" xfId="13674"/>
    <cellStyle name="Input 2 14 2 2 30" xfId="13675"/>
    <cellStyle name="Input 2 14 2 2 31" xfId="13676"/>
    <cellStyle name="Input 2 14 2 2 32" xfId="13677"/>
    <cellStyle name="Input 2 14 2 2 33" xfId="13678"/>
    <cellStyle name="Input 2 14 2 2 34" xfId="13679"/>
    <cellStyle name="Input 2 14 2 2 35" xfId="13680"/>
    <cellStyle name="Input 2 14 2 2 36" xfId="13681"/>
    <cellStyle name="Input 2 14 2 2 37" xfId="13682"/>
    <cellStyle name="Input 2 14 2 2 38" xfId="13683"/>
    <cellStyle name="Input 2 14 2 2 39" xfId="13684"/>
    <cellStyle name="Input 2 14 2 2 4" xfId="13685"/>
    <cellStyle name="Input 2 14 2 2 40" xfId="13686"/>
    <cellStyle name="Input 2 14 2 2 41" xfId="13687"/>
    <cellStyle name="Input 2 14 2 2 42" xfId="13688"/>
    <cellStyle name="Input 2 14 2 2 43" xfId="13689"/>
    <cellStyle name="Input 2 14 2 2 44" xfId="13690"/>
    <cellStyle name="Input 2 14 2 2 45" xfId="13691"/>
    <cellStyle name="Input 2 14 2 2 46" xfId="13692"/>
    <cellStyle name="Input 2 14 2 2 47" xfId="13693"/>
    <cellStyle name="Input 2 14 2 2 5" xfId="13694"/>
    <cellStyle name="Input 2 14 2 2 6" xfId="13695"/>
    <cellStyle name="Input 2 14 2 2 7" xfId="13696"/>
    <cellStyle name="Input 2 14 2 2 8" xfId="13697"/>
    <cellStyle name="Input 2 14 2 2 9" xfId="13698"/>
    <cellStyle name="Input 2 14 2 20" xfId="13699"/>
    <cellStyle name="Input 2 14 2 21" xfId="13700"/>
    <cellStyle name="Input 2 14 2 22" xfId="13701"/>
    <cellStyle name="Input 2 14 2 23" xfId="13702"/>
    <cellStyle name="Input 2 14 2 24" xfId="13703"/>
    <cellStyle name="Input 2 14 2 25" xfId="13704"/>
    <cellStyle name="Input 2 14 2 26" xfId="13705"/>
    <cellStyle name="Input 2 14 2 27" xfId="13706"/>
    <cellStyle name="Input 2 14 2 28" xfId="13707"/>
    <cellStyle name="Input 2 14 2 29" xfId="13708"/>
    <cellStyle name="Input 2 14 2 3" xfId="13709"/>
    <cellStyle name="Input 2 14 2 30" xfId="13710"/>
    <cellStyle name="Input 2 14 2 31" xfId="13711"/>
    <cellStyle name="Input 2 14 2 32" xfId="13712"/>
    <cellStyle name="Input 2 14 2 33" xfId="13713"/>
    <cellStyle name="Input 2 14 2 34" xfId="13714"/>
    <cellStyle name="Input 2 14 2 35" xfId="13715"/>
    <cellStyle name="Input 2 14 2 36" xfId="13716"/>
    <cellStyle name="Input 2 14 2 37" xfId="13717"/>
    <cellStyle name="Input 2 14 2 38" xfId="13718"/>
    <cellStyle name="Input 2 14 2 39" xfId="13719"/>
    <cellStyle name="Input 2 14 2 4" xfId="13720"/>
    <cellStyle name="Input 2 14 2 40" xfId="13721"/>
    <cellStyle name="Input 2 14 2 41" xfId="13722"/>
    <cellStyle name="Input 2 14 2 42" xfId="13723"/>
    <cellStyle name="Input 2 14 2 43" xfId="13724"/>
    <cellStyle name="Input 2 14 2 44" xfId="13725"/>
    <cellStyle name="Input 2 14 2 45" xfId="13726"/>
    <cellStyle name="Input 2 14 2 46" xfId="13727"/>
    <cellStyle name="Input 2 14 2 47" xfId="13728"/>
    <cellStyle name="Input 2 14 2 48" xfId="13729"/>
    <cellStyle name="Input 2 14 2 49" xfId="13730"/>
    <cellStyle name="Input 2 14 2 5" xfId="13731"/>
    <cellStyle name="Input 2 14 2 6" xfId="13732"/>
    <cellStyle name="Input 2 14 2 7" xfId="13733"/>
    <cellStyle name="Input 2 14 2 8" xfId="13734"/>
    <cellStyle name="Input 2 14 2 9" xfId="13735"/>
    <cellStyle name="Input 2 14 20" xfId="13736"/>
    <cellStyle name="Input 2 14 21" xfId="13737"/>
    <cellStyle name="Input 2 14 22" xfId="13738"/>
    <cellStyle name="Input 2 14 23" xfId="13739"/>
    <cellStyle name="Input 2 14 24" xfId="13740"/>
    <cellStyle name="Input 2 14 25" xfId="13741"/>
    <cellStyle name="Input 2 14 26" xfId="13742"/>
    <cellStyle name="Input 2 14 27" xfId="13743"/>
    <cellStyle name="Input 2 14 28" xfId="13744"/>
    <cellStyle name="Input 2 14 29" xfId="13745"/>
    <cellStyle name="Input 2 14 3" xfId="13746"/>
    <cellStyle name="Input 2 14 3 2" xfId="13747"/>
    <cellStyle name="Input 2 14 3 3" xfId="13748"/>
    <cellStyle name="Input 2 14 3 4" xfId="13749"/>
    <cellStyle name="Input 2 14 3 5" xfId="13750"/>
    <cellStyle name="Input 2 14 3 6" xfId="13751"/>
    <cellStyle name="Input 2 14 30" xfId="13752"/>
    <cellStyle name="Input 2 14 31" xfId="13753"/>
    <cellStyle name="Input 2 14 32" xfId="13754"/>
    <cellStyle name="Input 2 14 33" xfId="13755"/>
    <cellStyle name="Input 2 14 34" xfId="13756"/>
    <cellStyle name="Input 2 14 35" xfId="13757"/>
    <cellStyle name="Input 2 14 36" xfId="13758"/>
    <cellStyle name="Input 2 14 37" xfId="13759"/>
    <cellStyle name="Input 2 14 38" xfId="13760"/>
    <cellStyle name="Input 2 14 39" xfId="13761"/>
    <cellStyle name="Input 2 14 4" xfId="13762"/>
    <cellStyle name="Input 2 14 40" xfId="13763"/>
    <cellStyle name="Input 2 14 41" xfId="13764"/>
    <cellStyle name="Input 2 14 42" xfId="13765"/>
    <cellStyle name="Input 2 14 43" xfId="13766"/>
    <cellStyle name="Input 2 14 44" xfId="13767"/>
    <cellStyle name="Input 2 14 45" xfId="13768"/>
    <cellStyle name="Input 2 14 46" xfId="13769"/>
    <cellStyle name="Input 2 14 5" xfId="13770"/>
    <cellStyle name="Input 2 14 6" xfId="13771"/>
    <cellStyle name="Input 2 14 7" xfId="13772"/>
    <cellStyle name="Input 2 14 8" xfId="13773"/>
    <cellStyle name="Input 2 14 9" xfId="13774"/>
    <cellStyle name="Input 2 15" xfId="13775"/>
    <cellStyle name="Input 2 15 10" xfId="13776"/>
    <cellStyle name="Input 2 15 11" xfId="13777"/>
    <cellStyle name="Input 2 15 12" xfId="13778"/>
    <cellStyle name="Input 2 15 13" xfId="13779"/>
    <cellStyle name="Input 2 15 14" xfId="13780"/>
    <cellStyle name="Input 2 15 15" xfId="13781"/>
    <cellStyle name="Input 2 15 16" xfId="13782"/>
    <cellStyle name="Input 2 15 17" xfId="13783"/>
    <cellStyle name="Input 2 15 18" xfId="13784"/>
    <cellStyle name="Input 2 15 19" xfId="13785"/>
    <cellStyle name="Input 2 15 2" xfId="13786"/>
    <cellStyle name="Input 2 15 2 10" xfId="13787"/>
    <cellStyle name="Input 2 15 2 11" xfId="13788"/>
    <cellStyle name="Input 2 15 2 12" xfId="13789"/>
    <cellStyle name="Input 2 15 2 13" xfId="13790"/>
    <cellStyle name="Input 2 15 2 14" xfId="13791"/>
    <cellStyle name="Input 2 15 2 15" xfId="13792"/>
    <cellStyle name="Input 2 15 2 16" xfId="13793"/>
    <cellStyle name="Input 2 15 2 17" xfId="13794"/>
    <cellStyle name="Input 2 15 2 18" xfId="13795"/>
    <cellStyle name="Input 2 15 2 19" xfId="13796"/>
    <cellStyle name="Input 2 15 2 2" xfId="13797"/>
    <cellStyle name="Input 2 15 2 2 10" xfId="13798"/>
    <cellStyle name="Input 2 15 2 2 11" xfId="13799"/>
    <cellStyle name="Input 2 15 2 2 12" xfId="13800"/>
    <cellStyle name="Input 2 15 2 2 13" xfId="13801"/>
    <cellStyle name="Input 2 15 2 2 14" xfId="13802"/>
    <cellStyle name="Input 2 15 2 2 15" xfId="13803"/>
    <cellStyle name="Input 2 15 2 2 16" xfId="13804"/>
    <cellStyle name="Input 2 15 2 2 17" xfId="13805"/>
    <cellStyle name="Input 2 15 2 2 18" xfId="13806"/>
    <cellStyle name="Input 2 15 2 2 19" xfId="13807"/>
    <cellStyle name="Input 2 15 2 2 2" xfId="13808"/>
    <cellStyle name="Input 2 15 2 2 20" xfId="13809"/>
    <cellStyle name="Input 2 15 2 2 21" xfId="13810"/>
    <cellStyle name="Input 2 15 2 2 22" xfId="13811"/>
    <cellStyle name="Input 2 15 2 2 23" xfId="13812"/>
    <cellStyle name="Input 2 15 2 2 24" xfId="13813"/>
    <cellStyle name="Input 2 15 2 2 25" xfId="13814"/>
    <cellStyle name="Input 2 15 2 2 26" xfId="13815"/>
    <cellStyle name="Input 2 15 2 2 27" xfId="13816"/>
    <cellStyle name="Input 2 15 2 2 28" xfId="13817"/>
    <cellStyle name="Input 2 15 2 2 29" xfId="13818"/>
    <cellStyle name="Input 2 15 2 2 3" xfId="13819"/>
    <cellStyle name="Input 2 15 2 2 30" xfId="13820"/>
    <cellStyle name="Input 2 15 2 2 31" xfId="13821"/>
    <cellStyle name="Input 2 15 2 2 32" xfId="13822"/>
    <cellStyle name="Input 2 15 2 2 33" xfId="13823"/>
    <cellStyle name="Input 2 15 2 2 34" xfId="13824"/>
    <cellStyle name="Input 2 15 2 2 35" xfId="13825"/>
    <cellStyle name="Input 2 15 2 2 36" xfId="13826"/>
    <cellStyle name="Input 2 15 2 2 37" xfId="13827"/>
    <cellStyle name="Input 2 15 2 2 38" xfId="13828"/>
    <cellStyle name="Input 2 15 2 2 39" xfId="13829"/>
    <cellStyle name="Input 2 15 2 2 4" xfId="13830"/>
    <cellStyle name="Input 2 15 2 2 40" xfId="13831"/>
    <cellStyle name="Input 2 15 2 2 41" xfId="13832"/>
    <cellStyle name="Input 2 15 2 2 42" xfId="13833"/>
    <cellStyle name="Input 2 15 2 2 43" xfId="13834"/>
    <cellStyle name="Input 2 15 2 2 44" xfId="13835"/>
    <cellStyle name="Input 2 15 2 2 45" xfId="13836"/>
    <cellStyle name="Input 2 15 2 2 46" xfId="13837"/>
    <cellStyle name="Input 2 15 2 2 47" xfId="13838"/>
    <cellStyle name="Input 2 15 2 2 5" xfId="13839"/>
    <cellStyle name="Input 2 15 2 2 6" xfId="13840"/>
    <cellStyle name="Input 2 15 2 2 7" xfId="13841"/>
    <cellStyle name="Input 2 15 2 2 8" xfId="13842"/>
    <cellStyle name="Input 2 15 2 2 9" xfId="13843"/>
    <cellStyle name="Input 2 15 2 20" xfId="13844"/>
    <cellStyle name="Input 2 15 2 21" xfId="13845"/>
    <cellStyle name="Input 2 15 2 22" xfId="13846"/>
    <cellStyle name="Input 2 15 2 23" xfId="13847"/>
    <cellStyle name="Input 2 15 2 24" xfId="13848"/>
    <cellStyle name="Input 2 15 2 25" xfId="13849"/>
    <cellStyle name="Input 2 15 2 26" xfId="13850"/>
    <cellStyle name="Input 2 15 2 27" xfId="13851"/>
    <cellStyle name="Input 2 15 2 28" xfId="13852"/>
    <cellStyle name="Input 2 15 2 29" xfId="13853"/>
    <cellStyle name="Input 2 15 2 3" xfId="13854"/>
    <cellStyle name="Input 2 15 2 30" xfId="13855"/>
    <cellStyle name="Input 2 15 2 31" xfId="13856"/>
    <cellStyle name="Input 2 15 2 32" xfId="13857"/>
    <cellStyle name="Input 2 15 2 33" xfId="13858"/>
    <cellStyle name="Input 2 15 2 34" xfId="13859"/>
    <cellStyle name="Input 2 15 2 35" xfId="13860"/>
    <cellStyle name="Input 2 15 2 36" xfId="13861"/>
    <cellStyle name="Input 2 15 2 37" xfId="13862"/>
    <cellStyle name="Input 2 15 2 38" xfId="13863"/>
    <cellStyle name="Input 2 15 2 39" xfId="13864"/>
    <cellStyle name="Input 2 15 2 4" xfId="13865"/>
    <cellStyle name="Input 2 15 2 40" xfId="13866"/>
    <cellStyle name="Input 2 15 2 41" xfId="13867"/>
    <cellStyle name="Input 2 15 2 42" xfId="13868"/>
    <cellStyle name="Input 2 15 2 43" xfId="13869"/>
    <cellStyle name="Input 2 15 2 44" xfId="13870"/>
    <cellStyle name="Input 2 15 2 45" xfId="13871"/>
    <cellStyle name="Input 2 15 2 46" xfId="13872"/>
    <cellStyle name="Input 2 15 2 47" xfId="13873"/>
    <cellStyle name="Input 2 15 2 48" xfId="13874"/>
    <cellStyle name="Input 2 15 2 49" xfId="13875"/>
    <cellStyle name="Input 2 15 2 5" xfId="13876"/>
    <cellStyle name="Input 2 15 2 6" xfId="13877"/>
    <cellStyle name="Input 2 15 2 7" xfId="13878"/>
    <cellStyle name="Input 2 15 2 8" xfId="13879"/>
    <cellStyle name="Input 2 15 2 9" xfId="13880"/>
    <cellStyle name="Input 2 15 20" xfId="13881"/>
    <cellStyle name="Input 2 15 21" xfId="13882"/>
    <cellStyle name="Input 2 15 22" xfId="13883"/>
    <cellStyle name="Input 2 15 23" xfId="13884"/>
    <cellStyle name="Input 2 15 24" xfId="13885"/>
    <cellStyle name="Input 2 15 25" xfId="13886"/>
    <cellStyle name="Input 2 15 26" xfId="13887"/>
    <cellStyle name="Input 2 15 27" xfId="13888"/>
    <cellStyle name="Input 2 15 28" xfId="13889"/>
    <cellStyle name="Input 2 15 29" xfId="13890"/>
    <cellStyle name="Input 2 15 3" xfId="13891"/>
    <cellStyle name="Input 2 15 3 2" xfId="13892"/>
    <cellStyle name="Input 2 15 3 3" xfId="13893"/>
    <cellStyle name="Input 2 15 3 4" xfId="13894"/>
    <cellStyle name="Input 2 15 3 5" xfId="13895"/>
    <cellStyle name="Input 2 15 3 6" xfId="13896"/>
    <cellStyle name="Input 2 15 30" xfId="13897"/>
    <cellStyle name="Input 2 15 31" xfId="13898"/>
    <cellStyle name="Input 2 15 32" xfId="13899"/>
    <cellStyle name="Input 2 15 33" xfId="13900"/>
    <cellStyle name="Input 2 15 34" xfId="13901"/>
    <cellStyle name="Input 2 15 35" xfId="13902"/>
    <cellStyle name="Input 2 15 36" xfId="13903"/>
    <cellStyle name="Input 2 15 37" xfId="13904"/>
    <cellStyle name="Input 2 15 38" xfId="13905"/>
    <cellStyle name="Input 2 15 39" xfId="13906"/>
    <cellStyle name="Input 2 15 4" xfId="13907"/>
    <cellStyle name="Input 2 15 40" xfId="13908"/>
    <cellStyle name="Input 2 15 41" xfId="13909"/>
    <cellStyle name="Input 2 15 42" xfId="13910"/>
    <cellStyle name="Input 2 15 43" xfId="13911"/>
    <cellStyle name="Input 2 15 44" xfId="13912"/>
    <cellStyle name="Input 2 15 45" xfId="13913"/>
    <cellStyle name="Input 2 15 46" xfId="13914"/>
    <cellStyle name="Input 2 15 5" xfId="13915"/>
    <cellStyle name="Input 2 15 6" xfId="13916"/>
    <cellStyle name="Input 2 15 7" xfId="13917"/>
    <cellStyle name="Input 2 15 8" xfId="13918"/>
    <cellStyle name="Input 2 15 9" xfId="13919"/>
    <cellStyle name="Input 2 16" xfId="13920"/>
    <cellStyle name="Input 2 16 10" xfId="13921"/>
    <cellStyle name="Input 2 16 11" xfId="13922"/>
    <cellStyle name="Input 2 16 12" xfId="13923"/>
    <cellStyle name="Input 2 16 13" xfId="13924"/>
    <cellStyle name="Input 2 16 14" xfId="13925"/>
    <cellStyle name="Input 2 16 15" xfId="13926"/>
    <cellStyle name="Input 2 16 16" xfId="13927"/>
    <cellStyle name="Input 2 16 17" xfId="13928"/>
    <cellStyle name="Input 2 16 18" xfId="13929"/>
    <cellStyle name="Input 2 16 19" xfId="13930"/>
    <cellStyle name="Input 2 16 2" xfId="13931"/>
    <cellStyle name="Input 2 16 2 10" xfId="13932"/>
    <cellStyle name="Input 2 16 2 11" xfId="13933"/>
    <cellStyle name="Input 2 16 2 12" xfId="13934"/>
    <cellStyle name="Input 2 16 2 13" xfId="13935"/>
    <cellStyle name="Input 2 16 2 14" xfId="13936"/>
    <cellStyle name="Input 2 16 2 15" xfId="13937"/>
    <cellStyle name="Input 2 16 2 16" xfId="13938"/>
    <cellStyle name="Input 2 16 2 17" xfId="13939"/>
    <cellStyle name="Input 2 16 2 18" xfId="13940"/>
    <cellStyle name="Input 2 16 2 19" xfId="13941"/>
    <cellStyle name="Input 2 16 2 2" xfId="13942"/>
    <cellStyle name="Input 2 16 2 2 10" xfId="13943"/>
    <cellStyle name="Input 2 16 2 2 11" xfId="13944"/>
    <cellStyle name="Input 2 16 2 2 12" xfId="13945"/>
    <cellStyle name="Input 2 16 2 2 13" xfId="13946"/>
    <cellStyle name="Input 2 16 2 2 14" xfId="13947"/>
    <cellStyle name="Input 2 16 2 2 15" xfId="13948"/>
    <cellStyle name="Input 2 16 2 2 16" xfId="13949"/>
    <cellStyle name="Input 2 16 2 2 17" xfId="13950"/>
    <cellStyle name="Input 2 16 2 2 18" xfId="13951"/>
    <cellStyle name="Input 2 16 2 2 19" xfId="13952"/>
    <cellStyle name="Input 2 16 2 2 2" xfId="13953"/>
    <cellStyle name="Input 2 16 2 2 20" xfId="13954"/>
    <cellStyle name="Input 2 16 2 2 21" xfId="13955"/>
    <cellStyle name="Input 2 16 2 2 22" xfId="13956"/>
    <cellStyle name="Input 2 16 2 2 23" xfId="13957"/>
    <cellStyle name="Input 2 16 2 2 24" xfId="13958"/>
    <cellStyle name="Input 2 16 2 2 25" xfId="13959"/>
    <cellStyle name="Input 2 16 2 2 26" xfId="13960"/>
    <cellStyle name="Input 2 16 2 2 27" xfId="13961"/>
    <cellStyle name="Input 2 16 2 2 28" xfId="13962"/>
    <cellStyle name="Input 2 16 2 2 29" xfId="13963"/>
    <cellStyle name="Input 2 16 2 2 3" xfId="13964"/>
    <cellStyle name="Input 2 16 2 2 30" xfId="13965"/>
    <cellStyle name="Input 2 16 2 2 31" xfId="13966"/>
    <cellStyle name="Input 2 16 2 2 32" xfId="13967"/>
    <cellStyle name="Input 2 16 2 2 33" xfId="13968"/>
    <cellStyle name="Input 2 16 2 2 34" xfId="13969"/>
    <cellStyle name="Input 2 16 2 2 35" xfId="13970"/>
    <cellStyle name="Input 2 16 2 2 36" xfId="13971"/>
    <cellStyle name="Input 2 16 2 2 37" xfId="13972"/>
    <cellStyle name="Input 2 16 2 2 38" xfId="13973"/>
    <cellStyle name="Input 2 16 2 2 39" xfId="13974"/>
    <cellStyle name="Input 2 16 2 2 4" xfId="13975"/>
    <cellStyle name="Input 2 16 2 2 40" xfId="13976"/>
    <cellStyle name="Input 2 16 2 2 41" xfId="13977"/>
    <cellStyle name="Input 2 16 2 2 42" xfId="13978"/>
    <cellStyle name="Input 2 16 2 2 43" xfId="13979"/>
    <cellStyle name="Input 2 16 2 2 44" xfId="13980"/>
    <cellStyle name="Input 2 16 2 2 45" xfId="13981"/>
    <cellStyle name="Input 2 16 2 2 46" xfId="13982"/>
    <cellStyle name="Input 2 16 2 2 47" xfId="13983"/>
    <cellStyle name="Input 2 16 2 2 5" xfId="13984"/>
    <cellStyle name="Input 2 16 2 2 6" xfId="13985"/>
    <cellStyle name="Input 2 16 2 2 7" xfId="13986"/>
    <cellStyle name="Input 2 16 2 2 8" xfId="13987"/>
    <cellStyle name="Input 2 16 2 2 9" xfId="13988"/>
    <cellStyle name="Input 2 16 2 20" xfId="13989"/>
    <cellStyle name="Input 2 16 2 21" xfId="13990"/>
    <cellStyle name="Input 2 16 2 22" xfId="13991"/>
    <cellStyle name="Input 2 16 2 23" xfId="13992"/>
    <cellStyle name="Input 2 16 2 24" xfId="13993"/>
    <cellStyle name="Input 2 16 2 25" xfId="13994"/>
    <cellStyle name="Input 2 16 2 26" xfId="13995"/>
    <cellStyle name="Input 2 16 2 27" xfId="13996"/>
    <cellStyle name="Input 2 16 2 28" xfId="13997"/>
    <cellStyle name="Input 2 16 2 29" xfId="13998"/>
    <cellStyle name="Input 2 16 2 3" xfId="13999"/>
    <cellStyle name="Input 2 16 2 30" xfId="14000"/>
    <cellStyle name="Input 2 16 2 31" xfId="14001"/>
    <cellStyle name="Input 2 16 2 32" xfId="14002"/>
    <cellStyle name="Input 2 16 2 33" xfId="14003"/>
    <cellStyle name="Input 2 16 2 34" xfId="14004"/>
    <cellStyle name="Input 2 16 2 35" xfId="14005"/>
    <cellStyle name="Input 2 16 2 36" xfId="14006"/>
    <cellStyle name="Input 2 16 2 37" xfId="14007"/>
    <cellStyle name="Input 2 16 2 38" xfId="14008"/>
    <cellStyle name="Input 2 16 2 39" xfId="14009"/>
    <cellStyle name="Input 2 16 2 4" xfId="14010"/>
    <cellStyle name="Input 2 16 2 40" xfId="14011"/>
    <cellStyle name="Input 2 16 2 41" xfId="14012"/>
    <cellStyle name="Input 2 16 2 42" xfId="14013"/>
    <cellStyle name="Input 2 16 2 43" xfId="14014"/>
    <cellStyle name="Input 2 16 2 44" xfId="14015"/>
    <cellStyle name="Input 2 16 2 45" xfId="14016"/>
    <cellStyle name="Input 2 16 2 46" xfId="14017"/>
    <cellStyle name="Input 2 16 2 47" xfId="14018"/>
    <cellStyle name="Input 2 16 2 48" xfId="14019"/>
    <cellStyle name="Input 2 16 2 49" xfId="14020"/>
    <cellStyle name="Input 2 16 2 5" xfId="14021"/>
    <cellStyle name="Input 2 16 2 6" xfId="14022"/>
    <cellStyle name="Input 2 16 2 7" xfId="14023"/>
    <cellStyle name="Input 2 16 2 8" xfId="14024"/>
    <cellStyle name="Input 2 16 2 9" xfId="14025"/>
    <cellStyle name="Input 2 16 20" xfId="14026"/>
    <cellStyle name="Input 2 16 21" xfId="14027"/>
    <cellStyle name="Input 2 16 22" xfId="14028"/>
    <cellStyle name="Input 2 16 23" xfId="14029"/>
    <cellStyle name="Input 2 16 24" xfId="14030"/>
    <cellStyle name="Input 2 16 25" xfId="14031"/>
    <cellStyle name="Input 2 16 26" xfId="14032"/>
    <cellStyle name="Input 2 16 27" xfId="14033"/>
    <cellStyle name="Input 2 16 28" xfId="14034"/>
    <cellStyle name="Input 2 16 29" xfId="14035"/>
    <cellStyle name="Input 2 16 3" xfId="14036"/>
    <cellStyle name="Input 2 16 3 2" xfId="14037"/>
    <cellStyle name="Input 2 16 3 3" xfId="14038"/>
    <cellStyle name="Input 2 16 3 4" xfId="14039"/>
    <cellStyle name="Input 2 16 3 5" xfId="14040"/>
    <cellStyle name="Input 2 16 3 6" xfId="14041"/>
    <cellStyle name="Input 2 16 30" xfId="14042"/>
    <cellStyle name="Input 2 16 31" xfId="14043"/>
    <cellStyle name="Input 2 16 32" xfId="14044"/>
    <cellStyle name="Input 2 16 33" xfId="14045"/>
    <cellStyle name="Input 2 16 34" xfId="14046"/>
    <cellStyle name="Input 2 16 35" xfId="14047"/>
    <cellStyle name="Input 2 16 36" xfId="14048"/>
    <cellStyle name="Input 2 16 37" xfId="14049"/>
    <cellStyle name="Input 2 16 38" xfId="14050"/>
    <cellStyle name="Input 2 16 39" xfId="14051"/>
    <cellStyle name="Input 2 16 4" xfId="14052"/>
    <cellStyle name="Input 2 16 40" xfId="14053"/>
    <cellStyle name="Input 2 16 41" xfId="14054"/>
    <cellStyle name="Input 2 16 42" xfId="14055"/>
    <cellStyle name="Input 2 16 43" xfId="14056"/>
    <cellStyle name="Input 2 16 44" xfId="14057"/>
    <cellStyle name="Input 2 16 45" xfId="14058"/>
    <cellStyle name="Input 2 16 46" xfId="14059"/>
    <cellStyle name="Input 2 16 5" xfId="14060"/>
    <cellStyle name="Input 2 16 6" xfId="14061"/>
    <cellStyle name="Input 2 16 7" xfId="14062"/>
    <cellStyle name="Input 2 16 8" xfId="14063"/>
    <cellStyle name="Input 2 16 9" xfId="14064"/>
    <cellStyle name="Input 2 17" xfId="14065"/>
    <cellStyle name="Input 2 17 10" xfId="14066"/>
    <cellStyle name="Input 2 17 11" xfId="14067"/>
    <cellStyle name="Input 2 17 12" xfId="14068"/>
    <cellStyle name="Input 2 17 13" xfId="14069"/>
    <cellStyle name="Input 2 17 14" xfId="14070"/>
    <cellStyle name="Input 2 17 15" xfId="14071"/>
    <cellStyle name="Input 2 17 16" xfId="14072"/>
    <cellStyle name="Input 2 17 17" xfId="14073"/>
    <cellStyle name="Input 2 17 18" xfId="14074"/>
    <cellStyle name="Input 2 17 19" xfId="14075"/>
    <cellStyle name="Input 2 17 2" xfId="14076"/>
    <cellStyle name="Input 2 17 2 10" xfId="14077"/>
    <cellStyle name="Input 2 17 2 11" xfId="14078"/>
    <cellStyle name="Input 2 17 2 12" xfId="14079"/>
    <cellStyle name="Input 2 17 2 13" xfId="14080"/>
    <cellStyle name="Input 2 17 2 14" xfId="14081"/>
    <cellStyle name="Input 2 17 2 15" xfId="14082"/>
    <cellStyle name="Input 2 17 2 16" xfId="14083"/>
    <cellStyle name="Input 2 17 2 17" xfId="14084"/>
    <cellStyle name="Input 2 17 2 18" xfId="14085"/>
    <cellStyle name="Input 2 17 2 19" xfId="14086"/>
    <cellStyle name="Input 2 17 2 2" xfId="14087"/>
    <cellStyle name="Input 2 17 2 2 10" xfId="14088"/>
    <cellStyle name="Input 2 17 2 2 11" xfId="14089"/>
    <cellStyle name="Input 2 17 2 2 12" xfId="14090"/>
    <cellStyle name="Input 2 17 2 2 13" xfId="14091"/>
    <cellStyle name="Input 2 17 2 2 14" xfId="14092"/>
    <cellStyle name="Input 2 17 2 2 15" xfId="14093"/>
    <cellStyle name="Input 2 17 2 2 16" xfId="14094"/>
    <cellStyle name="Input 2 17 2 2 17" xfId="14095"/>
    <cellStyle name="Input 2 17 2 2 18" xfId="14096"/>
    <cellStyle name="Input 2 17 2 2 19" xfId="14097"/>
    <cellStyle name="Input 2 17 2 2 2" xfId="14098"/>
    <cellStyle name="Input 2 17 2 2 20" xfId="14099"/>
    <cellStyle name="Input 2 17 2 2 21" xfId="14100"/>
    <cellStyle name="Input 2 17 2 2 22" xfId="14101"/>
    <cellStyle name="Input 2 17 2 2 23" xfId="14102"/>
    <cellStyle name="Input 2 17 2 2 24" xfId="14103"/>
    <cellStyle name="Input 2 17 2 2 25" xfId="14104"/>
    <cellStyle name="Input 2 17 2 2 26" xfId="14105"/>
    <cellStyle name="Input 2 17 2 2 27" xfId="14106"/>
    <cellStyle name="Input 2 17 2 2 28" xfId="14107"/>
    <cellStyle name="Input 2 17 2 2 29" xfId="14108"/>
    <cellStyle name="Input 2 17 2 2 3" xfId="14109"/>
    <cellStyle name="Input 2 17 2 2 30" xfId="14110"/>
    <cellStyle name="Input 2 17 2 2 31" xfId="14111"/>
    <cellStyle name="Input 2 17 2 2 32" xfId="14112"/>
    <cellStyle name="Input 2 17 2 2 33" xfId="14113"/>
    <cellStyle name="Input 2 17 2 2 34" xfId="14114"/>
    <cellStyle name="Input 2 17 2 2 35" xfId="14115"/>
    <cellStyle name="Input 2 17 2 2 36" xfId="14116"/>
    <cellStyle name="Input 2 17 2 2 37" xfId="14117"/>
    <cellStyle name="Input 2 17 2 2 38" xfId="14118"/>
    <cellStyle name="Input 2 17 2 2 39" xfId="14119"/>
    <cellStyle name="Input 2 17 2 2 4" xfId="14120"/>
    <cellStyle name="Input 2 17 2 2 40" xfId="14121"/>
    <cellStyle name="Input 2 17 2 2 41" xfId="14122"/>
    <cellStyle name="Input 2 17 2 2 42" xfId="14123"/>
    <cellStyle name="Input 2 17 2 2 43" xfId="14124"/>
    <cellStyle name="Input 2 17 2 2 44" xfId="14125"/>
    <cellStyle name="Input 2 17 2 2 45" xfId="14126"/>
    <cellStyle name="Input 2 17 2 2 46" xfId="14127"/>
    <cellStyle name="Input 2 17 2 2 47" xfId="14128"/>
    <cellStyle name="Input 2 17 2 2 5" xfId="14129"/>
    <cellStyle name="Input 2 17 2 2 6" xfId="14130"/>
    <cellStyle name="Input 2 17 2 2 7" xfId="14131"/>
    <cellStyle name="Input 2 17 2 2 8" xfId="14132"/>
    <cellStyle name="Input 2 17 2 2 9" xfId="14133"/>
    <cellStyle name="Input 2 17 2 20" xfId="14134"/>
    <cellStyle name="Input 2 17 2 21" xfId="14135"/>
    <cellStyle name="Input 2 17 2 22" xfId="14136"/>
    <cellStyle name="Input 2 17 2 23" xfId="14137"/>
    <cellStyle name="Input 2 17 2 24" xfId="14138"/>
    <cellStyle name="Input 2 17 2 25" xfId="14139"/>
    <cellStyle name="Input 2 17 2 26" xfId="14140"/>
    <cellStyle name="Input 2 17 2 27" xfId="14141"/>
    <cellStyle name="Input 2 17 2 28" xfId="14142"/>
    <cellStyle name="Input 2 17 2 29" xfId="14143"/>
    <cellStyle name="Input 2 17 2 3" xfId="14144"/>
    <cellStyle name="Input 2 17 2 30" xfId="14145"/>
    <cellStyle name="Input 2 17 2 31" xfId="14146"/>
    <cellStyle name="Input 2 17 2 32" xfId="14147"/>
    <cellStyle name="Input 2 17 2 33" xfId="14148"/>
    <cellStyle name="Input 2 17 2 34" xfId="14149"/>
    <cellStyle name="Input 2 17 2 35" xfId="14150"/>
    <cellStyle name="Input 2 17 2 36" xfId="14151"/>
    <cellStyle name="Input 2 17 2 37" xfId="14152"/>
    <cellStyle name="Input 2 17 2 38" xfId="14153"/>
    <cellStyle name="Input 2 17 2 39" xfId="14154"/>
    <cellStyle name="Input 2 17 2 4" xfId="14155"/>
    <cellStyle name="Input 2 17 2 40" xfId="14156"/>
    <cellStyle name="Input 2 17 2 41" xfId="14157"/>
    <cellStyle name="Input 2 17 2 42" xfId="14158"/>
    <cellStyle name="Input 2 17 2 43" xfId="14159"/>
    <cellStyle name="Input 2 17 2 44" xfId="14160"/>
    <cellStyle name="Input 2 17 2 45" xfId="14161"/>
    <cellStyle name="Input 2 17 2 46" xfId="14162"/>
    <cellStyle name="Input 2 17 2 47" xfId="14163"/>
    <cellStyle name="Input 2 17 2 48" xfId="14164"/>
    <cellStyle name="Input 2 17 2 49" xfId="14165"/>
    <cellStyle name="Input 2 17 2 5" xfId="14166"/>
    <cellStyle name="Input 2 17 2 6" xfId="14167"/>
    <cellStyle name="Input 2 17 2 7" xfId="14168"/>
    <cellStyle name="Input 2 17 2 8" xfId="14169"/>
    <cellStyle name="Input 2 17 2 9" xfId="14170"/>
    <cellStyle name="Input 2 17 20" xfId="14171"/>
    <cellStyle name="Input 2 17 21" xfId="14172"/>
    <cellStyle name="Input 2 17 22" xfId="14173"/>
    <cellStyle name="Input 2 17 23" xfId="14174"/>
    <cellStyle name="Input 2 17 24" xfId="14175"/>
    <cellStyle name="Input 2 17 25" xfId="14176"/>
    <cellStyle name="Input 2 17 26" xfId="14177"/>
    <cellStyle name="Input 2 17 27" xfId="14178"/>
    <cellStyle name="Input 2 17 28" xfId="14179"/>
    <cellStyle name="Input 2 17 29" xfId="14180"/>
    <cellStyle name="Input 2 17 3" xfId="14181"/>
    <cellStyle name="Input 2 17 3 2" xfId="14182"/>
    <cellStyle name="Input 2 17 3 3" xfId="14183"/>
    <cellStyle name="Input 2 17 3 4" xfId="14184"/>
    <cellStyle name="Input 2 17 3 5" xfId="14185"/>
    <cellStyle name="Input 2 17 3 6" xfId="14186"/>
    <cellStyle name="Input 2 17 30" xfId="14187"/>
    <cellStyle name="Input 2 17 31" xfId="14188"/>
    <cellStyle name="Input 2 17 32" xfId="14189"/>
    <cellStyle name="Input 2 17 33" xfId="14190"/>
    <cellStyle name="Input 2 17 34" xfId="14191"/>
    <cellStyle name="Input 2 17 35" xfId="14192"/>
    <cellStyle name="Input 2 17 36" xfId="14193"/>
    <cellStyle name="Input 2 17 37" xfId="14194"/>
    <cellStyle name="Input 2 17 38" xfId="14195"/>
    <cellStyle name="Input 2 17 39" xfId="14196"/>
    <cellStyle name="Input 2 17 4" xfId="14197"/>
    <cellStyle name="Input 2 17 40" xfId="14198"/>
    <cellStyle name="Input 2 17 41" xfId="14199"/>
    <cellStyle name="Input 2 17 42" xfId="14200"/>
    <cellStyle name="Input 2 17 43" xfId="14201"/>
    <cellStyle name="Input 2 17 44" xfId="14202"/>
    <cellStyle name="Input 2 17 45" xfId="14203"/>
    <cellStyle name="Input 2 17 46" xfId="14204"/>
    <cellStyle name="Input 2 17 5" xfId="14205"/>
    <cellStyle name="Input 2 17 6" xfId="14206"/>
    <cellStyle name="Input 2 17 7" xfId="14207"/>
    <cellStyle name="Input 2 17 8" xfId="14208"/>
    <cellStyle name="Input 2 17 9" xfId="14209"/>
    <cellStyle name="Input 2 18" xfId="14210"/>
    <cellStyle name="Input 2 18 10" xfId="14211"/>
    <cellStyle name="Input 2 18 11" xfId="14212"/>
    <cellStyle name="Input 2 18 12" xfId="14213"/>
    <cellStyle name="Input 2 18 13" xfId="14214"/>
    <cellStyle name="Input 2 18 14" xfId="14215"/>
    <cellStyle name="Input 2 18 15" xfId="14216"/>
    <cellStyle name="Input 2 18 16" xfId="14217"/>
    <cellStyle name="Input 2 18 17" xfId="14218"/>
    <cellStyle name="Input 2 18 18" xfId="14219"/>
    <cellStyle name="Input 2 18 19" xfId="14220"/>
    <cellStyle name="Input 2 18 2" xfId="14221"/>
    <cellStyle name="Input 2 18 2 10" xfId="14222"/>
    <cellStyle name="Input 2 18 2 11" xfId="14223"/>
    <cellStyle name="Input 2 18 2 12" xfId="14224"/>
    <cellStyle name="Input 2 18 2 13" xfId="14225"/>
    <cellStyle name="Input 2 18 2 14" xfId="14226"/>
    <cellStyle name="Input 2 18 2 15" xfId="14227"/>
    <cellStyle name="Input 2 18 2 16" xfId="14228"/>
    <cellStyle name="Input 2 18 2 17" xfId="14229"/>
    <cellStyle name="Input 2 18 2 18" xfId="14230"/>
    <cellStyle name="Input 2 18 2 19" xfId="14231"/>
    <cellStyle name="Input 2 18 2 2" xfId="14232"/>
    <cellStyle name="Input 2 18 2 2 10" xfId="14233"/>
    <cellStyle name="Input 2 18 2 2 11" xfId="14234"/>
    <cellStyle name="Input 2 18 2 2 12" xfId="14235"/>
    <cellStyle name="Input 2 18 2 2 13" xfId="14236"/>
    <cellStyle name="Input 2 18 2 2 14" xfId="14237"/>
    <cellStyle name="Input 2 18 2 2 15" xfId="14238"/>
    <cellStyle name="Input 2 18 2 2 16" xfId="14239"/>
    <cellStyle name="Input 2 18 2 2 17" xfId="14240"/>
    <cellStyle name="Input 2 18 2 2 18" xfId="14241"/>
    <cellStyle name="Input 2 18 2 2 19" xfId="14242"/>
    <cellStyle name="Input 2 18 2 2 2" xfId="14243"/>
    <cellStyle name="Input 2 18 2 2 20" xfId="14244"/>
    <cellStyle name="Input 2 18 2 2 21" xfId="14245"/>
    <cellStyle name="Input 2 18 2 2 22" xfId="14246"/>
    <cellStyle name="Input 2 18 2 2 23" xfId="14247"/>
    <cellStyle name="Input 2 18 2 2 24" xfId="14248"/>
    <cellStyle name="Input 2 18 2 2 25" xfId="14249"/>
    <cellStyle name="Input 2 18 2 2 26" xfId="14250"/>
    <cellStyle name="Input 2 18 2 2 27" xfId="14251"/>
    <cellStyle name="Input 2 18 2 2 28" xfId="14252"/>
    <cellStyle name="Input 2 18 2 2 29" xfId="14253"/>
    <cellStyle name="Input 2 18 2 2 3" xfId="14254"/>
    <cellStyle name="Input 2 18 2 2 30" xfId="14255"/>
    <cellStyle name="Input 2 18 2 2 31" xfId="14256"/>
    <cellStyle name="Input 2 18 2 2 32" xfId="14257"/>
    <cellStyle name="Input 2 18 2 2 33" xfId="14258"/>
    <cellStyle name="Input 2 18 2 2 34" xfId="14259"/>
    <cellStyle name="Input 2 18 2 2 35" xfId="14260"/>
    <cellStyle name="Input 2 18 2 2 36" xfId="14261"/>
    <cellStyle name="Input 2 18 2 2 37" xfId="14262"/>
    <cellStyle name="Input 2 18 2 2 38" xfId="14263"/>
    <cellStyle name="Input 2 18 2 2 39" xfId="14264"/>
    <cellStyle name="Input 2 18 2 2 4" xfId="14265"/>
    <cellStyle name="Input 2 18 2 2 40" xfId="14266"/>
    <cellStyle name="Input 2 18 2 2 41" xfId="14267"/>
    <cellStyle name="Input 2 18 2 2 42" xfId="14268"/>
    <cellStyle name="Input 2 18 2 2 43" xfId="14269"/>
    <cellStyle name="Input 2 18 2 2 44" xfId="14270"/>
    <cellStyle name="Input 2 18 2 2 45" xfId="14271"/>
    <cellStyle name="Input 2 18 2 2 46" xfId="14272"/>
    <cellStyle name="Input 2 18 2 2 47" xfId="14273"/>
    <cellStyle name="Input 2 18 2 2 5" xfId="14274"/>
    <cellStyle name="Input 2 18 2 2 6" xfId="14275"/>
    <cellStyle name="Input 2 18 2 2 7" xfId="14276"/>
    <cellStyle name="Input 2 18 2 2 8" xfId="14277"/>
    <cellStyle name="Input 2 18 2 2 9" xfId="14278"/>
    <cellStyle name="Input 2 18 2 20" xfId="14279"/>
    <cellStyle name="Input 2 18 2 21" xfId="14280"/>
    <cellStyle name="Input 2 18 2 22" xfId="14281"/>
    <cellStyle name="Input 2 18 2 23" xfId="14282"/>
    <cellStyle name="Input 2 18 2 24" xfId="14283"/>
    <cellStyle name="Input 2 18 2 25" xfId="14284"/>
    <cellStyle name="Input 2 18 2 26" xfId="14285"/>
    <cellStyle name="Input 2 18 2 27" xfId="14286"/>
    <cellStyle name="Input 2 18 2 28" xfId="14287"/>
    <cellStyle name="Input 2 18 2 29" xfId="14288"/>
    <cellStyle name="Input 2 18 2 3" xfId="14289"/>
    <cellStyle name="Input 2 18 2 30" xfId="14290"/>
    <cellStyle name="Input 2 18 2 31" xfId="14291"/>
    <cellStyle name="Input 2 18 2 32" xfId="14292"/>
    <cellStyle name="Input 2 18 2 33" xfId="14293"/>
    <cellStyle name="Input 2 18 2 34" xfId="14294"/>
    <cellStyle name="Input 2 18 2 35" xfId="14295"/>
    <cellStyle name="Input 2 18 2 36" xfId="14296"/>
    <cellStyle name="Input 2 18 2 37" xfId="14297"/>
    <cellStyle name="Input 2 18 2 38" xfId="14298"/>
    <cellStyle name="Input 2 18 2 39" xfId="14299"/>
    <cellStyle name="Input 2 18 2 4" xfId="14300"/>
    <cellStyle name="Input 2 18 2 40" xfId="14301"/>
    <cellStyle name="Input 2 18 2 41" xfId="14302"/>
    <cellStyle name="Input 2 18 2 42" xfId="14303"/>
    <cellStyle name="Input 2 18 2 43" xfId="14304"/>
    <cellStyle name="Input 2 18 2 44" xfId="14305"/>
    <cellStyle name="Input 2 18 2 45" xfId="14306"/>
    <cellStyle name="Input 2 18 2 46" xfId="14307"/>
    <cellStyle name="Input 2 18 2 47" xfId="14308"/>
    <cellStyle name="Input 2 18 2 48" xfId="14309"/>
    <cellStyle name="Input 2 18 2 49" xfId="14310"/>
    <cellStyle name="Input 2 18 2 5" xfId="14311"/>
    <cellStyle name="Input 2 18 2 6" xfId="14312"/>
    <cellStyle name="Input 2 18 2 7" xfId="14313"/>
    <cellStyle name="Input 2 18 2 8" xfId="14314"/>
    <cellStyle name="Input 2 18 2 9" xfId="14315"/>
    <cellStyle name="Input 2 18 20" xfId="14316"/>
    <cellStyle name="Input 2 18 21" xfId="14317"/>
    <cellStyle name="Input 2 18 22" xfId="14318"/>
    <cellStyle name="Input 2 18 23" xfId="14319"/>
    <cellStyle name="Input 2 18 24" xfId="14320"/>
    <cellStyle name="Input 2 18 25" xfId="14321"/>
    <cellStyle name="Input 2 18 26" xfId="14322"/>
    <cellStyle name="Input 2 18 27" xfId="14323"/>
    <cellStyle name="Input 2 18 28" xfId="14324"/>
    <cellStyle name="Input 2 18 29" xfId="14325"/>
    <cellStyle name="Input 2 18 3" xfId="14326"/>
    <cellStyle name="Input 2 18 3 2" xfId="14327"/>
    <cellStyle name="Input 2 18 3 3" xfId="14328"/>
    <cellStyle name="Input 2 18 3 4" xfId="14329"/>
    <cellStyle name="Input 2 18 3 5" xfId="14330"/>
    <cellStyle name="Input 2 18 3 6" xfId="14331"/>
    <cellStyle name="Input 2 18 30" xfId="14332"/>
    <cellStyle name="Input 2 18 31" xfId="14333"/>
    <cellStyle name="Input 2 18 32" xfId="14334"/>
    <cellStyle name="Input 2 18 33" xfId="14335"/>
    <cellStyle name="Input 2 18 34" xfId="14336"/>
    <cellStyle name="Input 2 18 35" xfId="14337"/>
    <cellStyle name="Input 2 18 36" xfId="14338"/>
    <cellStyle name="Input 2 18 37" xfId="14339"/>
    <cellStyle name="Input 2 18 38" xfId="14340"/>
    <cellStyle name="Input 2 18 39" xfId="14341"/>
    <cellStyle name="Input 2 18 4" xfId="14342"/>
    <cellStyle name="Input 2 18 40" xfId="14343"/>
    <cellStyle name="Input 2 18 41" xfId="14344"/>
    <cellStyle name="Input 2 18 42" xfId="14345"/>
    <cellStyle name="Input 2 18 43" xfId="14346"/>
    <cellStyle name="Input 2 18 44" xfId="14347"/>
    <cellStyle name="Input 2 18 45" xfId="14348"/>
    <cellStyle name="Input 2 18 46" xfId="14349"/>
    <cellStyle name="Input 2 18 5" xfId="14350"/>
    <cellStyle name="Input 2 18 6" xfId="14351"/>
    <cellStyle name="Input 2 18 7" xfId="14352"/>
    <cellStyle name="Input 2 18 8" xfId="14353"/>
    <cellStyle name="Input 2 18 9" xfId="14354"/>
    <cellStyle name="Input 2 19" xfId="14355"/>
    <cellStyle name="Input 2 19 10" xfId="14356"/>
    <cellStyle name="Input 2 19 11" xfId="14357"/>
    <cellStyle name="Input 2 19 12" xfId="14358"/>
    <cellStyle name="Input 2 19 13" xfId="14359"/>
    <cellStyle name="Input 2 19 14" xfId="14360"/>
    <cellStyle name="Input 2 19 15" xfId="14361"/>
    <cellStyle name="Input 2 19 16" xfId="14362"/>
    <cellStyle name="Input 2 19 17" xfId="14363"/>
    <cellStyle name="Input 2 19 18" xfId="14364"/>
    <cellStyle name="Input 2 19 19" xfId="14365"/>
    <cellStyle name="Input 2 19 2" xfId="14366"/>
    <cellStyle name="Input 2 19 2 10" xfId="14367"/>
    <cellStyle name="Input 2 19 2 11" xfId="14368"/>
    <cellStyle name="Input 2 19 2 12" xfId="14369"/>
    <cellStyle name="Input 2 19 2 13" xfId="14370"/>
    <cellStyle name="Input 2 19 2 14" xfId="14371"/>
    <cellStyle name="Input 2 19 2 15" xfId="14372"/>
    <cellStyle name="Input 2 19 2 16" xfId="14373"/>
    <cellStyle name="Input 2 19 2 17" xfId="14374"/>
    <cellStyle name="Input 2 19 2 18" xfId="14375"/>
    <cellStyle name="Input 2 19 2 19" xfId="14376"/>
    <cellStyle name="Input 2 19 2 2" xfId="14377"/>
    <cellStyle name="Input 2 19 2 2 10" xfId="14378"/>
    <cellStyle name="Input 2 19 2 2 11" xfId="14379"/>
    <cellStyle name="Input 2 19 2 2 12" xfId="14380"/>
    <cellStyle name="Input 2 19 2 2 13" xfId="14381"/>
    <cellStyle name="Input 2 19 2 2 14" xfId="14382"/>
    <cellStyle name="Input 2 19 2 2 15" xfId="14383"/>
    <cellStyle name="Input 2 19 2 2 16" xfId="14384"/>
    <cellStyle name="Input 2 19 2 2 17" xfId="14385"/>
    <cellStyle name="Input 2 19 2 2 18" xfId="14386"/>
    <cellStyle name="Input 2 19 2 2 19" xfId="14387"/>
    <cellStyle name="Input 2 19 2 2 2" xfId="14388"/>
    <cellStyle name="Input 2 19 2 2 20" xfId="14389"/>
    <cellStyle name="Input 2 19 2 2 21" xfId="14390"/>
    <cellStyle name="Input 2 19 2 2 22" xfId="14391"/>
    <cellStyle name="Input 2 19 2 2 23" xfId="14392"/>
    <cellStyle name="Input 2 19 2 2 24" xfId="14393"/>
    <cellStyle name="Input 2 19 2 2 25" xfId="14394"/>
    <cellStyle name="Input 2 19 2 2 26" xfId="14395"/>
    <cellStyle name="Input 2 19 2 2 27" xfId="14396"/>
    <cellStyle name="Input 2 19 2 2 28" xfId="14397"/>
    <cellStyle name="Input 2 19 2 2 29" xfId="14398"/>
    <cellStyle name="Input 2 19 2 2 3" xfId="14399"/>
    <cellStyle name="Input 2 19 2 2 30" xfId="14400"/>
    <cellStyle name="Input 2 19 2 2 31" xfId="14401"/>
    <cellStyle name="Input 2 19 2 2 32" xfId="14402"/>
    <cellStyle name="Input 2 19 2 2 33" xfId="14403"/>
    <cellStyle name="Input 2 19 2 2 34" xfId="14404"/>
    <cellStyle name="Input 2 19 2 2 35" xfId="14405"/>
    <cellStyle name="Input 2 19 2 2 36" xfId="14406"/>
    <cellStyle name="Input 2 19 2 2 37" xfId="14407"/>
    <cellStyle name="Input 2 19 2 2 38" xfId="14408"/>
    <cellStyle name="Input 2 19 2 2 39" xfId="14409"/>
    <cellStyle name="Input 2 19 2 2 4" xfId="14410"/>
    <cellStyle name="Input 2 19 2 2 40" xfId="14411"/>
    <cellStyle name="Input 2 19 2 2 41" xfId="14412"/>
    <cellStyle name="Input 2 19 2 2 42" xfId="14413"/>
    <cellStyle name="Input 2 19 2 2 43" xfId="14414"/>
    <cellStyle name="Input 2 19 2 2 44" xfId="14415"/>
    <cellStyle name="Input 2 19 2 2 45" xfId="14416"/>
    <cellStyle name="Input 2 19 2 2 46" xfId="14417"/>
    <cellStyle name="Input 2 19 2 2 47" xfId="14418"/>
    <cellStyle name="Input 2 19 2 2 5" xfId="14419"/>
    <cellStyle name="Input 2 19 2 2 6" xfId="14420"/>
    <cellStyle name="Input 2 19 2 2 7" xfId="14421"/>
    <cellStyle name="Input 2 19 2 2 8" xfId="14422"/>
    <cellStyle name="Input 2 19 2 2 9" xfId="14423"/>
    <cellStyle name="Input 2 19 2 20" xfId="14424"/>
    <cellStyle name="Input 2 19 2 21" xfId="14425"/>
    <cellStyle name="Input 2 19 2 22" xfId="14426"/>
    <cellStyle name="Input 2 19 2 23" xfId="14427"/>
    <cellStyle name="Input 2 19 2 24" xfId="14428"/>
    <cellStyle name="Input 2 19 2 25" xfId="14429"/>
    <cellStyle name="Input 2 19 2 26" xfId="14430"/>
    <cellStyle name="Input 2 19 2 27" xfId="14431"/>
    <cellStyle name="Input 2 19 2 28" xfId="14432"/>
    <cellStyle name="Input 2 19 2 29" xfId="14433"/>
    <cellStyle name="Input 2 19 2 3" xfId="14434"/>
    <cellStyle name="Input 2 19 2 30" xfId="14435"/>
    <cellStyle name="Input 2 19 2 31" xfId="14436"/>
    <cellStyle name="Input 2 19 2 32" xfId="14437"/>
    <cellStyle name="Input 2 19 2 33" xfId="14438"/>
    <cellStyle name="Input 2 19 2 34" xfId="14439"/>
    <cellStyle name="Input 2 19 2 35" xfId="14440"/>
    <cellStyle name="Input 2 19 2 36" xfId="14441"/>
    <cellStyle name="Input 2 19 2 37" xfId="14442"/>
    <cellStyle name="Input 2 19 2 38" xfId="14443"/>
    <cellStyle name="Input 2 19 2 39" xfId="14444"/>
    <cellStyle name="Input 2 19 2 4" xfId="14445"/>
    <cellStyle name="Input 2 19 2 40" xfId="14446"/>
    <cellStyle name="Input 2 19 2 41" xfId="14447"/>
    <cellStyle name="Input 2 19 2 42" xfId="14448"/>
    <cellStyle name="Input 2 19 2 43" xfId="14449"/>
    <cellStyle name="Input 2 19 2 44" xfId="14450"/>
    <cellStyle name="Input 2 19 2 45" xfId="14451"/>
    <cellStyle name="Input 2 19 2 46" xfId="14452"/>
    <cellStyle name="Input 2 19 2 47" xfId="14453"/>
    <cellStyle name="Input 2 19 2 48" xfId="14454"/>
    <cellStyle name="Input 2 19 2 49" xfId="14455"/>
    <cellStyle name="Input 2 19 2 5" xfId="14456"/>
    <cellStyle name="Input 2 19 2 6" xfId="14457"/>
    <cellStyle name="Input 2 19 2 7" xfId="14458"/>
    <cellStyle name="Input 2 19 2 8" xfId="14459"/>
    <cellStyle name="Input 2 19 2 9" xfId="14460"/>
    <cellStyle name="Input 2 19 20" xfId="14461"/>
    <cellStyle name="Input 2 19 21" xfId="14462"/>
    <cellStyle name="Input 2 19 22" xfId="14463"/>
    <cellStyle name="Input 2 19 23" xfId="14464"/>
    <cellStyle name="Input 2 19 24" xfId="14465"/>
    <cellStyle name="Input 2 19 25" xfId="14466"/>
    <cellStyle name="Input 2 19 26" xfId="14467"/>
    <cellStyle name="Input 2 19 27" xfId="14468"/>
    <cellStyle name="Input 2 19 28" xfId="14469"/>
    <cellStyle name="Input 2 19 29" xfId="14470"/>
    <cellStyle name="Input 2 19 3" xfId="14471"/>
    <cellStyle name="Input 2 19 3 2" xfId="14472"/>
    <cellStyle name="Input 2 19 3 3" xfId="14473"/>
    <cellStyle name="Input 2 19 3 4" xfId="14474"/>
    <cellStyle name="Input 2 19 3 5" xfId="14475"/>
    <cellStyle name="Input 2 19 3 6" xfId="14476"/>
    <cellStyle name="Input 2 19 30" xfId="14477"/>
    <cellStyle name="Input 2 19 31" xfId="14478"/>
    <cellStyle name="Input 2 19 32" xfId="14479"/>
    <cellStyle name="Input 2 19 33" xfId="14480"/>
    <cellStyle name="Input 2 19 34" xfId="14481"/>
    <cellStyle name="Input 2 19 35" xfId="14482"/>
    <cellStyle name="Input 2 19 36" xfId="14483"/>
    <cellStyle name="Input 2 19 37" xfId="14484"/>
    <cellStyle name="Input 2 19 38" xfId="14485"/>
    <cellStyle name="Input 2 19 39" xfId="14486"/>
    <cellStyle name="Input 2 19 4" xfId="14487"/>
    <cellStyle name="Input 2 19 40" xfId="14488"/>
    <cellStyle name="Input 2 19 41" xfId="14489"/>
    <cellStyle name="Input 2 19 42" xfId="14490"/>
    <cellStyle name="Input 2 19 43" xfId="14491"/>
    <cellStyle name="Input 2 19 44" xfId="14492"/>
    <cellStyle name="Input 2 19 45" xfId="14493"/>
    <cellStyle name="Input 2 19 46" xfId="14494"/>
    <cellStyle name="Input 2 19 5" xfId="14495"/>
    <cellStyle name="Input 2 19 6" xfId="14496"/>
    <cellStyle name="Input 2 19 7" xfId="14497"/>
    <cellStyle name="Input 2 19 8" xfId="14498"/>
    <cellStyle name="Input 2 19 9" xfId="14499"/>
    <cellStyle name="Input 2 2" xfId="14500"/>
    <cellStyle name="Input 2 2 2" xfId="14501"/>
    <cellStyle name="Input 2 2 2 10" xfId="14502"/>
    <cellStyle name="Input 2 2 2 11" xfId="14503"/>
    <cellStyle name="Input 2 2 2 12" xfId="14504"/>
    <cellStyle name="Input 2 2 2 13" xfId="14505"/>
    <cellStyle name="Input 2 2 2 14" xfId="14506"/>
    <cellStyle name="Input 2 2 2 15" xfId="14507"/>
    <cellStyle name="Input 2 2 2 16" xfId="14508"/>
    <cellStyle name="Input 2 2 2 17" xfId="14509"/>
    <cellStyle name="Input 2 2 2 18" xfId="14510"/>
    <cellStyle name="Input 2 2 2 19" xfId="14511"/>
    <cellStyle name="Input 2 2 2 2" xfId="14512"/>
    <cellStyle name="Input 2 2 2 20" xfId="14513"/>
    <cellStyle name="Input 2 2 2 21" xfId="14514"/>
    <cellStyle name="Input 2 2 2 22" xfId="14515"/>
    <cellStyle name="Input 2 2 2 23" xfId="14516"/>
    <cellStyle name="Input 2 2 2 24" xfId="14517"/>
    <cellStyle name="Input 2 2 2 25" xfId="14518"/>
    <cellStyle name="Input 2 2 2 26" xfId="14519"/>
    <cellStyle name="Input 2 2 2 27" xfId="14520"/>
    <cellStyle name="Input 2 2 2 28" xfId="14521"/>
    <cellStyle name="Input 2 2 2 29" xfId="14522"/>
    <cellStyle name="Input 2 2 2 3" xfId="14523"/>
    <cellStyle name="Input 2 2 2 30" xfId="14524"/>
    <cellStyle name="Input 2 2 2 31" xfId="14525"/>
    <cellStyle name="Input 2 2 2 32" xfId="14526"/>
    <cellStyle name="Input 2 2 2 33" xfId="14527"/>
    <cellStyle name="Input 2 2 2 34" xfId="14528"/>
    <cellStyle name="Input 2 2 2 35" xfId="14529"/>
    <cellStyle name="Input 2 2 2 36" xfId="14530"/>
    <cellStyle name="Input 2 2 2 37" xfId="14531"/>
    <cellStyle name="Input 2 2 2 38" xfId="14532"/>
    <cellStyle name="Input 2 2 2 39" xfId="14533"/>
    <cellStyle name="Input 2 2 2 4" xfId="14534"/>
    <cellStyle name="Input 2 2 2 40" xfId="14535"/>
    <cellStyle name="Input 2 2 2 41" xfId="14536"/>
    <cellStyle name="Input 2 2 2 42" xfId="14537"/>
    <cellStyle name="Input 2 2 2 43" xfId="14538"/>
    <cellStyle name="Input 2 2 2 44" xfId="14539"/>
    <cellStyle name="Input 2 2 2 45" xfId="14540"/>
    <cellStyle name="Input 2 2 2 46" xfId="14541"/>
    <cellStyle name="Input 2 2 2 47" xfId="14542"/>
    <cellStyle name="Input 2 2 2 48" xfId="14543"/>
    <cellStyle name="Input 2 2 2 49" xfId="14544"/>
    <cellStyle name="Input 2 2 2 5" xfId="14545"/>
    <cellStyle name="Input 2 2 2 6" xfId="14546"/>
    <cellStyle name="Input 2 2 2 7" xfId="14547"/>
    <cellStyle name="Input 2 2 2 8" xfId="14548"/>
    <cellStyle name="Input 2 2 2 9" xfId="14549"/>
    <cellStyle name="Input 2 20" xfId="14550"/>
    <cellStyle name="Input 2 20 10" xfId="14551"/>
    <cellStyle name="Input 2 20 11" xfId="14552"/>
    <cellStyle name="Input 2 20 12" xfId="14553"/>
    <cellStyle name="Input 2 20 13" xfId="14554"/>
    <cellStyle name="Input 2 20 14" xfId="14555"/>
    <cellStyle name="Input 2 20 15" xfId="14556"/>
    <cellStyle name="Input 2 20 16" xfId="14557"/>
    <cellStyle name="Input 2 20 17" xfId="14558"/>
    <cellStyle name="Input 2 20 18" xfId="14559"/>
    <cellStyle name="Input 2 20 19" xfId="14560"/>
    <cellStyle name="Input 2 20 2" xfId="14561"/>
    <cellStyle name="Input 2 20 2 10" xfId="14562"/>
    <cellStyle name="Input 2 20 2 11" xfId="14563"/>
    <cellStyle name="Input 2 20 2 12" xfId="14564"/>
    <cellStyle name="Input 2 20 2 13" xfId="14565"/>
    <cellStyle name="Input 2 20 2 14" xfId="14566"/>
    <cellStyle name="Input 2 20 2 15" xfId="14567"/>
    <cellStyle name="Input 2 20 2 16" xfId="14568"/>
    <cellStyle name="Input 2 20 2 17" xfId="14569"/>
    <cellStyle name="Input 2 20 2 18" xfId="14570"/>
    <cellStyle name="Input 2 20 2 19" xfId="14571"/>
    <cellStyle name="Input 2 20 2 2" xfId="14572"/>
    <cellStyle name="Input 2 20 2 2 10" xfId="14573"/>
    <cellStyle name="Input 2 20 2 2 11" xfId="14574"/>
    <cellStyle name="Input 2 20 2 2 12" xfId="14575"/>
    <cellStyle name="Input 2 20 2 2 13" xfId="14576"/>
    <cellStyle name="Input 2 20 2 2 14" xfId="14577"/>
    <cellStyle name="Input 2 20 2 2 15" xfId="14578"/>
    <cellStyle name="Input 2 20 2 2 16" xfId="14579"/>
    <cellStyle name="Input 2 20 2 2 17" xfId="14580"/>
    <cellStyle name="Input 2 20 2 2 18" xfId="14581"/>
    <cellStyle name="Input 2 20 2 2 19" xfId="14582"/>
    <cellStyle name="Input 2 20 2 2 2" xfId="14583"/>
    <cellStyle name="Input 2 20 2 2 20" xfId="14584"/>
    <cellStyle name="Input 2 20 2 2 21" xfId="14585"/>
    <cellStyle name="Input 2 20 2 2 22" xfId="14586"/>
    <cellStyle name="Input 2 20 2 2 23" xfId="14587"/>
    <cellStyle name="Input 2 20 2 2 24" xfId="14588"/>
    <cellStyle name="Input 2 20 2 2 25" xfId="14589"/>
    <cellStyle name="Input 2 20 2 2 26" xfId="14590"/>
    <cellStyle name="Input 2 20 2 2 27" xfId="14591"/>
    <cellStyle name="Input 2 20 2 2 28" xfId="14592"/>
    <cellStyle name="Input 2 20 2 2 29" xfId="14593"/>
    <cellStyle name="Input 2 20 2 2 3" xfId="14594"/>
    <cellStyle name="Input 2 20 2 2 30" xfId="14595"/>
    <cellStyle name="Input 2 20 2 2 31" xfId="14596"/>
    <cellStyle name="Input 2 20 2 2 32" xfId="14597"/>
    <cellStyle name="Input 2 20 2 2 33" xfId="14598"/>
    <cellStyle name="Input 2 20 2 2 34" xfId="14599"/>
    <cellStyle name="Input 2 20 2 2 35" xfId="14600"/>
    <cellStyle name="Input 2 20 2 2 36" xfId="14601"/>
    <cellStyle name="Input 2 20 2 2 37" xfId="14602"/>
    <cellStyle name="Input 2 20 2 2 38" xfId="14603"/>
    <cellStyle name="Input 2 20 2 2 39" xfId="14604"/>
    <cellStyle name="Input 2 20 2 2 4" xfId="14605"/>
    <cellStyle name="Input 2 20 2 2 40" xfId="14606"/>
    <cellStyle name="Input 2 20 2 2 41" xfId="14607"/>
    <cellStyle name="Input 2 20 2 2 42" xfId="14608"/>
    <cellStyle name="Input 2 20 2 2 43" xfId="14609"/>
    <cellStyle name="Input 2 20 2 2 44" xfId="14610"/>
    <cellStyle name="Input 2 20 2 2 45" xfId="14611"/>
    <cellStyle name="Input 2 20 2 2 46" xfId="14612"/>
    <cellStyle name="Input 2 20 2 2 47" xfId="14613"/>
    <cellStyle name="Input 2 20 2 2 5" xfId="14614"/>
    <cellStyle name="Input 2 20 2 2 6" xfId="14615"/>
    <cellStyle name="Input 2 20 2 2 7" xfId="14616"/>
    <cellStyle name="Input 2 20 2 2 8" xfId="14617"/>
    <cellStyle name="Input 2 20 2 2 9" xfId="14618"/>
    <cellStyle name="Input 2 20 2 20" xfId="14619"/>
    <cellStyle name="Input 2 20 2 21" xfId="14620"/>
    <cellStyle name="Input 2 20 2 22" xfId="14621"/>
    <cellStyle name="Input 2 20 2 23" xfId="14622"/>
    <cellStyle name="Input 2 20 2 24" xfId="14623"/>
    <cellStyle name="Input 2 20 2 25" xfId="14624"/>
    <cellStyle name="Input 2 20 2 26" xfId="14625"/>
    <cellStyle name="Input 2 20 2 27" xfId="14626"/>
    <cellStyle name="Input 2 20 2 28" xfId="14627"/>
    <cellStyle name="Input 2 20 2 29" xfId="14628"/>
    <cellStyle name="Input 2 20 2 3" xfId="14629"/>
    <cellStyle name="Input 2 20 2 30" xfId="14630"/>
    <cellStyle name="Input 2 20 2 31" xfId="14631"/>
    <cellStyle name="Input 2 20 2 32" xfId="14632"/>
    <cellStyle name="Input 2 20 2 33" xfId="14633"/>
    <cellStyle name="Input 2 20 2 34" xfId="14634"/>
    <cellStyle name="Input 2 20 2 35" xfId="14635"/>
    <cellStyle name="Input 2 20 2 36" xfId="14636"/>
    <cellStyle name="Input 2 20 2 37" xfId="14637"/>
    <cellStyle name="Input 2 20 2 38" xfId="14638"/>
    <cellStyle name="Input 2 20 2 39" xfId="14639"/>
    <cellStyle name="Input 2 20 2 4" xfId="14640"/>
    <cellStyle name="Input 2 20 2 40" xfId="14641"/>
    <cellStyle name="Input 2 20 2 41" xfId="14642"/>
    <cellStyle name="Input 2 20 2 42" xfId="14643"/>
    <cellStyle name="Input 2 20 2 43" xfId="14644"/>
    <cellStyle name="Input 2 20 2 44" xfId="14645"/>
    <cellStyle name="Input 2 20 2 45" xfId="14646"/>
    <cellStyle name="Input 2 20 2 46" xfId="14647"/>
    <cellStyle name="Input 2 20 2 47" xfId="14648"/>
    <cellStyle name="Input 2 20 2 48" xfId="14649"/>
    <cellStyle name="Input 2 20 2 49" xfId="14650"/>
    <cellStyle name="Input 2 20 2 5" xfId="14651"/>
    <cellStyle name="Input 2 20 2 6" xfId="14652"/>
    <cellStyle name="Input 2 20 2 7" xfId="14653"/>
    <cellStyle name="Input 2 20 2 8" xfId="14654"/>
    <cellStyle name="Input 2 20 2 9" xfId="14655"/>
    <cellStyle name="Input 2 20 20" xfId="14656"/>
    <cellStyle name="Input 2 20 21" xfId="14657"/>
    <cellStyle name="Input 2 20 22" xfId="14658"/>
    <cellStyle name="Input 2 20 23" xfId="14659"/>
    <cellStyle name="Input 2 20 24" xfId="14660"/>
    <cellStyle name="Input 2 20 25" xfId="14661"/>
    <cellStyle name="Input 2 20 26" xfId="14662"/>
    <cellStyle name="Input 2 20 27" xfId="14663"/>
    <cellStyle name="Input 2 20 28" xfId="14664"/>
    <cellStyle name="Input 2 20 29" xfId="14665"/>
    <cellStyle name="Input 2 20 3" xfId="14666"/>
    <cellStyle name="Input 2 20 3 2" xfId="14667"/>
    <cellStyle name="Input 2 20 3 3" xfId="14668"/>
    <cellStyle name="Input 2 20 3 4" xfId="14669"/>
    <cellStyle name="Input 2 20 3 5" xfId="14670"/>
    <cellStyle name="Input 2 20 3 6" xfId="14671"/>
    <cellStyle name="Input 2 20 30" xfId="14672"/>
    <cellStyle name="Input 2 20 31" xfId="14673"/>
    <cellStyle name="Input 2 20 32" xfId="14674"/>
    <cellStyle name="Input 2 20 33" xfId="14675"/>
    <cellStyle name="Input 2 20 34" xfId="14676"/>
    <cellStyle name="Input 2 20 35" xfId="14677"/>
    <cellStyle name="Input 2 20 36" xfId="14678"/>
    <cellStyle name="Input 2 20 37" xfId="14679"/>
    <cellStyle name="Input 2 20 38" xfId="14680"/>
    <cellStyle name="Input 2 20 39" xfId="14681"/>
    <cellStyle name="Input 2 20 4" xfId="14682"/>
    <cellStyle name="Input 2 20 40" xfId="14683"/>
    <cellStyle name="Input 2 20 41" xfId="14684"/>
    <cellStyle name="Input 2 20 42" xfId="14685"/>
    <cellStyle name="Input 2 20 43" xfId="14686"/>
    <cellStyle name="Input 2 20 44" xfId="14687"/>
    <cellStyle name="Input 2 20 45" xfId="14688"/>
    <cellStyle name="Input 2 20 46" xfId="14689"/>
    <cellStyle name="Input 2 20 5" xfId="14690"/>
    <cellStyle name="Input 2 20 6" xfId="14691"/>
    <cellStyle name="Input 2 20 7" xfId="14692"/>
    <cellStyle name="Input 2 20 8" xfId="14693"/>
    <cellStyle name="Input 2 20 9" xfId="14694"/>
    <cellStyle name="Input 2 21" xfId="14695"/>
    <cellStyle name="Input 2 21 10" xfId="14696"/>
    <cellStyle name="Input 2 21 11" xfId="14697"/>
    <cellStyle name="Input 2 21 12" xfId="14698"/>
    <cellStyle name="Input 2 21 13" xfId="14699"/>
    <cellStyle name="Input 2 21 14" xfId="14700"/>
    <cellStyle name="Input 2 21 15" xfId="14701"/>
    <cellStyle name="Input 2 21 16" xfId="14702"/>
    <cellStyle name="Input 2 21 17" xfId="14703"/>
    <cellStyle name="Input 2 21 18" xfId="14704"/>
    <cellStyle name="Input 2 21 19" xfId="14705"/>
    <cellStyle name="Input 2 21 2" xfId="14706"/>
    <cellStyle name="Input 2 21 2 10" xfId="14707"/>
    <cellStyle name="Input 2 21 2 11" xfId="14708"/>
    <cellStyle name="Input 2 21 2 12" xfId="14709"/>
    <cellStyle name="Input 2 21 2 13" xfId="14710"/>
    <cellStyle name="Input 2 21 2 14" xfId="14711"/>
    <cellStyle name="Input 2 21 2 15" xfId="14712"/>
    <cellStyle name="Input 2 21 2 16" xfId="14713"/>
    <cellStyle name="Input 2 21 2 17" xfId="14714"/>
    <cellStyle name="Input 2 21 2 18" xfId="14715"/>
    <cellStyle name="Input 2 21 2 19" xfId="14716"/>
    <cellStyle name="Input 2 21 2 2" xfId="14717"/>
    <cellStyle name="Input 2 21 2 2 10" xfId="14718"/>
    <cellStyle name="Input 2 21 2 2 11" xfId="14719"/>
    <cellStyle name="Input 2 21 2 2 12" xfId="14720"/>
    <cellStyle name="Input 2 21 2 2 13" xfId="14721"/>
    <cellStyle name="Input 2 21 2 2 14" xfId="14722"/>
    <cellStyle name="Input 2 21 2 2 15" xfId="14723"/>
    <cellStyle name="Input 2 21 2 2 16" xfId="14724"/>
    <cellStyle name="Input 2 21 2 2 17" xfId="14725"/>
    <cellStyle name="Input 2 21 2 2 18" xfId="14726"/>
    <cellStyle name="Input 2 21 2 2 19" xfId="14727"/>
    <cellStyle name="Input 2 21 2 2 2" xfId="14728"/>
    <cellStyle name="Input 2 21 2 2 20" xfId="14729"/>
    <cellStyle name="Input 2 21 2 2 21" xfId="14730"/>
    <cellStyle name="Input 2 21 2 2 22" xfId="14731"/>
    <cellStyle name="Input 2 21 2 2 23" xfId="14732"/>
    <cellStyle name="Input 2 21 2 2 24" xfId="14733"/>
    <cellStyle name="Input 2 21 2 2 25" xfId="14734"/>
    <cellStyle name="Input 2 21 2 2 26" xfId="14735"/>
    <cellStyle name="Input 2 21 2 2 27" xfId="14736"/>
    <cellStyle name="Input 2 21 2 2 28" xfId="14737"/>
    <cellStyle name="Input 2 21 2 2 29" xfId="14738"/>
    <cellStyle name="Input 2 21 2 2 3" xfId="14739"/>
    <cellStyle name="Input 2 21 2 2 30" xfId="14740"/>
    <cellStyle name="Input 2 21 2 2 31" xfId="14741"/>
    <cellStyle name="Input 2 21 2 2 32" xfId="14742"/>
    <cellStyle name="Input 2 21 2 2 33" xfId="14743"/>
    <cellStyle name="Input 2 21 2 2 34" xfId="14744"/>
    <cellStyle name="Input 2 21 2 2 35" xfId="14745"/>
    <cellStyle name="Input 2 21 2 2 36" xfId="14746"/>
    <cellStyle name="Input 2 21 2 2 37" xfId="14747"/>
    <cellStyle name="Input 2 21 2 2 38" xfId="14748"/>
    <cellStyle name="Input 2 21 2 2 39" xfId="14749"/>
    <cellStyle name="Input 2 21 2 2 4" xfId="14750"/>
    <cellStyle name="Input 2 21 2 2 40" xfId="14751"/>
    <cellStyle name="Input 2 21 2 2 41" xfId="14752"/>
    <cellStyle name="Input 2 21 2 2 42" xfId="14753"/>
    <cellStyle name="Input 2 21 2 2 43" xfId="14754"/>
    <cellStyle name="Input 2 21 2 2 44" xfId="14755"/>
    <cellStyle name="Input 2 21 2 2 45" xfId="14756"/>
    <cellStyle name="Input 2 21 2 2 46" xfId="14757"/>
    <cellStyle name="Input 2 21 2 2 47" xfId="14758"/>
    <cellStyle name="Input 2 21 2 2 5" xfId="14759"/>
    <cellStyle name="Input 2 21 2 2 6" xfId="14760"/>
    <cellStyle name="Input 2 21 2 2 7" xfId="14761"/>
    <cellStyle name="Input 2 21 2 2 8" xfId="14762"/>
    <cellStyle name="Input 2 21 2 2 9" xfId="14763"/>
    <cellStyle name="Input 2 21 2 20" xfId="14764"/>
    <cellStyle name="Input 2 21 2 21" xfId="14765"/>
    <cellStyle name="Input 2 21 2 22" xfId="14766"/>
    <cellStyle name="Input 2 21 2 23" xfId="14767"/>
    <cellStyle name="Input 2 21 2 24" xfId="14768"/>
    <cellStyle name="Input 2 21 2 25" xfId="14769"/>
    <cellStyle name="Input 2 21 2 26" xfId="14770"/>
    <cellStyle name="Input 2 21 2 27" xfId="14771"/>
    <cellStyle name="Input 2 21 2 28" xfId="14772"/>
    <cellStyle name="Input 2 21 2 29" xfId="14773"/>
    <cellStyle name="Input 2 21 2 3" xfId="14774"/>
    <cellStyle name="Input 2 21 2 30" xfId="14775"/>
    <cellStyle name="Input 2 21 2 31" xfId="14776"/>
    <cellStyle name="Input 2 21 2 32" xfId="14777"/>
    <cellStyle name="Input 2 21 2 33" xfId="14778"/>
    <cellStyle name="Input 2 21 2 34" xfId="14779"/>
    <cellStyle name="Input 2 21 2 35" xfId="14780"/>
    <cellStyle name="Input 2 21 2 36" xfId="14781"/>
    <cellStyle name="Input 2 21 2 37" xfId="14782"/>
    <cellStyle name="Input 2 21 2 38" xfId="14783"/>
    <cellStyle name="Input 2 21 2 39" xfId="14784"/>
    <cellStyle name="Input 2 21 2 4" xfId="14785"/>
    <cellStyle name="Input 2 21 2 40" xfId="14786"/>
    <cellStyle name="Input 2 21 2 41" xfId="14787"/>
    <cellStyle name="Input 2 21 2 42" xfId="14788"/>
    <cellStyle name="Input 2 21 2 43" xfId="14789"/>
    <cellStyle name="Input 2 21 2 44" xfId="14790"/>
    <cellStyle name="Input 2 21 2 45" xfId="14791"/>
    <cellStyle name="Input 2 21 2 46" xfId="14792"/>
    <cellStyle name="Input 2 21 2 47" xfId="14793"/>
    <cellStyle name="Input 2 21 2 48" xfId="14794"/>
    <cellStyle name="Input 2 21 2 49" xfId="14795"/>
    <cellStyle name="Input 2 21 2 5" xfId="14796"/>
    <cellStyle name="Input 2 21 2 6" xfId="14797"/>
    <cellStyle name="Input 2 21 2 7" xfId="14798"/>
    <cellStyle name="Input 2 21 2 8" xfId="14799"/>
    <cellStyle name="Input 2 21 2 9" xfId="14800"/>
    <cellStyle name="Input 2 21 20" xfId="14801"/>
    <cellStyle name="Input 2 21 21" xfId="14802"/>
    <cellStyle name="Input 2 21 22" xfId="14803"/>
    <cellStyle name="Input 2 21 23" xfId="14804"/>
    <cellStyle name="Input 2 21 24" xfId="14805"/>
    <cellStyle name="Input 2 21 25" xfId="14806"/>
    <cellStyle name="Input 2 21 26" xfId="14807"/>
    <cellStyle name="Input 2 21 27" xfId="14808"/>
    <cellStyle name="Input 2 21 28" xfId="14809"/>
    <cellStyle name="Input 2 21 29" xfId="14810"/>
    <cellStyle name="Input 2 21 3" xfId="14811"/>
    <cellStyle name="Input 2 21 3 2" xfId="14812"/>
    <cellStyle name="Input 2 21 3 3" xfId="14813"/>
    <cellStyle name="Input 2 21 3 4" xfId="14814"/>
    <cellStyle name="Input 2 21 3 5" xfId="14815"/>
    <cellStyle name="Input 2 21 3 6" xfId="14816"/>
    <cellStyle name="Input 2 21 30" xfId="14817"/>
    <cellStyle name="Input 2 21 31" xfId="14818"/>
    <cellStyle name="Input 2 21 32" xfId="14819"/>
    <cellStyle name="Input 2 21 33" xfId="14820"/>
    <cellStyle name="Input 2 21 34" xfId="14821"/>
    <cellStyle name="Input 2 21 35" xfId="14822"/>
    <cellStyle name="Input 2 21 36" xfId="14823"/>
    <cellStyle name="Input 2 21 37" xfId="14824"/>
    <cellStyle name="Input 2 21 38" xfId="14825"/>
    <cellStyle name="Input 2 21 39" xfId="14826"/>
    <cellStyle name="Input 2 21 4" xfId="14827"/>
    <cellStyle name="Input 2 21 40" xfId="14828"/>
    <cellStyle name="Input 2 21 41" xfId="14829"/>
    <cellStyle name="Input 2 21 42" xfId="14830"/>
    <cellStyle name="Input 2 21 43" xfId="14831"/>
    <cellStyle name="Input 2 21 44" xfId="14832"/>
    <cellStyle name="Input 2 21 45" xfId="14833"/>
    <cellStyle name="Input 2 21 46" xfId="14834"/>
    <cellStyle name="Input 2 21 5" xfId="14835"/>
    <cellStyle name="Input 2 21 6" xfId="14836"/>
    <cellStyle name="Input 2 21 7" xfId="14837"/>
    <cellStyle name="Input 2 21 8" xfId="14838"/>
    <cellStyle name="Input 2 21 9" xfId="14839"/>
    <cellStyle name="Input 2 22" xfId="14840"/>
    <cellStyle name="Input 2 22 10" xfId="14841"/>
    <cellStyle name="Input 2 22 11" xfId="14842"/>
    <cellStyle name="Input 2 22 12" xfId="14843"/>
    <cellStyle name="Input 2 22 13" xfId="14844"/>
    <cellStyle name="Input 2 22 14" xfId="14845"/>
    <cellStyle name="Input 2 22 15" xfId="14846"/>
    <cellStyle name="Input 2 22 16" xfId="14847"/>
    <cellStyle name="Input 2 22 17" xfId="14848"/>
    <cellStyle name="Input 2 22 18" xfId="14849"/>
    <cellStyle name="Input 2 22 19" xfId="14850"/>
    <cellStyle name="Input 2 22 2" xfId="14851"/>
    <cellStyle name="Input 2 22 2 10" xfId="14852"/>
    <cellStyle name="Input 2 22 2 11" xfId="14853"/>
    <cellStyle name="Input 2 22 2 12" xfId="14854"/>
    <cellStyle name="Input 2 22 2 13" xfId="14855"/>
    <cellStyle name="Input 2 22 2 14" xfId="14856"/>
    <cellStyle name="Input 2 22 2 15" xfId="14857"/>
    <cellStyle name="Input 2 22 2 16" xfId="14858"/>
    <cellStyle name="Input 2 22 2 17" xfId="14859"/>
    <cellStyle name="Input 2 22 2 18" xfId="14860"/>
    <cellStyle name="Input 2 22 2 19" xfId="14861"/>
    <cellStyle name="Input 2 22 2 2" xfId="14862"/>
    <cellStyle name="Input 2 22 2 2 10" xfId="14863"/>
    <cellStyle name="Input 2 22 2 2 11" xfId="14864"/>
    <cellStyle name="Input 2 22 2 2 12" xfId="14865"/>
    <cellStyle name="Input 2 22 2 2 13" xfId="14866"/>
    <cellStyle name="Input 2 22 2 2 14" xfId="14867"/>
    <cellStyle name="Input 2 22 2 2 15" xfId="14868"/>
    <cellStyle name="Input 2 22 2 2 16" xfId="14869"/>
    <cellStyle name="Input 2 22 2 2 17" xfId="14870"/>
    <cellStyle name="Input 2 22 2 2 18" xfId="14871"/>
    <cellStyle name="Input 2 22 2 2 19" xfId="14872"/>
    <cellStyle name="Input 2 22 2 2 2" xfId="14873"/>
    <cellStyle name="Input 2 22 2 2 20" xfId="14874"/>
    <cellStyle name="Input 2 22 2 2 21" xfId="14875"/>
    <cellStyle name="Input 2 22 2 2 22" xfId="14876"/>
    <cellStyle name="Input 2 22 2 2 23" xfId="14877"/>
    <cellStyle name="Input 2 22 2 2 24" xfId="14878"/>
    <cellStyle name="Input 2 22 2 2 25" xfId="14879"/>
    <cellStyle name="Input 2 22 2 2 26" xfId="14880"/>
    <cellStyle name="Input 2 22 2 2 27" xfId="14881"/>
    <cellStyle name="Input 2 22 2 2 28" xfId="14882"/>
    <cellStyle name="Input 2 22 2 2 29" xfId="14883"/>
    <cellStyle name="Input 2 22 2 2 3" xfId="14884"/>
    <cellStyle name="Input 2 22 2 2 30" xfId="14885"/>
    <cellStyle name="Input 2 22 2 2 31" xfId="14886"/>
    <cellStyle name="Input 2 22 2 2 32" xfId="14887"/>
    <cellStyle name="Input 2 22 2 2 33" xfId="14888"/>
    <cellStyle name="Input 2 22 2 2 34" xfId="14889"/>
    <cellStyle name="Input 2 22 2 2 35" xfId="14890"/>
    <cellStyle name="Input 2 22 2 2 36" xfId="14891"/>
    <cellStyle name="Input 2 22 2 2 37" xfId="14892"/>
    <cellStyle name="Input 2 22 2 2 38" xfId="14893"/>
    <cellStyle name="Input 2 22 2 2 39" xfId="14894"/>
    <cellStyle name="Input 2 22 2 2 4" xfId="14895"/>
    <cellStyle name="Input 2 22 2 2 40" xfId="14896"/>
    <cellStyle name="Input 2 22 2 2 41" xfId="14897"/>
    <cellStyle name="Input 2 22 2 2 42" xfId="14898"/>
    <cellStyle name="Input 2 22 2 2 43" xfId="14899"/>
    <cellStyle name="Input 2 22 2 2 44" xfId="14900"/>
    <cellStyle name="Input 2 22 2 2 45" xfId="14901"/>
    <cellStyle name="Input 2 22 2 2 46" xfId="14902"/>
    <cellStyle name="Input 2 22 2 2 47" xfId="14903"/>
    <cellStyle name="Input 2 22 2 2 5" xfId="14904"/>
    <cellStyle name="Input 2 22 2 2 6" xfId="14905"/>
    <cellStyle name="Input 2 22 2 2 7" xfId="14906"/>
    <cellStyle name="Input 2 22 2 2 8" xfId="14907"/>
    <cellStyle name="Input 2 22 2 2 9" xfId="14908"/>
    <cellStyle name="Input 2 22 2 20" xfId="14909"/>
    <cellStyle name="Input 2 22 2 21" xfId="14910"/>
    <cellStyle name="Input 2 22 2 22" xfId="14911"/>
    <cellStyle name="Input 2 22 2 23" xfId="14912"/>
    <cellStyle name="Input 2 22 2 24" xfId="14913"/>
    <cellStyle name="Input 2 22 2 25" xfId="14914"/>
    <cellStyle name="Input 2 22 2 26" xfId="14915"/>
    <cellStyle name="Input 2 22 2 27" xfId="14916"/>
    <cellStyle name="Input 2 22 2 28" xfId="14917"/>
    <cellStyle name="Input 2 22 2 29" xfId="14918"/>
    <cellStyle name="Input 2 22 2 3" xfId="14919"/>
    <cellStyle name="Input 2 22 2 30" xfId="14920"/>
    <cellStyle name="Input 2 22 2 31" xfId="14921"/>
    <cellStyle name="Input 2 22 2 32" xfId="14922"/>
    <cellStyle name="Input 2 22 2 33" xfId="14923"/>
    <cellStyle name="Input 2 22 2 34" xfId="14924"/>
    <cellStyle name="Input 2 22 2 35" xfId="14925"/>
    <cellStyle name="Input 2 22 2 36" xfId="14926"/>
    <cellStyle name="Input 2 22 2 37" xfId="14927"/>
    <cellStyle name="Input 2 22 2 38" xfId="14928"/>
    <cellStyle name="Input 2 22 2 39" xfId="14929"/>
    <cellStyle name="Input 2 22 2 4" xfId="14930"/>
    <cellStyle name="Input 2 22 2 40" xfId="14931"/>
    <cellStyle name="Input 2 22 2 41" xfId="14932"/>
    <cellStyle name="Input 2 22 2 42" xfId="14933"/>
    <cellStyle name="Input 2 22 2 43" xfId="14934"/>
    <cellStyle name="Input 2 22 2 44" xfId="14935"/>
    <cellStyle name="Input 2 22 2 45" xfId="14936"/>
    <cellStyle name="Input 2 22 2 46" xfId="14937"/>
    <cellStyle name="Input 2 22 2 47" xfId="14938"/>
    <cellStyle name="Input 2 22 2 48" xfId="14939"/>
    <cellStyle name="Input 2 22 2 49" xfId="14940"/>
    <cellStyle name="Input 2 22 2 5" xfId="14941"/>
    <cellStyle name="Input 2 22 2 6" xfId="14942"/>
    <cellStyle name="Input 2 22 2 7" xfId="14943"/>
    <cellStyle name="Input 2 22 2 8" xfId="14944"/>
    <cellStyle name="Input 2 22 2 9" xfId="14945"/>
    <cellStyle name="Input 2 22 20" xfId="14946"/>
    <cellStyle name="Input 2 22 21" xfId="14947"/>
    <cellStyle name="Input 2 22 22" xfId="14948"/>
    <cellStyle name="Input 2 22 23" xfId="14949"/>
    <cellStyle name="Input 2 22 24" xfId="14950"/>
    <cellStyle name="Input 2 22 25" xfId="14951"/>
    <cellStyle name="Input 2 22 26" xfId="14952"/>
    <cellStyle name="Input 2 22 27" xfId="14953"/>
    <cellStyle name="Input 2 22 28" xfId="14954"/>
    <cellStyle name="Input 2 22 29" xfId="14955"/>
    <cellStyle name="Input 2 22 3" xfId="14956"/>
    <cellStyle name="Input 2 22 3 2" xfId="14957"/>
    <cellStyle name="Input 2 22 3 3" xfId="14958"/>
    <cellStyle name="Input 2 22 3 4" xfId="14959"/>
    <cellStyle name="Input 2 22 3 5" xfId="14960"/>
    <cellStyle name="Input 2 22 3 6" xfId="14961"/>
    <cellStyle name="Input 2 22 30" xfId="14962"/>
    <cellStyle name="Input 2 22 31" xfId="14963"/>
    <cellStyle name="Input 2 22 32" xfId="14964"/>
    <cellStyle name="Input 2 22 33" xfId="14965"/>
    <cellStyle name="Input 2 22 34" xfId="14966"/>
    <cellStyle name="Input 2 22 35" xfId="14967"/>
    <cellStyle name="Input 2 22 36" xfId="14968"/>
    <cellStyle name="Input 2 22 37" xfId="14969"/>
    <cellStyle name="Input 2 22 38" xfId="14970"/>
    <cellStyle name="Input 2 22 39" xfId="14971"/>
    <cellStyle name="Input 2 22 4" xfId="14972"/>
    <cellStyle name="Input 2 22 40" xfId="14973"/>
    <cellStyle name="Input 2 22 41" xfId="14974"/>
    <cellStyle name="Input 2 22 42" xfId="14975"/>
    <cellStyle name="Input 2 22 43" xfId="14976"/>
    <cellStyle name="Input 2 22 44" xfId="14977"/>
    <cellStyle name="Input 2 22 45" xfId="14978"/>
    <cellStyle name="Input 2 22 46" xfId="14979"/>
    <cellStyle name="Input 2 22 5" xfId="14980"/>
    <cellStyle name="Input 2 22 6" xfId="14981"/>
    <cellStyle name="Input 2 22 7" xfId="14982"/>
    <cellStyle name="Input 2 22 8" xfId="14983"/>
    <cellStyle name="Input 2 22 9" xfId="14984"/>
    <cellStyle name="Input 2 23" xfId="14985"/>
    <cellStyle name="Input 2 23 10" xfId="14986"/>
    <cellStyle name="Input 2 23 11" xfId="14987"/>
    <cellStyle name="Input 2 23 12" xfId="14988"/>
    <cellStyle name="Input 2 23 13" xfId="14989"/>
    <cellStyle name="Input 2 23 14" xfId="14990"/>
    <cellStyle name="Input 2 23 15" xfId="14991"/>
    <cellStyle name="Input 2 23 16" xfId="14992"/>
    <cellStyle name="Input 2 23 17" xfId="14993"/>
    <cellStyle name="Input 2 23 18" xfId="14994"/>
    <cellStyle name="Input 2 23 19" xfId="14995"/>
    <cellStyle name="Input 2 23 2" xfId="14996"/>
    <cellStyle name="Input 2 23 2 10" xfId="14997"/>
    <cellStyle name="Input 2 23 2 11" xfId="14998"/>
    <cellStyle name="Input 2 23 2 12" xfId="14999"/>
    <cellStyle name="Input 2 23 2 13" xfId="15000"/>
    <cellStyle name="Input 2 23 2 14" xfId="15001"/>
    <cellStyle name="Input 2 23 2 15" xfId="15002"/>
    <cellStyle name="Input 2 23 2 16" xfId="15003"/>
    <cellStyle name="Input 2 23 2 17" xfId="15004"/>
    <cellStyle name="Input 2 23 2 18" xfId="15005"/>
    <cellStyle name="Input 2 23 2 19" xfId="15006"/>
    <cellStyle name="Input 2 23 2 2" xfId="15007"/>
    <cellStyle name="Input 2 23 2 2 10" xfId="15008"/>
    <cellStyle name="Input 2 23 2 2 11" xfId="15009"/>
    <cellStyle name="Input 2 23 2 2 12" xfId="15010"/>
    <cellStyle name="Input 2 23 2 2 13" xfId="15011"/>
    <cellStyle name="Input 2 23 2 2 14" xfId="15012"/>
    <cellStyle name="Input 2 23 2 2 15" xfId="15013"/>
    <cellStyle name="Input 2 23 2 2 16" xfId="15014"/>
    <cellStyle name="Input 2 23 2 2 17" xfId="15015"/>
    <cellStyle name="Input 2 23 2 2 18" xfId="15016"/>
    <cellStyle name="Input 2 23 2 2 19" xfId="15017"/>
    <cellStyle name="Input 2 23 2 2 2" xfId="15018"/>
    <cellStyle name="Input 2 23 2 2 20" xfId="15019"/>
    <cellStyle name="Input 2 23 2 2 21" xfId="15020"/>
    <cellStyle name="Input 2 23 2 2 22" xfId="15021"/>
    <cellStyle name="Input 2 23 2 2 23" xfId="15022"/>
    <cellStyle name="Input 2 23 2 2 24" xfId="15023"/>
    <cellStyle name="Input 2 23 2 2 25" xfId="15024"/>
    <cellStyle name="Input 2 23 2 2 26" xfId="15025"/>
    <cellStyle name="Input 2 23 2 2 27" xfId="15026"/>
    <cellStyle name="Input 2 23 2 2 28" xfId="15027"/>
    <cellStyle name="Input 2 23 2 2 29" xfId="15028"/>
    <cellStyle name="Input 2 23 2 2 3" xfId="15029"/>
    <cellStyle name="Input 2 23 2 2 30" xfId="15030"/>
    <cellStyle name="Input 2 23 2 2 31" xfId="15031"/>
    <cellStyle name="Input 2 23 2 2 32" xfId="15032"/>
    <cellStyle name="Input 2 23 2 2 33" xfId="15033"/>
    <cellStyle name="Input 2 23 2 2 34" xfId="15034"/>
    <cellStyle name="Input 2 23 2 2 35" xfId="15035"/>
    <cellStyle name="Input 2 23 2 2 36" xfId="15036"/>
    <cellStyle name="Input 2 23 2 2 37" xfId="15037"/>
    <cellStyle name="Input 2 23 2 2 38" xfId="15038"/>
    <cellStyle name="Input 2 23 2 2 39" xfId="15039"/>
    <cellStyle name="Input 2 23 2 2 4" xfId="15040"/>
    <cellStyle name="Input 2 23 2 2 40" xfId="15041"/>
    <cellStyle name="Input 2 23 2 2 41" xfId="15042"/>
    <cellStyle name="Input 2 23 2 2 42" xfId="15043"/>
    <cellStyle name="Input 2 23 2 2 43" xfId="15044"/>
    <cellStyle name="Input 2 23 2 2 44" xfId="15045"/>
    <cellStyle name="Input 2 23 2 2 45" xfId="15046"/>
    <cellStyle name="Input 2 23 2 2 46" xfId="15047"/>
    <cellStyle name="Input 2 23 2 2 47" xfId="15048"/>
    <cellStyle name="Input 2 23 2 2 5" xfId="15049"/>
    <cellStyle name="Input 2 23 2 2 6" xfId="15050"/>
    <cellStyle name="Input 2 23 2 2 7" xfId="15051"/>
    <cellStyle name="Input 2 23 2 2 8" xfId="15052"/>
    <cellStyle name="Input 2 23 2 2 9" xfId="15053"/>
    <cellStyle name="Input 2 23 2 20" xfId="15054"/>
    <cellStyle name="Input 2 23 2 21" xfId="15055"/>
    <cellStyle name="Input 2 23 2 22" xfId="15056"/>
    <cellStyle name="Input 2 23 2 23" xfId="15057"/>
    <cellStyle name="Input 2 23 2 24" xfId="15058"/>
    <cellStyle name="Input 2 23 2 25" xfId="15059"/>
    <cellStyle name="Input 2 23 2 26" xfId="15060"/>
    <cellStyle name="Input 2 23 2 27" xfId="15061"/>
    <cellStyle name="Input 2 23 2 28" xfId="15062"/>
    <cellStyle name="Input 2 23 2 29" xfId="15063"/>
    <cellStyle name="Input 2 23 2 3" xfId="15064"/>
    <cellStyle name="Input 2 23 2 30" xfId="15065"/>
    <cellStyle name="Input 2 23 2 31" xfId="15066"/>
    <cellStyle name="Input 2 23 2 32" xfId="15067"/>
    <cellStyle name="Input 2 23 2 33" xfId="15068"/>
    <cellStyle name="Input 2 23 2 34" xfId="15069"/>
    <cellStyle name="Input 2 23 2 35" xfId="15070"/>
    <cellStyle name="Input 2 23 2 36" xfId="15071"/>
    <cellStyle name="Input 2 23 2 37" xfId="15072"/>
    <cellStyle name="Input 2 23 2 38" xfId="15073"/>
    <cellStyle name="Input 2 23 2 39" xfId="15074"/>
    <cellStyle name="Input 2 23 2 4" xfId="15075"/>
    <cellStyle name="Input 2 23 2 40" xfId="15076"/>
    <cellStyle name="Input 2 23 2 41" xfId="15077"/>
    <cellStyle name="Input 2 23 2 42" xfId="15078"/>
    <cellStyle name="Input 2 23 2 43" xfId="15079"/>
    <cellStyle name="Input 2 23 2 44" xfId="15080"/>
    <cellStyle name="Input 2 23 2 45" xfId="15081"/>
    <cellStyle name="Input 2 23 2 46" xfId="15082"/>
    <cellStyle name="Input 2 23 2 47" xfId="15083"/>
    <cellStyle name="Input 2 23 2 48" xfId="15084"/>
    <cellStyle name="Input 2 23 2 49" xfId="15085"/>
    <cellStyle name="Input 2 23 2 5" xfId="15086"/>
    <cellStyle name="Input 2 23 2 6" xfId="15087"/>
    <cellStyle name="Input 2 23 2 7" xfId="15088"/>
    <cellStyle name="Input 2 23 2 8" xfId="15089"/>
    <cellStyle name="Input 2 23 2 9" xfId="15090"/>
    <cellStyle name="Input 2 23 20" xfId="15091"/>
    <cellStyle name="Input 2 23 21" xfId="15092"/>
    <cellStyle name="Input 2 23 22" xfId="15093"/>
    <cellStyle name="Input 2 23 23" xfId="15094"/>
    <cellStyle name="Input 2 23 24" xfId="15095"/>
    <cellStyle name="Input 2 23 25" xfId="15096"/>
    <cellStyle name="Input 2 23 26" xfId="15097"/>
    <cellStyle name="Input 2 23 27" xfId="15098"/>
    <cellStyle name="Input 2 23 28" xfId="15099"/>
    <cellStyle name="Input 2 23 29" xfId="15100"/>
    <cellStyle name="Input 2 23 3" xfId="15101"/>
    <cellStyle name="Input 2 23 3 2" xfId="15102"/>
    <cellStyle name="Input 2 23 3 3" xfId="15103"/>
    <cellStyle name="Input 2 23 3 4" xfId="15104"/>
    <cellStyle name="Input 2 23 3 5" xfId="15105"/>
    <cellStyle name="Input 2 23 3 6" xfId="15106"/>
    <cellStyle name="Input 2 23 30" xfId="15107"/>
    <cellStyle name="Input 2 23 31" xfId="15108"/>
    <cellStyle name="Input 2 23 32" xfId="15109"/>
    <cellStyle name="Input 2 23 33" xfId="15110"/>
    <cellStyle name="Input 2 23 34" xfId="15111"/>
    <cellStyle name="Input 2 23 35" xfId="15112"/>
    <cellStyle name="Input 2 23 36" xfId="15113"/>
    <cellStyle name="Input 2 23 37" xfId="15114"/>
    <cellStyle name="Input 2 23 38" xfId="15115"/>
    <cellStyle name="Input 2 23 39" xfId="15116"/>
    <cellStyle name="Input 2 23 4" xfId="15117"/>
    <cellStyle name="Input 2 23 40" xfId="15118"/>
    <cellStyle name="Input 2 23 41" xfId="15119"/>
    <cellStyle name="Input 2 23 42" xfId="15120"/>
    <cellStyle name="Input 2 23 43" xfId="15121"/>
    <cellStyle name="Input 2 23 44" xfId="15122"/>
    <cellStyle name="Input 2 23 45" xfId="15123"/>
    <cellStyle name="Input 2 23 46" xfId="15124"/>
    <cellStyle name="Input 2 23 5" xfId="15125"/>
    <cellStyle name="Input 2 23 6" xfId="15126"/>
    <cellStyle name="Input 2 23 7" xfId="15127"/>
    <cellStyle name="Input 2 23 8" xfId="15128"/>
    <cellStyle name="Input 2 23 9" xfId="15129"/>
    <cellStyle name="Input 2 24" xfId="15130"/>
    <cellStyle name="Input 2 24 10" xfId="15131"/>
    <cellStyle name="Input 2 24 11" xfId="15132"/>
    <cellStyle name="Input 2 24 12" xfId="15133"/>
    <cellStyle name="Input 2 24 13" xfId="15134"/>
    <cellStyle name="Input 2 24 14" xfId="15135"/>
    <cellStyle name="Input 2 24 15" xfId="15136"/>
    <cellStyle name="Input 2 24 16" xfId="15137"/>
    <cellStyle name="Input 2 24 17" xfId="15138"/>
    <cellStyle name="Input 2 24 18" xfId="15139"/>
    <cellStyle name="Input 2 24 19" xfId="15140"/>
    <cellStyle name="Input 2 24 2" xfId="15141"/>
    <cellStyle name="Input 2 24 2 10" xfId="15142"/>
    <cellStyle name="Input 2 24 2 11" xfId="15143"/>
    <cellStyle name="Input 2 24 2 12" xfId="15144"/>
    <cellStyle name="Input 2 24 2 13" xfId="15145"/>
    <cellStyle name="Input 2 24 2 14" xfId="15146"/>
    <cellStyle name="Input 2 24 2 15" xfId="15147"/>
    <cellStyle name="Input 2 24 2 16" xfId="15148"/>
    <cellStyle name="Input 2 24 2 17" xfId="15149"/>
    <cellStyle name="Input 2 24 2 18" xfId="15150"/>
    <cellStyle name="Input 2 24 2 19" xfId="15151"/>
    <cellStyle name="Input 2 24 2 2" xfId="15152"/>
    <cellStyle name="Input 2 24 2 2 10" xfId="15153"/>
    <cellStyle name="Input 2 24 2 2 11" xfId="15154"/>
    <cellStyle name="Input 2 24 2 2 12" xfId="15155"/>
    <cellStyle name="Input 2 24 2 2 13" xfId="15156"/>
    <cellStyle name="Input 2 24 2 2 14" xfId="15157"/>
    <cellStyle name="Input 2 24 2 2 15" xfId="15158"/>
    <cellStyle name="Input 2 24 2 2 16" xfId="15159"/>
    <cellStyle name="Input 2 24 2 2 17" xfId="15160"/>
    <cellStyle name="Input 2 24 2 2 18" xfId="15161"/>
    <cellStyle name="Input 2 24 2 2 19" xfId="15162"/>
    <cellStyle name="Input 2 24 2 2 2" xfId="15163"/>
    <cellStyle name="Input 2 24 2 2 20" xfId="15164"/>
    <cellStyle name="Input 2 24 2 2 21" xfId="15165"/>
    <cellStyle name="Input 2 24 2 2 22" xfId="15166"/>
    <cellStyle name="Input 2 24 2 2 23" xfId="15167"/>
    <cellStyle name="Input 2 24 2 2 24" xfId="15168"/>
    <cellStyle name="Input 2 24 2 2 25" xfId="15169"/>
    <cellStyle name="Input 2 24 2 2 26" xfId="15170"/>
    <cellStyle name="Input 2 24 2 2 27" xfId="15171"/>
    <cellStyle name="Input 2 24 2 2 28" xfId="15172"/>
    <cellStyle name="Input 2 24 2 2 29" xfId="15173"/>
    <cellStyle name="Input 2 24 2 2 3" xfId="15174"/>
    <cellStyle name="Input 2 24 2 2 30" xfId="15175"/>
    <cellStyle name="Input 2 24 2 2 31" xfId="15176"/>
    <cellStyle name="Input 2 24 2 2 32" xfId="15177"/>
    <cellStyle name="Input 2 24 2 2 33" xfId="15178"/>
    <cellStyle name="Input 2 24 2 2 34" xfId="15179"/>
    <cellStyle name="Input 2 24 2 2 35" xfId="15180"/>
    <cellStyle name="Input 2 24 2 2 36" xfId="15181"/>
    <cellStyle name="Input 2 24 2 2 37" xfId="15182"/>
    <cellStyle name="Input 2 24 2 2 38" xfId="15183"/>
    <cellStyle name="Input 2 24 2 2 39" xfId="15184"/>
    <cellStyle name="Input 2 24 2 2 4" xfId="15185"/>
    <cellStyle name="Input 2 24 2 2 40" xfId="15186"/>
    <cellStyle name="Input 2 24 2 2 41" xfId="15187"/>
    <cellStyle name="Input 2 24 2 2 42" xfId="15188"/>
    <cellStyle name="Input 2 24 2 2 43" xfId="15189"/>
    <cellStyle name="Input 2 24 2 2 44" xfId="15190"/>
    <cellStyle name="Input 2 24 2 2 45" xfId="15191"/>
    <cellStyle name="Input 2 24 2 2 46" xfId="15192"/>
    <cellStyle name="Input 2 24 2 2 47" xfId="15193"/>
    <cellStyle name="Input 2 24 2 2 5" xfId="15194"/>
    <cellStyle name="Input 2 24 2 2 6" xfId="15195"/>
    <cellStyle name="Input 2 24 2 2 7" xfId="15196"/>
    <cellStyle name="Input 2 24 2 2 8" xfId="15197"/>
    <cellStyle name="Input 2 24 2 2 9" xfId="15198"/>
    <cellStyle name="Input 2 24 2 20" xfId="15199"/>
    <cellStyle name="Input 2 24 2 21" xfId="15200"/>
    <cellStyle name="Input 2 24 2 22" xfId="15201"/>
    <cellStyle name="Input 2 24 2 23" xfId="15202"/>
    <cellStyle name="Input 2 24 2 24" xfId="15203"/>
    <cellStyle name="Input 2 24 2 25" xfId="15204"/>
    <cellStyle name="Input 2 24 2 26" xfId="15205"/>
    <cellStyle name="Input 2 24 2 27" xfId="15206"/>
    <cellStyle name="Input 2 24 2 28" xfId="15207"/>
    <cellStyle name="Input 2 24 2 29" xfId="15208"/>
    <cellStyle name="Input 2 24 2 3" xfId="15209"/>
    <cellStyle name="Input 2 24 2 30" xfId="15210"/>
    <cellStyle name="Input 2 24 2 31" xfId="15211"/>
    <cellStyle name="Input 2 24 2 32" xfId="15212"/>
    <cellStyle name="Input 2 24 2 33" xfId="15213"/>
    <cellStyle name="Input 2 24 2 34" xfId="15214"/>
    <cellStyle name="Input 2 24 2 35" xfId="15215"/>
    <cellStyle name="Input 2 24 2 36" xfId="15216"/>
    <cellStyle name="Input 2 24 2 37" xfId="15217"/>
    <cellStyle name="Input 2 24 2 38" xfId="15218"/>
    <cellStyle name="Input 2 24 2 39" xfId="15219"/>
    <cellStyle name="Input 2 24 2 4" xfId="15220"/>
    <cellStyle name="Input 2 24 2 40" xfId="15221"/>
    <cellStyle name="Input 2 24 2 41" xfId="15222"/>
    <cellStyle name="Input 2 24 2 42" xfId="15223"/>
    <cellStyle name="Input 2 24 2 43" xfId="15224"/>
    <cellStyle name="Input 2 24 2 44" xfId="15225"/>
    <cellStyle name="Input 2 24 2 45" xfId="15226"/>
    <cellStyle name="Input 2 24 2 46" xfId="15227"/>
    <cellStyle name="Input 2 24 2 47" xfId="15228"/>
    <cellStyle name="Input 2 24 2 48" xfId="15229"/>
    <cellStyle name="Input 2 24 2 49" xfId="15230"/>
    <cellStyle name="Input 2 24 2 5" xfId="15231"/>
    <cellStyle name="Input 2 24 2 6" xfId="15232"/>
    <cellStyle name="Input 2 24 2 7" xfId="15233"/>
    <cellStyle name="Input 2 24 2 8" xfId="15234"/>
    <cellStyle name="Input 2 24 2 9" xfId="15235"/>
    <cellStyle name="Input 2 24 20" xfId="15236"/>
    <cellStyle name="Input 2 24 21" xfId="15237"/>
    <cellStyle name="Input 2 24 22" xfId="15238"/>
    <cellStyle name="Input 2 24 23" xfId="15239"/>
    <cellStyle name="Input 2 24 24" xfId="15240"/>
    <cellStyle name="Input 2 24 25" xfId="15241"/>
    <cellStyle name="Input 2 24 26" xfId="15242"/>
    <cellStyle name="Input 2 24 27" xfId="15243"/>
    <cellStyle name="Input 2 24 28" xfId="15244"/>
    <cellStyle name="Input 2 24 29" xfId="15245"/>
    <cellStyle name="Input 2 24 3" xfId="15246"/>
    <cellStyle name="Input 2 24 3 2" xfId="15247"/>
    <cellStyle name="Input 2 24 3 3" xfId="15248"/>
    <cellStyle name="Input 2 24 3 4" xfId="15249"/>
    <cellStyle name="Input 2 24 3 5" xfId="15250"/>
    <cellStyle name="Input 2 24 3 6" xfId="15251"/>
    <cellStyle name="Input 2 24 30" xfId="15252"/>
    <cellStyle name="Input 2 24 31" xfId="15253"/>
    <cellStyle name="Input 2 24 32" xfId="15254"/>
    <cellStyle name="Input 2 24 33" xfId="15255"/>
    <cellStyle name="Input 2 24 34" xfId="15256"/>
    <cellStyle name="Input 2 24 35" xfId="15257"/>
    <cellStyle name="Input 2 24 36" xfId="15258"/>
    <cellStyle name="Input 2 24 37" xfId="15259"/>
    <cellStyle name="Input 2 24 38" xfId="15260"/>
    <cellStyle name="Input 2 24 39" xfId="15261"/>
    <cellStyle name="Input 2 24 4" xfId="15262"/>
    <cellStyle name="Input 2 24 40" xfId="15263"/>
    <cellStyle name="Input 2 24 41" xfId="15264"/>
    <cellStyle name="Input 2 24 42" xfId="15265"/>
    <cellStyle name="Input 2 24 43" xfId="15266"/>
    <cellStyle name="Input 2 24 44" xfId="15267"/>
    <cellStyle name="Input 2 24 45" xfId="15268"/>
    <cellStyle name="Input 2 24 46" xfId="15269"/>
    <cellStyle name="Input 2 24 5" xfId="15270"/>
    <cellStyle name="Input 2 24 6" xfId="15271"/>
    <cellStyle name="Input 2 24 7" xfId="15272"/>
    <cellStyle name="Input 2 24 8" xfId="15273"/>
    <cellStyle name="Input 2 24 9" xfId="15274"/>
    <cellStyle name="Input 2 25" xfId="15275"/>
    <cellStyle name="Input 2 25 10" xfId="15276"/>
    <cellStyle name="Input 2 25 11" xfId="15277"/>
    <cellStyle name="Input 2 25 12" xfId="15278"/>
    <cellStyle name="Input 2 25 13" xfId="15279"/>
    <cellStyle name="Input 2 25 14" xfId="15280"/>
    <cellStyle name="Input 2 25 15" xfId="15281"/>
    <cellStyle name="Input 2 25 16" xfId="15282"/>
    <cellStyle name="Input 2 25 17" xfId="15283"/>
    <cellStyle name="Input 2 25 18" xfId="15284"/>
    <cellStyle name="Input 2 25 19" xfId="15285"/>
    <cellStyle name="Input 2 25 2" xfId="15286"/>
    <cellStyle name="Input 2 25 2 10" xfId="15287"/>
    <cellStyle name="Input 2 25 2 11" xfId="15288"/>
    <cellStyle name="Input 2 25 2 12" xfId="15289"/>
    <cellStyle name="Input 2 25 2 13" xfId="15290"/>
    <cellStyle name="Input 2 25 2 14" xfId="15291"/>
    <cellStyle name="Input 2 25 2 15" xfId="15292"/>
    <cellStyle name="Input 2 25 2 16" xfId="15293"/>
    <cellStyle name="Input 2 25 2 17" xfId="15294"/>
    <cellStyle name="Input 2 25 2 18" xfId="15295"/>
    <cellStyle name="Input 2 25 2 19" xfId="15296"/>
    <cellStyle name="Input 2 25 2 2" xfId="15297"/>
    <cellStyle name="Input 2 25 2 2 10" xfId="15298"/>
    <cellStyle name="Input 2 25 2 2 11" xfId="15299"/>
    <cellStyle name="Input 2 25 2 2 12" xfId="15300"/>
    <cellStyle name="Input 2 25 2 2 13" xfId="15301"/>
    <cellStyle name="Input 2 25 2 2 14" xfId="15302"/>
    <cellStyle name="Input 2 25 2 2 15" xfId="15303"/>
    <cellStyle name="Input 2 25 2 2 16" xfId="15304"/>
    <cellStyle name="Input 2 25 2 2 17" xfId="15305"/>
    <cellStyle name="Input 2 25 2 2 18" xfId="15306"/>
    <cellStyle name="Input 2 25 2 2 19" xfId="15307"/>
    <cellStyle name="Input 2 25 2 2 2" xfId="15308"/>
    <cellStyle name="Input 2 25 2 2 20" xfId="15309"/>
    <cellStyle name="Input 2 25 2 2 21" xfId="15310"/>
    <cellStyle name="Input 2 25 2 2 22" xfId="15311"/>
    <cellStyle name="Input 2 25 2 2 23" xfId="15312"/>
    <cellStyle name="Input 2 25 2 2 24" xfId="15313"/>
    <cellStyle name="Input 2 25 2 2 25" xfId="15314"/>
    <cellStyle name="Input 2 25 2 2 26" xfId="15315"/>
    <cellStyle name="Input 2 25 2 2 27" xfId="15316"/>
    <cellStyle name="Input 2 25 2 2 28" xfId="15317"/>
    <cellStyle name="Input 2 25 2 2 29" xfId="15318"/>
    <cellStyle name="Input 2 25 2 2 3" xfId="15319"/>
    <cellStyle name="Input 2 25 2 2 30" xfId="15320"/>
    <cellStyle name="Input 2 25 2 2 31" xfId="15321"/>
    <cellStyle name="Input 2 25 2 2 32" xfId="15322"/>
    <cellStyle name="Input 2 25 2 2 33" xfId="15323"/>
    <cellStyle name="Input 2 25 2 2 34" xfId="15324"/>
    <cellStyle name="Input 2 25 2 2 35" xfId="15325"/>
    <cellStyle name="Input 2 25 2 2 36" xfId="15326"/>
    <cellStyle name="Input 2 25 2 2 37" xfId="15327"/>
    <cellStyle name="Input 2 25 2 2 38" xfId="15328"/>
    <cellStyle name="Input 2 25 2 2 39" xfId="15329"/>
    <cellStyle name="Input 2 25 2 2 4" xfId="15330"/>
    <cellStyle name="Input 2 25 2 2 40" xfId="15331"/>
    <cellStyle name="Input 2 25 2 2 41" xfId="15332"/>
    <cellStyle name="Input 2 25 2 2 42" xfId="15333"/>
    <cellStyle name="Input 2 25 2 2 43" xfId="15334"/>
    <cellStyle name="Input 2 25 2 2 44" xfId="15335"/>
    <cellStyle name="Input 2 25 2 2 45" xfId="15336"/>
    <cellStyle name="Input 2 25 2 2 46" xfId="15337"/>
    <cellStyle name="Input 2 25 2 2 47" xfId="15338"/>
    <cellStyle name="Input 2 25 2 2 5" xfId="15339"/>
    <cellStyle name="Input 2 25 2 2 6" xfId="15340"/>
    <cellStyle name="Input 2 25 2 2 7" xfId="15341"/>
    <cellStyle name="Input 2 25 2 2 8" xfId="15342"/>
    <cellStyle name="Input 2 25 2 2 9" xfId="15343"/>
    <cellStyle name="Input 2 25 2 20" xfId="15344"/>
    <cellStyle name="Input 2 25 2 21" xfId="15345"/>
    <cellStyle name="Input 2 25 2 22" xfId="15346"/>
    <cellStyle name="Input 2 25 2 23" xfId="15347"/>
    <cellStyle name="Input 2 25 2 24" xfId="15348"/>
    <cellStyle name="Input 2 25 2 25" xfId="15349"/>
    <cellStyle name="Input 2 25 2 26" xfId="15350"/>
    <cellStyle name="Input 2 25 2 27" xfId="15351"/>
    <cellStyle name="Input 2 25 2 28" xfId="15352"/>
    <cellStyle name="Input 2 25 2 29" xfId="15353"/>
    <cellStyle name="Input 2 25 2 3" xfId="15354"/>
    <cellStyle name="Input 2 25 2 30" xfId="15355"/>
    <cellStyle name="Input 2 25 2 31" xfId="15356"/>
    <cellStyle name="Input 2 25 2 32" xfId="15357"/>
    <cellStyle name="Input 2 25 2 33" xfId="15358"/>
    <cellStyle name="Input 2 25 2 34" xfId="15359"/>
    <cellStyle name="Input 2 25 2 35" xfId="15360"/>
    <cellStyle name="Input 2 25 2 36" xfId="15361"/>
    <cellStyle name="Input 2 25 2 37" xfId="15362"/>
    <cellStyle name="Input 2 25 2 38" xfId="15363"/>
    <cellStyle name="Input 2 25 2 39" xfId="15364"/>
    <cellStyle name="Input 2 25 2 4" xfId="15365"/>
    <cellStyle name="Input 2 25 2 40" xfId="15366"/>
    <cellStyle name="Input 2 25 2 41" xfId="15367"/>
    <cellStyle name="Input 2 25 2 42" xfId="15368"/>
    <cellStyle name="Input 2 25 2 43" xfId="15369"/>
    <cellStyle name="Input 2 25 2 44" xfId="15370"/>
    <cellStyle name="Input 2 25 2 45" xfId="15371"/>
    <cellStyle name="Input 2 25 2 46" xfId="15372"/>
    <cellStyle name="Input 2 25 2 47" xfId="15373"/>
    <cellStyle name="Input 2 25 2 48" xfId="15374"/>
    <cellStyle name="Input 2 25 2 49" xfId="15375"/>
    <cellStyle name="Input 2 25 2 5" xfId="15376"/>
    <cellStyle name="Input 2 25 2 6" xfId="15377"/>
    <cellStyle name="Input 2 25 2 7" xfId="15378"/>
    <cellStyle name="Input 2 25 2 8" xfId="15379"/>
    <cellStyle name="Input 2 25 2 9" xfId="15380"/>
    <cellStyle name="Input 2 25 20" xfId="15381"/>
    <cellStyle name="Input 2 25 21" xfId="15382"/>
    <cellStyle name="Input 2 25 22" xfId="15383"/>
    <cellStyle name="Input 2 25 23" xfId="15384"/>
    <cellStyle name="Input 2 25 24" xfId="15385"/>
    <cellStyle name="Input 2 25 25" xfId="15386"/>
    <cellStyle name="Input 2 25 26" xfId="15387"/>
    <cellStyle name="Input 2 25 27" xfId="15388"/>
    <cellStyle name="Input 2 25 28" xfId="15389"/>
    <cellStyle name="Input 2 25 29" xfId="15390"/>
    <cellStyle name="Input 2 25 3" xfId="15391"/>
    <cellStyle name="Input 2 25 3 2" xfId="15392"/>
    <cellStyle name="Input 2 25 3 3" xfId="15393"/>
    <cellStyle name="Input 2 25 3 4" xfId="15394"/>
    <cellStyle name="Input 2 25 3 5" xfId="15395"/>
    <cellStyle name="Input 2 25 3 6" xfId="15396"/>
    <cellStyle name="Input 2 25 30" xfId="15397"/>
    <cellStyle name="Input 2 25 31" xfId="15398"/>
    <cellStyle name="Input 2 25 32" xfId="15399"/>
    <cellStyle name="Input 2 25 33" xfId="15400"/>
    <cellStyle name="Input 2 25 34" xfId="15401"/>
    <cellStyle name="Input 2 25 35" xfId="15402"/>
    <cellStyle name="Input 2 25 36" xfId="15403"/>
    <cellStyle name="Input 2 25 37" xfId="15404"/>
    <cellStyle name="Input 2 25 38" xfId="15405"/>
    <cellStyle name="Input 2 25 39" xfId="15406"/>
    <cellStyle name="Input 2 25 4" xfId="15407"/>
    <cellStyle name="Input 2 25 40" xfId="15408"/>
    <cellStyle name="Input 2 25 41" xfId="15409"/>
    <cellStyle name="Input 2 25 42" xfId="15410"/>
    <cellStyle name="Input 2 25 43" xfId="15411"/>
    <cellStyle name="Input 2 25 44" xfId="15412"/>
    <cellStyle name="Input 2 25 45" xfId="15413"/>
    <cellStyle name="Input 2 25 46" xfId="15414"/>
    <cellStyle name="Input 2 25 5" xfId="15415"/>
    <cellStyle name="Input 2 25 6" xfId="15416"/>
    <cellStyle name="Input 2 25 7" xfId="15417"/>
    <cellStyle name="Input 2 25 8" xfId="15418"/>
    <cellStyle name="Input 2 25 9" xfId="15419"/>
    <cellStyle name="Input 2 26" xfId="15420"/>
    <cellStyle name="Input 2 26 10" xfId="15421"/>
    <cellStyle name="Input 2 26 11" xfId="15422"/>
    <cellStyle name="Input 2 26 12" xfId="15423"/>
    <cellStyle name="Input 2 26 13" xfId="15424"/>
    <cellStyle name="Input 2 26 14" xfId="15425"/>
    <cellStyle name="Input 2 26 15" xfId="15426"/>
    <cellStyle name="Input 2 26 16" xfId="15427"/>
    <cellStyle name="Input 2 26 17" xfId="15428"/>
    <cellStyle name="Input 2 26 18" xfId="15429"/>
    <cellStyle name="Input 2 26 19" xfId="15430"/>
    <cellStyle name="Input 2 26 2" xfId="15431"/>
    <cellStyle name="Input 2 26 2 10" xfId="15432"/>
    <cellStyle name="Input 2 26 2 11" xfId="15433"/>
    <cellStyle name="Input 2 26 2 12" xfId="15434"/>
    <cellStyle name="Input 2 26 2 13" xfId="15435"/>
    <cellStyle name="Input 2 26 2 14" xfId="15436"/>
    <cellStyle name="Input 2 26 2 15" xfId="15437"/>
    <cellStyle name="Input 2 26 2 16" xfId="15438"/>
    <cellStyle name="Input 2 26 2 17" xfId="15439"/>
    <cellStyle name="Input 2 26 2 18" xfId="15440"/>
    <cellStyle name="Input 2 26 2 19" xfId="15441"/>
    <cellStyle name="Input 2 26 2 2" xfId="15442"/>
    <cellStyle name="Input 2 26 2 2 10" xfId="15443"/>
    <cellStyle name="Input 2 26 2 2 11" xfId="15444"/>
    <cellStyle name="Input 2 26 2 2 12" xfId="15445"/>
    <cellStyle name="Input 2 26 2 2 13" xfId="15446"/>
    <cellStyle name="Input 2 26 2 2 14" xfId="15447"/>
    <cellStyle name="Input 2 26 2 2 15" xfId="15448"/>
    <cellStyle name="Input 2 26 2 2 16" xfId="15449"/>
    <cellStyle name="Input 2 26 2 2 17" xfId="15450"/>
    <cellStyle name="Input 2 26 2 2 18" xfId="15451"/>
    <cellStyle name="Input 2 26 2 2 19" xfId="15452"/>
    <cellStyle name="Input 2 26 2 2 2" xfId="15453"/>
    <cellStyle name="Input 2 26 2 2 20" xfId="15454"/>
    <cellStyle name="Input 2 26 2 2 21" xfId="15455"/>
    <cellStyle name="Input 2 26 2 2 22" xfId="15456"/>
    <cellStyle name="Input 2 26 2 2 23" xfId="15457"/>
    <cellStyle name="Input 2 26 2 2 24" xfId="15458"/>
    <cellStyle name="Input 2 26 2 2 25" xfId="15459"/>
    <cellStyle name="Input 2 26 2 2 26" xfId="15460"/>
    <cellStyle name="Input 2 26 2 2 27" xfId="15461"/>
    <cellStyle name="Input 2 26 2 2 28" xfId="15462"/>
    <cellStyle name="Input 2 26 2 2 29" xfId="15463"/>
    <cellStyle name="Input 2 26 2 2 3" xfId="15464"/>
    <cellStyle name="Input 2 26 2 2 30" xfId="15465"/>
    <cellStyle name="Input 2 26 2 2 31" xfId="15466"/>
    <cellStyle name="Input 2 26 2 2 32" xfId="15467"/>
    <cellStyle name="Input 2 26 2 2 33" xfId="15468"/>
    <cellStyle name="Input 2 26 2 2 34" xfId="15469"/>
    <cellStyle name="Input 2 26 2 2 35" xfId="15470"/>
    <cellStyle name="Input 2 26 2 2 36" xfId="15471"/>
    <cellStyle name="Input 2 26 2 2 37" xfId="15472"/>
    <cellStyle name="Input 2 26 2 2 38" xfId="15473"/>
    <cellStyle name="Input 2 26 2 2 39" xfId="15474"/>
    <cellStyle name="Input 2 26 2 2 4" xfId="15475"/>
    <cellStyle name="Input 2 26 2 2 40" xfId="15476"/>
    <cellStyle name="Input 2 26 2 2 41" xfId="15477"/>
    <cellStyle name="Input 2 26 2 2 42" xfId="15478"/>
    <cellStyle name="Input 2 26 2 2 43" xfId="15479"/>
    <cellStyle name="Input 2 26 2 2 44" xfId="15480"/>
    <cellStyle name="Input 2 26 2 2 45" xfId="15481"/>
    <cellStyle name="Input 2 26 2 2 46" xfId="15482"/>
    <cellStyle name="Input 2 26 2 2 47" xfId="15483"/>
    <cellStyle name="Input 2 26 2 2 5" xfId="15484"/>
    <cellStyle name="Input 2 26 2 2 6" xfId="15485"/>
    <cellStyle name="Input 2 26 2 2 7" xfId="15486"/>
    <cellStyle name="Input 2 26 2 2 8" xfId="15487"/>
    <cellStyle name="Input 2 26 2 2 9" xfId="15488"/>
    <cellStyle name="Input 2 26 2 20" xfId="15489"/>
    <cellStyle name="Input 2 26 2 21" xfId="15490"/>
    <cellStyle name="Input 2 26 2 22" xfId="15491"/>
    <cellStyle name="Input 2 26 2 23" xfId="15492"/>
    <cellStyle name="Input 2 26 2 24" xfId="15493"/>
    <cellStyle name="Input 2 26 2 25" xfId="15494"/>
    <cellStyle name="Input 2 26 2 26" xfId="15495"/>
    <cellStyle name="Input 2 26 2 27" xfId="15496"/>
    <cellStyle name="Input 2 26 2 28" xfId="15497"/>
    <cellStyle name="Input 2 26 2 29" xfId="15498"/>
    <cellStyle name="Input 2 26 2 3" xfId="15499"/>
    <cellStyle name="Input 2 26 2 30" xfId="15500"/>
    <cellStyle name="Input 2 26 2 31" xfId="15501"/>
    <cellStyle name="Input 2 26 2 32" xfId="15502"/>
    <cellStyle name="Input 2 26 2 33" xfId="15503"/>
    <cellStyle name="Input 2 26 2 34" xfId="15504"/>
    <cellStyle name="Input 2 26 2 35" xfId="15505"/>
    <cellStyle name="Input 2 26 2 36" xfId="15506"/>
    <cellStyle name="Input 2 26 2 37" xfId="15507"/>
    <cellStyle name="Input 2 26 2 38" xfId="15508"/>
    <cellStyle name="Input 2 26 2 39" xfId="15509"/>
    <cellStyle name="Input 2 26 2 4" xfId="15510"/>
    <cellStyle name="Input 2 26 2 40" xfId="15511"/>
    <cellStyle name="Input 2 26 2 41" xfId="15512"/>
    <cellStyle name="Input 2 26 2 42" xfId="15513"/>
    <cellStyle name="Input 2 26 2 43" xfId="15514"/>
    <cellStyle name="Input 2 26 2 44" xfId="15515"/>
    <cellStyle name="Input 2 26 2 45" xfId="15516"/>
    <cellStyle name="Input 2 26 2 46" xfId="15517"/>
    <cellStyle name="Input 2 26 2 47" xfId="15518"/>
    <cellStyle name="Input 2 26 2 48" xfId="15519"/>
    <cellStyle name="Input 2 26 2 49" xfId="15520"/>
    <cellStyle name="Input 2 26 2 5" xfId="15521"/>
    <cellStyle name="Input 2 26 2 6" xfId="15522"/>
    <cellStyle name="Input 2 26 2 7" xfId="15523"/>
    <cellStyle name="Input 2 26 2 8" xfId="15524"/>
    <cellStyle name="Input 2 26 2 9" xfId="15525"/>
    <cellStyle name="Input 2 26 20" xfId="15526"/>
    <cellStyle name="Input 2 26 21" xfId="15527"/>
    <cellStyle name="Input 2 26 22" xfId="15528"/>
    <cellStyle name="Input 2 26 23" xfId="15529"/>
    <cellStyle name="Input 2 26 24" xfId="15530"/>
    <cellStyle name="Input 2 26 25" xfId="15531"/>
    <cellStyle name="Input 2 26 26" xfId="15532"/>
    <cellStyle name="Input 2 26 27" xfId="15533"/>
    <cellStyle name="Input 2 26 28" xfId="15534"/>
    <cellStyle name="Input 2 26 29" xfId="15535"/>
    <cellStyle name="Input 2 26 3" xfId="15536"/>
    <cellStyle name="Input 2 26 3 2" xfId="15537"/>
    <cellStyle name="Input 2 26 3 3" xfId="15538"/>
    <cellStyle name="Input 2 26 3 4" xfId="15539"/>
    <cellStyle name="Input 2 26 3 5" xfId="15540"/>
    <cellStyle name="Input 2 26 3 6" xfId="15541"/>
    <cellStyle name="Input 2 26 30" xfId="15542"/>
    <cellStyle name="Input 2 26 31" xfId="15543"/>
    <cellStyle name="Input 2 26 32" xfId="15544"/>
    <cellStyle name="Input 2 26 33" xfId="15545"/>
    <cellStyle name="Input 2 26 34" xfId="15546"/>
    <cellStyle name="Input 2 26 35" xfId="15547"/>
    <cellStyle name="Input 2 26 36" xfId="15548"/>
    <cellStyle name="Input 2 26 37" xfId="15549"/>
    <cellStyle name="Input 2 26 38" xfId="15550"/>
    <cellStyle name="Input 2 26 39" xfId="15551"/>
    <cellStyle name="Input 2 26 4" xfId="15552"/>
    <cellStyle name="Input 2 26 40" xfId="15553"/>
    <cellStyle name="Input 2 26 41" xfId="15554"/>
    <cellStyle name="Input 2 26 42" xfId="15555"/>
    <cellStyle name="Input 2 26 43" xfId="15556"/>
    <cellStyle name="Input 2 26 44" xfId="15557"/>
    <cellStyle name="Input 2 26 45" xfId="15558"/>
    <cellStyle name="Input 2 26 46" xfId="15559"/>
    <cellStyle name="Input 2 26 5" xfId="15560"/>
    <cellStyle name="Input 2 26 6" xfId="15561"/>
    <cellStyle name="Input 2 26 7" xfId="15562"/>
    <cellStyle name="Input 2 26 8" xfId="15563"/>
    <cellStyle name="Input 2 26 9" xfId="15564"/>
    <cellStyle name="Input 2 27" xfId="15565"/>
    <cellStyle name="Input 2 27 10" xfId="15566"/>
    <cellStyle name="Input 2 27 11" xfId="15567"/>
    <cellStyle name="Input 2 27 12" xfId="15568"/>
    <cellStyle name="Input 2 27 13" xfId="15569"/>
    <cellStyle name="Input 2 27 14" xfId="15570"/>
    <cellStyle name="Input 2 27 15" xfId="15571"/>
    <cellStyle name="Input 2 27 16" xfId="15572"/>
    <cellStyle name="Input 2 27 17" xfId="15573"/>
    <cellStyle name="Input 2 27 18" xfId="15574"/>
    <cellStyle name="Input 2 27 19" xfId="15575"/>
    <cellStyle name="Input 2 27 2" xfId="15576"/>
    <cellStyle name="Input 2 27 2 10" xfId="15577"/>
    <cellStyle name="Input 2 27 2 11" xfId="15578"/>
    <cellStyle name="Input 2 27 2 12" xfId="15579"/>
    <cellStyle name="Input 2 27 2 13" xfId="15580"/>
    <cellStyle name="Input 2 27 2 14" xfId="15581"/>
    <cellStyle name="Input 2 27 2 15" xfId="15582"/>
    <cellStyle name="Input 2 27 2 16" xfId="15583"/>
    <cellStyle name="Input 2 27 2 17" xfId="15584"/>
    <cellStyle name="Input 2 27 2 18" xfId="15585"/>
    <cellStyle name="Input 2 27 2 19" xfId="15586"/>
    <cellStyle name="Input 2 27 2 2" xfId="15587"/>
    <cellStyle name="Input 2 27 2 2 10" xfId="15588"/>
    <cellStyle name="Input 2 27 2 2 11" xfId="15589"/>
    <cellStyle name="Input 2 27 2 2 12" xfId="15590"/>
    <cellStyle name="Input 2 27 2 2 13" xfId="15591"/>
    <cellStyle name="Input 2 27 2 2 14" xfId="15592"/>
    <cellStyle name="Input 2 27 2 2 15" xfId="15593"/>
    <cellStyle name="Input 2 27 2 2 16" xfId="15594"/>
    <cellStyle name="Input 2 27 2 2 17" xfId="15595"/>
    <cellStyle name="Input 2 27 2 2 18" xfId="15596"/>
    <cellStyle name="Input 2 27 2 2 19" xfId="15597"/>
    <cellStyle name="Input 2 27 2 2 2" xfId="15598"/>
    <cellStyle name="Input 2 27 2 2 20" xfId="15599"/>
    <cellStyle name="Input 2 27 2 2 21" xfId="15600"/>
    <cellStyle name="Input 2 27 2 2 22" xfId="15601"/>
    <cellStyle name="Input 2 27 2 2 23" xfId="15602"/>
    <cellStyle name="Input 2 27 2 2 24" xfId="15603"/>
    <cellStyle name="Input 2 27 2 2 25" xfId="15604"/>
    <cellStyle name="Input 2 27 2 2 26" xfId="15605"/>
    <cellStyle name="Input 2 27 2 2 27" xfId="15606"/>
    <cellStyle name="Input 2 27 2 2 28" xfId="15607"/>
    <cellStyle name="Input 2 27 2 2 29" xfId="15608"/>
    <cellStyle name="Input 2 27 2 2 3" xfId="15609"/>
    <cellStyle name="Input 2 27 2 2 30" xfId="15610"/>
    <cellStyle name="Input 2 27 2 2 31" xfId="15611"/>
    <cellStyle name="Input 2 27 2 2 32" xfId="15612"/>
    <cellStyle name="Input 2 27 2 2 33" xfId="15613"/>
    <cellStyle name="Input 2 27 2 2 34" xfId="15614"/>
    <cellStyle name="Input 2 27 2 2 35" xfId="15615"/>
    <cellStyle name="Input 2 27 2 2 36" xfId="15616"/>
    <cellStyle name="Input 2 27 2 2 37" xfId="15617"/>
    <cellStyle name="Input 2 27 2 2 38" xfId="15618"/>
    <cellStyle name="Input 2 27 2 2 39" xfId="15619"/>
    <cellStyle name="Input 2 27 2 2 4" xfId="15620"/>
    <cellStyle name="Input 2 27 2 2 40" xfId="15621"/>
    <cellStyle name="Input 2 27 2 2 41" xfId="15622"/>
    <cellStyle name="Input 2 27 2 2 42" xfId="15623"/>
    <cellStyle name="Input 2 27 2 2 43" xfId="15624"/>
    <cellStyle name="Input 2 27 2 2 44" xfId="15625"/>
    <cellStyle name="Input 2 27 2 2 45" xfId="15626"/>
    <cellStyle name="Input 2 27 2 2 46" xfId="15627"/>
    <cellStyle name="Input 2 27 2 2 47" xfId="15628"/>
    <cellStyle name="Input 2 27 2 2 5" xfId="15629"/>
    <cellStyle name="Input 2 27 2 2 6" xfId="15630"/>
    <cellStyle name="Input 2 27 2 2 7" xfId="15631"/>
    <cellStyle name="Input 2 27 2 2 8" xfId="15632"/>
    <cellStyle name="Input 2 27 2 2 9" xfId="15633"/>
    <cellStyle name="Input 2 27 2 20" xfId="15634"/>
    <cellStyle name="Input 2 27 2 21" xfId="15635"/>
    <cellStyle name="Input 2 27 2 22" xfId="15636"/>
    <cellStyle name="Input 2 27 2 23" xfId="15637"/>
    <cellStyle name="Input 2 27 2 24" xfId="15638"/>
    <cellStyle name="Input 2 27 2 25" xfId="15639"/>
    <cellStyle name="Input 2 27 2 26" xfId="15640"/>
    <cellStyle name="Input 2 27 2 27" xfId="15641"/>
    <cellStyle name="Input 2 27 2 28" xfId="15642"/>
    <cellStyle name="Input 2 27 2 29" xfId="15643"/>
    <cellStyle name="Input 2 27 2 3" xfId="15644"/>
    <cellStyle name="Input 2 27 2 30" xfId="15645"/>
    <cellStyle name="Input 2 27 2 31" xfId="15646"/>
    <cellStyle name="Input 2 27 2 32" xfId="15647"/>
    <cellStyle name="Input 2 27 2 33" xfId="15648"/>
    <cellStyle name="Input 2 27 2 34" xfId="15649"/>
    <cellStyle name="Input 2 27 2 35" xfId="15650"/>
    <cellStyle name="Input 2 27 2 36" xfId="15651"/>
    <cellStyle name="Input 2 27 2 37" xfId="15652"/>
    <cellStyle name="Input 2 27 2 38" xfId="15653"/>
    <cellStyle name="Input 2 27 2 39" xfId="15654"/>
    <cellStyle name="Input 2 27 2 4" xfId="15655"/>
    <cellStyle name="Input 2 27 2 40" xfId="15656"/>
    <cellStyle name="Input 2 27 2 41" xfId="15657"/>
    <cellStyle name="Input 2 27 2 42" xfId="15658"/>
    <cellStyle name="Input 2 27 2 43" xfId="15659"/>
    <cellStyle name="Input 2 27 2 44" xfId="15660"/>
    <cellStyle name="Input 2 27 2 45" xfId="15661"/>
    <cellStyle name="Input 2 27 2 46" xfId="15662"/>
    <cellStyle name="Input 2 27 2 47" xfId="15663"/>
    <cellStyle name="Input 2 27 2 48" xfId="15664"/>
    <cellStyle name="Input 2 27 2 49" xfId="15665"/>
    <cellStyle name="Input 2 27 2 5" xfId="15666"/>
    <cellStyle name="Input 2 27 2 6" xfId="15667"/>
    <cellStyle name="Input 2 27 2 7" xfId="15668"/>
    <cellStyle name="Input 2 27 2 8" xfId="15669"/>
    <cellStyle name="Input 2 27 2 9" xfId="15670"/>
    <cellStyle name="Input 2 27 20" xfId="15671"/>
    <cellStyle name="Input 2 27 21" xfId="15672"/>
    <cellStyle name="Input 2 27 22" xfId="15673"/>
    <cellStyle name="Input 2 27 23" xfId="15674"/>
    <cellStyle name="Input 2 27 24" xfId="15675"/>
    <cellStyle name="Input 2 27 25" xfId="15676"/>
    <cellStyle name="Input 2 27 26" xfId="15677"/>
    <cellStyle name="Input 2 27 27" xfId="15678"/>
    <cellStyle name="Input 2 27 28" xfId="15679"/>
    <cellStyle name="Input 2 27 29" xfId="15680"/>
    <cellStyle name="Input 2 27 3" xfId="15681"/>
    <cellStyle name="Input 2 27 3 2" xfId="15682"/>
    <cellStyle name="Input 2 27 3 3" xfId="15683"/>
    <cellStyle name="Input 2 27 3 4" xfId="15684"/>
    <cellStyle name="Input 2 27 3 5" xfId="15685"/>
    <cellStyle name="Input 2 27 3 6" xfId="15686"/>
    <cellStyle name="Input 2 27 30" xfId="15687"/>
    <cellStyle name="Input 2 27 31" xfId="15688"/>
    <cellStyle name="Input 2 27 32" xfId="15689"/>
    <cellStyle name="Input 2 27 33" xfId="15690"/>
    <cellStyle name="Input 2 27 34" xfId="15691"/>
    <cellStyle name="Input 2 27 35" xfId="15692"/>
    <cellStyle name="Input 2 27 36" xfId="15693"/>
    <cellStyle name="Input 2 27 37" xfId="15694"/>
    <cellStyle name="Input 2 27 38" xfId="15695"/>
    <cellStyle name="Input 2 27 39" xfId="15696"/>
    <cellStyle name="Input 2 27 4" xfId="15697"/>
    <cellStyle name="Input 2 27 40" xfId="15698"/>
    <cellStyle name="Input 2 27 41" xfId="15699"/>
    <cellStyle name="Input 2 27 42" xfId="15700"/>
    <cellStyle name="Input 2 27 43" xfId="15701"/>
    <cellStyle name="Input 2 27 44" xfId="15702"/>
    <cellStyle name="Input 2 27 45" xfId="15703"/>
    <cellStyle name="Input 2 27 46" xfId="15704"/>
    <cellStyle name="Input 2 27 5" xfId="15705"/>
    <cellStyle name="Input 2 27 6" xfId="15706"/>
    <cellStyle name="Input 2 27 7" xfId="15707"/>
    <cellStyle name="Input 2 27 8" xfId="15708"/>
    <cellStyle name="Input 2 27 9" xfId="15709"/>
    <cellStyle name="Input 2 28" xfId="15710"/>
    <cellStyle name="Input 2 28 10" xfId="15711"/>
    <cellStyle name="Input 2 28 11" xfId="15712"/>
    <cellStyle name="Input 2 28 12" xfId="15713"/>
    <cellStyle name="Input 2 28 13" xfId="15714"/>
    <cellStyle name="Input 2 28 14" xfId="15715"/>
    <cellStyle name="Input 2 28 15" xfId="15716"/>
    <cellStyle name="Input 2 28 16" xfId="15717"/>
    <cellStyle name="Input 2 28 17" xfId="15718"/>
    <cellStyle name="Input 2 28 18" xfId="15719"/>
    <cellStyle name="Input 2 28 19" xfId="15720"/>
    <cellStyle name="Input 2 28 2" xfId="15721"/>
    <cellStyle name="Input 2 28 2 10" xfId="15722"/>
    <cellStyle name="Input 2 28 2 11" xfId="15723"/>
    <cellStyle name="Input 2 28 2 12" xfId="15724"/>
    <cellStyle name="Input 2 28 2 13" xfId="15725"/>
    <cellStyle name="Input 2 28 2 14" xfId="15726"/>
    <cellStyle name="Input 2 28 2 15" xfId="15727"/>
    <cellStyle name="Input 2 28 2 16" xfId="15728"/>
    <cellStyle name="Input 2 28 2 17" xfId="15729"/>
    <cellStyle name="Input 2 28 2 18" xfId="15730"/>
    <cellStyle name="Input 2 28 2 19" xfId="15731"/>
    <cellStyle name="Input 2 28 2 2" xfId="15732"/>
    <cellStyle name="Input 2 28 2 2 10" xfId="15733"/>
    <cellStyle name="Input 2 28 2 2 11" xfId="15734"/>
    <cellStyle name="Input 2 28 2 2 12" xfId="15735"/>
    <cellStyle name="Input 2 28 2 2 13" xfId="15736"/>
    <cellStyle name="Input 2 28 2 2 14" xfId="15737"/>
    <cellStyle name="Input 2 28 2 2 15" xfId="15738"/>
    <cellStyle name="Input 2 28 2 2 16" xfId="15739"/>
    <cellStyle name="Input 2 28 2 2 17" xfId="15740"/>
    <cellStyle name="Input 2 28 2 2 18" xfId="15741"/>
    <cellStyle name="Input 2 28 2 2 19" xfId="15742"/>
    <cellStyle name="Input 2 28 2 2 2" xfId="15743"/>
    <cellStyle name="Input 2 28 2 2 20" xfId="15744"/>
    <cellStyle name="Input 2 28 2 2 21" xfId="15745"/>
    <cellStyle name="Input 2 28 2 2 22" xfId="15746"/>
    <cellStyle name="Input 2 28 2 2 23" xfId="15747"/>
    <cellStyle name="Input 2 28 2 2 24" xfId="15748"/>
    <cellStyle name="Input 2 28 2 2 25" xfId="15749"/>
    <cellStyle name="Input 2 28 2 2 26" xfId="15750"/>
    <cellStyle name="Input 2 28 2 2 27" xfId="15751"/>
    <cellStyle name="Input 2 28 2 2 28" xfId="15752"/>
    <cellStyle name="Input 2 28 2 2 29" xfId="15753"/>
    <cellStyle name="Input 2 28 2 2 3" xfId="15754"/>
    <cellStyle name="Input 2 28 2 2 30" xfId="15755"/>
    <cellStyle name="Input 2 28 2 2 31" xfId="15756"/>
    <cellStyle name="Input 2 28 2 2 32" xfId="15757"/>
    <cellStyle name="Input 2 28 2 2 33" xfId="15758"/>
    <cellStyle name="Input 2 28 2 2 34" xfId="15759"/>
    <cellStyle name="Input 2 28 2 2 35" xfId="15760"/>
    <cellStyle name="Input 2 28 2 2 36" xfId="15761"/>
    <cellStyle name="Input 2 28 2 2 37" xfId="15762"/>
    <cellStyle name="Input 2 28 2 2 38" xfId="15763"/>
    <cellStyle name="Input 2 28 2 2 39" xfId="15764"/>
    <cellStyle name="Input 2 28 2 2 4" xfId="15765"/>
    <cellStyle name="Input 2 28 2 2 40" xfId="15766"/>
    <cellStyle name="Input 2 28 2 2 41" xfId="15767"/>
    <cellStyle name="Input 2 28 2 2 42" xfId="15768"/>
    <cellStyle name="Input 2 28 2 2 43" xfId="15769"/>
    <cellStyle name="Input 2 28 2 2 44" xfId="15770"/>
    <cellStyle name="Input 2 28 2 2 45" xfId="15771"/>
    <cellStyle name="Input 2 28 2 2 46" xfId="15772"/>
    <cellStyle name="Input 2 28 2 2 47" xfId="15773"/>
    <cellStyle name="Input 2 28 2 2 5" xfId="15774"/>
    <cellStyle name="Input 2 28 2 2 6" xfId="15775"/>
    <cellStyle name="Input 2 28 2 2 7" xfId="15776"/>
    <cellStyle name="Input 2 28 2 2 8" xfId="15777"/>
    <cellStyle name="Input 2 28 2 2 9" xfId="15778"/>
    <cellStyle name="Input 2 28 2 20" xfId="15779"/>
    <cellStyle name="Input 2 28 2 21" xfId="15780"/>
    <cellStyle name="Input 2 28 2 22" xfId="15781"/>
    <cellStyle name="Input 2 28 2 23" xfId="15782"/>
    <cellStyle name="Input 2 28 2 24" xfId="15783"/>
    <cellStyle name="Input 2 28 2 25" xfId="15784"/>
    <cellStyle name="Input 2 28 2 26" xfId="15785"/>
    <cellStyle name="Input 2 28 2 27" xfId="15786"/>
    <cellStyle name="Input 2 28 2 28" xfId="15787"/>
    <cellStyle name="Input 2 28 2 29" xfId="15788"/>
    <cellStyle name="Input 2 28 2 3" xfId="15789"/>
    <cellStyle name="Input 2 28 2 30" xfId="15790"/>
    <cellStyle name="Input 2 28 2 31" xfId="15791"/>
    <cellStyle name="Input 2 28 2 32" xfId="15792"/>
    <cellStyle name="Input 2 28 2 33" xfId="15793"/>
    <cellStyle name="Input 2 28 2 34" xfId="15794"/>
    <cellStyle name="Input 2 28 2 35" xfId="15795"/>
    <cellStyle name="Input 2 28 2 36" xfId="15796"/>
    <cellStyle name="Input 2 28 2 37" xfId="15797"/>
    <cellStyle name="Input 2 28 2 38" xfId="15798"/>
    <cellStyle name="Input 2 28 2 39" xfId="15799"/>
    <cellStyle name="Input 2 28 2 4" xfId="15800"/>
    <cellStyle name="Input 2 28 2 40" xfId="15801"/>
    <cellStyle name="Input 2 28 2 41" xfId="15802"/>
    <cellStyle name="Input 2 28 2 42" xfId="15803"/>
    <cellStyle name="Input 2 28 2 43" xfId="15804"/>
    <cellStyle name="Input 2 28 2 44" xfId="15805"/>
    <cellStyle name="Input 2 28 2 45" xfId="15806"/>
    <cellStyle name="Input 2 28 2 46" xfId="15807"/>
    <cellStyle name="Input 2 28 2 47" xfId="15808"/>
    <cellStyle name="Input 2 28 2 48" xfId="15809"/>
    <cellStyle name="Input 2 28 2 49" xfId="15810"/>
    <cellStyle name="Input 2 28 2 5" xfId="15811"/>
    <cellStyle name="Input 2 28 2 6" xfId="15812"/>
    <cellStyle name="Input 2 28 2 7" xfId="15813"/>
    <cellStyle name="Input 2 28 2 8" xfId="15814"/>
    <cellStyle name="Input 2 28 2 9" xfId="15815"/>
    <cellStyle name="Input 2 28 20" xfId="15816"/>
    <cellStyle name="Input 2 28 21" xfId="15817"/>
    <cellStyle name="Input 2 28 22" xfId="15818"/>
    <cellStyle name="Input 2 28 23" xfId="15819"/>
    <cellStyle name="Input 2 28 24" xfId="15820"/>
    <cellStyle name="Input 2 28 25" xfId="15821"/>
    <cellStyle name="Input 2 28 26" xfId="15822"/>
    <cellStyle name="Input 2 28 27" xfId="15823"/>
    <cellStyle name="Input 2 28 28" xfId="15824"/>
    <cellStyle name="Input 2 28 29" xfId="15825"/>
    <cellStyle name="Input 2 28 3" xfId="15826"/>
    <cellStyle name="Input 2 28 3 2" xfId="15827"/>
    <cellStyle name="Input 2 28 3 3" xfId="15828"/>
    <cellStyle name="Input 2 28 3 4" xfId="15829"/>
    <cellStyle name="Input 2 28 3 5" xfId="15830"/>
    <cellStyle name="Input 2 28 3 6" xfId="15831"/>
    <cellStyle name="Input 2 28 30" xfId="15832"/>
    <cellStyle name="Input 2 28 31" xfId="15833"/>
    <cellStyle name="Input 2 28 32" xfId="15834"/>
    <cellStyle name="Input 2 28 33" xfId="15835"/>
    <cellStyle name="Input 2 28 34" xfId="15836"/>
    <cellStyle name="Input 2 28 35" xfId="15837"/>
    <cellStyle name="Input 2 28 36" xfId="15838"/>
    <cellStyle name="Input 2 28 37" xfId="15839"/>
    <cellStyle name="Input 2 28 38" xfId="15840"/>
    <cellStyle name="Input 2 28 39" xfId="15841"/>
    <cellStyle name="Input 2 28 4" xfId="15842"/>
    <cellStyle name="Input 2 28 40" xfId="15843"/>
    <cellStyle name="Input 2 28 41" xfId="15844"/>
    <cellStyle name="Input 2 28 42" xfId="15845"/>
    <cellStyle name="Input 2 28 43" xfId="15846"/>
    <cellStyle name="Input 2 28 44" xfId="15847"/>
    <cellStyle name="Input 2 28 45" xfId="15848"/>
    <cellStyle name="Input 2 28 46" xfId="15849"/>
    <cellStyle name="Input 2 28 5" xfId="15850"/>
    <cellStyle name="Input 2 28 6" xfId="15851"/>
    <cellStyle name="Input 2 28 7" xfId="15852"/>
    <cellStyle name="Input 2 28 8" xfId="15853"/>
    <cellStyle name="Input 2 28 9" xfId="15854"/>
    <cellStyle name="Input 2 29" xfId="15855"/>
    <cellStyle name="Input 2 29 10" xfId="15856"/>
    <cellStyle name="Input 2 29 11" xfId="15857"/>
    <cellStyle name="Input 2 29 12" xfId="15858"/>
    <cellStyle name="Input 2 29 13" xfId="15859"/>
    <cellStyle name="Input 2 29 14" xfId="15860"/>
    <cellStyle name="Input 2 29 15" xfId="15861"/>
    <cellStyle name="Input 2 29 16" xfId="15862"/>
    <cellStyle name="Input 2 29 17" xfId="15863"/>
    <cellStyle name="Input 2 29 18" xfId="15864"/>
    <cellStyle name="Input 2 29 19" xfId="15865"/>
    <cellStyle name="Input 2 29 2" xfId="15866"/>
    <cellStyle name="Input 2 29 2 10" xfId="15867"/>
    <cellStyle name="Input 2 29 2 11" xfId="15868"/>
    <cellStyle name="Input 2 29 2 12" xfId="15869"/>
    <cellStyle name="Input 2 29 2 13" xfId="15870"/>
    <cellStyle name="Input 2 29 2 14" xfId="15871"/>
    <cellStyle name="Input 2 29 2 15" xfId="15872"/>
    <cellStyle name="Input 2 29 2 16" xfId="15873"/>
    <cellStyle name="Input 2 29 2 17" xfId="15874"/>
    <cellStyle name="Input 2 29 2 18" xfId="15875"/>
    <cellStyle name="Input 2 29 2 19" xfId="15876"/>
    <cellStyle name="Input 2 29 2 2" xfId="15877"/>
    <cellStyle name="Input 2 29 2 2 10" xfId="15878"/>
    <cellStyle name="Input 2 29 2 2 11" xfId="15879"/>
    <cellStyle name="Input 2 29 2 2 12" xfId="15880"/>
    <cellStyle name="Input 2 29 2 2 13" xfId="15881"/>
    <cellStyle name="Input 2 29 2 2 14" xfId="15882"/>
    <cellStyle name="Input 2 29 2 2 15" xfId="15883"/>
    <cellStyle name="Input 2 29 2 2 16" xfId="15884"/>
    <cellStyle name="Input 2 29 2 2 17" xfId="15885"/>
    <cellStyle name="Input 2 29 2 2 18" xfId="15886"/>
    <cellStyle name="Input 2 29 2 2 19" xfId="15887"/>
    <cellStyle name="Input 2 29 2 2 2" xfId="15888"/>
    <cellStyle name="Input 2 29 2 2 20" xfId="15889"/>
    <cellStyle name="Input 2 29 2 2 21" xfId="15890"/>
    <cellStyle name="Input 2 29 2 2 22" xfId="15891"/>
    <cellStyle name="Input 2 29 2 2 23" xfId="15892"/>
    <cellStyle name="Input 2 29 2 2 24" xfId="15893"/>
    <cellStyle name="Input 2 29 2 2 25" xfId="15894"/>
    <cellStyle name="Input 2 29 2 2 26" xfId="15895"/>
    <cellStyle name="Input 2 29 2 2 27" xfId="15896"/>
    <cellStyle name="Input 2 29 2 2 28" xfId="15897"/>
    <cellStyle name="Input 2 29 2 2 29" xfId="15898"/>
    <cellStyle name="Input 2 29 2 2 3" xfId="15899"/>
    <cellStyle name="Input 2 29 2 2 30" xfId="15900"/>
    <cellStyle name="Input 2 29 2 2 31" xfId="15901"/>
    <cellStyle name="Input 2 29 2 2 32" xfId="15902"/>
    <cellStyle name="Input 2 29 2 2 33" xfId="15903"/>
    <cellStyle name="Input 2 29 2 2 34" xfId="15904"/>
    <cellStyle name="Input 2 29 2 2 35" xfId="15905"/>
    <cellStyle name="Input 2 29 2 2 36" xfId="15906"/>
    <cellStyle name="Input 2 29 2 2 37" xfId="15907"/>
    <cellStyle name="Input 2 29 2 2 38" xfId="15908"/>
    <cellStyle name="Input 2 29 2 2 39" xfId="15909"/>
    <cellStyle name="Input 2 29 2 2 4" xfId="15910"/>
    <cellStyle name="Input 2 29 2 2 40" xfId="15911"/>
    <cellStyle name="Input 2 29 2 2 41" xfId="15912"/>
    <cellStyle name="Input 2 29 2 2 42" xfId="15913"/>
    <cellStyle name="Input 2 29 2 2 43" xfId="15914"/>
    <cellStyle name="Input 2 29 2 2 44" xfId="15915"/>
    <cellStyle name="Input 2 29 2 2 45" xfId="15916"/>
    <cellStyle name="Input 2 29 2 2 46" xfId="15917"/>
    <cellStyle name="Input 2 29 2 2 47" xfId="15918"/>
    <cellStyle name="Input 2 29 2 2 5" xfId="15919"/>
    <cellStyle name="Input 2 29 2 2 6" xfId="15920"/>
    <cellStyle name="Input 2 29 2 2 7" xfId="15921"/>
    <cellStyle name="Input 2 29 2 2 8" xfId="15922"/>
    <cellStyle name="Input 2 29 2 2 9" xfId="15923"/>
    <cellStyle name="Input 2 29 2 20" xfId="15924"/>
    <cellStyle name="Input 2 29 2 21" xfId="15925"/>
    <cellStyle name="Input 2 29 2 22" xfId="15926"/>
    <cellStyle name="Input 2 29 2 23" xfId="15927"/>
    <cellStyle name="Input 2 29 2 24" xfId="15928"/>
    <cellStyle name="Input 2 29 2 25" xfId="15929"/>
    <cellStyle name="Input 2 29 2 26" xfId="15930"/>
    <cellStyle name="Input 2 29 2 27" xfId="15931"/>
    <cellStyle name="Input 2 29 2 28" xfId="15932"/>
    <cellStyle name="Input 2 29 2 29" xfId="15933"/>
    <cellStyle name="Input 2 29 2 3" xfId="15934"/>
    <cellStyle name="Input 2 29 2 30" xfId="15935"/>
    <cellStyle name="Input 2 29 2 31" xfId="15936"/>
    <cellStyle name="Input 2 29 2 32" xfId="15937"/>
    <cellStyle name="Input 2 29 2 33" xfId="15938"/>
    <cellStyle name="Input 2 29 2 34" xfId="15939"/>
    <cellStyle name="Input 2 29 2 35" xfId="15940"/>
    <cellStyle name="Input 2 29 2 36" xfId="15941"/>
    <cellStyle name="Input 2 29 2 37" xfId="15942"/>
    <cellStyle name="Input 2 29 2 38" xfId="15943"/>
    <cellStyle name="Input 2 29 2 39" xfId="15944"/>
    <cellStyle name="Input 2 29 2 4" xfId="15945"/>
    <cellStyle name="Input 2 29 2 40" xfId="15946"/>
    <cellStyle name="Input 2 29 2 41" xfId="15947"/>
    <cellStyle name="Input 2 29 2 42" xfId="15948"/>
    <cellStyle name="Input 2 29 2 43" xfId="15949"/>
    <cellStyle name="Input 2 29 2 44" xfId="15950"/>
    <cellStyle name="Input 2 29 2 45" xfId="15951"/>
    <cellStyle name="Input 2 29 2 46" xfId="15952"/>
    <cellStyle name="Input 2 29 2 47" xfId="15953"/>
    <cellStyle name="Input 2 29 2 48" xfId="15954"/>
    <cellStyle name="Input 2 29 2 49" xfId="15955"/>
    <cellStyle name="Input 2 29 2 5" xfId="15956"/>
    <cellStyle name="Input 2 29 2 6" xfId="15957"/>
    <cellStyle name="Input 2 29 2 7" xfId="15958"/>
    <cellStyle name="Input 2 29 2 8" xfId="15959"/>
    <cellStyle name="Input 2 29 2 9" xfId="15960"/>
    <cellStyle name="Input 2 29 20" xfId="15961"/>
    <cellStyle name="Input 2 29 21" xfId="15962"/>
    <cellStyle name="Input 2 29 22" xfId="15963"/>
    <cellStyle name="Input 2 29 23" xfId="15964"/>
    <cellStyle name="Input 2 29 24" xfId="15965"/>
    <cellStyle name="Input 2 29 25" xfId="15966"/>
    <cellStyle name="Input 2 29 26" xfId="15967"/>
    <cellStyle name="Input 2 29 27" xfId="15968"/>
    <cellStyle name="Input 2 29 28" xfId="15969"/>
    <cellStyle name="Input 2 29 29" xfId="15970"/>
    <cellStyle name="Input 2 29 3" xfId="15971"/>
    <cellStyle name="Input 2 29 3 2" xfId="15972"/>
    <cellStyle name="Input 2 29 3 3" xfId="15973"/>
    <cellStyle name="Input 2 29 3 4" xfId="15974"/>
    <cellStyle name="Input 2 29 3 5" xfId="15975"/>
    <cellStyle name="Input 2 29 3 6" xfId="15976"/>
    <cellStyle name="Input 2 29 30" xfId="15977"/>
    <cellStyle name="Input 2 29 31" xfId="15978"/>
    <cellStyle name="Input 2 29 32" xfId="15979"/>
    <cellStyle name="Input 2 29 33" xfId="15980"/>
    <cellStyle name="Input 2 29 34" xfId="15981"/>
    <cellStyle name="Input 2 29 35" xfId="15982"/>
    <cellStyle name="Input 2 29 36" xfId="15983"/>
    <cellStyle name="Input 2 29 37" xfId="15984"/>
    <cellStyle name="Input 2 29 38" xfId="15985"/>
    <cellStyle name="Input 2 29 39" xfId="15986"/>
    <cellStyle name="Input 2 29 4" xfId="15987"/>
    <cellStyle name="Input 2 29 40" xfId="15988"/>
    <cellStyle name="Input 2 29 41" xfId="15989"/>
    <cellStyle name="Input 2 29 42" xfId="15990"/>
    <cellStyle name="Input 2 29 43" xfId="15991"/>
    <cellStyle name="Input 2 29 44" xfId="15992"/>
    <cellStyle name="Input 2 29 45" xfId="15993"/>
    <cellStyle name="Input 2 29 46" xfId="15994"/>
    <cellStyle name="Input 2 29 5" xfId="15995"/>
    <cellStyle name="Input 2 29 6" xfId="15996"/>
    <cellStyle name="Input 2 29 7" xfId="15997"/>
    <cellStyle name="Input 2 29 8" xfId="15998"/>
    <cellStyle name="Input 2 29 9" xfId="15999"/>
    <cellStyle name="Input 2 3" xfId="16000"/>
    <cellStyle name="Input 2 3 2" xfId="16001"/>
    <cellStyle name="Input 2 3 2 10" xfId="16002"/>
    <cellStyle name="Input 2 3 2 11" xfId="16003"/>
    <cellStyle name="Input 2 3 2 12" xfId="16004"/>
    <cellStyle name="Input 2 3 2 13" xfId="16005"/>
    <cellStyle name="Input 2 3 2 14" xfId="16006"/>
    <cellStyle name="Input 2 3 2 15" xfId="16007"/>
    <cellStyle name="Input 2 3 2 16" xfId="16008"/>
    <cellStyle name="Input 2 3 2 17" xfId="16009"/>
    <cellStyle name="Input 2 3 2 18" xfId="16010"/>
    <cellStyle name="Input 2 3 2 19" xfId="16011"/>
    <cellStyle name="Input 2 3 2 2" xfId="16012"/>
    <cellStyle name="Input 2 3 2 2 10" xfId="16013"/>
    <cellStyle name="Input 2 3 2 2 11" xfId="16014"/>
    <cellStyle name="Input 2 3 2 2 12" xfId="16015"/>
    <cellStyle name="Input 2 3 2 2 13" xfId="16016"/>
    <cellStyle name="Input 2 3 2 2 14" xfId="16017"/>
    <cellStyle name="Input 2 3 2 2 15" xfId="16018"/>
    <cellStyle name="Input 2 3 2 2 16" xfId="16019"/>
    <cellStyle name="Input 2 3 2 2 17" xfId="16020"/>
    <cellStyle name="Input 2 3 2 2 18" xfId="16021"/>
    <cellStyle name="Input 2 3 2 2 19" xfId="16022"/>
    <cellStyle name="Input 2 3 2 2 2" xfId="16023"/>
    <cellStyle name="Input 2 3 2 2 20" xfId="16024"/>
    <cellStyle name="Input 2 3 2 2 21" xfId="16025"/>
    <cellStyle name="Input 2 3 2 2 22" xfId="16026"/>
    <cellStyle name="Input 2 3 2 2 23" xfId="16027"/>
    <cellStyle name="Input 2 3 2 2 24" xfId="16028"/>
    <cellStyle name="Input 2 3 2 2 25" xfId="16029"/>
    <cellStyle name="Input 2 3 2 2 26" xfId="16030"/>
    <cellStyle name="Input 2 3 2 2 27" xfId="16031"/>
    <cellStyle name="Input 2 3 2 2 28" xfId="16032"/>
    <cellStyle name="Input 2 3 2 2 29" xfId="16033"/>
    <cellStyle name="Input 2 3 2 2 3" xfId="16034"/>
    <cellStyle name="Input 2 3 2 2 30" xfId="16035"/>
    <cellStyle name="Input 2 3 2 2 31" xfId="16036"/>
    <cellStyle name="Input 2 3 2 2 32" xfId="16037"/>
    <cellStyle name="Input 2 3 2 2 33" xfId="16038"/>
    <cellStyle name="Input 2 3 2 2 34" xfId="16039"/>
    <cellStyle name="Input 2 3 2 2 35" xfId="16040"/>
    <cellStyle name="Input 2 3 2 2 36" xfId="16041"/>
    <cellStyle name="Input 2 3 2 2 37" xfId="16042"/>
    <cellStyle name="Input 2 3 2 2 38" xfId="16043"/>
    <cellStyle name="Input 2 3 2 2 39" xfId="16044"/>
    <cellStyle name="Input 2 3 2 2 4" xfId="16045"/>
    <cellStyle name="Input 2 3 2 2 40" xfId="16046"/>
    <cellStyle name="Input 2 3 2 2 41" xfId="16047"/>
    <cellStyle name="Input 2 3 2 2 42" xfId="16048"/>
    <cellStyle name="Input 2 3 2 2 43" xfId="16049"/>
    <cellStyle name="Input 2 3 2 2 44" xfId="16050"/>
    <cellStyle name="Input 2 3 2 2 45" xfId="16051"/>
    <cellStyle name="Input 2 3 2 2 46" xfId="16052"/>
    <cellStyle name="Input 2 3 2 2 47" xfId="16053"/>
    <cellStyle name="Input 2 3 2 2 5" xfId="16054"/>
    <cellStyle name="Input 2 3 2 2 6" xfId="16055"/>
    <cellStyle name="Input 2 3 2 2 7" xfId="16056"/>
    <cellStyle name="Input 2 3 2 2 8" xfId="16057"/>
    <cellStyle name="Input 2 3 2 2 9" xfId="16058"/>
    <cellStyle name="Input 2 3 2 20" xfId="16059"/>
    <cellStyle name="Input 2 3 2 21" xfId="16060"/>
    <cellStyle name="Input 2 3 2 22" xfId="16061"/>
    <cellStyle name="Input 2 3 2 23" xfId="16062"/>
    <cellStyle name="Input 2 3 2 24" xfId="16063"/>
    <cellStyle name="Input 2 3 2 25" xfId="16064"/>
    <cellStyle name="Input 2 3 2 26" xfId="16065"/>
    <cellStyle name="Input 2 3 2 27" xfId="16066"/>
    <cellStyle name="Input 2 3 2 28" xfId="16067"/>
    <cellStyle name="Input 2 3 2 29" xfId="16068"/>
    <cellStyle name="Input 2 3 2 3" xfId="16069"/>
    <cellStyle name="Input 2 3 2 30" xfId="16070"/>
    <cellStyle name="Input 2 3 2 31" xfId="16071"/>
    <cellStyle name="Input 2 3 2 32" xfId="16072"/>
    <cellStyle name="Input 2 3 2 33" xfId="16073"/>
    <cellStyle name="Input 2 3 2 34" xfId="16074"/>
    <cellStyle name="Input 2 3 2 35" xfId="16075"/>
    <cellStyle name="Input 2 3 2 36" xfId="16076"/>
    <cellStyle name="Input 2 3 2 37" xfId="16077"/>
    <cellStyle name="Input 2 3 2 38" xfId="16078"/>
    <cellStyle name="Input 2 3 2 39" xfId="16079"/>
    <cellStyle name="Input 2 3 2 4" xfId="16080"/>
    <cellStyle name="Input 2 3 2 40" xfId="16081"/>
    <cellStyle name="Input 2 3 2 41" xfId="16082"/>
    <cellStyle name="Input 2 3 2 42" xfId="16083"/>
    <cellStyle name="Input 2 3 2 43" xfId="16084"/>
    <cellStyle name="Input 2 3 2 44" xfId="16085"/>
    <cellStyle name="Input 2 3 2 45" xfId="16086"/>
    <cellStyle name="Input 2 3 2 46" xfId="16087"/>
    <cellStyle name="Input 2 3 2 47" xfId="16088"/>
    <cellStyle name="Input 2 3 2 48" xfId="16089"/>
    <cellStyle name="Input 2 3 2 49" xfId="16090"/>
    <cellStyle name="Input 2 3 2 5" xfId="16091"/>
    <cellStyle name="Input 2 3 2 6" xfId="16092"/>
    <cellStyle name="Input 2 3 2 7" xfId="16093"/>
    <cellStyle name="Input 2 3 2 8" xfId="16094"/>
    <cellStyle name="Input 2 3 2 9" xfId="16095"/>
    <cellStyle name="Input 2 3 3" xfId="16096"/>
    <cellStyle name="Input 2 3 3 10" xfId="16097"/>
    <cellStyle name="Input 2 3 3 11" xfId="16098"/>
    <cellStyle name="Input 2 3 3 12" xfId="16099"/>
    <cellStyle name="Input 2 3 3 13" xfId="16100"/>
    <cellStyle name="Input 2 3 3 14" xfId="16101"/>
    <cellStyle name="Input 2 3 3 15" xfId="16102"/>
    <cellStyle name="Input 2 3 3 16" xfId="16103"/>
    <cellStyle name="Input 2 3 3 17" xfId="16104"/>
    <cellStyle name="Input 2 3 3 18" xfId="16105"/>
    <cellStyle name="Input 2 3 3 19" xfId="16106"/>
    <cellStyle name="Input 2 3 3 2" xfId="16107"/>
    <cellStyle name="Input 2 3 3 20" xfId="16108"/>
    <cellStyle name="Input 2 3 3 21" xfId="16109"/>
    <cellStyle name="Input 2 3 3 22" xfId="16110"/>
    <cellStyle name="Input 2 3 3 23" xfId="16111"/>
    <cellStyle name="Input 2 3 3 24" xfId="16112"/>
    <cellStyle name="Input 2 3 3 25" xfId="16113"/>
    <cellStyle name="Input 2 3 3 26" xfId="16114"/>
    <cellStyle name="Input 2 3 3 27" xfId="16115"/>
    <cellStyle name="Input 2 3 3 28" xfId="16116"/>
    <cellStyle name="Input 2 3 3 29" xfId="16117"/>
    <cellStyle name="Input 2 3 3 3" xfId="16118"/>
    <cellStyle name="Input 2 3 3 30" xfId="16119"/>
    <cellStyle name="Input 2 3 3 31" xfId="16120"/>
    <cellStyle name="Input 2 3 3 32" xfId="16121"/>
    <cellStyle name="Input 2 3 3 33" xfId="16122"/>
    <cellStyle name="Input 2 3 3 34" xfId="16123"/>
    <cellStyle name="Input 2 3 3 35" xfId="16124"/>
    <cellStyle name="Input 2 3 3 36" xfId="16125"/>
    <cellStyle name="Input 2 3 3 37" xfId="16126"/>
    <cellStyle name="Input 2 3 3 38" xfId="16127"/>
    <cellStyle name="Input 2 3 3 39" xfId="16128"/>
    <cellStyle name="Input 2 3 3 4" xfId="16129"/>
    <cellStyle name="Input 2 3 3 40" xfId="16130"/>
    <cellStyle name="Input 2 3 3 41" xfId="16131"/>
    <cellStyle name="Input 2 3 3 42" xfId="16132"/>
    <cellStyle name="Input 2 3 3 43" xfId="16133"/>
    <cellStyle name="Input 2 3 3 44" xfId="16134"/>
    <cellStyle name="Input 2 3 3 45" xfId="16135"/>
    <cellStyle name="Input 2 3 3 46" xfId="16136"/>
    <cellStyle name="Input 2 3 3 47" xfId="16137"/>
    <cellStyle name="Input 2 3 3 48" xfId="16138"/>
    <cellStyle name="Input 2 3 3 49" xfId="16139"/>
    <cellStyle name="Input 2 3 3 5" xfId="16140"/>
    <cellStyle name="Input 2 3 3 6" xfId="16141"/>
    <cellStyle name="Input 2 3 3 7" xfId="16142"/>
    <cellStyle name="Input 2 3 3 8" xfId="16143"/>
    <cellStyle name="Input 2 3 3 9" xfId="16144"/>
    <cellStyle name="Input 2 30" xfId="16145"/>
    <cellStyle name="Input 2 30 10" xfId="16146"/>
    <cellStyle name="Input 2 30 11" xfId="16147"/>
    <cellStyle name="Input 2 30 12" xfId="16148"/>
    <cellStyle name="Input 2 30 13" xfId="16149"/>
    <cellStyle name="Input 2 30 14" xfId="16150"/>
    <cellStyle name="Input 2 30 15" xfId="16151"/>
    <cellStyle name="Input 2 30 16" xfId="16152"/>
    <cellStyle name="Input 2 30 17" xfId="16153"/>
    <cellStyle name="Input 2 30 18" xfId="16154"/>
    <cellStyle name="Input 2 30 19" xfId="16155"/>
    <cellStyle name="Input 2 30 2" xfId="16156"/>
    <cellStyle name="Input 2 30 2 10" xfId="16157"/>
    <cellStyle name="Input 2 30 2 11" xfId="16158"/>
    <cellStyle name="Input 2 30 2 12" xfId="16159"/>
    <cellStyle name="Input 2 30 2 13" xfId="16160"/>
    <cellStyle name="Input 2 30 2 14" xfId="16161"/>
    <cellStyle name="Input 2 30 2 15" xfId="16162"/>
    <cellStyle name="Input 2 30 2 16" xfId="16163"/>
    <cellStyle name="Input 2 30 2 17" xfId="16164"/>
    <cellStyle name="Input 2 30 2 18" xfId="16165"/>
    <cellStyle name="Input 2 30 2 19" xfId="16166"/>
    <cellStyle name="Input 2 30 2 2" xfId="16167"/>
    <cellStyle name="Input 2 30 2 2 10" xfId="16168"/>
    <cellStyle name="Input 2 30 2 2 11" xfId="16169"/>
    <cellStyle name="Input 2 30 2 2 12" xfId="16170"/>
    <cellStyle name="Input 2 30 2 2 13" xfId="16171"/>
    <cellStyle name="Input 2 30 2 2 14" xfId="16172"/>
    <cellStyle name="Input 2 30 2 2 15" xfId="16173"/>
    <cellStyle name="Input 2 30 2 2 16" xfId="16174"/>
    <cellStyle name="Input 2 30 2 2 17" xfId="16175"/>
    <cellStyle name="Input 2 30 2 2 18" xfId="16176"/>
    <cellStyle name="Input 2 30 2 2 19" xfId="16177"/>
    <cellStyle name="Input 2 30 2 2 2" xfId="16178"/>
    <cellStyle name="Input 2 30 2 2 20" xfId="16179"/>
    <cellStyle name="Input 2 30 2 2 21" xfId="16180"/>
    <cellStyle name="Input 2 30 2 2 22" xfId="16181"/>
    <cellStyle name="Input 2 30 2 2 23" xfId="16182"/>
    <cellStyle name="Input 2 30 2 2 24" xfId="16183"/>
    <cellStyle name="Input 2 30 2 2 25" xfId="16184"/>
    <cellStyle name="Input 2 30 2 2 26" xfId="16185"/>
    <cellStyle name="Input 2 30 2 2 27" xfId="16186"/>
    <cellStyle name="Input 2 30 2 2 28" xfId="16187"/>
    <cellStyle name="Input 2 30 2 2 29" xfId="16188"/>
    <cellStyle name="Input 2 30 2 2 3" xfId="16189"/>
    <cellStyle name="Input 2 30 2 2 30" xfId="16190"/>
    <cellStyle name="Input 2 30 2 2 31" xfId="16191"/>
    <cellStyle name="Input 2 30 2 2 32" xfId="16192"/>
    <cellStyle name="Input 2 30 2 2 33" xfId="16193"/>
    <cellStyle name="Input 2 30 2 2 34" xfId="16194"/>
    <cellStyle name="Input 2 30 2 2 35" xfId="16195"/>
    <cellStyle name="Input 2 30 2 2 36" xfId="16196"/>
    <cellStyle name="Input 2 30 2 2 37" xfId="16197"/>
    <cellStyle name="Input 2 30 2 2 38" xfId="16198"/>
    <cellStyle name="Input 2 30 2 2 39" xfId="16199"/>
    <cellStyle name="Input 2 30 2 2 4" xfId="16200"/>
    <cellStyle name="Input 2 30 2 2 40" xfId="16201"/>
    <cellStyle name="Input 2 30 2 2 41" xfId="16202"/>
    <cellStyle name="Input 2 30 2 2 42" xfId="16203"/>
    <cellStyle name="Input 2 30 2 2 43" xfId="16204"/>
    <cellStyle name="Input 2 30 2 2 44" xfId="16205"/>
    <cellStyle name="Input 2 30 2 2 45" xfId="16206"/>
    <cellStyle name="Input 2 30 2 2 46" xfId="16207"/>
    <cellStyle name="Input 2 30 2 2 47" xfId="16208"/>
    <cellStyle name="Input 2 30 2 2 5" xfId="16209"/>
    <cellStyle name="Input 2 30 2 2 6" xfId="16210"/>
    <cellStyle name="Input 2 30 2 2 7" xfId="16211"/>
    <cellStyle name="Input 2 30 2 2 8" xfId="16212"/>
    <cellStyle name="Input 2 30 2 2 9" xfId="16213"/>
    <cellStyle name="Input 2 30 2 20" xfId="16214"/>
    <cellStyle name="Input 2 30 2 21" xfId="16215"/>
    <cellStyle name="Input 2 30 2 22" xfId="16216"/>
    <cellStyle name="Input 2 30 2 23" xfId="16217"/>
    <cellStyle name="Input 2 30 2 24" xfId="16218"/>
    <cellStyle name="Input 2 30 2 25" xfId="16219"/>
    <cellStyle name="Input 2 30 2 26" xfId="16220"/>
    <cellStyle name="Input 2 30 2 27" xfId="16221"/>
    <cellStyle name="Input 2 30 2 28" xfId="16222"/>
    <cellStyle name="Input 2 30 2 29" xfId="16223"/>
    <cellStyle name="Input 2 30 2 3" xfId="16224"/>
    <cellStyle name="Input 2 30 2 30" xfId="16225"/>
    <cellStyle name="Input 2 30 2 31" xfId="16226"/>
    <cellStyle name="Input 2 30 2 32" xfId="16227"/>
    <cellStyle name="Input 2 30 2 33" xfId="16228"/>
    <cellStyle name="Input 2 30 2 34" xfId="16229"/>
    <cellStyle name="Input 2 30 2 35" xfId="16230"/>
    <cellStyle name="Input 2 30 2 36" xfId="16231"/>
    <cellStyle name="Input 2 30 2 37" xfId="16232"/>
    <cellStyle name="Input 2 30 2 38" xfId="16233"/>
    <cellStyle name="Input 2 30 2 39" xfId="16234"/>
    <cellStyle name="Input 2 30 2 4" xfId="16235"/>
    <cellStyle name="Input 2 30 2 40" xfId="16236"/>
    <cellStyle name="Input 2 30 2 41" xfId="16237"/>
    <cellStyle name="Input 2 30 2 42" xfId="16238"/>
    <cellStyle name="Input 2 30 2 43" xfId="16239"/>
    <cellStyle name="Input 2 30 2 44" xfId="16240"/>
    <cellStyle name="Input 2 30 2 45" xfId="16241"/>
    <cellStyle name="Input 2 30 2 46" xfId="16242"/>
    <cellStyle name="Input 2 30 2 47" xfId="16243"/>
    <cellStyle name="Input 2 30 2 48" xfId="16244"/>
    <cellStyle name="Input 2 30 2 49" xfId="16245"/>
    <cellStyle name="Input 2 30 2 5" xfId="16246"/>
    <cellStyle name="Input 2 30 2 6" xfId="16247"/>
    <cellStyle name="Input 2 30 2 7" xfId="16248"/>
    <cellStyle name="Input 2 30 2 8" xfId="16249"/>
    <cellStyle name="Input 2 30 2 9" xfId="16250"/>
    <cellStyle name="Input 2 30 20" xfId="16251"/>
    <cellStyle name="Input 2 30 21" xfId="16252"/>
    <cellStyle name="Input 2 30 22" xfId="16253"/>
    <cellStyle name="Input 2 30 23" xfId="16254"/>
    <cellStyle name="Input 2 30 24" xfId="16255"/>
    <cellStyle name="Input 2 30 25" xfId="16256"/>
    <cellStyle name="Input 2 30 26" xfId="16257"/>
    <cellStyle name="Input 2 30 27" xfId="16258"/>
    <cellStyle name="Input 2 30 28" xfId="16259"/>
    <cellStyle name="Input 2 30 29" xfId="16260"/>
    <cellStyle name="Input 2 30 3" xfId="16261"/>
    <cellStyle name="Input 2 30 3 2" xfId="16262"/>
    <cellStyle name="Input 2 30 3 3" xfId="16263"/>
    <cellStyle name="Input 2 30 3 4" xfId="16264"/>
    <cellStyle name="Input 2 30 3 5" xfId="16265"/>
    <cellStyle name="Input 2 30 3 6" xfId="16266"/>
    <cellStyle name="Input 2 30 30" xfId="16267"/>
    <cellStyle name="Input 2 30 31" xfId="16268"/>
    <cellStyle name="Input 2 30 32" xfId="16269"/>
    <cellStyle name="Input 2 30 33" xfId="16270"/>
    <cellStyle name="Input 2 30 34" xfId="16271"/>
    <cellStyle name="Input 2 30 35" xfId="16272"/>
    <cellStyle name="Input 2 30 36" xfId="16273"/>
    <cellStyle name="Input 2 30 37" xfId="16274"/>
    <cellStyle name="Input 2 30 38" xfId="16275"/>
    <cellStyle name="Input 2 30 39" xfId="16276"/>
    <cellStyle name="Input 2 30 4" xfId="16277"/>
    <cellStyle name="Input 2 30 40" xfId="16278"/>
    <cellStyle name="Input 2 30 41" xfId="16279"/>
    <cellStyle name="Input 2 30 42" xfId="16280"/>
    <cellStyle name="Input 2 30 43" xfId="16281"/>
    <cellStyle name="Input 2 30 44" xfId="16282"/>
    <cellStyle name="Input 2 30 45" xfId="16283"/>
    <cellStyle name="Input 2 30 46" xfId="16284"/>
    <cellStyle name="Input 2 30 5" xfId="16285"/>
    <cellStyle name="Input 2 30 6" xfId="16286"/>
    <cellStyle name="Input 2 30 7" xfId="16287"/>
    <cellStyle name="Input 2 30 8" xfId="16288"/>
    <cellStyle name="Input 2 30 9" xfId="16289"/>
    <cellStyle name="Input 2 31" xfId="16290"/>
    <cellStyle name="Input 2 31 10" xfId="16291"/>
    <cellStyle name="Input 2 31 11" xfId="16292"/>
    <cellStyle name="Input 2 31 12" xfId="16293"/>
    <cellStyle name="Input 2 31 13" xfId="16294"/>
    <cellStyle name="Input 2 31 14" xfId="16295"/>
    <cellStyle name="Input 2 31 15" xfId="16296"/>
    <cellStyle name="Input 2 31 16" xfId="16297"/>
    <cellStyle name="Input 2 31 17" xfId="16298"/>
    <cellStyle name="Input 2 31 18" xfId="16299"/>
    <cellStyle name="Input 2 31 19" xfId="16300"/>
    <cellStyle name="Input 2 31 2" xfId="16301"/>
    <cellStyle name="Input 2 31 2 10" xfId="16302"/>
    <cellStyle name="Input 2 31 2 11" xfId="16303"/>
    <cellStyle name="Input 2 31 2 12" xfId="16304"/>
    <cellStyle name="Input 2 31 2 13" xfId="16305"/>
    <cellStyle name="Input 2 31 2 14" xfId="16306"/>
    <cellStyle name="Input 2 31 2 15" xfId="16307"/>
    <cellStyle name="Input 2 31 2 16" xfId="16308"/>
    <cellStyle name="Input 2 31 2 17" xfId="16309"/>
    <cellStyle name="Input 2 31 2 18" xfId="16310"/>
    <cellStyle name="Input 2 31 2 19" xfId="16311"/>
    <cellStyle name="Input 2 31 2 2" xfId="16312"/>
    <cellStyle name="Input 2 31 2 2 10" xfId="16313"/>
    <cellStyle name="Input 2 31 2 2 11" xfId="16314"/>
    <cellStyle name="Input 2 31 2 2 12" xfId="16315"/>
    <cellStyle name="Input 2 31 2 2 13" xfId="16316"/>
    <cellStyle name="Input 2 31 2 2 14" xfId="16317"/>
    <cellStyle name="Input 2 31 2 2 15" xfId="16318"/>
    <cellStyle name="Input 2 31 2 2 16" xfId="16319"/>
    <cellStyle name="Input 2 31 2 2 17" xfId="16320"/>
    <cellStyle name="Input 2 31 2 2 18" xfId="16321"/>
    <cellStyle name="Input 2 31 2 2 19" xfId="16322"/>
    <cellStyle name="Input 2 31 2 2 2" xfId="16323"/>
    <cellStyle name="Input 2 31 2 2 20" xfId="16324"/>
    <cellStyle name="Input 2 31 2 2 21" xfId="16325"/>
    <cellStyle name="Input 2 31 2 2 22" xfId="16326"/>
    <cellStyle name="Input 2 31 2 2 23" xfId="16327"/>
    <cellStyle name="Input 2 31 2 2 24" xfId="16328"/>
    <cellStyle name="Input 2 31 2 2 25" xfId="16329"/>
    <cellStyle name="Input 2 31 2 2 26" xfId="16330"/>
    <cellStyle name="Input 2 31 2 2 27" xfId="16331"/>
    <cellStyle name="Input 2 31 2 2 28" xfId="16332"/>
    <cellStyle name="Input 2 31 2 2 29" xfId="16333"/>
    <cellStyle name="Input 2 31 2 2 3" xfId="16334"/>
    <cellStyle name="Input 2 31 2 2 30" xfId="16335"/>
    <cellStyle name="Input 2 31 2 2 31" xfId="16336"/>
    <cellStyle name="Input 2 31 2 2 32" xfId="16337"/>
    <cellStyle name="Input 2 31 2 2 33" xfId="16338"/>
    <cellStyle name="Input 2 31 2 2 34" xfId="16339"/>
    <cellStyle name="Input 2 31 2 2 35" xfId="16340"/>
    <cellStyle name="Input 2 31 2 2 36" xfId="16341"/>
    <cellStyle name="Input 2 31 2 2 37" xfId="16342"/>
    <cellStyle name="Input 2 31 2 2 38" xfId="16343"/>
    <cellStyle name="Input 2 31 2 2 39" xfId="16344"/>
    <cellStyle name="Input 2 31 2 2 4" xfId="16345"/>
    <cellStyle name="Input 2 31 2 2 40" xfId="16346"/>
    <cellStyle name="Input 2 31 2 2 41" xfId="16347"/>
    <cellStyle name="Input 2 31 2 2 42" xfId="16348"/>
    <cellStyle name="Input 2 31 2 2 43" xfId="16349"/>
    <cellStyle name="Input 2 31 2 2 44" xfId="16350"/>
    <cellStyle name="Input 2 31 2 2 45" xfId="16351"/>
    <cellStyle name="Input 2 31 2 2 46" xfId="16352"/>
    <cellStyle name="Input 2 31 2 2 47" xfId="16353"/>
    <cellStyle name="Input 2 31 2 2 5" xfId="16354"/>
    <cellStyle name="Input 2 31 2 2 6" xfId="16355"/>
    <cellStyle name="Input 2 31 2 2 7" xfId="16356"/>
    <cellStyle name="Input 2 31 2 2 8" xfId="16357"/>
    <cellStyle name="Input 2 31 2 2 9" xfId="16358"/>
    <cellStyle name="Input 2 31 2 20" xfId="16359"/>
    <cellStyle name="Input 2 31 2 21" xfId="16360"/>
    <cellStyle name="Input 2 31 2 22" xfId="16361"/>
    <cellStyle name="Input 2 31 2 23" xfId="16362"/>
    <cellStyle name="Input 2 31 2 24" xfId="16363"/>
    <cellStyle name="Input 2 31 2 25" xfId="16364"/>
    <cellStyle name="Input 2 31 2 26" xfId="16365"/>
    <cellStyle name="Input 2 31 2 27" xfId="16366"/>
    <cellStyle name="Input 2 31 2 28" xfId="16367"/>
    <cellStyle name="Input 2 31 2 29" xfId="16368"/>
    <cellStyle name="Input 2 31 2 3" xfId="16369"/>
    <cellStyle name="Input 2 31 2 30" xfId="16370"/>
    <cellStyle name="Input 2 31 2 31" xfId="16371"/>
    <cellStyle name="Input 2 31 2 32" xfId="16372"/>
    <cellStyle name="Input 2 31 2 33" xfId="16373"/>
    <cellStyle name="Input 2 31 2 34" xfId="16374"/>
    <cellStyle name="Input 2 31 2 35" xfId="16375"/>
    <cellStyle name="Input 2 31 2 36" xfId="16376"/>
    <cellStyle name="Input 2 31 2 37" xfId="16377"/>
    <cellStyle name="Input 2 31 2 38" xfId="16378"/>
    <cellStyle name="Input 2 31 2 39" xfId="16379"/>
    <cellStyle name="Input 2 31 2 4" xfId="16380"/>
    <cellStyle name="Input 2 31 2 40" xfId="16381"/>
    <cellStyle name="Input 2 31 2 41" xfId="16382"/>
    <cellStyle name="Input 2 31 2 42" xfId="16383"/>
    <cellStyle name="Input 2 31 2 43" xfId="16384"/>
    <cellStyle name="Input 2 31 2 44" xfId="16385"/>
    <cellStyle name="Input 2 31 2 45" xfId="16386"/>
    <cellStyle name="Input 2 31 2 46" xfId="16387"/>
    <cellStyle name="Input 2 31 2 47" xfId="16388"/>
    <cellStyle name="Input 2 31 2 48" xfId="16389"/>
    <cellStyle name="Input 2 31 2 49" xfId="16390"/>
    <cellStyle name="Input 2 31 2 5" xfId="16391"/>
    <cellStyle name="Input 2 31 2 6" xfId="16392"/>
    <cellStyle name="Input 2 31 2 7" xfId="16393"/>
    <cellStyle name="Input 2 31 2 8" xfId="16394"/>
    <cellStyle name="Input 2 31 2 9" xfId="16395"/>
    <cellStyle name="Input 2 31 20" xfId="16396"/>
    <cellStyle name="Input 2 31 21" xfId="16397"/>
    <cellStyle name="Input 2 31 22" xfId="16398"/>
    <cellStyle name="Input 2 31 23" xfId="16399"/>
    <cellStyle name="Input 2 31 24" xfId="16400"/>
    <cellStyle name="Input 2 31 25" xfId="16401"/>
    <cellStyle name="Input 2 31 26" xfId="16402"/>
    <cellStyle name="Input 2 31 27" xfId="16403"/>
    <cellStyle name="Input 2 31 28" xfId="16404"/>
    <cellStyle name="Input 2 31 29" xfId="16405"/>
    <cellStyle name="Input 2 31 3" xfId="16406"/>
    <cellStyle name="Input 2 31 3 2" xfId="16407"/>
    <cellStyle name="Input 2 31 3 3" xfId="16408"/>
    <cellStyle name="Input 2 31 3 4" xfId="16409"/>
    <cellStyle name="Input 2 31 3 5" xfId="16410"/>
    <cellStyle name="Input 2 31 3 6" xfId="16411"/>
    <cellStyle name="Input 2 31 30" xfId="16412"/>
    <cellStyle name="Input 2 31 31" xfId="16413"/>
    <cellStyle name="Input 2 31 32" xfId="16414"/>
    <cellStyle name="Input 2 31 33" xfId="16415"/>
    <cellStyle name="Input 2 31 34" xfId="16416"/>
    <cellStyle name="Input 2 31 35" xfId="16417"/>
    <cellStyle name="Input 2 31 36" xfId="16418"/>
    <cellStyle name="Input 2 31 37" xfId="16419"/>
    <cellStyle name="Input 2 31 38" xfId="16420"/>
    <cellStyle name="Input 2 31 39" xfId="16421"/>
    <cellStyle name="Input 2 31 4" xfId="16422"/>
    <cellStyle name="Input 2 31 40" xfId="16423"/>
    <cellStyle name="Input 2 31 41" xfId="16424"/>
    <cellStyle name="Input 2 31 42" xfId="16425"/>
    <cellStyle name="Input 2 31 43" xfId="16426"/>
    <cellStyle name="Input 2 31 44" xfId="16427"/>
    <cellStyle name="Input 2 31 45" xfId="16428"/>
    <cellStyle name="Input 2 31 46" xfId="16429"/>
    <cellStyle name="Input 2 31 5" xfId="16430"/>
    <cellStyle name="Input 2 31 6" xfId="16431"/>
    <cellStyle name="Input 2 31 7" xfId="16432"/>
    <cellStyle name="Input 2 31 8" xfId="16433"/>
    <cellStyle name="Input 2 31 9" xfId="16434"/>
    <cellStyle name="Input 2 32" xfId="16435"/>
    <cellStyle name="Input 2 32 10" xfId="16436"/>
    <cellStyle name="Input 2 32 11" xfId="16437"/>
    <cellStyle name="Input 2 32 12" xfId="16438"/>
    <cellStyle name="Input 2 32 13" xfId="16439"/>
    <cellStyle name="Input 2 32 14" xfId="16440"/>
    <cellStyle name="Input 2 32 15" xfId="16441"/>
    <cellStyle name="Input 2 32 16" xfId="16442"/>
    <cellStyle name="Input 2 32 17" xfId="16443"/>
    <cellStyle name="Input 2 32 18" xfId="16444"/>
    <cellStyle name="Input 2 32 19" xfId="16445"/>
    <cellStyle name="Input 2 32 2" xfId="16446"/>
    <cellStyle name="Input 2 32 2 10" xfId="16447"/>
    <cellStyle name="Input 2 32 2 11" xfId="16448"/>
    <cellStyle name="Input 2 32 2 12" xfId="16449"/>
    <cellStyle name="Input 2 32 2 13" xfId="16450"/>
    <cellStyle name="Input 2 32 2 14" xfId="16451"/>
    <cellStyle name="Input 2 32 2 15" xfId="16452"/>
    <cellStyle name="Input 2 32 2 16" xfId="16453"/>
    <cellStyle name="Input 2 32 2 17" xfId="16454"/>
    <cellStyle name="Input 2 32 2 18" xfId="16455"/>
    <cellStyle name="Input 2 32 2 19" xfId="16456"/>
    <cellStyle name="Input 2 32 2 2" xfId="16457"/>
    <cellStyle name="Input 2 32 2 2 10" xfId="16458"/>
    <cellStyle name="Input 2 32 2 2 11" xfId="16459"/>
    <cellStyle name="Input 2 32 2 2 12" xfId="16460"/>
    <cellStyle name="Input 2 32 2 2 13" xfId="16461"/>
    <cellStyle name="Input 2 32 2 2 14" xfId="16462"/>
    <cellStyle name="Input 2 32 2 2 15" xfId="16463"/>
    <cellStyle name="Input 2 32 2 2 16" xfId="16464"/>
    <cellStyle name="Input 2 32 2 2 17" xfId="16465"/>
    <cellStyle name="Input 2 32 2 2 18" xfId="16466"/>
    <cellStyle name="Input 2 32 2 2 19" xfId="16467"/>
    <cellStyle name="Input 2 32 2 2 2" xfId="16468"/>
    <cellStyle name="Input 2 32 2 2 20" xfId="16469"/>
    <cellStyle name="Input 2 32 2 2 21" xfId="16470"/>
    <cellStyle name="Input 2 32 2 2 22" xfId="16471"/>
    <cellStyle name="Input 2 32 2 2 23" xfId="16472"/>
    <cellStyle name="Input 2 32 2 2 24" xfId="16473"/>
    <cellStyle name="Input 2 32 2 2 25" xfId="16474"/>
    <cellStyle name="Input 2 32 2 2 26" xfId="16475"/>
    <cellStyle name="Input 2 32 2 2 27" xfId="16476"/>
    <cellStyle name="Input 2 32 2 2 28" xfId="16477"/>
    <cellStyle name="Input 2 32 2 2 29" xfId="16478"/>
    <cellStyle name="Input 2 32 2 2 3" xfId="16479"/>
    <cellStyle name="Input 2 32 2 2 30" xfId="16480"/>
    <cellStyle name="Input 2 32 2 2 31" xfId="16481"/>
    <cellStyle name="Input 2 32 2 2 32" xfId="16482"/>
    <cellStyle name="Input 2 32 2 2 33" xfId="16483"/>
    <cellStyle name="Input 2 32 2 2 34" xfId="16484"/>
    <cellStyle name="Input 2 32 2 2 35" xfId="16485"/>
    <cellStyle name="Input 2 32 2 2 36" xfId="16486"/>
    <cellStyle name="Input 2 32 2 2 37" xfId="16487"/>
    <cellStyle name="Input 2 32 2 2 38" xfId="16488"/>
    <cellStyle name="Input 2 32 2 2 39" xfId="16489"/>
    <cellStyle name="Input 2 32 2 2 4" xfId="16490"/>
    <cellStyle name="Input 2 32 2 2 40" xfId="16491"/>
    <cellStyle name="Input 2 32 2 2 41" xfId="16492"/>
    <cellStyle name="Input 2 32 2 2 42" xfId="16493"/>
    <cellStyle name="Input 2 32 2 2 43" xfId="16494"/>
    <cellStyle name="Input 2 32 2 2 44" xfId="16495"/>
    <cellStyle name="Input 2 32 2 2 45" xfId="16496"/>
    <cellStyle name="Input 2 32 2 2 46" xfId="16497"/>
    <cellStyle name="Input 2 32 2 2 47" xfId="16498"/>
    <cellStyle name="Input 2 32 2 2 5" xfId="16499"/>
    <cellStyle name="Input 2 32 2 2 6" xfId="16500"/>
    <cellStyle name="Input 2 32 2 2 7" xfId="16501"/>
    <cellStyle name="Input 2 32 2 2 8" xfId="16502"/>
    <cellStyle name="Input 2 32 2 2 9" xfId="16503"/>
    <cellStyle name="Input 2 32 2 20" xfId="16504"/>
    <cellStyle name="Input 2 32 2 21" xfId="16505"/>
    <cellStyle name="Input 2 32 2 22" xfId="16506"/>
    <cellStyle name="Input 2 32 2 23" xfId="16507"/>
    <cellStyle name="Input 2 32 2 24" xfId="16508"/>
    <cellStyle name="Input 2 32 2 25" xfId="16509"/>
    <cellStyle name="Input 2 32 2 26" xfId="16510"/>
    <cellStyle name="Input 2 32 2 27" xfId="16511"/>
    <cellStyle name="Input 2 32 2 28" xfId="16512"/>
    <cellStyle name="Input 2 32 2 29" xfId="16513"/>
    <cellStyle name="Input 2 32 2 3" xfId="16514"/>
    <cellStyle name="Input 2 32 2 30" xfId="16515"/>
    <cellStyle name="Input 2 32 2 31" xfId="16516"/>
    <cellStyle name="Input 2 32 2 32" xfId="16517"/>
    <cellStyle name="Input 2 32 2 33" xfId="16518"/>
    <cellStyle name="Input 2 32 2 34" xfId="16519"/>
    <cellStyle name="Input 2 32 2 35" xfId="16520"/>
    <cellStyle name="Input 2 32 2 36" xfId="16521"/>
    <cellStyle name="Input 2 32 2 37" xfId="16522"/>
    <cellStyle name="Input 2 32 2 38" xfId="16523"/>
    <cellStyle name="Input 2 32 2 39" xfId="16524"/>
    <cellStyle name="Input 2 32 2 4" xfId="16525"/>
    <cellStyle name="Input 2 32 2 40" xfId="16526"/>
    <cellStyle name="Input 2 32 2 41" xfId="16527"/>
    <cellStyle name="Input 2 32 2 42" xfId="16528"/>
    <cellStyle name="Input 2 32 2 43" xfId="16529"/>
    <cellStyle name="Input 2 32 2 44" xfId="16530"/>
    <cellStyle name="Input 2 32 2 45" xfId="16531"/>
    <cellStyle name="Input 2 32 2 46" xfId="16532"/>
    <cellStyle name="Input 2 32 2 47" xfId="16533"/>
    <cellStyle name="Input 2 32 2 48" xfId="16534"/>
    <cellStyle name="Input 2 32 2 49" xfId="16535"/>
    <cellStyle name="Input 2 32 2 5" xfId="16536"/>
    <cellStyle name="Input 2 32 2 6" xfId="16537"/>
    <cellStyle name="Input 2 32 2 7" xfId="16538"/>
    <cellStyle name="Input 2 32 2 8" xfId="16539"/>
    <cellStyle name="Input 2 32 2 9" xfId="16540"/>
    <cellStyle name="Input 2 32 20" xfId="16541"/>
    <cellStyle name="Input 2 32 21" xfId="16542"/>
    <cellStyle name="Input 2 32 22" xfId="16543"/>
    <cellStyle name="Input 2 32 23" xfId="16544"/>
    <cellStyle name="Input 2 32 24" xfId="16545"/>
    <cellStyle name="Input 2 32 25" xfId="16546"/>
    <cellStyle name="Input 2 32 26" xfId="16547"/>
    <cellStyle name="Input 2 32 27" xfId="16548"/>
    <cellStyle name="Input 2 32 28" xfId="16549"/>
    <cellStyle name="Input 2 32 29" xfId="16550"/>
    <cellStyle name="Input 2 32 3" xfId="16551"/>
    <cellStyle name="Input 2 32 3 2" xfId="16552"/>
    <cellStyle name="Input 2 32 3 3" xfId="16553"/>
    <cellStyle name="Input 2 32 3 4" xfId="16554"/>
    <cellStyle name="Input 2 32 3 5" xfId="16555"/>
    <cellStyle name="Input 2 32 3 6" xfId="16556"/>
    <cellStyle name="Input 2 32 30" xfId="16557"/>
    <cellStyle name="Input 2 32 31" xfId="16558"/>
    <cellStyle name="Input 2 32 32" xfId="16559"/>
    <cellStyle name="Input 2 32 33" xfId="16560"/>
    <cellStyle name="Input 2 32 34" xfId="16561"/>
    <cellStyle name="Input 2 32 35" xfId="16562"/>
    <cellStyle name="Input 2 32 36" xfId="16563"/>
    <cellStyle name="Input 2 32 37" xfId="16564"/>
    <cellStyle name="Input 2 32 38" xfId="16565"/>
    <cellStyle name="Input 2 32 39" xfId="16566"/>
    <cellStyle name="Input 2 32 4" xfId="16567"/>
    <cellStyle name="Input 2 32 40" xfId="16568"/>
    <cellStyle name="Input 2 32 41" xfId="16569"/>
    <cellStyle name="Input 2 32 42" xfId="16570"/>
    <cellStyle name="Input 2 32 43" xfId="16571"/>
    <cellStyle name="Input 2 32 44" xfId="16572"/>
    <cellStyle name="Input 2 32 45" xfId="16573"/>
    <cellStyle name="Input 2 32 46" xfId="16574"/>
    <cellStyle name="Input 2 32 5" xfId="16575"/>
    <cellStyle name="Input 2 32 6" xfId="16576"/>
    <cellStyle name="Input 2 32 7" xfId="16577"/>
    <cellStyle name="Input 2 32 8" xfId="16578"/>
    <cellStyle name="Input 2 32 9" xfId="16579"/>
    <cellStyle name="Input 2 33" xfId="16580"/>
    <cellStyle name="Input 2 33 10" xfId="16581"/>
    <cellStyle name="Input 2 33 11" xfId="16582"/>
    <cellStyle name="Input 2 33 12" xfId="16583"/>
    <cellStyle name="Input 2 33 13" xfId="16584"/>
    <cellStyle name="Input 2 33 14" xfId="16585"/>
    <cellStyle name="Input 2 33 15" xfId="16586"/>
    <cellStyle name="Input 2 33 16" xfId="16587"/>
    <cellStyle name="Input 2 33 17" xfId="16588"/>
    <cellStyle name="Input 2 33 18" xfId="16589"/>
    <cellStyle name="Input 2 33 19" xfId="16590"/>
    <cellStyle name="Input 2 33 2" xfId="16591"/>
    <cellStyle name="Input 2 33 2 10" xfId="16592"/>
    <cellStyle name="Input 2 33 2 11" xfId="16593"/>
    <cellStyle name="Input 2 33 2 12" xfId="16594"/>
    <cellStyle name="Input 2 33 2 13" xfId="16595"/>
    <cellStyle name="Input 2 33 2 14" xfId="16596"/>
    <cellStyle name="Input 2 33 2 15" xfId="16597"/>
    <cellStyle name="Input 2 33 2 16" xfId="16598"/>
    <cellStyle name="Input 2 33 2 17" xfId="16599"/>
    <cellStyle name="Input 2 33 2 18" xfId="16600"/>
    <cellStyle name="Input 2 33 2 19" xfId="16601"/>
    <cellStyle name="Input 2 33 2 2" xfId="16602"/>
    <cellStyle name="Input 2 33 2 2 10" xfId="16603"/>
    <cellStyle name="Input 2 33 2 2 11" xfId="16604"/>
    <cellStyle name="Input 2 33 2 2 12" xfId="16605"/>
    <cellStyle name="Input 2 33 2 2 13" xfId="16606"/>
    <cellStyle name="Input 2 33 2 2 14" xfId="16607"/>
    <cellStyle name="Input 2 33 2 2 15" xfId="16608"/>
    <cellStyle name="Input 2 33 2 2 16" xfId="16609"/>
    <cellStyle name="Input 2 33 2 2 17" xfId="16610"/>
    <cellStyle name="Input 2 33 2 2 18" xfId="16611"/>
    <cellStyle name="Input 2 33 2 2 19" xfId="16612"/>
    <cellStyle name="Input 2 33 2 2 2" xfId="16613"/>
    <cellStyle name="Input 2 33 2 2 20" xfId="16614"/>
    <cellStyle name="Input 2 33 2 2 21" xfId="16615"/>
    <cellStyle name="Input 2 33 2 2 22" xfId="16616"/>
    <cellStyle name="Input 2 33 2 2 23" xfId="16617"/>
    <cellStyle name="Input 2 33 2 2 24" xfId="16618"/>
    <cellStyle name="Input 2 33 2 2 25" xfId="16619"/>
    <cellStyle name="Input 2 33 2 2 26" xfId="16620"/>
    <cellStyle name="Input 2 33 2 2 27" xfId="16621"/>
    <cellStyle name="Input 2 33 2 2 28" xfId="16622"/>
    <cellStyle name="Input 2 33 2 2 29" xfId="16623"/>
    <cellStyle name="Input 2 33 2 2 3" xfId="16624"/>
    <cellStyle name="Input 2 33 2 2 30" xfId="16625"/>
    <cellStyle name="Input 2 33 2 2 31" xfId="16626"/>
    <cellStyle name="Input 2 33 2 2 32" xfId="16627"/>
    <cellStyle name="Input 2 33 2 2 33" xfId="16628"/>
    <cellStyle name="Input 2 33 2 2 34" xfId="16629"/>
    <cellStyle name="Input 2 33 2 2 35" xfId="16630"/>
    <cellStyle name="Input 2 33 2 2 36" xfId="16631"/>
    <cellStyle name="Input 2 33 2 2 37" xfId="16632"/>
    <cellStyle name="Input 2 33 2 2 38" xfId="16633"/>
    <cellStyle name="Input 2 33 2 2 39" xfId="16634"/>
    <cellStyle name="Input 2 33 2 2 4" xfId="16635"/>
    <cellStyle name="Input 2 33 2 2 40" xfId="16636"/>
    <cellStyle name="Input 2 33 2 2 41" xfId="16637"/>
    <cellStyle name="Input 2 33 2 2 42" xfId="16638"/>
    <cellStyle name="Input 2 33 2 2 43" xfId="16639"/>
    <cellStyle name="Input 2 33 2 2 44" xfId="16640"/>
    <cellStyle name="Input 2 33 2 2 45" xfId="16641"/>
    <cellStyle name="Input 2 33 2 2 46" xfId="16642"/>
    <cellStyle name="Input 2 33 2 2 47" xfId="16643"/>
    <cellStyle name="Input 2 33 2 2 5" xfId="16644"/>
    <cellStyle name="Input 2 33 2 2 6" xfId="16645"/>
    <cellStyle name="Input 2 33 2 2 7" xfId="16646"/>
    <cellStyle name="Input 2 33 2 2 8" xfId="16647"/>
    <cellStyle name="Input 2 33 2 2 9" xfId="16648"/>
    <cellStyle name="Input 2 33 2 20" xfId="16649"/>
    <cellStyle name="Input 2 33 2 21" xfId="16650"/>
    <cellStyle name="Input 2 33 2 22" xfId="16651"/>
    <cellStyle name="Input 2 33 2 23" xfId="16652"/>
    <cellStyle name="Input 2 33 2 24" xfId="16653"/>
    <cellStyle name="Input 2 33 2 25" xfId="16654"/>
    <cellStyle name="Input 2 33 2 26" xfId="16655"/>
    <cellStyle name="Input 2 33 2 27" xfId="16656"/>
    <cellStyle name="Input 2 33 2 28" xfId="16657"/>
    <cellStyle name="Input 2 33 2 29" xfId="16658"/>
    <cellStyle name="Input 2 33 2 3" xfId="16659"/>
    <cellStyle name="Input 2 33 2 30" xfId="16660"/>
    <cellStyle name="Input 2 33 2 31" xfId="16661"/>
    <cellStyle name="Input 2 33 2 32" xfId="16662"/>
    <cellStyle name="Input 2 33 2 33" xfId="16663"/>
    <cellStyle name="Input 2 33 2 34" xfId="16664"/>
    <cellStyle name="Input 2 33 2 35" xfId="16665"/>
    <cellStyle name="Input 2 33 2 36" xfId="16666"/>
    <cellStyle name="Input 2 33 2 37" xfId="16667"/>
    <cellStyle name="Input 2 33 2 38" xfId="16668"/>
    <cellStyle name="Input 2 33 2 39" xfId="16669"/>
    <cellStyle name="Input 2 33 2 4" xfId="16670"/>
    <cellStyle name="Input 2 33 2 40" xfId="16671"/>
    <cellStyle name="Input 2 33 2 41" xfId="16672"/>
    <cellStyle name="Input 2 33 2 42" xfId="16673"/>
    <cellStyle name="Input 2 33 2 43" xfId="16674"/>
    <cellStyle name="Input 2 33 2 44" xfId="16675"/>
    <cellStyle name="Input 2 33 2 45" xfId="16676"/>
    <cellStyle name="Input 2 33 2 46" xfId="16677"/>
    <cellStyle name="Input 2 33 2 47" xfId="16678"/>
    <cellStyle name="Input 2 33 2 48" xfId="16679"/>
    <cellStyle name="Input 2 33 2 49" xfId="16680"/>
    <cellStyle name="Input 2 33 2 5" xfId="16681"/>
    <cellStyle name="Input 2 33 2 6" xfId="16682"/>
    <cellStyle name="Input 2 33 2 7" xfId="16683"/>
    <cellStyle name="Input 2 33 2 8" xfId="16684"/>
    <cellStyle name="Input 2 33 2 9" xfId="16685"/>
    <cellStyle name="Input 2 33 20" xfId="16686"/>
    <cellStyle name="Input 2 33 21" xfId="16687"/>
    <cellStyle name="Input 2 33 22" xfId="16688"/>
    <cellStyle name="Input 2 33 23" xfId="16689"/>
    <cellStyle name="Input 2 33 24" xfId="16690"/>
    <cellStyle name="Input 2 33 25" xfId="16691"/>
    <cellStyle name="Input 2 33 26" xfId="16692"/>
    <cellStyle name="Input 2 33 27" xfId="16693"/>
    <cellStyle name="Input 2 33 28" xfId="16694"/>
    <cellStyle name="Input 2 33 29" xfId="16695"/>
    <cellStyle name="Input 2 33 3" xfId="16696"/>
    <cellStyle name="Input 2 33 3 2" xfId="16697"/>
    <cellStyle name="Input 2 33 3 3" xfId="16698"/>
    <cellStyle name="Input 2 33 3 4" xfId="16699"/>
    <cellStyle name="Input 2 33 3 5" xfId="16700"/>
    <cellStyle name="Input 2 33 3 6" xfId="16701"/>
    <cellStyle name="Input 2 33 30" xfId="16702"/>
    <cellStyle name="Input 2 33 31" xfId="16703"/>
    <cellStyle name="Input 2 33 32" xfId="16704"/>
    <cellStyle name="Input 2 33 33" xfId="16705"/>
    <cellStyle name="Input 2 33 34" xfId="16706"/>
    <cellStyle name="Input 2 33 35" xfId="16707"/>
    <cellStyle name="Input 2 33 36" xfId="16708"/>
    <cellStyle name="Input 2 33 37" xfId="16709"/>
    <cellStyle name="Input 2 33 38" xfId="16710"/>
    <cellStyle name="Input 2 33 39" xfId="16711"/>
    <cellStyle name="Input 2 33 4" xfId="16712"/>
    <cellStyle name="Input 2 33 40" xfId="16713"/>
    <cellStyle name="Input 2 33 41" xfId="16714"/>
    <cellStyle name="Input 2 33 42" xfId="16715"/>
    <cellStyle name="Input 2 33 43" xfId="16716"/>
    <cellStyle name="Input 2 33 44" xfId="16717"/>
    <cellStyle name="Input 2 33 45" xfId="16718"/>
    <cellStyle name="Input 2 33 46" xfId="16719"/>
    <cellStyle name="Input 2 33 5" xfId="16720"/>
    <cellStyle name="Input 2 33 6" xfId="16721"/>
    <cellStyle name="Input 2 33 7" xfId="16722"/>
    <cellStyle name="Input 2 33 8" xfId="16723"/>
    <cellStyle name="Input 2 33 9" xfId="16724"/>
    <cellStyle name="Input 2 34" xfId="16725"/>
    <cellStyle name="Input 2 34 10" xfId="16726"/>
    <cellStyle name="Input 2 34 11" xfId="16727"/>
    <cellStyle name="Input 2 34 12" xfId="16728"/>
    <cellStyle name="Input 2 34 13" xfId="16729"/>
    <cellStyle name="Input 2 34 14" xfId="16730"/>
    <cellStyle name="Input 2 34 15" xfId="16731"/>
    <cellStyle name="Input 2 34 16" xfId="16732"/>
    <cellStyle name="Input 2 34 17" xfId="16733"/>
    <cellStyle name="Input 2 34 18" xfId="16734"/>
    <cellStyle name="Input 2 34 19" xfId="16735"/>
    <cellStyle name="Input 2 34 2" xfId="16736"/>
    <cellStyle name="Input 2 34 2 10" xfId="16737"/>
    <cellStyle name="Input 2 34 2 11" xfId="16738"/>
    <cellStyle name="Input 2 34 2 12" xfId="16739"/>
    <cellStyle name="Input 2 34 2 13" xfId="16740"/>
    <cellStyle name="Input 2 34 2 14" xfId="16741"/>
    <cellStyle name="Input 2 34 2 15" xfId="16742"/>
    <cellStyle name="Input 2 34 2 16" xfId="16743"/>
    <cellStyle name="Input 2 34 2 17" xfId="16744"/>
    <cellStyle name="Input 2 34 2 18" xfId="16745"/>
    <cellStyle name="Input 2 34 2 19" xfId="16746"/>
    <cellStyle name="Input 2 34 2 2" xfId="16747"/>
    <cellStyle name="Input 2 34 2 2 10" xfId="16748"/>
    <cellStyle name="Input 2 34 2 2 11" xfId="16749"/>
    <cellStyle name="Input 2 34 2 2 12" xfId="16750"/>
    <cellStyle name="Input 2 34 2 2 13" xfId="16751"/>
    <cellStyle name="Input 2 34 2 2 14" xfId="16752"/>
    <cellStyle name="Input 2 34 2 2 15" xfId="16753"/>
    <cellStyle name="Input 2 34 2 2 16" xfId="16754"/>
    <cellStyle name="Input 2 34 2 2 17" xfId="16755"/>
    <cellStyle name="Input 2 34 2 2 18" xfId="16756"/>
    <cellStyle name="Input 2 34 2 2 19" xfId="16757"/>
    <cellStyle name="Input 2 34 2 2 2" xfId="16758"/>
    <cellStyle name="Input 2 34 2 2 20" xfId="16759"/>
    <cellStyle name="Input 2 34 2 2 21" xfId="16760"/>
    <cellStyle name="Input 2 34 2 2 22" xfId="16761"/>
    <cellStyle name="Input 2 34 2 2 23" xfId="16762"/>
    <cellStyle name="Input 2 34 2 2 24" xfId="16763"/>
    <cellStyle name="Input 2 34 2 2 25" xfId="16764"/>
    <cellStyle name="Input 2 34 2 2 26" xfId="16765"/>
    <cellStyle name="Input 2 34 2 2 27" xfId="16766"/>
    <cellStyle name="Input 2 34 2 2 28" xfId="16767"/>
    <cellStyle name="Input 2 34 2 2 29" xfId="16768"/>
    <cellStyle name="Input 2 34 2 2 3" xfId="16769"/>
    <cellStyle name="Input 2 34 2 2 30" xfId="16770"/>
    <cellStyle name="Input 2 34 2 2 31" xfId="16771"/>
    <cellStyle name="Input 2 34 2 2 32" xfId="16772"/>
    <cellStyle name="Input 2 34 2 2 33" xfId="16773"/>
    <cellStyle name="Input 2 34 2 2 34" xfId="16774"/>
    <cellStyle name="Input 2 34 2 2 35" xfId="16775"/>
    <cellStyle name="Input 2 34 2 2 36" xfId="16776"/>
    <cellStyle name="Input 2 34 2 2 37" xfId="16777"/>
    <cellStyle name="Input 2 34 2 2 38" xfId="16778"/>
    <cellStyle name="Input 2 34 2 2 39" xfId="16779"/>
    <cellStyle name="Input 2 34 2 2 4" xfId="16780"/>
    <cellStyle name="Input 2 34 2 2 40" xfId="16781"/>
    <cellStyle name="Input 2 34 2 2 41" xfId="16782"/>
    <cellStyle name="Input 2 34 2 2 42" xfId="16783"/>
    <cellStyle name="Input 2 34 2 2 43" xfId="16784"/>
    <cellStyle name="Input 2 34 2 2 44" xfId="16785"/>
    <cellStyle name="Input 2 34 2 2 45" xfId="16786"/>
    <cellStyle name="Input 2 34 2 2 46" xfId="16787"/>
    <cellStyle name="Input 2 34 2 2 47" xfId="16788"/>
    <cellStyle name="Input 2 34 2 2 5" xfId="16789"/>
    <cellStyle name="Input 2 34 2 2 6" xfId="16790"/>
    <cellStyle name="Input 2 34 2 2 7" xfId="16791"/>
    <cellStyle name="Input 2 34 2 2 8" xfId="16792"/>
    <cellStyle name="Input 2 34 2 2 9" xfId="16793"/>
    <cellStyle name="Input 2 34 2 20" xfId="16794"/>
    <cellStyle name="Input 2 34 2 21" xfId="16795"/>
    <cellStyle name="Input 2 34 2 22" xfId="16796"/>
    <cellStyle name="Input 2 34 2 23" xfId="16797"/>
    <cellStyle name="Input 2 34 2 24" xfId="16798"/>
    <cellStyle name="Input 2 34 2 25" xfId="16799"/>
    <cellStyle name="Input 2 34 2 26" xfId="16800"/>
    <cellStyle name="Input 2 34 2 27" xfId="16801"/>
    <cellStyle name="Input 2 34 2 28" xfId="16802"/>
    <cellStyle name="Input 2 34 2 29" xfId="16803"/>
    <cellStyle name="Input 2 34 2 3" xfId="16804"/>
    <cellStyle name="Input 2 34 2 30" xfId="16805"/>
    <cellStyle name="Input 2 34 2 31" xfId="16806"/>
    <cellStyle name="Input 2 34 2 32" xfId="16807"/>
    <cellStyle name="Input 2 34 2 33" xfId="16808"/>
    <cellStyle name="Input 2 34 2 34" xfId="16809"/>
    <cellStyle name="Input 2 34 2 35" xfId="16810"/>
    <cellStyle name="Input 2 34 2 36" xfId="16811"/>
    <cellStyle name="Input 2 34 2 37" xfId="16812"/>
    <cellStyle name="Input 2 34 2 38" xfId="16813"/>
    <cellStyle name="Input 2 34 2 39" xfId="16814"/>
    <cellStyle name="Input 2 34 2 4" xfId="16815"/>
    <cellStyle name="Input 2 34 2 40" xfId="16816"/>
    <cellStyle name="Input 2 34 2 41" xfId="16817"/>
    <cellStyle name="Input 2 34 2 42" xfId="16818"/>
    <cellStyle name="Input 2 34 2 43" xfId="16819"/>
    <cellStyle name="Input 2 34 2 44" xfId="16820"/>
    <cellStyle name="Input 2 34 2 45" xfId="16821"/>
    <cellStyle name="Input 2 34 2 46" xfId="16822"/>
    <cellStyle name="Input 2 34 2 47" xfId="16823"/>
    <cellStyle name="Input 2 34 2 48" xfId="16824"/>
    <cellStyle name="Input 2 34 2 49" xfId="16825"/>
    <cellStyle name="Input 2 34 2 5" xfId="16826"/>
    <cellStyle name="Input 2 34 2 6" xfId="16827"/>
    <cellStyle name="Input 2 34 2 7" xfId="16828"/>
    <cellStyle name="Input 2 34 2 8" xfId="16829"/>
    <cellStyle name="Input 2 34 2 9" xfId="16830"/>
    <cellStyle name="Input 2 34 20" xfId="16831"/>
    <cellStyle name="Input 2 34 21" xfId="16832"/>
    <cellStyle name="Input 2 34 22" xfId="16833"/>
    <cellStyle name="Input 2 34 23" xfId="16834"/>
    <cellStyle name="Input 2 34 24" xfId="16835"/>
    <cellStyle name="Input 2 34 25" xfId="16836"/>
    <cellStyle name="Input 2 34 26" xfId="16837"/>
    <cellStyle name="Input 2 34 27" xfId="16838"/>
    <cellStyle name="Input 2 34 28" xfId="16839"/>
    <cellStyle name="Input 2 34 29" xfId="16840"/>
    <cellStyle name="Input 2 34 3" xfId="16841"/>
    <cellStyle name="Input 2 34 3 2" xfId="16842"/>
    <cellStyle name="Input 2 34 3 3" xfId="16843"/>
    <cellStyle name="Input 2 34 3 4" xfId="16844"/>
    <cellStyle name="Input 2 34 3 5" xfId="16845"/>
    <cellStyle name="Input 2 34 3 6" xfId="16846"/>
    <cellStyle name="Input 2 34 30" xfId="16847"/>
    <cellStyle name="Input 2 34 31" xfId="16848"/>
    <cellStyle name="Input 2 34 32" xfId="16849"/>
    <cellStyle name="Input 2 34 33" xfId="16850"/>
    <cellStyle name="Input 2 34 34" xfId="16851"/>
    <cellStyle name="Input 2 34 35" xfId="16852"/>
    <cellStyle name="Input 2 34 36" xfId="16853"/>
    <cellStyle name="Input 2 34 37" xfId="16854"/>
    <cellStyle name="Input 2 34 38" xfId="16855"/>
    <cellStyle name="Input 2 34 39" xfId="16856"/>
    <cellStyle name="Input 2 34 4" xfId="16857"/>
    <cellStyle name="Input 2 34 40" xfId="16858"/>
    <cellStyle name="Input 2 34 41" xfId="16859"/>
    <cellStyle name="Input 2 34 42" xfId="16860"/>
    <cellStyle name="Input 2 34 43" xfId="16861"/>
    <cellStyle name="Input 2 34 44" xfId="16862"/>
    <cellStyle name="Input 2 34 45" xfId="16863"/>
    <cellStyle name="Input 2 34 46" xfId="16864"/>
    <cellStyle name="Input 2 34 5" xfId="16865"/>
    <cellStyle name="Input 2 34 6" xfId="16866"/>
    <cellStyle name="Input 2 34 7" xfId="16867"/>
    <cellStyle name="Input 2 34 8" xfId="16868"/>
    <cellStyle name="Input 2 34 9" xfId="16869"/>
    <cellStyle name="Input 2 35" xfId="16870"/>
    <cellStyle name="Input 2 35 10" xfId="16871"/>
    <cellStyle name="Input 2 35 11" xfId="16872"/>
    <cellStyle name="Input 2 35 12" xfId="16873"/>
    <cellStyle name="Input 2 35 13" xfId="16874"/>
    <cellStyle name="Input 2 35 14" xfId="16875"/>
    <cellStyle name="Input 2 35 15" xfId="16876"/>
    <cellStyle name="Input 2 35 16" xfId="16877"/>
    <cellStyle name="Input 2 35 17" xfId="16878"/>
    <cellStyle name="Input 2 35 18" xfId="16879"/>
    <cellStyle name="Input 2 35 19" xfId="16880"/>
    <cellStyle name="Input 2 35 2" xfId="16881"/>
    <cellStyle name="Input 2 35 2 10" xfId="16882"/>
    <cellStyle name="Input 2 35 2 11" xfId="16883"/>
    <cellStyle name="Input 2 35 2 12" xfId="16884"/>
    <cellStyle name="Input 2 35 2 13" xfId="16885"/>
    <cellStyle name="Input 2 35 2 14" xfId="16886"/>
    <cellStyle name="Input 2 35 2 15" xfId="16887"/>
    <cellStyle name="Input 2 35 2 16" xfId="16888"/>
    <cellStyle name="Input 2 35 2 17" xfId="16889"/>
    <cellStyle name="Input 2 35 2 18" xfId="16890"/>
    <cellStyle name="Input 2 35 2 19" xfId="16891"/>
    <cellStyle name="Input 2 35 2 2" xfId="16892"/>
    <cellStyle name="Input 2 35 2 2 10" xfId="16893"/>
    <cellStyle name="Input 2 35 2 2 11" xfId="16894"/>
    <cellStyle name="Input 2 35 2 2 12" xfId="16895"/>
    <cellStyle name="Input 2 35 2 2 13" xfId="16896"/>
    <cellStyle name="Input 2 35 2 2 14" xfId="16897"/>
    <cellStyle name="Input 2 35 2 2 15" xfId="16898"/>
    <cellStyle name="Input 2 35 2 2 16" xfId="16899"/>
    <cellStyle name="Input 2 35 2 2 17" xfId="16900"/>
    <cellStyle name="Input 2 35 2 2 18" xfId="16901"/>
    <cellStyle name="Input 2 35 2 2 19" xfId="16902"/>
    <cellStyle name="Input 2 35 2 2 2" xfId="16903"/>
    <cellStyle name="Input 2 35 2 2 20" xfId="16904"/>
    <cellStyle name="Input 2 35 2 2 21" xfId="16905"/>
    <cellStyle name="Input 2 35 2 2 22" xfId="16906"/>
    <cellStyle name="Input 2 35 2 2 23" xfId="16907"/>
    <cellStyle name="Input 2 35 2 2 24" xfId="16908"/>
    <cellStyle name="Input 2 35 2 2 25" xfId="16909"/>
    <cellStyle name="Input 2 35 2 2 26" xfId="16910"/>
    <cellStyle name="Input 2 35 2 2 27" xfId="16911"/>
    <cellStyle name="Input 2 35 2 2 28" xfId="16912"/>
    <cellStyle name="Input 2 35 2 2 29" xfId="16913"/>
    <cellStyle name="Input 2 35 2 2 3" xfId="16914"/>
    <cellStyle name="Input 2 35 2 2 30" xfId="16915"/>
    <cellStyle name="Input 2 35 2 2 31" xfId="16916"/>
    <cellStyle name="Input 2 35 2 2 32" xfId="16917"/>
    <cellStyle name="Input 2 35 2 2 33" xfId="16918"/>
    <cellStyle name="Input 2 35 2 2 34" xfId="16919"/>
    <cellStyle name="Input 2 35 2 2 35" xfId="16920"/>
    <cellStyle name="Input 2 35 2 2 36" xfId="16921"/>
    <cellStyle name="Input 2 35 2 2 37" xfId="16922"/>
    <cellStyle name="Input 2 35 2 2 38" xfId="16923"/>
    <cellStyle name="Input 2 35 2 2 39" xfId="16924"/>
    <cellStyle name="Input 2 35 2 2 4" xfId="16925"/>
    <cellStyle name="Input 2 35 2 2 40" xfId="16926"/>
    <cellStyle name="Input 2 35 2 2 41" xfId="16927"/>
    <cellStyle name="Input 2 35 2 2 42" xfId="16928"/>
    <cellStyle name="Input 2 35 2 2 43" xfId="16929"/>
    <cellStyle name="Input 2 35 2 2 44" xfId="16930"/>
    <cellStyle name="Input 2 35 2 2 45" xfId="16931"/>
    <cellStyle name="Input 2 35 2 2 46" xfId="16932"/>
    <cellStyle name="Input 2 35 2 2 47" xfId="16933"/>
    <cellStyle name="Input 2 35 2 2 5" xfId="16934"/>
    <cellStyle name="Input 2 35 2 2 6" xfId="16935"/>
    <cellStyle name="Input 2 35 2 2 7" xfId="16936"/>
    <cellStyle name="Input 2 35 2 2 8" xfId="16937"/>
    <cellStyle name="Input 2 35 2 2 9" xfId="16938"/>
    <cellStyle name="Input 2 35 2 20" xfId="16939"/>
    <cellStyle name="Input 2 35 2 21" xfId="16940"/>
    <cellStyle name="Input 2 35 2 22" xfId="16941"/>
    <cellStyle name="Input 2 35 2 23" xfId="16942"/>
    <cellStyle name="Input 2 35 2 24" xfId="16943"/>
    <cellStyle name="Input 2 35 2 25" xfId="16944"/>
    <cellStyle name="Input 2 35 2 26" xfId="16945"/>
    <cellStyle name="Input 2 35 2 27" xfId="16946"/>
    <cellStyle name="Input 2 35 2 28" xfId="16947"/>
    <cellStyle name="Input 2 35 2 29" xfId="16948"/>
    <cellStyle name="Input 2 35 2 3" xfId="16949"/>
    <cellStyle name="Input 2 35 2 30" xfId="16950"/>
    <cellStyle name="Input 2 35 2 31" xfId="16951"/>
    <cellStyle name="Input 2 35 2 32" xfId="16952"/>
    <cellStyle name="Input 2 35 2 33" xfId="16953"/>
    <cellStyle name="Input 2 35 2 34" xfId="16954"/>
    <cellStyle name="Input 2 35 2 35" xfId="16955"/>
    <cellStyle name="Input 2 35 2 36" xfId="16956"/>
    <cellStyle name="Input 2 35 2 37" xfId="16957"/>
    <cellStyle name="Input 2 35 2 38" xfId="16958"/>
    <cellStyle name="Input 2 35 2 39" xfId="16959"/>
    <cellStyle name="Input 2 35 2 4" xfId="16960"/>
    <cellStyle name="Input 2 35 2 40" xfId="16961"/>
    <cellStyle name="Input 2 35 2 41" xfId="16962"/>
    <cellStyle name="Input 2 35 2 42" xfId="16963"/>
    <cellStyle name="Input 2 35 2 43" xfId="16964"/>
    <cellStyle name="Input 2 35 2 44" xfId="16965"/>
    <cellStyle name="Input 2 35 2 45" xfId="16966"/>
    <cellStyle name="Input 2 35 2 46" xfId="16967"/>
    <cellStyle name="Input 2 35 2 47" xfId="16968"/>
    <cellStyle name="Input 2 35 2 48" xfId="16969"/>
    <cellStyle name="Input 2 35 2 49" xfId="16970"/>
    <cellStyle name="Input 2 35 2 5" xfId="16971"/>
    <cellStyle name="Input 2 35 2 6" xfId="16972"/>
    <cellStyle name="Input 2 35 2 7" xfId="16973"/>
    <cellStyle name="Input 2 35 2 8" xfId="16974"/>
    <cellStyle name="Input 2 35 2 9" xfId="16975"/>
    <cellStyle name="Input 2 35 20" xfId="16976"/>
    <cellStyle name="Input 2 35 21" xfId="16977"/>
    <cellStyle name="Input 2 35 22" xfId="16978"/>
    <cellStyle name="Input 2 35 23" xfId="16979"/>
    <cellStyle name="Input 2 35 24" xfId="16980"/>
    <cellStyle name="Input 2 35 25" xfId="16981"/>
    <cellStyle name="Input 2 35 26" xfId="16982"/>
    <cellStyle name="Input 2 35 27" xfId="16983"/>
    <cellStyle name="Input 2 35 28" xfId="16984"/>
    <cellStyle name="Input 2 35 29" xfId="16985"/>
    <cellStyle name="Input 2 35 3" xfId="16986"/>
    <cellStyle name="Input 2 35 3 2" xfId="16987"/>
    <cellStyle name="Input 2 35 3 3" xfId="16988"/>
    <cellStyle name="Input 2 35 3 4" xfId="16989"/>
    <cellStyle name="Input 2 35 3 5" xfId="16990"/>
    <cellStyle name="Input 2 35 3 6" xfId="16991"/>
    <cellStyle name="Input 2 35 30" xfId="16992"/>
    <cellStyle name="Input 2 35 31" xfId="16993"/>
    <cellStyle name="Input 2 35 32" xfId="16994"/>
    <cellStyle name="Input 2 35 33" xfId="16995"/>
    <cellStyle name="Input 2 35 34" xfId="16996"/>
    <cellStyle name="Input 2 35 35" xfId="16997"/>
    <cellStyle name="Input 2 35 36" xfId="16998"/>
    <cellStyle name="Input 2 35 37" xfId="16999"/>
    <cellStyle name="Input 2 35 38" xfId="17000"/>
    <cellStyle name="Input 2 35 39" xfId="17001"/>
    <cellStyle name="Input 2 35 4" xfId="17002"/>
    <cellStyle name="Input 2 35 40" xfId="17003"/>
    <cellStyle name="Input 2 35 41" xfId="17004"/>
    <cellStyle name="Input 2 35 42" xfId="17005"/>
    <cellStyle name="Input 2 35 43" xfId="17006"/>
    <cellStyle name="Input 2 35 44" xfId="17007"/>
    <cellStyle name="Input 2 35 45" xfId="17008"/>
    <cellStyle name="Input 2 35 46" xfId="17009"/>
    <cellStyle name="Input 2 35 5" xfId="17010"/>
    <cellStyle name="Input 2 35 6" xfId="17011"/>
    <cellStyle name="Input 2 35 7" xfId="17012"/>
    <cellStyle name="Input 2 35 8" xfId="17013"/>
    <cellStyle name="Input 2 35 9" xfId="17014"/>
    <cellStyle name="Input 2 36" xfId="17015"/>
    <cellStyle name="Input 2 36 10" xfId="17016"/>
    <cellStyle name="Input 2 36 11" xfId="17017"/>
    <cellStyle name="Input 2 36 12" xfId="17018"/>
    <cellStyle name="Input 2 36 13" xfId="17019"/>
    <cellStyle name="Input 2 36 14" xfId="17020"/>
    <cellStyle name="Input 2 36 15" xfId="17021"/>
    <cellStyle name="Input 2 36 16" xfId="17022"/>
    <cellStyle name="Input 2 36 17" xfId="17023"/>
    <cellStyle name="Input 2 36 18" xfId="17024"/>
    <cellStyle name="Input 2 36 19" xfId="17025"/>
    <cellStyle name="Input 2 36 2" xfId="17026"/>
    <cellStyle name="Input 2 36 2 10" xfId="17027"/>
    <cellStyle name="Input 2 36 2 11" xfId="17028"/>
    <cellStyle name="Input 2 36 2 12" xfId="17029"/>
    <cellStyle name="Input 2 36 2 13" xfId="17030"/>
    <cellStyle name="Input 2 36 2 14" xfId="17031"/>
    <cellStyle name="Input 2 36 2 15" xfId="17032"/>
    <cellStyle name="Input 2 36 2 16" xfId="17033"/>
    <cellStyle name="Input 2 36 2 17" xfId="17034"/>
    <cellStyle name="Input 2 36 2 18" xfId="17035"/>
    <cellStyle name="Input 2 36 2 19" xfId="17036"/>
    <cellStyle name="Input 2 36 2 2" xfId="17037"/>
    <cellStyle name="Input 2 36 2 2 10" xfId="17038"/>
    <cellStyle name="Input 2 36 2 2 11" xfId="17039"/>
    <cellStyle name="Input 2 36 2 2 12" xfId="17040"/>
    <cellStyle name="Input 2 36 2 2 13" xfId="17041"/>
    <cellStyle name="Input 2 36 2 2 14" xfId="17042"/>
    <cellStyle name="Input 2 36 2 2 15" xfId="17043"/>
    <cellStyle name="Input 2 36 2 2 16" xfId="17044"/>
    <cellStyle name="Input 2 36 2 2 17" xfId="17045"/>
    <cellStyle name="Input 2 36 2 2 18" xfId="17046"/>
    <cellStyle name="Input 2 36 2 2 19" xfId="17047"/>
    <cellStyle name="Input 2 36 2 2 2" xfId="17048"/>
    <cellStyle name="Input 2 36 2 2 20" xfId="17049"/>
    <cellStyle name="Input 2 36 2 2 21" xfId="17050"/>
    <cellStyle name="Input 2 36 2 2 22" xfId="17051"/>
    <cellStyle name="Input 2 36 2 2 23" xfId="17052"/>
    <cellStyle name="Input 2 36 2 2 24" xfId="17053"/>
    <cellStyle name="Input 2 36 2 2 25" xfId="17054"/>
    <cellStyle name="Input 2 36 2 2 26" xfId="17055"/>
    <cellStyle name="Input 2 36 2 2 27" xfId="17056"/>
    <cellStyle name="Input 2 36 2 2 28" xfId="17057"/>
    <cellStyle name="Input 2 36 2 2 29" xfId="17058"/>
    <cellStyle name="Input 2 36 2 2 3" xfId="17059"/>
    <cellStyle name="Input 2 36 2 2 30" xfId="17060"/>
    <cellStyle name="Input 2 36 2 2 31" xfId="17061"/>
    <cellStyle name="Input 2 36 2 2 32" xfId="17062"/>
    <cellStyle name="Input 2 36 2 2 33" xfId="17063"/>
    <cellStyle name="Input 2 36 2 2 34" xfId="17064"/>
    <cellStyle name="Input 2 36 2 2 35" xfId="17065"/>
    <cellStyle name="Input 2 36 2 2 36" xfId="17066"/>
    <cellStyle name="Input 2 36 2 2 37" xfId="17067"/>
    <cellStyle name="Input 2 36 2 2 38" xfId="17068"/>
    <cellStyle name="Input 2 36 2 2 39" xfId="17069"/>
    <cellStyle name="Input 2 36 2 2 4" xfId="17070"/>
    <cellStyle name="Input 2 36 2 2 40" xfId="17071"/>
    <cellStyle name="Input 2 36 2 2 41" xfId="17072"/>
    <cellStyle name="Input 2 36 2 2 42" xfId="17073"/>
    <cellStyle name="Input 2 36 2 2 43" xfId="17074"/>
    <cellStyle name="Input 2 36 2 2 44" xfId="17075"/>
    <cellStyle name="Input 2 36 2 2 45" xfId="17076"/>
    <cellStyle name="Input 2 36 2 2 46" xfId="17077"/>
    <cellStyle name="Input 2 36 2 2 47" xfId="17078"/>
    <cellStyle name="Input 2 36 2 2 5" xfId="17079"/>
    <cellStyle name="Input 2 36 2 2 6" xfId="17080"/>
    <cellStyle name="Input 2 36 2 2 7" xfId="17081"/>
    <cellStyle name="Input 2 36 2 2 8" xfId="17082"/>
    <cellStyle name="Input 2 36 2 2 9" xfId="17083"/>
    <cellStyle name="Input 2 36 2 20" xfId="17084"/>
    <cellStyle name="Input 2 36 2 21" xfId="17085"/>
    <cellStyle name="Input 2 36 2 22" xfId="17086"/>
    <cellStyle name="Input 2 36 2 23" xfId="17087"/>
    <cellStyle name="Input 2 36 2 24" xfId="17088"/>
    <cellStyle name="Input 2 36 2 25" xfId="17089"/>
    <cellStyle name="Input 2 36 2 26" xfId="17090"/>
    <cellStyle name="Input 2 36 2 27" xfId="17091"/>
    <cellStyle name="Input 2 36 2 28" xfId="17092"/>
    <cellStyle name="Input 2 36 2 29" xfId="17093"/>
    <cellStyle name="Input 2 36 2 3" xfId="17094"/>
    <cellStyle name="Input 2 36 2 30" xfId="17095"/>
    <cellStyle name="Input 2 36 2 31" xfId="17096"/>
    <cellStyle name="Input 2 36 2 32" xfId="17097"/>
    <cellStyle name="Input 2 36 2 33" xfId="17098"/>
    <cellStyle name="Input 2 36 2 34" xfId="17099"/>
    <cellStyle name="Input 2 36 2 35" xfId="17100"/>
    <cellStyle name="Input 2 36 2 36" xfId="17101"/>
    <cellStyle name="Input 2 36 2 37" xfId="17102"/>
    <cellStyle name="Input 2 36 2 38" xfId="17103"/>
    <cellStyle name="Input 2 36 2 39" xfId="17104"/>
    <cellStyle name="Input 2 36 2 4" xfId="17105"/>
    <cellStyle name="Input 2 36 2 40" xfId="17106"/>
    <cellStyle name="Input 2 36 2 41" xfId="17107"/>
    <cellStyle name="Input 2 36 2 42" xfId="17108"/>
    <cellStyle name="Input 2 36 2 43" xfId="17109"/>
    <cellStyle name="Input 2 36 2 44" xfId="17110"/>
    <cellStyle name="Input 2 36 2 45" xfId="17111"/>
    <cellStyle name="Input 2 36 2 46" xfId="17112"/>
    <cellStyle name="Input 2 36 2 47" xfId="17113"/>
    <cellStyle name="Input 2 36 2 48" xfId="17114"/>
    <cellStyle name="Input 2 36 2 49" xfId="17115"/>
    <cellStyle name="Input 2 36 2 5" xfId="17116"/>
    <cellStyle name="Input 2 36 2 6" xfId="17117"/>
    <cellStyle name="Input 2 36 2 7" xfId="17118"/>
    <cellStyle name="Input 2 36 2 8" xfId="17119"/>
    <cellStyle name="Input 2 36 2 9" xfId="17120"/>
    <cellStyle name="Input 2 36 20" xfId="17121"/>
    <cellStyle name="Input 2 36 21" xfId="17122"/>
    <cellStyle name="Input 2 36 22" xfId="17123"/>
    <cellStyle name="Input 2 36 23" xfId="17124"/>
    <cellStyle name="Input 2 36 24" xfId="17125"/>
    <cellStyle name="Input 2 36 25" xfId="17126"/>
    <cellStyle name="Input 2 36 26" xfId="17127"/>
    <cellStyle name="Input 2 36 27" xfId="17128"/>
    <cellStyle name="Input 2 36 28" xfId="17129"/>
    <cellStyle name="Input 2 36 29" xfId="17130"/>
    <cellStyle name="Input 2 36 3" xfId="17131"/>
    <cellStyle name="Input 2 36 3 2" xfId="17132"/>
    <cellStyle name="Input 2 36 3 3" xfId="17133"/>
    <cellStyle name="Input 2 36 3 4" xfId="17134"/>
    <cellStyle name="Input 2 36 3 5" xfId="17135"/>
    <cellStyle name="Input 2 36 3 6" xfId="17136"/>
    <cellStyle name="Input 2 36 30" xfId="17137"/>
    <cellStyle name="Input 2 36 31" xfId="17138"/>
    <cellStyle name="Input 2 36 32" xfId="17139"/>
    <cellStyle name="Input 2 36 33" xfId="17140"/>
    <cellStyle name="Input 2 36 34" xfId="17141"/>
    <cellStyle name="Input 2 36 35" xfId="17142"/>
    <cellStyle name="Input 2 36 36" xfId="17143"/>
    <cellStyle name="Input 2 36 37" xfId="17144"/>
    <cellStyle name="Input 2 36 38" xfId="17145"/>
    <cellStyle name="Input 2 36 39" xfId="17146"/>
    <cellStyle name="Input 2 36 4" xfId="17147"/>
    <cellStyle name="Input 2 36 40" xfId="17148"/>
    <cellStyle name="Input 2 36 41" xfId="17149"/>
    <cellStyle name="Input 2 36 42" xfId="17150"/>
    <cellStyle name="Input 2 36 43" xfId="17151"/>
    <cellStyle name="Input 2 36 44" xfId="17152"/>
    <cellStyle name="Input 2 36 45" xfId="17153"/>
    <cellStyle name="Input 2 36 46" xfId="17154"/>
    <cellStyle name="Input 2 36 5" xfId="17155"/>
    <cellStyle name="Input 2 36 6" xfId="17156"/>
    <cellStyle name="Input 2 36 7" xfId="17157"/>
    <cellStyle name="Input 2 36 8" xfId="17158"/>
    <cellStyle name="Input 2 36 9" xfId="17159"/>
    <cellStyle name="Input 2 37" xfId="17160"/>
    <cellStyle name="Input 2 37 10" xfId="17161"/>
    <cellStyle name="Input 2 37 11" xfId="17162"/>
    <cellStyle name="Input 2 37 12" xfId="17163"/>
    <cellStyle name="Input 2 37 13" xfId="17164"/>
    <cellStyle name="Input 2 37 14" xfId="17165"/>
    <cellStyle name="Input 2 37 15" xfId="17166"/>
    <cellStyle name="Input 2 37 16" xfId="17167"/>
    <cellStyle name="Input 2 37 17" xfId="17168"/>
    <cellStyle name="Input 2 37 18" xfId="17169"/>
    <cellStyle name="Input 2 37 19" xfId="17170"/>
    <cellStyle name="Input 2 37 2" xfId="17171"/>
    <cellStyle name="Input 2 37 2 10" xfId="17172"/>
    <cellStyle name="Input 2 37 2 11" xfId="17173"/>
    <cellStyle name="Input 2 37 2 12" xfId="17174"/>
    <cellStyle name="Input 2 37 2 13" xfId="17175"/>
    <cellStyle name="Input 2 37 2 14" xfId="17176"/>
    <cellStyle name="Input 2 37 2 15" xfId="17177"/>
    <cellStyle name="Input 2 37 2 16" xfId="17178"/>
    <cellStyle name="Input 2 37 2 17" xfId="17179"/>
    <cellStyle name="Input 2 37 2 18" xfId="17180"/>
    <cellStyle name="Input 2 37 2 19" xfId="17181"/>
    <cellStyle name="Input 2 37 2 2" xfId="17182"/>
    <cellStyle name="Input 2 37 2 2 10" xfId="17183"/>
    <cellStyle name="Input 2 37 2 2 11" xfId="17184"/>
    <cellStyle name="Input 2 37 2 2 12" xfId="17185"/>
    <cellStyle name="Input 2 37 2 2 13" xfId="17186"/>
    <cellStyle name="Input 2 37 2 2 14" xfId="17187"/>
    <cellStyle name="Input 2 37 2 2 15" xfId="17188"/>
    <cellStyle name="Input 2 37 2 2 16" xfId="17189"/>
    <cellStyle name="Input 2 37 2 2 17" xfId="17190"/>
    <cellStyle name="Input 2 37 2 2 18" xfId="17191"/>
    <cellStyle name="Input 2 37 2 2 19" xfId="17192"/>
    <cellStyle name="Input 2 37 2 2 2" xfId="17193"/>
    <cellStyle name="Input 2 37 2 2 20" xfId="17194"/>
    <cellStyle name="Input 2 37 2 2 21" xfId="17195"/>
    <cellStyle name="Input 2 37 2 2 22" xfId="17196"/>
    <cellStyle name="Input 2 37 2 2 23" xfId="17197"/>
    <cellStyle name="Input 2 37 2 2 24" xfId="17198"/>
    <cellStyle name="Input 2 37 2 2 25" xfId="17199"/>
    <cellStyle name="Input 2 37 2 2 26" xfId="17200"/>
    <cellStyle name="Input 2 37 2 2 27" xfId="17201"/>
    <cellStyle name="Input 2 37 2 2 28" xfId="17202"/>
    <cellStyle name="Input 2 37 2 2 29" xfId="17203"/>
    <cellStyle name="Input 2 37 2 2 3" xfId="17204"/>
    <cellStyle name="Input 2 37 2 2 30" xfId="17205"/>
    <cellStyle name="Input 2 37 2 2 31" xfId="17206"/>
    <cellStyle name="Input 2 37 2 2 32" xfId="17207"/>
    <cellStyle name="Input 2 37 2 2 33" xfId="17208"/>
    <cellStyle name="Input 2 37 2 2 34" xfId="17209"/>
    <cellStyle name="Input 2 37 2 2 35" xfId="17210"/>
    <cellStyle name="Input 2 37 2 2 36" xfId="17211"/>
    <cellStyle name="Input 2 37 2 2 37" xfId="17212"/>
    <cellStyle name="Input 2 37 2 2 38" xfId="17213"/>
    <cellStyle name="Input 2 37 2 2 39" xfId="17214"/>
    <cellStyle name="Input 2 37 2 2 4" xfId="17215"/>
    <cellStyle name="Input 2 37 2 2 40" xfId="17216"/>
    <cellStyle name="Input 2 37 2 2 41" xfId="17217"/>
    <cellStyle name="Input 2 37 2 2 42" xfId="17218"/>
    <cellStyle name="Input 2 37 2 2 43" xfId="17219"/>
    <cellStyle name="Input 2 37 2 2 44" xfId="17220"/>
    <cellStyle name="Input 2 37 2 2 45" xfId="17221"/>
    <cellStyle name="Input 2 37 2 2 46" xfId="17222"/>
    <cellStyle name="Input 2 37 2 2 47" xfId="17223"/>
    <cellStyle name="Input 2 37 2 2 5" xfId="17224"/>
    <cellStyle name="Input 2 37 2 2 6" xfId="17225"/>
    <cellStyle name="Input 2 37 2 2 7" xfId="17226"/>
    <cellStyle name="Input 2 37 2 2 8" xfId="17227"/>
    <cellStyle name="Input 2 37 2 2 9" xfId="17228"/>
    <cellStyle name="Input 2 37 2 20" xfId="17229"/>
    <cellStyle name="Input 2 37 2 21" xfId="17230"/>
    <cellStyle name="Input 2 37 2 22" xfId="17231"/>
    <cellStyle name="Input 2 37 2 23" xfId="17232"/>
    <cellStyle name="Input 2 37 2 24" xfId="17233"/>
    <cellStyle name="Input 2 37 2 25" xfId="17234"/>
    <cellStyle name="Input 2 37 2 26" xfId="17235"/>
    <cellStyle name="Input 2 37 2 27" xfId="17236"/>
    <cellStyle name="Input 2 37 2 28" xfId="17237"/>
    <cellStyle name="Input 2 37 2 29" xfId="17238"/>
    <cellStyle name="Input 2 37 2 3" xfId="17239"/>
    <cellStyle name="Input 2 37 2 30" xfId="17240"/>
    <cellStyle name="Input 2 37 2 31" xfId="17241"/>
    <cellStyle name="Input 2 37 2 32" xfId="17242"/>
    <cellStyle name="Input 2 37 2 33" xfId="17243"/>
    <cellStyle name="Input 2 37 2 34" xfId="17244"/>
    <cellStyle name="Input 2 37 2 35" xfId="17245"/>
    <cellStyle name="Input 2 37 2 36" xfId="17246"/>
    <cellStyle name="Input 2 37 2 37" xfId="17247"/>
    <cellStyle name="Input 2 37 2 38" xfId="17248"/>
    <cellStyle name="Input 2 37 2 39" xfId="17249"/>
    <cellStyle name="Input 2 37 2 4" xfId="17250"/>
    <cellStyle name="Input 2 37 2 40" xfId="17251"/>
    <cellStyle name="Input 2 37 2 41" xfId="17252"/>
    <cellStyle name="Input 2 37 2 42" xfId="17253"/>
    <cellStyle name="Input 2 37 2 43" xfId="17254"/>
    <cellStyle name="Input 2 37 2 44" xfId="17255"/>
    <cellStyle name="Input 2 37 2 45" xfId="17256"/>
    <cellStyle name="Input 2 37 2 46" xfId="17257"/>
    <cellStyle name="Input 2 37 2 47" xfId="17258"/>
    <cellStyle name="Input 2 37 2 48" xfId="17259"/>
    <cellStyle name="Input 2 37 2 49" xfId="17260"/>
    <cellStyle name="Input 2 37 2 5" xfId="17261"/>
    <cellStyle name="Input 2 37 2 6" xfId="17262"/>
    <cellStyle name="Input 2 37 2 7" xfId="17263"/>
    <cellStyle name="Input 2 37 2 8" xfId="17264"/>
    <cellStyle name="Input 2 37 2 9" xfId="17265"/>
    <cellStyle name="Input 2 37 20" xfId="17266"/>
    <cellStyle name="Input 2 37 21" xfId="17267"/>
    <cellStyle name="Input 2 37 22" xfId="17268"/>
    <cellStyle name="Input 2 37 23" xfId="17269"/>
    <cellStyle name="Input 2 37 24" xfId="17270"/>
    <cellStyle name="Input 2 37 25" xfId="17271"/>
    <cellStyle name="Input 2 37 26" xfId="17272"/>
    <cellStyle name="Input 2 37 27" xfId="17273"/>
    <cellStyle name="Input 2 37 28" xfId="17274"/>
    <cellStyle name="Input 2 37 29" xfId="17275"/>
    <cellStyle name="Input 2 37 3" xfId="17276"/>
    <cellStyle name="Input 2 37 3 2" xfId="17277"/>
    <cellStyle name="Input 2 37 3 3" xfId="17278"/>
    <cellStyle name="Input 2 37 3 4" xfId="17279"/>
    <cellStyle name="Input 2 37 3 5" xfId="17280"/>
    <cellStyle name="Input 2 37 3 6" xfId="17281"/>
    <cellStyle name="Input 2 37 30" xfId="17282"/>
    <cellStyle name="Input 2 37 31" xfId="17283"/>
    <cellStyle name="Input 2 37 32" xfId="17284"/>
    <cellStyle name="Input 2 37 33" xfId="17285"/>
    <cellStyle name="Input 2 37 34" xfId="17286"/>
    <cellStyle name="Input 2 37 35" xfId="17287"/>
    <cellStyle name="Input 2 37 36" xfId="17288"/>
    <cellStyle name="Input 2 37 37" xfId="17289"/>
    <cellStyle name="Input 2 37 38" xfId="17290"/>
    <cellStyle name="Input 2 37 39" xfId="17291"/>
    <cellStyle name="Input 2 37 4" xfId="17292"/>
    <cellStyle name="Input 2 37 40" xfId="17293"/>
    <cellStyle name="Input 2 37 41" xfId="17294"/>
    <cellStyle name="Input 2 37 42" xfId="17295"/>
    <cellStyle name="Input 2 37 43" xfId="17296"/>
    <cellStyle name="Input 2 37 44" xfId="17297"/>
    <cellStyle name="Input 2 37 45" xfId="17298"/>
    <cellStyle name="Input 2 37 46" xfId="17299"/>
    <cellStyle name="Input 2 37 5" xfId="17300"/>
    <cellStyle name="Input 2 37 6" xfId="17301"/>
    <cellStyle name="Input 2 37 7" xfId="17302"/>
    <cellStyle name="Input 2 37 8" xfId="17303"/>
    <cellStyle name="Input 2 37 9" xfId="17304"/>
    <cellStyle name="Input 2 38" xfId="17305"/>
    <cellStyle name="Input 2 38 10" xfId="17306"/>
    <cellStyle name="Input 2 38 11" xfId="17307"/>
    <cellStyle name="Input 2 38 12" xfId="17308"/>
    <cellStyle name="Input 2 38 13" xfId="17309"/>
    <cellStyle name="Input 2 38 14" xfId="17310"/>
    <cellStyle name="Input 2 38 15" xfId="17311"/>
    <cellStyle name="Input 2 38 16" xfId="17312"/>
    <cellStyle name="Input 2 38 17" xfId="17313"/>
    <cellStyle name="Input 2 38 18" xfId="17314"/>
    <cellStyle name="Input 2 38 19" xfId="17315"/>
    <cellStyle name="Input 2 38 2" xfId="17316"/>
    <cellStyle name="Input 2 38 2 10" xfId="17317"/>
    <cellStyle name="Input 2 38 2 11" xfId="17318"/>
    <cellStyle name="Input 2 38 2 12" xfId="17319"/>
    <cellStyle name="Input 2 38 2 13" xfId="17320"/>
    <cellStyle name="Input 2 38 2 14" xfId="17321"/>
    <cellStyle name="Input 2 38 2 15" xfId="17322"/>
    <cellStyle name="Input 2 38 2 16" xfId="17323"/>
    <cellStyle name="Input 2 38 2 17" xfId="17324"/>
    <cellStyle name="Input 2 38 2 18" xfId="17325"/>
    <cellStyle name="Input 2 38 2 19" xfId="17326"/>
    <cellStyle name="Input 2 38 2 2" xfId="17327"/>
    <cellStyle name="Input 2 38 2 2 10" xfId="17328"/>
    <cellStyle name="Input 2 38 2 2 11" xfId="17329"/>
    <cellStyle name="Input 2 38 2 2 12" xfId="17330"/>
    <cellStyle name="Input 2 38 2 2 13" xfId="17331"/>
    <cellStyle name="Input 2 38 2 2 14" xfId="17332"/>
    <cellStyle name="Input 2 38 2 2 15" xfId="17333"/>
    <cellStyle name="Input 2 38 2 2 16" xfId="17334"/>
    <cellStyle name="Input 2 38 2 2 17" xfId="17335"/>
    <cellStyle name="Input 2 38 2 2 18" xfId="17336"/>
    <cellStyle name="Input 2 38 2 2 19" xfId="17337"/>
    <cellStyle name="Input 2 38 2 2 2" xfId="17338"/>
    <cellStyle name="Input 2 38 2 2 20" xfId="17339"/>
    <cellStyle name="Input 2 38 2 2 21" xfId="17340"/>
    <cellStyle name="Input 2 38 2 2 22" xfId="17341"/>
    <cellStyle name="Input 2 38 2 2 23" xfId="17342"/>
    <cellStyle name="Input 2 38 2 2 24" xfId="17343"/>
    <cellStyle name="Input 2 38 2 2 25" xfId="17344"/>
    <cellStyle name="Input 2 38 2 2 26" xfId="17345"/>
    <cellStyle name="Input 2 38 2 2 27" xfId="17346"/>
    <cellStyle name="Input 2 38 2 2 28" xfId="17347"/>
    <cellStyle name="Input 2 38 2 2 29" xfId="17348"/>
    <cellStyle name="Input 2 38 2 2 3" xfId="17349"/>
    <cellStyle name="Input 2 38 2 2 30" xfId="17350"/>
    <cellStyle name="Input 2 38 2 2 31" xfId="17351"/>
    <cellStyle name="Input 2 38 2 2 32" xfId="17352"/>
    <cellStyle name="Input 2 38 2 2 33" xfId="17353"/>
    <cellStyle name="Input 2 38 2 2 34" xfId="17354"/>
    <cellStyle name="Input 2 38 2 2 35" xfId="17355"/>
    <cellStyle name="Input 2 38 2 2 36" xfId="17356"/>
    <cellStyle name="Input 2 38 2 2 37" xfId="17357"/>
    <cellStyle name="Input 2 38 2 2 38" xfId="17358"/>
    <cellStyle name="Input 2 38 2 2 39" xfId="17359"/>
    <cellStyle name="Input 2 38 2 2 4" xfId="17360"/>
    <cellStyle name="Input 2 38 2 2 40" xfId="17361"/>
    <cellStyle name="Input 2 38 2 2 41" xfId="17362"/>
    <cellStyle name="Input 2 38 2 2 42" xfId="17363"/>
    <cellStyle name="Input 2 38 2 2 43" xfId="17364"/>
    <cellStyle name="Input 2 38 2 2 44" xfId="17365"/>
    <cellStyle name="Input 2 38 2 2 45" xfId="17366"/>
    <cellStyle name="Input 2 38 2 2 46" xfId="17367"/>
    <cellStyle name="Input 2 38 2 2 47" xfId="17368"/>
    <cellStyle name="Input 2 38 2 2 5" xfId="17369"/>
    <cellStyle name="Input 2 38 2 2 6" xfId="17370"/>
    <cellStyle name="Input 2 38 2 2 7" xfId="17371"/>
    <cellStyle name="Input 2 38 2 2 8" xfId="17372"/>
    <cellStyle name="Input 2 38 2 2 9" xfId="17373"/>
    <cellStyle name="Input 2 38 2 20" xfId="17374"/>
    <cellStyle name="Input 2 38 2 21" xfId="17375"/>
    <cellStyle name="Input 2 38 2 22" xfId="17376"/>
    <cellStyle name="Input 2 38 2 23" xfId="17377"/>
    <cellStyle name="Input 2 38 2 24" xfId="17378"/>
    <cellStyle name="Input 2 38 2 25" xfId="17379"/>
    <cellStyle name="Input 2 38 2 26" xfId="17380"/>
    <cellStyle name="Input 2 38 2 27" xfId="17381"/>
    <cellStyle name="Input 2 38 2 28" xfId="17382"/>
    <cellStyle name="Input 2 38 2 29" xfId="17383"/>
    <cellStyle name="Input 2 38 2 3" xfId="17384"/>
    <cellStyle name="Input 2 38 2 30" xfId="17385"/>
    <cellStyle name="Input 2 38 2 31" xfId="17386"/>
    <cellStyle name="Input 2 38 2 32" xfId="17387"/>
    <cellStyle name="Input 2 38 2 33" xfId="17388"/>
    <cellStyle name="Input 2 38 2 34" xfId="17389"/>
    <cellStyle name="Input 2 38 2 35" xfId="17390"/>
    <cellStyle name="Input 2 38 2 36" xfId="17391"/>
    <cellStyle name="Input 2 38 2 37" xfId="17392"/>
    <cellStyle name="Input 2 38 2 38" xfId="17393"/>
    <cellStyle name="Input 2 38 2 39" xfId="17394"/>
    <cellStyle name="Input 2 38 2 4" xfId="17395"/>
    <cellStyle name="Input 2 38 2 40" xfId="17396"/>
    <cellStyle name="Input 2 38 2 41" xfId="17397"/>
    <cellStyle name="Input 2 38 2 42" xfId="17398"/>
    <cellStyle name="Input 2 38 2 43" xfId="17399"/>
    <cellStyle name="Input 2 38 2 44" xfId="17400"/>
    <cellStyle name="Input 2 38 2 45" xfId="17401"/>
    <cellStyle name="Input 2 38 2 46" xfId="17402"/>
    <cellStyle name="Input 2 38 2 47" xfId="17403"/>
    <cellStyle name="Input 2 38 2 48" xfId="17404"/>
    <cellStyle name="Input 2 38 2 49" xfId="17405"/>
    <cellStyle name="Input 2 38 2 5" xfId="17406"/>
    <cellStyle name="Input 2 38 2 6" xfId="17407"/>
    <cellStyle name="Input 2 38 2 7" xfId="17408"/>
    <cellStyle name="Input 2 38 2 8" xfId="17409"/>
    <cellStyle name="Input 2 38 2 9" xfId="17410"/>
    <cellStyle name="Input 2 38 20" xfId="17411"/>
    <cellStyle name="Input 2 38 21" xfId="17412"/>
    <cellStyle name="Input 2 38 22" xfId="17413"/>
    <cellStyle name="Input 2 38 23" xfId="17414"/>
    <cellStyle name="Input 2 38 24" xfId="17415"/>
    <cellStyle name="Input 2 38 25" xfId="17416"/>
    <cellStyle name="Input 2 38 26" xfId="17417"/>
    <cellStyle name="Input 2 38 27" xfId="17418"/>
    <cellStyle name="Input 2 38 28" xfId="17419"/>
    <cellStyle name="Input 2 38 29" xfId="17420"/>
    <cellStyle name="Input 2 38 3" xfId="17421"/>
    <cellStyle name="Input 2 38 3 2" xfId="17422"/>
    <cellStyle name="Input 2 38 3 3" xfId="17423"/>
    <cellStyle name="Input 2 38 3 4" xfId="17424"/>
    <cellStyle name="Input 2 38 3 5" xfId="17425"/>
    <cellStyle name="Input 2 38 3 6" xfId="17426"/>
    <cellStyle name="Input 2 38 30" xfId="17427"/>
    <cellStyle name="Input 2 38 31" xfId="17428"/>
    <cellStyle name="Input 2 38 32" xfId="17429"/>
    <cellStyle name="Input 2 38 33" xfId="17430"/>
    <cellStyle name="Input 2 38 34" xfId="17431"/>
    <cellStyle name="Input 2 38 35" xfId="17432"/>
    <cellStyle name="Input 2 38 36" xfId="17433"/>
    <cellStyle name="Input 2 38 37" xfId="17434"/>
    <cellStyle name="Input 2 38 38" xfId="17435"/>
    <cellStyle name="Input 2 38 39" xfId="17436"/>
    <cellStyle name="Input 2 38 4" xfId="17437"/>
    <cellStyle name="Input 2 38 40" xfId="17438"/>
    <cellStyle name="Input 2 38 41" xfId="17439"/>
    <cellStyle name="Input 2 38 42" xfId="17440"/>
    <cellStyle name="Input 2 38 43" xfId="17441"/>
    <cellStyle name="Input 2 38 44" xfId="17442"/>
    <cellStyle name="Input 2 38 45" xfId="17443"/>
    <cellStyle name="Input 2 38 46" xfId="17444"/>
    <cellStyle name="Input 2 38 5" xfId="17445"/>
    <cellStyle name="Input 2 38 6" xfId="17446"/>
    <cellStyle name="Input 2 38 7" xfId="17447"/>
    <cellStyle name="Input 2 38 8" xfId="17448"/>
    <cellStyle name="Input 2 38 9" xfId="17449"/>
    <cellStyle name="Input 2 39" xfId="17450"/>
    <cellStyle name="Input 2 39 10" xfId="17451"/>
    <cellStyle name="Input 2 39 11" xfId="17452"/>
    <cellStyle name="Input 2 39 12" xfId="17453"/>
    <cellStyle name="Input 2 39 13" xfId="17454"/>
    <cellStyle name="Input 2 39 14" xfId="17455"/>
    <cellStyle name="Input 2 39 15" xfId="17456"/>
    <cellStyle name="Input 2 39 16" xfId="17457"/>
    <cellStyle name="Input 2 39 17" xfId="17458"/>
    <cellStyle name="Input 2 39 18" xfId="17459"/>
    <cellStyle name="Input 2 39 19" xfId="17460"/>
    <cellStyle name="Input 2 39 2" xfId="17461"/>
    <cellStyle name="Input 2 39 2 10" xfId="17462"/>
    <cellStyle name="Input 2 39 2 11" xfId="17463"/>
    <cellStyle name="Input 2 39 2 12" xfId="17464"/>
    <cellStyle name="Input 2 39 2 13" xfId="17465"/>
    <cellStyle name="Input 2 39 2 14" xfId="17466"/>
    <cellStyle name="Input 2 39 2 15" xfId="17467"/>
    <cellStyle name="Input 2 39 2 16" xfId="17468"/>
    <cellStyle name="Input 2 39 2 17" xfId="17469"/>
    <cellStyle name="Input 2 39 2 18" xfId="17470"/>
    <cellStyle name="Input 2 39 2 19" xfId="17471"/>
    <cellStyle name="Input 2 39 2 2" xfId="17472"/>
    <cellStyle name="Input 2 39 2 2 10" xfId="17473"/>
    <cellStyle name="Input 2 39 2 2 11" xfId="17474"/>
    <cellStyle name="Input 2 39 2 2 12" xfId="17475"/>
    <cellStyle name="Input 2 39 2 2 13" xfId="17476"/>
    <cellStyle name="Input 2 39 2 2 14" xfId="17477"/>
    <cellStyle name="Input 2 39 2 2 15" xfId="17478"/>
    <cellStyle name="Input 2 39 2 2 16" xfId="17479"/>
    <cellStyle name="Input 2 39 2 2 17" xfId="17480"/>
    <cellStyle name="Input 2 39 2 2 18" xfId="17481"/>
    <cellStyle name="Input 2 39 2 2 19" xfId="17482"/>
    <cellStyle name="Input 2 39 2 2 2" xfId="17483"/>
    <cellStyle name="Input 2 39 2 2 20" xfId="17484"/>
    <cellStyle name="Input 2 39 2 2 21" xfId="17485"/>
    <cellStyle name="Input 2 39 2 2 22" xfId="17486"/>
    <cellStyle name="Input 2 39 2 2 23" xfId="17487"/>
    <cellStyle name="Input 2 39 2 2 24" xfId="17488"/>
    <cellStyle name="Input 2 39 2 2 25" xfId="17489"/>
    <cellStyle name="Input 2 39 2 2 26" xfId="17490"/>
    <cellStyle name="Input 2 39 2 2 27" xfId="17491"/>
    <cellStyle name="Input 2 39 2 2 28" xfId="17492"/>
    <cellStyle name="Input 2 39 2 2 29" xfId="17493"/>
    <cellStyle name="Input 2 39 2 2 3" xfId="17494"/>
    <cellStyle name="Input 2 39 2 2 30" xfId="17495"/>
    <cellStyle name="Input 2 39 2 2 31" xfId="17496"/>
    <cellStyle name="Input 2 39 2 2 32" xfId="17497"/>
    <cellStyle name="Input 2 39 2 2 33" xfId="17498"/>
    <cellStyle name="Input 2 39 2 2 34" xfId="17499"/>
    <cellStyle name="Input 2 39 2 2 35" xfId="17500"/>
    <cellStyle name="Input 2 39 2 2 36" xfId="17501"/>
    <cellStyle name="Input 2 39 2 2 37" xfId="17502"/>
    <cellStyle name="Input 2 39 2 2 38" xfId="17503"/>
    <cellStyle name="Input 2 39 2 2 39" xfId="17504"/>
    <cellStyle name="Input 2 39 2 2 4" xfId="17505"/>
    <cellStyle name="Input 2 39 2 2 40" xfId="17506"/>
    <cellStyle name="Input 2 39 2 2 41" xfId="17507"/>
    <cellStyle name="Input 2 39 2 2 42" xfId="17508"/>
    <cellStyle name="Input 2 39 2 2 43" xfId="17509"/>
    <cellStyle name="Input 2 39 2 2 44" xfId="17510"/>
    <cellStyle name="Input 2 39 2 2 45" xfId="17511"/>
    <cellStyle name="Input 2 39 2 2 46" xfId="17512"/>
    <cellStyle name="Input 2 39 2 2 47" xfId="17513"/>
    <cellStyle name="Input 2 39 2 2 5" xfId="17514"/>
    <cellStyle name="Input 2 39 2 2 6" xfId="17515"/>
    <cellStyle name="Input 2 39 2 2 7" xfId="17516"/>
    <cellStyle name="Input 2 39 2 2 8" xfId="17517"/>
    <cellStyle name="Input 2 39 2 2 9" xfId="17518"/>
    <cellStyle name="Input 2 39 2 20" xfId="17519"/>
    <cellStyle name="Input 2 39 2 21" xfId="17520"/>
    <cellStyle name="Input 2 39 2 22" xfId="17521"/>
    <cellStyle name="Input 2 39 2 23" xfId="17522"/>
    <cellStyle name="Input 2 39 2 24" xfId="17523"/>
    <cellStyle name="Input 2 39 2 25" xfId="17524"/>
    <cellStyle name="Input 2 39 2 26" xfId="17525"/>
    <cellStyle name="Input 2 39 2 27" xfId="17526"/>
    <cellStyle name="Input 2 39 2 28" xfId="17527"/>
    <cellStyle name="Input 2 39 2 29" xfId="17528"/>
    <cellStyle name="Input 2 39 2 3" xfId="17529"/>
    <cellStyle name="Input 2 39 2 30" xfId="17530"/>
    <cellStyle name="Input 2 39 2 31" xfId="17531"/>
    <cellStyle name="Input 2 39 2 32" xfId="17532"/>
    <cellStyle name="Input 2 39 2 33" xfId="17533"/>
    <cellStyle name="Input 2 39 2 34" xfId="17534"/>
    <cellStyle name="Input 2 39 2 35" xfId="17535"/>
    <cellStyle name="Input 2 39 2 36" xfId="17536"/>
    <cellStyle name="Input 2 39 2 37" xfId="17537"/>
    <cellStyle name="Input 2 39 2 38" xfId="17538"/>
    <cellStyle name="Input 2 39 2 39" xfId="17539"/>
    <cellStyle name="Input 2 39 2 4" xfId="17540"/>
    <cellStyle name="Input 2 39 2 40" xfId="17541"/>
    <cellStyle name="Input 2 39 2 41" xfId="17542"/>
    <cellStyle name="Input 2 39 2 42" xfId="17543"/>
    <cellStyle name="Input 2 39 2 43" xfId="17544"/>
    <cellStyle name="Input 2 39 2 44" xfId="17545"/>
    <cellStyle name="Input 2 39 2 45" xfId="17546"/>
    <cellStyle name="Input 2 39 2 46" xfId="17547"/>
    <cellStyle name="Input 2 39 2 47" xfId="17548"/>
    <cellStyle name="Input 2 39 2 48" xfId="17549"/>
    <cellStyle name="Input 2 39 2 49" xfId="17550"/>
    <cellStyle name="Input 2 39 2 5" xfId="17551"/>
    <cellStyle name="Input 2 39 2 6" xfId="17552"/>
    <cellStyle name="Input 2 39 2 7" xfId="17553"/>
    <cellStyle name="Input 2 39 2 8" xfId="17554"/>
    <cellStyle name="Input 2 39 2 9" xfId="17555"/>
    <cellStyle name="Input 2 39 20" xfId="17556"/>
    <cellStyle name="Input 2 39 21" xfId="17557"/>
    <cellStyle name="Input 2 39 22" xfId="17558"/>
    <cellStyle name="Input 2 39 23" xfId="17559"/>
    <cellStyle name="Input 2 39 24" xfId="17560"/>
    <cellStyle name="Input 2 39 25" xfId="17561"/>
    <cellStyle name="Input 2 39 26" xfId="17562"/>
    <cellStyle name="Input 2 39 27" xfId="17563"/>
    <cellStyle name="Input 2 39 28" xfId="17564"/>
    <cellStyle name="Input 2 39 29" xfId="17565"/>
    <cellStyle name="Input 2 39 3" xfId="17566"/>
    <cellStyle name="Input 2 39 3 2" xfId="17567"/>
    <cellStyle name="Input 2 39 3 3" xfId="17568"/>
    <cellStyle name="Input 2 39 3 4" xfId="17569"/>
    <cellStyle name="Input 2 39 3 5" xfId="17570"/>
    <cellStyle name="Input 2 39 3 6" xfId="17571"/>
    <cellStyle name="Input 2 39 30" xfId="17572"/>
    <cellStyle name="Input 2 39 31" xfId="17573"/>
    <cellStyle name="Input 2 39 32" xfId="17574"/>
    <cellStyle name="Input 2 39 33" xfId="17575"/>
    <cellStyle name="Input 2 39 34" xfId="17576"/>
    <cellStyle name="Input 2 39 35" xfId="17577"/>
    <cellStyle name="Input 2 39 36" xfId="17578"/>
    <cellStyle name="Input 2 39 37" xfId="17579"/>
    <cellStyle name="Input 2 39 38" xfId="17580"/>
    <cellStyle name="Input 2 39 39" xfId="17581"/>
    <cellStyle name="Input 2 39 4" xfId="17582"/>
    <cellStyle name="Input 2 39 40" xfId="17583"/>
    <cellStyle name="Input 2 39 41" xfId="17584"/>
    <cellStyle name="Input 2 39 42" xfId="17585"/>
    <cellStyle name="Input 2 39 43" xfId="17586"/>
    <cellStyle name="Input 2 39 44" xfId="17587"/>
    <cellStyle name="Input 2 39 45" xfId="17588"/>
    <cellStyle name="Input 2 39 46" xfId="17589"/>
    <cellStyle name="Input 2 39 5" xfId="17590"/>
    <cellStyle name="Input 2 39 6" xfId="17591"/>
    <cellStyle name="Input 2 39 7" xfId="17592"/>
    <cellStyle name="Input 2 39 8" xfId="17593"/>
    <cellStyle name="Input 2 39 9" xfId="17594"/>
    <cellStyle name="Input 2 4" xfId="17595"/>
    <cellStyle name="Input 2 4 10" xfId="17596"/>
    <cellStyle name="Input 2 4 11" xfId="17597"/>
    <cellStyle name="Input 2 4 12" xfId="17598"/>
    <cellStyle name="Input 2 4 13" xfId="17599"/>
    <cellStyle name="Input 2 4 14" xfId="17600"/>
    <cellStyle name="Input 2 4 15" xfId="17601"/>
    <cellStyle name="Input 2 4 16" xfId="17602"/>
    <cellStyle name="Input 2 4 17" xfId="17603"/>
    <cellStyle name="Input 2 4 18" xfId="17604"/>
    <cellStyle name="Input 2 4 19" xfId="17605"/>
    <cellStyle name="Input 2 4 2" xfId="17606"/>
    <cellStyle name="Input 2 4 2 10" xfId="17607"/>
    <cellStyle name="Input 2 4 2 11" xfId="17608"/>
    <cellStyle name="Input 2 4 2 12" xfId="17609"/>
    <cellStyle name="Input 2 4 2 13" xfId="17610"/>
    <cellStyle name="Input 2 4 2 14" xfId="17611"/>
    <cellStyle name="Input 2 4 2 15" xfId="17612"/>
    <cellStyle name="Input 2 4 2 16" xfId="17613"/>
    <cellStyle name="Input 2 4 2 17" xfId="17614"/>
    <cellStyle name="Input 2 4 2 18" xfId="17615"/>
    <cellStyle name="Input 2 4 2 19" xfId="17616"/>
    <cellStyle name="Input 2 4 2 2" xfId="17617"/>
    <cellStyle name="Input 2 4 2 2 10" xfId="17618"/>
    <cellStyle name="Input 2 4 2 2 11" xfId="17619"/>
    <cellStyle name="Input 2 4 2 2 12" xfId="17620"/>
    <cellStyle name="Input 2 4 2 2 13" xfId="17621"/>
    <cellStyle name="Input 2 4 2 2 14" xfId="17622"/>
    <cellStyle name="Input 2 4 2 2 15" xfId="17623"/>
    <cellStyle name="Input 2 4 2 2 16" xfId="17624"/>
    <cellStyle name="Input 2 4 2 2 17" xfId="17625"/>
    <cellStyle name="Input 2 4 2 2 18" xfId="17626"/>
    <cellStyle name="Input 2 4 2 2 19" xfId="17627"/>
    <cellStyle name="Input 2 4 2 2 2" xfId="17628"/>
    <cellStyle name="Input 2 4 2 2 20" xfId="17629"/>
    <cellStyle name="Input 2 4 2 2 21" xfId="17630"/>
    <cellStyle name="Input 2 4 2 2 22" xfId="17631"/>
    <cellStyle name="Input 2 4 2 2 23" xfId="17632"/>
    <cellStyle name="Input 2 4 2 2 24" xfId="17633"/>
    <cellStyle name="Input 2 4 2 2 25" xfId="17634"/>
    <cellStyle name="Input 2 4 2 2 26" xfId="17635"/>
    <cellStyle name="Input 2 4 2 2 27" xfId="17636"/>
    <cellStyle name="Input 2 4 2 2 28" xfId="17637"/>
    <cellStyle name="Input 2 4 2 2 29" xfId="17638"/>
    <cellStyle name="Input 2 4 2 2 3" xfId="17639"/>
    <cellStyle name="Input 2 4 2 2 30" xfId="17640"/>
    <cellStyle name="Input 2 4 2 2 31" xfId="17641"/>
    <cellStyle name="Input 2 4 2 2 32" xfId="17642"/>
    <cellStyle name="Input 2 4 2 2 33" xfId="17643"/>
    <cellStyle name="Input 2 4 2 2 34" xfId="17644"/>
    <cellStyle name="Input 2 4 2 2 35" xfId="17645"/>
    <cellStyle name="Input 2 4 2 2 36" xfId="17646"/>
    <cellStyle name="Input 2 4 2 2 37" xfId="17647"/>
    <cellStyle name="Input 2 4 2 2 38" xfId="17648"/>
    <cellStyle name="Input 2 4 2 2 39" xfId="17649"/>
    <cellStyle name="Input 2 4 2 2 4" xfId="17650"/>
    <cellStyle name="Input 2 4 2 2 40" xfId="17651"/>
    <cellStyle name="Input 2 4 2 2 41" xfId="17652"/>
    <cellStyle name="Input 2 4 2 2 42" xfId="17653"/>
    <cellStyle name="Input 2 4 2 2 43" xfId="17654"/>
    <cellStyle name="Input 2 4 2 2 44" xfId="17655"/>
    <cellStyle name="Input 2 4 2 2 45" xfId="17656"/>
    <cellStyle name="Input 2 4 2 2 46" xfId="17657"/>
    <cellStyle name="Input 2 4 2 2 47" xfId="17658"/>
    <cellStyle name="Input 2 4 2 2 5" xfId="17659"/>
    <cellStyle name="Input 2 4 2 2 6" xfId="17660"/>
    <cellStyle name="Input 2 4 2 2 7" xfId="17661"/>
    <cellStyle name="Input 2 4 2 2 8" xfId="17662"/>
    <cellStyle name="Input 2 4 2 2 9" xfId="17663"/>
    <cellStyle name="Input 2 4 2 20" xfId="17664"/>
    <cellStyle name="Input 2 4 2 21" xfId="17665"/>
    <cellStyle name="Input 2 4 2 22" xfId="17666"/>
    <cellStyle name="Input 2 4 2 23" xfId="17667"/>
    <cellStyle name="Input 2 4 2 24" xfId="17668"/>
    <cellStyle name="Input 2 4 2 25" xfId="17669"/>
    <cellStyle name="Input 2 4 2 26" xfId="17670"/>
    <cellStyle name="Input 2 4 2 27" xfId="17671"/>
    <cellStyle name="Input 2 4 2 28" xfId="17672"/>
    <cellStyle name="Input 2 4 2 29" xfId="17673"/>
    <cellStyle name="Input 2 4 2 3" xfId="17674"/>
    <cellStyle name="Input 2 4 2 30" xfId="17675"/>
    <cellStyle name="Input 2 4 2 31" xfId="17676"/>
    <cellStyle name="Input 2 4 2 32" xfId="17677"/>
    <cellStyle name="Input 2 4 2 33" xfId="17678"/>
    <cellStyle name="Input 2 4 2 34" xfId="17679"/>
    <cellStyle name="Input 2 4 2 35" xfId="17680"/>
    <cellStyle name="Input 2 4 2 36" xfId="17681"/>
    <cellStyle name="Input 2 4 2 37" xfId="17682"/>
    <cellStyle name="Input 2 4 2 38" xfId="17683"/>
    <cellStyle name="Input 2 4 2 39" xfId="17684"/>
    <cellStyle name="Input 2 4 2 4" xfId="17685"/>
    <cellStyle name="Input 2 4 2 40" xfId="17686"/>
    <cellStyle name="Input 2 4 2 41" xfId="17687"/>
    <cellStyle name="Input 2 4 2 42" xfId="17688"/>
    <cellStyle name="Input 2 4 2 43" xfId="17689"/>
    <cellStyle name="Input 2 4 2 44" xfId="17690"/>
    <cellStyle name="Input 2 4 2 45" xfId="17691"/>
    <cellStyle name="Input 2 4 2 46" xfId="17692"/>
    <cellStyle name="Input 2 4 2 47" xfId="17693"/>
    <cellStyle name="Input 2 4 2 48" xfId="17694"/>
    <cellStyle name="Input 2 4 2 49" xfId="17695"/>
    <cellStyle name="Input 2 4 2 5" xfId="17696"/>
    <cellStyle name="Input 2 4 2 6" xfId="17697"/>
    <cellStyle name="Input 2 4 2 7" xfId="17698"/>
    <cellStyle name="Input 2 4 2 8" xfId="17699"/>
    <cellStyle name="Input 2 4 2 9" xfId="17700"/>
    <cellStyle name="Input 2 4 20" xfId="17701"/>
    <cellStyle name="Input 2 4 21" xfId="17702"/>
    <cellStyle name="Input 2 4 22" xfId="17703"/>
    <cellStyle name="Input 2 4 23" xfId="17704"/>
    <cellStyle name="Input 2 4 24" xfId="17705"/>
    <cellStyle name="Input 2 4 25" xfId="17706"/>
    <cellStyle name="Input 2 4 26" xfId="17707"/>
    <cellStyle name="Input 2 4 27" xfId="17708"/>
    <cellStyle name="Input 2 4 28" xfId="17709"/>
    <cellStyle name="Input 2 4 29" xfId="17710"/>
    <cellStyle name="Input 2 4 3" xfId="17711"/>
    <cellStyle name="Input 2 4 3 2" xfId="17712"/>
    <cellStyle name="Input 2 4 3 3" xfId="17713"/>
    <cellStyle name="Input 2 4 3 4" xfId="17714"/>
    <cellStyle name="Input 2 4 3 5" xfId="17715"/>
    <cellStyle name="Input 2 4 3 6" xfId="17716"/>
    <cellStyle name="Input 2 4 30" xfId="17717"/>
    <cellStyle name="Input 2 4 31" xfId="17718"/>
    <cellStyle name="Input 2 4 32" xfId="17719"/>
    <cellStyle name="Input 2 4 33" xfId="17720"/>
    <cellStyle name="Input 2 4 34" xfId="17721"/>
    <cellStyle name="Input 2 4 35" xfId="17722"/>
    <cellStyle name="Input 2 4 36" xfId="17723"/>
    <cellStyle name="Input 2 4 37" xfId="17724"/>
    <cellStyle name="Input 2 4 38" xfId="17725"/>
    <cellStyle name="Input 2 4 39" xfId="17726"/>
    <cellStyle name="Input 2 4 4" xfId="17727"/>
    <cellStyle name="Input 2 4 40" xfId="17728"/>
    <cellStyle name="Input 2 4 41" xfId="17729"/>
    <cellStyle name="Input 2 4 42" xfId="17730"/>
    <cellStyle name="Input 2 4 43" xfId="17731"/>
    <cellStyle name="Input 2 4 44" xfId="17732"/>
    <cellStyle name="Input 2 4 45" xfId="17733"/>
    <cellStyle name="Input 2 4 46" xfId="17734"/>
    <cellStyle name="Input 2 4 5" xfId="17735"/>
    <cellStyle name="Input 2 4 6" xfId="17736"/>
    <cellStyle name="Input 2 4 7" xfId="17737"/>
    <cellStyle name="Input 2 4 8" xfId="17738"/>
    <cellStyle name="Input 2 4 9" xfId="17739"/>
    <cellStyle name="Input 2 40" xfId="17740"/>
    <cellStyle name="Input 2 40 10" xfId="17741"/>
    <cellStyle name="Input 2 40 11" xfId="17742"/>
    <cellStyle name="Input 2 40 12" xfId="17743"/>
    <cellStyle name="Input 2 40 13" xfId="17744"/>
    <cellStyle name="Input 2 40 14" xfId="17745"/>
    <cellStyle name="Input 2 40 15" xfId="17746"/>
    <cellStyle name="Input 2 40 16" xfId="17747"/>
    <cellStyle name="Input 2 40 17" xfId="17748"/>
    <cellStyle name="Input 2 40 18" xfId="17749"/>
    <cellStyle name="Input 2 40 19" xfId="17750"/>
    <cellStyle name="Input 2 40 2" xfId="17751"/>
    <cellStyle name="Input 2 40 2 10" xfId="17752"/>
    <cellStyle name="Input 2 40 2 11" xfId="17753"/>
    <cellStyle name="Input 2 40 2 12" xfId="17754"/>
    <cellStyle name="Input 2 40 2 13" xfId="17755"/>
    <cellStyle name="Input 2 40 2 14" xfId="17756"/>
    <cellStyle name="Input 2 40 2 15" xfId="17757"/>
    <cellStyle name="Input 2 40 2 16" xfId="17758"/>
    <cellStyle name="Input 2 40 2 17" xfId="17759"/>
    <cellStyle name="Input 2 40 2 18" xfId="17760"/>
    <cellStyle name="Input 2 40 2 19" xfId="17761"/>
    <cellStyle name="Input 2 40 2 2" xfId="17762"/>
    <cellStyle name="Input 2 40 2 2 10" xfId="17763"/>
    <cellStyle name="Input 2 40 2 2 11" xfId="17764"/>
    <cellStyle name="Input 2 40 2 2 12" xfId="17765"/>
    <cellStyle name="Input 2 40 2 2 13" xfId="17766"/>
    <cellStyle name="Input 2 40 2 2 14" xfId="17767"/>
    <cellStyle name="Input 2 40 2 2 15" xfId="17768"/>
    <cellStyle name="Input 2 40 2 2 16" xfId="17769"/>
    <cellStyle name="Input 2 40 2 2 17" xfId="17770"/>
    <cellStyle name="Input 2 40 2 2 18" xfId="17771"/>
    <cellStyle name="Input 2 40 2 2 19" xfId="17772"/>
    <cellStyle name="Input 2 40 2 2 2" xfId="17773"/>
    <cellStyle name="Input 2 40 2 2 20" xfId="17774"/>
    <cellStyle name="Input 2 40 2 2 21" xfId="17775"/>
    <cellStyle name="Input 2 40 2 2 22" xfId="17776"/>
    <cellStyle name="Input 2 40 2 2 23" xfId="17777"/>
    <cellStyle name="Input 2 40 2 2 24" xfId="17778"/>
    <cellStyle name="Input 2 40 2 2 25" xfId="17779"/>
    <cellStyle name="Input 2 40 2 2 26" xfId="17780"/>
    <cellStyle name="Input 2 40 2 2 27" xfId="17781"/>
    <cellStyle name="Input 2 40 2 2 28" xfId="17782"/>
    <cellStyle name="Input 2 40 2 2 29" xfId="17783"/>
    <cellStyle name="Input 2 40 2 2 3" xfId="17784"/>
    <cellStyle name="Input 2 40 2 2 30" xfId="17785"/>
    <cellStyle name="Input 2 40 2 2 31" xfId="17786"/>
    <cellStyle name="Input 2 40 2 2 32" xfId="17787"/>
    <cellStyle name="Input 2 40 2 2 33" xfId="17788"/>
    <cellStyle name="Input 2 40 2 2 34" xfId="17789"/>
    <cellStyle name="Input 2 40 2 2 35" xfId="17790"/>
    <cellStyle name="Input 2 40 2 2 36" xfId="17791"/>
    <cellStyle name="Input 2 40 2 2 37" xfId="17792"/>
    <cellStyle name="Input 2 40 2 2 38" xfId="17793"/>
    <cellStyle name="Input 2 40 2 2 39" xfId="17794"/>
    <cellStyle name="Input 2 40 2 2 4" xfId="17795"/>
    <cellStyle name="Input 2 40 2 2 40" xfId="17796"/>
    <cellStyle name="Input 2 40 2 2 41" xfId="17797"/>
    <cellStyle name="Input 2 40 2 2 42" xfId="17798"/>
    <cellStyle name="Input 2 40 2 2 43" xfId="17799"/>
    <cellStyle name="Input 2 40 2 2 44" xfId="17800"/>
    <cellStyle name="Input 2 40 2 2 45" xfId="17801"/>
    <cellStyle name="Input 2 40 2 2 46" xfId="17802"/>
    <cellStyle name="Input 2 40 2 2 47" xfId="17803"/>
    <cellStyle name="Input 2 40 2 2 5" xfId="17804"/>
    <cellStyle name="Input 2 40 2 2 6" xfId="17805"/>
    <cellStyle name="Input 2 40 2 2 7" xfId="17806"/>
    <cellStyle name="Input 2 40 2 2 8" xfId="17807"/>
    <cellStyle name="Input 2 40 2 2 9" xfId="17808"/>
    <cellStyle name="Input 2 40 2 20" xfId="17809"/>
    <cellStyle name="Input 2 40 2 21" xfId="17810"/>
    <cellStyle name="Input 2 40 2 22" xfId="17811"/>
    <cellStyle name="Input 2 40 2 23" xfId="17812"/>
    <cellStyle name="Input 2 40 2 24" xfId="17813"/>
    <cellStyle name="Input 2 40 2 25" xfId="17814"/>
    <cellStyle name="Input 2 40 2 26" xfId="17815"/>
    <cellStyle name="Input 2 40 2 27" xfId="17816"/>
    <cellStyle name="Input 2 40 2 28" xfId="17817"/>
    <cellStyle name="Input 2 40 2 29" xfId="17818"/>
    <cellStyle name="Input 2 40 2 3" xfId="17819"/>
    <cellStyle name="Input 2 40 2 30" xfId="17820"/>
    <cellStyle name="Input 2 40 2 31" xfId="17821"/>
    <cellStyle name="Input 2 40 2 32" xfId="17822"/>
    <cellStyle name="Input 2 40 2 33" xfId="17823"/>
    <cellStyle name="Input 2 40 2 34" xfId="17824"/>
    <cellStyle name="Input 2 40 2 35" xfId="17825"/>
    <cellStyle name="Input 2 40 2 36" xfId="17826"/>
    <cellStyle name="Input 2 40 2 37" xfId="17827"/>
    <cellStyle name="Input 2 40 2 38" xfId="17828"/>
    <cellStyle name="Input 2 40 2 39" xfId="17829"/>
    <cellStyle name="Input 2 40 2 4" xfId="17830"/>
    <cellStyle name="Input 2 40 2 40" xfId="17831"/>
    <cellStyle name="Input 2 40 2 41" xfId="17832"/>
    <cellStyle name="Input 2 40 2 42" xfId="17833"/>
    <cellStyle name="Input 2 40 2 43" xfId="17834"/>
    <cellStyle name="Input 2 40 2 44" xfId="17835"/>
    <cellStyle name="Input 2 40 2 45" xfId="17836"/>
    <cellStyle name="Input 2 40 2 46" xfId="17837"/>
    <cellStyle name="Input 2 40 2 47" xfId="17838"/>
    <cellStyle name="Input 2 40 2 48" xfId="17839"/>
    <cellStyle name="Input 2 40 2 49" xfId="17840"/>
    <cellStyle name="Input 2 40 2 5" xfId="17841"/>
    <cellStyle name="Input 2 40 2 6" xfId="17842"/>
    <cellStyle name="Input 2 40 2 7" xfId="17843"/>
    <cellStyle name="Input 2 40 2 8" xfId="17844"/>
    <cellStyle name="Input 2 40 2 9" xfId="17845"/>
    <cellStyle name="Input 2 40 20" xfId="17846"/>
    <cellStyle name="Input 2 40 21" xfId="17847"/>
    <cellStyle name="Input 2 40 22" xfId="17848"/>
    <cellStyle name="Input 2 40 23" xfId="17849"/>
    <cellStyle name="Input 2 40 24" xfId="17850"/>
    <cellStyle name="Input 2 40 25" xfId="17851"/>
    <cellStyle name="Input 2 40 26" xfId="17852"/>
    <cellStyle name="Input 2 40 27" xfId="17853"/>
    <cellStyle name="Input 2 40 28" xfId="17854"/>
    <cellStyle name="Input 2 40 29" xfId="17855"/>
    <cellStyle name="Input 2 40 3" xfId="17856"/>
    <cellStyle name="Input 2 40 3 2" xfId="17857"/>
    <cellStyle name="Input 2 40 3 3" xfId="17858"/>
    <cellStyle name="Input 2 40 3 4" xfId="17859"/>
    <cellStyle name="Input 2 40 3 5" xfId="17860"/>
    <cellStyle name="Input 2 40 3 6" xfId="17861"/>
    <cellStyle name="Input 2 40 30" xfId="17862"/>
    <cellStyle name="Input 2 40 31" xfId="17863"/>
    <cellStyle name="Input 2 40 32" xfId="17864"/>
    <cellStyle name="Input 2 40 33" xfId="17865"/>
    <cellStyle name="Input 2 40 34" xfId="17866"/>
    <cellStyle name="Input 2 40 35" xfId="17867"/>
    <cellStyle name="Input 2 40 36" xfId="17868"/>
    <cellStyle name="Input 2 40 37" xfId="17869"/>
    <cellStyle name="Input 2 40 38" xfId="17870"/>
    <cellStyle name="Input 2 40 39" xfId="17871"/>
    <cellStyle name="Input 2 40 4" xfId="17872"/>
    <cellStyle name="Input 2 40 40" xfId="17873"/>
    <cellStyle name="Input 2 40 41" xfId="17874"/>
    <cellStyle name="Input 2 40 42" xfId="17875"/>
    <cellStyle name="Input 2 40 43" xfId="17876"/>
    <cellStyle name="Input 2 40 44" xfId="17877"/>
    <cellStyle name="Input 2 40 45" xfId="17878"/>
    <cellStyle name="Input 2 40 46" xfId="17879"/>
    <cellStyle name="Input 2 40 5" xfId="17880"/>
    <cellStyle name="Input 2 40 6" xfId="17881"/>
    <cellStyle name="Input 2 40 7" xfId="17882"/>
    <cellStyle name="Input 2 40 8" xfId="17883"/>
    <cellStyle name="Input 2 40 9" xfId="17884"/>
    <cellStyle name="Input 2 41" xfId="17885"/>
    <cellStyle name="Input 2 41 10" xfId="17886"/>
    <cellStyle name="Input 2 41 11" xfId="17887"/>
    <cellStyle name="Input 2 41 12" xfId="17888"/>
    <cellStyle name="Input 2 41 13" xfId="17889"/>
    <cellStyle name="Input 2 41 14" xfId="17890"/>
    <cellStyle name="Input 2 41 15" xfId="17891"/>
    <cellStyle name="Input 2 41 16" xfId="17892"/>
    <cellStyle name="Input 2 41 17" xfId="17893"/>
    <cellStyle name="Input 2 41 18" xfId="17894"/>
    <cellStyle name="Input 2 41 19" xfId="17895"/>
    <cellStyle name="Input 2 41 2" xfId="17896"/>
    <cellStyle name="Input 2 41 2 10" xfId="17897"/>
    <cellStyle name="Input 2 41 2 11" xfId="17898"/>
    <cellStyle name="Input 2 41 2 12" xfId="17899"/>
    <cellStyle name="Input 2 41 2 13" xfId="17900"/>
    <cellStyle name="Input 2 41 2 14" xfId="17901"/>
    <cellStyle name="Input 2 41 2 15" xfId="17902"/>
    <cellStyle name="Input 2 41 2 16" xfId="17903"/>
    <cellStyle name="Input 2 41 2 17" xfId="17904"/>
    <cellStyle name="Input 2 41 2 18" xfId="17905"/>
    <cellStyle name="Input 2 41 2 19" xfId="17906"/>
    <cellStyle name="Input 2 41 2 2" xfId="17907"/>
    <cellStyle name="Input 2 41 2 2 10" xfId="17908"/>
    <cellStyle name="Input 2 41 2 2 11" xfId="17909"/>
    <cellStyle name="Input 2 41 2 2 12" xfId="17910"/>
    <cellStyle name="Input 2 41 2 2 13" xfId="17911"/>
    <cellStyle name="Input 2 41 2 2 14" xfId="17912"/>
    <cellStyle name="Input 2 41 2 2 15" xfId="17913"/>
    <cellStyle name="Input 2 41 2 2 16" xfId="17914"/>
    <cellStyle name="Input 2 41 2 2 17" xfId="17915"/>
    <cellStyle name="Input 2 41 2 2 18" xfId="17916"/>
    <cellStyle name="Input 2 41 2 2 19" xfId="17917"/>
    <cellStyle name="Input 2 41 2 2 2" xfId="17918"/>
    <cellStyle name="Input 2 41 2 2 20" xfId="17919"/>
    <cellStyle name="Input 2 41 2 2 21" xfId="17920"/>
    <cellStyle name="Input 2 41 2 2 22" xfId="17921"/>
    <cellStyle name="Input 2 41 2 2 23" xfId="17922"/>
    <cellStyle name="Input 2 41 2 2 24" xfId="17923"/>
    <cellStyle name="Input 2 41 2 2 25" xfId="17924"/>
    <cellStyle name="Input 2 41 2 2 26" xfId="17925"/>
    <cellStyle name="Input 2 41 2 2 27" xfId="17926"/>
    <cellStyle name="Input 2 41 2 2 28" xfId="17927"/>
    <cellStyle name="Input 2 41 2 2 29" xfId="17928"/>
    <cellStyle name="Input 2 41 2 2 3" xfId="17929"/>
    <cellStyle name="Input 2 41 2 2 30" xfId="17930"/>
    <cellStyle name="Input 2 41 2 2 31" xfId="17931"/>
    <cellStyle name="Input 2 41 2 2 32" xfId="17932"/>
    <cellStyle name="Input 2 41 2 2 33" xfId="17933"/>
    <cellStyle name="Input 2 41 2 2 34" xfId="17934"/>
    <cellStyle name="Input 2 41 2 2 35" xfId="17935"/>
    <cellStyle name="Input 2 41 2 2 36" xfId="17936"/>
    <cellStyle name="Input 2 41 2 2 37" xfId="17937"/>
    <cellStyle name="Input 2 41 2 2 38" xfId="17938"/>
    <cellStyle name="Input 2 41 2 2 39" xfId="17939"/>
    <cellStyle name="Input 2 41 2 2 4" xfId="17940"/>
    <cellStyle name="Input 2 41 2 2 40" xfId="17941"/>
    <cellStyle name="Input 2 41 2 2 41" xfId="17942"/>
    <cellStyle name="Input 2 41 2 2 42" xfId="17943"/>
    <cellStyle name="Input 2 41 2 2 43" xfId="17944"/>
    <cellStyle name="Input 2 41 2 2 44" xfId="17945"/>
    <cellStyle name="Input 2 41 2 2 45" xfId="17946"/>
    <cellStyle name="Input 2 41 2 2 46" xfId="17947"/>
    <cellStyle name="Input 2 41 2 2 47" xfId="17948"/>
    <cellStyle name="Input 2 41 2 2 5" xfId="17949"/>
    <cellStyle name="Input 2 41 2 2 6" xfId="17950"/>
    <cellStyle name="Input 2 41 2 2 7" xfId="17951"/>
    <cellStyle name="Input 2 41 2 2 8" xfId="17952"/>
    <cellStyle name="Input 2 41 2 2 9" xfId="17953"/>
    <cellStyle name="Input 2 41 2 20" xfId="17954"/>
    <cellStyle name="Input 2 41 2 21" xfId="17955"/>
    <cellStyle name="Input 2 41 2 22" xfId="17956"/>
    <cellStyle name="Input 2 41 2 23" xfId="17957"/>
    <cellStyle name="Input 2 41 2 24" xfId="17958"/>
    <cellStyle name="Input 2 41 2 25" xfId="17959"/>
    <cellStyle name="Input 2 41 2 26" xfId="17960"/>
    <cellStyle name="Input 2 41 2 27" xfId="17961"/>
    <cellStyle name="Input 2 41 2 28" xfId="17962"/>
    <cellStyle name="Input 2 41 2 29" xfId="17963"/>
    <cellStyle name="Input 2 41 2 3" xfId="17964"/>
    <cellStyle name="Input 2 41 2 30" xfId="17965"/>
    <cellStyle name="Input 2 41 2 31" xfId="17966"/>
    <cellStyle name="Input 2 41 2 32" xfId="17967"/>
    <cellStyle name="Input 2 41 2 33" xfId="17968"/>
    <cellStyle name="Input 2 41 2 34" xfId="17969"/>
    <cellStyle name="Input 2 41 2 35" xfId="17970"/>
    <cellStyle name="Input 2 41 2 36" xfId="17971"/>
    <cellStyle name="Input 2 41 2 37" xfId="17972"/>
    <cellStyle name="Input 2 41 2 38" xfId="17973"/>
    <cellStyle name="Input 2 41 2 39" xfId="17974"/>
    <cellStyle name="Input 2 41 2 4" xfId="17975"/>
    <cellStyle name="Input 2 41 2 40" xfId="17976"/>
    <cellStyle name="Input 2 41 2 41" xfId="17977"/>
    <cellStyle name="Input 2 41 2 42" xfId="17978"/>
    <cellStyle name="Input 2 41 2 43" xfId="17979"/>
    <cellStyle name="Input 2 41 2 44" xfId="17980"/>
    <cellStyle name="Input 2 41 2 45" xfId="17981"/>
    <cellStyle name="Input 2 41 2 46" xfId="17982"/>
    <cellStyle name="Input 2 41 2 47" xfId="17983"/>
    <cellStyle name="Input 2 41 2 48" xfId="17984"/>
    <cellStyle name="Input 2 41 2 49" xfId="17985"/>
    <cellStyle name="Input 2 41 2 5" xfId="17986"/>
    <cellStyle name="Input 2 41 2 6" xfId="17987"/>
    <cellStyle name="Input 2 41 2 7" xfId="17988"/>
    <cellStyle name="Input 2 41 2 8" xfId="17989"/>
    <cellStyle name="Input 2 41 2 9" xfId="17990"/>
    <cellStyle name="Input 2 41 20" xfId="17991"/>
    <cellStyle name="Input 2 41 21" xfId="17992"/>
    <cellStyle name="Input 2 41 22" xfId="17993"/>
    <cellStyle name="Input 2 41 23" xfId="17994"/>
    <cellStyle name="Input 2 41 24" xfId="17995"/>
    <cellStyle name="Input 2 41 25" xfId="17996"/>
    <cellStyle name="Input 2 41 26" xfId="17997"/>
    <cellStyle name="Input 2 41 27" xfId="17998"/>
    <cellStyle name="Input 2 41 28" xfId="17999"/>
    <cellStyle name="Input 2 41 29" xfId="18000"/>
    <cellStyle name="Input 2 41 3" xfId="18001"/>
    <cellStyle name="Input 2 41 3 2" xfId="18002"/>
    <cellStyle name="Input 2 41 3 3" xfId="18003"/>
    <cellStyle name="Input 2 41 3 4" xfId="18004"/>
    <cellStyle name="Input 2 41 3 5" xfId="18005"/>
    <cellStyle name="Input 2 41 3 6" xfId="18006"/>
    <cellStyle name="Input 2 41 30" xfId="18007"/>
    <cellStyle name="Input 2 41 31" xfId="18008"/>
    <cellStyle name="Input 2 41 32" xfId="18009"/>
    <cellStyle name="Input 2 41 33" xfId="18010"/>
    <cellStyle name="Input 2 41 34" xfId="18011"/>
    <cellStyle name="Input 2 41 35" xfId="18012"/>
    <cellStyle name="Input 2 41 36" xfId="18013"/>
    <cellStyle name="Input 2 41 37" xfId="18014"/>
    <cellStyle name="Input 2 41 38" xfId="18015"/>
    <cellStyle name="Input 2 41 39" xfId="18016"/>
    <cellStyle name="Input 2 41 4" xfId="18017"/>
    <cellStyle name="Input 2 41 40" xfId="18018"/>
    <cellStyle name="Input 2 41 41" xfId="18019"/>
    <cellStyle name="Input 2 41 42" xfId="18020"/>
    <cellStyle name="Input 2 41 43" xfId="18021"/>
    <cellStyle name="Input 2 41 44" xfId="18022"/>
    <cellStyle name="Input 2 41 45" xfId="18023"/>
    <cellStyle name="Input 2 41 46" xfId="18024"/>
    <cellStyle name="Input 2 41 5" xfId="18025"/>
    <cellStyle name="Input 2 41 6" xfId="18026"/>
    <cellStyle name="Input 2 41 7" xfId="18027"/>
    <cellStyle name="Input 2 41 8" xfId="18028"/>
    <cellStyle name="Input 2 41 9" xfId="18029"/>
    <cellStyle name="Input 2 42" xfId="18030"/>
    <cellStyle name="Input 2 42 10" xfId="18031"/>
    <cellStyle name="Input 2 42 11" xfId="18032"/>
    <cellStyle name="Input 2 42 12" xfId="18033"/>
    <cellStyle name="Input 2 42 13" xfId="18034"/>
    <cellStyle name="Input 2 42 14" xfId="18035"/>
    <cellStyle name="Input 2 42 15" xfId="18036"/>
    <cellStyle name="Input 2 42 16" xfId="18037"/>
    <cellStyle name="Input 2 42 17" xfId="18038"/>
    <cellStyle name="Input 2 42 18" xfId="18039"/>
    <cellStyle name="Input 2 42 19" xfId="18040"/>
    <cellStyle name="Input 2 42 2" xfId="18041"/>
    <cellStyle name="Input 2 42 2 10" xfId="18042"/>
    <cellStyle name="Input 2 42 2 11" xfId="18043"/>
    <cellStyle name="Input 2 42 2 12" xfId="18044"/>
    <cellStyle name="Input 2 42 2 13" xfId="18045"/>
    <cellStyle name="Input 2 42 2 14" xfId="18046"/>
    <cellStyle name="Input 2 42 2 15" xfId="18047"/>
    <cellStyle name="Input 2 42 2 16" xfId="18048"/>
    <cellStyle name="Input 2 42 2 17" xfId="18049"/>
    <cellStyle name="Input 2 42 2 18" xfId="18050"/>
    <cellStyle name="Input 2 42 2 19" xfId="18051"/>
    <cellStyle name="Input 2 42 2 2" xfId="18052"/>
    <cellStyle name="Input 2 42 2 2 10" xfId="18053"/>
    <cellStyle name="Input 2 42 2 2 11" xfId="18054"/>
    <cellStyle name="Input 2 42 2 2 12" xfId="18055"/>
    <cellStyle name="Input 2 42 2 2 13" xfId="18056"/>
    <cellStyle name="Input 2 42 2 2 14" xfId="18057"/>
    <cellStyle name="Input 2 42 2 2 15" xfId="18058"/>
    <cellStyle name="Input 2 42 2 2 16" xfId="18059"/>
    <cellStyle name="Input 2 42 2 2 17" xfId="18060"/>
    <cellStyle name="Input 2 42 2 2 18" xfId="18061"/>
    <cellStyle name="Input 2 42 2 2 19" xfId="18062"/>
    <cellStyle name="Input 2 42 2 2 2" xfId="18063"/>
    <cellStyle name="Input 2 42 2 2 20" xfId="18064"/>
    <cellStyle name="Input 2 42 2 2 21" xfId="18065"/>
    <cellStyle name="Input 2 42 2 2 22" xfId="18066"/>
    <cellStyle name="Input 2 42 2 2 23" xfId="18067"/>
    <cellStyle name="Input 2 42 2 2 24" xfId="18068"/>
    <cellStyle name="Input 2 42 2 2 25" xfId="18069"/>
    <cellStyle name="Input 2 42 2 2 26" xfId="18070"/>
    <cellStyle name="Input 2 42 2 2 27" xfId="18071"/>
    <cellStyle name="Input 2 42 2 2 28" xfId="18072"/>
    <cellStyle name="Input 2 42 2 2 29" xfId="18073"/>
    <cellStyle name="Input 2 42 2 2 3" xfId="18074"/>
    <cellStyle name="Input 2 42 2 2 30" xfId="18075"/>
    <cellStyle name="Input 2 42 2 2 31" xfId="18076"/>
    <cellStyle name="Input 2 42 2 2 32" xfId="18077"/>
    <cellStyle name="Input 2 42 2 2 33" xfId="18078"/>
    <cellStyle name="Input 2 42 2 2 34" xfId="18079"/>
    <cellStyle name="Input 2 42 2 2 35" xfId="18080"/>
    <cellStyle name="Input 2 42 2 2 36" xfId="18081"/>
    <cellStyle name="Input 2 42 2 2 37" xfId="18082"/>
    <cellStyle name="Input 2 42 2 2 38" xfId="18083"/>
    <cellStyle name="Input 2 42 2 2 39" xfId="18084"/>
    <cellStyle name="Input 2 42 2 2 4" xfId="18085"/>
    <cellStyle name="Input 2 42 2 2 40" xfId="18086"/>
    <cellStyle name="Input 2 42 2 2 41" xfId="18087"/>
    <cellStyle name="Input 2 42 2 2 42" xfId="18088"/>
    <cellStyle name="Input 2 42 2 2 43" xfId="18089"/>
    <cellStyle name="Input 2 42 2 2 44" xfId="18090"/>
    <cellStyle name="Input 2 42 2 2 45" xfId="18091"/>
    <cellStyle name="Input 2 42 2 2 46" xfId="18092"/>
    <cellStyle name="Input 2 42 2 2 47" xfId="18093"/>
    <cellStyle name="Input 2 42 2 2 5" xfId="18094"/>
    <cellStyle name="Input 2 42 2 2 6" xfId="18095"/>
    <cellStyle name="Input 2 42 2 2 7" xfId="18096"/>
    <cellStyle name="Input 2 42 2 2 8" xfId="18097"/>
    <cellStyle name="Input 2 42 2 2 9" xfId="18098"/>
    <cellStyle name="Input 2 42 2 20" xfId="18099"/>
    <cellStyle name="Input 2 42 2 21" xfId="18100"/>
    <cellStyle name="Input 2 42 2 22" xfId="18101"/>
    <cellStyle name="Input 2 42 2 23" xfId="18102"/>
    <cellStyle name="Input 2 42 2 24" xfId="18103"/>
    <cellStyle name="Input 2 42 2 25" xfId="18104"/>
    <cellStyle name="Input 2 42 2 26" xfId="18105"/>
    <cellStyle name="Input 2 42 2 27" xfId="18106"/>
    <cellStyle name="Input 2 42 2 28" xfId="18107"/>
    <cellStyle name="Input 2 42 2 29" xfId="18108"/>
    <cellStyle name="Input 2 42 2 3" xfId="18109"/>
    <cellStyle name="Input 2 42 2 30" xfId="18110"/>
    <cellStyle name="Input 2 42 2 31" xfId="18111"/>
    <cellStyle name="Input 2 42 2 32" xfId="18112"/>
    <cellStyle name="Input 2 42 2 33" xfId="18113"/>
    <cellStyle name="Input 2 42 2 34" xfId="18114"/>
    <cellStyle name="Input 2 42 2 35" xfId="18115"/>
    <cellStyle name="Input 2 42 2 36" xfId="18116"/>
    <cellStyle name="Input 2 42 2 37" xfId="18117"/>
    <cellStyle name="Input 2 42 2 38" xfId="18118"/>
    <cellStyle name="Input 2 42 2 39" xfId="18119"/>
    <cellStyle name="Input 2 42 2 4" xfId="18120"/>
    <cellStyle name="Input 2 42 2 40" xfId="18121"/>
    <cellStyle name="Input 2 42 2 41" xfId="18122"/>
    <cellStyle name="Input 2 42 2 42" xfId="18123"/>
    <cellStyle name="Input 2 42 2 43" xfId="18124"/>
    <cellStyle name="Input 2 42 2 44" xfId="18125"/>
    <cellStyle name="Input 2 42 2 45" xfId="18126"/>
    <cellStyle name="Input 2 42 2 46" xfId="18127"/>
    <cellStyle name="Input 2 42 2 47" xfId="18128"/>
    <cellStyle name="Input 2 42 2 48" xfId="18129"/>
    <cellStyle name="Input 2 42 2 49" xfId="18130"/>
    <cellStyle name="Input 2 42 2 5" xfId="18131"/>
    <cellStyle name="Input 2 42 2 6" xfId="18132"/>
    <cellStyle name="Input 2 42 2 7" xfId="18133"/>
    <cellStyle name="Input 2 42 2 8" xfId="18134"/>
    <cellStyle name="Input 2 42 2 9" xfId="18135"/>
    <cellStyle name="Input 2 42 20" xfId="18136"/>
    <cellStyle name="Input 2 42 21" xfId="18137"/>
    <cellStyle name="Input 2 42 22" xfId="18138"/>
    <cellStyle name="Input 2 42 23" xfId="18139"/>
    <cellStyle name="Input 2 42 24" xfId="18140"/>
    <cellStyle name="Input 2 42 25" xfId="18141"/>
    <cellStyle name="Input 2 42 26" xfId="18142"/>
    <cellStyle name="Input 2 42 27" xfId="18143"/>
    <cellStyle name="Input 2 42 28" xfId="18144"/>
    <cellStyle name="Input 2 42 29" xfId="18145"/>
    <cellStyle name="Input 2 42 3" xfId="18146"/>
    <cellStyle name="Input 2 42 3 2" xfId="18147"/>
    <cellStyle name="Input 2 42 3 3" xfId="18148"/>
    <cellStyle name="Input 2 42 3 4" xfId="18149"/>
    <cellStyle name="Input 2 42 3 5" xfId="18150"/>
    <cellStyle name="Input 2 42 3 6" xfId="18151"/>
    <cellStyle name="Input 2 42 30" xfId="18152"/>
    <cellStyle name="Input 2 42 31" xfId="18153"/>
    <cellStyle name="Input 2 42 32" xfId="18154"/>
    <cellStyle name="Input 2 42 33" xfId="18155"/>
    <cellStyle name="Input 2 42 34" xfId="18156"/>
    <cellStyle name="Input 2 42 35" xfId="18157"/>
    <cellStyle name="Input 2 42 36" xfId="18158"/>
    <cellStyle name="Input 2 42 37" xfId="18159"/>
    <cellStyle name="Input 2 42 38" xfId="18160"/>
    <cellStyle name="Input 2 42 39" xfId="18161"/>
    <cellStyle name="Input 2 42 4" xfId="18162"/>
    <cellStyle name="Input 2 42 40" xfId="18163"/>
    <cellStyle name="Input 2 42 41" xfId="18164"/>
    <cellStyle name="Input 2 42 42" xfId="18165"/>
    <cellStyle name="Input 2 42 43" xfId="18166"/>
    <cellStyle name="Input 2 42 44" xfId="18167"/>
    <cellStyle name="Input 2 42 45" xfId="18168"/>
    <cellStyle name="Input 2 42 46" xfId="18169"/>
    <cellStyle name="Input 2 42 5" xfId="18170"/>
    <cellStyle name="Input 2 42 6" xfId="18171"/>
    <cellStyle name="Input 2 42 7" xfId="18172"/>
    <cellStyle name="Input 2 42 8" xfId="18173"/>
    <cellStyle name="Input 2 42 9" xfId="18174"/>
    <cellStyle name="Input 2 43" xfId="18175"/>
    <cellStyle name="Input 2 43 10" xfId="18176"/>
    <cellStyle name="Input 2 43 11" xfId="18177"/>
    <cellStyle name="Input 2 43 12" xfId="18178"/>
    <cellStyle name="Input 2 43 13" xfId="18179"/>
    <cellStyle name="Input 2 43 14" xfId="18180"/>
    <cellStyle name="Input 2 43 15" xfId="18181"/>
    <cellStyle name="Input 2 43 16" xfId="18182"/>
    <cellStyle name="Input 2 43 17" xfId="18183"/>
    <cellStyle name="Input 2 43 18" xfId="18184"/>
    <cellStyle name="Input 2 43 19" xfId="18185"/>
    <cellStyle name="Input 2 43 2" xfId="18186"/>
    <cellStyle name="Input 2 43 2 10" xfId="18187"/>
    <cellStyle name="Input 2 43 2 11" xfId="18188"/>
    <cellStyle name="Input 2 43 2 12" xfId="18189"/>
    <cellStyle name="Input 2 43 2 13" xfId="18190"/>
    <cellStyle name="Input 2 43 2 14" xfId="18191"/>
    <cellStyle name="Input 2 43 2 15" xfId="18192"/>
    <cellStyle name="Input 2 43 2 16" xfId="18193"/>
    <cellStyle name="Input 2 43 2 17" xfId="18194"/>
    <cellStyle name="Input 2 43 2 18" xfId="18195"/>
    <cellStyle name="Input 2 43 2 19" xfId="18196"/>
    <cellStyle name="Input 2 43 2 2" xfId="18197"/>
    <cellStyle name="Input 2 43 2 2 10" xfId="18198"/>
    <cellStyle name="Input 2 43 2 2 11" xfId="18199"/>
    <cellStyle name="Input 2 43 2 2 12" xfId="18200"/>
    <cellStyle name="Input 2 43 2 2 13" xfId="18201"/>
    <cellStyle name="Input 2 43 2 2 14" xfId="18202"/>
    <cellStyle name="Input 2 43 2 2 15" xfId="18203"/>
    <cellStyle name="Input 2 43 2 2 16" xfId="18204"/>
    <cellStyle name="Input 2 43 2 2 17" xfId="18205"/>
    <cellStyle name="Input 2 43 2 2 18" xfId="18206"/>
    <cellStyle name="Input 2 43 2 2 19" xfId="18207"/>
    <cellStyle name="Input 2 43 2 2 2" xfId="18208"/>
    <cellStyle name="Input 2 43 2 2 20" xfId="18209"/>
    <cellStyle name="Input 2 43 2 2 21" xfId="18210"/>
    <cellStyle name="Input 2 43 2 2 22" xfId="18211"/>
    <cellStyle name="Input 2 43 2 2 23" xfId="18212"/>
    <cellStyle name="Input 2 43 2 2 24" xfId="18213"/>
    <cellStyle name="Input 2 43 2 2 25" xfId="18214"/>
    <cellStyle name="Input 2 43 2 2 26" xfId="18215"/>
    <cellStyle name="Input 2 43 2 2 27" xfId="18216"/>
    <cellStyle name="Input 2 43 2 2 28" xfId="18217"/>
    <cellStyle name="Input 2 43 2 2 29" xfId="18218"/>
    <cellStyle name="Input 2 43 2 2 3" xfId="18219"/>
    <cellStyle name="Input 2 43 2 2 30" xfId="18220"/>
    <cellStyle name="Input 2 43 2 2 31" xfId="18221"/>
    <cellStyle name="Input 2 43 2 2 32" xfId="18222"/>
    <cellStyle name="Input 2 43 2 2 33" xfId="18223"/>
    <cellStyle name="Input 2 43 2 2 34" xfId="18224"/>
    <cellStyle name="Input 2 43 2 2 35" xfId="18225"/>
    <cellStyle name="Input 2 43 2 2 36" xfId="18226"/>
    <cellStyle name="Input 2 43 2 2 37" xfId="18227"/>
    <cellStyle name="Input 2 43 2 2 38" xfId="18228"/>
    <cellStyle name="Input 2 43 2 2 39" xfId="18229"/>
    <cellStyle name="Input 2 43 2 2 4" xfId="18230"/>
    <cellStyle name="Input 2 43 2 2 40" xfId="18231"/>
    <cellStyle name="Input 2 43 2 2 41" xfId="18232"/>
    <cellStyle name="Input 2 43 2 2 42" xfId="18233"/>
    <cellStyle name="Input 2 43 2 2 43" xfId="18234"/>
    <cellStyle name="Input 2 43 2 2 44" xfId="18235"/>
    <cellStyle name="Input 2 43 2 2 45" xfId="18236"/>
    <cellStyle name="Input 2 43 2 2 46" xfId="18237"/>
    <cellStyle name="Input 2 43 2 2 47" xfId="18238"/>
    <cellStyle name="Input 2 43 2 2 5" xfId="18239"/>
    <cellStyle name="Input 2 43 2 2 6" xfId="18240"/>
    <cellStyle name="Input 2 43 2 2 7" xfId="18241"/>
    <cellStyle name="Input 2 43 2 2 8" xfId="18242"/>
    <cellStyle name="Input 2 43 2 2 9" xfId="18243"/>
    <cellStyle name="Input 2 43 2 20" xfId="18244"/>
    <cellStyle name="Input 2 43 2 21" xfId="18245"/>
    <cellStyle name="Input 2 43 2 22" xfId="18246"/>
    <cellStyle name="Input 2 43 2 23" xfId="18247"/>
    <cellStyle name="Input 2 43 2 24" xfId="18248"/>
    <cellStyle name="Input 2 43 2 25" xfId="18249"/>
    <cellStyle name="Input 2 43 2 26" xfId="18250"/>
    <cellStyle name="Input 2 43 2 27" xfId="18251"/>
    <cellStyle name="Input 2 43 2 28" xfId="18252"/>
    <cellStyle name="Input 2 43 2 29" xfId="18253"/>
    <cellStyle name="Input 2 43 2 3" xfId="18254"/>
    <cellStyle name="Input 2 43 2 30" xfId="18255"/>
    <cellStyle name="Input 2 43 2 31" xfId="18256"/>
    <cellStyle name="Input 2 43 2 32" xfId="18257"/>
    <cellStyle name="Input 2 43 2 33" xfId="18258"/>
    <cellStyle name="Input 2 43 2 34" xfId="18259"/>
    <cellStyle name="Input 2 43 2 35" xfId="18260"/>
    <cellStyle name="Input 2 43 2 36" xfId="18261"/>
    <cellStyle name="Input 2 43 2 37" xfId="18262"/>
    <cellStyle name="Input 2 43 2 38" xfId="18263"/>
    <cellStyle name="Input 2 43 2 39" xfId="18264"/>
    <cellStyle name="Input 2 43 2 4" xfId="18265"/>
    <cellStyle name="Input 2 43 2 40" xfId="18266"/>
    <cellStyle name="Input 2 43 2 41" xfId="18267"/>
    <cellStyle name="Input 2 43 2 42" xfId="18268"/>
    <cellStyle name="Input 2 43 2 43" xfId="18269"/>
    <cellStyle name="Input 2 43 2 44" xfId="18270"/>
    <cellStyle name="Input 2 43 2 45" xfId="18271"/>
    <cellStyle name="Input 2 43 2 46" xfId="18272"/>
    <cellStyle name="Input 2 43 2 47" xfId="18273"/>
    <cellStyle name="Input 2 43 2 48" xfId="18274"/>
    <cellStyle name="Input 2 43 2 49" xfId="18275"/>
    <cellStyle name="Input 2 43 2 5" xfId="18276"/>
    <cellStyle name="Input 2 43 2 6" xfId="18277"/>
    <cellStyle name="Input 2 43 2 7" xfId="18278"/>
    <cellStyle name="Input 2 43 2 8" xfId="18279"/>
    <cellStyle name="Input 2 43 2 9" xfId="18280"/>
    <cellStyle name="Input 2 43 20" xfId="18281"/>
    <cellStyle name="Input 2 43 21" xfId="18282"/>
    <cellStyle name="Input 2 43 22" xfId="18283"/>
    <cellStyle name="Input 2 43 23" xfId="18284"/>
    <cellStyle name="Input 2 43 24" xfId="18285"/>
    <cellStyle name="Input 2 43 25" xfId="18286"/>
    <cellStyle name="Input 2 43 26" xfId="18287"/>
    <cellStyle name="Input 2 43 27" xfId="18288"/>
    <cellStyle name="Input 2 43 28" xfId="18289"/>
    <cellStyle name="Input 2 43 29" xfId="18290"/>
    <cellStyle name="Input 2 43 3" xfId="18291"/>
    <cellStyle name="Input 2 43 3 2" xfId="18292"/>
    <cellStyle name="Input 2 43 3 3" xfId="18293"/>
    <cellStyle name="Input 2 43 3 4" xfId="18294"/>
    <cellStyle name="Input 2 43 3 5" xfId="18295"/>
    <cellStyle name="Input 2 43 3 6" xfId="18296"/>
    <cellStyle name="Input 2 43 30" xfId="18297"/>
    <cellStyle name="Input 2 43 31" xfId="18298"/>
    <cellStyle name="Input 2 43 32" xfId="18299"/>
    <cellStyle name="Input 2 43 33" xfId="18300"/>
    <cellStyle name="Input 2 43 34" xfId="18301"/>
    <cellStyle name="Input 2 43 35" xfId="18302"/>
    <cellStyle name="Input 2 43 36" xfId="18303"/>
    <cellStyle name="Input 2 43 37" xfId="18304"/>
    <cellStyle name="Input 2 43 38" xfId="18305"/>
    <cellStyle name="Input 2 43 39" xfId="18306"/>
    <cellStyle name="Input 2 43 4" xfId="18307"/>
    <cellStyle name="Input 2 43 40" xfId="18308"/>
    <cellStyle name="Input 2 43 41" xfId="18309"/>
    <cellStyle name="Input 2 43 42" xfId="18310"/>
    <cellStyle name="Input 2 43 43" xfId="18311"/>
    <cellStyle name="Input 2 43 44" xfId="18312"/>
    <cellStyle name="Input 2 43 45" xfId="18313"/>
    <cellStyle name="Input 2 43 46" xfId="18314"/>
    <cellStyle name="Input 2 43 5" xfId="18315"/>
    <cellStyle name="Input 2 43 6" xfId="18316"/>
    <cellStyle name="Input 2 43 7" xfId="18317"/>
    <cellStyle name="Input 2 43 8" xfId="18318"/>
    <cellStyle name="Input 2 43 9" xfId="18319"/>
    <cellStyle name="Input 2 44" xfId="18320"/>
    <cellStyle name="Input 2 44 10" xfId="18321"/>
    <cellStyle name="Input 2 44 11" xfId="18322"/>
    <cellStyle name="Input 2 44 12" xfId="18323"/>
    <cellStyle name="Input 2 44 13" xfId="18324"/>
    <cellStyle name="Input 2 44 14" xfId="18325"/>
    <cellStyle name="Input 2 44 15" xfId="18326"/>
    <cellStyle name="Input 2 44 16" xfId="18327"/>
    <cellStyle name="Input 2 44 17" xfId="18328"/>
    <cellStyle name="Input 2 44 18" xfId="18329"/>
    <cellStyle name="Input 2 44 19" xfId="18330"/>
    <cellStyle name="Input 2 44 2" xfId="18331"/>
    <cellStyle name="Input 2 44 2 10" xfId="18332"/>
    <cellStyle name="Input 2 44 2 11" xfId="18333"/>
    <cellStyle name="Input 2 44 2 12" xfId="18334"/>
    <cellStyle name="Input 2 44 2 13" xfId="18335"/>
    <cellStyle name="Input 2 44 2 14" xfId="18336"/>
    <cellStyle name="Input 2 44 2 15" xfId="18337"/>
    <cellStyle name="Input 2 44 2 16" xfId="18338"/>
    <cellStyle name="Input 2 44 2 17" xfId="18339"/>
    <cellStyle name="Input 2 44 2 18" xfId="18340"/>
    <cellStyle name="Input 2 44 2 19" xfId="18341"/>
    <cellStyle name="Input 2 44 2 2" xfId="18342"/>
    <cellStyle name="Input 2 44 2 2 10" xfId="18343"/>
    <cellStyle name="Input 2 44 2 2 11" xfId="18344"/>
    <cellStyle name="Input 2 44 2 2 12" xfId="18345"/>
    <cellStyle name="Input 2 44 2 2 13" xfId="18346"/>
    <cellStyle name="Input 2 44 2 2 14" xfId="18347"/>
    <cellStyle name="Input 2 44 2 2 15" xfId="18348"/>
    <cellStyle name="Input 2 44 2 2 16" xfId="18349"/>
    <cellStyle name="Input 2 44 2 2 17" xfId="18350"/>
    <cellStyle name="Input 2 44 2 2 18" xfId="18351"/>
    <cellStyle name="Input 2 44 2 2 19" xfId="18352"/>
    <cellStyle name="Input 2 44 2 2 2" xfId="18353"/>
    <cellStyle name="Input 2 44 2 2 20" xfId="18354"/>
    <cellStyle name="Input 2 44 2 2 21" xfId="18355"/>
    <cellStyle name="Input 2 44 2 2 22" xfId="18356"/>
    <cellStyle name="Input 2 44 2 2 23" xfId="18357"/>
    <cellStyle name="Input 2 44 2 2 24" xfId="18358"/>
    <cellStyle name="Input 2 44 2 2 25" xfId="18359"/>
    <cellStyle name="Input 2 44 2 2 26" xfId="18360"/>
    <cellStyle name="Input 2 44 2 2 27" xfId="18361"/>
    <cellStyle name="Input 2 44 2 2 28" xfId="18362"/>
    <cellStyle name="Input 2 44 2 2 29" xfId="18363"/>
    <cellStyle name="Input 2 44 2 2 3" xfId="18364"/>
    <cellStyle name="Input 2 44 2 2 30" xfId="18365"/>
    <cellStyle name="Input 2 44 2 2 31" xfId="18366"/>
    <cellStyle name="Input 2 44 2 2 32" xfId="18367"/>
    <cellStyle name="Input 2 44 2 2 33" xfId="18368"/>
    <cellStyle name="Input 2 44 2 2 34" xfId="18369"/>
    <cellStyle name="Input 2 44 2 2 35" xfId="18370"/>
    <cellStyle name="Input 2 44 2 2 36" xfId="18371"/>
    <cellStyle name="Input 2 44 2 2 37" xfId="18372"/>
    <cellStyle name="Input 2 44 2 2 38" xfId="18373"/>
    <cellStyle name="Input 2 44 2 2 39" xfId="18374"/>
    <cellStyle name="Input 2 44 2 2 4" xfId="18375"/>
    <cellStyle name="Input 2 44 2 2 40" xfId="18376"/>
    <cellStyle name="Input 2 44 2 2 41" xfId="18377"/>
    <cellStyle name="Input 2 44 2 2 42" xfId="18378"/>
    <cellStyle name="Input 2 44 2 2 43" xfId="18379"/>
    <cellStyle name="Input 2 44 2 2 44" xfId="18380"/>
    <cellStyle name="Input 2 44 2 2 45" xfId="18381"/>
    <cellStyle name="Input 2 44 2 2 46" xfId="18382"/>
    <cellStyle name="Input 2 44 2 2 47" xfId="18383"/>
    <cellStyle name="Input 2 44 2 2 5" xfId="18384"/>
    <cellStyle name="Input 2 44 2 2 6" xfId="18385"/>
    <cellStyle name="Input 2 44 2 2 7" xfId="18386"/>
    <cellStyle name="Input 2 44 2 2 8" xfId="18387"/>
    <cellStyle name="Input 2 44 2 2 9" xfId="18388"/>
    <cellStyle name="Input 2 44 2 20" xfId="18389"/>
    <cellStyle name="Input 2 44 2 21" xfId="18390"/>
    <cellStyle name="Input 2 44 2 22" xfId="18391"/>
    <cellStyle name="Input 2 44 2 23" xfId="18392"/>
    <cellStyle name="Input 2 44 2 24" xfId="18393"/>
    <cellStyle name="Input 2 44 2 25" xfId="18394"/>
    <cellStyle name="Input 2 44 2 26" xfId="18395"/>
    <cellStyle name="Input 2 44 2 27" xfId="18396"/>
    <cellStyle name="Input 2 44 2 28" xfId="18397"/>
    <cellStyle name="Input 2 44 2 29" xfId="18398"/>
    <cellStyle name="Input 2 44 2 3" xfId="18399"/>
    <cellStyle name="Input 2 44 2 30" xfId="18400"/>
    <cellStyle name="Input 2 44 2 31" xfId="18401"/>
    <cellStyle name="Input 2 44 2 32" xfId="18402"/>
    <cellStyle name="Input 2 44 2 33" xfId="18403"/>
    <cellStyle name="Input 2 44 2 34" xfId="18404"/>
    <cellStyle name="Input 2 44 2 35" xfId="18405"/>
    <cellStyle name="Input 2 44 2 36" xfId="18406"/>
    <cellStyle name="Input 2 44 2 37" xfId="18407"/>
    <cellStyle name="Input 2 44 2 38" xfId="18408"/>
    <cellStyle name="Input 2 44 2 39" xfId="18409"/>
    <cellStyle name="Input 2 44 2 4" xfId="18410"/>
    <cellStyle name="Input 2 44 2 40" xfId="18411"/>
    <cellStyle name="Input 2 44 2 41" xfId="18412"/>
    <cellStyle name="Input 2 44 2 42" xfId="18413"/>
    <cellStyle name="Input 2 44 2 43" xfId="18414"/>
    <cellStyle name="Input 2 44 2 44" xfId="18415"/>
    <cellStyle name="Input 2 44 2 45" xfId="18416"/>
    <cellStyle name="Input 2 44 2 46" xfId="18417"/>
    <cellStyle name="Input 2 44 2 47" xfId="18418"/>
    <cellStyle name="Input 2 44 2 48" xfId="18419"/>
    <cellStyle name="Input 2 44 2 49" xfId="18420"/>
    <cellStyle name="Input 2 44 2 5" xfId="18421"/>
    <cellStyle name="Input 2 44 2 6" xfId="18422"/>
    <cellStyle name="Input 2 44 2 7" xfId="18423"/>
    <cellStyle name="Input 2 44 2 8" xfId="18424"/>
    <cellStyle name="Input 2 44 2 9" xfId="18425"/>
    <cellStyle name="Input 2 44 20" xfId="18426"/>
    <cellStyle name="Input 2 44 21" xfId="18427"/>
    <cellStyle name="Input 2 44 22" xfId="18428"/>
    <cellStyle name="Input 2 44 23" xfId="18429"/>
    <cellStyle name="Input 2 44 24" xfId="18430"/>
    <cellStyle name="Input 2 44 25" xfId="18431"/>
    <cellStyle name="Input 2 44 26" xfId="18432"/>
    <cellStyle name="Input 2 44 27" xfId="18433"/>
    <cellStyle name="Input 2 44 28" xfId="18434"/>
    <cellStyle name="Input 2 44 29" xfId="18435"/>
    <cellStyle name="Input 2 44 3" xfId="18436"/>
    <cellStyle name="Input 2 44 3 2" xfId="18437"/>
    <cellStyle name="Input 2 44 3 3" xfId="18438"/>
    <cellStyle name="Input 2 44 3 4" xfId="18439"/>
    <cellStyle name="Input 2 44 3 5" xfId="18440"/>
    <cellStyle name="Input 2 44 3 6" xfId="18441"/>
    <cellStyle name="Input 2 44 30" xfId="18442"/>
    <cellStyle name="Input 2 44 31" xfId="18443"/>
    <cellStyle name="Input 2 44 32" xfId="18444"/>
    <cellStyle name="Input 2 44 33" xfId="18445"/>
    <cellStyle name="Input 2 44 34" xfId="18446"/>
    <cellStyle name="Input 2 44 35" xfId="18447"/>
    <cellStyle name="Input 2 44 36" xfId="18448"/>
    <cellStyle name="Input 2 44 37" xfId="18449"/>
    <cellStyle name="Input 2 44 38" xfId="18450"/>
    <cellStyle name="Input 2 44 39" xfId="18451"/>
    <cellStyle name="Input 2 44 4" xfId="18452"/>
    <cellStyle name="Input 2 44 40" xfId="18453"/>
    <cellStyle name="Input 2 44 41" xfId="18454"/>
    <cellStyle name="Input 2 44 42" xfId="18455"/>
    <cellStyle name="Input 2 44 43" xfId="18456"/>
    <cellStyle name="Input 2 44 44" xfId="18457"/>
    <cellStyle name="Input 2 44 45" xfId="18458"/>
    <cellStyle name="Input 2 44 46" xfId="18459"/>
    <cellStyle name="Input 2 44 5" xfId="18460"/>
    <cellStyle name="Input 2 44 6" xfId="18461"/>
    <cellStyle name="Input 2 44 7" xfId="18462"/>
    <cellStyle name="Input 2 44 8" xfId="18463"/>
    <cellStyle name="Input 2 44 9" xfId="18464"/>
    <cellStyle name="Input 2 45" xfId="18465"/>
    <cellStyle name="Input 2 45 10" xfId="18466"/>
    <cellStyle name="Input 2 45 11" xfId="18467"/>
    <cellStyle name="Input 2 45 12" xfId="18468"/>
    <cellStyle name="Input 2 45 13" xfId="18469"/>
    <cellStyle name="Input 2 45 14" xfId="18470"/>
    <cellStyle name="Input 2 45 15" xfId="18471"/>
    <cellStyle name="Input 2 45 16" xfId="18472"/>
    <cellStyle name="Input 2 45 17" xfId="18473"/>
    <cellStyle name="Input 2 45 18" xfId="18474"/>
    <cellStyle name="Input 2 45 19" xfId="18475"/>
    <cellStyle name="Input 2 45 2" xfId="18476"/>
    <cellStyle name="Input 2 45 2 10" xfId="18477"/>
    <cellStyle name="Input 2 45 2 11" xfId="18478"/>
    <cellStyle name="Input 2 45 2 12" xfId="18479"/>
    <cellStyle name="Input 2 45 2 13" xfId="18480"/>
    <cellStyle name="Input 2 45 2 14" xfId="18481"/>
    <cellStyle name="Input 2 45 2 15" xfId="18482"/>
    <cellStyle name="Input 2 45 2 16" xfId="18483"/>
    <cellStyle name="Input 2 45 2 17" xfId="18484"/>
    <cellStyle name="Input 2 45 2 18" xfId="18485"/>
    <cellStyle name="Input 2 45 2 19" xfId="18486"/>
    <cellStyle name="Input 2 45 2 2" xfId="18487"/>
    <cellStyle name="Input 2 45 2 2 10" xfId="18488"/>
    <cellStyle name="Input 2 45 2 2 11" xfId="18489"/>
    <cellStyle name="Input 2 45 2 2 12" xfId="18490"/>
    <cellStyle name="Input 2 45 2 2 13" xfId="18491"/>
    <cellStyle name="Input 2 45 2 2 14" xfId="18492"/>
    <cellStyle name="Input 2 45 2 2 15" xfId="18493"/>
    <cellStyle name="Input 2 45 2 2 16" xfId="18494"/>
    <cellStyle name="Input 2 45 2 2 17" xfId="18495"/>
    <cellStyle name="Input 2 45 2 2 18" xfId="18496"/>
    <cellStyle name="Input 2 45 2 2 19" xfId="18497"/>
    <cellStyle name="Input 2 45 2 2 2" xfId="18498"/>
    <cellStyle name="Input 2 45 2 2 20" xfId="18499"/>
    <cellStyle name="Input 2 45 2 2 21" xfId="18500"/>
    <cellStyle name="Input 2 45 2 2 22" xfId="18501"/>
    <cellStyle name="Input 2 45 2 2 23" xfId="18502"/>
    <cellStyle name="Input 2 45 2 2 24" xfId="18503"/>
    <cellStyle name="Input 2 45 2 2 25" xfId="18504"/>
    <cellStyle name="Input 2 45 2 2 26" xfId="18505"/>
    <cellStyle name="Input 2 45 2 2 27" xfId="18506"/>
    <cellStyle name="Input 2 45 2 2 28" xfId="18507"/>
    <cellStyle name="Input 2 45 2 2 29" xfId="18508"/>
    <cellStyle name="Input 2 45 2 2 3" xfId="18509"/>
    <cellStyle name="Input 2 45 2 2 30" xfId="18510"/>
    <cellStyle name="Input 2 45 2 2 31" xfId="18511"/>
    <cellStyle name="Input 2 45 2 2 32" xfId="18512"/>
    <cellStyle name="Input 2 45 2 2 33" xfId="18513"/>
    <cellStyle name="Input 2 45 2 2 34" xfId="18514"/>
    <cellStyle name="Input 2 45 2 2 35" xfId="18515"/>
    <cellStyle name="Input 2 45 2 2 36" xfId="18516"/>
    <cellStyle name="Input 2 45 2 2 37" xfId="18517"/>
    <cellStyle name="Input 2 45 2 2 38" xfId="18518"/>
    <cellStyle name="Input 2 45 2 2 39" xfId="18519"/>
    <cellStyle name="Input 2 45 2 2 4" xfId="18520"/>
    <cellStyle name="Input 2 45 2 2 40" xfId="18521"/>
    <cellStyle name="Input 2 45 2 2 41" xfId="18522"/>
    <cellStyle name="Input 2 45 2 2 42" xfId="18523"/>
    <cellStyle name="Input 2 45 2 2 43" xfId="18524"/>
    <cellStyle name="Input 2 45 2 2 44" xfId="18525"/>
    <cellStyle name="Input 2 45 2 2 45" xfId="18526"/>
    <cellStyle name="Input 2 45 2 2 46" xfId="18527"/>
    <cellStyle name="Input 2 45 2 2 47" xfId="18528"/>
    <cellStyle name="Input 2 45 2 2 5" xfId="18529"/>
    <cellStyle name="Input 2 45 2 2 6" xfId="18530"/>
    <cellStyle name="Input 2 45 2 2 7" xfId="18531"/>
    <cellStyle name="Input 2 45 2 2 8" xfId="18532"/>
    <cellStyle name="Input 2 45 2 2 9" xfId="18533"/>
    <cellStyle name="Input 2 45 2 20" xfId="18534"/>
    <cellStyle name="Input 2 45 2 21" xfId="18535"/>
    <cellStyle name="Input 2 45 2 22" xfId="18536"/>
    <cellStyle name="Input 2 45 2 23" xfId="18537"/>
    <cellStyle name="Input 2 45 2 24" xfId="18538"/>
    <cellStyle name="Input 2 45 2 25" xfId="18539"/>
    <cellStyle name="Input 2 45 2 26" xfId="18540"/>
    <cellStyle name="Input 2 45 2 27" xfId="18541"/>
    <cellStyle name="Input 2 45 2 28" xfId="18542"/>
    <cellStyle name="Input 2 45 2 29" xfId="18543"/>
    <cellStyle name="Input 2 45 2 3" xfId="18544"/>
    <cellStyle name="Input 2 45 2 30" xfId="18545"/>
    <cellStyle name="Input 2 45 2 31" xfId="18546"/>
    <cellStyle name="Input 2 45 2 32" xfId="18547"/>
    <cellStyle name="Input 2 45 2 33" xfId="18548"/>
    <cellStyle name="Input 2 45 2 34" xfId="18549"/>
    <cellStyle name="Input 2 45 2 35" xfId="18550"/>
    <cellStyle name="Input 2 45 2 36" xfId="18551"/>
    <cellStyle name="Input 2 45 2 37" xfId="18552"/>
    <cellStyle name="Input 2 45 2 38" xfId="18553"/>
    <cellStyle name="Input 2 45 2 39" xfId="18554"/>
    <cellStyle name="Input 2 45 2 4" xfId="18555"/>
    <cellStyle name="Input 2 45 2 40" xfId="18556"/>
    <cellStyle name="Input 2 45 2 41" xfId="18557"/>
    <cellStyle name="Input 2 45 2 42" xfId="18558"/>
    <cellStyle name="Input 2 45 2 43" xfId="18559"/>
    <cellStyle name="Input 2 45 2 44" xfId="18560"/>
    <cellStyle name="Input 2 45 2 45" xfId="18561"/>
    <cellStyle name="Input 2 45 2 46" xfId="18562"/>
    <cellStyle name="Input 2 45 2 47" xfId="18563"/>
    <cellStyle name="Input 2 45 2 48" xfId="18564"/>
    <cellStyle name="Input 2 45 2 49" xfId="18565"/>
    <cellStyle name="Input 2 45 2 5" xfId="18566"/>
    <cellStyle name="Input 2 45 2 6" xfId="18567"/>
    <cellStyle name="Input 2 45 2 7" xfId="18568"/>
    <cellStyle name="Input 2 45 2 8" xfId="18569"/>
    <cellStyle name="Input 2 45 2 9" xfId="18570"/>
    <cellStyle name="Input 2 45 20" xfId="18571"/>
    <cellStyle name="Input 2 45 21" xfId="18572"/>
    <cellStyle name="Input 2 45 22" xfId="18573"/>
    <cellStyle name="Input 2 45 23" xfId="18574"/>
    <cellStyle name="Input 2 45 24" xfId="18575"/>
    <cellStyle name="Input 2 45 25" xfId="18576"/>
    <cellStyle name="Input 2 45 26" xfId="18577"/>
    <cellStyle name="Input 2 45 27" xfId="18578"/>
    <cellStyle name="Input 2 45 28" xfId="18579"/>
    <cellStyle name="Input 2 45 29" xfId="18580"/>
    <cellStyle name="Input 2 45 3" xfId="18581"/>
    <cellStyle name="Input 2 45 3 2" xfId="18582"/>
    <cellStyle name="Input 2 45 3 3" xfId="18583"/>
    <cellStyle name="Input 2 45 3 4" xfId="18584"/>
    <cellStyle name="Input 2 45 3 5" xfId="18585"/>
    <cellStyle name="Input 2 45 3 6" xfId="18586"/>
    <cellStyle name="Input 2 45 30" xfId="18587"/>
    <cellStyle name="Input 2 45 31" xfId="18588"/>
    <cellStyle name="Input 2 45 32" xfId="18589"/>
    <cellStyle name="Input 2 45 33" xfId="18590"/>
    <cellStyle name="Input 2 45 34" xfId="18591"/>
    <cellStyle name="Input 2 45 35" xfId="18592"/>
    <cellStyle name="Input 2 45 36" xfId="18593"/>
    <cellStyle name="Input 2 45 37" xfId="18594"/>
    <cellStyle name="Input 2 45 38" xfId="18595"/>
    <cellStyle name="Input 2 45 39" xfId="18596"/>
    <cellStyle name="Input 2 45 4" xfId="18597"/>
    <cellStyle name="Input 2 45 40" xfId="18598"/>
    <cellStyle name="Input 2 45 41" xfId="18599"/>
    <cellStyle name="Input 2 45 42" xfId="18600"/>
    <cellStyle name="Input 2 45 43" xfId="18601"/>
    <cellStyle name="Input 2 45 44" xfId="18602"/>
    <cellStyle name="Input 2 45 45" xfId="18603"/>
    <cellStyle name="Input 2 45 46" xfId="18604"/>
    <cellStyle name="Input 2 45 5" xfId="18605"/>
    <cellStyle name="Input 2 45 6" xfId="18606"/>
    <cellStyle name="Input 2 45 7" xfId="18607"/>
    <cellStyle name="Input 2 45 8" xfId="18608"/>
    <cellStyle name="Input 2 45 9" xfId="18609"/>
    <cellStyle name="Input 2 46" xfId="18610"/>
    <cellStyle name="Input 2 46 10" xfId="18611"/>
    <cellStyle name="Input 2 46 11" xfId="18612"/>
    <cellStyle name="Input 2 46 12" xfId="18613"/>
    <cellStyle name="Input 2 46 13" xfId="18614"/>
    <cellStyle name="Input 2 46 14" xfId="18615"/>
    <cellStyle name="Input 2 46 15" xfId="18616"/>
    <cellStyle name="Input 2 46 16" xfId="18617"/>
    <cellStyle name="Input 2 46 17" xfId="18618"/>
    <cellStyle name="Input 2 46 18" xfId="18619"/>
    <cellStyle name="Input 2 46 19" xfId="18620"/>
    <cellStyle name="Input 2 46 2" xfId="18621"/>
    <cellStyle name="Input 2 46 2 10" xfId="18622"/>
    <cellStyle name="Input 2 46 2 11" xfId="18623"/>
    <cellStyle name="Input 2 46 2 12" xfId="18624"/>
    <cellStyle name="Input 2 46 2 13" xfId="18625"/>
    <cellStyle name="Input 2 46 2 14" xfId="18626"/>
    <cellStyle name="Input 2 46 2 15" xfId="18627"/>
    <cellStyle name="Input 2 46 2 16" xfId="18628"/>
    <cellStyle name="Input 2 46 2 17" xfId="18629"/>
    <cellStyle name="Input 2 46 2 18" xfId="18630"/>
    <cellStyle name="Input 2 46 2 19" xfId="18631"/>
    <cellStyle name="Input 2 46 2 2" xfId="18632"/>
    <cellStyle name="Input 2 46 2 2 10" xfId="18633"/>
    <cellStyle name="Input 2 46 2 2 11" xfId="18634"/>
    <cellStyle name="Input 2 46 2 2 12" xfId="18635"/>
    <cellStyle name="Input 2 46 2 2 13" xfId="18636"/>
    <cellStyle name="Input 2 46 2 2 14" xfId="18637"/>
    <cellStyle name="Input 2 46 2 2 15" xfId="18638"/>
    <cellStyle name="Input 2 46 2 2 16" xfId="18639"/>
    <cellStyle name="Input 2 46 2 2 17" xfId="18640"/>
    <cellStyle name="Input 2 46 2 2 18" xfId="18641"/>
    <cellStyle name="Input 2 46 2 2 19" xfId="18642"/>
    <cellStyle name="Input 2 46 2 2 2" xfId="18643"/>
    <cellStyle name="Input 2 46 2 2 20" xfId="18644"/>
    <cellStyle name="Input 2 46 2 2 21" xfId="18645"/>
    <cellStyle name="Input 2 46 2 2 22" xfId="18646"/>
    <cellStyle name="Input 2 46 2 2 23" xfId="18647"/>
    <cellStyle name="Input 2 46 2 2 24" xfId="18648"/>
    <cellStyle name="Input 2 46 2 2 25" xfId="18649"/>
    <cellStyle name="Input 2 46 2 2 26" xfId="18650"/>
    <cellStyle name="Input 2 46 2 2 27" xfId="18651"/>
    <cellStyle name="Input 2 46 2 2 28" xfId="18652"/>
    <cellStyle name="Input 2 46 2 2 29" xfId="18653"/>
    <cellStyle name="Input 2 46 2 2 3" xfId="18654"/>
    <cellStyle name="Input 2 46 2 2 30" xfId="18655"/>
    <cellStyle name="Input 2 46 2 2 31" xfId="18656"/>
    <cellStyle name="Input 2 46 2 2 32" xfId="18657"/>
    <cellStyle name="Input 2 46 2 2 33" xfId="18658"/>
    <cellStyle name="Input 2 46 2 2 34" xfId="18659"/>
    <cellStyle name="Input 2 46 2 2 35" xfId="18660"/>
    <cellStyle name="Input 2 46 2 2 36" xfId="18661"/>
    <cellStyle name="Input 2 46 2 2 37" xfId="18662"/>
    <cellStyle name="Input 2 46 2 2 38" xfId="18663"/>
    <cellStyle name="Input 2 46 2 2 39" xfId="18664"/>
    <cellStyle name="Input 2 46 2 2 4" xfId="18665"/>
    <cellStyle name="Input 2 46 2 2 40" xfId="18666"/>
    <cellStyle name="Input 2 46 2 2 41" xfId="18667"/>
    <cellStyle name="Input 2 46 2 2 42" xfId="18668"/>
    <cellStyle name="Input 2 46 2 2 43" xfId="18669"/>
    <cellStyle name="Input 2 46 2 2 44" xfId="18670"/>
    <cellStyle name="Input 2 46 2 2 45" xfId="18671"/>
    <cellStyle name="Input 2 46 2 2 46" xfId="18672"/>
    <cellStyle name="Input 2 46 2 2 47" xfId="18673"/>
    <cellStyle name="Input 2 46 2 2 5" xfId="18674"/>
    <cellStyle name="Input 2 46 2 2 6" xfId="18675"/>
    <cellStyle name="Input 2 46 2 2 7" xfId="18676"/>
    <cellStyle name="Input 2 46 2 2 8" xfId="18677"/>
    <cellStyle name="Input 2 46 2 2 9" xfId="18678"/>
    <cellStyle name="Input 2 46 2 20" xfId="18679"/>
    <cellStyle name="Input 2 46 2 21" xfId="18680"/>
    <cellStyle name="Input 2 46 2 22" xfId="18681"/>
    <cellStyle name="Input 2 46 2 23" xfId="18682"/>
    <cellStyle name="Input 2 46 2 24" xfId="18683"/>
    <cellStyle name="Input 2 46 2 25" xfId="18684"/>
    <cellStyle name="Input 2 46 2 26" xfId="18685"/>
    <cellStyle name="Input 2 46 2 27" xfId="18686"/>
    <cellStyle name="Input 2 46 2 28" xfId="18687"/>
    <cellStyle name="Input 2 46 2 29" xfId="18688"/>
    <cellStyle name="Input 2 46 2 3" xfId="18689"/>
    <cellStyle name="Input 2 46 2 30" xfId="18690"/>
    <cellStyle name="Input 2 46 2 31" xfId="18691"/>
    <cellStyle name="Input 2 46 2 32" xfId="18692"/>
    <cellStyle name="Input 2 46 2 33" xfId="18693"/>
    <cellStyle name="Input 2 46 2 34" xfId="18694"/>
    <cellStyle name="Input 2 46 2 35" xfId="18695"/>
    <cellStyle name="Input 2 46 2 36" xfId="18696"/>
    <cellStyle name="Input 2 46 2 37" xfId="18697"/>
    <cellStyle name="Input 2 46 2 38" xfId="18698"/>
    <cellStyle name="Input 2 46 2 39" xfId="18699"/>
    <cellStyle name="Input 2 46 2 4" xfId="18700"/>
    <cellStyle name="Input 2 46 2 40" xfId="18701"/>
    <cellStyle name="Input 2 46 2 41" xfId="18702"/>
    <cellStyle name="Input 2 46 2 42" xfId="18703"/>
    <cellStyle name="Input 2 46 2 43" xfId="18704"/>
    <cellStyle name="Input 2 46 2 44" xfId="18705"/>
    <cellStyle name="Input 2 46 2 45" xfId="18706"/>
    <cellStyle name="Input 2 46 2 46" xfId="18707"/>
    <cellStyle name="Input 2 46 2 47" xfId="18708"/>
    <cellStyle name="Input 2 46 2 48" xfId="18709"/>
    <cellStyle name="Input 2 46 2 49" xfId="18710"/>
    <cellStyle name="Input 2 46 2 5" xfId="18711"/>
    <cellStyle name="Input 2 46 2 6" xfId="18712"/>
    <cellStyle name="Input 2 46 2 7" xfId="18713"/>
    <cellStyle name="Input 2 46 2 8" xfId="18714"/>
    <cellStyle name="Input 2 46 2 9" xfId="18715"/>
    <cellStyle name="Input 2 46 20" xfId="18716"/>
    <cellStyle name="Input 2 46 21" xfId="18717"/>
    <cellStyle name="Input 2 46 22" xfId="18718"/>
    <cellStyle name="Input 2 46 23" xfId="18719"/>
    <cellStyle name="Input 2 46 24" xfId="18720"/>
    <cellStyle name="Input 2 46 25" xfId="18721"/>
    <cellStyle name="Input 2 46 26" xfId="18722"/>
    <cellStyle name="Input 2 46 27" xfId="18723"/>
    <cellStyle name="Input 2 46 28" xfId="18724"/>
    <cellStyle name="Input 2 46 29" xfId="18725"/>
    <cellStyle name="Input 2 46 3" xfId="18726"/>
    <cellStyle name="Input 2 46 3 2" xfId="18727"/>
    <cellStyle name="Input 2 46 3 3" xfId="18728"/>
    <cellStyle name="Input 2 46 3 4" xfId="18729"/>
    <cellStyle name="Input 2 46 3 5" xfId="18730"/>
    <cellStyle name="Input 2 46 3 6" xfId="18731"/>
    <cellStyle name="Input 2 46 30" xfId="18732"/>
    <cellStyle name="Input 2 46 31" xfId="18733"/>
    <cellStyle name="Input 2 46 32" xfId="18734"/>
    <cellStyle name="Input 2 46 33" xfId="18735"/>
    <cellStyle name="Input 2 46 34" xfId="18736"/>
    <cellStyle name="Input 2 46 35" xfId="18737"/>
    <cellStyle name="Input 2 46 36" xfId="18738"/>
    <cellStyle name="Input 2 46 37" xfId="18739"/>
    <cellStyle name="Input 2 46 38" xfId="18740"/>
    <cellStyle name="Input 2 46 39" xfId="18741"/>
    <cellStyle name="Input 2 46 4" xfId="18742"/>
    <cellStyle name="Input 2 46 40" xfId="18743"/>
    <cellStyle name="Input 2 46 41" xfId="18744"/>
    <cellStyle name="Input 2 46 42" xfId="18745"/>
    <cellStyle name="Input 2 46 43" xfId="18746"/>
    <cellStyle name="Input 2 46 44" xfId="18747"/>
    <cellStyle name="Input 2 46 45" xfId="18748"/>
    <cellStyle name="Input 2 46 46" xfId="18749"/>
    <cellStyle name="Input 2 46 5" xfId="18750"/>
    <cellStyle name="Input 2 46 6" xfId="18751"/>
    <cellStyle name="Input 2 46 7" xfId="18752"/>
    <cellStyle name="Input 2 46 8" xfId="18753"/>
    <cellStyle name="Input 2 46 9" xfId="18754"/>
    <cellStyle name="Input 2 47" xfId="18755"/>
    <cellStyle name="Input 2 47 10" xfId="18756"/>
    <cellStyle name="Input 2 47 11" xfId="18757"/>
    <cellStyle name="Input 2 47 12" xfId="18758"/>
    <cellStyle name="Input 2 47 13" xfId="18759"/>
    <cellStyle name="Input 2 47 14" xfId="18760"/>
    <cellStyle name="Input 2 47 15" xfId="18761"/>
    <cellStyle name="Input 2 47 16" xfId="18762"/>
    <cellStyle name="Input 2 47 17" xfId="18763"/>
    <cellStyle name="Input 2 47 18" xfId="18764"/>
    <cellStyle name="Input 2 47 19" xfId="18765"/>
    <cellStyle name="Input 2 47 2" xfId="18766"/>
    <cellStyle name="Input 2 47 2 10" xfId="18767"/>
    <cellStyle name="Input 2 47 2 11" xfId="18768"/>
    <cellStyle name="Input 2 47 2 12" xfId="18769"/>
    <cellStyle name="Input 2 47 2 13" xfId="18770"/>
    <cellStyle name="Input 2 47 2 14" xfId="18771"/>
    <cellStyle name="Input 2 47 2 15" xfId="18772"/>
    <cellStyle name="Input 2 47 2 16" xfId="18773"/>
    <cellStyle name="Input 2 47 2 17" xfId="18774"/>
    <cellStyle name="Input 2 47 2 18" xfId="18775"/>
    <cellStyle name="Input 2 47 2 19" xfId="18776"/>
    <cellStyle name="Input 2 47 2 2" xfId="18777"/>
    <cellStyle name="Input 2 47 2 2 10" xfId="18778"/>
    <cellStyle name="Input 2 47 2 2 11" xfId="18779"/>
    <cellStyle name="Input 2 47 2 2 12" xfId="18780"/>
    <cellStyle name="Input 2 47 2 2 13" xfId="18781"/>
    <cellStyle name="Input 2 47 2 2 14" xfId="18782"/>
    <cellStyle name="Input 2 47 2 2 15" xfId="18783"/>
    <cellStyle name="Input 2 47 2 2 16" xfId="18784"/>
    <cellStyle name="Input 2 47 2 2 17" xfId="18785"/>
    <cellStyle name="Input 2 47 2 2 18" xfId="18786"/>
    <cellStyle name="Input 2 47 2 2 19" xfId="18787"/>
    <cellStyle name="Input 2 47 2 2 2" xfId="18788"/>
    <cellStyle name="Input 2 47 2 2 20" xfId="18789"/>
    <cellStyle name="Input 2 47 2 2 21" xfId="18790"/>
    <cellStyle name="Input 2 47 2 2 22" xfId="18791"/>
    <cellStyle name="Input 2 47 2 2 23" xfId="18792"/>
    <cellStyle name="Input 2 47 2 2 24" xfId="18793"/>
    <cellStyle name="Input 2 47 2 2 25" xfId="18794"/>
    <cellStyle name="Input 2 47 2 2 26" xfId="18795"/>
    <cellStyle name="Input 2 47 2 2 27" xfId="18796"/>
    <cellStyle name="Input 2 47 2 2 28" xfId="18797"/>
    <cellStyle name="Input 2 47 2 2 29" xfId="18798"/>
    <cellStyle name="Input 2 47 2 2 3" xfId="18799"/>
    <cellStyle name="Input 2 47 2 2 30" xfId="18800"/>
    <cellStyle name="Input 2 47 2 2 31" xfId="18801"/>
    <cellStyle name="Input 2 47 2 2 32" xfId="18802"/>
    <cellStyle name="Input 2 47 2 2 33" xfId="18803"/>
    <cellStyle name="Input 2 47 2 2 34" xfId="18804"/>
    <cellStyle name="Input 2 47 2 2 35" xfId="18805"/>
    <cellStyle name="Input 2 47 2 2 36" xfId="18806"/>
    <cellStyle name="Input 2 47 2 2 37" xfId="18807"/>
    <cellStyle name="Input 2 47 2 2 38" xfId="18808"/>
    <cellStyle name="Input 2 47 2 2 39" xfId="18809"/>
    <cellStyle name="Input 2 47 2 2 4" xfId="18810"/>
    <cellStyle name="Input 2 47 2 2 40" xfId="18811"/>
    <cellStyle name="Input 2 47 2 2 41" xfId="18812"/>
    <cellStyle name="Input 2 47 2 2 42" xfId="18813"/>
    <cellStyle name="Input 2 47 2 2 43" xfId="18814"/>
    <cellStyle name="Input 2 47 2 2 44" xfId="18815"/>
    <cellStyle name="Input 2 47 2 2 45" xfId="18816"/>
    <cellStyle name="Input 2 47 2 2 46" xfId="18817"/>
    <cellStyle name="Input 2 47 2 2 47" xfId="18818"/>
    <cellStyle name="Input 2 47 2 2 5" xfId="18819"/>
    <cellStyle name="Input 2 47 2 2 6" xfId="18820"/>
    <cellStyle name="Input 2 47 2 2 7" xfId="18821"/>
    <cellStyle name="Input 2 47 2 2 8" xfId="18822"/>
    <cellStyle name="Input 2 47 2 2 9" xfId="18823"/>
    <cellStyle name="Input 2 47 2 20" xfId="18824"/>
    <cellStyle name="Input 2 47 2 21" xfId="18825"/>
    <cellStyle name="Input 2 47 2 22" xfId="18826"/>
    <cellStyle name="Input 2 47 2 23" xfId="18827"/>
    <cellStyle name="Input 2 47 2 24" xfId="18828"/>
    <cellStyle name="Input 2 47 2 25" xfId="18829"/>
    <cellStyle name="Input 2 47 2 26" xfId="18830"/>
    <cellStyle name="Input 2 47 2 27" xfId="18831"/>
    <cellStyle name="Input 2 47 2 28" xfId="18832"/>
    <cellStyle name="Input 2 47 2 29" xfId="18833"/>
    <cellStyle name="Input 2 47 2 3" xfId="18834"/>
    <cellStyle name="Input 2 47 2 30" xfId="18835"/>
    <cellStyle name="Input 2 47 2 31" xfId="18836"/>
    <cellStyle name="Input 2 47 2 32" xfId="18837"/>
    <cellStyle name="Input 2 47 2 33" xfId="18838"/>
    <cellStyle name="Input 2 47 2 34" xfId="18839"/>
    <cellStyle name="Input 2 47 2 35" xfId="18840"/>
    <cellStyle name="Input 2 47 2 36" xfId="18841"/>
    <cellStyle name="Input 2 47 2 37" xfId="18842"/>
    <cellStyle name="Input 2 47 2 38" xfId="18843"/>
    <cellStyle name="Input 2 47 2 39" xfId="18844"/>
    <cellStyle name="Input 2 47 2 4" xfId="18845"/>
    <cellStyle name="Input 2 47 2 40" xfId="18846"/>
    <cellStyle name="Input 2 47 2 41" xfId="18847"/>
    <cellStyle name="Input 2 47 2 42" xfId="18848"/>
    <cellStyle name="Input 2 47 2 43" xfId="18849"/>
    <cellStyle name="Input 2 47 2 44" xfId="18850"/>
    <cellStyle name="Input 2 47 2 45" xfId="18851"/>
    <cellStyle name="Input 2 47 2 46" xfId="18852"/>
    <cellStyle name="Input 2 47 2 47" xfId="18853"/>
    <cellStyle name="Input 2 47 2 48" xfId="18854"/>
    <cellStyle name="Input 2 47 2 49" xfId="18855"/>
    <cellStyle name="Input 2 47 2 5" xfId="18856"/>
    <cellStyle name="Input 2 47 2 6" xfId="18857"/>
    <cellStyle name="Input 2 47 2 7" xfId="18858"/>
    <cellStyle name="Input 2 47 2 8" xfId="18859"/>
    <cellStyle name="Input 2 47 2 9" xfId="18860"/>
    <cellStyle name="Input 2 47 20" xfId="18861"/>
    <cellStyle name="Input 2 47 21" xfId="18862"/>
    <cellStyle name="Input 2 47 22" xfId="18863"/>
    <cellStyle name="Input 2 47 23" xfId="18864"/>
    <cellStyle name="Input 2 47 24" xfId="18865"/>
    <cellStyle name="Input 2 47 25" xfId="18866"/>
    <cellStyle name="Input 2 47 26" xfId="18867"/>
    <cellStyle name="Input 2 47 27" xfId="18868"/>
    <cellStyle name="Input 2 47 28" xfId="18869"/>
    <cellStyle name="Input 2 47 29" xfId="18870"/>
    <cellStyle name="Input 2 47 3" xfId="18871"/>
    <cellStyle name="Input 2 47 3 2" xfId="18872"/>
    <cellStyle name="Input 2 47 3 3" xfId="18873"/>
    <cellStyle name="Input 2 47 3 4" xfId="18874"/>
    <cellStyle name="Input 2 47 3 5" xfId="18875"/>
    <cellStyle name="Input 2 47 3 6" xfId="18876"/>
    <cellStyle name="Input 2 47 30" xfId="18877"/>
    <cellStyle name="Input 2 47 31" xfId="18878"/>
    <cellStyle name="Input 2 47 32" xfId="18879"/>
    <cellStyle name="Input 2 47 33" xfId="18880"/>
    <cellStyle name="Input 2 47 34" xfId="18881"/>
    <cellStyle name="Input 2 47 35" xfId="18882"/>
    <cellStyle name="Input 2 47 36" xfId="18883"/>
    <cellStyle name="Input 2 47 37" xfId="18884"/>
    <cellStyle name="Input 2 47 38" xfId="18885"/>
    <cellStyle name="Input 2 47 39" xfId="18886"/>
    <cellStyle name="Input 2 47 4" xfId="18887"/>
    <cellStyle name="Input 2 47 40" xfId="18888"/>
    <cellStyle name="Input 2 47 41" xfId="18889"/>
    <cellStyle name="Input 2 47 42" xfId="18890"/>
    <cellStyle name="Input 2 47 43" xfId="18891"/>
    <cellStyle name="Input 2 47 44" xfId="18892"/>
    <cellStyle name="Input 2 47 45" xfId="18893"/>
    <cellStyle name="Input 2 47 46" xfId="18894"/>
    <cellStyle name="Input 2 47 5" xfId="18895"/>
    <cellStyle name="Input 2 47 6" xfId="18896"/>
    <cellStyle name="Input 2 47 7" xfId="18897"/>
    <cellStyle name="Input 2 47 8" xfId="18898"/>
    <cellStyle name="Input 2 47 9" xfId="18899"/>
    <cellStyle name="Input 2 48" xfId="18900"/>
    <cellStyle name="Input 2 48 10" xfId="18901"/>
    <cellStyle name="Input 2 48 11" xfId="18902"/>
    <cellStyle name="Input 2 48 12" xfId="18903"/>
    <cellStyle name="Input 2 48 13" xfId="18904"/>
    <cellStyle name="Input 2 48 14" xfId="18905"/>
    <cellStyle name="Input 2 48 15" xfId="18906"/>
    <cellStyle name="Input 2 48 16" xfId="18907"/>
    <cellStyle name="Input 2 48 17" xfId="18908"/>
    <cellStyle name="Input 2 48 18" xfId="18909"/>
    <cellStyle name="Input 2 48 19" xfId="18910"/>
    <cellStyle name="Input 2 48 2" xfId="18911"/>
    <cellStyle name="Input 2 48 2 10" xfId="18912"/>
    <cellStyle name="Input 2 48 2 11" xfId="18913"/>
    <cellStyle name="Input 2 48 2 12" xfId="18914"/>
    <cellStyle name="Input 2 48 2 13" xfId="18915"/>
    <cellStyle name="Input 2 48 2 14" xfId="18916"/>
    <cellStyle name="Input 2 48 2 15" xfId="18917"/>
    <cellStyle name="Input 2 48 2 16" xfId="18918"/>
    <cellStyle name="Input 2 48 2 17" xfId="18919"/>
    <cellStyle name="Input 2 48 2 18" xfId="18920"/>
    <cellStyle name="Input 2 48 2 19" xfId="18921"/>
    <cellStyle name="Input 2 48 2 2" xfId="18922"/>
    <cellStyle name="Input 2 48 2 2 10" xfId="18923"/>
    <cellStyle name="Input 2 48 2 2 11" xfId="18924"/>
    <cellStyle name="Input 2 48 2 2 12" xfId="18925"/>
    <cellStyle name="Input 2 48 2 2 13" xfId="18926"/>
    <cellStyle name="Input 2 48 2 2 14" xfId="18927"/>
    <cellStyle name="Input 2 48 2 2 15" xfId="18928"/>
    <cellStyle name="Input 2 48 2 2 16" xfId="18929"/>
    <cellStyle name="Input 2 48 2 2 17" xfId="18930"/>
    <cellStyle name="Input 2 48 2 2 18" xfId="18931"/>
    <cellStyle name="Input 2 48 2 2 19" xfId="18932"/>
    <cellStyle name="Input 2 48 2 2 2" xfId="18933"/>
    <cellStyle name="Input 2 48 2 2 20" xfId="18934"/>
    <cellStyle name="Input 2 48 2 2 21" xfId="18935"/>
    <cellStyle name="Input 2 48 2 2 22" xfId="18936"/>
    <cellStyle name="Input 2 48 2 2 23" xfId="18937"/>
    <cellStyle name="Input 2 48 2 2 24" xfId="18938"/>
    <cellStyle name="Input 2 48 2 2 25" xfId="18939"/>
    <cellStyle name="Input 2 48 2 2 26" xfId="18940"/>
    <cellStyle name="Input 2 48 2 2 27" xfId="18941"/>
    <cellStyle name="Input 2 48 2 2 28" xfId="18942"/>
    <cellStyle name="Input 2 48 2 2 29" xfId="18943"/>
    <cellStyle name="Input 2 48 2 2 3" xfId="18944"/>
    <cellStyle name="Input 2 48 2 2 30" xfId="18945"/>
    <cellStyle name="Input 2 48 2 2 31" xfId="18946"/>
    <cellStyle name="Input 2 48 2 2 32" xfId="18947"/>
    <cellStyle name="Input 2 48 2 2 33" xfId="18948"/>
    <cellStyle name="Input 2 48 2 2 34" xfId="18949"/>
    <cellStyle name="Input 2 48 2 2 35" xfId="18950"/>
    <cellStyle name="Input 2 48 2 2 36" xfId="18951"/>
    <cellStyle name="Input 2 48 2 2 37" xfId="18952"/>
    <cellStyle name="Input 2 48 2 2 38" xfId="18953"/>
    <cellStyle name="Input 2 48 2 2 39" xfId="18954"/>
    <cellStyle name="Input 2 48 2 2 4" xfId="18955"/>
    <cellStyle name="Input 2 48 2 2 40" xfId="18956"/>
    <cellStyle name="Input 2 48 2 2 41" xfId="18957"/>
    <cellStyle name="Input 2 48 2 2 42" xfId="18958"/>
    <cellStyle name="Input 2 48 2 2 43" xfId="18959"/>
    <cellStyle name="Input 2 48 2 2 44" xfId="18960"/>
    <cellStyle name="Input 2 48 2 2 45" xfId="18961"/>
    <cellStyle name="Input 2 48 2 2 46" xfId="18962"/>
    <cellStyle name="Input 2 48 2 2 47" xfId="18963"/>
    <cellStyle name="Input 2 48 2 2 5" xfId="18964"/>
    <cellStyle name="Input 2 48 2 2 6" xfId="18965"/>
    <cellStyle name="Input 2 48 2 2 7" xfId="18966"/>
    <cellStyle name="Input 2 48 2 2 8" xfId="18967"/>
    <cellStyle name="Input 2 48 2 2 9" xfId="18968"/>
    <cellStyle name="Input 2 48 2 20" xfId="18969"/>
    <cellStyle name="Input 2 48 2 21" xfId="18970"/>
    <cellStyle name="Input 2 48 2 22" xfId="18971"/>
    <cellStyle name="Input 2 48 2 23" xfId="18972"/>
    <cellStyle name="Input 2 48 2 24" xfId="18973"/>
    <cellStyle name="Input 2 48 2 25" xfId="18974"/>
    <cellStyle name="Input 2 48 2 26" xfId="18975"/>
    <cellStyle name="Input 2 48 2 27" xfId="18976"/>
    <cellStyle name="Input 2 48 2 28" xfId="18977"/>
    <cellStyle name="Input 2 48 2 29" xfId="18978"/>
    <cellStyle name="Input 2 48 2 3" xfId="18979"/>
    <cellStyle name="Input 2 48 2 30" xfId="18980"/>
    <cellStyle name="Input 2 48 2 31" xfId="18981"/>
    <cellStyle name="Input 2 48 2 32" xfId="18982"/>
    <cellStyle name="Input 2 48 2 33" xfId="18983"/>
    <cellStyle name="Input 2 48 2 34" xfId="18984"/>
    <cellStyle name="Input 2 48 2 35" xfId="18985"/>
    <cellStyle name="Input 2 48 2 36" xfId="18986"/>
    <cellStyle name="Input 2 48 2 37" xfId="18987"/>
    <cellStyle name="Input 2 48 2 38" xfId="18988"/>
    <cellStyle name="Input 2 48 2 39" xfId="18989"/>
    <cellStyle name="Input 2 48 2 4" xfId="18990"/>
    <cellStyle name="Input 2 48 2 40" xfId="18991"/>
    <cellStyle name="Input 2 48 2 41" xfId="18992"/>
    <cellStyle name="Input 2 48 2 42" xfId="18993"/>
    <cellStyle name="Input 2 48 2 43" xfId="18994"/>
    <cellStyle name="Input 2 48 2 44" xfId="18995"/>
    <cellStyle name="Input 2 48 2 45" xfId="18996"/>
    <cellStyle name="Input 2 48 2 46" xfId="18997"/>
    <cellStyle name="Input 2 48 2 47" xfId="18998"/>
    <cellStyle name="Input 2 48 2 48" xfId="18999"/>
    <cellStyle name="Input 2 48 2 49" xfId="19000"/>
    <cellStyle name="Input 2 48 2 5" xfId="19001"/>
    <cellStyle name="Input 2 48 2 6" xfId="19002"/>
    <cellStyle name="Input 2 48 2 7" xfId="19003"/>
    <cellStyle name="Input 2 48 2 8" xfId="19004"/>
    <cellStyle name="Input 2 48 2 9" xfId="19005"/>
    <cellStyle name="Input 2 48 20" xfId="19006"/>
    <cellStyle name="Input 2 48 21" xfId="19007"/>
    <cellStyle name="Input 2 48 22" xfId="19008"/>
    <cellStyle name="Input 2 48 23" xfId="19009"/>
    <cellStyle name="Input 2 48 24" xfId="19010"/>
    <cellStyle name="Input 2 48 25" xfId="19011"/>
    <cellStyle name="Input 2 48 26" xfId="19012"/>
    <cellStyle name="Input 2 48 27" xfId="19013"/>
    <cellStyle name="Input 2 48 28" xfId="19014"/>
    <cellStyle name="Input 2 48 29" xfId="19015"/>
    <cellStyle name="Input 2 48 3" xfId="19016"/>
    <cellStyle name="Input 2 48 3 2" xfId="19017"/>
    <cellStyle name="Input 2 48 3 3" xfId="19018"/>
    <cellStyle name="Input 2 48 3 4" xfId="19019"/>
    <cellStyle name="Input 2 48 3 5" xfId="19020"/>
    <cellStyle name="Input 2 48 3 6" xfId="19021"/>
    <cellStyle name="Input 2 48 30" xfId="19022"/>
    <cellStyle name="Input 2 48 31" xfId="19023"/>
    <cellStyle name="Input 2 48 32" xfId="19024"/>
    <cellStyle name="Input 2 48 33" xfId="19025"/>
    <cellStyle name="Input 2 48 34" xfId="19026"/>
    <cellStyle name="Input 2 48 35" xfId="19027"/>
    <cellStyle name="Input 2 48 36" xfId="19028"/>
    <cellStyle name="Input 2 48 37" xfId="19029"/>
    <cellStyle name="Input 2 48 38" xfId="19030"/>
    <cellStyle name="Input 2 48 39" xfId="19031"/>
    <cellStyle name="Input 2 48 4" xfId="19032"/>
    <cellStyle name="Input 2 48 40" xfId="19033"/>
    <cellStyle name="Input 2 48 41" xfId="19034"/>
    <cellStyle name="Input 2 48 42" xfId="19035"/>
    <cellStyle name="Input 2 48 43" xfId="19036"/>
    <cellStyle name="Input 2 48 44" xfId="19037"/>
    <cellStyle name="Input 2 48 45" xfId="19038"/>
    <cellStyle name="Input 2 48 46" xfId="19039"/>
    <cellStyle name="Input 2 48 5" xfId="19040"/>
    <cellStyle name="Input 2 48 6" xfId="19041"/>
    <cellStyle name="Input 2 48 7" xfId="19042"/>
    <cellStyle name="Input 2 48 8" xfId="19043"/>
    <cellStyle name="Input 2 48 9" xfId="19044"/>
    <cellStyle name="Input 2 49" xfId="19045"/>
    <cellStyle name="Input 2 49 10" xfId="19046"/>
    <cellStyle name="Input 2 49 11" xfId="19047"/>
    <cellStyle name="Input 2 49 12" xfId="19048"/>
    <cellStyle name="Input 2 49 13" xfId="19049"/>
    <cellStyle name="Input 2 49 14" xfId="19050"/>
    <cellStyle name="Input 2 49 15" xfId="19051"/>
    <cellStyle name="Input 2 49 16" xfId="19052"/>
    <cellStyle name="Input 2 49 17" xfId="19053"/>
    <cellStyle name="Input 2 49 18" xfId="19054"/>
    <cellStyle name="Input 2 49 19" xfId="19055"/>
    <cellStyle name="Input 2 49 2" xfId="19056"/>
    <cellStyle name="Input 2 49 2 10" xfId="19057"/>
    <cellStyle name="Input 2 49 2 11" xfId="19058"/>
    <cellStyle name="Input 2 49 2 12" xfId="19059"/>
    <cellStyle name="Input 2 49 2 13" xfId="19060"/>
    <cellStyle name="Input 2 49 2 14" xfId="19061"/>
    <cellStyle name="Input 2 49 2 15" xfId="19062"/>
    <cellStyle name="Input 2 49 2 16" xfId="19063"/>
    <cellStyle name="Input 2 49 2 17" xfId="19064"/>
    <cellStyle name="Input 2 49 2 18" xfId="19065"/>
    <cellStyle name="Input 2 49 2 19" xfId="19066"/>
    <cellStyle name="Input 2 49 2 2" xfId="19067"/>
    <cellStyle name="Input 2 49 2 2 10" xfId="19068"/>
    <cellStyle name="Input 2 49 2 2 11" xfId="19069"/>
    <cellStyle name="Input 2 49 2 2 12" xfId="19070"/>
    <cellStyle name="Input 2 49 2 2 13" xfId="19071"/>
    <cellStyle name="Input 2 49 2 2 14" xfId="19072"/>
    <cellStyle name="Input 2 49 2 2 15" xfId="19073"/>
    <cellStyle name="Input 2 49 2 2 16" xfId="19074"/>
    <cellStyle name="Input 2 49 2 2 17" xfId="19075"/>
    <cellStyle name="Input 2 49 2 2 18" xfId="19076"/>
    <cellStyle name="Input 2 49 2 2 19" xfId="19077"/>
    <cellStyle name="Input 2 49 2 2 2" xfId="19078"/>
    <cellStyle name="Input 2 49 2 2 20" xfId="19079"/>
    <cellStyle name="Input 2 49 2 2 21" xfId="19080"/>
    <cellStyle name="Input 2 49 2 2 22" xfId="19081"/>
    <cellStyle name="Input 2 49 2 2 23" xfId="19082"/>
    <cellStyle name="Input 2 49 2 2 24" xfId="19083"/>
    <cellStyle name="Input 2 49 2 2 25" xfId="19084"/>
    <cellStyle name="Input 2 49 2 2 26" xfId="19085"/>
    <cellStyle name="Input 2 49 2 2 27" xfId="19086"/>
    <cellStyle name="Input 2 49 2 2 28" xfId="19087"/>
    <cellStyle name="Input 2 49 2 2 29" xfId="19088"/>
    <cellStyle name="Input 2 49 2 2 3" xfId="19089"/>
    <cellStyle name="Input 2 49 2 2 30" xfId="19090"/>
    <cellStyle name="Input 2 49 2 2 31" xfId="19091"/>
    <cellStyle name="Input 2 49 2 2 32" xfId="19092"/>
    <cellStyle name="Input 2 49 2 2 33" xfId="19093"/>
    <cellStyle name="Input 2 49 2 2 34" xfId="19094"/>
    <cellStyle name="Input 2 49 2 2 35" xfId="19095"/>
    <cellStyle name="Input 2 49 2 2 36" xfId="19096"/>
    <cellStyle name="Input 2 49 2 2 37" xfId="19097"/>
    <cellStyle name="Input 2 49 2 2 38" xfId="19098"/>
    <cellStyle name="Input 2 49 2 2 39" xfId="19099"/>
    <cellStyle name="Input 2 49 2 2 4" xfId="19100"/>
    <cellStyle name="Input 2 49 2 2 40" xfId="19101"/>
    <cellStyle name="Input 2 49 2 2 41" xfId="19102"/>
    <cellStyle name="Input 2 49 2 2 42" xfId="19103"/>
    <cellStyle name="Input 2 49 2 2 43" xfId="19104"/>
    <cellStyle name="Input 2 49 2 2 44" xfId="19105"/>
    <cellStyle name="Input 2 49 2 2 45" xfId="19106"/>
    <cellStyle name="Input 2 49 2 2 46" xfId="19107"/>
    <cellStyle name="Input 2 49 2 2 47" xfId="19108"/>
    <cellStyle name="Input 2 49 2 2 5" xfId="19109"/>
    <cellStyle name="Input 2 49 2 2 6" xfId="19110"/>
    <cellStyle name="Input 2 49 2 2 7" xfId="19111"/>
    <cellStyle name="Input 2 49 2 2 8" xfId="19112"/>
    <cellStyle name="Input 2 49 2 2 9" xfId="19113"/>
    <cellStyle name="Input 2 49 2 20" xfId="19114"/>
    <cellStyle name="Input 2 49 2 21" xfId="19115"/>
    <cellStyle name="Input 2 49 2 22" xfId="19116"/>
    <cellStyle name="Input 2 49 2 23" xfId="19117"/>
    <cellStyle name="Input 2 49 2 24" xfId="19118"/>
    <cellStyle name="Input 2 49 2 25" xfId="19119"/>
    <cellStyle name="Input 2 49 2 26" xfId="19120"/>
    <cellStyle name="Input 2 49 2 27" xfId="19121"/>
    <cellStyle name="Input 2 49 2 28" xfId="19122"/>
    <cellStyle name="Input 2 49 2 29" xfId="19123"/>
    <cellStyle name="Input 2 49 2 3" xfId="19124"/>
    <cellStyle name="Input 2 49 2 30" xfId="19125"/>
    <cellStyle name="Input 2 49 2 31" xfId="19126"/>
    <cellStyle name="Input 2 49 2 32" xfId="19127"/>
    <cellStyle name="Input 2 49 2 33" xfId="19128"/>
    <cellStyle name="Input 2 49 2 34" xfId="19129"/>
    <cellStyle name="Input 2 49 2 35" xfId="19130"/>
    <cellStyle name="Input 2 49 2 36" xfId="19131"/>
    <cellStyle name="Input 2 49 2 37" xfId="19132"/>
    <cellStyle name="Input 2 49 2 38" xfId="19133"/>
    <cellStyle name="Input 2 49 2 39" xfId="19134"/>
    <cellStyle name="Input 2 49 2 4" xfId="19135"/>
    <cellStyle name="Input 2 49 2 40" xfId="19136"/>
    <cellStyle name="Input 2 49 2 41" xfId="19137"/>
    <cellStyle name="Input 2 49 2 42" xfId="19138"/>
    <cellStyle name="Input 2 49 2 43" xfId="19139"/>
    <cellStyle name="Input 2 49 2 44" xfId="19140"/>
    <cellStyle name="Input 2 49 2 45" xfId="19141"/>
    <cellStyle name="Input 2 49 2 46" xfId="19142"/>
    <cellStyle name="Input 2 49 2 47" xfId="19143"/>
    <cellStyle name="Input 2 49 2 48" xfId="19144"/>
    <cellStyle name="Input 2 49 2 49" xfId="19145"/>
    <cellStyle name="Input 2 49 2 5" xfId="19146"/>
    <cellStyle name="Input 2 49 2 6" xfId="19147"/>
    <cellStyle name="Input 2 49 2 7" xfId="19148"/>
    <cellStyle name="Input 2 49 2 8" xfId="19149"/>
    <cellStyle name="Input 2 49 2 9" xfId="19150"/>
    <cellStyle name="Input 2 49 20" xfId="19151"/>
    <cellStyle name="Input 2 49 21" xfId="19152"/>
    <cellStyle name="Input 2 49 22" xfId="19153"/>
    <cellStyle name="Input 2 49 23" xfId="19154"/>
    <cellStyle name="Input 2 49 24" xfId="19155"/>
    <cellStyle name="Input 2 49 25" xfId="19156"/>
    <cellStyle name="Input 2 49 26" xfId="19157"/>
    <cellStyle name="Input 2 49 27" xfId="19158"/>
    <cellStyle name="Input 2 49 28" xfId="19159"/>
    <cellStyle name="Input 2 49 29" xfId="19160"/>
    <cellStyle name="Input 2 49 3" xfId="19161"/>
    <cellStyle name="Input 2 49 3 2" xfId="19162"/>
    <cellStyle name="Input 2 49 3 3" xfId="19163"/>
    <cellStyle name="Input 2 49 3 4" xfId="19164"/>
    <cellStyle name="Input 2 49 3 5" xfId="19165"/>
    <cellStyle name="Input 2 49 3 6" xfId="19166"/>
    <cellStyle name="Input 2 49 30" xfId="19167"/>
    <cellStyle name="Input 2 49 31" xfId="19168"/>
    <cellStyle name="Input 2 49 32" xfId="19169"/>
    <cellStyle name="Input 2 49 33" xfId="19170"/>
    <cellStyle name="Input 2 49 34" xfId="19171"/>
    <cellStyle name="Input 2 49 35" xfId="19172"/>
    <cellStyle name="Input 2 49 36" xfId="19173"/>
    <cellStyle name="Input 2 49 37" xfId="19174"/>
    <cellStyle name="Input 2 49 38" xfId="19175"/>
    <cellStyle name="Input 2 49 39" xfId="19176"/>
    <cellStyle name="Input 2 49 4" xfId="19177"/>
    <cellStyle name="Input 2 49 40" xfId="19178"/>
    <cellStyle name="Input 2 49 41" xfId="19179"/>
    <cellStyle name="Input 2 49 42" xfId="19180"/>
    <cellStyle name="Input 2 49 43" xfId="19181"/>
    <cellStyle name="Input 2 49 44" xfId="19182"/>
    <cellStyle name="Input 2 49 45" xfId="19183"/>
    <cellStyle name="Input 2 49 46" xfId="19184"/>
    <cellStyle name="Input 2 49 5" xfId="19185"/>
    <cellStyle name="Input 2 49 6" xfId="19186"/>
    <cellStyle name="Input 2 49 7" xfId="19187"/>
    <cellStyle name="Input 2 49 8" xfId="19188"/>
    <cellStyle name="Input 2 49 9" xfId="19189"/>
    <cellStyle name="Input 2 5" xfId="19190"/>
    <cellStyle name="Input 2 5 10" xfId="19191"/>
    <cellStyle name="Input 2 5 11" xfId="19192"/>
    <cellStyle name="Input 2 5 12" xfId="19193"/>
    <cellStyle name="Input 2 5 13" xfId="19194"/>
    <cellStyle name="Input 2 5 14" xfId="19195"/>
    <cellStyle name="Input 2 5 15" xfId="19196"/>
    <cellStyle name="Input 2 5 16" xfId="19197"/>
    <cellStyle name="Input 2 5 17" xfId="19198"/>
    <cellStyle name="Input 2 5 18" xfId="19199"/>
    <cellStyle name="Input 2 5 19" xfId="19200"/>
    <cellStyle name="Input 2 5 2" xfId="19201"/>
    <cellStyle name="Input 2 5 2 10" xfId="19202"/>
    <cellStyle name="Input 2 5 2 11" xfId="19203"/>
    <cellStyle name="Input 2 5 2 12" xfId="19204"/>
    <cellStyle name="Input 2 5 2 13" xfId="19205"/>
    <cellStyle name="Input 2 5 2 14" xfId="19206"/>
    <cellStyle name="Input 2 5 2 15" xfId="19207"/>
    <cellStyle name="Input 2 5 2 16" xfId="19208"/>
    <cellStyle name="Input 2 5 2 17" xfId="19209"/>
    <cellStyle name="Input 2 5 2 18" xfId="19210"/>
    <cellStyle name="Input 2 5 2 19" xfId="19211"/>
    <cellStyle name="Input 2 5 2 2" xfId="19212"/>
    <cellStyle name="Input 2 5 2 2 10" xfId="19213"/>
    <cellStyle name="Input 2 5 2 2 11" xfId="19214"/>
    <cellStyle name="Input 2 5 2 2 12" xfId="19215"/>
    <cellStyle name="Input 2 5 2 2 13" xfId="19216"/>
    <cellStyle name="Input 2 5 2 2 14" xfId="19217"/>
    <cellStyle name="Input 2 5 2 2 15" xfId="19218"/>
    <cellStyle name="Input 2 5 2 2 16" xfId="19219"/>
    <cellStyle name="Input 2 5 2 2 17" xfId="19220"/>
    <cellStyle name="Input 2 5 2 2 18" xfId="19221"/>
    <cellStyle name="Input 2 5 2 2 19" xfId="19222"/>
    <cellStyle name="Input 2 5 2 2 2" xfId="19223"/>
    <cellStyle name="Input 2 5 2 2 20" xfId="19224"/>
    <cellStyle name="Input 2 5 2 2 21" xfId="19225"/>
    <cellStyle name="Input 2 5 2 2 22" xfId="19226"/>
    <cellStyle name="Input 2 5 2 2 23" xfId="19227"/>
    <cellStyle name="Input 2 5 2 2 24" xfId="19228"/>
    <cellStyle name="Input 2 5 2 2 25" xfId="19229"/>
    <cellStyle name="Input 2 5 2 2 26" xfId="19230"/>
    <cellStyle name="Input 2 5 2 2 27" xfId="19231"/>
    <cellStyle name="Input 2 5 2 2 28" xfId="19232"/>
    <cellStyle name="Input 2 5 2 2 29" xfId="19233"/>
    <cellStyle name="Input 2 5 2 2 3" xfId="19234"/>
    <cellStyle name="Input 2 5 2 2 30" xfId="19235"/>
    <cellStyle name="Input 2 5 2 2 31" xfId="19236"/>
    <cellStyle name="Input 2 5 2 2 32" xfId="19237"/>
    <cellStyle name="Input 2 5 2 2 33" xfId="19238"/>
    <cellStyle name="Input 2 5 2 2 34" xfId="19239"/>
    <cellStyle name="Input 2 5 2 2 35" xfId="19240"/>
    <cellStyle name="Input 2 5 2 2 36" xfId="19241"/>
    <cellStyle name="Input 2 5 2 2 37" xfId="19242"/>
    <cellStyle name="Input 2 5 2 2 38" xfId="19243"/>
    <cellStyle name="Input 2 5 2 2 39" xfId="19244"/>
    <cellStyle name="Input 2 5 2 2 4" xfId="19245"/>
    <cellStyle name="Input 2 5 2 2 40" xfId="19246"/>
    <cellStyle name="Input 2 5 2 2 41" xfId="19247"/>
    <cellStyle name="Input 2 5 2 2 42" xfId="19248"/>
    <cellStyle name="Input 2 5 2 2 43" xfId="19249"/>
    <cellStyle name="Input 2 5 2 2 44" xfId="19250"/>
    <cellStyle name="Input 2 5 2 2 45" xfId="19251"/>
    <cellStyle name="Input 2 5 2 2 46" xfId="19252"/>
    <cellStyle name="Input 2 5 2 2 47" xfId="19253"/>
    <cellStyle name="Input 2 5 2 2 5" xfId="19254"/>
    <cellStyle name="Input 2 5 2 2 6" xfId="19255"/>
    <cellStyle name="Input 2 5 2 2 7" xfId="19256"/>
    <cellStyle name="Input 2 5 2 2 8" xfId="19257"/>
    <cellStyle name="Input 2 5 2 2 9" xfId="19258"/>
    <cellStyle name="Input 2 5 2 20" xfId="19259"/>
    <cellStyle name="Input 2 5 2 21" xfId="19260"/>
    <cellStyle name="Input 2 5 2 22" xfId="19261"/>
    <cellStyle name="Input 2 5 2 23" xfId="19262"/>
    <cellStyle name="Input 2 5 2 24" xfId="19263"/>
    <cellStyle name="Input 2 5 2 25" xfId="19264"/>
    <cellStyle name="Input 2 5 2 26" xfId="19265"/>
    <cellStyle name="Input 2 5 2 27" xfId="19266"/>
    <cellStyle name="Input 2 5 2 28" xfId="19267"/>
    <cellStyle name="Input 2 5 2 29" xfId="19268"/>
    <cellStyle name="Input 2 5 2 3" xfId="19269"/>
    <cellStyle name="Input 2 5 2 30" xfId="19270"/>
    <cellStyle name="Input 2 5 2 31" xfId="19271"/>
    <cellStyle name="Input 2 5 2 32" xfId="19272"/>
    <cellStyle name="Input 2 5 2 33" xfId="19273"/>
    <cellStyle name="Input 2 5 2 34" xfId="19274"/>
    <cellStyle name="Input 2 5 2 35" xfId="19275"/>
    <cellStyle name="Input 2 5 2 36" xfId="19276"/>
    <cellStyle name="Input 2 5 2 37" xfId="19277"/>
    <cellStyle name="Input 2 5 2 38" xfId="19278"/>
    <cellStyle name="Input 2 5 2 39" xfId="19279"/>
    <cellStyle name="Input 2 5 2 4" xfId="19280"/>
    <cellStyle name="Input 2 5 2 40" xfId="19281"/>
    <cellStyle name="Input 2 5 2 41" xfId="19282"/>
    <cellStyle name="Input 2 5 2 42" xfId="19283"/>
    <cellStyle name="Input 2 5 2 43" xfId="19284"/>
    <cellStyle name="Input 2 5 2 44" xfId="19285"/>
    <cellStyle name="Input 2 5 2 45" xfId="19286"/>
    <cellStyle name="Input 2 5 2 46" xfId="19287"/>
    <cellStyle name="Input 2 5 2 47" xfId="19288"/>
    <cellStyle name="Input 2 5 2 48" xfId="19289"/>
    <cellStyle name="Input 2 5 2 49" xfId="19290"/>
    <cellStyle name="Input 2 5 2 5" xfId="19291"/>
    <cellStyle name="Input 2 5 2 6" xfId="19292"/>
    <cellStyle name="Input 2 5 2 7" xfId="19293"/>
    <cellStyle name="Input 2 5 2 8" xfId="19294"/>
    <cellStyle name="Input 2 5 2 9" xfId="19295"/>
    <cellStyle name="Input 2 5 20" xfId="19296"/>
    <cellStyle name="Input 2 5 21" xfId="19297"/>
    <cellStyle name="Input 2 5 22" xfId="19298"/>
    <cellStyle name="Input 2 5 23" xfId="19299"/>
    <cellStyle name="Input 2 5 24" xfId="19300"/>
    <cellStyle name="Input 2 5 25" xfId="19301"/>
    <cellStyle name="Input 2 5 26" xfId="19302"/>
    <cellStyle name="Input 2 5 27" xfId="19303"/>
    <cellStyle name="Input 2 5 28" xfId="19304"/>
    <cellStyle name="Input 2 5 29" xfId="19305"/>
    <cellStyle name="Input 2 5 3" xfId="19306"/>
    <cellStyle name="Input 2 5 3 2" xfId="19307"/>
    <cellStyle name="Input 2 5 3 3" xfId="19308"/>
    <cellStyle name="Input 2 5 3 4" xfId="19309"/>
    <cellStyle name="Input 2 5 3 5" xfId="19310"/>
    <cellStyle name="Input 2 5 3 6" xfId="19311"/>
    <cellStyle name="Input 2 5 30" xfId="19312"/>
    <cellStyle name="Input 2 5 31" xfId="19313"/>
    <cellStyle name="Input 2 5 32" xfId="19314"/>
    <cellStyle name="Input 2 5 33" xfId="19315"/>
    <cellStyle name="Input 2 5 34" xfId="19316"/>
    <cellStyle name="Input 2 5 35" xfId="19317"/>
    <cellStyle name="Input 2 5 36" xfId="19318"/>
    <cellStyle name="Input 2 5 37" xfId="19319"/>
    <cellStyle name="Input 2 5 38" xfId="19320"/>
    <cellStyle name="Input 2 5 39" xfId="19321"/>
    <cellStyle name="Input 2 5 4" xfId="19322"/>
    <cellStyle name="Input 2 5 40" xfId="19323"/>
    <cellStyle name="Input 2 5 41" xfId="19324"/>
    <cellStyle name="Input 2 5 42" xfId="19325"/>
    <cellStyle name="Input 2 5 43" xfId="19326"/>
    <cellStyle name="Input 2 5 44" xfId="19327"/>
    <cellStyle name="Input 2 5 45" xfId="19328"/>
    <cellStyle name="Input 2 5 46" xfId="19329"/>
    <cellStyle name="Input 2 5 5" xfId="19330"/>
    <cellStyle name="Input 2 5 6" xfId="19331"/>
    <cellStyle name="Input 2 5 7" xfId="19332"/>
    <cellStyle name="Input 2 5 8" xfId="19333"/>
    <cellStyle name="Input 2 5 9" xfId="19334"/>
    <cellStyle name="Input 2 50" xfId="19335"/>
    <cellStyle name="Input 2 50 10" xfId="19336"/>
    <cellStyle name="Input 2 50 11" xfId="19337"/>
    <cellStyle name="Input 2 50 12" xfId="19338"/>
    <cellStyle name="Input 2 50 13" xfId="19339"/>
    <cellStyle name="Input 2 50 14" xfId="19340"/>
    <cellStyle name="Input 2 50 15" xfId="19341"/>
    <cellStyle name="Input 2 50 16" xfId="19342"/>
    <cellStyle name="Input 2 50 17" xfId="19343"/>
    <cellStyle name="Input 2 50 18" xfId="19344"/>
    <cellStyle name="Input 2 50 19" xfId="19345"/>
    <cellStyle name="Input 2 50 2" xfId="19346"/>
    <cellStyle name="Input 2 50 2 10" xfId="19347"/>
    <cellStyle name="Input 2 50 2 11" xfId="19348"/>
    <cellStyle name="Input 2 50 2 12" xfId="19349"/>
    <cellStyle name="Input 2 50 2 13" xfId="19350"/>
    <cellStyle name="Input 2 50 2 14" xfId="19351"/>
    <cellStyle name="Input 2 50 2 15" xfId="19352"/>
    <cellStyle name="Input 2 50 2 16" xfId="19353"/>
    <cellStyle name="Input 2 50 2 17" xfId="19354"/>
    <cellStyle name="Input 2 50 2 18" xfId="19355"/>
    <cellStyle name="Input 2 50 2 19" xfId="19356"/>
    <cellStyle name="Input 2 50 2 2" xfId="19357"/>
    <cellStyle name="Input 2 50 2 2 10" xfId="19358"/>
    <cellStyle name="Input 2 50 2 2 11" xfId="19359"/>
    <cellStyle name="Input 2 50 2 2 12" xfId="19360"/>
    <cellStyle name="Input 2 50 2 2 13" xfId="19361"/>
    <cellStyle name="Input 2 50 2 2 14" xfId="19362"/>
    <cellStyle name="Input 2 50 2 2 15" xfId="19363"/>
    <cellStyle name="Input 2 50 2 2 16" xfId="19364"/>
    <cellStyle name="Input 2 50 2 2 17" xfId="19365"/>
    <cellStyle name="Input 2 50 2 2 18" xfId="19366"/>
    <cellStyle name="Input 2 50 2 2 19" xfId="19367"/>
    <cellStyle name="Input 2 50 2 2 2" xfId="19368"/>
    <cellStyle name="Input 2 50 2 2 20" xfId="19369"/>
    <cellStyle name="Input 2 50 2 2 21" xfId="19370"/>
    <cellStyle name="Input 2 50 2 2 22" xfId="19371"/>
    <cellStyle name="Input 2 50 2 2 23" xfId="19372"/>
    <cellStyle name="Input 2 50 2 2 24" xfId="19373"/>
    <cellStyle name="Input 2 50 2 2 25" xfId="19374"/>
    <cellStyle name="Input 2 50 2 2 26" xfId="19375"/>
    <cellStyle name="Input 2 50 2 2 27" xfId="19376"/>
    <cellStyle name="Input 2 50 2 2 28" xfId="19377"/>
    <cellStyle name="Input 2 50 2 2 29" xfId="19378"/>
    <cellStyle name="Input 2 50 2 2 3" xfId="19379"/>
    <cellStyle name="Input 2 50 2 2 30" xfId="19380"/>
    <cellStyle name="Input 2 50 2 2 31" xfId="19381"/>
    <cellStyle name="Input 2 50 2 2 32" xfId="19382"/>
    <cellStyle name="Input 2 50 2 2 33" xfId="19383"/>
    <cellStyle name="Input 2 50 2 2 34" xfId="19384"/>
    <cellStyle name="Input 2 50 2 2 35" xfId="19385"/>
    <cellStyle name="Input 2 50 2 2 36" xfId="19386"/>
    <cellStyle name="Input 2 50 2 2 37" xfId="19387"/>
    <cellStyle name="Input 2 50 2 2 38" xfId="19388"/>
    <cellStyle name="Input 2 50 2 2 39" xfId="19389"/>
    <cellStyle name="Input 2 50 2 2 4" xfId="19390"/>
    <cellStyle name="Input 2 50 2 2 40" xfId="19391"/>
    <cellStyle name="Input 2 50 2 2 41" xfId="19392"/>
    <cellStyle name="Input 2 50 2 2 42" xfId="19393"/>
    <cellStyle name="Input 2 50 2 2 43" xfId="19394"/>
    <cellStyle name="Input 2 50 2 2 44" xfId="19395"/>
    <cellStyle name="Input 2 50 2 2 45" xfId="19396"/>
    <cellStyle name="Input 2 50 2 2 46" xfId="19397"/>
    <cellStyle name="Input 2 50 2 2 47" xfId="19398"/>
    <cellStyle name="Input 2 50 2 2 5" xfId="19399"/>
    <cellStyle name="Input 2 50 2 2 6" xfId="19400"/>
    <cellStyle name="Input 2 50 2 2 7" xfId="19401"/>
    <cellStyle name="Input 2 50 2 2 8" xfId="19402"/>
    <cellStyle name="Input 2 50 2 2 9" xfId="19403"/>
    <cellStyle name="Input 2 50 2 20" xfId="19404"/>
    <cellStyle name="Input 2 50 2 21" xfId="19405"/>
    <cellStyle name="Input 2 50 2 22" xfId="19406"/>
    <cellStyle name="Input 2 50 2 23" xfId="19407"/>
    <cellStyle name="Input 2 50 2 24" xfId="19408"/>
    <cellStyle name="Input 2 50 2 25" xfId="19409"/>
    <cellStyle name="Input 2 50 2 26" xfId="19410"/>
    <cellStyle name="Input 2 50 2 27" xfId="19411"/>
    <cellStyle name="Input 2 50 2 28" xfId="19412"/>
    <cellStyle name="Input 2 50 2 29" xfId="19413"/>
    <cellStyle name="Input 2 50 2 3" xfId="19414"/>
    <cellStyle name="Input 2 50 2 30" xfId="19415"/>
    <cellStyle name="Input 2 50 2 31" xfId="19416"/>
    <cellStyle name="Input 2 50 2 32" xfId="19417"/>
    <cellStyle name="Input 2 50 2 33" xfId="19418"/>
    <cellStyle name="Input 2 50 2 34" xfId="19419"/>
    <cellStyle name="Input 2 50 2 35" xfId="19420"/>
    <cellStyle name="Input 2 50 2 36" xfId="19421"/>
    <cellStyle name="Input 2 50 2 37" xfId="19422"/>
    <cellStyle name="Input 2 50 2 38" xfId="19423"/>
    <cellStyle name="Input 2 50 2 39" xfId="19424"/>
    <cellStyle name="Input 2 50 2 4" xfId="19425"/>
    <cellStyle name="Input 2 50 2 40" xfId="19426"/>
    <cellStyle name="Input 2 50 2 41" xfId="19427"/>
    <cellStyle name="Input 2 50 2 42" xfId="19428"/>
    <cellStyle name="Input 2 50 2 43" xfId="19429"/>
    <cellStyle name="Input 2 50 2 44" xfId="19430"/>
    <cellStyle name="Input 2 50 2 45" xfId="19431"/>
    <cellStyle name="Input 2 50 2 46" xfId="19432"/>
    <cellStyle name="Input 2 50 2 47" xfId="19433"/>
    <cellStyle name="Input 2 50 2 48" xfId="19434"/>
    <cellStyle name="Input 2 50 2 49" xfId="19435"/>
    <cellStyle name="Input 2 50 2 5" xfId="19436"/>
    <cellStyle name="Input 2 50 2 6" xfId="19437"/>
    <cellStyle name="Input 2 50 2 7" xfId="19438"/>
    <cellStyle name="Input 2 50 2 8" xfId="19439"/>
    <cellStyle name="Input 2 50 2 9" xfId="19440"/>
    <cellStyle name="Input 2 50 20" xfId="19441"/>
    <cellStyle name="Input 2 50 21" xfId="19442"/>
    <cellStyle name="Input 2 50 22" xfId="19443"/>
    <cellStyle name="Input 2 50 23" xfId="19444"/>
    <cellStyle name="Input 2 50 24" xfId="19445"/>
    <cellStyle name="Input 2 50 25" xfId="19446"/>
    <cellStyle name="Input 2 50 26" xfId="19447"/>
    <cellStyle name="Input 2 50 27" xfId="19448"/>
    <cellStyle name="Input 2 50 28" xfId="19449"/>
    <cellStyle name="Input 2 50 29" xfId="19450"/>
    <cellStyle name="Input 2 50 3" xfId="19451"/>
    <cellStyle name="Input 2 50 3 2" xfId="19452"/>
    <cellStyle name="Input 2 50 3 3" xfId="19453"/>
    <cellStyle name="Input 2 50 3 4" xfId="19454"/>
    <cellStyle name="Input 2 50 3 5" xfId="19455"/>
    <cellStyle name="Input 2 50 3 6" xfId="19456"/>
    <cellStyle name="Input 2 50 30" xfId="19457"/>
    <cellStyle name="Input 2 50 31" xfId="19458"/>
    <cellStyle name="Input 2 50 32" xfId="19459"/>
    <cellStyle name="Input 2 50 33" xfId="19460"/>
    <cellStyle name="Input 2 50 34" xfId="19461"/>
    <cellStyle name="Input 2 50 35" xfId="19462"/>
    <cellStyle name="Input 2 50 36" xfId="19463"/>
    <cellStyle name="Input 2 50 37" xfId="19464"/>
    <cellStyle name="Input 2 50 38" xfId="19465"/>
    <cellStyle name="Input 2 50 39" xfId="19466"/>
    <cellStyle name="Input 2 50 4" xfId="19467"/>
    <cellStyle name="Input 2 50 40" xfId="19468"/>
    <cellStyle name="Input 2 50 41" xfId="19469"/>
    <cellStyle name="Input 2 50 42" xfId="19470"/>
    <cellStyle name="Input 2 50 43" xfId="19471"/>
    <cellStyle name="Input 2 50 44" xfId="19472"/>
    <cellStyle name="Input 2 50 45" xfId="19473"/>
    <cellStyle name="Input 2 50 46" xfId="19474"/>
    <cellStyle name="Input 2 50 5" xfId="19475"/>
    <cellStyle name="Input 2 50 6" xfId="19476"/>
    <cellStyle name="Input 2 50 7" xfId="19477"/>
    <cellStyle name="Input 2 50 8" xfId="19478"/>
    <cellStyle name="Input 2 50 9" xfId="19479"/>
    <cellStyle name="Input 2 51" xfId="19480"/>
    <cellStyle name="Input 2 51 10" xfId="19481"/>
    <cellStyle name="Input 2 51 11" xfId="19482"/>
    <cellStyle name="Input 2 51 12" xfId="19483"/>
    <cellStyle name="Input 2 51 13" xfId="19484"/>
    <cellStyle name="Input 2 51 14" xfId="19485"/>
    <cellStyle name="Input 2 51 15" xfId="19486"/>
    <cellStyle name="Input 2 51 16" xfId="19487"/>
    <cellStyle name="Input 2 51 17" xfId="19488"/>
    <cellStyle name="Input 2 51 18" xfId="19489"/>
    <cellStyle name="Input 2 51 19" xfId="19490"/>
    <cellStyle name="Input 2 51 2" xfId="19491"/>
    <cellStyle name="Input 2 51 2 10" xfId="19492"/>
    <cellStyle name="Input 2 51 2 11" xfId="19493"/>
    <cellStyle name="Input 2 51 2 12" xfId="19494"/>
    <cellStyle name="Input 2 51 2 13" xfId="19495"/>
    <cellStyle name="Input 2 51 2 14" xfId="19496"/>
    <cellStyle name="Input 2 51 2 15" xfId="19497"/>
    <cellStyle name="Input 2 51 2 16" xfId="19498"/>
    <cellStyle name="Input 2 51 2 17" xfId="19499"/>
    <cellStyle name="Input 2 51 2 18" xfId="19500"/>
    <cellStyle name="Input 2 51 2 19" xfId="19501"/>
    <cellStyle name="Input 2 51 2 2" xfId="19502"/>
    <cellStyle name="Input 2 51 2 2 10" xfId="19503"/>
    <cellStyle name="Input 2 51 2 2 11" xfId="19504"/>
    <cellStyle name="Input 2 51 2 2 12" xfId="19505"/>
    <cellStyle name="Input 2 51 2 2 13" xfId="19506"/>
    <cellStyle name="Input 2 51 2 2 14" xfId="19507"/>
    <cellStyle name="Input 2 51 2 2 15" xfId="19508"/>
    <cellStyle name="Input 2 51 2 2 16" xfId="19509"/>
    <cellStyle name="Input 2 51 2 2 17" xfId="19510"/>
    <cellStyle name="Input 2 51 2 2 18" xfId="19511"/>
    <cellStyle name="Input 2 51 2 2 19" xfId="19512"/>
    <cellStyle name="Input 2 51 2 2 2" xfId="19513"/>
    <cellStyle name="Input 2 51 2 2 20" xfId="19514"/>
    <cellStyle name="Input 2 51 2 2 21" xfId="19515"/>
    <cellStyle name="Input 2 51 2 2 22" xfId="19516"/>
    <cellStyle name="Input 2 51 2 2 23" xfId="19517"/>
    <cellStyle name="Input 2 51 2 2 24" xfId="19518"/>
    <cellStyle name="Input 2 51 2 2 25" xfId="19519"/>
    <cellStyle name="Input 2 51 2 2 26" xfId="19520"/>
    <cellStyle name="Input 2 51 2 2 27" xfId="19521"/>
    <cellStyle name="Input 2 51 2 2 28" xfId="19522"/>
    <cellStyle name="Input 2 51 2 2 29" xfId="19523"/>
    <cellStyle name="Input 2 51 2 2 3" xfId="19524"/>
    <cellStyle name="Input 2 51 2 2 30" xfId="19525"/>
    <cellStyle name="Input 2 51 2 2 31" xfId="19526"/>
    <cellStyle name="Input 2 51 2 2 32" xfId="19527"/>
    <cellStyle name="Input 2 51 2 2 33" xfId="19528"/>
    <cellStyle name="Input 2 51 2 2 34" xfId="19529"/>
    <cellStyle name="Input 2 51 2 2 35" xfId="19530"/>
    <cellStyle name="Input 2 51 2 2 36" xfId="19531"/>
    <cellStyle name="Input 2 51 2 2 37" xfId="19532"/>
    <cellStyle name="Input 2 51 2 2 38" xfId="19533"/>
    <cellStyle name="Input 2 51 2 2 39" xfId="19534"/>
    <cellStyle name="Input 2 51 2 2 4" xfId="19535"/>
    <cellStyle name="Input 2 51 2 2 40" xfId="19536"/>
    <cellStyle name="Input 2 51 2 2 41" xfId="19537"/>
    <cellStyle name="Input 2 51 2 2 42" xfId="19538"/>
    <cellStyle name="Input 2 51 2 2 43" xfId="19539"/>
    <cellStyle name="Input 2 51 2 2 44" xfId="19540"/>
    <cellStyle name="Input 2 51 2 2 45" xfId="19541"/>
    <cellStyle name="Input 2 51 2 2 46" xfId="19542"/>
    <cellStyle name="Input 2 51 2 2 47" xfId="19543"/>
    <cellStyle name="Input 2 51 2 2 5" xfId="19544"/>
    <cellStyle name="Input 2 51 2 2 6" xfId="19545"/>
    <cellStyle name="Input 2 51 2 2 7" xfId="19546"/>
    <cellStyle name="Input 2 51 2 2 8" xfId="19547"/>
    <cellStyle name="Input 2 51 2 2 9" xfId="19548"/>
    <cellStyle name="Input 2 51 2 20" xfId="19549"/>
    <cellStyle name="Input 2 51 2 21" xfId="19550"/>
    <cellStyle name="Input 2 51 2 22" xfId="19551"/>
    <cellStyle name="Input 2 51 2 23" xfId="19552"/>
    <cellStyle name="Input 2 51 2 24" xfId="19553"/>
    <cellStyle name="Input 2 51 2 25" xfId="19554"/>
    <cellStyle name="Input 2 51 2 26" xfId="19555"/>
    <cellStyle name="Input 2 51 2 27" xfId="19556"/>
    <cellStyle name="Input 2 51 2 28" xfId="19557"/>
    <cellStyle name="Input 2 51 2 29" xfId="19558"/>
    <cellStyle name="Input 2 51 2 3" xfId="19559"/>
    <cellStyle name="Input 2 51 2 30" xfId="19560"/>
    <cellStyle name="Input 2 51 2 31" xfId="19561"/>
    <cellStyle name="Input 2 51 2 32" xfId="19562"/>
    <cellStyle name="Input 2 51 2 33" xfId="19563"/>
    <cellStyle name="Input 2 51 2 34" xfId="19564"/>
    <cellStyle name="Input 2 51 2 35" xfId="19565"/>
    <cellStyle name="Input 2 51 2 36" xfId="19566"/>
    <cellStyle name="Input 2 51 2 37" xfId="19567"/>
    <cellStyle name="Input 2 51 2 38" xfId="19568"/>
    <cellStyle name="Input 2 51 2 39" xfId="19569"/>
    <cellStyle name="Input 2 51 2 4" xfId="19570"/>
    <cellStyle name="Input 2 51 2 40" xfId="19571"/>
    <cellStyle name="Input 2 51 2 41" xfId="19572"/>
    <cellStyle name="Input 2 51 2 42" xfId="19573"/>
    <cellStyle name="Input 2 51 2 43" xfId="19574"/>
    <cellStyle name="Input 2 51 2 44" xfId="19575"/>
    <cellStyle name="Input 2 51 2 45" xfId="19576"/>
    <cellStyle name="Input 2 51 2 46" xfId="19577"/>
    <cellStyle name="Input 2 51 2 47" xfId="19578"/>
    <cellStyle name="Input 2 51 2 48" xfId="19579"/>
    <cellStyle name="Input 2 51 2 49" xfId="19580"/>
    <cellStyle name="Input 2 51 2 5" xfId="19581"/>
    <cellStyle name="Input 2 51 2 6" xfId="19582"/>
    <cellStyle name="Input 2 51 2 7" xfId="19583"/>
    <cellStyle name="Input 2 51 2 8" xfId="19584"/>
    <cellStyle name="Input 2 51 2 9" xfId="19585"/>
    <cellStyle name="Input 2 51 20" xfId="19586"/>
    <cellStyle name="Input 2 51 21" xfId="19587"/>
    <cellStyle name="Input 2 51 22" xfId="19588"/>
    <cellStyle name="Input 2 51 23" xfId="19589"/>
    <cellStyle name="Input 2 51 24" xfId="19590"/>
    <cellStyle name="Input 2 51 25" xfId="19591"/>
    <cellStyle name="Input 2 51 26" xfId="19592"/>
    <cellStyle name="Input 2 51 27" xfId="19593"/>
    <cellStyle name="Input 2 51 28" xfId="19594"/>
    <cellStyle name="Input 2 51 29" xfId="19595"/>
    <cellStyle name="Input 2 51 3" xfId="19596"/>
    <cellStyle name="Input 2 51 3 2" xfId="19597"/>
    <cellStyle name="Input 2 51 3 3" xfId="19598"/>
    <cellStyle name="Input 2 51 3 4" xfId="19599"/>
    <cellStyle name="Input 2 51 3 5" xfId="19600"/>
    <cellStyle name="Input 2 51 3 6" xfId="19601"/>
    <cellStyle name="Input 2 51 30" xfId="19602"/>
    <cellStyle name="Input 2 51 31" xfId="19603"/>
    <cellStyle name="Input 2 51 32" xfId="19604"/>
    <cellStyle name="Input 2 51 33" xfId="19605"/>
    <cellStyle name="Input 2 51 34" xfId="19606"/>
    <cellStyle name="Input 2 51 35" xfId="19607"/>
    <cellStyle name="Input 2 51 36" xfId="19608"/>
    <cellStyle name="Input 2 51 37" xfId="19609"/>
    <cellStyle name="Input 2 51 38" xfId="19610"/>
    <cellStyle name="Input 2 51 39" xfId="19611"/>
    <cellStyle name="Input 2 51 4" xfId="19612"/>
    <cellStyle name="Input 2 51 40" xfId="19613"/>
    <cellStyle name="Input 2 51 41" xfId="19614"/>
    <cellStyle name="Input 2 51 42" xfId="19615"/>
    <cellStyle name="Input 2 51 43" xfId="19616"/>
    <cellStyle name="Input 2 51 44" xfId="19617"/>
    <cellStyle name="Input 2 51 45" xfId="19618"/>
    <cellStyle name="Input 2 51 46" xfId="19619"/>
    <cellStyle name="Input 2 51 5" xfId="19620"/>
    <cellStyle name="Input 2 51 6" xfId="19621"/>
    <cellStyle name="Input 2 51 7" xfId="19622"/>
    <cellStyle name="Input 2 51 8" xfId="19623"/>
    <cellStyle name="Input 2 51 9" xfId="19624"/>
    <cellStyle name="Input 2 52" xfId="19625"/>
    <cellStyle name="Input 2 52 10" xfId="19626"/>
    <cellStyle name="Input 2 52 11" xfId="19627"/>
    <cellStyle name="Input 2 52 12" xfId="19628"/>
    <cellStyle name="Input 2 52 13" xfId="19629"/>
    <cellStyle name="Input 2 52 14" xfId="19630"/>
    <cellStyle name="Input 2 52 15" xfId="19631"/>
    <cellStyle name="Input 2 52 16" xfId="19632"/>
    <cellStyle name="Input 2 52 17" xfId="19633"/>
    <cellStyle name="Input 2 52 18" xfId="19634"/>
    <cellStyle name="Input 2 52 19" xfId="19635"/>
    <cellStyle name="Input 2 52 2" xfId="19636"/>
    <cellStyle name="Input 2 52 2 10" xfId="19637"/>
    <cellStyle name="Input 2 52 2 11" xfId="19638"/>
    <cellStyle name="Input 2 52 2 12" xfId="19639"/>
    <cellStyle name="Input 2 52 2 13" xfId="19640"/>
    <cellStyle name="Input 2 52 2 14" xfId="19641"/>
    <cellStyle name="Input 2 52 2 15" xfId="19642"/>
    <cellStyle name="Input 2 52 2 16" xfId="19643"/>
    <cellStyle name="Input 2 52 2 17" xfId="19644"/>
    <cellStyle name="Input 2 52 2 18" xfId="19645"/>
    <cellStyle name="Input 2 52 2 19" xfId="19646"/>
    <cellStyle name="Input 2 52 2 2" xfId="19647"/>
    <cellStyle name="Input 2 52 2 2 10" xfId="19648"/>
    <cellStyle name="Input 2 52 2 2 11" xfId="19649"/>
    <cellStyle name="Input 2 52 2 2 12" xfId="19650"/>
    <cellStyle name="Input 2 52 2 2 13" xfId="19651"/>
    <cellStyle name="Input 2 52 2 2 14" xfId="19652"/>
    <cellStyle name="Input 2 52 2 2 15" xfId="19653"/>
    <cellStyle name="Input 2 52 2 2 16" xfId="19654"/>
    <cellStyle name="Input 2 52 2 2 17" xfId="19655"/>
    <cellStyle name="Input 2 52 2 2 18" xfId="19656"/>
    <cellStyle name="Input 2 52 2 2 19" xfId="19657"/>
    <cellStyle name="Input 2 52 2 2 2" xfId="19658"/>
    <cellStyle name="Input 2 52 2 2 20" xfId="19659"/>
    <cellStyle name="Input 2 52 2 2 21" xfId="19660"/>
    <cellStyle name="Input 2 52 2 2 22" xfId="19661"/>
    <cellStyle name="Input 2 52 2 2 23" xfId="19662"/>
    <cellStyle name="Input 2 52 2 2 24" xfId="19663"/>
    <cellStyle name="Input 2 52 2 2 25" xfId="19664"/>
    <cellStyle name="Input 2 52 2 2 26" xfId="19665"/>
    <cellStyle name="Input 2 52 2 2 27" xfId="19666"/>
    <cellStyle name="Input 2 52 2 2 28" xfId="19667"/>
    <cellStyle name="Input 2 52 2 2 29" xfId="19668"/>
    <cellStyle name="Input 2 52 2 2 3" xfId="19669"/>
    <cellStyle name="Input 2 52 2 2 30" xfId="19670"/>
    <cellStyle name="Input 2 52 2 2 31" xfId="19671"/>
    <cellStyle name="Input 2 52 2 2 32" xfId="19672"/>
    <cellStyle name="Input 2 52 2 2 33" xfId="19673"/>
    <cellStyle name="Input 2 52 2 2 34" xfId="19674"/>
    <cellStyle name="Input 2 52 2 2 35" xfId="19675"/>
    <cellStyle name="Input 2 52 2 2 36" xfId="19676"/>
    <cellStyle name="Input 2 52 2 2 37" xfId="19677"/>
    <cellStyle name="Input 2 52 2 2 38" xfId="19678"/>
    <cellStyle name="Input 2 52 2 2 39" xfId="19679"/>
    <cellStyle name="Input 2 52 2 2 4" xfId="19680"/>
    <cellStyle name="Input 2 52 2 2 40" xfId="19681"/>
    <cellStyle name="Input 2 52 2 2 41" xfId="19682"/>
    <cellStyle name="Input 2 52 2 2 42" xfId="19683"/>
    <cellStyle name="Input 2 52 2 2 43" xfId="19684"/>
    <cellStyle name="Input 2 52 2 2 44" xfId="19685"/>
    <cellStyle name="Input 2 52 2 2 45" xfId="19686"/>
    <cellStyle name="Input 2 52 2 2 46" xfId="19687"/>
    <cellStyle name="Input 2 52 2 2 47" xfId="19688"/>
    <cellStyle name="Input 2 52 2 2 5" xfId="19689"/>
    <cellStyle name="Input 2 52 2 2 6" xfId="19690"/>
    <cellStyle name="Input 2 52 2 2 7" xfId="19691"/>
    <cellStyle name="Input 2 52 2 2 8" xfId="19692"/>
    <cellStyle name="Input 2 52 2 2 9" xfId="19693"/>
    <cellStyle name="Input 2 52 2 20" xfId="19694"/>
    <cellStyle name="Input 2 52 2 21" xfId="19695"/>
    <cellStyle name="Input 2 52 2 22" xfId="19696"/>
    <cellStyle name="Input 2 52 2 23" xfId="19697"/>
    <cellStyle name="Input 2 52 2 24" xfId="19698"/>
    <cellStyle name="Input 2 52 2 25" xfId="19699"/>
    <cellStyle name="Input 2 52 2 26" xfId="19700"/>
    <cellStyle name="Input 2 52 2 27" xfId="19701"/>
    <cellStyle name="Input 2 52 2 28" xfId="19702"/>
    <cellStyle name="Input 2 52 2 29" xfId="19703"/>
    <cellStyle name="Input 2 52 2 3" xfId="19704"/>
    <cellStyle name="Input 2 52 2 30" xfId="19705"/>
    <cellStyle name="Input 2 52 2 31" xfId="19706"/>
    <cellStyle name="Input 2 52 2 32" xfId="19707"/>
    <cellStyle name="Input 2 52 2 33" xfId="19708"/>
    <cellStyle name="Input 2 52 2 34" xfId="19709"/>
    <cellStyle name="Input 2 52 2 35" xfId="19710"/>
    <cellStyle name="Input 2 52 2 36" xfId="19711"/>
    <cellStyle name="Input 2 52 2 37" xfId="19712"/>
    <cellStyle name="Input 2 52 2 38" xfId="19713"/>
    <cellStyle name="Input 2 52 2 39" xfId="19714"/>
    <cellStyle name="Input 2 52 2 4" xfId="19715"/>
    <cellStyle name="Input 2 52 2 40" xfId="19716"/>
    <cellStyle name="Input 2 52 2 41" xfId="19717"/>
    <cellStyle name="Input 2 52 2 42" xfId="19718"/>
    <cellStyle name="Input 2 52 2 43" xfId="19719"/>
    <cellStyle name="Input 2 52 2 44" xfId="19720"/>
    <cellStyle name="Input 2 52 2 45" xfId="19721"/>
    <cellStyle name="Input 2 52 2 46" xfId="19722"/>
    <cellStyle name="Input 2 52 2 47" xfId="19723"/>
    <cellStyle name="Input 2 52 2 48" xfId="19724"/>
    <cellStyle name="Input 2 52 2 49" xfId="19725"/>
    <cellStyle name="Input 2 52 2 5" xfId="19726"/>
    <cellStyle name="Input 2 52 2 6" xfId="19727"/>
    <cellStyle name="Input 2 52 2 7" xfId="19728"/>
    <cellStyle name="Input 2 52 2 8" xfId="19729"/>
    <cellStyle name="Input 2 52 2 9" xfId="19730"/>
    <cellStyle name="Input 2 52 20" xfId="19731"/>
    <cellStyle name="Input 2 52 21" xfId="19732"/>
    <cellStyle name="Input 2 52 22" xfId="19733"/>
    <cellStyle name="Input 2 52 23" xfId="19734"/>
    <cellStyle name="Input 2 52 24" xfId="19735"/>
    <cellStyle name="Input 2 52 25" xfId="19736"/>
    <cellStyle name="Input 2 52 26" xfId="19737"/>
    <cellStyle name="Input 2 52 27" xfId="19738"/>
    <cellStyle name="Input 2 52 28" xfId="19739"/>
    <cellStyle name="Input 2 52 29" xfId="19740"/>
    <cellStyle name="Input 2 52 3" xfId="19741"/>
    <cellStyle name="Input 2 52 3 2" xfId="19742"/>
    <cellStyle name="Input 2 52 3 3" xfId="19743"/>
    <cellStyle name="Input 2 52 3 4" xfId="19744"/>
    <cellStyle name="Input 2 52 3 5" xfId="19745"/>
    <cellStyle name="Input 2 52 3 6" xfId="19746"/>
    <cellStyle name="Input 2 52 30" xfId="19747"/>
    <cellStyle name="Input 2 52 31" xfId="19748"/>
    <cellStyle name="Input 2 52 32" xfId="19749"/>
    <cellStyle name="Input 2 52 33" xfId="19750"/>
    <cellStyle name="Input 2 52 34" xfId="19751"/>
    <cellStyle name="Input 2 52 35" xfId="19752"/>
    <cellStyle name="Input 2 52 36" xfId="19753"/>
    <cellStyle name="Input 2 52 37" xfId="19754"/>
    <cellStyle name="Input 2 52 38" xfId="19755"/>
    <cellStyle name="Input 2 52 39" xfId="19756"/>
    <cellStyle name="Input 2 52 4" xfId="19757"/>
    <cellStyle name="Input 2 52 40" xfId="19758"/>
    <cellStyle name="Input 2 52 41" xfId="19759"/>
    <cellStyle name="Input 2 52 42" xfId="19760"/>
    <cellStyle name="Input 2 52 43" xfId="19761"/>
    <cellStyle name="Input 2 52 44" xfId="19762"/>
    <cellStyle name="Input 2 52 45" xfId="19763"/>
    <cellStyle name="Input 2 52 46" xfId="19764"/>
    <cellStyle name="Input 2 52 5" xfId="19765"/>
    <cellStyle name="Input 2 52 6" xfId="19766"/>
    <cellStyle name="Input 2 52 7" xfId="19767"/>
    <cellStyle name="Input 2 52 8" xfId="19768"/>
    <cellStyle name="Input 2 52 9" xfId="19769"/>
    <cellStyle name="Input 2 53" xfId="19770"/>
    <cellStyle name="Input 2 53 10" xfId="19771"/>
    <cellStyle name="Input 2 53 11" xfId="19772"/>
    <cellStyle name="Input 2 53 12" xfId="19773"/>
    <cellStyle name="Input 2 53 13" xfId="19774"/>
    <cellStyle name="Input 2 53 14" xfId="19775"/>
    <cellStyle name="Input 2 53 15" xfId="19776"/>
    <cellStyle name="Input 2 53 16" xfId="19777"/>
    <cellStyle name="Input 2 53 17" xfId="19778"/>
    <cellStyle name="Input 2 53 18" xfId="19779"/>
    <cellStyle name="Input 2 53 19" xfId="19780"/>
    <cellStyle name="Input 2 53 2" xfId="19781"/>
    <cellStyle name="Input 2 53 2 10" xfId="19782"/>
    <cellStyle name="Input 2 53 2 11" xfId="19783"/>
    <cellStyle name="Input 2 53 2 12" xfId="19784"/>
    <cellStyle name="Input 2 53 2 13" xfId="19785"/>
    <cellStyle name="Input 2 53 2 14" xfId="19786"/>
    <cellStyle name="Input 2 53 2 15" xfId="19787"/>
    <cellStyle name="Input 2 53 2 16" xfId="19788"/>
    <cellStyle name="Input 2 53 2 17" xfId="19789"/>
    <cellStyle name="Input 2 53 2 18" xfId="19790"/>
    <cellStyle name="Input 2 53 2 19" xfId="19791"/>
    <cellStyle name="Input 2 53 2 2" xfId="19792"/>
    <cellStyle name="Input 2 53 2 2 10" xfId="19793"/>
    <cellStyle name="Input 2 53 2 2 11" xfId="19794"/>
    <cellStyle name="Input 2 53 2 2 12" xfId="19795"/>
    <cellStyle name="Input 2 53 2 2 13" xfId="19796"/>
    <cellStyle name="Input 2 53 2 2 14" xfId="19797"/>
    <cellStyle name="Input 2 53 2 2 15" xfId="19798"/>
    <cellStyle name="Input 2 53 2 2 16" xfId="19799"/>
    <cellStyle name="Input 2 53 2 2 17" xfId="19800"/>
    <cellStyle name="Input 2 53 2 2 18" xfId="19801"/>
    <cellStyle name="Input 2 53 2 2 19" xfId="19802"/>
    <cellStyle name="Input 2 53 2 2 2" xfId="19803"/>
    <cellStyle name="Input 2 53 2 2 20" xfId="19804"/>
    <cellStyle name="Input 2 53 2 2 21" xfId="19805"/>
    <cellStyle name="Input 2 53 2 2 22" xfId="19806"/>
    <cellStyle name="Input 2 53 2 2 23" xfId="19807"/>
    <cellStyle name="Input 2 53 2 2 24" xfId="19808"/>
    <cellStyle name="Input 2 53 2 2 25" xfId="19809"/>
    <cellStyle name="Input 2 53 2 2 26" xfId="19810"/>
    <cellStyle name="Input 2 53 2 2 27" xfId="19811"/>
    <cellStyle name="Input 2 53 2 2 28" xfId="19812"/>
    <cellStyle name="Input 2 53 2 2 29" xfId="19813"/>
    <cellStyle name="Input 2 53 2 2 3" xfId="19814"/>
    <cellStyle name="Input 2 53 2 2 30" xfId="19815"/>
    <cellStyle name="Input 2 53 2 2 31" xfId="19816"/>
    <cellStyle name="Input 2 53 2 2 32" xfId="19817"/>
    <cellStyle name="Input 2 53 2 2 33" xfId="19818"/>
    <cellStyle name="Input 2 53 2 2 34" xfId="19819"/>
    <cellStyle name="Input 2 53 2 2 35" xfId="19820"/>
    <cellStyle name="Input 2 53 2 2 36" xfId="19821"/>
    <cellStyle name="Input 2 53 2 2 37" xfId="19822"/>
    <cellStyle name="Input 2 53 2 2 38" xfId="19823"/>
    <cellStyle name="Input 2 53 2 2 39" xfId="19824"/>
    <cellStyle name="Input 2 53 2 2 4" xfId="19825"/>
    <cellStyle name="Input 2 53 2 2 40" xfId="19826"/>
    <cellStyle name="Input 2 53 2 2 41" xfId="19827"/>
    <cellStyle name="Input 2 53 2 2 42" xfId="19828"/>
    <cellStyle name="Input 2 53 2 2 43" xfId="19829"/>
    <cellStyle name="Input 2 53 2 2 44" xfId="19830"/>
    <cellStyle name="Input 2 53 2 2 45" xfId="19831"/>
    <cellStyle name="Input 2 53 2 2 46" xfId="19832"/>
    <cellStyle name="Input 2 53 2 2 47" xfId="19833"/>
    <cellStyle name="Input 2 53 2 2 5" xfId="19834"/>
    <cellStyle name="Input 2 53 2 2 6" xfId="19835"/>
    <cellStyle name="Input 2 53 2 2 7" xfId="19836"/>
    <cellStyle name="Input 2 53 2 2 8" xfId="19837"/>
    <cellStyle name="Input 2 53 2 2 9" xfId="19838"/>
    <cellStyle name="Input 2 53 2 20" xfId="19839"/>
    <cellStyle name="Input 2 53 2 21" xfId="19840"/>
    <cellStyle name="Input 2 53 2 22" xfId="19841"/>
    <cellStyle name="Input 2 53 2 23" xfId="19842"/>
    <cellStyle name="Input 2 53 2 24" xfId="19843"/>
    <cellStyle name="Input 2 53 2 25" xfId="19844"/>
    <cellStyle name="Input 2 53 2 26" xfId="19845"/>
    <cellStyle name="Input 2 53 2 27" xfId="19846"/>
    <cellStyle name="Input 2 53 2 28" xfId="19847"/>
    <cellStyle name="Input 2 53 2 29" xfId="19848"/>
    <cellStyle name="Input 2 53 2 3" xfId="19849"/>
    <cellStyle name="Input 2 53 2 30" xfId="19850"/>
    <cellStyle name="Input 2 53 2 31" xfId="19851"/>
    <cellStyle name="Input 2 53 2 32" xfId="19852"/>
    <cellStyle name="Input 2 53 2 33" xfId="19853"/>
    <cellStyle name="Input 2 53 2 34" xfId="19854"/>
    <cellStyle name="Input 2 53 2 35" xfId="19855"/>
    <cellStyle name="Input 2 53 2 36" xfId="19856"/>
    <cellStyle name="Input 2 53 2 37" xfId="19857"/>
    <cellStyle name="Input 2 53 2 38" xfId="19858"/>
    <cellStyle name="Input 2 53 2 39" xfId="19859"/>
    <cellStyle name="Input 2 53 2 4" xfId="19860"/>
    <cellStyle name="Input 2 53 2 40" xfId="19861"/>
    <cellStyle name="Input 2 53 2 41" xfId="19862"/>
    <cellStyle name="Input 2 53 2 42" xfId="19863"/>
    <cellStyle name="Input 2 53 2 43" xfId="19864"/>
    <cellStyle name="Input 2 53 2 44" xfId="19865"/>
    <cellStyle name="Input 2 53 2 45" xfId="19866"/>
    <cellStyle name="Input 2 53 2 46" xfId="19867"/>
    <cellStyle name="Input 2 53 2 47" xfId="19868"/>
    <cellStyle name="Input 2 53 2 48" xfId="19869"/>
    <cellStyle name="Input 2 53 2 49" xfId="19870"/>
    <cellStyle name="Input 2 53 2 5" xfId="19871"/>
    <cellStyle name="Input 2 53 2 6" xfId="19872"/>
    <cellStyle name="Input 2 53 2 7" xfId="19873"/>
    <cellStyle name="Input 2 53 2 8" xfId="19874"/>
    <cellStyle name="Input 2 53 2 9" xfId="19875"/>
    <cellStyle name="Input 2 53 20" xfId="19876"/>
    <cellStyle name="Input 2 53 21" xfId="19877"/>
    <cellStyle name="Input 2 53 22" xfId="19878"/>
    <cellStyle name="Input 2 53 23" xfId="19879"/>
    <cellStyle name="Input 2 53 24" xfId="19880"/>
    <cellStyle name="Input 2 53 25" xfId="19881"/>
    <cellStyle name="Input 2 53 26" xfId="19882"/>
    <cellStyle name="Input 2 53 27" xfId="19883"/>
    <cellStyle name="Input 2 53 28" xfId="19884"/>
    <cellStyle name="Input 2 53 29" xfId="19885"/>
    <cellStyle name="Input 2 53 3" xfId="19886"/>
    <cellStyle name="Input 2 53 3 2" xfId="19887"/>
    <cellStyle name="Input 2 53 3 3" xfId="19888"/>
    <cellStyle name="Input 2 53 3 4" xfId="19889"/>
    <cellStyle name="Input 2 53 3 5" xfId="19890"/>
    <cellStyle name="Input 2 53 3 6" xfId="19891"/>
    <cellStyle name="Input 2 53 30" xfId="19892"/>
    <cellStyle name="Input 2 53 31" xfId="19893"/>
    <cellStyle name="Input 2 53 32" xfId="19894"/>
    <cellStyle name="Input 2 53 33" xfId="19895"/>
    <cellStyle name="Input 2 53 34" xfId="19896"/>
    <cellStyle name="Input 2 53 35" xfId="19897"/>
    <cellStyle name="Input 2 53 36" xfId="19898"/>
    <cellStyle name="Input 2 53 37" xfId="19899"/>
    <cellStyle name="Input 2 53 38" xfId="19900"/>
    <cellStyle name="Input 2 53 39" xfId="19901"/>
    <cellStyle name="Input 2 53 4" xfId="19902"/>
    <cellStyle name="Input 2 53 40" xfId="19903"/>
    <cellStyle name="Input 2 53 41" xfId="19904"/>
    <cellStyle name="Input 2 53 42" xfId="19905"/>
    <cellStyle name="Input 2 53 43" xfId="19906"/>
    <cellStyle name="Input 2 53 44" xfId="19907"/>
    <cellStyle name="Input 2 53 45" xfId="19908"/>
    <cellStyle name="Input 2 53 46" xfId="19909"/>
    <cellStyle name="Input 2 53 5" xfId="19910"/>
    <cellStyle name="Input 2 53 6" xfId="19911"/>
    <cellStyle name="Input 2 53 7" xfId="19912"/>
    <cellStyle name="Input 2 53 8" xfId="19913"/>
    <cellStyle name="Input 2 53 9" xfId="19914"/>
    <cellStyle name="Input 2 54" xfId="19915"/>
    <cellStyle name="Input 2 54 10" xfId="19916"/>
    <cellStyle name="Input 2 54 11" xfId="19917"/>
    <cellStyle name="Input 2 54 12" xfId="19918"/>
    <cellStyle name="Input 2 54 13" xfId="19919"/>
    <cellStyle name="Input 2 54 14" xfId="19920"/>
    <cellStyle name="Input 2 54 15" xfId="19921"/>
    <cellStyle name="Input 2 54 16" xfId="19922"/>
    <cellStyle name="Input 2 54 17" xfId="19923"/>
    <cellStyle name="Input 2 54 18" xfId="19924"/>
    <cellStyle name="Input 2 54 19" xfId="19925"/>
    <cellStyle name="Input 2 54 2" xfId="19926"/>
    <cellStyle name="Input 2 54 2 10" xfId="19927"/>
    <cellStyle name="Input 2 54 2 11" xfId="19928"/>
    <cellStyle name="Input 2 54 2 12" xfId="19929"/>
    <cellStyle name="Input 2 54 2 13" xfId="19930"/>
    <cellStyle name="Input 2 54 2 14" xfId="19931"/>
    <cellStyle name="Input 2 54 2 15" xfId="19932"/>
    <cellStyle name="Input 2 54 2 16" xfId="19933"/>
    <cellStyle name="Input 2 54 2 17" xfId="19934"/>
    <cellStyle name="Input 2 54 2 18" xfId="19935"/>
    <cellStyle name="Input 2 54 2 19" xfId="19936"/>
    <cellStyle name="Input 2 54 2 2" xfId="19937"/>
    <cellStyle name="Input 2 54 2 2 10" xfId="19938"/>
    <cellStyle name="Input 2 54 2 2 11" xfId="19939"/>
    <cellStyle name="Input 2 54 2 2 12" xfId="19940"/>
    <cellStyle name="Input 2 54 2 2 13" xfId="19941"/>
    <cellStyle name="Input 2 54 2 2 14" xfId="19942"/>
    <cellStyle name="Input 2 54 2 2 15" xfId="19943"/>
    <cellStyle name="Input 2 54 2 2 16" xfId="19944"/>
    <cellStyle name="Input 2 54 2 2 17" xfId="19945"/>
    <cellStyle name="Input 2 54 2 2 18" xfId="19946"/>
    <cellStyle name="Input 2 54 2 2 19" xfId="19947"/>
    <cellStyle name="Input 2 54 2 2 2" xfId="19948"/>
    <cellStyle name="Input 2 54 2 2 20" xfId="19949"/>
    <cellStyle name="Input 2 54 2 2 21" xfId="19950"/>
    <cellStyle name="Input 2 54 2 2 22" xfId="19951"/>
    <cellStyle name="Input 2 54 2 2 23" xfId="19952"/>
    <cellStyle name="Input 2 54 2 2 24" xfId="19953"/>
    <cellStyle name="Input 2 54 2 2 25" xfId="19954"/>
    <cellStyle name="Input 2 54 2 2 26" xfId="19955"/>
    <cellStyle name="Input 2 54 2 2 27" xfId="19956"/>
    <cellStyle name="Input 2 54 2 2 28" xfId="19957"/>
    <cellStyle name="Input 2 54 2 2 29" xfId="19958"/>
    <cellStyle name="Input 2 54 2 2 3" xfId="19959"/>
    <cellStyle name="Input 2 54 2 2 30" xfId="19960"/>
    <cellStyle name="Input 2 54 2 2 31" xfId="19961"/>
    <cellStyle name="Input 2 54 2 2 32" xfId="19962"/>
    <cellStyle name="Input 2 54 2 2 33" xfId="19963"/>
    <cellStyle name="Input 2 54 2 2 34" xfId="19964"/>
    <cellStyle name="Input 2 54 2 2 35" xfId="19965"/>
    <cellStyle name="Input 2 54 2 2 36" xfId="19966"/>
    <cellStyle name="Input 2 54 2 2 37" xfId="19967"/>
    <cellStyle name="Input 2 54 2 2 38" xfId="19968"/>
    <cellStyle name="Input 2 54 2 2 39" xfId="19969"/>
    <cellStyle name="Input 2 54 2 2 4" xfId="19970"/>
    <cellStyle name="Input 2 54 2 2 40" xfId="19971"/>
    <cellStyle name="Input 2 54 2 2 41" xfId="19972"/>
    <cellStyle name="Input 2 54 2 2 42" xfId="19973"/>
    <cellStyle name="Input 2 54 2 2 43" xfId="19974"/>
    <cellStyle name="Input 2 54 2 2 44" xfId="19975"/>
    <cellStyle name="Input 2 54 2 2 45" xfId="19976"/>
    <cellStyle name="Input 2 54 2 2 46" xfId="19977"/>
    <cellStyle name="Input 2 54 2 2 47" xfId="19978"/>
    <cellStyle name="Input 2 54 2 2 5" xfId="19979"/>
    <cellStyle name="Input 2 54 2 2 6" xfId="19980"/>
    <cellStyle name="Input 2 54 2 2 7" xfId="19981"/>
    <cellStyle name="Input 2 54 2 2 8" xfId="19982"/>
    <cellStyle name="Input 2 54 2 2 9" xfId="19983"/>
    <cellStyle name="Input 2 54 2 20" xfId="19984"/>
    <cellStyle name="Input 2 54 2 21" xfId="19985"/>
    <cellStyle name="Input 2 54 2 22" xfId="19986"/>
    <cellStyle name="Input 2 54 2 23" xfId="19987"/>
    <cellStyle name="Input 2 54 2 24" xfId="19988"/>
    <cellStyle name="Input 2 54 2 25" xfId="19989"/>
    <cellStyle name="Input 2 54 2 26" xfId="19990"/>
    <cellStyle name="Input 2 54 2 27" xfId="19991"/>
    <cellStyle name="Input 2 54 2 28" xfId="19992"/>
    <cellStyle name="Input 2 54 2 29" xfId="19993"/>
    <cellStyle name="Input 2 54 2 3" xfId="19994"/>
    <cellStyle name="Input 2 54 2 30" xfId="19995"/>
    <cellStyle name="Input 2 54 2 31" xfId="19996"/>
    <cellStyle name="Input 2 54 2 32" xfId="19997"/>
    <cellStyle name="Input 2 54 2 33" xfId="19998"/>
    <cellStyle name="Input 2 54 2 34" xfId="19999"/>
    <cellStyle name="Input 2 54 2 35" xfId="20000"/>
    <cellStyle name="Input 2 54 2 36" xfId="20001"/>
    <cellStyle name="Input 2 54 2 37" xfId="20002"/>
    <cellStyle name="Input 2 54 2 38" xfId="20003"/>
    <cellStyle name="Input 2 54 2 39" xfId="20004"/>
    <cellStyle name="Input 2 54 2 4" xfId="20005"/>
    <cellStyle name="Input 2 54 2 40" xfId="20006"/>
    <cellStyle name="Input 2 54 2 41" xfId="20007"/>
    <cellStyle name="Input 2 54 2 42" xfId="20008"/>
    <cellStyle name="Input 2 54 2 43" xfId="20009"/>
    <cellStyle name="Input 2 54 2 44" xfId="20010"/>
    <cellStyle name="Input 2 54 2 45" xfId="20011"/>
    <cellStyle name="Input 2 54 2 46" xfId="20012"/>
    <cellStyle name="Input 2 54 2 47" xfId="20013"/>
    <cellStyle name="Input 2 54 2 48" xfId="20014"/>
    <cellStyle name="Input 2 54 2 49" xfId="20015"/>
    <cellStyle name="Input 2 54 2 5" xfId="20016"/>
    <cellStyle name="Input 2 54 2 6" xfId="20017"/>
    <cellStyle name="Input 2 54 2 7" xfId="20018"/>
    <cellStyle name="Input 2 54 2 8" xfId="20019"/>
    <cellStyle name="Input 2 54 2 9" xfId="20020"/>
    <cellStyle name="Input 2 54 20" xfId="20021"/>
    <cellStyle name="Input 2 54 21" xfId="20022"/>
    <cellStyle name="Input 2 54 22" xfId="20023"/>
    <cellStyle name="Input 2 54 23" xfId="20024"/>
    <cellStyle name="Input 2 54 24" xfId="20025"/>
    <cellStyle name="Input 2 54 25" xfId="20026"/>
    <cellStyle name="Input 2 54 26" xfId="20027"/>
    <cellStyle name="Input 2 54 27" xfId="20028"/>
    <cellStyle name="Input 2 54 28" xfId="20029"/>
    <cellStyle name="Input 2 54 29" xfId="20030"/>
    <cellStyle name="Input 2 54 3" xfId="20031"/>
    <cellStyle name="Input 2 54 3 2" xfId="20032"/>
    <cellStyle name="Input 2 54 3 3" xfId="20033"/>
    <cellStyle name="Input 2 54 3 4" xfId="20034"/>
    <cellStyle name="Input 2 54 3 5" xfId="20035"/>
    <cellStyle name="Input 2 54 3 6" xfId="20036"/>
    <cellStyle name="Input 2 54 30" xfId="20037"/>
    <cellStyle name="Input 2 54 31" xfId="20038"/>
    <cellStyle name="Input 2 54 32" xfId="20039"/>
    <cellStyle name="Input 2 54 33" xfId="20040"/>
    <cellStyle name="Input 2 54 34" xfId="20041"/>
    <cellStyle name="Input 2 54 35" xfId="20042"/>
    <cellStyle name="Input 2 54 36" xfId="20043"/>
    <cellStyle name="Input 2 54 37" xfId="20044"/>
    <cellStyle name="Input 2 54 38" xfId="20045"/>
    <cellStyle name="Input 2 54 39" xfId="20046"/>
    <cellStyle name="Input 2 54 4" xfId="20047"/>
    <cellStyle name="Input 2 54 40" xfId="20048"/>
    <cellStyle name="Input 2 54 41" xfId="20049"/>
    <cellStyle name="Input 2 54 42" xfId="20050"/>
    <cellStyle name="Input 2 54 43" xfId="20051"/>
    <cellStyle name="Input 2 54 44" xfId="20052"/>
    <cellStyle name="Input 2 54 45" xfId="20053"/>
    <cellStyle name="Input 2 54 46" xfId="20054"/>
    <cellStyle name="Input 2 54 5" xfId="20055"/>
    <cellStyle name="Input 2 54 6" xfId="20056"/>
    <cellStyle name="Input 2 54 7" xfId="20057"/>
    <cellStyle name="Input 2 54 8" xfId="20058"/>
    <cellStyle name="Input 2 54 9" xfId="20059"/>
    <cellStyle name="Input 2 55" xfId="20060"/>
    <cellStyle name="Input 2 55 10" xfId="20061"/>
    <cellStyle name="Input 2 55 11" xfId="20062"/>
    <cellStyle name="Input 2 55 12" xfId="20063"/>
    <cellStyle name="Input 2 55 13" xfId="20064"/>
    <cellStyle name="Input 2 55 14" xfId="20065"/>
    <cellStyle name="Input 2 55 15" xfId="20066"/>
    <cellStyle name="Input 2 55 16" xfId="20067"/>
    <cellStyle name="Input 2 55 17" xfId="20068"/>
    <cellStyle name="Input 2 55 18" xfId="20069"/>
    <cellStyle name="Input 2 55 19" xfId="20070"/>
    <cellStyle name="Input 2 55 2" xfId="20071"/>
    <cellStyle name="Input 2 55 2 10" xfId="20072"/>
    <cellStyle name="Input 2 55 2 11" xfId="20073"/>
    <cellStyle name="Input 2 55 2 12" xfId="20074"/>
    <cellStyle name="Input 2 55 2 13" xfId="20075"/>
    <cellStyle name="Input 2 55 2 14" xfId="20076"/>
    <cellStyle name="Input 2 55 2 15" xfId="20077"/>
    <cellStyle name="Input 2 55 2 16" xfId="20078"/>
    <cellStyle name="Input 2 55 2 17" xfId="20079"/>
    <cellStyle name="Input 2 55 2 18" xfId="20080"/>
    <cellStyle name="Input 2 55 2 19" xfId="20081"/>
    <cellStyle name="Input 2 55 2 2" xfId="20082"/>
    <cellStyle name="Input 2 55 2 2 10" xfId="20083"/>
    <cellStyle name="Input 2 55 2 2 11" xfId="20084"/>
    <cellStyle name="Input 2 55 2 2 12" xfId="20085"/>
    <cellStyle name="Input 2 55 2 2 13" xfId="20086"/>
    <cellStyle name="Input 2 55 2 2 14" xfId="20087"/>
    <cellStyle name="Input 2 55 2 2 15" xfId="20088"/>
    <cellStyle name="Input 2 55 2 2 16" xfId="20089"/>
    <cellStyle name="Input 2 55 2 2 17" xfId="20090"/>
    <cellStyle name="Input 2 55 2 2 18" xfId="20091"/>
    <cellStyle name="Input 2 55 2 2 19" xfId="20092"/>
    <cellStyle name="Input 2 55 2 2 2" xfId="20093"/>
    <cellStyle name="Input 2 55 2 2 20" xfId="20094"/>
    <cellStyle name="Input 2 55 2 2 21" xfId="20095"/>
    <cellStyle name="Input 2 55 2 2 22" xfId="20096"/>
    <cellStyle name="Input 2 55 2 2 23" xfId="20097"/>
    <cellStyle name="Input 2 55 2 2 24" xfId="20098"/>
    <cellStyle name="Input 2 55 2 2 25" xfId="20099"/>
    <cellStyle name="Input 2 55 2 2 26" xfId="20100"/>
    <cellStyle name="Input 2 55 2 2 27" xfId="20101"/>
    <cellStyle name="Input 2 55 2 2 28" xfId="20102"/>
    <cellStyle name="Input 2 55 2 2 29" xfId="20103"/>
    <cellStyle name="Input 2 55 2 2 3" xfId="20104"/>
    <cellStyle name="Input 2 55 2 2 30" xfId="20105"/>
    <cellStyle name="Input 2 55 2 2 31" xfId="20106"/>
    <cellStyle name="Input 2 55 2 2 32" xfId="20107"/>
    <cellStyle name="Input 2 55 2 2 33" xfId="20108"/>
    <cellStyle name="Input 2 55 2 2 34" xfId="20109"/>
    <cellStyle name="Input 2 55 2 2 35" xfId="20110"/>
    <cellStyle name="Input 2 55 2 2 36" xfId="20111"/>
    <cellStyle name="Input 2 55 2 2 37" xfId="20112"/>
    <cellStyle name="Input 2 55 2 2 38" xfId="20113"/>
    <cellStyle name="Input 2 55 2 2 39" xfId="20114"/>
    <cellStyle name="Input 2 55 2 2 4" xfId="20115"/>
    <cellStyle name="Input 2 55 2 2 40" xfId="20116"/>
    <cellStyle name="Input 2 55 2 2 41" xfId="20117"/>
    <cellStyle name="Input 2 55 2 2 42" xfId="20118"/>
    <cellStyle name="Input 2 55 2 2 43" xfId="20119"/>
    <cellStyle name="Input 2 55 2 2 44" xfId="20120"/>
    <cellStyle name="Input 2 55 2 2 45" xfId="20121"/>
    <cellStyle name="Input 2 55 2 2 46" xfId="20122"/>
    <cellStyle name="Input 2 55 2 2 47" xfId="20123"/>
    <cellStyle name="Input 2 55 2 2 5" xfId="20124"/>
    <cellStyle name="Input 2 55 2 2 6" xfId="20125"/>
    <cellStyle name="Input 2 55 2 2 7" xfId="20126"/>
    <cellStyle name="Input 2 55 2 2 8" xfId="20127"/>
    <cellStyle name="Input 2 55 2 2 9" xfId="20128"/>
    <cellStyle name="Input 2 55 2 20" xfId="20129"/>
    <cellStyle name="Input 2 55 2 21" xfId="20130"/>
    <cellStyle name="Input 2 55 2 22" xfId="20131"/>
    <cellStyle name="Input 2 55 2 23" xfId="20132"/>
    <cellStyle name="Input 2 55 2 24" xfId="20133"/>
    <cellStyle name="Input 2 55 2 25" xfId="20134"/>
    <cellStyle name="Input 2 55 2 26" xfId="20135"/>
    <cellStyle name="Input 2 55 2 27" xfId="20136"/>
    <cellStyle name="Input 2 55 2 28" xfId="20137"/>
    <cellStyle name="Input 2 55 2 29" xfId="20138"/>
    <cellStyle name="Input 2 55 2 3" xfId="20139"/>
    <cellStyle name="Input 2 55 2 30" xfId="20140"/>
    <cellStyle name="Input 2 55 2 31" xfId="20141"/>
    <cellStyle name="Input 2 55 2 32" xfId="20142"/>
    <cellStyle name="Input 2 55 2 33" xfId="20143"/>
    <cellStyle name="Input 2 55 2 34" xfId="20144"/>
    <cellStyle name="Input 2 55 2 35" xfId="20145"/>
    <cellStyle name="Input 2 55 2 36" xfId="20146"/>
    <cellStyle name="Input 2 55 2 37" xfId="20147"/>
    <cellStyle name="Input 2 55 2 38" xfId="20148"/>
    <cellStyle name="Input 2 55 2 39" xfId="20149"/>
    <cellStyle name="Input 2 55 2 4" xfId="20150"/>
    <cellStyle name="Input 2 55 2 40" xfId="20151"/>
    <cellStyle name="Input 2 55 2 41" xfId="20152"/>
    <cellStyle name="Input 2 55 2 42" xfId="20153"/>
    <cellStyle name="Input 2 55 2 43" xfId="20154"/>
    <cellStyle name="Input 2 55 2 44" xfId="20155"/>
    <cellStyle name="Input 2 55 2 45" xfId="20156"/>
    <cellStyle name="Input 2 55 2 46" xfId="20157"/>
    <cellStyle name="Input 2 55 2 47" xfId="20158"/>
    <cellStyle name="Input 2 55 2 48" xfId="20159"/>
    <cellStyle name="Input 2 55 2 49" xfId="20160"/>
    <cellStyle name="Input 2 55 2 5" xfId="20161"/>
    <cellStyle name="Input 2 55 2 6" xfId="20162"/>
    <cellStyle name="Input 2 55 2 7" xfId="20163"/>
    <cellStyle name="Input 2 55 2 8" xfId="20164"/>
    <cellStyle name="Input 2 55 2 9" xfId="20165"/>
    <cellStyle name="Input 2 55 20" xfId="20166"/>
    <cellStyle name="Input 2 55 21" xfId="20167"/>
    <cellStyle name="Input 2 55 22" xfId="20168"/>
    <cellStyle name="Input 2 55 23" xfId="20169"/>
    <cellStyle name="Input 2 55 24" xfId="20170"/>
    <cellStyle name="Input 2 55 25" xfId="20171"/>
    <cellStyle name="Input 2 55 26" xfId="20172"/>
    <cellStyle name="Input 2 55 27" xfId="20173"/>
    <cellStyle name="Input 2 55 28" xfId="20174"/>
    <cellStyle name="Input 2 55 29" xfId="20175"/>
    <cellStyle name="Input 2 55 3" xfId="20176"/>
    <cellStyle name="Input 2 55 3 2" xfId="20177"/>
    <cellStyle name="Input 2 55 3 3" xfId="20178"/>
    <cellStyle name="Input 2 55 3 4" xfId="20179"/>
    <cellStyle name="Input 2 55 3 5" xfId="20180"/>
    <cellStyle name="Input 2 55 3 6" xfId="20181"/>
    <cellStyle name="Input 2 55 30" xfId="20182"/>
    <cellStyle name="Input 2 55 31" xfId="20183"/>
    <cellStyle name="Input 2 55 32" xfId="20184"/>
    <cellStyle name="Input 2 55 33" xfId="20185"/>
    <cellStyle name="Input 2 55 34" xfId="20186"/>
    <cellStyle name="Input 2 55 35" xfId="20187"/>
    <cellStyle name="Input 2 55 36" xfId="20188"/>
    <cellStyle name="Input 2 55 37" xfId="20189"/>
    <cellStyle name="Input 2 55 38" xfId="20190"/>
    <cellStyle name="Input 2 55 39" xfId="20191"/>
    <cellStyle name="Input 2 55 4" xfId="20192"/>
    <cellStyle name="Input 2 55 40" xfId="20193"/>
    <cellStyle name="Input 2 55 41" xfId="20194"/>
    <cellStyle name="Input 2 55 42" xfId="20195"/>
    <cellStyle name="Input 2 55 43" xfId="20196"/>
    <cellStyle name="Input 2 55 44" xfId="20197"/>
    <cellStyle name="Input 2 55 45" xfId="20198"/>
    <cellStyle name="Input 2 55 46" xfId="20199"/>
    <cellStyle name="Input 2 55 5" xfId="20200"/>
    <cellStyle name="Input 2 55 6" xfId="20201"/>
    <cellStyle name="Input 2 55 7" xfId="20202"/>
    <cellStyle name="Input 2 55 8" xfId="20203"/>
    <cellStyle name="Input 2 55 9" xfId="20204"/>
    <cellStyle name="Input 2 56" xfId="20205"/>
    <cellStyle name="Input 2 56 10" xfId="20206"/>
    <cellStyle name="Input 2 56 11" xfId="20207"/>
    <cellStyle name="Input 2 56 12" xfId="20208"/>
    <cellStyle name="Input 2 56 13" xfId="20209"/>
    <cellStyle name="Input 2 56 14" xfId="20210"/>
    <cellStyle name="Input 2 56 15" xfId="20211"/>
    <cellStyle name="Input 2 56 16" xfId="20212"/>
    <cellStyle name="Input 2 56 17" xfId="20213"/>
    <cellStyle name="Input 2 56 18" xfId="20214"/>
    <cellStyle name="Input 2 56 19" xfId="20215"/>
    <cellStyle name="Input 2 56 2" xfId="20216"/>
    <cellStyle name="Input 2 56 2 10" xfId="20217"/>
    <cellStyle name="Input 2 56 2 11" xfId="20218"/>
    <cellStyle name="Input 2 56 2 12" xfId="20219"/>
    <cellStyle name="Input 2 56 2 13" xfId="20220"/>
    <cellStyle name="Input 2 56 2 14" xfId="20221"/>
    <cellStyle name="Input 2 56 2 15" xfId="20222"/>
    <cellStyle name="Input 2 56 2 16" xfId="20223"/>
    <cellStyle name="Input 2 56 2 17" xfId="20224"/>
    <cellStyle name="Input 2 56 2 18" xfId="20225"/>
    <cellStyle name="Input 2 56 2 19" xfId="20226"/>
    <cellStyle name="Input 2 56 2 2" xfId="20227"/>
    <cellStyle name="Input 2 56 2 2 10" xfId="20228"/>
    <cellStyle name="Input 2 56 2 2 11" xfId="20229"/>
    <cellStyle name="Input 2 56 2 2 12" xfId="20230"/>
    <cellStyle name="Input 2 56 2 2 13" xfId="20231"/>
    <cellStyle name="Input 2 56 2 2 14" xfId="20232"/>
    <cellStyle name="Input 2 56 2 2 15" xfId="20233"/>
    <cellStyle name="Input 2 56 2 2 16" xfId="20234"/>
    <cellStyle name="Input 2 56 2 2 17" xfId="20235"/>
    <cellStyle name="Input 2 56 2 2 18" xfId="20236"/>
    <cellStyle name="Input 2 56 2 2 19" xfId="20237"/>
    <cellStyle name="Input 2 56 2 2 2" xfId="20238"/>
    <cellStyle name="Input 2 56 2 2 20" xfId="20239"/>
    <cellStyle name="Input 2 56 2 2 21" xfId="20240"/>
    <cellStyle name="Input 2 56 2 2 22" xfId="20241"/>
    <cellStyle name="Input 2 56 2 2 23" xfId="20242"/>
    <cellStyle name="Input 2 56 2 2 24" xfId="20243"/>
    <cellStyle name="Input 2 56 2 2 25" xfId="20244"/>
    <cellStyle name="Input 2 56 2 2 26" xfId="20245"/>
    <cellStyle name="Input 2 56 2 2 27" xfId="20246"/>
    <cellStyle name="Input 2 56 2 2 28" xfId="20247"/>
    <cellStyle name="Input 2 56 2 2 29" xfId="20248"/>
    <cellStyle name="Input 2 56 2 2 3" xfId="20249"/>
    <cellStyle name="Input 2 56 2 2 30" xfId="20250"/>
    <cellStyle name="Input 2 56 2 2 31" xfId="20251"/>
    <cellStyle name="Input 2 56 2 2 32" xfId="20252"/>
    <cellStyle name="Input 2 56 2 2 33" xfId="20253"/>
    <cellStyle name="Input 2 56 2 2 34" xfId="20254"/>
    <cellStyle name="Input 2 56 2 2 35" xfId="20255"/>
    <cellStyle name="Input 2 56 2 2 36" xfId="20256"/>
    <cellStyle name="Input 2 56 2 2 37" xfId="20257"/>
    <cellStyle name="Input 2 56 2 2 38" xfId="20258"/>
    <cellStyle name="Input 2 56 2 2 39" xfId="20259"/>
    <cellStyle name="Input 2 56 2 2 4" xfId="20260"/>
    <cellStyle name="Input 2 56 2 2 40" xfId="20261"/>
    <cellStyle name="Input 2 56 2 2 41" xfId="20262"/>
    <cellStyle name="Input 2 56 2 2 42" xfId="20263"/>
    <cellStyle name="Input 2 56 2 2 43" xfId="20264"/>
    <cellStyle name="Input 2 56 2 2 44" xfId="20265"/>
    <cellStyle name="Input 2 56 2 2 45" xfId="20266"/>
    <cellStyle name="Input 2 56 2 2 46" xfId="20267"/>
    <cellStyle name="Input 2 56 2 2 47" xfId="20268"/>
    <cellStyle name="Input 2 56 2 2 5" xfId="20269"/>
    <cellStyle name="Input 2 56 2 2 6" xfId="20270"/>
    <cellStyle name="Input 2 56 2 2 7" xfId="20271"/>
    <cellStyle name="Input 2 56 2 2 8" xfId="20272"/>
    <cellStyle name="Input 2 56 2 2 9" xfId="20273"/>
    <cellStyle name="Input 2 56 2 20" xfId="20274"/>
    <cellStyle name="Input 2 56 2 21" xfId="20275"/>
    <cellStyle name="Input 2 56 2 22" xfId="20276"/>
    <cellStyle name="Input 2 56 2 23" xfId="20277"/>
    <cellStyle name="Input 2 56 2 24" xfId="20278"/>
    <cellStyle name="Input 2 56 2 25" xfId="20279"/>
    <cellStyle name="Input 2 56 2 26" xfId="20280"/>
    <cellStyle name="Input 2 56 2 27" xfId="20281"/>
    <cellStyle name="Input 2 56 2 28" xfId="20282"/>
    <cellStyle name="Input 2 56 2 29" xfId="20283"/>
    <cellStyle name="Input 2 56 2 3" xfId="20284"/>
    <cellStyle name="Input 2 56 2 30" xfId="20285"/>
    <cellStyle name="Input 2 56 2 31" xfId="20286"/>
    <cellStyle name="Input 2 56 2 32" xfId="20287"/>
    <cellStyle name="Input 2 56 2 33" xfId="20288"/>
    <cellStyle name="Input 2 56 2 34" xfId="20289"/>
    <cellStyle name="Input 2 56 2 35" xfId="20290"/>
    <cellStyle name="Input 2 56 2 36" xfId="20291"/>
    <cellStyle name="Input 2 56 2 37" xfId="20292"/>
    <cellStyle name="Input 2 56 2 38" xfId="20293"/>
    <cellStyle name="Input 2 56 2 39" xfId="20294"/>
    <cellStyle name="Input 2 56 2 4" xfId="20295"/>
    <cellStyle name="Input 2 56 2 40" xfId="20296"/>
    <cellStyle name="Input 2 56 2 41" xfId="20297"/>
    <cellStyle name="Input 2 56 2 42" xfId="20298"/>
    <cellStyle name="Input 2 56 2 43" xfId="20299"/>
    <cellStyle name="Input 2 56 2 44" xfId="20300"/>
    <cellStyle name="Input 2 56 2 45" xfId="20301"/>
    <cellStyle name="Input 2 56 2 46" xfId="20302"/>
    <cellStyle name="Input 2 56 2 47" xfId="20303"/>
    <cellStyle name="Input 2 56 2 48" xfId="20304"/>
    <cellStyle name="Input 2 56 2 49" xfId="20305"/>
    <cellStyle name="Input 2 56 2 5" xfId="20306"/>
    <cellStyle name="Input 2 56 2 6" xfId="20307"/>
    <cellStyle name="Input 2 56 2 7" xfId="20308"/>
    <cellStyle name="Input 2 56 2 8" xfId="20309"/>
    <cellStyle name="Input 2 56 2 9" xfId="20310"/>
    <cellStyle name="Input 2 56 20" xfId="20311"/>
    <cellStyle name="Input 2 56 21" xfId="20312"/>
    <cellStyle name="Input 2 56 22" xfId="20313"/>
    <cellStyle name="Input 2 56 23" xfId="20314"/>
    <cellStyle name="Input 2 56 24" xfId="20315"/>
    <cellStyle name="Input 2 56 25" xfId="20316"/>
    <cellStyle name="Input 2 56 26" xfId="20317"/>
    <cellStyle name="Input 2 56 27" xfId="20318"/>
    <cellStyle name="Input 2 56 28" xfId="20319"/>
    <cellStyle name="Input 2 56 29" xfId="20320"/>
    <cellStyle name="Input 2 56 3" xfId="20321"/>
    <cellStyle name="Input 2 56 3 2" xfId="20322"/>
    <cellStyle name="Input 2 56 3 3" xfId="20323"/>
    <cellStyle name="Input 2 56 3 4" xfId="20324"/>
    <cellStyle name="Input 2 56 3 5" xfId="20325"/>
    <cellStyle name="Input 2 56 3 6" xfId="20326"/>
    <cellStyle name="Input 2 56 30" xfId="20327"/>
    <cellStyle name="Input 2 56 31" xfId="20328"/>
    <cellStyle name="Input 2 56 32" xfId="20329"/>
    <cellStyle name="Input 2 56 33" xfId="20330"/>
    <cellStyle name="Input 2 56 34" xfId="20331"/>
    <cellStyle name="Input 2 56 35" xfId="20332"/>
    <cellStyle name="Input 2 56 36" xfId="20333"/>
    <cellStyle name="Input 2 56 37" xfId="20334"/>
    <cellStyle name="Input 2 56 38" xfId="20335"/>
    <cellStyle name="Input 2 56 39" xfId="20336"/>
    <cellStyle name="Input 2 56 4" xfId="20337"/>
    <cellStyle name="Input 2 56 40" xfId="20338"/>
    <cellStyle name="Input 2 56 41" xfId="20339"/>
    <cellStyle name="Input 2 56 42" xfId="20340"/>
    <cellStyle name="Input 2 56 43" xfId="20341"/>
    <cellStyle name="Input 2 56 44" xfId="20342"/>
    <cellStyle name="Input 2 56 45" xfId="20343"/>
    <cellStyle name="Input 2 56 46" xfId="20344"/>
    <cellStyle name="Input 2 56 5" xfId="20345"/>
    <cellStyle name="Input 2 56 6" xfId="20346"/>
    <cellStyle name="Input 2 56 7" xfId="20347"/>
    <cellStyle name="Input 2 56 8" xfId="20348"/>
    <cellStyle name="Input 2 56 9" xfId="20349"/>
    <cellStyle name="Input 2 57" xfId="20350"/>
    <cellStyle name="Input 2 57 10" xfId="20351"/>
    <cellStyle name="Input 2 57 11" xfId="20352"/>
    <cellStyle name="Input 2 57 12" xfId="20353"/>
    <cellStyle name="Input 2 57 13" xfId="20354"/>
    <cellStyle name="Input 2 57 14" xfId="20355"/>
    <cellStyle name="Input 2 57 15" xfId="20356"/>
    <cellStyle name="Input 2 57 16" xfId="20357"/>
    <cellStyle name="Input 2 57 17" xfId="20358"/>
    <cellStyle name="Input 2 57 18" xfId="20359"/>
    <cellStyle name="Input 2 57 19" xfId="20360"/>
    <cellStyle name="Input 2 57 2" xfId="20361"/>
    <cellStyle name="Input 2 57 2 10" xfId="20362"/>
    <cellStyle name="Input 2 57 2 11" xfId="20363"/>
    <cellStyle name="Input 2 57 2 12" xfId="20364"/>
    <cellStyle name="Input 2 57 2 13" xfId="20365"/>
    <cellStyle name="Input 2 57 2 14" xfId="20366"/>
    <cellStyle name="Input 2 57 2 15" xfId="20367"/>
    <cellStyle name="Input 2 57 2 16" xfId="20368"/>
    <cellStyle name="Input 2 57 2 17" xfId="20369"/>
    <cellStyle name="Input 2 57 2 18" xfId="20370"/>
    <cellStyle name="Input 2 57 2 19" xfId="20371"/>
    <cellStyle name="Input 2 57 2 2" xfId="20372"/>
    <cellStyle name="Input 2 57 2 2 10" xfId="20373"/>
    <cellStyle name="Input 2 57 2 2 11" xfId="20374"/>
    <cellStyle name="Input 2 57 2 2 12" xfId="20375"/>
    <cellStyle name="Input 2 57 2 2 13" xfId="20376"/>
    <cellStyle name="Input 2 57 2 2 14" xfId="20377"/>
    <cellStyle name="Input 2 57 2 2 15" xfId="20378"/>
    <cellStyle name="Input 2 57 2 2 16" xfId="20379"/>
    <cellStyle name="Input 2 57 2 2 17" xfId="20380"/>
    <cellStyle name="Input 2 57 2 2 18" xfId="20381"/>
    <cellStyle name="Input 2 57 2 2 19" xfId="20382"/>
    <cellStyle name="Input 2 57 2 2 2" xfId="20383"/>
    <cellStyle name="Input 2 57 2 2 20" xfId="20384"/>
    <cellStyle name="Input 2 57 2 2 21" xfId="20385"/>
    <cellStyle name="Input 2 57 2 2 22" xfId="20386"/>
    <cellStyle name="Input 2 57 2 2 23" xfId="20387"/>
    <cellStyle name="Input 2 57 2 2 24" xfId="20388"/>
    <cellStyle name="Input 2 57 2 2 25" xfId="20389"/>
    <cellStyle name="Input 2 57 2 2 26" xfId="20390"/>
    <cellStyle name="Input 2 57 2 2 27" xfId="20391"/>
    <cellStyle name="Input 2 57 2 2 28" xfId="20392"/>
    <cellStyle name="Input 2 57 2 2 29" xfId="20393"/>
    <cellStyle name="Input 2 57 2 2 3" xfId="20394"/>
    <cellStyle name="Input 2 57 2 2 30" xfId="20395"/>
    <cellStyle name="Input 2 57 2 2 31" xfId="20396"/>
    <cellStyle name="Input 2 57 2 2 32" xfId="20397"/>
    <cellStyle name="Input 2 57 2 2 33" xfId="20398"/>
    <cellStyle name="Input 2 57 2 2 34" xfId="20399"/>
    <cellStyle name="Input 2 57 2 2 35" xfId="20400"/>
    <cellStyle name="Input 2 57 2 2 36" xfId="20401"/>
    <cellStyle name="Input 2 57 2 2 37" xfId="20402"/>
    <cellStyle name="Input 2 57 2 2 38" xfId="20403"/>
    <cellStyle name="Input 2 57 2 2 39" xfId="20404"/>
    <cellStyle name="Input 2 57 2 2 4" xfId="20405"/>
    <cellStyle name="Input 2 57 2 2 40" xfId="20406"/>
    <cellStyle name="Input 2 57 2 2 41" xfId="20407"/>
    <cellStyle name="Input 2 57 2 2 42" xfId="20408"/>
    <cellStyle name="Input 2 57 2 2 43" xfId="20409"/>
    <cellStyle name="Input 2 57 2 2 44" xfId="20410"/>
    <cellStyle name="Input 2 57 2 2 45" xfId="20411"/>
    <cellStyle name="Input 2 57 2 2 46" xfId="20412"/>
    <cellStyle name="Input 2 57 2 2 47" xfId="20413"/>
    <cellStyle name="Input 2 57 2 2 5" xfId="20414"/>
    <cellStyle name="Input 2 57 2 2 6" xfId="20415"/>
    <cellStyle name="Input 2 57 2 2 7" xfId="20416"/>
    <cellStyle name="Input 2 57 2 2 8" xfId="20417"/>
    <cellStyle name="Input 2 57 2 2 9" xfId="20418"/>
    <cellStyle name="Input 2 57 2 20" xfId="20419"/>
    <cellStyle name="Input 2 57 2 21" xfId="20420"/>
    <cellStyle name="Input 2 57 2 22" xfId="20421"/>
    <cellStyle name="Input 2 57 2 23" xfId="20422"/>
    <cellStyle name="Input 2 57 2 24" xfId="20423"/>
    <cellStyle name="Input 2 57 2 25" xfId="20424"/>
    <cellStyle name="Input 2 57 2 26" xfId="20425"/>
    <cellStyle name="Input 2 57 2 27" xfId="20426"/>
    <cellStyle name="Input 2 57 2 28" xfId="20427"/>
    <cellStyle name="Input 2 57 2 29" xfId="20428"/>
    <cellStyle name="Input 2 57 2 3" xfId="20429"/>
    <cellStyle name="Input 2 57 2 30" xfId="20430"/>
    <cellStyle name="Input 2 57 2 31" xfId="20431"/>
    <cellStyle name="Input 2 57 2 32" xfId="20432"/>
    <cellStyle name="Input 2 57 2 33" xfId="20433"/>
    <cellStyle name="Input 2 57 2 34" xfId="20434"/>
    <cellStyle name="Input 2 57 2 35" xfId="20435"/>
    <cellStyle name="Input 2 57 2 36" xfId="20436"/>
    <cellStyle name="Input 2 57 2 37" xfId="20437"/>
    <cellStyle name="Input 2 57 2 38" xfId="20438"/>
    <cellStyle name="Input 2 57 2 39" xfId="20439"/>
    <cellStyle name="Input 2 57 2 4" xfId="20440"/>
    <cellStyle name="Input 2 57 2 40" xfId="20441"/>
    <cellStyle name="Input 2 57 2 41" xfId="20442"/>
    <cellStyle name="Input 2 57 2 42" xfId="20443"/>
    <cellStyle name="Input 2 57 2 43" xfId="20444"/>
    <cellStyle name="Input 2 57 2 44" xfId="20445"/>
    <cellStyle name="Input 2 57 2 45" xfId="20446"/>
    <cellStyle name="Input 2 57 2 46" xfId="20447"/>
    <cellStyle name="Input 2 57 2 47" xfId="20448"/>
    <cellStyle name="Input 2 57 2 48" xfId="20449"/>
    <cellStyle name="Input 2 57 2 49" xfId="20450"/>
    <cellStyle name="Input 2 57 2 5" xfId="20451"/>
    <cellStyle name="Input 2 57 2 6" xfId="20452"/>
    <cellStyle name="Input 2 57 2 7" xfId="20453"/>
    <cellStyle name="Input 2 57 2 8" xfId="20454"/>
    <cellStyle name="Input 2 57 2 9" xfId="20455"/>
    <cellStyle name="Input 2 57 20" xfId="20456"/>
    <cellStyle name="Input 2 57 21" xfId="20457"/>
    <cellStyle name="Input 2 57 22" xfId="20458"/>
    <cellStyle name="Input 2 57 23" xfId="20459"/>
    <cellStyle name="Input 2 57 24" xfId="20460"/>
    <cellStyle name="Input 2 57 25" xfId="20461"/>
    <cellStyle name="Input 2 57 26" xfId="20462"/>
    <cellStyle name="Input 2 57 27" xfId="20463"/>
    <cellStyle name="Input 2 57 28" xfId="20464"/>
    <cellStyle name="Input 2 57 29" xfId="20465"/>
    <cellStyle name="Input 2 57 3" xfId="20466"/>
    <cellStyle name="Input 2 57 3 2" xfId="20467"/>
    <cellStyle name="Input 2 57 3 3" xfId="20468"/>
    <cellStyle name="Input 2 57 3 4" xfId="20469"/>
    <cellStyle name="Input 2 57 3 5" xfId="20470"/>
    <cellStyle name="Input 2 57 3 6" xfId="20471"/>
    <cellStyle name="Input 2 57 30" xfId="20472"/>
    <cellStyle name="Input 2 57 31" xfId="20473"/>
    <cellStyle name="Input 2 57 32" xfId="20474"/>
    <cellStyle name="Input 2 57 33" xfId="20475"/>
    <cellStyle name="Input 2 57 34" xfId="20476"/>
    <cellStyle name="Input 2 57 35" xfId="20477"/>
    <cellStyle name="Input 2 57 36" xfId="20478"/>
    <cellStyle name="Input 2 57 37" xfId="20479"/>
    <cellStyle name="Input 2 57 38" xfId="20480"/>
    <cellStyle name="Input 2 57 39" xfId="20481"/>
    <cellStyle name="Input 2 57 4" xfId="20482"/>
    <cellStyle name="Input 2 57 40" xfId="20483"/>
    <cellStyle name="Input 2 57 41" xfId="20484"/>
    <cellStyle name="Input 2 57 42" xfId="20485"/>
    <cellStyle name="Input 2 57 43" xfId="20486"/>
    <cellStyle name="Input 2 57 44" xfId="20487"/>
    <cellStyle name="Input 2 57 45" xfId="20488"/>
    <cellStyle name="Input 2 57 46" xfId="20489"/>
    <cellStyle name="Input 2 57 5" xfId="20490"/>
    <cellStyle name="Input 2 57 6" xfId="20491"/>
    <cellStyle name="Input 2 57 7" xfId="20492"/>
    <cellStyle name="Input 2 57 8" xfId="20493"/>
    <cellStyle name="Input 2 57 9" xfId="20494"/>
    <cellStyle name="Input 2 58" xfId="20495"/>
    <cellStyle name="Input 2 58 10" xfId="20496"/>
    <cellStyle name="Input 2 58 11" xfId="20497"/>
    <cellStyle name="Input 2 58 12" xfId="20498"/>
    <cellStyle name="Input 2 58 13" xfId="20499"/>
    <cellStyle name="Input 2 58 14" xfId="20500"/>
    <cellStyle name="Input 2 58 15" xfId="20501"/>
    <cellStyle name="Input 2 58 16" xfId="20502"/>
    <cellStyle name="Input 2 58 17" xfId="20503"/>
    <cellStyle name="Input 2 58 18" xfId="20504"/>
    <cellStyle name="Input 2 58 19" xfId="20505"/>
    <cellStyle name="Input 2 58 2" xfId="20506"/>
    <cellStyle name="Input 2 58 2 10" xfId="20507"/>
    <cellStyle name="Input 2 58 2 11" xfId="20508"/>
    <cellStyle name="Input 2 58 2 12" xfId="20509"/>
    <cellStyle name="Input 2 58 2 13" xfId="20510"/>
    <cellStyle name="Input 2 58 2 14" xfId="20511"/>
    <cellStyle name="Input 2 58 2 15" xfId="20512"/>
    <cellStyle name="Input 2 58 2 16" xfId="20513"/>
    <cellStyle name="Input 2 58 2 17" xfId="20514"/>
    <cellStyle name="Input 2 58 2 18" xfId="20515"/>
    <cellStyle name="Input 2 58 2 19" xfId="20516"/>
    <cellStyle name="Input 2 58 2 2" xfId="20517"/>
    <cellStyle name="Input 2 58 2 2 10" xfId="20518"/>
    <cellStyle name="Input 2 58 2 2 11" xfId="20519"/>
    <cellStyle name="Input 2 58 2 2 12" xfId="20520"/>
    <cellStyle name="Input 2 58 2 2 13" xfId="20521"/>
    <cellStyle name="Input 2 58 2 2 14" xfId="20522"/>
    <cellStyle name="Input 2 58 2 2 15" xfId="20523"/>
    <cellStyle name="Input 2 58 2 2 16" xfId="20524"/>
    <cellStyle name="Input 2 58 2 2 17" xfId="20525"/>
    <cellStyle name="Input 2 58 2 2 18" xfId="20526"/>
    <cellStyle name="Input 2 58 2 2 19" xfId="20527"/>
    <cellStyle name="Input 2 58 2 2 2" xfId="20528"/>
    <cellStyle name="Input 2 58 2 2 20" xfId="20529"/>
    <cellStyle name="Input 2 58 2 2 21" xfId="20530"/>
    <cellStyle name="Input 2 58 2 2 22" xfId="20531"/>
    <cellStyle name="Input 2 58 2 2 23" xfId="20532"/>
    <cellStyle name="Input 2 58 2 2 24" xfId="20533"/>
    <cellStyle name="Input 2 58 2 2 25" xfId="20534"/>
    <cellStyle name="Input 2 58 2 2 26" xfId="20535"/>
    <cellStyle name="Input 2 58 2 2 27" xfId="20536"/>
    <cellStyle name="Input 2 58 2 2 28" xfId="20537"/>
    <cellStyle name="Input 2 58 2 2 29" xfId="20538"/>
    <cellStyle name="Input 2 58 2 2 3" xfId="20539"/>
    <cellStyle name="Input 2 58 2 2 30" xfId="20540"/>
    <cellStyle name="Input 2 58 2 2 31" xfId="20541"/>
    <cellStyle name="Input 2 58 2 2 32" xfId="20542"/>
    <cellStyle name="Input 2 58 2 2 33" xfId="20543"/>
    <cellStyle name="Input 2 58 2 2 34" xfId="20544"/>
    <cellStyle name="Input 2 58 2 2 35" xfId="20545"/>
    <cellStyle name="Input 2 58 2 2 36" xfId="20546"/>
    <cellStyle name="Input 2 58 2 2 37" xfId="20547"/>
    <cellStyle name="Input 2 58 2 2 38" xfId="20548"/>
    <cellStyle name="Input 2 58 2 2 39" xfId="20549"/>
    <cellStyle name="Input 2 58 2 2 4" xfId="20550"/>
    <cellStyle name="Input 2 58 2 2 40" xfId="20551"/>
    <cellStyle name="Input 2 58 2 2 41" xfId="20552"/>
    <cellStyle name="Input 2 58 2 2 42" xfId="20553"/>
    <cellStyle name="Input 2 58 2 2 43" xfId="20554"/>
    <cellStyle name="Input 2 58 2 2 44" xfId="20555"/>
    <cellStyle name="Input 2 58 2 2 45" xfId="20556"/>
    <cellStyle name="Input 2 58 2 2 46" xfId="20557"/>
    <cellStyle name="Input 2 58 2 2 47" xfId="20558"/>
    <cellStyle name="Input 2 58 2 2 5" xfId="20559"/>
    <cellStyle name="Input 2 58 2 2 6" xfId="20560"/>
    <cellStyle name="Input 2 58 2 2 7" xfId="20561"/>
    <cellStyle name="Input 2 58 2 2 8" xfId="20562"/>
    <cellStyle name="Input 2 58 2 2 9" xfId="20563"/>
    <cellStyle name="Input 2 58 2 20" xfId="20564"/>
    <cellStyle name="Input 2 58 2 21" xfId="20565"/>
    <cellStyle name="Input 2 58 2 22" xfId="20566"/>
    <cellStyle name="Input 2 58 2 23" xfId="20567"/>
    <cellStyle name="Input 2 58 2 24" xfId="20568"/>
    <cellStyle name="Input 2 58 2 25" xfId="20569"/>
    <cellStyle name="Input 2 58 2 26" xfId="20570"/>
    <cellStyle name="Input 2 58 2 27" xfId="20571"/>
    <cellStyle name="Input 2 58 2 28" xfId="20572"/>
    <cellStyle name="Input 2 58 2 29" xfId="20573"/>
    <cellStyle name="Input 2 58 2 3" xfId="20574"/>
    <cellStyle name="Input 2 58 2 30" xfId="20575"/>
    <cellStyle name="Input 2 58 2 31" xfId="20576"/>
    <cellStyle name="Input 2 58 2 32" xfId="20577"/>
    <cellStyle name="Input 2 58 2 33" xfId="20578"/>
    <cellStyle name="Input 2 58 2 34" xfId="20579"/>
    <cellStyle name="Input 2 58 2 35" xfId="20580"/>
    <cellStyle name="Input 2 58 2 36" xfId="20581"/>
    <cellStyle name="Input 2 58 2 37" xfId="20582"/>
    <cellStyle name="Input 2 58 2 38" xfId="20583"/>
    <cellStyle name="Input 2 58 2 39" xfId="20584"/>
    <cellStyle name="Input 2 58 2 4" xfId="20585"/>
    <cellStyle name="Input 2 58 2 40" xfId="20586"/>
    <cellStyle name="Input 2 58 2 41" xfId="20587"/>
    <cellStyle name="Input 2 58 2 42" xfId="20588"/>
    <cellStyle name="Input 2 58 2 43" xfId="20589"/>
    <cellStyle name="Input 2 58 2 44" xfId="20590"/>
    <cellStyle name="Input 2 58 2 45" xfId="20591"/>
    <cellStyle name="Input 2 58 2 46" xfId="20592"/>
    <cellStyle name="Input 2 58 2 47" xfId="20593"/>
    <cellStyle name="Input 2 58 2 48" xfId="20594"/>
    <cellStyle name="Input 2 58 2 49" xfId="20595"/>
    <cellStyle name="Input 2 58 2 5" xfId="20596"/>
    <cellStyle name="Input 2 58 2 6" xfId="20597"/>
    <cellStyle name="Input 2 58 2 7" xfId="20598"/>
    <cellStyle name="Input 2 58 2 8" xfId="20599"/>
    <cellStyle name="Input 2 58 2 9" xfId="20600"/>
    <cellStyle name="Input 2 58 20" xfId="20601"/>
    <cellStyle name="Input 2 58 21" xfId="20602"/>
    <cellStyle name="Input 2 58 22" xfId="20603"/>
    <cellStyle name="Input 2 58 23" xfId="20604"/>
    <cellStyle name="Input 2 58 24" xfId="20605"/>
    <cellStyle name="Input 2 58 25" xfId="20606"/>
    <cellStyle name="Input 2 58 26" xfId="20607"/>
    <cellStyle name="Input 2 58 27" xfId="20608"/>
    <cellStyle name="Input 2 58 28" xfId="20609"/>
    <cellStyle name="Input 2 58 29" xfId="20610"/>
    <cellStyle name="Input 2 58 3" xfId="20611"/>
    <cellStyle name="Input 2 58 3 2" xfId="20612"/>
    <cellStyle name="Input 2 58 3 3" xfId="20613"/>
    <cellStyle name="Input 2 58 3 4" xfId="20614"/>
    <cellStyle name="Input 2 58 3 5" xfId="20615"/>
    <cellStyle name="Input 2 58 3 6" xfId="20616"/>
    <cellStyle name="Input 2 58 30" xfId="20617"/>
    <cellStyle name="Input 2 58 31" xfId="20618"/>
    <cellStyle name="Input 2 58 32" xfId="20619"/>
    <cellStyle name="Input 2 58 33" xfId="20620"/>
    <cellStyle name="Input 2 58 34" xfId="20621"/>
    <cellStyle name="Input 2 58 35" xfId="20622"/>
    <cellStyle name="Input 2 58 36" xfId="20623"/>
    <cellStyle name="Input 2 58 37" xfId="20624"/>
    <cellStyle name="Input 2 58 38" xfId="20625"/>
    <cellStyle name="Input 2 58 39" xfId="20626"/>
    <cellStyle name="Input 2 58 4" xfId="20627"/>
    <cellStyle name="Input 2 58 40" xfId="20628"/>
    <cellStyle name="Input 2 58 41" xfId="20629"/>
    <cellStyle name="Input 2 58 42" xfId="20630"/>
    <cellStyle name="Input 2 58 43" xfId="20631"/>
    <cellStyle name="Input 2 58 44" xfId="20632"/>
    <cellStyle name="Input 2 58 45" xfId="20633"/>
    <cellStyle name="Input 2 58 46" xfId="20634"/>
    <cellStyle name="Input 2 58 5" xfId="20635"/>
    <cellStyle name="Input 2 58 6" xfId="20636"/>
    <cellStyle name="Input 2 58 7" xfId="20637"/>
    <cellStyle name="Input 2 58 8" xfId="20638"/>
    <cellStyle name="Input 2 58 9" xfId="20639"/>
    <cellStyle name="Input 2 59" xfId="20640"/>
    <cellStyle name="Input 2 59 10" xfId="20641"/>
    <cellStyle name="Input 2 59 11" xfId="20642"/>
    <cellStyle name="Input 2 59 12" xfId="20643"/>
    <cellStyle name="Input 2 59 13" xfId="20644"/>
    <cellStyle name="Input 2 59 14" xfId="20645"/>
    <cellStyle name="Input 2 59 15" xfId="20646"/>
    <cellStyle name="Input 2 59 16" xfId="20647"/>
    <cellStyle name="Input 2 59 17" xfId="20648"/>
    <cellStyle name="Input 2 59 18" xfId="20649"/>
    <cellStyle name="Input 2 59 19" xfId="20650"/>
    <cellStyle name="Input 2 59 2" xfId="20651"/>
    <cellStyle name="Input 2 59 2 10" xfId="20652"/>
    <cellStyle name="Input 2 59 2 11" xfId="20653"/>
    <cellStyle name="Input 2 59 2 12" xfId="20654"/>
    <cellStyle name="Input 2 59 2 13" xfId="20655"/>
    <cellStyle name="Input 2 59 2 14" xfId="20656"/>
    <cellStyle name="Input 2 59 2 15" xfId="20657"/>
    <cellStyle name="Input 2 59 2 16" xfId="20658"/>
    <cellStyle name="Input 2 59 2 17" xfId="20659"/>
    <cellStyle name="Input 2 59 2 18" xfId="20660"/>
    <cellStyle name="Input 2 59 2 19" xfId="20661"/>
    <cellStyle name="Input 2 59 2 2" xfId="20662"/>
    <cellStyle name="Input 2 59 2 2 10" xfId="20663"/>
    <cellStyle name="Input 2 59 2 2 11" xfId="20664"/>
    <cellStyle name="Input 2 59 2 2 12" xfId="20665"/>
    <cellStyle name="Input 2 59 2 2 13" xfId="20666"/>
    <cellStyle name="Input 2 59 2 2 14" xfId="20667"/>
    <cellStyle name="Input 2 59 2 2 15" xfId="20668"/>
    <cellStyle name="Input 2 59 2 2 16" xfId="20669"/>
    <cellStyle name="Input 2 59 2 2 17" xfId="20670"/>
    <cellStyle name="Input 2 59 2 2 18" xfId="20671"/>
    <cellStyle name="Input 2 59 2 2 19" xfId="20672"/>
    <cellStyle name="Input 2 59 2 2 2" xfId="20673"/>
    <cellStyle name="Input 2 59 2 2 20" xfId="20674"/>
    <cellStyle name="Input 2 59 2 2 21" xfId="20675"/>
    <cellStyle name="Input 2 59 2 2 22" xfId="20676"/>
    <cellStyle name="Input 2 59 2 2 23" xfId="20677"/>
    <cellStyle name="Input 2 59 2 2 24" xfId="20678"/>
    <cellStyle name="Input 2 59 2 2 25" xfId="20679"/>
    <cellStyle name="Input 2 59 2 2 26" xfId="20680"/>
    <cellStyle name="Input 2 59 2 2 27" xfId="20681"/>
    <cellStyle name="Input 2 59 2 2 28" xfId="20682"/>
    <cellStyle name="Input 2 59 2 2 29" xfId="20683"/>
    <cellStyle name="Input 2 59 2 2 3" xfId="20684"/>
    <cellStyle name="Input 2 59 2 2 30" xfId="20685"/>
    <cellStyle name="Input 2 59 2 2 31" xfId="20686"/>
    <cellStyle name="Input 2 59 2 2 32" xfId="20687"/>
    <cellStyle name="Input 2 59 2 2 33" xfId="20688"/>
    <cellStyle name="Input 2 59 2 2 34" xfId="20689"/>
    <cellStyle name="Input 2 59 2 2 35" xfId="20690"/>
    <cellStyle name="Input 2 59 2 2 36" xfId="20691"/>
    <cellStyle name="Input 2 59 2 2 37" xfId="20692"/>
    <cellStyle name="Input 2 59 2 2 38" xfId="20693"/>
    <cellStyle name="Input 2 59 2 2 39" xfId="20694"/>
    <cellStyle name="Input 2 59 2 2 4" xfId="20695"/>
    <cellStyle name="Input 2 59 2 2 40" xfId="20696"/>
    <cellStyle name="Input 2 59 2 2 41" xfId="20697"/>
    <cellStyle name="Input 2 59 2 2 42" xfId="20698"/>
    <cellStyle name="Input 2 59 2 2 43" xfId="20699"/>
    <cellStyle name="Input 2 59 2 2 44" xfId="20700"/>
    <cellStyle name="Input 2 59 2 2 45" xfId="20701"/>
    <cellStyle name="Input 2 59 2 2 46" xfId="20702"/>
    <cellStyle name="Input 2 59 2 2 47" xfId="20703"/>
    <cellStyle name="Input 2 59 2 2 5" xfId="20704"/>
    <cellStyle name="Input 2 59 2 2 6" xfId="20705"/>
    <cellStyle name="Input 2 59 2 2 7" xfId="20706"/>
    <cellStyle name="Input 2 59 2 2 8" xfId="20707"/>
    <cellStyle name="Input 2 59 2 2 9" xfId="20708"/>
    <cellStyle name="Input 2 59 2 20" xfId="20709"/>
    <cellStyle name="Input 2 59 2 21" xfId="20710"/>
    <cellStyle name="Input 2 59 2 22" xfId="20711"/>
    <cellStyle name="Input 2 59 2 23" xfId="20712"/>
    <cellStyle name="Input 2 59 2 24" xfId="20713"/>
    <cellStyle name="Input 2 59 2 25" xfId="20714"/>
    <cellStyle name="Input 2 59 2 26" xfId="20715"/>
    <cellStyle name="Input 2 59 2 27" xfId="20716"/>
    <cellStyle name="Input 2 59 2 28" xfId="20717"/>
    <cellStyle name="Input 2 59 2 29" xfId="20718"/>
    <cellStyle name="Input 2 59 2 3" xfId="20719"/>
    <cellStyle name="Input 2 59 2 30" xfId="20720"/>
    <cellStyle name="Input 2 59 2 31" xfId="20721"/>
    <cellStyle name="Input 2 59 2 32" xfId="20722"/>
    <cellStyle name="Input 2 59 2 33" xfId="20723"/>
    <cellStyle name="Input 2 59 2 34" xfId="20724"/>
    <cellStyle name="Input 2 59 2 35" xfId="20725"/>
    <cellStyle name="Input 2 59 2 36" xfId="20726"/>
    <cellStyle name="Input 2 59 2 37" xfId="20727"/>
    <cellStyle name="Input 2 59 2 38" xfId="20728"/>
    <cellStyle name="Input 2 59 2 39" xfId="20729"/>
    <cellStyle name="Input 2 59 2 4" xfId="20730"/>
    <cellStyle name="Input 2 59 2 40" xfId="20731"/>
    <cellStyle name="Input 2 59 2 41" xfId="20732"/>
    <cellStyle name="Input 2 59 2 42" xfId="20733"/>
    <cellStyle name="Input 2 59 2 43" xfId="20734"/>
    <cellStyle name="Input 2 59 2 44" xfId="20735"/>
    <cellStyle name="Input 2 59 2 45" xfId="20736"/>
    <cellStyle name="Input 2 59 2 46" xfId="20737"/>
    <cellStyle name="Input 2 59 2 47" xfId="20738"/>
    <cellStyle name="Input 2 59 2 48" xfId="20739"/>
    <cellStyle name="Input 2 59 2 49" xfId="20740"/>
    <cellStyle name="Input 2 59 2 5" xfId="20741"/>
    <cellStyle name="Input 2 59 2 6" xfId="20742"/>
    <cellStyle name="Input 2 59 2 7" xfId="20743"/>
    <cellStyle name="Input 2 59 2 8" xfId="20744"/>
    <cellStyle name="Input 2 59 2 9" xfId="20745"/>
    <cellStyle name="Input 2 59 20" xfId="20746"/>
    <cellStyle name="Input 2 59 21" xfId="20747"/>
    <cellStyle name="Input 2 59 22" xfId="20748"/>
    <cellStyle name="Input 2 59 23" xfId="20749"/>
    <cellStyle name="Input 2 59 24" xfId="20750"/>
    <cellStyle name="Input 2 59 25" xfId="20751"/>
    <cellStyle name="Input 2 59 26" xfId="20752"/>
    <cellStyle name="Input 2 59 27" xfId="20753"/>
    <cellStyle name="Input 2 59 28" xfId="20754"/>
    <cellStyle name="Input 2 59 29" xfId="20755"/>
    <cellStyle name="Input 2 59 3" xfId="20756"/>
    <cellStyle name="Input 2 59 3 2" xfId="20757"/>
    <cellStyle name="Input 2 59 3 3" xfId="20758"/>
    <cellStyle name="Input 2 59 3 4" xfId="20759"/>
    <cellStyle name="Input 2 59 3 5" xfId="20760"/>
    <cellStyle name="Input 2 59 3 6" xfId="20761"/>
    <cellStyle name="Input 2 59 30" xfId="20762"/>
    <cellStyle name="Input 2 59 31" xfId="20763"/>
    <cellStyle name="Input 2 59 32" xfId="20764"/>
    <cellStyle name="Input 2 59 33" xfId="20765"/>
    <cellStyle name="Input 2 59 34" xfId="20766"/>
    <cellStyle name="Input 2 59 35" xfId="20767"/>
    <cellStyle name="Input 2 59 36" xfId="20768"/>
    <cellStyle name="Input 2 59 37" xfId="20769"/>
    <cellStyle name="Input 2 59 38" xfId="20770"/>
    <cellStyle name="Input 2 59 39" xfId="20771"/>
    <cellStyle name="Input 2 59 4" xfId="20772"/>
    <cellStyle name="Input 2 59 40" xfId="20773"/>
    <cellStyle name="Input 2 59 41" xfId="20774"/>
    <cellStyle name="Input 2 59 42" xfId="20775"/>
    <cellStyle name="Input 2 59 43" xfId="20776"/>
    <cellStyle name="Input 2 59 44" xfId="20777"/>
    <cellStyle name="Input 2 59 45" xfId="20778"/>
    <cellStyle name="Input 2 59 46" xfId="20779"/>
    <cellStyle name="Input 2 59 5" xfId="20780"/>
    <cellStyle name="Input 2 59 6" xfId="20781"/>
    <cellStyle name="Input 2 59 7" xfId="20782"/>
    <cellStyle name="Input 2 59 8" xfId="20783"/>
    <cellStyle name="Input 2 59 9" xfId="20784"/>
    <cellStyle name="Input 2 6" xfId="20785"/>
    <cellStyle name="Input 2 6 10" xfId="20786"/>
    <cellStyle name="Input 2 6 11" xfId="20787"/>
    <cellStyle name="Input 2 6 12" xfId="20788"/>
    <cellStyle name="Input 2 6 13" xfId="20789"/>
    <cellStyle name="Input 2 6 14" xfId="20790"/>
    <cellStyle name="Input 2 6 15" xfId="20791"/>
    <cellStyle name="Input 2 6 16" xfId="20792"/>
    <cellStyle name="Input 2 6 17" xfId="20793"/>
    <cellStyle name="Input 2 6 18" xfId="20794"/>
    <cellStyle name="Input 2 6 19" xfId="20795"/>
    <cellStyle name="Input 2 6 2" xfId="20796"/>
    <cellStyle name="Input 2 6 2 10" xfId="20797"/>
    <cellStyle name="Input 2 6 2 11" xfId="20798"/>
    <cellStyle name="Input 2 6 2 12" xfId="20799"/>
    <cellStyle name="Input 2 6 2 13" xfId="20800"/>
    <cellStyle name="Input 2 6 2 14" xfId="20801"/>
    <cellStyle name="Input 2 6 2 15" xfId="20802"/>
    <cellStyle name="Input 2 6 2 16" xfId="20803"/>
    <cellStyle name="Input 2 6 2 17" xfId="20804"/>
    <cellStyle name="Input 2 6 2 18" xfId="20805"/>
    <cellStyle name="Input 2 6 2 19" xfId="20806"/>
    <cellStyle name="Input 2 6 2 2" xfId="20807"/>
    <cellStyle name="Input 2 6 2 2 10" xfId="20808"/>
    <cellStyle name="Input 2 6 2 2 11" xfId="20809"/>
    <cellStyle name="Input 2 6 2 2 12" xfId="20810"/>
    <cellStyle name="Input 2 6 2 2 13" xfId="20811"/>
    <cellStyle name="Input 2 6 2 2 14" xfId="20812"/>
    <cellStyle name="Input 2 6 2 2 15" xfId="20813"/>
    <cellStyle name="Input 2 6 2 2 16" xfId="20814"/>
    <cellStyle name="Input 2 6 2 2 17" xfId="20815"/>
    <cellStyle name="Input 2 6 2 2 18" xfId="20816"/>
    <cellStyle name="Input 2 6 2 2 19" xfId="20817"/>
    <cellStyle name="Input 2 6 2 2 2" xfId="20818"/>
    <cellStyle name="Input 2 6 2 2 20" xfId="20819"/>
    <cellStyle name="Input 2 6 2 2 21" xfId="20820"/>
    <cellStyle name="Input 2 6 2 2 22" xfId="20821"/>
    <cellStyle name="Input 2 6 2 2 23" xfId="20822"/>
    <cellStyle name="Input 2 6 2 2 24" xfId="20823"/>
    <cellStyle name="Input 2 6 2 2 25" xfId="20824"/>
    <cellStyle name="Input 2 6 2 2 26" xfId="20825"/>
    <cellStyle name="Input 2 6 2 2 27" xfId="20826"/>
    <cellStyle name="Input 2 6 2 2 28" xfId="20827"/>
    <cellStyle name="Input 2 6 2 2 29" xfId="20828"/>
    <cellStyle name="Input 2 6 2 2 3" xfId="20829"/>
    <cellStyle name="Input 2 6 2 2 30" xfId="20830"/>
    <cellStyle name="Input 2 6 2 2 31" xfId="20831"/>
    <cellStyle name="Input 2 6 2 2 32" xfId="20832"/>
    <cellStyle name="Input 2 6 2 2 33" xfId="20833"/>
    <cellStyle name="Input 2 6 2 2 34" xfId="20834"/>
    <cellStyle name="Input 2 6 2 2 35" xfId="20835"/>
    <cellStyle name="Input 2 6 2 2 36" xfId="20836"/>
    <cellStyle name="Input 2 6 2 2 37" xfId="20837"/>
    <cellStyle name="Input 2 6 2 2 38" xfId="20838"/>
    <cellStyle name="Input 2 6 2 2 39" xfId="20839"/>
    <cellStyle name="Input 2 6 2 2 4" xfId="20840"/>
    <cellStyle name="Input 2 6 2 2 40" xfId="20841"/>
    <cellStyle name="Input 2 6 2 2 41" xfId="20842"/>
    <cellStyle name="Input 2 6 2 2 42" xfId="20843"/>
    <cellStyle name="Input 2 6 2 2 43" xfId="20844"/>
    <cellStyle name="Input 2 6 2 2 44" xfId="20845"/>
    <cellStyle name="Input 2 6 2 2 45" xfId="20846"/>
    <cellStyle name="Input 2 6 2 2 46" xfId="20847"/>
    <cellStyle name="Input 2 6 2 2 47" xfId="20848"/>
    <cellStyle name="Input 2 6 2 2 5" xfId="20849"/>
    <cellStyle name="Input 2 6 2 2 6" xfId="20850"/>
    <cellStyle name="Input 2 6 2 2 7" xfId="20851"/>
    <cellStyle name="Input 2 6 2 2 8" xfId="20852"/>
    <cellStyle name="Input 2 6 2 2 9" xfId="20853"/>
    <cellStyle name="Input 2 6 2 20" xfId="20854"/>
    <cellStyle name="Input 2 6 2 21" xfId="20855"/>
    <cellStyle name="Input 2 6 2 22" xfId="20856"/>
    <cellStyle name="Input 2 6 2 23" xfId="20857"/>
    <cellStyle name="Input 2 6 2 24" xfId="20858"/>
    <cellStyle name="Input 2 6 2 25" xfId="20859"/>
    <cellStyle name="Input 2 6 2 26" xfId="20860"/>
    <cellStyle name="Input 2 6 2 27" xfId="20861"/>
    <cellStyle name="Input 2 6 2 28" xfId="20862"/>
    <cellStyle name="Input 2 6 2 29" xfId="20863"/>
    <cellStyle name="Input 2 6 2 3" xfId="20864"/>
    <cellStyle name="Input 2 6 2 30" xfId="20865"/>
    <cellStyle name="Input 2 6 2 31" xfId="20866"/>
    <cellStyle name="Input 2 6 2 32" xfId="20867"/>
    <cellStyle name="Input 2 6 2 33" xfId="20868"/>
    <cellStyle name="Input 2 6 2 34" xfId="20869"/>
    <cellStyle name="Input 2 6 2 35" xfId="20870"/>
    <cellStyle name="Input 2 6 2 36" xfId="20871"/>
    <cellStyle name="Input 2 6 2 37" xfId="20872"/>
    <cellStyle name="Input 2 6 2 38" xfId="20873"/>
    <cellStyle name="Input 2 6 2 39" xfId="20874"/>
    <cellStyle name="Input 2 6 2 4" xfId="20875"/>
    <cellStyle name="Input 2 6 2 40" xfId="20876"/>
    <cellStyle name="Input 2 6 2 41" xfId="20877"/>
    <cellStyle name="Input 2 6 2 42" xfId="20878"/>
    <cellStyle name="Input 2 6 2 43" xfId="20879"/>
    <cellStyle name="Input 2 6 2 44" xfId="20880"/>
    <cellStyle name="Input 2 6 2 45" xfId="20881"/>
    <cellStyle name="Input 2 6 2 46" xfId="20882"/>
    <cellStyle name="Input 2 6 2 47" xfId="20883"/>
    <cellStyle name="Input 2 6 2 48" xfId="20884"/>
    <cellStyle name="Input 2 6 2 49" xfId="20885"/>
    <cellStyle name="Input 2 6 2 5" xfId="20886"/>
    <cellStyle name="Input 2 6 2 6" xfId="20887"/>
    <cellStyle name="Input 2 6 2 7" xfId="20888"/>
    <cellStyle name="Input 2 6 2 8" xfId="20889"/>
    <cellStyle name="Input 2 6 2 9" xfId="20890"/>
    <cellStyle name="Input 2 6 20" xfId="20891"/>
    <cellStyle name="Input 2 6 21" xfId="20892"/>
    <cellStyle name="Input 2 6 22" xfId="20893"/>
    <cellStyle name="Input 2 6 23" xfId="20894"/>
    <cellStyle name="Input 2 6 24" xfId="20895"/>
    <cellStyle name="Input 2 6 25" xfId="20896"/>
    <cellStyle name="Input 2 6 26" xfId="20897"/>
    <cellStyle name="Input 2 6 27" xfId="20898"/>
    <cellStyle name="Input 2 6 28" xfId="20899"/>
    <cellStyle name="Input 2 6 29" xfId="20900"/>
    <cellStyle name="Input 2 6 3" xfId="20901"/>
    <cellStyle name="Input 2 6 3 2" xfId="20902"/>
    <cellStyle name="Input 2 6 3 3" xfId="20903"/>
    <cellStyle name="Input 2 6 3 4" xfId="20904"/>
    <cellStyle name="Input 2 6 3 5" xfId="20905"/>
    <cellStyle name="Input 2 6 3 6" xfId="20906"/>
    <cellStyle name="Input 2 6 30" xfId="20907"/>
    <cellStyle name="Input 2 6 31" xfId="20908"/>
    <cellStyle name="Input 2 6 32" xfId="20909"/>
    <cellStyle name="Input 2 6 33" xfId="20910"/>
    <cellStyle name="Input 2 6 34" xfId="20911"/>
    <cellStyle name="Input 2 6 35" xfId="20912"/>
    <cellStyle name="Input 2 6 36" xfId="20913"/>
    <cellStyle name="Input 2 6 37" xfId="20914"/>
    <cellStyle name="Input 2 6 38" xfId="20915"/>
    <cellStyle name="Input 2 6 39" xfId="20916"/>
    <cellStyle name="Input 2 6 4" xfId="20917"/>
    <cellStyle name="Input 2 6 40" xfId="20918"/>
    <cellStyle name="Input 2 6 41" xfId="20919"/>
    <cellStyle name="Input 2 6 42" xfId="20920"/>
    <cellStyle name="Input 2 6 43" xfId="20921"/>
    <cellStyle name="Input 2 6 44" xfId="20922"/>
    <cellStyle name="Input 2 6 45" xfId="20923"/>
    <cellStyle name="Input 2 6 46" xfId="20924"/>
    <cellStyle name="Input 2 6 5" xfId="20925"/>
    <cellStyle name="Input 2 6 6" xfId="20926"/>
    <cellStyle name="Input 2 6 7" xfId="20927"/>
    <cellStyle name="Input 2 6 8" xfId="20928"/>
    <cellStyle name="Input 2 6 9" xfId="20929"/>
    <cellStyle name="Input 2 60" xfId="20930"/>
    <cellStyle name="Input 2 60 10" xfId="20931"/>
    <cellStyle name="Input 2 60 11" xfId="20932"/>
    <cellStyle name="Input 2 60 12" xfId="20933"/>
    <cellStyle name="Input 2 60 13" xfId="20934"/>
    <cellStyle name="Input 2 60 14" xfId="20935"/>
    <cellStyle name="Input 2 60 15" xfId="20936"/>
    <cellStyle name="Input 2 60 16" xfId="20937"/>
    <cellStyle name="Input 2 60 17" xfId="20938"/>
    <cellStyle name="Input 2 60 18" xfId="20939"/>
    <cellStyle name="Input 2 60 19" xfId="20940"/>
    <cellStyle name="Input 2 60 2" xfId="20941"/>
    <cellStyle name="Input 2 60 2 10" xfId="20942"/>
    <cellStyle name="Input 2 60 2 11" xfId="20943"/>
    <cellStyle name="Input 2 60 2 12" xfId="20944"/>
    <cellStyle name="Input 2 60 2 13" xfId="20945"/>
    <cellStyle name="Input 2 60 2 14" xfId="20946"/>
    <cellStyle name="Input 2 60 2 15" xfId="20947"/>
    <cellStyle name="Input 2 60 2 16" xfId="20948"/>
    <cellStyle name="Input 2 60 2 17" xfId="20949"/>
    <cellStyle name="Input 2 60 2 18" xfId="20950"/>
    <cellStyle name="Input 2 60 2 19" xfId="20951"/>
    <cellStyle name="Input 2 60 2 2" xfId="20952"/>
    <cellStyle name="Input 2 60 2 2 10" xfId="20953"/>
    <cellStyle name="Input 2 60 2 2 11" xfId="20954"/>
    <cellStyle name="Input 2 60 2 2 12" xfId="20955"/>
    <cellStyle name="Input 2 60 2 2 13" xfId="20956"/>
    <cellStyle name="Input 2 60 2 2 14" xfId="20957"/>
    <cellStyle name="Input 2 60 2 2 15" xfId="20958"/>
    <cellStyle name="Input 2 60 2 2 16" xfId="20959"/>
    <cellStyle name="Input 2 60 2 2 17" xfId="20960"/>
    <cellStyle name="Input 2 60 2 2 18" xfId="20961"/>
    <cellStyle name="Input 2 60 2 2 19" xfId="20962"/>
    <cellStyle name="Input 2 60 2 2 2" xfId="20963"/>
    <cellStyle name="Input 2 60 2 2 20" xfId="20964"/>
    <cellStyle name="Input 2 60 2 2 21" xfId="20965"/>
    <cellStyle name="Input 2 60 2 2 22" xfId="20966"/>
    <cellStyle name="Input 2 60 2 2 23" xfId="20967"/>
    <cellStyle name="Input 2 60 2 2 24" xfId="20968"/>
    <cellStyle name="Input 2 60 2 2 25" xfId="20969"/>
    <cellStyle name="Input 2 60 2 2 26" xfId="20970"/>
    <cellStyle name="Input 2 60 2 2 27" xfId="20971"/>
    <cellStyle name="Input 2 60 2 2 28" xfId="20972"/>
    <cellStyle name="Input 2 60 2 2 29" xfId="20973"/>
    <cellStyle name="Input 2 60 2 2 3" xfId="20974"/>
    <cellStyle name="Input 2 60 2 2 30" xfId="20975"/>
    <cellStyle name="Input 2 60 2 2 31" xfId="20976"/>
    <cellStyle name="Input 2 60 2 2 32" xfId="20977"/>
    <cellStyle name="Input 2 60 2 2 33" xfId="20978"/>
    <cellStyle name="Input 2 60 2 2 34" xfId="20979"/>
    <cellStyle name="Input 2 60 2 2 35" xfId="20980"/>
    <cellStyle name="Input 2 60 2 2 36" xfId="20981"/>
    <cellStyle name="Input 2 60 2 2 37" xfId="20982"/>
    <cellStyle name="Input 2 60 2 2 38" xfId="20983"/>
    <cellStyle name="Input 2 60 2 2 39" xfId="20984"/>
    <cellStyle name="Input 2 60 2 2 4" xfId="20985"/>
    <cellStyle name="Input 2 60 2 2 40" xfId="20986"/>
    <cellStyle name="Input 2 60 2 2 41" xfId="20987"/>
    <cellStyle name="Input 2 60 2 2 42" xfId="20988"/>
    <cellStyle name="Input 2 60 2 2 43" xfId="20989"/>
    <cellStyle name="Input 2 60 2 2 44" xfId="20990"/>
    <cellStyle name="Input 2 60 2 2 45" xfId="20991"/>
    <cellStyle name="Input 2 60 2 2 46" xfId="20992"/>
    <cellStyle name="Input 2 60 2 2 47" xfId="20993"/>
    <cellStyle name="Input 2 60 2 2 5" xfId="20994"/>
    <cellStyle name="Input 2 60 2 2 6" xfId="20995"/>
    <cellStyle name="Input 2 60 2 2 7" xfId="20996"/>
    <cellStyle name="Input 2 60 2 2 8" xfId="20997"/>
    <cellStyle name="Input 2 60 2 2 9" xfId="20998"/>
    <cellStyle name="Input 2 60 2 20" xfId="20999"/>
    <cellStyle name="Input 2 60 2 21" xfId="21000"/>
    <cellStyle name="Input 2 60 2 22" xfId="21001"/>
    <cellStyle name="Input 2 60 2 23" xfId="21002"/>
    <cellStyle name="Input 2 60 2 24" xfId="21003"/>
    <cellStyle name="Input 2 60 2 25" xfId="21004"/>
    <cellStyle name="Input 2 60 2 26" xfId="21005"/>
    <cellStyle name="Input 2 60 2 27" xfId="21006"/>
    <cellStyle name="Input 2 60 2 28" xfId="21007"/>
    <cellStyle name="Input 2 60 2 29" xfId="21008"/>
    <cellStyle name="Input 2 60 2 3" xfId="21009"/>
    <cellStyle name="Input 2 60 2 30" xfId="21010"/>
    <cellStyle name="Input 2 60 2 31" xfId="21011"/>
    <cellStyle name="Input 2 60 2 32" xfId="21012"/>
    <cellStyle name="Input 2 60 2 33" xfId="21013"/>
    <cellStyle name="Input 2 60 2 34" xfId="21014"/>
    <cellStyle name="Input 2 60 2 35" xfId="21015"/>
    <cellStyle name="Input 2 60 2 36" xfId="21016"/>
    <cellStyle name="Input 2 60 2 37" xfId="21017"/>
    <cellStyle name="Input 2 60 2 38" xfId="21018"/>
    <cellStyle name="Input 2 60 2 39" xfId="21019"/>
    <cellStyle name="Input 2 60 2 4" xfId="21020"/>
    <cellStyle name="Input 2 60 2 40" xfId="21021"/>
    <cellStyle name="Input 2 60 2 41" xfId="21022"/>
    <cellStyle name="Input 2 60 2 42" xfId="21023"/>
    <cellStyle name="Input 2 60 2 43" xfId="21024"/>
    <cellStyle name="Input 2 60 2 44" xfId="21025"/>
    <cellStyle name="Input 2 60 2 45" xfId="21026"/>
    <cellStyle name="Input 2 60 2 46" xfId="21027"/>
    <cellStyle name="Input 2 60 2 47" xfId="21028"/>
    <cellStyle name="Input 2 60 2 48" xfId="21029"/>
    <cellStyle name="Input 2 60 2 49" xfId="21030"/>
    <cellStyle name="Input 2 60 2 5" xfId="21031"/>
    <cellStyle name="Input 2 60 2 6" xfId="21032"/>
    <cellStyle name="Input 2 60 2 7" xfId="21033"/>
    <cellStyle name="Input 2 60 2 8" xfId="21034"/>
    <cellStyle name="Input 2 60 2 9" xfId="21035"/>
    <cellStyle name="Input 2 60 20" xfId="21036"/>
    <cellStyle name="Input 2 60 21" xfId="21037"/>
    <cellStyle name="Input 2 60 22" xfId="21038"/>
    <cellStyle name="Input 2 60 23" xfId="21039"/>
    <cellStyle name="Input 2 60 24" xfId="21040"/>
    <cellStyle name="Input 2 60 25" xfId="21041"/>
    <cellStyle name="Input 2 60 26" xfId="21042"/>
    <cellStyle name="Input 2 60 27" xfId="21043"/>
    <cellStyle name="Input 2 60 28" xfId="21044"/>
    <cellStyle name="Input 2 60 29" xfId="21045"/>
    <cellStyle name="Input 2 60 3" xfId="21046"/>
    <cellStyle name="Input 2 60 3 2" xfId="21047"/>
    <cellStyle name="Input 2 60 3 3" xfId="21048"/>
    <cellStyle name="Input 2 60 3 4" xfId="21049"/>
    <cellStyle name="Input 2 60 3 5" xfId="21050"/>
    <cellStyle name="Input 2 60 3 6" xfId="21051"/>
    <cellStyle name="Input 2 60 30" xfId="21052"/>
    <cellStyle name="Input 2 60 31" xfId="21053"/>
    <cellStyle name="Input 2 60 32" xfId="21054"/>
    <cellStyle name="Input 2 60 33" xfId="21055"/>
    <cellStyle name="Input 2 60 34" xfId="21056"/>
    <cellStyle name="Input 2 60 35" xfId="21057"/>
    <cellStyle name="Input 2 60 36" xfId="21058"/>
    <cellStyle name="Input 2 60 37" xfId="21059"/>
    <cellStyle name="Input 2 60 38" xfId="21060"/>
    <cellStyle name="Input 2 60 39" xfId="21061"/>
    <cellStyle name="Input 2 60 4" xfId="21062"/>
    <cellStyle name="Input 2 60 40" xfId="21063"/>
    <cellStyle name="Input 2 60 41" xfId="21064"/>
    <cellStyle name="Input 2 60 42" xfId="21065"/>
    <cellStyle name="Input 2 60 43" xfId="21066"/>
    <cellStyle name="Input 2 60 44" xfId="21067"/>
    <cellStyle name="Input 2 60 45" xfId="21068"/>
    <cellStyle name="Input 2 60 46" xfId="21069"/>
    <cellStyle name="Input 2 60 5" xfId="21070"/>
    <cellStyle name="Input 2 60 6" xfId="21071"/>
    <cellStyle name="Input 2 60 7" xfId="21072"/>
    <cellStyle name="Input 2 60 8" xfId="21073"/>
    <cellStyle name="Input 2 60 9" xfId="21074"/>
    <cellStyle name="Input 2 61" xfId="21075"/>
    <cellStyle name="Input 2 61 2" xfId="21076"/>
    <cellStyle name="Input 2 61 3" xfId="21077"/>
    <cellStyle name="Input 2 61 4" xfId="21078"/>
    <cellStyle name="Input 2 61 5" xfId="21079"/>
    <cellStyle name="Input 2 61 6" xfId="21080"/>
    <cellStyle name="Input 2 61 7" xfId="21081"/>
    <cellStyle name="Input 2 62" xfId="21082"/>
    <cellStyle name="Input 2 62 2" xfId="21083"/>
    <cellStyle name="Input 2 62 3" xfId="21084"/>
    <cellStyle name="Input 2 62 4" xfId="21085"/>
    <cellStyle name="Input 2 62 5" xfId="21086"/>
    <cellStyle name="Input 2 62 6" xfId="21087"/>
    <cellStyle name="Input 2 62 7" xfId="21088"/>
    <cellStyle name="Input 2 63" xfId="21089"/>
    <cellStyle name="Input 2 63 2" xfId="21090"/>
    <cellStyle name="Input 2 63 3" xfId="21091"/>
    <cellStyle name="Input 2 63 4" xfId="21092"/>
    <cellStyle name="Input 2 63 5" xfId="21093"/>
    <cellStyle name="Input 2 63 6" xfId="21094"/>
    <cellStyle name="Input 2 63 7" xfId="21095"/>
    <cellStyle name="Input 2 64" xfId="21096"/>
    <cellStyle name="Input 2 64 2" xfId="21097"/>
    <cellStyle name="Input 2 64 3" xfId="21098"/>
    <cellStyle name="Input 2 64 4" xfId="21099"/>
    <cellStyle name="Input 2 64 5" xfId="21100"/>
    <cellStyle name="Input 2 64 6" xfId="21101"/>
    <cellStyle name="Input 2 64 7" xfId="21102"/>
    <cellStyle name="Input 2 7" xfId="21103"/>
    <cellStyle name="Input 2 7 10" xfId="21104"/>
    <cellStyle name="Input 2 7 11" xfId="21105"/>
    <cellStyle name="Input 2 7 12" xfId="21106"/>
    <cellStyle name="Input 2 7 13" xfId="21107"/>
    <cellStyle name="Input 2 7 14" xfId="21108"/>
    <cellStyle name="Input 2 7 15" xfId="21109"/>
    <cellStyle name="Input 2 7 16" xfId="21110"/>
    <cellStyle name="Input 2 7 17" xfId="21111"/>
    <cellStyle name="Input 2 7 18" xfId="21112"/>
    <cellStyle name="Input 2 7 19" xfId="21113"/>
    <cellStyle name="Input 2 7 2" xfId="21114"/>
    <cellStyle name="Input 2 7 2 10" xfId="21115"/>
    <cellStyle name="Input 2 7 2 11" xfId="21116"/>
    <cellStyle name="Input 2 7 2 12" xfId="21117"/>
    <cellStyle name="Input 2 7 2 13" xfId="21118"/>
    <cellStyle name="Input 2 7 2 14" xfId="21119"/>
    <cellStyle name="Input 2 7 2 15" xfId="21120"/>
    <cellStyle name="Input 2 7 2 16" xfId="21121"/>
    <cellStyle name="Input 2 7 2 17" xfId="21122"/>
    <cellStyle name="Input 2 7 2 18" xfId="21123"/>
    <cellStyle name="Input 2 7 2 19" xfId="21124"/>
    <cellStyle name="Input 2 7 2 2" xfId="21125"/>
    <cellStyle name="Input 2 7 2 2 10" xfId="21126"/>
    <cellStyle name="Input 2 7 2 2 11" xfId="21127"/>
    <cellStyle name="Input 2 7 2 2 12" xfId="21128"/>
    <cellStyle name="Input 2 7 2 2 13" xfId="21129"/>
    <cellStyle name="Input 2 7 2 2 14" xfId="21130"/>
    <cellStyle name="Input 2 7 2 2 15" xfId="21131"/>
    <cellStyle name="Input 2 7 2 2 16" xfId="21132"/>
    <cellStyle name="Input 2 7 2 2 17" xfId="21133"/>
    <cellStyle name="Input 2 7 2 2 18" xfId="21134"/>
    <cellStyle name="Input 2 7 2 2 19" xfId="21135"/>
    <cellStyle name="Input 2 7 2 2 2" xfId="21136"/>
    <cellStyle name="Input 2 7 2 2 20" xfId="21137"/>
    <cellStyle name="Input 2 7 2 2 21" xfId="21138"/>
    <cellStyle name="Input 2 7 2 2 22" xfId="21139"/>
    <cellStyle name="Input 2 7 2 2 23" xfId="21140"/>
    <cellStyle name="Input 2 7 2 2 24" xfId="21141"/>
    <cellStyle name="Input 2 7 2 2 25" xfId="21142"/>
    <cellStyle name="Input 2 7 2 2 26" xfId="21143"/>
    <cellStyle name="Input 2 7 2 2 27" xfId="21144"/>
    <cellStyle name="Input 2 7 2 2 28" xfId="21145"/>
    <cellStyle name="Input 2 7 2 2 29" xfId="21146"/>
    <cellStyle name="Input 2 7 2 2 3" xfId="21147"/>
    <cellStyle name="Input 2 7 2 2 30" xfId="21148"/>
    <cellStyle name="Input 2 7 2 2 31" xfId="21149"/>
    <cellStyle name="Input 2 7 2 2 32" xfId="21150"/>
    <cellStyle name="Input 2 7 2 2 33" xfId="21151"/>
    <cellStyle name="Input 2 7 2 2 34" xfId="21152"/>
    <cellStyle name="Input 2 7 2 2 35" xfId="21153"/>
    <cellStyle name="Input 2 7 2 2 36" xfId="21154"/>
    <cellStyle name="Input 2 7 2 2 37" xfId="21155"/>
    <cellStyle name="Input 2 7 2 2 38" xfId="21156"/>
    <cellStyle name="Input 2 7 2 2 39" xfId="21157"/>
    <cellStyle name="Input 2 7 2 2 4" xfId="21158"/>
    <cellStyle name="Input 2 7 2 2 40" xfId="21159"/>
    <cellStyle name="Input 2 7 2 2 41" xfId="21160"/>
    <cellStyle name="Input 2 7 2 2 42" xfId="21161"/>
    <cellStyle name="Input 2 7 2 2 43" xfId="21162"/>
    <cellStyle name="Input 2 7 2 2 44" xfId="21163"/>
    <cellStyle name="Input 2 7 2 2 45" xfId="21164"/>
    <cellStyle name="Input 2 7 2 2 46" xfId="21165"/>
    <cellStyle name="Input 2 7 2 2 47" xfId="21166"/>
    <cellStyle name="Input 2 7 2 2 5" xfId="21167"/>
    <cellStyle name="Input 2 7 2 2 6" xfId="21168"/>
    <cellStyle name="Input 2 7 2 2 7" xfId="21169"/>
    <cellStyle name="Input 2 7 2 2 8" xfId="21170"/>
    <cellStyle name="Input 2 7 2 2 9" xfId="21171"/>
    <cellStyle name="Input 2 7 2 20" xfId="21172"/>
    <cellStyle name="Input 2 7 2 21" xfId="21173"/>
    <cellStyle name="Input 2 7 2 22" xfId="21174"/>
    <cellStyle name="Input 2 7 2 23" xfId="21175"/>
    <cellStyle name="Input 2 7 2 24" xfId="21176"/>
    <cellStyle name="Input 2 7 2 25" xfId="21177"/>
    <cellStyle name="Input 2 7 2 26" xfId="21178"/>
    <cellStyle name="Input 2 7 2 27" xfId="21179"/>
    <cellStyle name="Input 2 7 2 28" xfId="21180"/>
    <cellStyle name="Input 2 7 2 29" xfId="21181"/>
    <cellStyle name="Input 2 7 2 3" xfId="21182"/>
    <cellStyle name="Input 2 7 2 30" xfId="21183"/>
    <cellStyle name="Input 2 7 2 31" xfId="21184"/>
    <cellStyle name="Input 2 7 2 32" xfId="21185"/>
    <cellStyle name="Input 2 7 2 33" xfId="21186"/>
    <cellStyle name="Input 2 7 2 34" xfId="21187"/>
    <cellStyle name="Input 2 7 2 35" xfId="21188"/>
    <cellStyle name="Input 2 7 2 36" xfId="21189"/>
    <cellStyle name="Input 2 7 2 37" xfId="21190"/>
    <cellStyle name="Input 2 7 2 38" xfId="21191"/>
    <cellStyle name="Input 2 7 2 39" xfId="21192"/>
    <cellStyle name="Input 2 7 2 4" xfId="21193"/>
    <cellStyle name="Input 2 7 2 40" xfId="21194"/>
    <cellStyle name="Input 2 7 2 41" xfId="21195"/>
    <cellStyle name="Input 2 7 2 42" xfId="21196"/>
    <cellStyle name="Input 2 7 2 43" xfId="21197"/>
    <cellStyle name="Input 2 7 2 44" xfId="21198"/>
    <cellStyle name="Input 2 7 2 45" xfId="21199"/>
    <cellStyle name="Input 2 7 2 46" xfId="21200"/>
    <cellStyle name="Input 2 7 2 47" xfId="21201"/>
    <cellStyle name="Input 2 7 2 48" xfId="21202"/>
    <cellStyle name="Input 2 7 2 49" xfId="21203"/>
    <cellStyle name="Input 2 7 2 5" xfId="21204"/>
    <cellStyle name="Input 2 7 2 6" xfId="21205"/>
    <cellStyle name="Input 2 7 2 7" xfId="21206"/>
    <cellStyle name="Input 2 7 2 8" xfId="21207"/>
    <cellStyle name="Input 2 7 2 9" xfId="21208"/>
    <cellStyle name="Input 2 7 20" xfId="21209"/>
    <cellStyle name="Input 2 7 21" xfId="21210"/>
    <cellStyle name="Input 2 7 22" xfId="21211"/>
    <cellStyle name="Input 2 7 23" xfId="21212"/>
    <cellStyle name="Input 2 7 24" xfId="21213"/>
    <cellStyle name="Input 2 7 25" xfId="21214"/>
    <cellStyle name="Input 2 7 26" xfId="21215"/>
    <cellStyle name="Input 2 7 27" xfId="21216"/>
    <cellStyle name="Input 2 7 28" xfId="21217"/>
    <cellStyle name="Input 2 7 29" xfId="21218"/>
    <cellStyle name="Input 2 7 3" xfId="21219"/>
    <cellStyle name="Input 2 7 3 2" xfId="21220"/>
    <cellStyle name="Input 2 7 3 3" xfId="21221"/>
    <cellStyle name="Input 2 7 3 4" xfId="21222"/>
    <cellStyle name="Input 2 7 3 5" xfId="21223"/>
    <cellStyle name="Input 2 7 3 6" xfId="21224"/>
    <cellStyle name="Input 2 7 30" xfId="21225"/>
    <cellStyle name="Input 2 7 31" xfId="21226"/>
    <cellStyle name="Input 2 7 32" xfId="21227"/>
    <cellStyle name="Input 2 7 33" xfId="21228"/>
    <cellStyle name="Input 2 7 34" xfId="21229"/>
    <cellStyle name="Input 2 7 35" xfId="21230"/>
    <cellStyle name="Input 2 7 36" xfId="21231"/>
    <cellStyle name="Input 2 7 37" xfId="21232"/>
    <cellStyle name="Input 2 7 38" xfId="21233"/>
    <cellStyle name="Input 2 7 39" xfId="21234"/>
    <cellStyle name="Input 2 7 4" xfId="21235"/>
    <cellStyle name="Input 2 7 40" xfId="21236"/>
    <cellStyle name="Input 2 7 41" xfId="21237"/>
    <cellStyle name="Input 2 7 42" xfId="21238"/>
    <cellStyle name="Input 2 7 43" xfId="21239"/>
    <cellStyle name="Input 2 7 44" xfId="21240"/>
    <cellStyle name="Input 2 7 45" xfId="21241"/>
    <cellStyle name="Input 2 7 46" xfId="21242"/>
    <cellStyle name="Input 2 7 5" xfId="21243"/>
    <cellStyle name="Input 2 7 6" xfId="21244"/>
    <cellStyle name="Input 2 7 7" xfId="21245"/>
    <cellStyle name="Input 2 7 8" xfId="21246"/>
    <cellStyle name="Input 2 7 9" xfId="21247"/>
    <cellStyle name="Input 2 8" xfId="21248"/>
    <cellStyle name="Input 2 8 10" xfId="21249"/>
    <cellStyle name="Input 2 8 11" xfId="21250"/>
    <cellStyle name="Input 2 8 12" xfId="21251"/>
    <cellStyle name="Input 2 8 13" xfId="21252"/>
    <cellStyle name="Input 2 8 14" xfId="21253"/>
    <cellStyle name="Input 2 8 15" xfId="21254"/>
    <cellStyle name="Input 2 8 16" xfId="21255"/>
    <cellStyle name="Input 2 8 17" xfId="21256"/>
    <cellStyle name="Input 2 8 18" xfId="21257"/>
    <cellStyle name="Input 2 8 19" xfId="21258"/>
    <cellStyle name="Input 2 8 2" xfId="21259"/>
    <cellStyle name="Input 2 8 2 10" xfId="21260"/>
    <cellStyle name="Input 2 8 2 11" xfId="21261"/>
    <cellStyle name="Input 2 8 2 12" xfId="21262"/>
    <cellStyle name="Input 2 8 2 13" xfId="21263"/>
    <cellStyle name="Input 2 8 2 14" xfId="21264"/>
    <cellStyle name="Input 2 8 2 15" xfId="21265"/>
    <cellStyle name="Input 2 8 2 16" xfId="21266"/>
    <cellStyle name="Input 2 8 2 17" xfId="21267"/>
    <cellStyle name="Input 2 8 2 18" xfId="21268"/>
    <cellStyle name="Input 2 8 2 19" xfId="21269"/>
    <cellStyle name="Input 2 8 2 2" xfId="21270"/>
    <cellStyle name="Input 2 8 2 2 10" xfId="21271"/>
    <cellStyle name="Input 2 8 2 2 11" xfId="21272"/>
    <cellStyle name="Input 2 8 2 2 12" xfId="21273"/>
    <cellStyle name="Input 2 8 2 2 13" xfId="21274"/>
    <cellStyle name="Input 2 8 2 2 14" xfId="21275"/>
    <cellStyle name="Input 2 8 2 2 15" xfId="21276"/>
    <cellStyle name="Input 2 8 2 2 16" xfId="21277"/>
    <cellStyle name="Input 2 8 2 2 17" xfId="21278"/>
    <cellStyle name="Input 2 8 2 2 18" xfId="21279"/>
    <cellStyle name="Input 2 8 2 2 19" xfId="21280"/>
    <cellStyle name="Input 2 8 2 2 2" xfId="21281"/>
    <cellStyle name="Input 2 8 2 2 20" xfId="21282"/>
    <cellStyle name="Input 2 8 2 2 21" xfId="21283"/>
    <cellStyle name="Input 2 8 2 2 22" xfId="21284"/>
    <cellStyle name="Input 2 8 2 2 23" xfId="21285"/>
    <cellStyle name="Input 2 8 2 2 24" xfId="21286"/>
    <cellStyle name="Input 2 8 2 2 25" xfId="21287"/>
    <cellStyle name="Input 2 8 2 2 26" xfId="21288"/>
    <cellStyle name="Input 2 8 2 2 27" xfId="21289"/>
    <cellStyle name="Input 2 8 2 2 28" xfId="21290"/>
    <cellStyle name="Input 2 8 2 2 29" xfId="21291"/>
    <cellStyle name="Input 2 8 2 2 3" xfId="21292"/>
    <cellStyle name="Input 2 8 2 2 30" xfId="21293"/>
    <cellStyle name="Input 2 8 2 2 31" xfId="21294"/>
    <cellStyle name="Input 2 8 2 2 32" xfId="21295"/>
    <cellStyle name="Input 2 8 2 2 33" xfId="21296"/>
    <cellStyle name="Input 2 8 2 2 34" xfId="21297"/>
    <cellStyle name="Input 2 8 2 2 35" xfId="21298"/>
    <cellStyle name="Input 2 8 2 2 36" xfId="21299"/>
    <cellStyle name="Input 2 8 2 2 37" xfId="21300"/>
    <cellStyle name="Input 2 8 2 2 38" xfId="21301"/>
    <cellStyle name="Input 2 8 2 2 39" xfId="21302"/>
    <cellStyle name="Input 2 8 2 2 4" xfId="21303"/>
    <cellStyle name="Input 2 8 2 2 40" xfId="21304"/>
    <cellStyle name="Input 2 8 2 2 41" xfId="21305"/>
    <cellStyle name="Input 2 8 2 2 42" xfId="21306"/>
    <cellStyle name="Input 2 8 2 2 43" xfId="21307"/>
    <cellStyle name="Input 2 8 2 2 44" xfId="21308"/>
    <cellStyle name="Input 2 8 2 2 45" xfId="21309"/>
    <cellStyle name="Input 2 8 2 2 46" xfId="21310"/>
    <cellStyle name="Input 2 8 2 2 47" xfId="21311"/>
    <cellStyle name="Input 2 8 2 2 5" xfId="21312"/>
    <cellStyle name="Input 2 8 2 2 6" xfId="21313"/>
    <cellStyle name="Input 2 8 2 2 7" xfId="21314"/>
    <cellStyle name="Input 2 8 2 2 8" xfId="21315"/>
    <cellStyle name="Input 2 8 2 2 9" xfId="21316"/>
    <cellStyle name="Input 2 8 2 20" xfId="21317"/>
    <cellStyle name="Input 2 8 2 21" xfId="21318"/>
    <cellStyle name="Input 2 8 2 22" xfId="21319"/>
    <cellStyle name="Input 2 8 2 23" xfId="21320"/>
    <cellStyle name="Input 2 8 2 24" xfId="21321"/>
    <cellStyle name="Input 2 8 2 25" xfId="21322"/>
    <cellStyle name="Input 2 8 2 26" xfId="21323"/>
    <cellStyle name="Input 2 8 2 27" xfId="21324"/>
    <cellStyle name="Input 2 8 2 28" xfId="21325"/>
    <cellStyle name="Input 2 8 2 29" xfId="21326"/>
    <cellStyle name="Input 2 8 2 3" xfId="21327"/>
    <cellStyle name="Input 2 8 2 30" xfId="21328"/>
    <cellStyle name="Input 2 8 2 31" xfId="21329"/>
    <cellStyle name="Input 2 8 2 32" xfId="21330"/>
    <cellStyle name="Input 2 8 2 33" xfId="21331"/>
    <cellStyle name="Input 2 8 2 34" xfId="21332"/>
    <cellStyle name="Input 2 8 2 35" xfId="21333"/>
    <cellStyle name="Input 2 8 2 36" xfId="21334"/>
    <cellStyle name="Input 2 8 2 37" xfId="21335"/>
    <cellStyle name="Input 2 8 2 38" xfId="21336"/>
    <cellStyle name="Input 2 8 2 39" xfId="21337"/>
    <cellStyle name="Input 2 8 2 4" xfId="21338"/>
    <cellStyle name="Input 2 8 2 40" xfId="21339"/>
    <cellStyle name="Input 2 8 2 41" xfId="21340"/>
    <cellStyle name="Input 2 8 2 42" xfId="21341"/>
    <cellStyle name="Input 2 8 2 43" xfId="21342"/>
    <cellStyle name="Input 2 8 2 44" xfId="21343"/>
    <cellStyle name="Input 2 8 2 45" xfId="21344"/>
    <cellStyle name="Input 2 8 2 46" xfId="21345"/>
    <cellStyle name="Input 2 8 2 47" xfId="21346"/>
    <cellStyle name="Input 2 8 2 48" xfId="21347"/>
    <cellStyle name="Input 2 8 2 49" xfId="21348"/>
    <cellStyle name="Input 2 8 2 5" xfId="21349"/>
    <cellStyle name="Input 2 8 2 6" xfId="21350"/>
    <cellStyle name="Input 2 8 2 7" xfId="21351"/>
    <cellStyle name="Input 2 8 2 8" xfId="21352"/>
    <cellStyle name="Input 2 8 2 9" xfId="21353"/>
    <cellStyle name="Input 2 8 20" xfId="21354"/>
    <cellStyle name="Input 2 8 21" xfId="21355"/>
    <cellStyle name="Input 2 8 22" xfId="21356"/>
    <cellStyle name="Input 2 8 23" xfId="21357"/>
    <cellStyle name="Input 2 8 24" xfId="21358"/>
    <cellStyle name="Input 2 8 25" xfId="21359"/>
    <cellStyle name="Input 2 8 26" xfId="21360"/>
    <cellStyle name="Input 2 8 27" xfId="21361"/>
    <cellStyle name="Input 2 8 28" xfId="21362"/>
    <cellStyle name="Input 2 8 29" xfId="21363"/>
    <cellStyle name="Input 2 8 3" xfId="21364"/>
    <cellStyle name="Input 2 8 3 2" xfId="21365"/>
    <cellStyle name="Input 2 8 3 3" xfId="21366"/>
    <cellStyle name="Input 2 8 3 4" xfId="21367"/>
    <cellStyle name="Input 2 8 3 5" xfId="21368"/>
    <cellStyle name="Input 2 8 3 6" xfId="21369"/>
    <cellStyle name="Input 2 8 30" xfId="21370"/>
    <cellStyle name="Input 2 8 31" xfId="21371"/>
    <cellStyle name="Input 2 8 32" xfId="21372"/>
    <cellStyle name="Input 2 8 33" xfId="21373"/>
    <cellStyle name="Input 2 8 34" xfId="21374"/>
    <cellStyle name="Input 2 8 35" xfId="21375"/>
    <cellStyle name="Input 2 8 36" xfId="21376"/>
    <cellStyle name="Input 2 8 37" xfId="21377"/>
    <cellStyle name="Input 2 8 38" xfId="21378"/>
    <cellStyle name="Input 2 8 39" xfId="21379"/>
    <cellStyle name="Input 2 8 4" xfId="21380"/>
    <cellStyle name="Input 2 8 40" xfId="21381"/>
    <cellStyle name="Input 2 8 41" xfId="21382"/>
    <cellStyle name="Input 2 8 42" xfId="21383"/>
    <cellStyle name="Input 2 8 43" xfId="21384"/>
    <cellStyle name="Input 2 8 44" xfId="21385"/>
    <cellStyle name="Input 2 8 45" xfId="21386"/>
    <cellStyle name="Input 2 8 46" xfId="21387"/>
    <cellStyle name="Input 2 8 5" xfId="21388"/>
    <cellStyle name="Input 2 8 6" xfId="21389"/>
    <cellStyle name="Input 2 8 7" xfId="21390"/>
    <cellStyle name="Input 2 8 8" xfId="21391"/>
    <cellStyle name="Input 2 8 9" xfId="21392"/>
    <cellStyle name="Input 2 9" xfId="21393"/>
    <cellStyle name="Input 2 9 10" xfId="21394"/>
    <cellStyle name="Input 2 9 11" xfId="21395"/>
    <cellStyle name="Input 2 9 12" xfId="21396"/>
    <cellStyle name="Input 2 9 13" xfId="21397"/>
    <cellStyle name="Input 2 9 14" xfId="21398"/>
    <cellStyle name="Input 2 9 15" xfId="21399"/>
    <cellStyle name="Input 2 9 16" xfId="21400"/>
    <cellStyle name="Input 2 9 17" xfId="21401"/>
    <cellStyle name="Input 2 9 18" xfId="21402"/>
    <cellStyle name="Input 2 9 19" xfId="21403"/>
    <cellStyle name="Input 2 9 2" xfId="21404"/>
    <cellStyle name="Input 2 9 2 10" xfId="21405"/>
    <cellStyle name="Input 2 9 2 11" xfId="21406"/>
    <cellStyle name="Input 2 9 2 12" xfId="21407"/>
    <cellStyle name="Input 2 9 2 13" xfId="21408"/>
    <cellStyle name="Input 2 9 2 14" xfId="21409"/>
    <cellStyle name="Input 2 9 2 15" xfId="21410"/>
    <cellStyle name="Input 2 9 2 16" xfId="21411"/>
    <cellStyle name="Input 2 9 2 17" xfId="21412"/>
    <cellStyle name="Input 2 9 2 18" xfId="21413"/>
    <cellStyle name="Input 2 9 2 19" xfId="21414"/>
    <cellStyle name="Input 2 9 2 2" xfId="21415"/>
    <cellStyle name="Input 2 9 2 2 10" xfId="21416"/>
    <cellStyle name="Input 2 9 2 2 11" xfId="21417"/>
    <cellStyle name="Input 2 9 2 2 12" xfId="21418"/>
    <cellStyle name="Input 2 9 2 2 13" xfId="21419"/>
    <cellStyle name="Input 2 9 2 2 14" xfId="21420"/>
    <cellStyle name="Input 2 9 2 2 15" xfId="21421"/>
    <cellStyle name="Input 2 9 2 2 16" xfId="21422"/>
    <cellStyle name="Input 2 9 2 2 17" xfId="21423"/>
    <cellStyle name="Input 2 9 2 2 18" xfId="21424"/>
    <cellStyle name="Input 2 9 2 2 19" xfId="21425"/>
    <cellStyle name="Input 2 9 2 2 2" xfId="21426"/>
    <cellStyle name="Input 2 9 2 2 20" xfId="21427"/>
    <cellStyle name="Input 2 9 2 2 21" xfId="21428"/>
    <cellStyle name="Input 2 9 2 2 22" xfId="21429"/>
    <cellStyle name="Input 2 9 2 2 23" xfId="21430"/>
    <cellStyle name="Input 2 9 2 2 24" xfId="21431"/>
    <cellStyle name="Input 2 9 2 2 25" xfId="21432"/>
    <cellStyle name="Input 2 9 2 2 26" xfId="21433"/>
    <cellStyle name="Input 2 9 2 2 27" xfId="21434"/>
    <cellStyle name="Input 2 9 2 2 28" xfId="21435"/>
    <cellStyle name="Input 2 9 2 2 29" xfId="21436"/>
    <cellStyle name="Input 2 9 2 2 3" xfId="21437"/>
    <cellStyle name="Input 2 9 2 2 30" xfId="21438"/>
    <cellStyle name="Input 2 9 2 2 31" xfId="21439"/>
    <cellStyle name="Input 2 9 2 2 32" xfId="21440"/>
    <cellStyle name="Input 2 9 2 2 33" xfId="21441"/>
    <cellStyle name="Input 2 9 2 2 34" xfId="21442"/>
    <cellStyle name="Input 2 9 2 2 35" xfId="21443"/>
    <cellStyle name="Input 2 9 2 2 36" xfId="21444"/>
    <cellStyle name="Input 2 9 2 2 37" xfId="21445"/>
    <cellStyle name="Input 2 9 2 2 38" xfId="21446"/>
    <cellStyle name="Input 2 9 2 2 39" xfId="21447"/>
    <cellStyle name="Input 2 9 2 2 4" xfId="21448"/>
    <cellStyle name="Input 2 9 2 2 40" xfId="21449"/>
    <cellStyle name="Input 2 9 2 2 41" xfId="21450"/>
    <cellStyle name="Input 2 9 2 2 42" xfId="21451"/>
    <cellStyle name="Input 2 9 2 2 43" xfId="21452"/>
    <cellStyle name="Input 2 9 2 2 44" xfId="21453"/>
    <cellStyle name="Input 2 9 2 2 45" xfId="21454"/>
    <cellStyle name="Input 2 9 2 2 46" xfId="21455"/>
    <cellStyle name="Input 2 9 2 2 47" xfId="21456"/>
    <cellStyle name="Input 2 9 2 2 5" xfId="21457"/>
    <cellStyle name="Input 2 9 2 2 6" xfId="21458"/>
    <cellStyle name="Input 2 9 2 2 7" xfId="21459"/>
    <cellStyle name="Input 2 9 2 2 8" xfId="21460"/>
    <cellStyle name="Input 2 9 2 2 9" xfId="21461"/>
    <cellStyle name="Input 2 9 2 20" xfId="21462"/>
    <cellStyle name="Input 2 9 2 21" xfId="21463"/>
    <cellStyle name="Input 2 9 2 22" xfId="21464"/>
    <cellStyle name="Input 2 9 2 23" xfId="21465"/>
    <cellStyle name="Input 2 9 2 24" xfId="21466"/>
    <cellStyle name="Input 2 9 2 25" xfId="21467"/>
    <cellStyle name="Input 2 9 2 26" xfId="21468"/>
    <cellStyle name="Input 2 9 2 27" xfId="21469"/>
    <cellStyle name="Input 2 9 2 28" xfId="21470"/>
    <cellStyle name="Input 2 9 2 29" xfId="21471"/>
    <cellStyle name="Input 2 9 2 3" xfId="21472"/>
    <cellStyle name="Input 2 9 2 30" xfId="21473"/>
    <cellStyle name="Input 2 9 2 31" xfId="21474"/>
    <cellStyle name="Input 2 9 2 32" xfId="21475"/>
    <cellStyle name="Input 2 9 2 33" xfId="21476"/>
    <cellStyle name="Input 2 9 2 34" xfId="21477"/>
    <cellStyle name="Input 2 9 2 35" xfId="21478"/>
    <cellStyle name="Input 2 9 2 36" xfId="21479"/>
    <cellStyle name="Input 2 9 2 37" xfId="21480"/>
    <cellStyle name="Input 2 9 2 38" xfId="21481"/>
    <cellStyle name="Input 2 9 2 39" xfId="21482"/>
    <cellStyle name="Input 2 9 2 4" xfId="21483"/>
    <cellStyle name="Input 2 9 2 40" xfId="21484"/>
    <cellStyle name="Input 2 9 2 41" xfId="21485"/>
    <cellStyle name="Input 2 9 2 42" xfId="21486"/>
    <cellStyle name="Input 2 9 2 43" xfId="21487"/>
    <cellStyle name="Input 2 9 2 44" xfId="21488"/>
    <cellStyle name="Input 2 9 2 45" xfId="21489"/>
    <cellStyle name="Input 2 9 2 46" xfId="21490"/>
    <cellStyle name="Input 2 9 2 47" xfId="21491"/>
    <cellStyle name="Input 2 9 2 48" xfId="21492"/>
    <cellStyle name="Input 2 9 2 49" xfId="21493"/>
    <cellStyle name="Input 2 9 2 5" xfId="21494"/>
    <cellStyle name="Input 2 9 2 6" xfId="21495"/>
    <cellStyle name="Input 2 9 2 7" xfId="21496"/>
    <cellStyle name="Input 2 9 2 8" xfId="21497"/>
    <cellStyle name="Input 2 9 2 9" xfId="21498"/>
    <cellStyle name="Input 2 9 20" xfId="21499"/>
    <cellStyle name="Input 2 9 21" xfId="21500"/>
    <cellStyle name="Input 2 9 22" xfId="21501"/>
    <cellStyle name="Input 2 9 23" xfId="21502"/>
    <cellStyle name="Input 2 9 24" xfId="21503"/>
    <cellStyle name="Input 2 9 25" xfId="21504"/>
    <cellStyle name="Input 2 9 26" xfId="21505"/>
    <cellStyle name="Input 2 9 27" xfId="21506"/>
    <cellStyle name="Input 2 9 28" xfId="21507"/>
    <cellStyle name="Input 2 9 29" xfId="21508"/>
    <cellStyle name="Input 2 9 3" xfId="21509"/>
    <cellStyle name="Input 2 9 3 2" xfId="21510"/>
    <cellStyle name="Input 2 9 3 3" xfId="21511"/>
    <cellStyle name="Input 2 9 3 4" xfId="21512"/>
    <cellStyle name="Input 2 9 3 5" xfId="21513"/>
    <cellStyle name="Input 2 9 3 6" xfId="21514"/>
    <cellStyle name="Input 2 9 30" xfId="21515"/>
    <cellStyle name="Input 2 9 31" xfId="21516"/>
    <cellStyle name="Input 2 9 32" xfId="21517"/>
    <cellStyle name="Input 2 9 33" xfId="21518"/>
    <cellStyle name="Input 2 9 34" xfId="21519"/>
    <cellStyle name="Input 2 9 35" xfId="21520"/>
    <cellStyle name="Input 2 9 36" xfId="21521"/>
    <cellStyle name="Input 2 9 37" xfId="21522"/>
    <cellStyle name="Input 2 9 38" xfId="21523"/>
    <cellStyle name="Input 2 9 39" xfId="21524"/>
    <cellStyle name="Input 2 9 4" xfId="21525"/>
    <cellStyle name="Input 2 9 40" xfId="21526"/>
    <cellStyle name="Input 2 9 41" xfId="21527"/>
    <cellStyle name="Input 2 9 42" xfId="21528"/>
    <cellStyle name="Input 2 9 43" xfId="21529"/>
    <cellStyle name="Input 2 9 44" xfId="21530"/>
    <cellStyle name="Input 2 9 45" xfId="21531"/>
    <cellStyle name="Input 2 9 46" xfId="21532"/>
    <cellStyle name="Input 2 9 5" xfId="21533"/>
    <cellStyle name="Input 2 9 6" xfId="21534"/>
    <cellStyle name="Input 2 9 7" xfId="21535"/>
    <cellStyle name="Input 2 9 8" xfId="21536"/>
    <cellStyle name="Input 2 9 9" xfId="21537"/>
    <cellStyle name="Input 2_Bid Revenue Forecast" xfId="21538"/>
    <cellStyle name="Input 20" xfId="21539"/>
    <cellStyle name="Input 20 10" xfId="21540"/>
    <cellStyle name="Input 20 11" xfId="21541"/>
    <cellStyle name="Input 20 12" xfId="21542"/>
    <cellStyle name="Input 20 13" xfId="21543"/>
    <cellStyle name="Input 20 14" xfId="21544"/>
    <cellStyle name="Input 20 15" xfId="21545"/>
    <cellStyle name="Input 20 16" xfId="21546"/>
    <cellStyle name="Input 20 17" xfId="21547"/>
    <cellStyle name="Input 20 18" xfId="21548"/>
    <cellStyle name="Input 20 19" xfId="21549"/>
    <cellStyle name="Input 20 2" xfId="21550"/>
    <cellStyle name="Input 20 20" xfId="21551"/>
    <cellStyle name="Input 20 21" xfId="21552"/>
    <cellStyle name="Input 20 22" xfId="21553"/>
    <cellStyle name="Input 20 23" xfId="21554"/>
    <cellStyle name="Input 20 24" xfId="21555"/>
    <cellStyle name="Input 20 25" xfId="21556"/>
    <cellStyle name="Input 20 26" xfId="21557"/>
    <cellStyle name="Input 20 27" xfId="21558"/>
    <cellStyle name="Input 20 28" xfId="21559"/>
    <cellStyle name="Input 20 29" xfId="21560"/>
    <cellStyle name="Input 20 3" xfId="21561"/>
    <cellStyle name="Input 20 30" xfId="21562"/>
    <cellStyle name="Input 20 31" xfId="21563"/>
    <cellStyle name="Input 20 32" xfId="21564"/>
    <cellStyle name="Input 20 33" xfId="21565"/>
    <cellStyle name="Input 20 34" xfId="21566"/>
    <cellStyle name="Input 20 35" xfId="21567"/>
    <cellStyle name="Input 20 36" xfId="21568"/>
    <cellStyle name="Input 20 37" xfId="21569"/>
    <cellStyle name="Input 20 38" xfId="21570"/>
    <cellStyle name="Input 20 39" xfId="21571"/>
    <cellStyle name="Input 20 4" xfId="21572"/>
    <cellStyle name="Input 20 40" xfId="21573"/>
    <cellStyle name="Input 20 41" xfId="21574"/>
    <cellStyle name="Input 20 42" xfId="21575"/>
    <cellStyle name="Input 20 43" xfId="21576"/>
    <cellStyle name="Input 20 44" xfId="21577"/>
    <cellStyle name="Input 20 45" xfId="21578"/>
    <cellStyle name="Input 20 46" xfId="21579"/>
    <cellStyle name="Input 20 47" xfId="21580"/>
    <cellStyle name="Input 20 48" xfId="21581"/>
    <cellStyle name="Input 20 49" xfId="21582"/>
    <cellStyle name="Input 20 5" xfId="21583"/>
    <cellStyle name="Input 20 6" xfId="21584"/>
    <cellStyle name="Input 20 7" xfId="21585"/>
    <cellStyle name="Input 20 8" xfId="21586"/>
    <cellStyle name="Input 20 9" xfId="21587"/>
    <cellStyle name="Input 21" xfId="21588"/>
    <cellStyle name="Input 21 10" xfId="21589"/>
    <cellStyle name="Input 21 11" xfId="21590"/>
    <cellStyle name="Input 21 12" xfId="21591"/>
    <cellStyle name="Input 21 13" xfId="21592"/>
    <cellStyle name="Input 21 14" xfId="21593"/>
    <cellStyle name="Input 21 15" xfId="21594"/>
    <cellStyle name="Input 21 16" xfId="21595"/>
    <cellStyle name="Input 21 17" xfId="21596"/>
    <cellStyle name="Input 21 18" xfId="21597"/>
    <cellStyle name="Input 21 19" xfId="21598"/>
    <cellStyle name="Input 21 2" xfId="21599"/>
    <cellStyle name="Input 21 20" xfId="21600"/>
    <cellStyle name="Input 21 21" xfId="21601"/>
    <cellStyle name="Input 21 22" xfId="21602"/>
    <cellStyle name="Input 21 23" xfId="21603"/>
    <cellStyle name="Input 21 24" xfId="21604"/>
    <cellStyle name="Input 21 25" xfId="21605"/>
    <cellStyle name="Input 21 26" xfId="21606"/>
    <cellStyle name="Input 21 27" xfId="21607"/>
    <cellStyle name="Input 21 28" xfId="21608"/>
    <cellStyle name="Input 21 29" xfId="21609"/>
    <cellStyle name="Input 21 3" xfId="21610"/>
    <cellStyle name="Input 21 30" xfId="21611"/>
    <cellStyle name="Input 21 31" xfId="21612"/>
    <cellStyle name="Input 21 32" xfId="21613"/>
    <cellStyle name="Input 21 33" xfId="21614"/>
    <cellStyle name="Input 21 34" xfId="21615"/>
    <cellStyle name="Input 21 35" xfId="21616"/>
    <cellStyle name="Input 21 36" xfId="21617"/>
    <cellStyle name="Input 21 37" xfId="21618"/>
    <cellStyle name="Input 21 38" xfId="21619"/>
    <cellStyle name="Input 21 39" xfId="21620"/>
    <cellStyle name="Input 21 4" xfId="21621"/>
    <cellStyle name="Input 21 40" xfId="21622"/>
    <cellStyle name="Input 21 41" xfId="21623"/>
    <cellStyle name="Input 21 42" xfId="21624"/>
    <cellStyle name="Input 21 43" xfId="21625"/>
    <cellStyle name="Input 21 44" xfId="21626"/>
    <cellStyle name="Input 21 45" xfId="21627"/>
    <cellStyle name="Input 21 46" xfId="21628"/>
    <cellStyle name="Input 21 47" xfId="21629"/>
    <cellStyle name="Input 21 48" xfId="21630"/>
    <cellStyle name="Input 21 49" xfId="21631"/>
    <cellStyle name="Input 21 5" xfId="21632"/>
    <cellStyle name="Input 21 6" xfId="21633"/>
    <cellStyle name="Input 21 7" xfId="21634"/>
    <cellStyle name="Input 21 8" xfId="21635"/>
    <cellStyle name="Input 21 9" xfId="21636"/>
    <cellStyle name="Input 22" xfId="21637"/>
    <cellStyle name="Input 22 10" xfId="21638"/>
    <cellStyle name="Input 22 11" xfId="21639"/>
    <cellStyle name="Input 22 12" xfId="21640"/>
    <cellStyle name="Input 22 13" xfId="21641"/>
    <cellStyle name="Input 22 14" xfId="21642"/>
    <cellStyle name="Input 22 15" xfId="21643"/>
    <cellStyle name="Input 22 16" xfId="21644"/>
    <cellStyle name="Input 22 17" xfId="21645"/>
    <cellStyle name="Input 22 18" xfId="21646"/>
    <cellStyle name="Input 22 19" xfId="21647"/>
    <cellStyle name="Input 22 2" xfId="21648"/>
    <cellStyle name="Input 22 20" xfId="21649"/>
    <cellStyle name="Input 22 21" xfId="21650"/>
    <cellStyle name="Input 22 22" xfId="21651"/>
    <cellStyle name="Input 22 23" xfId="21652"/>
    <cellStyle name="Input 22 24" xfId="21653"/>
    <cellStyle name="Input 22 25" xfId="21654"/>
    <cellStyle name="Input 22 26" xfId="21655"/>
    <cellStyle name="Input 22 27" xfId="21656"/>
    <cellStyle name="Input 22 28" xfId="21657"/>
    <cellStyle name="Input 22 29" xfId="21658"/>
    <cellStyle name="Input 22 3" xfId="21659"/>
    <cellStyle name="Input 22 30" xfId="21660"/>
    <cellStyle name="Input 22 31" xfId="21661"/>
    <cellStyle name="Input 22 32" xfId="21662"/>
    <cellStyle name="Input 22 33" xfId="21663"/>
    <cellStyle name="Input 22 34" xfId="21664"/>
    <cellStyle name="Input 22 35" xfId="21665"/>
    <cellStyle name="Input 22 36" xfId="21666"/>
    <cellStyle name="Input 22 37" xfId="21667"/>
    <cellStyle name="Input 22 38" xfId="21668"/>
    <cellStyle name="Input 22 39" xfId="21669"/>
    <cellStyle name="Input 22 4" xfId="21670"/>
    <cellStyle name="Input 22 40" xfId="21671"/>
    <cellStyle name="Input 22 41" xfId="21672"/>
    <cellStyle name="Input 22 42" xfId="21673"/>
    <cellStyle name="Input 22 43" xfId="21674"/>
    <cellStyle name="Input 22 44" xfId="21675"/>
    <cellStyle name="Input 22 45" xfId="21676"/>
    <cellStyle name="Input 22 46" xfId="21677"/>
    <cellStyle name="Input 22 47" xfId="21678"/>
    <cellStyle name="Input 22 48" xfId="21679"/>
    <cellStyle name="Input 22 49" xfId="21680"/>
    <cellStyle name="Input 22 5" xfId="21681"/>
    <cellStyle name="Input 22 6" xfId="21682"/>
    <cellStyle name="Input 22 7" xfId="21683"/>
    <cellStyle name="Input 22 8" xfId="21684"/>
    <cellStyle name="Input 22 9" xfId="21685"/>
    <cellStyle name="Input 23" xfId="21686"/>
    <cellStyle name="Input 23 10" xfId="21687"/>
    <cellStyle name="Input 23 11" xfId="21688"/>
    <cellStyle name="Input 23 12" xfId="21689"/>
    <cellStyle name="Input 23 13" xfId="21690"/>
    <cellStyle name="Input 23 14" xfId="21691"/>
    <cellStyle name="Input 23 15" xfId="21692"/>
    <cellStyle name="Input 23 16" xfId="21693"/>
    <cellStyle name="Input 23 17" xfId="21694"/>
    <cellStyle name="Input 23 18" xfId="21695"/>
    <cellStyle name="Input 23 19" xfId="21696"/>
    <cellStyle name="Input 23 2" xfId="21697"/>
    <cellStyle name="Input 23 20" xfId="21698"/>
    <cellStyle name="Input 23 21" xfId="21699"/>
    <cellStyle name="Input 23 22" xfId="21700"/>
    <cellStyle name="Input 23 23" xfId="21701"/>
    <cellStyle name="Input 23 24" xfId="21702"/>
    <cellStyle name="Input 23 25" xfId="21703"/>
    <cellStyle name="Input 23 26" xfId="21704"/>
    <cellStyle name="Input 23 27" xfId="21705"/>
    <cellStyle name="Input 23 28" xfId="21706"/>
    <cellStyle name="Input 23 29" xfId="21707"/>
    <cellStyle name="Input 23 3" xfId="21708"/>
    <cellStyle name="Input 23 30" xfId="21709"/>
    <cellStyle name="Input 23 31" xfId="21710"/>
    <cellStyle name="Input 23 32" xfId="21711"/>
    <cellStyle name="Input 23 33" xfId="21712"/>
    <cellStyle name="Input 23 34" xfId="21713"/>
    <cellStyle name="Input 23 35" xfId="21714"/>
    <cellStyle name="Input 23 36" xfId="21715"/>
    <cellStyle name="Input 23 37" xfId="21716"/>
    <cellStyle name="Input 23 38" xfId="21717"/>
    <cellStyle name="Input 23 39" xfId="21718"/>
    <cellStyle name="Input 23 4" xfId="21719"/>
    <cellStyle name="Input 23 40" xfId="21720"/>
    <cellStyle name="Input 23 41" xfId="21721"/>
    <cellStyle name="Input 23 42" xfId="21722"/>
    <cellStyle name="Input 23 43" xfId="21723"/>
    <cellStyle name="Input 23 44" xfId="21724"/>
    <cellStyle name="Input 23 45" xfId="21725"/>
    <cellStyle name="Input 23 46" xfId="21726"/>
    <cellStyle name="Input 23 47" xfId="21727"/>
    <cellStyle name="Input 23 48" xfId="21728"/>
    <cellStyle name="Input 23 49" xfId="21729"/>
    <cellStyle name="Input 23 5" xfId="21730"/>
    <cellStyle name="Input 23 6" xfId="21731"/>
    <cellStyle name="Input 23 7" xfId="21732"/>
    <cellStyle name="Input 23 8" xfId="21733"/>
    <cellStyle name="Input 23 9" xfId="21734"/>
    <cellStyle name="Input 24" xfId="21735"/>
    <cellStyle name="Input 25" xfId="21736"/>
    <cellStyle name="Input 26" xfId="21737"/>
    <cellStyle name="Input 27" xfId="21738"/>
    <cellStyle name="Input 3" xfId="21739"/>
    <cellStyle name="Input 3 2" xfId="21740"/>
    <cellStyle name="Input 3 2 2" xfId="21741"/>
    <cellStyle name="Input 3 2 2 10" xfId="21742"/>
    <cellStyle name="Input 3 2 2 11" xfId="21743"/>
    <cellStyle name="Input 3 2 2 12" xfId="21744"/>
    <cellStyle name="Input 3 2 2 13" xfId="21745"/>
    <cellStyle name="Input 3 2 2 14" xfId="21746"/>
    <cellStyle name="Input 3 2 2 15" xfId="21747"/>
    <cellStyle name="Input 3 2 2 16" xfId="21748"/>
    <cellStyle name="Input 3 2 2 17" xfId="21749"/>
    <cellStyle name="Input 3 2 2 18" xfId="21750"/>
    <cellStyle name="Input 3 2 2 19" xfId="21751"/>
    <cellStyle name="Input 3 2 2 2" xfId="21752"/>
    <cellStyle name="Input 3 2 2 2 10" xfId="21753"/>
    <cellStyle name="Input 3 2 2 2 11" xfId="21754"/>
    <cellStyle name="Input 3 2 2 2 12" xfId="21755"/>
    <cellStyle name="Input 3 2 2 2 13" xfId="21756"/>
    <cellStyle name="Input 3 2 2 2 14" xfId="21757"/>
    <cellStyle name="Input 3 2 2 2 15" xfId="21758"/>
    <cellStyle name="Input 3 2 2 2 16" xfId="21759"/>
    <cellStyle name="Input 3 2 2 2 17" xfId="21760"/>
    <cellStyle name="Input 3 2 2 2 18" xfId="21761"/>
    <cellStyle name="Input 3 2 2 2 19" xfId="21762"/>
    <cellStyle name="Input 3 2 2 2 2" xfId="21763"/>
    <cellStyle name="Input 3 2 2 2 20" xfId="21764"/>
    <cellStyle name="Input 3 2 2 2 21" xfId="21765"/>
    <cellStyle name="Input 3 2 2 2 22" xfId="21766"/>
    <cellStyle name="Input 3 2 2 2 23" xfId="21767"/>
    <cellStyle name="Input 3 2 2 2 24" xfId="21768"/>
    <cellStyle name="Input 3 2 2 2 25" xfId="21769"/>
    <cellStyle name="Input 3 2 2 2 26" xfId="21770"/>
    <cellStyle name="Input 3 2 2 2 27" xfId="21771"/>
    <cellStyle name="Input 3 2 2 2 28" xfId="21772"/>
    <cellStyle name="Input 3 2 2 2 29" xfId="21773"/>
    <cellStyle name="Input 3 2 2 2 3" xfId="21774"/>
    <cellStyle name="Input 3 2 2 2 30" xfId="21775"/>
    <cellStyle name="Input 3 2 2 2 31" xfId="21776"/>
    <cellStyle name="Input 3 2 2 2 32" xfId="21777"/>
    <cellStyle name="Input 3 2 2 2 33" xfId="21778"/>
    <cellStyle name="Input 3 2 2 2 34" xfId="21779"/>
    <cellStyle name="Input 3 2 2 2 35" xfId="21780"/>
    <cellStyle name="Input 3 2 2 2 36" xfId="21781"/>
    <cellStyle name="Input 3 2 2 2 37" xfId="21782"/>
    <cellStyle name="Input 3 2 2 2 38" xfId="21783"/>
    <cellStyle name="Input 3 2 2 2 39" xfId="21784"/>
    <cellStyle name="Input 3 2 2 2 4" xfId="21785"/>
    <cellStyle name="Input 3 2 2 2 40" xfId="21786"/>
    <cellStyle name="Input 3 2 2 2 41" xfId="21787"/>
    <cellStyle name="Input 3 2 2 2 42" xfId="21788"/>
    <cellStyle name="Input 3 2 2 2 43" xfId="21789"/>
    <cellStyle name="Input 3 2 2 2 44" xfId="21790"/>
    <cellStyle name="Input 3 2 2 2 45" xfId="21791"/>
    <cellStyle name="Input 3 2 2 2 46" xfId="21792"/>
    <cellStyle name="Input 3 2 2 2 47" xfId="21793"/>
    <cellStyle name="Input 3 2 2 2 5" xfId="21794"/>
    <cellStyle name="Input 3 2 2 2 6" xfId="21795"/>
    <cellStyle name="Input 3 2 2 2 7" xfId="21796"/>
    <cellStyle name="Input 3 2 2 2 8" xfId="21797"/>
    <cellStyle name="Input 3 2 2 2 9" xfId="21798"/>
    <cellStyle name="Input 3 2 2 20" xfId="21799"/>
    <cellStyle name="Input 3 2 2 21" xfId="21800"/>
    <cellStyle name="Input 3 2 2 22" xfId="21801"/>
    <cellStyle name="Input 3 2 2 23" xfId="21802"/>
    <cellStyle name="Input 3 2 2 24" xfId="21803"/>
    <cellStyle name="Input 3 2 2 25" xfId="21804"/>
    <cellStyle name="Input 3 2 2 26" xfId="21805"/>
    <cellStyle name="Input 3 2 2 27" xfId="21806"/>
    <cellStyle name="Input 3 2 2 28" xfId="21807"/>
    <cellStyle name="Input 3 2 2 29" xfId="21808"/>
    <cellStyle name="Input 3 2 2 3" xfId="21809"/>
    <cellStyle name="Input 3 2 2 30" xfId="21810"/>
    <cellStyle name="Input 3 2 2 31" xfId="21811"/>
    <cellStyle name="Input 3 2 2 32" xfId="21812"/>
    <cellStyle name="Input 3 2 2 33" xfId="21813"/>
    <cellStyle name="Input 3 2 2 34" xfId="21814"/>
    <cellStyle name="Input 3 2 2 35" xfId="21815"/>
    <cellStyle name="Input 3 2 2 36" xfId="21816"/>
    <cellStyle name="Input 3 2 2 37" xfId="21817"/>
    <cellStyle name="Input 3 2 2 38" xfId="21818"/>
    <cellStyle name="Input 3 2 2 39" xfId="21819"/>
    <cellStyle name="Input 3 2 2 4" xfId="21820"/>
    <cellStyle name="Input 3 2 2 40" xfId="21821"/>
    <cellStyle name="Input 3 2 2 41" xfId="21822"/>
    <cellStyle name="Input 3 2 2 42" xfId="21823"/>
    <cellStyle name="Input 3 2 2 43" xfId="21824"/>
    <cellStyle name="Input 3 2 2 44" xfId="21825"/>
    <cellStyle name="Input 3 2 2 45" xfId="21826"/>
    <cellStyle name="Input 3 2 2 46" xfId="21827"/>
    <cellStyle name="Input 3 2 2 47" xfId="21828"/>
    <cellStyle name="Input 3 2 2 48" xfId="21829"/>
    <cellStyle name="Input 3 2 2 49" xfId="21830"/>
    <cellStyle name="Input 3 2 2 5" xfId="21831"/>
    <cellStyle name="Input 3 2 2 6" xfId="21832"/>
    <cellStyle name="Input 3 2 2 7" xfId="21833"/>
    <cellStyle name="Input 3 2 2 8" xfId="21834"/>
    <cellStyle name="Input 3 2 2 9" xfId="21835"/>
    <cellStyle name="Input 3 2 3" xfId="21836"/>
    <cellStyle name="Input 3 2 3 10" xfId="21837"/>
    <cellStyle name="Input 3 2 3 11" xfId="21838"/>
    <cellStyle name="Input 3 2 3 12" xfId="21839"/>
    <cellStyle name="Input 3 2 3 13" xfId="21840"/>
    <cellStyle name="Input 3 2 3 14" xfId="21841"/>
    <cellStyle name="Input 3 2 3 15" xfId="21842"/>
    <cellStyle name="Input 3 2 3 16" xfId="21843"/>
    <cellStyle name="Input 3 2 3 17" xfId="21844"/>
    <cellStyle name="Input 3 2 3 18" xfId="21845"/>
    <cellStyle name="Input 3 2 3 19" xfId="21846"/>
    <cellStyle name="Input 3 2 3 2" xfId="21847"/>
    <cellStyle name="Input 3 2 3 20" xfId="21848"/>
    <cellStyle name="Input 3 2 3 21" xfId="21849"/>
    <cellStyle name="Input 3 2 3 22" xfId="21850"/>
    <cellStyle name="Input 3 2 3 23" xfId="21851"/>
    <cellStyle name="Input 3 2 3 24" xfId="21852"/>
    <cellStyle name="Input 3 2 3 25" xfId="21853"/>
    <cellStyle name="Input 3 2 3 26" xfId="21854"/>
    <cellStyle name="Input 3 2 3 27" xfId="21855"/>
    <cellStyle name="Input 3 2 3 28" xfId="21856"/>
    <cellStyle name="Input 3 2 3 29" xfId="21857"/>
    <cellStyle name="Input 3 2 3 3" xfId="21858"/>
    <cellStyle name="Input 3 2 3 30" xfId="21859"/>
    <cellStyle name="Input 3 2 3 31" xfId="21860"/>
    <cellStyle name="Input 3 2 3 32" xfId="21861"/>
    <cellStyle name="Input 3 2 3 33" xfId="21862"/>
    <cellStyle name="Input 3 2 3 34" xfId="21863"/>
    <cellStyle name="Input 3 2 3 35" xfId="21864"/>
    <cellStyle name="Input 3 2 3 36" xfId="21865"/>
    <cellStyle name="Input 3 2 3 37" xfId="21866"/>
    <cellStyle name="Input 3 2 3 38" xfId="21867"/>
    <cellStyle name="Input 3 2 3 39" xfId="21868"/>
    <cellStyle name="Input 3 2 3 4" xfId="21869"/>
    <cellStyle name="Input 3 2 3 40" xfId="21870"/>
    <cellStyle name="Input 3 2 3 41" xfId="21871"/>
    <cellStyle name="Input 3 2 3 42" xfId="21872"/>
    <cellStyle name="Input 3 2 3 43" xfId="21873"/>
    <cellStyle name="Input 3 2 3 44" xfId="21874"/>
    <cellStyle name="Input 3 2 3 45" xfId="21875"/>
    <cellStyle name="Input 3 2 3 46" xfId="21876"/>
    <cellStyle name="Input 3 2 3 47" xfId="21877"/>
    <cellStyle name="Input 3 2 3 48" xfId="21878"/>
    <cellStyle name="Input 3 2 3 49" xfId="21879"/>
    <cellStyle name="Input 3 2 3 5" xfId="21880"/>
    <cellStyle name="Input 3 2 3 6" xfId="21881"/>
    <cellStyle name="Input 3 2 3 7" xfId="21882"/>
    <cellStyle name="Input 3 2 3 8" xfId="21883"/>
    <cellStyle name="Input 3 2 3 9" xfId="21884"/>
    <cellStyle name="Input 3 3" xfId="21885"/>
    <cellStyle name="Input 3 3 10" xfId="21886"/>
    <cellStyle name="Input 3 3 11" xfId="21887"/>
    <cellStyle name="Input 3 3 12" xfId="21888"/>
    <cellStyle name="Input 3 3 13" xfId="21889"/>
    <cellStyle name="Input 3 3 14" xfId="21890"/>
    <cellStyle name="Input 3 3 15" xfId="21891"/>
    <cellStyle name="Input 3 3 16" xfId="21892"/>
    <cellStyle name="Input 3 3 17" xfId="21893"/>
    <cellStyle name="Input 3 3 18" xfId="21894"/>
    <cellStyle name="Input 3 3 19" xfId="21895"/>
    <cellStyle name="Input 3 3 2" xfId="21896"/>
    <cellStyle name="Input 3 3 20" xfId="21897"/>
    <cellStyle name="Input 3 3 21" xfId="21898"/>
    <cellStyle name="Input 3 3 22" xfId="21899"/>
    <cellStyle name="Input 3 3 23" xfId="21900"/>
    <cellStyle name="Input 3 3 24" xfId="21901"/>
    <cellStyle name="Input 3 3 25" xfId="21902"/>
    <cellStyle name="Input 3 3 26" xfId="21903"/>
    <cellStyle name="Input 3 3 27" xfId="21904"/>
    <cellStyle name="Input 3 3 28" xfId="21905"/>
    <cellStyle name="Input 3 3 29" xfId="21906"/>
    <cellStyle name="Input 3 3 3" xfId="21907"/>
    <cellStyle name="Input 3 3 30" xfId="21908"/>
    <cellStyle name="Input 3 3 31" xfId="21909"/>
    <cellStyle name="Input 3 3 32" xfId="21910"/>
    <cellStyle name="Input 3 3 33" xfId="21911"/>
    <cellStyle name="Input 3 3 34" xfId="21912"/>
    <cellStyle name="Input 3 3 35" xfId="21913"/>
    <cellStyle name="Input 3 3 36" xfId="21914"/>
    <cellStyle name="Input 3 3 37" xfId="21915"/>
    <cellStyle name="Input 3 3 38" xfId="21916"/>
    <cellStyle name="Input 3 3 39" xfId="21917"/>
    <cellStyle name="Input 3 3 4" xfId="21918"/>
    <cellStyle name="Input 3 3 40" xfId="21919"/>
    <cellStyle name="Input 3 3 41" xfId="21920"/>
    <cellStyle name="Input 3 3 42" xfId="21921"/>
    <cellStyle name="Input 3 3 43" xfId="21922"/>
    <cellStyle name="Input 3 3 44" xfId="21923"/>
    <cellStyle name="Input 3 3 45" xfId="21924"/>
    <cellStyle name="Input 3 3 46" xfId="21925"/>
    <cellStyle name="Input 3 3 47" xfId="21926"/>
    <cellStyle name="Input 3 3 48" xfId="21927"/>
    <cellStyle name="Input 3 3 49" xfId="21928"/>
    <cellStyle name="Input 3 3 5" xfId="21929"/>
    <cellStyle name="Input 3 3 6" xfId="21930"/>
    <cellStyle name="Input 3 3 7" xfId="21931"/>
    <cellStyle name="Input 3 3 8" xfId="21932"/>
    <cellStyle name="Input 3 3 9" xfId="21933"/>
    <cellStyle name="Input 3 4" xfId="21934"/>
    <cellStyle name="Input 4" xfId="21935"/>
    <cellStyle name="Input 4 2" xfId="21936"/>
    <cellStyle name="Input 4 2 10" xfId="21937"/>
    <cellStyle name="Input 4 2 11" xfId="21938"/>
    <cellStyle name="Input 4 2 12" xfId="21939"/>
    <cellStyle name="Input 4 2 13" xfId="21940"/>
    <cellStyle name="Input 4 2 14" xfId="21941"/>
    <cellStyle name="Input 4 2 15" xfId="21942"/>
    <cellStyle name="Input 4 2 16" xfId="21943"/>
    <cellStyle name="Input 4 2 17" xfId="21944"/>
    <cellStyle name="Input 4 2 18" xfId="21945"/>
    <cellStyle name="Input 4 2 19" xfId="21946"/>
    <cellStyle name="Input 4 2 2" xfId="21947"/>
    <cellStyle name="Input 4 2 20" xfId="21948"/>
    <cellStyle name="Input 4 2 21" xfId="21949"/>
    <cellStyle name="Input 4 2 22" xfId="21950"/>
    <cellStyle name="Input 4 2 23" xfId="21951"/>
    <cellStyle name="Input 4 2 24" xfId="21952"/>
    <cellStyle name="Input 4 2 25" xfId="21953"/>
    <cellStyle name="Input 4 2 26" xfId="21954"/>
    <cellStyle name="Input 4 2 27" xfId="21955"/>
    <cellStyle name="Input 4 2 28" xfId="21956"/>
    <cellStyle name="Input 4 2 29" xfId="21957"/>
    <cellStyle name="Input 4 2 3" xfId="21958"/>
    <cellStyle name="Input 4 2 30" xfId="21959"/>
    <cellStyle name="Input 4 2 31" xfId="21960"/>
    <cellStyle name="Input 4 2 32" xfId="21961"/>
    <cellStyle name="Input 4 2 33" xfId="21962"/>
    <cellStyle name="Input 4 2 34" xfId="21963"/>
    <cellStyle name="Input 4 2 35" xfId="21964"/>
    <cellStyle name="Input 4 2 36" xfId="21965"/>
    <cellStyle name="Input 4 2 37" xfId="21966"/>
    <cellStyle name="Input 4 2 38" xfId="21967"/>
    <cellStyle name="Input 4 2 39" xfId="21968"/>
    <cellStyle name="Input 4 2 4" xfId="21969"/>
    <cellStyle name="Input 4 2 40" xfId="21970"/>
    <cellStyle name="Input 4 2 41" xfId="21971"/>
    <cellStyle name="Input 4 2 42" xfId="21972"/>
    <cellStyle name="Input 4 2 43" xfId="21973"/>
    <cellStyle name="Input 4 2 44" xfId="21974"/>
    <cellStyle name="Input 4 2 45" xfId="21975"/>
    <cellStyle name="Input 4 2 46" xfId="21976"/>
    <cellStyle name="Input 4 2 47" xfId="21977"/>
    <cellStyle name="Input 4 2 48" xfId="21978"/>
    <cellStyle name="Input 4 2 49" xfId="21979"/>
    <cellStyle name="Input 4 2 5" xfId="21980"/>
    <cellStyle name="Input 4 2 6" xfId="21981"/>
    <cellStyle name="Input 4 2 7" xfId="21982"/>
    <cellStyle name="Input 4 2 8" xfId="21983"/>
    <cellStyle name="Input 4 2 9" xfId="21984"/>
    <cellStyle name="Input 4 3" xfId="21985"/>
    <cellStyle name="Input 4 3 10" xfId="21986"/>
    <cellStyle name="Input 4 3 11" xfId="21987"/>
    <cellStyle name="Input 4 3 12" xfId="21988"/>
    <cellStyle name="Input 4 3 13" xfId="21989"/>
    <cellStyle name="Input 4 3 14" xfId="21990"/>
    <cellStyle name="Input 4 3 15" xfId="21991"/>
    <cellStyle name="Input 4 3 16" xfId="21992"/>
    <cellStyle name="Input 4 3 17" xfId="21993"/>
    <cellStyle name="Input 4 3 18" xfId="21994"/>
    <cellStyle name="Input 4 3 19" xfId="21995"/>
    <cellStyle name="Input 4 3 2" xfId="21996"/>
    <cellStyle name="Input 4 3 20" xfId="21997"/>
    <cellStyle name="Input 4 3 21" xfId="21998"/>
    <cellStyle name="Input 4 3 22" xfId="21999"/>
    <cellStyle name="Input 4 3 23" xfId="22000"/>
    <cellStyle name="Input 4 3 24" xfId="22001"/>
    <cellStyle name="Input 4 3 25" xfId="22002"/>
    <cellStyle name="Input 4 3 26" xfId="22003"/>
    <cellStyle name="Input 4 3 27" xfId="22004"/>
    <cellStyle name="Input 4 3 28" xfId="22005"/>
    <cellStyle name="Input 4 3 29" xfId="22006"/>
    <cellStyle name="Input 4 3 3" xfId="22007"/>
    <cellStyle name="Input 4 3 30" xfId="22008"/>
    <cellStyle name="Input 4 3 31" xfId="22009"/>
    <cellStyle name="Input 4 3 32" xfId="22010"/>
    <cellStyle name="Input 4 3 33" xfId="22011"/>
    <cellStyle name="Input 4 3 34" xfId="22012"/>
    <cellStyle name="Input 4 3 35" xfId="22013"/>
    <cellStyle name="Input 4 3 36" xfId="22014"/>
    <cellStyle name="Input 4 3 37" xfId="22015"/>
    <cellStyle name="Input 4 3 38" xfId="22016"/>
    <cellStyle name="Input 4 3 39" xfId="22017"/>
    <cellStyle name="Input 4 3 4" xfId="22018"/>
    <cellStyle name="Input 4 3 40" xfId="22019"/>
    <cellStyle name="Input 4 3 41" xfId="22020"/>
    <cellStyle name="Input 4 3 42" xfId="22021"/>
    <cellStyle name="Input 4 3 43" xfId="22022"/>
    <cellStyle name="Input 4 3 44" xfId="22023"/>
    <cellStyle name="Input 4 3 45" xfId="22024"/>
    <cellStyle name="Input 4 3 46" xfId="22025"/>
    <cellStyle name="Input 4 3 47" xfId="22026"/>
    <cellStyle name="Input 4 3 48" xfId="22027"/>
    <cellStyle name="Input 4 3 49" xfId="22028"/>
    <cellStyle name="Input 4 3 5" xfId="22029"/>
    <cellStyle name="Input 4 3 6" xfId="22030"/>
    <cellStyle name="Input 4 3 7" xfId="22031"/>
    <cellStyle name="Input 4 3 8" xfId="22032"/>
    <cellStyle name="Input 4 3 9" xfId="22033"/>
    <cellStyle name="Input 5" xfId="22034"/>
    <cellStyle name="Input 5 2" xfId="22035"/>
    <cellStyle name="Input 5 2 10" xfId="22036"/>
    <cellStyle name="Input 5 2 11" xfId="22037"/>
    <cellStyle name="Input 5 2 12" xfId="22038"/>
    <cellStyle name="Input 5 2 13" xfId="22039"/>
    <cellStyle name="Input 5 2 14" xfId="22040"/>
    <cellStyle name="Input 5 2 15" xfId="22041"/>
    <cellStyle name="Input 5 2 16" xfId="22042"/>
    <cellStyle name="Input 5 2 17" xfId="22043"/>
    <cellStyle name="Input 5 2 18" xfId="22044"/>
    <cellStyle name="Input 5 2 19" xfId="22045"/>
    <cellStyle name="Input 5 2 2" xfId="22046"/>
    <cellStyle name="Input 5 2 20" xfId="22047"/>
    <cellStyle name="Input 5 2 21" xfId="22048"/>
    <cellStyle name="Input 5 2 22" xfId="22049"/>
    <cellStyle name="Input 5 2 23" xfId="22050"/>
    <cellStyle name="Input 5 2 24" xfId="22051"/>
    <cellStyle name="Input 5 2 25" xfId="22052"/>
    <cellStyle name="Input 5 2 26" xfId="22053"/>
    <cellStyle name="Input 5 2 27" xfId="22054"/>
    <cellStyle name="Input 5 2 28" xfId="22055"/>
    <cellStyle name="Input 5 2 29" xfId="22056"/>
    <cellStyle name="Input 5 2 3" xfId="22057"/>
    <cellStyle name="Input 5 2 30" xfId="22058"/>
    <cellStyle name="Input 5 2 31" xfId="22059"/>
    <cellStyle name="Input 5 2 32" xfId="22060"/>
    <cellStyle name="Input 5 2 33" xfId="22061"/>
    <cellStyle name="Input 5 2 34" xfId="22062"/>
    <cellStyle name="Input 5 2 35" xfId="22063"/>
    <cellStyle name="Input 5 2 36" xfId="22064"/>
    <cellStyle name="Input 5 2 37" xfId="22065"/>
    <cellStyle name="Input 5 2 38" xfId="22066"/>
    <cellStyle name="Input 5 2 39" xfId="22067"/>
    <cellStyle name="Input 5 2 4" xfId="22068"/>
    <cellStyle name="Input 5 2 40" xfId="22069"/>
    <cellStyle name="Input 5 2 41" xfId="22070"/>
    <cellStyle name="Input 5 2 42" xfId="22071"/>
    <cellStyle name="Input 5 2 43" xfId="22072"/>
    <cellStyle name="Input 5 2 44" xfId="22073"/>
    <cellStyle name="Input 5 2 45" xfId="22074"/>
    <cellStyle name="Input 5 2 46" xfId="22075"/>
    <cellStyle name="Input 5 2 47" xfId="22076"/>
    <cellStyle name="Input 5 2 48" xfId="22077"/>
    <cellStyle name="Input 5 2 49" xfId="22078"/>
    <cellStyle name="Input 5 2 5" xfId="22079"/>
    <cellStyle name="Input 5 2 6" xfId="22080"/>
    <cellStyle name="Input 5 2 7" xfId="22081"/>
    <cellStyle name="Input 5 2 8" xfId="22082"/>
    <cellStyle name="Input 5 2 9" xfId="22083"/>
    <cellStyle name="Input 5 3" xfId="22084"/>
    <cellStyle name="Input 5 3 10" xfId="22085"/>
    <cellStyle name="Input 5 3 11" xfId="22086"/>
    <cellStyle name="Input 5 3 12" xfId="22087"/>
    <cellStyle name="Input 5 3 13" xfId="22088"/>
    <cellStyle name="Input 5 3 14" xfId="22089"/>
    <cellStyle name="Input 5 3 15" xfId="22090"/>
    <cellStyle name="Input 5 3 16" xfId="22091"/>
    <cellStyle name="Input 5 3 17" xfId="22092"/>
    <cellStyle name="Input 5 3 18" xfId="22093"/>
    <cellStyle name="Input 5 3 19" xfId="22094"/>
    <cellStyle name="Input 5 3 2" xfId="22095"/>
    <cellStyle name="Input 5 3 20" xfId="22096"/>
    <cellStyle name="Input 5 3 21" xfId="22097"/>
    <cellStyle name="Input 5 3 22" xfId="22098"/>
    <cellStyle name="Input 5 3 23" xfId="22099"/>
    <cellStyle name="Input 5 3 24" xfId="22100"/>
    <cellStyle name="Input 5 3 25" xfId="22101"/>
    <cellStyle name="Input 5 3 26" xfId="22102"/>
    <cellStyle name="Input 5 3 27" xfId="22103"/>
    <cellStyle name="Input 5 3 28" xfId="22104"/>
    <cellStyle name="Input 5 3 29" xfId="22105"/>
    <cellStyle name="Input 5 3 3" xfId="22106"/>
    <cellStyle name="Input 5 3 30" xfId="22107"/>
    <cellStyle name="Input 5 3 31" xfId="22108"/>
    <cellStyle name="Input 5 3 32" xfId="22109"/>
    <cellStyle name="Input 5 3 33" xfId="22110"/>
    <cellStyle name="Input 5 3 34" xfId="22111"/>
    <cellStyle name="Input 5 3 35" xfId="22112"/>
    <cellStyle name="Input 5 3 36" xfId="22113"/>
    <cellStyle name="Input 5 3 37" xfId="22114"/>
    <cellStyle name="Input 5 3 38" xfId="22115"/>
    <cellStyle name="Input 5 3 39" xfId="22116"/>
    <cellStyle name="Input 5 3 4" xfId="22117"/>
    <cellStyle name="Input 5 3 40" xfId="22118"/>
    <cellStyle name="Input 5 3 41" xfId="22119"/>
    <cellStyle name="Input 5 3 42" xfId="22120"/>
    <cellStyle name="Input 5 3 43" xfId="22121"/>
    <cellStyle name="Input 5 3 44" xfId="22122"/>
    <cellStyle name="Input 5 3 45" xfId="22123"/>
    <cellStyle name="Input 5 3 46" xfId="22124"/>
    <cellStyle name="Input 5 3 47" xfId="22125"/>
    <cellStyle name="Input 5 3 48" xfId="22126"/>
    <cellStyle name="Input 5 3 49" xfId="22127"/>
    <cellStyle name="Input 5 3 5" xfId="22128"/>
    <cellStyle name="Input 5 3 6" xfId="22129"/>
    <cellStyle name="Input 5 3 7" xfId="22130"/>
    <cellStyle name="Input 5 3 8" xfId="22131"/>
    <cellStyle name="Input 5 3 9" xfId="22132"/>
    <cellStyle name="Input 6" xfId="22133"/>
    <cellStyle name="Input 6 2" xfId="22134"/>
    <cellStyle name="Input 6 2 10" xfId="22135"/>
    <cellStyle name="Input 6 2 11" xfId="22136"/>
    <cellStyle name="Input 6 2 12" xfId="22137"/>
    <cellStyle name="Input 6 2 13" xfId="22138"/>
    <cellStyle name="Input 6 2 14" xfId="22139"/>
    <cellStyle name="Input 6 2 15" xfId="22140"/>
    <cellStyle name="Input 6 2 16" xfId="22141"/>
    <cellStyle name="Input 6 2 17" xfId="22142"/>
    <cellStyle name="Input 6 2 18" xfId="22143"/>
    <cellStyle name="Input 6 2 19" xfId="22144"/>
    <cellStyle name="Input 6 2 2" xfId="22145"/>
    <cellStyle name="Input 6 2 20" xfId="22146"/>
    <cellStyle name="Input 6 2 21" xfId="22147"/>
    <cellStyle name="Input 6 2 22" xfId="22148"/>
    <cellStyle name="Input 6 2 23" xfId="22149"/>
    <cellStyle name="Input 6 2 24" xfId="22150"/>
    <cellStyle name="Input 6 2 25" xfId="22151"/>
    <cellStyle name="Input 6 2 26" xfId="22152"/>
    <cellStyle name="Input 6 2 27" xfId="22153"/>
    <cellStyle name="Input 6 2 28" xfId="22154"/>
    <cellStyle name="Input 6 2 29" xfId="22155"/>
    <cellStyle name="Input 6 2 3" xfId="22156"/>
    <cellStyle name="Input 6 2 30" xfId="22157"/>
    <cellStyle name="Input 6 2 31" xfId="22158"/>
    <cellStyle name="Input 6 2 32" xfId="22159"/>
    <cellStyle name="Input 6 2 33" xfId="22160"/>
    <cellStyle name="Input 6 2 34" xfId="22161"/>
    <cellStyle name="Input 6 2 35" xfId="22162"/>
    <cellStyle name="Input 6 2 36" xfId="22163"/>
    <cellStyle name="Input 6 2 37" xfId="22164"/>
    <cellStyle name="Input 6 2 38" xfId="22165"/>
    <cellStyle name="Input 6 2 39" xfId="22166"/>
    <cellStyle name="Input 6 2 4" xfId="22167"/>
    <cellStyle name="Input 6 2 40" xfId="22168"/>
    <cellStyle name="Input 6 2 41" xfId="22169"/>
    <cellStyle name="Input 6 2 42" xfId="22170"/>
    <cellStyle name="Input 6 2 43" xfId="22171"/>
    <cellStyle name="Input 6 2 44" xfId="22172"/>
    <cellStyle name="Input 6 2 45" xfId="22173"/>
    <cellStyle name="Input 6 2 46" xfId="22174"/>
    <cellStyle name="Input 6 2 47" xfId="22175"/>
    <cellStyle name="Input 6 2 48" xfId="22176"/>
    <cellStyle name="Input 6 2 49" xfId="22177"/>
    <cellStyle name="Input 6 2 5" xfId="22178"/>
    <cellStyle name="Input 6 2 6" xfId="22179"/>
    <cellStyle name="Input 6 2 7" xfId="22180"/>
    <cellStyle name="Input 6 2 8" xfId="22181"/>
    <cellStyle name="Input 6 2 9" xfId="22182"/>
    <cellStyle name="Input 6 3" xfId="22183"/>
    <cellStyle name="Input 6 3 10" xfId="22184"/>
    <cellStyle name="Input 6 3 11" xfId="22185"/>
    <cellStyle name="Input 6 3 12" xfId="22186"/>
    <cellStyle name="Input 6 3 13" xfId="22187"/>
    <cellStyle name="Input 6 3 14" xfId="22188"/>
    <cellStyle name="Input 6 3 15" xfId="22189"/>
    <cellStyle name="Input 6 3 16" xfId="22190"/>
    <cellStyle name="Input 6 3 17" xfId="22191"/>
    <cellStyle name="Input 6 3 18" xfId="22192"/>
    <cellStyle name="Input 6 3 19" xfId="22193"/>
    <cellStyle name="Input 6 3 2" xfId="22194"/>
    <cellStyle name="Input 6 3 20" xfId="22195"/>
    <cellStyle name="Input 6 3 21" xfId="22196"/>
    <cellStyle name="Input 6 3 22" xfId="22197"/>
    <cellStyle name="Input 6 3 23" xfId="22198"/>
    <cellStyle name="Input 6 3 24" xfId="22199"/>
    <cellStyle name="Input 6 3 25" xfId="22200"/>
    <cellStyle name="Input 6 3 26" xfId="22201"/>
    <cellStyle name="Input 6 3 27" xfId="22202"/>
    <cellStyle name="Input 6 3 28" xfId="22203"/>
    <cellStyle name="Input 6 3 29" xfId="22204"/>
    <cellStyle name="Input 6 3 3" xfId="22205"/>
    <cellStyle name="Input 6 3 30" xfId="22206"/>
    <cellStyle name="Input 6 3 31" xfId="22207"/>
    <cellStyle name="Input 6 3 32" xfId="22208"/>
    <cellStyle name="Input 6 3 33" xfId="22209"/>
    <cellStyle name="Input 6 3 34" xfId="22210"/>
    <cellStyle name="Input 6 3 35" xfId="22211"/>
    <cellStyle name="Input 6 3 36" xfId="22212"/>
    <cellStyle name="Input 6 3 37" xfId="22213"/>
    <cellStyle name="Input 6 3 38" xfId="22214"/>
    <cellStyle name="Input 6 3 39" xfId="22215"/>
    <cellStyle name="Input 6 3 4" xfId="22216"/>
    <cellStyle name="Input 6 3 40" xfId="22217"/>
    <cellStyle name="Input 6 3 41" xfId="22218"/>
    <cellStyle name="Input 6 3 42" xfId="22219"/>
    <cellStyle name="Input 6 3 43" xfId="22220"/>
    <cellStyle name="Input 6 3 44" xfId="22221"/>
    <cellStyle name="Input 6 3 45" xfId="22222"/>
    <cellStyle name="Input 6 3 46" xfId="22223"/>
    <cellStyle name="Input 6 3 47" xfId="22224"/>
    <cellStyle name="Input 6 3 48" xfId="22225"/>
    <cellStyle name="Input 6 3 49" xfId="22226"/>
    <cellStyle name="Input 6 3 5" xfId="22227"/>
    <cellStyle name="Input 6 3 6" xfId="22228"/>
    <cellStyle name="Input 6 3 7" xfId="22229"/>
    <cellStyle name="Input 6 3 8" xfId="22230"/>
    <cellStyle name="Input 6 3 9" xfId="22231"/>
    <cellStyle name="Input 7" xfId="22232"/>
    <cellStyle name="Input 7 2" xfId="22233"/>
    <cellStyle name="Input 7 2 10" xfId="22234"/>
    <cellStyle name="Input 7 2 11" xfId="22235"/>
    <cellStyle name="Input 7 2 12" xfId="22236"/>
    <cellStyle name="Input 7 2 13" xfId="22237"/>
    <cellStyle name="Input 7 2 14" xfId="22238"/>
    <cellStyle name="Input 7 2 15" xfId="22239"/>
    <cellStyle name="Input 7 2 16" xfId="22240"/>
    <cellStyle name="Input 7 2 17" xfId="22241"/>
    <cellStyle name="Input 7 2 18" xfId="22242"/>
    <cellStyle name="Input 7 2 19" xfId="22243"/>
    <cellStyle name="Input 7 2 2" xfId="22244"/>
    <cellStyle name="Input 7 2 20" xfId="22245"/>
    <cellStyle name="Input 7 2 21" xfId="22246"/>
    <cellStyle name="Input 7 2 22" xfId="22247"/>
    <cellStyle name="Input 7 2 23" xfId="22248"/>
    <cellStyle name="Input 7 2 24" xfId="22249"/>
    <cellStyle name="Input 7 2 25" xfId="22250"/>
    <cellStyle name="Input 7 2 26" xfId="22251"/>
    <cellStyle name="Input 7 2 27" xfId="22252"/>
    <cellStyle name="Input 7 2 28" xfId="22253"/>
    <cellStyle name="Input 7 2 29" xfId="22254"/>
    <cellStyle name="Input 7 2 3" xfId="22255"/>
    <cellStyle name="Input 7 2 30" xfId="22256"/>
    <cellStyle name="Input 7 2 31" xfId="22257"/>
    <cellStyle name="Input 7 2 32" xfId="22258"/>
    <cellStyle name="Input 7 2 33" xfId="22259"/>
    <cellStyle name="Input 7 2 34" xfId="22260"/>
    <cellStyle name="Input 7 2 35" xfId="22261"/>
    <cellStyle name="Input 7 2 36" xfId="22262"/>
    <cellStyle name="Input 7 2 37" xfId="22263"/>
    <cellStyle name="Input 7 2 38" xfId="22264"/>
    <cellStyle name="Input 7 2 39" xfId="22265"/>
    <cellStyle name="Input 7 2 4" xfId="22266"/>
    <cellStyle name="Input 7 2 40" xfId="22267"/>
    <cellStyle name="Input 7 2 41" xfId="22268"/>
    <cellStyle name="Input 7 2 42" xfId="22269"/>
    <cellStyle name="Input 7 2 43" xfId="22270"/>
    <cellStyle name="Input 7 2 44" xfId="22271"/>
    <cellStyle name="Input 7 2 45" xfId="22272"/>
    <cellStyle name="Input 7 2 46" xfId="22273"/>
    <cellStyle name="Input 7 2 47" xfId="22274"/>
    <cellStyle name="Input 7 2 48" xfId="22275"/>
    <cellStyle name="Input 7 2 49" xfId="22276"/>
    <cellStyle name="Input 7 2 5" xfId="22277"/>
    <cellStyle name="Input 7 2 6" xfId="22278"/>
    <cellStyle name="Input 7 2 7" xfId="22279"/>
    <cellStyle name="Input 7 2 8" xfId="22280"/>
    <cellStyle name="Input 7 2 9" xfId="22281"/>
    <cellStyle name="Input 7 3" xfId="22282"/>
    <cellStyle name="Input 7 3 10" xfId="22283"/>
    <cellStyle name="Input 7 3 11" xfId="22284"/>
    <cellStyle name="Input 7 3 12" xfId="22285"/>
    <cellStyle name="Input 7 3 13" xfId="22286"/>
    <cellStyle name="Input 7 3 14" xfId="22287"/>
    <cellStyle name="Input 7 3 15" xfId="22288"/>
    <cellStyle name="Input 7 3 16" xfId="22289"/>
    <cellStyle name="Input 7 3 17" xfId="22290"/>
    <cellStyle name="Input 7 3 18" xfId="22291"/>
    <cellStyle name="Input 7 3 19" xfId="22292"/>
    <cellStyle name="Input 7 3 2" xfId="22293"/>
    <cellStyle name="Input 7 3 20" xfId="22294"/>
    <cellStyle name="Input 7 3 21" xfId="22295"/>
    <cellStyle name="Input 7 3 22" xfId="22296"/>
    <cellStyle name="Input 7 3 23" xfId="22297"/>
    <cellStyle name="Input 7 3 24" xfId="22298"/>
    <cellStyle name="Input 7 3 25" xfId="22299"/>
    <cellStyle name="Input 7 3 26" xfId="22300"/>
    <cellStyle name="Input 7 3 27" xfId="22301"/>
    <cellStyle name="Input 7 3 28" xfId="22302"/>
    <cellStyle name="Input 7 3 29" xfId="22303"/>
    <cellStyle name="Input 7 3 3" xfId="22304"/>
    <cellStyle name="Input 7 3 30" xfId="22305"/>
    <cellStyle name="Input 7 3 31" xfId="22306"/>
    <cellStyle name="Input 7 3 32" xfId="22307"/>
    <cellStyle name="Input 7 3 33" xfId="22308"/>
    <cellStyle name="Input 7 3 34" xfId="22309"/>
    <cellStyle name="Input 7 3 35" xfId="22310"/>
    <cellStyle name="Input 7 3 36" xfId="22311"/>
    <cellStyle name="Input 7 3 37" xfId="22312"/>
    <cellStyle name="Input 7 3 38" xfId="22313"/>
    <cellStyle name="Input 7 3 39" xfId="22314"/>
    <cellStyle name="Input 7 3 4" xfId="22315"/>
    <cellStyle name="Input 7 3 40" xfId="22316"/>
    <cellStyle name="Input 7 3 41" xfId="22317"/>
    <cellStyle name="Input 7 3 42" xfId="22318"/>
    <cellStyle name="Input 7 3 43" xfId="22319"/>
    <cellStyle name="Input 7 3 44" xfId="22320"/>
    <cellStyle name="Input 7 3 45" xfId="22321"/>
    <cellStyle name="Input 7 3 46" xfId="22322"/>
    <cellStyle name="Input 7 3 47" xfId="22323"/>
    <cellStyle name="Input 7 3 48" xfId="22324"/>
    <cellStyle name="Input 7 3 49" xfId="22325"/>
    <cellStyle name="Input 7 3 5" xfId="22326"/>
    <cellStyle name="Input 7 3 6" xfId="22327"/>
    <cellStyle name="Input 7 3 7" xfId="22328"/>
    <cellStyle name="Input 7 3 8" xfId="22329"/>
    <cellStyle name="Input 7 3 9" xfId="22330"/>
    <cellStyle name="Input 8" xfId="22331"/>
    <cellStyle name="Input 8 2" xfId="22332"/>
    <cellStyle name="Input 8 2 10" xfId="22333"/>
    <cellStyle name="Input 8 2 11" xfId="22334"/>
    <cellStyle name="Input 8 2 12" xfId="22335"/>
    <cellStyle name="Input 8 2 13" xfId="22336"/>
    <cellStyle name="Input 8 2 14" xfId="22337"/>
    <cellStyle name="Input 8 2 15" xfId="22338"/>
    <cellStyle name="Input 8 2 16" xfId="22339"/>
    <cellStyle name="Input 8 2 17" xfId="22340"/>
    <cellStyle name="Input 8 2 18" xfId="22341"/>
    <cellStyle name="Input 8 2 19" xfId="22342"/>
    <cellStyle name="Input 8 2 2" xfId="22343"/>
    <cellStyle name="Input 8 2 20" xfId="22344"/>
    <cellStyle name="Input 8 2 21" xfId="22345"/>
    <cellStyle name="Input 8 2 22" xfId="22346"/>
    <cellStyle name="Input 8 2 23" xfId="22347"/>
    <cellStyle name="Input 8 2 24" xfId="22348"/>
    <cellStyle name="Input 8 2 25" xfId="22349"/>
    <cellStyle name="Input 8 2 26" xfId="22350"/>
    <cellStyle name="Input 8 2 27" xfId="22351"/>
    <cellStyle name="Input 8 2 28" xfId="22352"/>
    <cellStyle name="Input 8 2 29" xfId="22353"/>
    <cellStyle name="Input 8 2 3" xfId="22354"/>
    <cellStyle name="Input 8 2 30" xfId="22355"/>
    <cellStyle name="Input 8 2 31" xfId="22356"/>
    <cellStyle name="Input 8 2 32" xfId="22357"/>
    <cellStyle name="Input 8 2 33" xfId="22358"/>
    <cellStyle name="Input 8 2 34" xfId="22359"/>
    <cellStyle name="Input 8 2 35" xfId="22360"/>
    <cellStyle name="Input 8 2 36" xfId="22361"/>
    <cellStyle name="Input 8 2 37" xfId="22362"/>
    <cellStyle name="Input 8 2 38" xfId="22363"/>
    <cellStyle name="Input 8 2 39" xfId="22364"/>
    <cellStyle name="Input 8 2 4" xfId="22365"/>
    <cellStyle name="Input 8 2 40" xfId="22366"/>
    <cellStyle name="Input 8 2 41" xfId="22367"/>
    <cellStyle name="Input 8 2 42" xfId="22368"/>
    <cellStyle name="Input 8 2 43" xfId="22369"/>
    <cellStyle name="Input 8 2 44" xfId="22370"/>
    <cellStyle name="Input 8 2 45" xfId="22371"/>
    <cellStyle name="Input 8 2 46" xfId="22372"/>
    <cellStyle name="Input 8 2 47" xfId="22373"/>
    <cellStyle name="Input 8 2 48" xfId="22374"/>
    <cellStyle name="Input 8 2 49" xfId="22375"/>
    <cellStyle name="Input 8 2 5" xfId="22376"/>
    <cellStyle name="Input 8 2 6" xfId="22377"/>
    <cellStyle name="Input 8 2 7" xfId="22378"/>
    <cellStyle name="Input 8 2 8" xfId="22379"/>
    <cellStyle name="Input 8 2 9" xfId="22380"/>
    <cellStyle name="Input 8 3" xfId="22381"/>
    <cellStyle name="Input 8 3 10" xfId="22382"/>
    <cellStyle name="Input 8 3 11" xfId="22383"/>
    <cellStyle name="Input 8 3 12" xfId="22384"/>
    <cellStyle name="Input 8 3 13" xfId="22385"/>
    <cellStyle name="Input 8 3 14" xfId="22386"/>
    <cellStyle name="Input 8 3 15" xfId="22387"/>
    <cellStyle name="Input 8 3 16" xfId="22388"/>
    <cellStyle name="Input 8 3 17" xfId="22389"/>
    <cellStyle name="Input 8 3 18" xfId="22390"/>
    <cellStyle name="Input 8 3 19" xfId="22391"/>
    <cellStyle name="Input 8 3 2" xfId="22392"/>
    <cellStyle name="Input 8 3 20" xfId="22393"/>
    <cellStyle name="Input 8 3 21" xfId="22394"/>
    <cellStyle name="Input 8 3 22" xfId="22395"/>
    <cellStyle name="Input 8 3 23" xfId="22396"/>
    <cellStyle name="Input 8 3 24" xfId="22397"/>
    <cellStyle name="Input 8 3 25" xfId="22398"/>
    <cellStyle name="Input 8 3 26" xfId="22399"/>
    <cellStyle name="Input 8 3 27" xfId="22400"/>
    <cellStyle name="Input 8 3 28" xfId="22401"/>
    <cellStyle name="Input 8 3 29" xfId="22402"/>
    <cellStyle name="Input 8 3 3" xfId="22403"/>
    <cellStyle name="Input 8 3 30" xfId="22404"/>
    <cellStyle name="Input 8 3 31" xfId="22405"/>
    <cellStyle name="Input 8 3 32" xfId="22406"/>
    <cellStyle name="Input 8 3 33" xfId="22407"/>
    <cellStyle name="Input 8 3 34" xfId="22408"/>
    <cellStyle name="Input 8 3 35" xfId="22409"/>
    <cellStyle name="Input 8 3 36" xfId="22410"/>
    <cellStyle name="Input 8 3 37" xfId="22411"/>
    <cellStyle name="Input 8 3 38" xfId="22412"/>
    <cellStyle name="Input 8 3 39" xfId="22413"/>
    <cellStyle name="Input 8 3 4" xfId="22414"/>
    <cellStyle name="Input 8 3 40" xfId="22415"/>
    <cellStyle name="Input 8 3 41" xfId="22416"/>
    <cellStyle name="Input 8 3 42" xfId="22417"/>
    <cellStyle name="Input 8 3 43" xfId="22418"/>
    <cellStyle name="Input 8 3 44" xfId="22419"/>
    <cellStyle name="Input 8 3 45" xfId="22420"/>
    <cellStyle name="Input 8 3 46" xfId="22421"/>
    <cellStyle name="Input 8 3 47" xfId="22422"/>
    <cellStyle name="Input 8 3 48" xfId="22423"/>
    <cellStyle name="Input 8 3 49" xfId="22424"/>
    <cellStyle name="Input 8 3 5" xfId="22425"/>
    <cellStyle name="Input 8 3 6" xfId="22426"/>
    <cellStyle name="Input 8 3 7" xfId="22427"/>
    <cellStyle name="Input 8 3 8" xfId="22428"/>
    <cellStyle name="Input 8 3 9" xfId="22429"/>
    <cellStyle name="Input 9" xfId="22430"/>
    <cellStyle name="Input 9 2" xfId="22431"/>
    <cellStyle name="Input 9 2 10" xfId="22432"/>
    <cellStyle name="Input 9 2 11" xfId="22433"/>
    <cellStyle name="Input 9 2 12" xfId="22434"/>
    <cellStyle name="Input 9 2 13" xfId="22435"/>
    <cellStyle name="Input 9 2 14" xfId="22436"/>
    <cellStyle name="Input 9 2 15" xfId="22437"/>
    <cellStyle name="Input 9 2 16" xfId="22438"/>
    <cellStyle name="Input 9 2 17" xfId="22439"/>
    <cellStyle name="Input 9 2 18" xfId="22440"/>
    <cellStyle name="Input 9 2 19" xfId="22441"/>
    <cellStyle name="Input 9 2 2" xfId="22442"/>
    <cellStyle name="Input 9 2 20" xfId="22443"/>
    <cellStyle name="Input 9 2 21" xfId="22444"/>
    <cellStyle name="Input 9 2 22" xfId="22445"/>
    <cellStyle name="Input 9 2 23" xfId="22446"/>
    <cellStyle name="Input 9 2 24" xfId="22447"/>
    <cellStyle name="Input 9 2 25" xfId="22448"/>
    <cellStyle name="Input 9 2 26" xfId="22449"/>
    <cellStyle name="Input 9 2 27" xfId="22450"/>
    <cellStyle name="Input 9 2 28" xfId="22451"/>
    <cellStyle name="Input 9 2 29" xfId="22452"/>
    <cellStyle name="Input 9 2 3" xfId="22453"/>
    <cellStyle name="Input 9 2 30" xfId="22454"/>
    <cellStyle name="Input 9 2 31" xfId="22455"/>
    <cellStyle name="Input 9 2 32" xfId="22456"/>
    <cellStyle name="Input 9 2 33" xfId="22457"/>
    <cellStyle name="Input 9 2 34" xfId="22458"/>
    <cellStyle name="Input 9 2 35" xfId="22459"/>
    <cellStyle name="Input 9 2 36" xfId="22460"/>
    <cellStyle name="Input 9 2 37" xfId="22461"/>
    <cellStyle name="Input 9 2 38" xfId="22462"/>
    <cellStyle name="Input 9 2 39" xfId="22463"/>
    <cellStyle name="Input 9 2 4" xfId="22464"/>
    <cellStyle name="Input 9 2 40" xfId="22465"/>
    <cellStyle name="Input 9 2 41" xfId="22466"/>
    <cellStyle name="Input 9 2 42" xfId="22467"/>
    <cellStyle name="Input 9 2 43" xfId="22468"/>
    <cellStyle name="Input 9 2 44" xfId="22469"/>
    <cellStyle name="Input 9 2 45" xfId="22470"/>
    <cellStyle name="Input 9 2 46" xfId="22471"/>
    <cellStyle name="Input 9 2 47" xfId="22472"/>
    <cellStyle name="Input 9 2 48" xfId="22473"/>
    <cellStyle name="Input 9 2 49" xfId="22474"/>
    <cellStyle name="Input 9 2 5" xfId="22475"/>
    <cellStyle name="Input 9 2 6" xfId="22476"/>
    <cellStyle name="Input 9 2 7" xfId="22477"/>
    <cellStyle name="Input 9 2 8" xfId="22478"/>
    <cellStyle name="Input 9 2 9" xfId="22479"/>
    <cellStyle name="Input 9 3" xfId="22480"/>
    <cellStyle name="Input 9 3 10" xfId="22481"/>
    <cellStyle name="Input 9 3 11" xfId="22482"/>
    <cellStyle name="Input 9 3 12" xfId="22483"/>
    <cellStyle name="Input 9 3 13" xfId="22484"/>
    <cellStyle name="Input 9 3 14" xfId="22485"/>
    <cellStyle name="Input 9 3 15" xfId="22486"/>
    <cellStyle name="Input 9 3 16" xfId="22487"/>
    <cellStyle name="Input 9 3 17" xfId="22488"/>
    <cellStyle name="Input 9 3 18" xfId="22489"/>
    <cellStyle name="Input 9 3 19" xfId="22490"/>
    <cellStyle name="Input 9 3 2" xfId="22491"/>
    <cellStyle name="Input 9 3 20" xfId="22492"/>
    <cellStyle name="Input 9 3 21" xfId="22493"/>
    <cellStyle name="Input 9 3 22" xfId="22494"/>
    <cellStyle name="Input 9 3 23" xfId="22495"/>
    <cellStyle name="Input 9 3 24" xfId="22496"/>
    <cellStyle name="Input 9 3 25" xfId="22497"/>
    <cellStyle name="Input 9 3 26" xfId="22498"/>
    <cellStyle name="Input 9 3 27" xfId="22499"/>
    <cellStyle name="Input 9 3 28" xfId="22500"/>
    <cellStyle name="Input 9 3 29" xfId="22501"/>
    <cellStyle name="Input 9 3 3" xfId="22502"/>
    <cellStyle name="Input 9 3 30" xfId="22503"/>
    <cellStyle name="Input 9 3 31" xfId="22504"/>
    <cellStyle name="Input 9 3 32" xfId="22505"/>
    <cellStyle name="Input 9 3 33" xfId="22506"/>
    <cellStyle name="Input 9 3 34" xfId="22507"/>
    <cellStyle name="Input 9 3 35" xfId="22508"/>
    <cellStyle name="Input 9 3 36" xfId="22509"/>
    <cellStyle name="Input 9 3 37" xfId="22510"/>
    <cellStyle name="Input 9 3 38" xfId="22511"/>
    <cellStyle name="Input 9 3 39" xfId="22512"/>
    <cellStyle name="Input 9 3 4" xfId="22513"/>
    <cellStyle name="Input 9 3 40" xfId="22514"/>
    <cellStyle name="Input 9 3 41" xfId="22515"/>
    <cellStyle name="Input 9 3 42" xfId="22516"/>
    <cellStyle name="Input 9 3 43" xfId="22517"/>
    <cellStyle name="Input 9 3 44" xfId="22518"/>
    <cellStyle name="Input 9 3 45" xfId="22519"/>
    <cellStyle name="Input 9 3 46" xfId="22520"/>
    <cellStyle name="Input 9 3 47" xfId="22521"/>
    <cellStyle name="Input 9 3 48" xfId="22522"/>
    <cellStyle name="Input 9 3 49" xfId="22523"/>
    <cellStyle name="Input 9 3 5" xfId="22524"/>
    <cellStyle name="Input 9 3 6" xfId="22525"/>
    <cellStyle name="Input 9 3 7" xfId="22526"/>
    <cellStyle name="Input 9 3 8" xfId="22527"/>
    <cellStyle name="Input 9 3 9" xfId="22528"/>
    <cellStyle name="Input Cell" xfId="22529"/>
    <cellStyle name="Input Cell 10" xfId="22530"/>
    <cellStyle name="Input Cell 10 10" xfId="22531"/>
    <cellStyle name="Input Cell 10 11" xfId="22532"/>
    <cellStyle name="Input Cell 10 12" xfId="22533"/>
    <cellStyle name="Input Cell 10 13" xfId="22534"/>
    <cellStyle name="Input Cell 10 14" xfId="22535"/>
    <cellStyle name="Input Cell 10 15" xfId="22536"/>
    <cellStyle name="Input Cell 10 16" xfId="22537"/>
    <cellStyle name="Input Cell 10 17" xfId="22538"/>
    <cellStyle name="Input Cell 10 18" xfId="22539"/>
    <cellStyle name="Input Cell 10 19" xfId="22540"/>
    <cellStyle name="Input Cell 10 2" xfId="22541"/>
    <cellStyle name="Input Cell 10 2 10" xfId="22542"/>
    <cellStyle name="Input Cell 10 2 11" xfId="22543"/>
    <cellStyle name="Input Cell 10 2 12" xfId="22544"/>
    <cellStyle name="Input Cell 10 2 13" xfId="22545"/>
    <cellStyle name="Input Cell 10 2 14" xfId="22546"/>
    <cellStyle name="Input Cell 10 2 15" xfId="22547"/>
    <cellStyle name="Input Cell 10 2 16" xfId="22548"/>
    <cellStyle name="Input Cell 10 2 17" xfId="22549"/>
    <cellStyle name="Input Cell 10 2 18" xfId="22550"/>
    <cellStyle name="Input Cell 10 2 19" xfId="22551"/>
    <cellStyle name="Input Cell 10 2 2" xfId="22552"/>
    <cellStyle name="Input Cell 10 2 20" xfId="22553"/>
    <cellStyle name="Input Cell 10 2 21" xfId="22554"/>
    <cellStyle name="Input Cell 10 2 22" xfId="22555"/>
    <cellStyle name="Input Cell 10 2 23" xfId="22556"/>
    <cellStyle name="Input Cell 10 2 24" xfId="22557"/>
    <cellStyle name="Input Cell 10 2 25" xfId="22558"/>
    <cellStyle name="Input Cell 10 2 26" xfId="22559"/>
    <cellStyle name="Input Cell 10 2 27" xfId="22560"/>
    <cellStyle name="Input Cell 10 2 28" xfId="22561"/>
    <cellStyle name="Input Cell 10 2 29" xfId="22562"/>
    <cellStyle name="Input Cell 10 2 3" xfId="22563"/>
    <cellStyle name="Input Cell 10 2 30" xfId="22564"/>
    <cellStyle name="Input Cell 10 2 31" xfId="22565"/>
    <cellStyle name="Input Cell 10 2 32" xfId="22566"/>
    <cellStyle name="Input Cell 10 2 33" xfId="22567"/>
    <cellStyle name="Input Cell 10 2 34" xfId="22568"/>
    <cellStyle name="Input Cell 10 2 35" xfId="22569"/>
    <cellStyle name="Input Cell 10 2 36" xfId="22570"/>
    <cellStyle name="Input Cell 10 2 37" xfId="22571"/>
    <cellStyle name="Input Cell 10 2 38" xfId="22572"/>
    <cellStyle name="Input Cell 10 2 39" xfId="22573"/>
    <cellStyle name="Input Cell 10 2 4" xfId="22574"/>
    <cellStyle name="Input Cell 10 2 40" xfId="22575"/>
    <cellStyle name="Input Cell 10 2 41" xfId="22576"/>
    <cellStyle name="Input Cell 10 2 42" xfId="22577"/>
    <cellStyle name="Input Cell 10 2 43" xfId="22578"/>
    <cellStyle name="Input Cell 10 2 5" xfId="22579"/>
    <cellStyle name="Input Cell 10 2 6" xfId="22580"/>
    <cellStyle name="Input Cell 10 2 7" xfId="22581"/>
    <cellStyle name="Input Cell 10 2 8" xfId="22582"/>
    <cellStyle name="Input Cell 10 2 9" xfId="22583"/>
    <cellStyle name="Input Cell 10 20" xfId="22584"/>
    <cellStyle name="Input Cell 10 21" xfId="22585"/>
    <cellStyle name="Input Cell 10 22" xfId="22586"/>
    <cellStyle name="Input Cell 10 23" xfId="22587"/>
    <cellStyle name="Input Cell 10 24" xfId="22588"/>
    <cellStyle name="Input Cell 10 25" xfId="22589"/>
    <cellStyle name="Input Cell 10 26" xfId="22590"/>
    <cellStyle name="Input Cell 10 27" xfId="22591"/>
    <cellStyle name="Input Cell 10 28" xfId="22592"/>
    <cellStyle name="Input Cell 10 29" xfId="22593"/>
    <cellStyle name="Input Cell 10 3" xfId="22594"/>
    <cellStyle name="Input Cell 10 30" xfId="22595"/>
    <cellStyle name="Input Cell 10 31" xfId="22596"/>
    <cellStyle name="Input Cell 10 32" xfId="22597"/>
    <cellStyle name="Input Cell 10 33" xfId="22598"/>
    <cellStyle name="Input Cell 10 34" xfId="22599"/>
    <cellStyle name="Input Cell 10 35" xfId="22600"/>
    <cellStyle name="Input Cell 10 36" xfId="22601"/>
    <cellStyle name="Input Cell 10 37" xfId="22602"/>
    <cellStyle name="Input Cell 10 38" xfId="22603"/>
    <cellStyle name="Input Cell 10 39" xfId="22604"/>
    <cellStyle name="Input Cell 10 4" xfId="22605"/>
    <cellStyle name="Input Cell 10 40" xfId="22606"/>
    <cellStyle name="Input Cell 10 41" xfId="22607"/>
    <cellStyle name="Input Cell 10 42" xfId="22608"/>
    <cellStyle name="Input Cell 10 43" xfId="22609"/>
    <cellStyle name="Input Cell 10 5" xfId="22610"/>
    <cellStyle name="Input Cell 10 6" xfId="22611"/>
    <cellStyle name="Input Cell 10 7" xfId="22612"/>
    <cellStyle name="Input Cell 10 8" xfId="22613"/>
    <cellStyle name="Input Cell 10 9" xfId="22614"/>
    <cellStyle name="Input Cell 11" xfId="22615"/>
    <cellStyle name="Input Cell 11 10" xfId="22616"/>
    <cellStyle name="Input Cell 11 11" xfId="22617"/>
    <cellStyle name="Input Cell 11 12" xfId="22618"/>
    <cellStyle name="Input Cell 11 13" xfId="22619"/>
    <cellStyle name="Input Cell 11 14" xfId="22620"/>
    <cellStyle name="Input Cell 11 15" xfId="22621"/>
    <cellStyle name="Input Cell 11 16" xfId="22622"/>
    <cellStyle name="Input Cell 11 17" xfId="22623"/>
    <cellStyle name="Input Cell 11 18" xfId="22624"/>
    <cellStyle name="Input Cell 11 19" xfId="22625"/>
    <cellStyle name="Input Cell 11 2" xfId="22626"/>
    <cellStyle name="Input Cell 11 20" xfId="22627"/>
    <cellStyle name="Input Cell 11 21" xfId="22628"/>
    <cellStyle name="Input Cell 11 22" xfId="22629"/>
    <cellStyle name="Input Cell 11 23" xfId="22630"/>
    <cellStyle name="Input Cell 11 24" xfId="22631"/>
    <cellStyle name="Input Cell 11 25" xfId="22632"/>
    <cellStyle name="Input Cell 11 26" xfId="22633"/>
    <cellStyle name="Input Cell 11 27" xfId="22634"/>
    <cellStyle name="Input Cell 11 28" xfId="22635"/>
    <cellStyle name="Input Cell 11 29" xfId="22636"/>
    <cellStyle name="Input Cell 11 3" xfId="22637"/>
    <cellStyle name="Input Cell 11 30" xfId="22638"/>
    <cellStyle name="Input Cell 11 31" xfId="22639"/>
    <cellStyle name="Input Cell 11 32" xfId="22640"/>
    <cellStyle name="Input Cell 11 33" xfId="22641"/>
    <cellStyle name="Input Cell 11 34" xfId="22642"/>
    <cellStyle name="Input Cell 11 35" xfId="22643"/>
    <cellStyle name="Input Cell 11 36" xfId="22644"/>
    <cellStyle name="Input Cell 11 37" xfId="22645"/>
    <cellStyle name="Input Cell 11 38" xfId="22646"/>
    <cellStyle name="Input Cell 11 39" xfId="22647"/>
    <cellStyle name="Input Cell 11 4" xfId="22648"/>
    <cellStyle name="Input Cell 11 40" xfId="22649"/>
    <cellStyle name="Input Cell 11 41" xfId="22650"/>
    <cellStyle name="Input Cell 11 42" xfId="22651"/>
    <cellStyle name="Input Cell 11 43" xfId="22652"/>
    <cellStyle name="Input Cell 11 44" xfId="22653"/>
    <cellStyle name="Input Cell 11 5" xfId="22654"/>
    <cellStyle name="Input Cell 11 6" xfId="22655"/>
    <cellStyle name="Input Cell 11 7" xfId="22656"/>
    <cellStyle name="Input Cell 11 8" xfId="22657"/>
    <cellStyle name="Input Cell 11 9" xfId="22658"/>
    <cellStyle name="Input Cell 12" xfId="22659"/>
    <cellStyle name="Input Cell 12 2" xfId="22660"/>
    <cellStyle name="Input Cell 12 3" xfId="22661"/>
    <cellStyle name="Input Cell 12 4" xfId="22662"/>
    <cellStyle name="Input Cell 12 5" xfId="22663"/>
    <cellStyle name="Input Cell 13" xfId="22664"/>
    <cellStyle name="Input Cell 13 2" xfId="22665"/>
    <cellStyle name="Input Cell 13 3" xfId="22666"/>
    <cellStyle name="Input Cell 13 4" xfId="22667"/>
    <cellStyle name="Input Cell 13 5" xfId="22668"/>
    <cellStyle name="Input Cell 14" xfId="22669"/>
    <cellStyle name="Input Cell 2" xfId="22670"/>
    <cellStyle name="Input Cell 2 2" xfId="22671"/>
    <cellStyle name="Input Cell 2 2 10" xfId="22672"/>
    <cellStyle name="Input Cell 2 2 11" xfId="22673"/>
    <cellStyle name="Input Cell 2 2 12" xfId="22674"/>
    <cellStyle name="Input Cell 2 2 13" xfId="22675"/>
    <cellStyle name="Input Cell 2 2 14" xfId="22676"/>
    <cellStyle name="Input Cell 2 2 15" xfId="22677"/>
    <cellStyle name="Input Cell 2 2 16" xfId="22678"/>
    <cellStyle name="Input Cell 2 2 17" xfId="22679"/>
    <cellStyle name="Input Cell 2 2 18" xfId="22680"/>
    <cellStyle name="Input Cell 2 2 19" xfId="22681"/>
    <cellStyle name="Input Cell 2 2 2" xfId="22682"/>
    <cellStyle name="Input Cell 2 2 2 10" xfId="22683"/>
    <cellStyle name="Input Cell 2 2 2 11" xfId="22684"/>
    <cellStyle name="Input Cell 2 2 2 12" xfId="22685"/>
    <cellStyle name="Input Cell 2 2 2 13" xfId="22686"/>
    <cellStyle name="Input Cell 2 2 2 14" xfId="22687"/>
    <cellStyle name="Input Cell 2 2 2 15" xfId="22688"/>
    <cellStyle name="Input Cell 2 2 2 16" xfId="22689"/>
    <cellStyle name="Input Cell 2 2 2 17" xfId="22690"/>
    <cellStyle name="Input Cell 2 2 2 18" xfId="22691"/>
    <cellStyle name="Input Cell 2 2 2 19" xfId="22692"/>
    <cellStyle name="Input Cell 2 2 2 2" xfId="22693"/>
    <cellStyle name="Input Cell 2 2 2 2 10" xfId="22694"/>
    <cellStyle name="Input Cell 2 2 2 2 11" xfId="22695"/>
    <cellStyle name="Input Cell 2 2 2 2 12" xfId="22696"/>
    <cellStyle name="Input Cell 2 2 2 2 13" xfId="22697"/>
    <cellStyle name="Input Cell 2 2 2 2 14" xfId="22698"/>
    <cellStyle name="Input Cell 2 2 2 2 15" xfId="22699"/>
    <cellStyle name="Input Cell 2 2 2 2 16" xfId="22700"/>
    <cellStyle name="Input Cell 2 2 2 2 17" xfId="22701"/>
    <cellStyle name="Input Cell 2 2 2 2 18" xfId="22702"/>
    <cellStyle name="Input Cell 2 2 2 2 19" xfId="22703"/>
    <cellStyle name="Input Cell 2 2 2 2 2" xfId="22704"/>
    <cellStyle name="Input Cell 2 2 2 2 2 10" xfId="22705"/>
    <cellStyle name="Input Cell 2 2 2 2 2 11" xfId="22706"/>
    <cellStyle name="Input Cell 2 2 2 2 2 12" xfId="22707"/>
    <cellStyle name="Input Cell 2 2 2 2 2 13" xfId="22708"/>
    <cellStyle name="Input Cell 2 2 2 2 2 14" xfId="22709"/>
    <cellStyle name="Input Cell 2 2 2 2 2 15" xfId="22710"/>
    <cellStyle name="Input Cell 2 2 2 2 2 16" xfId="22711"/>
    <cellStyle name="Input Cell 2 2 2 2 2 17" xfId="22712"/>
    <cellStyle name="Input Cell 2 2 2 2 2 18" xfId="22713"/>
    <cellStyle name="Input Cell 2 2 2 2 2 19" xfId="22714"/>
    <cellStyle name="Input Cell 2 2 2 2 2 2" xfId="22715"/>
    <cellStyle name="Input Cell 2 2 2 2 2 20" xfId="22716"/>
    <cellStyle name="Input Cell 2 2 2 2 2 21" xfId="22717"/>
    <cellStyle name="Input Cell 2 2 2 2 2 22" xfId="22718"/>
    <cellStyle name="Input Cell 2 2 2 2 2 23" xfId="22719"/>
    <cellStyle name="Input Cell 2 2 2 2 2 24" xfId="22720"/>
    <cellStyle name="Input Cell 2 2 2 2 2 25" xfId="22721"/>
    <cellStyle name="Input Cell 2 2 2 2 2 26" xfId="22722"/>
    <cellStyle name="Input Cell 2 2 2 2 2 27" xfId="22723"/>
    <cellStyle name="Input Cell 2 2 2 2 2 28" xfId="22724"/>
    <cellStyle name="Input Cell 2 2 2 2 2 29" xfId="22725"/>
    <cellStyle name="Input Cell 2 2 2 2 2 3" xfId="22726"/>
    <cellStyle name="Input Cell 2 2 2 2 2 30" xfId="22727"/>
    <cellStyle name="Input Cell 2 2 2 2 2 31" xfId="22728"/>
    <cellStyle name="Input Cell 2 2 2 2 2 32" xfId="22729"/>
    <cellStyle name="Input Cell 2 2 2 2 2 33" xfId="22730"/>
    <cellStyle name="Input Cell 2 2 2 2 2 34" xfId="22731"/>
    <cellStyle name="Input Cell 2 2 2 2 2 35" xfId="22732"/>
    <cellStyle name="Input Cell 2 2 2 2 2 36" xfId="22733"/>
    <cellStyle name="Input Cell 2 2 2 2 2 37" xfId="22734"/>
    <cellStyle name="Input Cell 2 2 2 2 2 38" xfId="22735"/>
    <cellStyle name="Input Cell 2 2 2 2 2 39" xfId="22736"/>
    <cellStyle name="Input Cell 2 2 2 2 2 4" xfId="22737"/>
    <cellStyle name="Input Cell 2 2 2 2 2 40" xfId="22738"/>
    <cellStyle name="Input Cell 2 2 2 2 2 41" xfId="22739"/>
    <cellStyle name="Input Cell 2 2 2 2 2 42" xfId="22740"/>
    <cellStyle name="Input Cell 2 2 2 2 2 43" xfId="22741"/>
    <cellStyle name="Input Cell 2 2 2 2 2 5" xfId="22742"/>
    <cellStyle name="Input Cell 2 2 2 2 2 6" xfId="22743"/>
    <cellStyle name="Input Cell 2 2 2 2 2 7" xfId="22744"/>
    <cellStyle name="Input Cell 2 2 2 2 2 8" xfId="22745"/>
    <cellStyle name="Input Cell 2 2 2 2 2 9" xfId="22746"/>
    <cellStyle name="Input Cell 2 2 2 2 20" xfId="22747"/>
    <cellStyle name="Input Cell 2 2 2 2 21" xfId="22748"/>
    <cellStyle name="Input Cell 2 2 2 2 22" xfId="22749"/>
    <cellStyle name="Input Cell 2 2 2 2 23" xfId="22750"/>
    <cellStyle name="Input Cell 2 2 2 2 24" xfId="22751"/>
    <cellStyle name="Input Cell 2 2 2 2 25" xfId="22752"/>
    <cellStyle name="Input Cell 2 2 2 2 26" xfId="22753"/>
    <cellStyle name="Input Cell 2 2 2 2 27" xfId="22754"/>
    <cellStyle name="Input Cell 2 2 2 2 28" xfId="22755"/>
    <cellStyle name="Input Cell 2 2 2 2 29" xfId="22756"/>
    <cellStyle name="Input Cell 2 2 2 2 3" xfId="22757"/>
    <cellStyle name="Input Cell 2 2 2 2 30" xfId="22758"/>
    <cellStyle name="Input Cell 2 2 2 2 31" xfId="22759"/>
    <cellStyle name="Input Cell 2 2 2 2 32" xfId="22760"/>
    <cellStyle name="Input Cell 2 2 2 2 33" xfId="22761"/>
    <cellStyle name="Input Cell 2 2 2 2 34" xfId="22762"/>
    <cellStyle name="Input Cell 2 2 2 2 35" xfId="22763"/>
    <cellStyle name="Input Cell 2 2 2 2 36" xfId="22764"/>
    <cellStyle name="Input Cell 2 2 2 2 37" xfId="22765"/>
    <cellStyle name="Input Cell 2 2 2 2 38" xfId="22766"/>
    <cellStyle name="Input Cell 2 2 2 2 39" xfId="22767"/>
    <cellStyle name="Input Cell 2 2 2 2 4" xfId="22768"/>
    <cellStyle name="Input Cell 2 2 2 2 40" xfId="22769"/>
    <cellStyle name="Input Cell 2 2 2 2 41" xfId="22770"/>
    <cellStyle name="Input Cell 2 2 2 2 42" xfId="22771"/>
    <cellStyle name="Input Cell 2 2 2 2 43" xfId="22772"/>
    <cellStyle name="Input Cell 2 2 2 2 5" xfId="22773"/>
    <cellStyle name="Input Cell 2 2 2 2 6" xfId="22774"/>
    <cellStyle name="Input Cell 2 2 2 2 7" xfId="22775"/>
    <cellStyle name="Input Cell 2 2 2 2 8" xfId="22776"/>
    <cellStyle name="Input Cell 2 2 2 2 9" xfId="22777"/>
    <cellStyle name="Input Cell 2 2 2 20" xfId="22778"/>
    <cellStyle name="Input Cell 2 2 2 21" xfId="22779"/>
    <cellStyle name="Input Cell 2 2 2 22" xfId="22780"/>
    <cellStyle name="Input Cell 2 2 2 23" xfId="22781"/>
    <cellStyle name="Input Cell 2 2 2 24" xfId="22782"/>
    <cellStyle name="Input Cell 2 2 2 25" xfId="22783"/>
    <cellStyle name="Input Cell 2 2 2 26" xfId="22784"/>
    <cellStyle name="Input Cell 2 2 2 27" xfId="22785"/>
    <cellStyle name="Input Cell 2 2 2 28" xfId="22786"/>
    <cellStyle name="Input Cell 2 2 2 29" xfId="22787"/>
    <cellStyle name="Input Cell 2 2 2 3" xfId="22788"/>
    <cellStyle name="Input Cell 2 2 2 3 2" xfId="22789"/>
    <cellStyle name="Input Cell 2 2 2 3 3" xfId="22790"/>
    <cellStyle name="Input Cell 2 2 2 3 4" xfId="22791"/>
    <cellStyle name="Input Cell 2 2 2 3 5" xfId="22792"/>
    <cellStyle name="Input Cell 2 2 2 3 6" xfId="22793"/>
    <cellStyle name="Input Cell 2 2 2 30" xfId="22794"/>
    <cellStyle name="Input Cell 2 2 2 31" xfId="22795"/>
    <cellStyle name="Input Cell 2 2 2 32" xfId="22796"/>
    <cellStyle name="Input Cell 2 2 2 33" xfId="22797"/>
    <cellStyle name="Input Cell 2 2 2 34" xfId="22798"/>
    <cellStyle name="Input Cell 2 2 2 35" xfId="22799"/>
    <cellStyle name="Input Cell 2 2 2 36" xfId="22800"/>
    <cellStyle name="Input Cell 2 2 2 37" xfId="22801"/>
    <cellStyle name="Input Cell 2 2 2 38" xfId="22802"/>
    <cellStyle name="Input Cell 2 2 2 39" xfId="22803"/>
    <cellStyle name="Input Cell 2 2 2 4" xfId="22804"/>
    <cellStyle name="Input Cell 2 2 2 4 2" xfId="22805"/>
    <cellStyle name="Input Cell 2 2 2 4 3" xfId="22806"/>
    <cellStyle name="Input Cell 2 2 2 4 4" xfId="22807"/>
    <cellStyle name="Input Cell 2 2 2 4 5" xfId="22808"/>
    <cellStyle name="Input Cell 2 2 2 4 6" xfId="22809"/>
    <cellStyle name="Input Cell 2 2 2 40" xfId="22810"/>
    <cellStyle name="Input Cell 2 2 2 5" xfId="22811"/>
    <cellStyle name="Input Cell 2 2 2 6" xfId="22812"/>
    <cellStyle name="Input Cell 2 2 2 7" xfId="22813"/>
    <cellStyle name="Input Cell 2 2 2 8" xfId="22814"/>
    <cellStyle name="Input Cell 2 2 2 9" xfId="22815"/>
    <cellStyle name="Input Cell 2 2 20" xfId="22816"/>
    <cellStyle name="Input Cell 2 2 21" xfId="22817"/>
    <cellStyle name="Input Cell 2 2 22" xfId="22818"/>
    <cellStyle name="Input Cell 2 2 23" xfId="22819"/>
    <cellStyle name="Input Cell 2 2 24" xfId="22820"/>
    <cellStyle name="Input Cell 2 2 25" xfId="22821"/>
    <cellStyle name="Input Cell 2 2 26" xfId="22822"/>
    <cellStyle name="Input Cell 2 2 27" xfId="22823"/>
    <cellStyle name="Input Cell 2 2 28" xfId="22824"/>
    <cellStyle name="Input Cell 2 2 29" xfId="22825"/>
    <cellStyle name="Input Cell 2 2 3" xfId="22826"/>
    <cellStyle name="Input Cell 2 2 3 10" xfId="22827"/>
    <cellStyle name="Input Cell 2 2 3 11" xfId="22828"/>
    <cellStyle name="Input Cell 2 2 3 12" xfId="22829"/>
    <cellStyle name="Input Cell 2 2 3 13" xfId="22830"/>
    <cellStyle name="Input Cell 2 2 3 14" xfId="22831"/>
    <cellStyle name="Input Cell 2 2 3 15" xfId="22832"/>
    <cellStyle name="Input Cell 2 2 3 16" xfId="22833"/>
    <cellStyle name="Input Cell 2 2 3 17" xfId="22834"/>
    <cellStyle name="Input Cell 2 2 3 18" xfId="22835"/>
    <cellStyle name="Input Cell 2 2 3 19" xfId="22836"/>
    <cellStyle name="Input Cell 2 2 3 2" xfId="22837"/>
    <cellStyle name="Input Cell 2 2 3 2 10" xfId="22838"/>
    <cellStyle name="Input Cell 2 2 3 2 11" xfId="22839"/>
    <cellStyle name="Input Cell 2 2 3 2 12" xfId="22840"/>
    <cellStyle name="Input Cell 2 2 3 2 13" xfId="22841"/>
    <cellStyle name="Input Cell 2 2 3 2 14" xfId="22842"/>
    <cellStyle name="Input Cell 2 2 3 2 15" xfId="22843"/>
    <cellStyle name="Input Cell 2 2 3 2 16" xfId="22844"/>
    <cellStyle name="Input Cell 2 2 3 2 17" xfId="22845"/>
    <cellStyle name="Input Cell 2 2 3 2 18" xfId="22846"/>
    <cellStyle name="Input Cell 2 2 3 2 19" xfId="22847"/>
    <cellStyle name="Input Cell 2 2 3 2 2" xfId="22848"/>
    <cellStyle name="Input Cell 2 2 3 2 20" xfId="22849"/>
    <cellStyle name="Input Cell 2 2 3 2 21" xfId="22850"/>
    <cellStyle name="Input Cell 2 2 3 2 22" xfId="22851"/>
    <cellStyle name="Input Cell 2 2 3 2 23" xfId="22852"/>
    <cellStyle name="Input Cell 2 2 3 2 24" xfId="22853"/>
    <cellStyle name="Input Cell 2 2 3 2 25" xfId="22854"/>
    <cellStyle name="Input Cell 2 2 3 2 26" xfId="22855"/>
    <cellStyle name="Input Cell 2 2 3 2 27" xfId="22856"/>
    <cellStyle name="Input Cell 2 2 3 2 28" xfId="22857"/>
    <cellStyle name="Input Cell 2 2 3 2 29" xfId="22858"/>
    <cellStyle name="Input Cell 2 2 3 2 3" xfId="22859"/>
    <cellStyle name="Input Cell 2 2 3 2 30" xfId="22860"/>
    <cellStyle name="Input Cell 2 2 3 2 31" xfId="22861"/>
    <cellStyle name="Input Cell 2 2 3 2 32" xfId="22862"/>
    <cellStyle name="Input Cell 2 2 3 2 33" xfId="22863"/>
    <cellStyle name="Input Cell 2 2 3 2 34" xfId="22864"/>
    <cellStyle name="Input Cell 2 2 3 2 35" xfId="22865"/>
    <cellStyle name="Input Cell 2 2 3 2 36" xfId="22866"/>
    <cellStyle name="Input Cell 2 2 3 2 37" xfId="22867"/>
    <cellStyle name="Input Cell 2 2 3 2 38" xfId="22868"/>
    <cellStyle name="Input Cell 2 2 3 2 39" xfId="22869"/>
    <cellStyle name="Input Cell 2 2 3 2 4" xfId="22870"/>
    <cellStyle name="Input Cell 2 2 3 2 40" xfId="22871"/>
    <cellStyle name="Input Cell 2 2 3 2 41" xfId="22872"/>
    <cellStyle name="Input Cell 2 2 3 2 42" xfId="22873"/>
    <cellStyle name="Input Cell 2 2 3 2 43" xfId="22874"/>
    <cellStyle name="Input Cell 2 2 3 2 5" xfId="22875"/>
    <cellStyle name="Input Cell 2 2 3 2 6" xfId="22876"/>
    <cellStyle name="Input Cell 2 2 3 2 7" xfId="22877"/>
    <cellStyle name="Input Cell 2 2 3 2 8" xfId="22878"/>
    <cellStyle name="Input Cell 2 2 3 2 9" xfId="22879"/>
    <cellStyle name="Input Cell 2 2 3 20" xfId="22880"/>
    <cellStyle name="Input Cell 2 2 3 21" xfId="22881"/>
    <cellStyle name="Input Cell 2 2 3 22" xfId="22882"/>
    <cellStyle name="Input Cell 2 2 3 23" xfId="22883"/>
    <cellStyle name="Input Cell 2 2 3 24" xfId="22884"/>
    <cellStyle name="Input Cell 2 2 3 25" xfId="22885"/>
    <cellStyle name="Input Cell 2 2 3 26" xfId="22886"/>
    <cellStyle name="Input Cell 2 2 3 27" xfId="22887"/>
    <cellStyle name="Input Cell 2 2 3 28" xfId="22888"/>
    <cellStyle name="Input Cell 2 2 3 29" xfId="22889"/>
    <cellStyle name="Input Cell 2 2 3 3" xfId="22890"/>
    <cellStyle name="Input Cell 2 2 3 30" xfId="22891"/>
    <cellStyle name="Input Cell 2 2 3 31" xfId="22892"/>
    <cellStyle name="Input Cell 2 2 3 32" xfId="22893"/>
    <cellStyle name="Input Cell 2 2 3 33" xfId="22894"/>
    <cellStyle name="Input Cell 2 2 3 34" xfId="22895"/>
    <cellStyle name="Input Cell 2 2 3 35" xfId="22896"/>
    <cellStyle name="Input Cell 2 2 3 36" xfId="22897"/>
    <cellStyle name="Input Cell 2 2 3 37" xfId="22898"/>
    <cellStyle name="Input Cell 2 2 3 38" xfId="22899"/>
    <cellStyle name="Input Cell 2 2 3 39" xfId="22900"/>
    <cellStyle name="Input Cell 2 2 3 4" xfId="22901"/>
    <cellStyle name="Input Cell 2 2 3 40" xfId="22902"/>
    <cellStyle name="Input Cell 2 2 3 41" xfId="22903"/>
    <cellStyle name="Input Cell 2 2 3 42" xfId="22904"/>
    <cellStyle name="Input Cell 2 2 3 43" xfId="22905"/>
    <cellStyle name="Input Cell 2 2 3 5" xfId="22906"/>
    <cellStyle name="Input Cell 2 2 3 6" xfId="22907"/>
    <cellStyle name="Input Cell 2 2 3 7" xfId="22908"/>
    <cellStyle name="Input Cell 2 2 3 8" xfId="22909"/>
    <cellStyle name="Input Cell 2 2 3 9" xfId="22910"/>
    <cellStyle name="Input Cell 2 2 30" xfId="22911"/>
    <cellStyle name="Input Cell 2 2 31" xfId="22912"/>
    <cellStyle name="Input Cell 2 2 32" xfId="22913"/>
    <cellStyle name="Input Cell 2 2 33" xfId="22914"/>
    <cellStyle name="Input Cell 2 2 34" xfId="22915"/>
    <cellStyle name="Input Cell 2 2 35" xfId="22916"/>
    <cellStyle name="Input Cell 2 2 36" xfId="22917"/>
    <cellStyle name="Input Cell 2 2 37" xfId="22918"/>
    <cellStyle name="Input Cell 2 2 38" xfId="22919"/>
    <cellStyle name="Input Cell 2 2 39" xfId="22920"/>
    <cellStyle name="Input Cell 2 2 4" xfId="22921"/>
    <cellStyle name="Input Cell 2 2 4 2" xfId="22922"/>
    <cellStyle name="Input Cell 2 2 4 3" xfId="22923"/>
    <cellStyle name="Input Cell 2 2 4 4" xfId="22924"/>
    <cellStyle name="Input Cell 2 2 4 5" xfId="22925"/>
    <cellStyle name="Input Cell 2 2 4 6" xfId="22926"/>
    <cellStyle name="Input Cell 2 2 40" xfId="22927"/>
    <cellStyle name="Input Cell 2 2 41" xfId="22928"/>
    <cellStyle name="Input Cell 2 2 42" xfId="22929"/>
    <cellStyle name="Input Cell 2 2 5" xfId="22930"/>
    <cellStyle name="Input Cell 2 2 5 2" xfId="22931"/>
    <cellStyle name="Input Cell 2 2 5 3" xfId="22932"/>
    <cellStyle name="Input Cell 2 2 5 4" xfId="22933"/>
    <cellStyle name="Input Cell 2 2 5 5" xfId="22934"/>
    <cellStyle name="Input Cell 2 2 5 6" xfId="22935"/>
    <cellStyle name="Input Cell 2 2 6" xfId="22936"/>
    <cellStyle name="Input Cell 2 2 7" xfId="22937"/>
    <cellStyle name="Input Cell 2 2 8" xfId="22938"/>
    <cellStyle name="Input Cell 2 2 9" xfId="22939"/>
    <cellStyle name="Input Cell 2 3" xfId="22940"/>
    <cellStyle name="Input Cell 2 3 10" xfId="22941"/>
    <cellStyle name="Input Cell 2 3 11" xfId="22942"/>
    <cellStyle name="Input Cell 2 3 12" xfId="22943"/>
    <cellStyle name="Input Cell 2 3 13" xfId="22944"/>
    <cellStyle name="Input Cell 2 3 14" xfId="22945"/>
    <cellStyle name="Input Cell 2 3 15" xfId="22946"/>
    <cellStyle name="Input Cell 2 3 16" xfId="22947"/>
    <cellStyle name="Input Cell 2 3 17" xfId="22948"/>
    <cellStyle name="Input Cell 2 3 18" xfId="22949"/>
    <cellStyle name="Input Cell 2 3 19" xfId="22950"/>
    <cellStyle name="Input Cell 2 3 2" xfId="22951"/>
    <cellStyle name="Input Cell 2 3 2 10" xfId="22952"/>
    <cellStyle name="Input Cell 2 3 2 11" xfId="22953"/>
    <cellStyle name="Input Cell 2 3 2 12" xfId="22954"/>
    <cellStyle name="Input Cell 2 3 2 13" xfId="22955"/>
    <cellStyle name="Input Cell 2 3 2 14" xfId="22956"/>
    <cellStyle name="Input Cell 2 3 2 15" xfId="22957"/>
    <cellStyle name="Input Cell 2 3 2 16" xfId="22958"/>
    <cellStyle name="Input Cell 2 3 2 17" xfId="22959"/>
    <cellStyle name="Input Cell 2 3 2 18" xfId="22960"/>
    <cellStyle name="Input Cell 2 3 2 19" xfId="22961"/>
    <cellStyle name="Input Cell 2 3 2 2" xfId="22962"/>
    <cellStyle name="Input Cell 2 3 2 2 10" xfId="22963"/>
    <cellStyle name="Input Cell 2 3 2 2 11" xfId="22964"/>
    <cellStyle name="Input Cell 2 3 2 2 12" xfId="22965"/>
    <cellStyle name="Input Cell 2 3 2 2 13" xfId="22966"/>
    <cellStyle name="Input Cell 2 3 2 2 14" xfId="22967"/>
    <cellStyle name="Input Cell 2 3 2 2 15" xfId="22968"/>
    <cellStyle name="Input Cell 2 3 2 2 16" xfId="22969"/>
    <cellStyle name="Input Cell 2 3 2 2 17" xfId="22970"/>
    <cellStyle name="Input Cell 2 3 2 2 18" xfId="22971"/>
    <cellStyle name="Input Cell 2 3 2 2 19" xfId="22972"/>
    <cellStyle name="Input Cell 2 3 2 2 2" xfId="22973"/>
    <cellStyle name="Input Cell 2 3 2 2 20" xfId="22974"/>
    <cellStyle name="Input Cell 2 3 2 2 21" xfId="22975"/>
    <cellStyle name="Input Cell 2 3 2 2 22" xfId="22976"/>
    <cellStyle name="Input Cell 2 3 2 2 23" xfId="22977"/>
    <cellStyle name="Input Cell 2 3 2 2 24" xfId="22978"/>
    <cellStyle name="Input Cell 2 3 2 2 25" xfId="22979"/>
    <cellStyle name="Input Cell 2 3 2 2 26" xfId="22980"/>
    <cellStyle name="Input Cell 2 3 2 2 27" xfId="22981"/>
    <cellStyle name="Input Cell 2 3 2 2 28" xfId="22982"/>
    <cellStyle name="Input Cell 2 3 2 2 29" xfId="22983"/>
    <cellStyle name="Input Cell 2 3 2 2 3" xfId="22984"/>
    <cellStyle name="Input Cell 2 3 2 2 30" xfId="22985"/>
    <cellStyle name="Input Cell 2 3 2 2 31" xfId="22986"/>
    <cellStyle name="Input Cell 2 3 2 2 32" xfId="22987"/>
    <cellStyle name="Input Cell 2 3 2 2 33" xfId="22988"/>
    <cellStyle name="Input Cell 2 3 2 2 34" xfId="22989"/>
    <cellStyle name="Input Cell 2 3 2 2 35" xfId="22990"/>
    <cellStyle name="Input Cell 2 3 2 2 36" xfId="22991"/>
    <cellStyle name="Input Cell 2 3 2 2 37" xfId="22992"/>
    <cellStyle name="Input Cell 2 3 2 2 38" xfId="22993"/>
    <cellStyle name="Input Cell 2 3 2 2 39" xfId="22994"/>
    <cellStyle name="Input Cell 2 3 2 2 4" xfId="22995"/>
    <cellStyle name="Input Cell 2 3 2 2 40" xfId="22996"/>
    <cellStyle name="Input Cell 2 3 2 2 41" xfId="22997"/>
    <cellStyle name="Input Cell 2 3 2 2 42" xfId="22998"/>
    <cellStyle name="Input Cell 2 3 2 2 43" xfId="22999"/>
    <cellStyle name="Input Cell 2 3 2 2 5" xfId="23000"/>
    <cellStyle name="Input Cell 2 3 2 2 6" xfId="23001"/>
    <cellStyle name="Input Cell 2 3 2 2 7" xfId="23002"/>
    <cellStyle name="Input Cell 2 3 2 2 8" xfId="23003"/>
    <cellStyle name="Input Cell 2 3 2 2 9" xfId="23004"/>
    <cellStyle name="Input Cell 2 3 2 20" xfId="23005"/>
    <cellStyle name="Input Cell 2 3 2 21" xfId="23006"/>
    <cellStyle name="Input Cell 2 3 2 22" xfId="23007"/>
    <cellStyle name="Input Cell 2 3 2 23" xfId="23008"/>
    <cellStyle name="Input Cell 2 3 2 24" xfId="23009"/>
    <cellStyle name="Input Cell 2 3 2 25" xfId="23010"/>
    <cellStyle name="Input Cell 2 3 2 26" xfId="23011"/>
    <cellStyle name="Input Cell 2 3 2 27" xfId="23012"/>
    <cellStyle name="Input Cell 2 3 2 28" xfId="23013"/>
    <cellStyle name="Input Cell 2 3 2 29" xfId="23014"/>
    <cellStyle name="Input Cell 2 3 2 3" xfId="23015"/>
    <cellStyle name="Input Cell 2 3 2 30" xfId="23016"/>
    <cellStyle name="Input Cell 2 3 2 31" xfId="23017"/>
    <cellStyle name="Input Cell 2 3 2 32" xfId="23018"/>
    <cellStyle name="Input Cell 2 3 2 33" xfId="23019"/>
    <cellStyle name="Input Cell 2 3 2 34" xfId="23020"/>
    <cellStyle name="Input Cell 2 3 2 35" xfId="23021"/>
    <cellStyle name="Input Cell 2 3 2 36" xfId="23022"/>
    <cellStyle name="Input Cell 2 3 2 37" xfId="23023"/>
    <cellStyle name="Input Cell 2 3 2 38" xfId="23024"/>
    <cellStyle name="Input Cell 2 3 2 39" xfId="23025"/>
    <cellStyle name="Input Cell 2 3 2 4" xfId="23026"/>
    <cellStyle name="Input Cell 2 3 2 40" xfId="23027"/>
    <cellStyle name="Input Cell 2 3 2 41" xfId="23028"/>
    <cellStyle name="Input Cell 2 3 2 42" xfId="23029"/>
    <cellStyle name="Input Cell 2 3 2 43" xfId="23030"/>
    <cellStyle name="Input Cell 2 3 2 5" xfId="23031"/>
    <cellStyle name="Input Cell 2 3 2 6" xfId="23032"/>
    <cellStyle name="Input Cell 2 3 2 7" xfId="23033"/>
    <cellStyle name="Input Cell 2 3 2 8" xfId="23034"/>
    <cellStyle name="Input Cell 2 3 2 9" xfId="23035"/>
    <cellStyle name="Input Cell 2 3 20" xfId="23036"/>
    <cellStyle name="Input Cell 2 3 21" xfId="23037"/>
    <cellStyle name="Input Cell 2 3 22" xfId="23038"/>
    <cellStyle name="Input Cell 2 3 23" xfId="23039"/>
    <cellStyle name="Input Cell 2 3 24" xfId="23040"/>
    <cellStyle name="Input Cell 2 3 25" xfId="23041"/>
    <cellStyle name="Input Cell 2 3 26" xfId="23042"/>
    <cellStyle name="Input Cell 2 3 27" xfId="23043"/>
    <cellStyle name="Input Cell 2 3 28" xfId="23044"/>
    <cellStyle name="Input Cell 2 3 29" xfId="23045"/>
    <cellStyle name="Input Cell 2 3 3" xfId="23046"/>
    <cellStyle name="Input Cell 2 3 3 2" xfId="23047"/>
    <cellStyle name="Input Cell 2 3 3 3" xfId="23048"/>
    <cellStyle name="Input Cell 2 3 3 4" xfId="23049"/>
    <cellStyle name="Input Cell 2 3 3 5" xfId="23050"/>
    <cellStyle name="Input Cell 2 3 3 6" xfId="23051"/>
    <cellStyle name="Input Cell 2 3 30" xfId="23052"/>
    <cellStyle name="Input Cell 2 3 31" xfId="23053"/>
    <cellStyle name="Input Cell 2 3 32" xfId="23054"/>
    <cellStyle name="Input Cell 2 3 33" xfId="23055"/>
    <cellStyle name="Input Cell 2 3 34" xfId="23056"/>
    <cellStyle name="Input Cell 2 3 35" xfId="23057"/>
    <cellStyle name="Input Cell 2 3 36" xfId="23058"/>
    <cellStyle name="Input Cell 2 3 37" xfId="23059"/>
    <cellStyle name="Input Cell 2 3 38" xfId="23060"/>
    <cellStyle name="Input Cell 2 3 39" xfId="23061"/>
    <cellStyle name="Input Cell 2 3 4" xfId="23062"/>
    <cellStyle name="Input Cell 2 3 4 2" xfId="23063"/>
    <cellStyle name="Input Cell 2 3 4 3" xfId="23064"/>
    <cellStyle name="Input Cell 2 3 4 4" xfId="23065"/>
    <cellStyle name="Input Cell 2 3 4 5" xfId="23066"/>
    <cellStyle name="Input Cell 2 3 4 6" xfId="23067"/>
    <cellStyle name="Input Cell 2 3 40" xfId="23068"/>
    <cellStyle name="Input Cell 2 3 5" xfId="23069"/>
    <cellStyle name="Input Cell 2 3 6" xfId="23070"/>
    <cellStyle name="Input Cell 2 3 7" xfId="23071"/>
    <cellStyle name="Input Cell 2 3 8" xfId="23072"/>
    <cellStyle name="Input Cell 2 3 9" xfId="23073"/>
    <cellStyle name="Input Cell 2 4" xfId="23074"/>
    <cellStyle name="Input Cell 2 4 10" xfId="23075"/>
    <cellStyle name="Input Cell 2 4 11" xfId="23076"/>
    <cellStyle name="Input Cell 2 4 12" xfId="23077"/>
    <cellStyle name="Input Cell 2 4 13" xfId="23078"/>
    <cellStyle name="Input Cell 2 4 14" xfId="23079"/>
    <cellStyle name="Input Cell 2 4 15" xfId="23080"/>
    <cellStyle name="Input Cell 2 4 16" xfId="23081"/>
    <cellStyle name="Input Cell 2 4 17" xfId="23082"/>
    <cellStyle name="Input Cell 2 4 18" xfId="23083"/>
    <cellStyle name="Input Cell 2 4 19" xfId="23084"/>
    <cellStyle name="Input Cell 2 4 2" xfId="23085"/>
    <cellStyle name="Input Cell 2 4 2 10" xfId="23086"/>
    <cellStyle name="Input Cell 2 4 2 11" xfId="23087"/>
    <cellStyle name="Input Cell 2 4 2 12" xfId="23088"/>
    <cellStyle name="Input Cell 2 4 2 13" xfId="23089"/>
    <cellStyle name="Input Cell 2 4 2 14" xfId="23090"/>
    <cellStyle name="Input Cell 2 4 2 15" xfId="23091"/>
    <cellStyle name="Input Cell 2 4 2 16" xfId="23092"/>
    <cellStyle name="Input Cell 2 4 2 17" xfId="23093"/>
    <cellStyle name="Input Cell 2 4 2 18" xfId="23094"/>
    <cellStyle name="Input Cell 2 4 2 19" xfId="23095"/>
    <cellStyle name="Input Cell 2 4 2 2" xfId="23096"/>
    <cellStyle name="Input Cell 2 4 2 20" xfId="23097"/>
    <cellStyle name="Input Cell 2 4 2 21" xfId="23098"/>
    <cellStyle name="Input Cell 2 4 2 22" xfId="23099"/>
    <cellStyle name="Input Cell 2 4 2 23" xfId="23100"/>
    <cellStyle name="Input Cell 2 4 2 24" xfId="23101"/>
    <cellStyle name="Input Cell 2 4 2 25" xfId="23102"/>
    <cellStyle name="Input Cell 2 4 2 26" xfId="23103"/>
    <cellStyle name="Input Cell 2 4 2 27" xfId="23104"/>
    <cellStyle name="Input Cell 2 4 2 28" xfId="23105"/>
    <cellStyle name="Input Cell 2 4 2 29" xfId="23106"/>
    <cellStyle name="Input Cell 2 4 2 3" xfId="23107"/>
    <cellStyle name="Input Cell 2 4 2 30" xfId="23108"/>
    <cellStyle name="Input Cell 2 4 2 31" xfId="23109"/>
    <cellStyle name="Input Cell 2 4 2 32" xfId="23110"/>
    <cellStyle name="Input Cell 2 4 2 33" xfId="23111"/>
    <cellStyle name="Input Cell 2 4 2 34" xfId="23112"/>
    <cellStyle name="Input Cell 2 4 2 35" xfId="23113"/>
    <cellStyle name="Input Cell 2 4 2 36" xfId="23114"/>
    <cellStyle name="Input Cell 2 4 2 37" xfId="23115"/>
    <cellStyle name="Input Cell 2 4 2 38" xfId="23116"/>
    <cellStyle name="Input Cell 2 4 2 39" xfId="23117"/>
    <cellStyle name="Input Cell 2 4 2 4" xfId="23118"/>
    <cellStyle name="Input Cell 2 4 2 40" xfId="23119"/>
    <cellStyle name="Input Cell 2 4 2 41" xfId="23120"/>
    <cellStyle name="Input Cell 2 4 2 42" xfId="23121"/>
    <cellStyle name="Input Cell 2 4 2 43" xfId="23122"/>
    <cellStyle name="Input Cell 2 4 2 5" xfId="23123"/>
    <cellStyle name="Input Cell 2 4 2 6" xfId="23124"/>
    <cellStyle name="Input Cell 2 4 2 7" xfId="23125"/>
    <cellStyle name="Input Cell 2 4 2 8" xfId="23126"/>
    <cellStyle name="Input Cell 2 4 2 9" xfId="23127"/>
    <cellStyle name="Input Cell 2 4 20" xfId="23128"/>
    <cellStyle name="Input Cell 2 4 21" xfId="23129"/>
    <cellStyle name="Input Cell 2 4 22" xfId="23130"/>
    <cellStyle name="Input Cell 2 4 23" xfId="23131"/>
    <cellStyle name="Input Cell 2 4 24" xfId="23132"/>
    <cellStyle name="Input Cell 2 4 25" xfId="23133"/>
    <cellStyle name="Input Cell 2 4 26" xfId="23134"/>
    <cellStyle name="Input Cell 2 4 27" xfId="23135"/>
    <cellStyle name="Input Cell 2 4 28" xfId="23136"/>
    <cellStyle name="Input Cell 2 4 29" xfId="23137"/>
    <cellStyle name="Input Cell 2 4 3" xfId="23138"/>
    <cellStyle name="Input Cell 2 4 30" xfId="23139"/>
    <cellStyle name="Input Cell 2 4 31" xfId="23140"/>
    <cellStyle name="Input Cell 2 4 32" xfId="23141"/>
    <cellStyle name="Input Cell 2 4 33" xfId="23142"/>
    <cellStyle name="Input Cell 2 4 34" xfId="23143"/>
    <cellStyle name="Input Cell 2 4 35" xfId="23144"/>
    <cellStyle name="Input Cell 2 4 36" xfId="23145"/>
    <cellStyle name="Input Cell 2 4 37" xfId="23146"/>
    <cellStyle name="Input Cell 2 4 38" xfId="23147"/>
    <cellStyle name="Input Cell 2 4 39" xfId="23148"/>
    <cellStyle name="Input Cell 2 4 4" xfId="23149"/>
    <cellStyle name="Input Cell 2 4 40" xfId="23150"/>
    <cellStyle name="Input Cell 2 4 41" xfId="23151"/>
    <cellStyle name="Input Cell 2 4 42" xfId="23152"/>
    <cellStyle name="Input Cell 2 4 43" xfId="23153"/>
    <cellStyle name="Input Cell 2 4 5" xfId="23154"/>
    <cellStyle name="Input Cell 2 4 6" xfId="23155"/>
    <cellStyle name="Input Cell 2 4 7" xfId="23156"/>
    <cellStyle name="Input Cell 2 4 8" xfId="23157"/>
    <cellStyle name="Input Cell 2 4 9" xfId="23158"/>
    <cellStyle name="Input Cell 2 5" xfId="23159"/>
    <cellStyle name="Input Cell 2 5 10" xfId="23160"/>
    <cellStyle name="Input Cell 2 5 11" xfId="23161"/>
    <cellStyle name="Input Cell 2 5 12" xfId="23162"/>
    <cellStyle name="Input Cell 2 5 13" xfId="23163"/>
    <cellStyle name="Input Cell 2 5 14" xfId="23164"/>
    <cellStyle name="Input Cell 2 5 15" xfId="23165"/>
    <cellStyle name="Input Cell 2 5 16" xfId="23166"/>
    <cellStyle name="Input Cell 2 5 17" xfId="23167"/>
    <cellStyle name="Input Cell 2 5 18" xfId="23168"/>
    <cellStyle name="Input Cell 2 5 19" xfId="23169"/>
    <cellStyle name="Input Cell 2 5 2" xfId="23170"/>
    <cellStyle name="Input Cell 2 5 20" xfId="23171"/>
    <cellStyle name="Input Cell 2 5 21" xfId="23172"/>
    <cellStyle name="Input Cell 2 5 22" xfId="23173"/>
    <cellStyle name="Input Cell 2 5 23" xfId="23174"/>
    <cellStyle name="Input Cell 2 5 24" xfId="23175"/>
    <cellStyle name="Input Cell 2 5 25" xfId="23176"/>
    <cellStyle name="Input Cell 2 5 26" xfId="23177"/>
    <cellStyle name="Input Cell 2 5 27" xfId="23178"/>
    <cellStyle name="Input Cell 2 5 28" xfId="23179"/>
    <cellStyle name="Input Cell 2 5 29" xfId="23180"/>
    <cellStyle name="Input Cell 2 5 3" xfId="23181"/>
    <cellStyle name="Input Cell 2 5 30" xfId="23182"/>
    <cellStyle name="Input Cell 2 5 31" xfId="23183"/>
    <cellStyle name="Input Cell 2 5 32" xfId="23184"/>
    <cellStyle name="Input Cell 2 5 33" xfId="23185"/>
    <cellStyle name="Input Cell 2 5 34" xfId="23186"/>
    <cellStyle name="Input Cell 2 5 35" xfId="23187"/>
    <cellStyle name="Input Cell 2 5 36" xfId="23188"/>
    <cellStyle name="Input Cell 2 5 37" xfId="23189"/>
    <cellStyle name="Input Cell 2 5 38" xfId="23190"/>
    <cellStyle name="Input Cell 2 5 39" xfId="23191"/>
    <cellStyle name="Input Cell 2 5 4" xfId="23192"/>
    <cellStyle name="Input Cell 2 5 40" xfId="23193"/>
    <cellStyle name="Input Cell 2 5 41" xfId="23194"/>
    <cellStyle name="Input Cell 2 5 42" xfId="23195"/>
    <cellStyle name="Input Cell 2 5 43" xfId="23196"/>
    <cellStyle name="Input Cell 2 5 44" xfId="23197"/>
    <cellStyle name="Input Cell 2 5 5" xfId="23198"/>
    <cellStyle name="Input Cell 2 5 6" xfId="23199"/>
    <cellStyle name="Input Cell 2 5 7" xfId="23200"/>
    <cellStyle name="Input Cell 2 5 8" xfId="23201"/>
    <cellStyle name="Input Cell 2 5 9" xfId="23202"/>
    <cellStyle name="Input Cell 2 6" xfId="23203"/>
    <cellStyle name="Input Cell 2 6 2" xfId="23204"/>
    <cellStyle name="Input Cell 2 6 3" xfId="23205"/>
    <cellStyle name="Input Cell 2 6 4" xfId="23206"/>
    <cellStyle name="Input Cell 2 6 5" xfId="23207"/>
    <cellStyle name="Input Cell 2 7" xfId="23208"/>
    <cellStyle name="Input Cell 2 7 2" xfId="23209"/>
    <cellStyle name="Input Cell 2 7 3" xfId="23210"/>
    <cellStyle name="Input Cell 2 7 4" xfId="23211"/>
    <cellStyle name="Input Cell 2 7 5" xfId="23212"/>
    <cellStyle name="Input Cell 2 8" xfId="23213"/>
    <cellStyle name="Input Cell 3" xfId="23214"/>
    <cellStyle name="Input Cell 3 10" xfId="23215"/>
    <cellStyle name="Input Cell 3 11" xfId="23216"/>
    <cellStyle name="Input Cell 3 12" xfId="23217"/>
    <cellStyle name="Input Cell 3 13" xfId="23218"/>
    <cellStyle name="Input Cell 3 14" xfId="23219"/>
    <cellStyle name="Input Cell 3 15" xfId="23220"/>
    <cellStyle name="Input Cell 3 16" xfId="23221"/>
    <cellStyle name="Input Cell 3 17" xfId="23222"/>
    <cellStyle name="Input Cell 3 18" xfId="23223"/>
    <cellStyle name="Input Cell 3 19" xfId="23224"/>
    <cellStyle name="Input Cell 3 2" xfId="23225"/>
    <cellStyle name="Input Cell 3 2 10" xfId="23226"/>
    <cellStyle name="Input Cell 3 2 11" xfId="23227"/>
    <cellStyle name="Input Cell 3 2 12" xfId="23228"/>
    <cellStyle name="Input Cell 3 2 13" xfId="23229"/>
    <cellStyle name="Input Cell 3 2 14" xfId="23230"/>
    <cellStyle name="Input Cell 3 2 15" xfId="23231"/>
    <cellStyle name="Input Cell 3 2 16" xfId="23232"/>
    <cellStyle name="Input Cell 3 2 17" xfId="23233"/>
    <cellStyle name="Input Cell 3 2 18" xfId="23234"/>
    <cellStyle name="Input Cell 3 2 19" xfId="23235"/>
    <cellStyle name="Input Cell 3 2 2" xfId="23236"/>
    <cellStyle name="Input Cell 3 2 2 10" xfId="23237"/>
    <cellStyle name="Input Cell 3 2 2 11" xfId="23238"/>
    <cellStyle name="Input Cell 3 2 2 12" xfId="23239"/>
    <cellStyle name="Input Cell 3 2 2 13" xfId="23240"/>
    <cellStyle name="Input Cell 3 2 2 14" xfId="23241"/>
    <cellStyle name="Input Cell 3 2 2 15" xfId="23242"/>
    <cellStyle name="Input Cell 3 2 2 16" xfId="23243"/>
    <cellStyle name="Input Cell 3 2 2 17" xfId="23244"/>
    <cellStyle name="Input Cell 3 2 2 18" xfId="23245"/>
    <cellStyle name="Input Cell 3 2 2 19" xfId="23246"/>
    <cellStyle name="Input Cell 3 2 2 2" xfId="23247"/>
    <cellStyle name="Input Cell 3 2 2 2 10" xfId="23248"/>
    <cellStyle name="Input Cell 3 2 2 2 11" xfId="23249"/>
    <cellStyle name="Input Cell 3 2 2 2 12" xfId="23250"/>
    <cellStyle name="Input Cell 3 2 2 2 13" xfId="23251"/>
    <cellStyle name="Input Cell 3 2 2 2 14" xfId="23252"/>
    <cellStyle name="Input Cell 3 2 2 2 15" xfId="23253"/>
    <cellStyle name="Input Cell 3 2 2 2 16" xfId="23254"/>
    <cellStyle name="Input Cell 3 2 2 2 17" xfId="23255"/>
    <cellStyle name="Input Cell 3 2 2 2 18" xfId="23256"/>
    <cellStyle name="Input Cell 3 2 2 2 19" xfId="23257"/>
    <cellStyle name="Input Cell 3 2 2 2 2" xfId="23258"/>
    <cellStyle name="Input Cell 3 2 2 2 20" xfId="23259"/>
    <cellStyle name="Input Cell 3 2 2 2 21" xfId="23260"/>
    <cellStyle name="Input Cell 3 2 2 2 22" xfId="23261"/>
    <cellStyle name="Input Cell 3 2 2 2 23" xfId="23262"/>
    <cellStyle name="Input Cell 3 2 2 2 24" xfId="23263"/>
    <cellStyle name="Input Cell 3 2 2 2 25" xfId="23264"/>
    <cellStyle name="Input Cell 3 2 2 2 26" xfId="23265"/>
    <cellStyle name="Input Cell 3 2 2 2 27" xfId="23266"/>
    <cellStyle name="Input Cell 3 2 2 2 28" xfId="23267"/>
    <cellStyle name="Input Cell 3 2 2 2 29" xfId="23268"/>
    <cellStyle name="Input Cell 3 2 2 2 3" xfId="23269"/>
    <cellStyle name="Input Cell 3 2 2 2 30" xfId="23270"/>
    <cellStyle name="Input Cell 3 2 2 2 31" xfId="23271"/>
    <cellStyle name="Input Cell 3 2 2 2 32" xfId="23272"/>
    <cellStyle name="Input Cell 3 2 2 2 33" xfId="23273"/>
    <cellStyle name="Input Cell 3 2 2 2 34" xfId="23274"/>
    <cellStyle name="Input Cell 3 2 2 2 35" xfId="23275"/>
    <cellStyle name="Input Cell 3 2 2 2 36" xfId="23276"/>
    <cellStyle name="Input Cell 3 2 2 2 37" xfId="23277"/>
    <cellStyle name="Input Cell 3 2 2 2 38" xfId="23278"/>
    <cellStyle name="Input Cell 3 2 2 2 39" xfId="23279"/>
    <cellStyle name="Input Cell 3 2 2 2 4" xfId="23280"/>
    <cellStyle name="Input Cell 3 2 2 2 40" xfId="23281"/>
    <cellStyle name="Input Cell 3 2 2 2 41" xfId="23282"/>
    <cellStyle name="Input Cell 3 2 2 2 42" xfId="23283"/>
    <cellStyle name="Input Cell 3 2 2 2 43" xfId="23284"/>
    <cellStyle name="Input Cell 3 2 2 2 5" xfId="23285"/>
    <cellStyle name="Input Cell 3 2 2 2 6" xfId="23286"/>
    <cellStyle name="Input Cell 3 2 2 2 7" xfId="23287"/>
    <cellStyle name="Input Cell 3 2 2 2 8" xfId="23288"/>
    <cellStyle name="Input Cell 3 2 2 2 9" xfId="23289"/>
    <cellStyle name="Input Cell 3 2 2 20" xfId="23290"/>
    <cellStyle name="Input Cell 3 2 2 21" xfId="23291"/>
    <cellStyle name="Input Cell 3 2 2 22" xfId="23292"/>
    <cellStyle name="Input Cell 3 2 2 23" xfId="23293"/>
    <cellStyle name="Input Cell 3 2 2 24" xfId="23294"/>
    <cellStyle name="Input Cell 3 2 2 25" xfId="23295"/>
    <cellStyle name="Input Cell 3 2 2 26" xfId="23296"/>
    <cellStyle name="Input Cell 3 2 2 27" xfId="23297"/>
    <cellStyle name="Input Cell 3 2 2 28" xfId="23298"/>
    <cellStyle name="Input Cell 3 2 2 29" xfId="23299"/>
    <cellStyle name="Input Cell 3 2 2 3" xfId="23300"/>
    <cellStyle name="Input Cell 3 2 2 30" xfId="23301"/>
    <cellStyle name="Input Cell 3 2 2 31" xfId="23302"/>
    <cellStyle name="Input Cell 3 2 2 32" xfId="23303"/>
    <cellStyle name="Input Cell 3 2 2 33" xfId="23304"/>
    <cellStyle name="Input Cell 3 2 2 34" xfId="23305"/>
    <cellStyle name="Input Cell 3 2 2 35" xfId="23306"/>
    <cellStyle name="Input Cell 3 2 2 36" xfId="23307"/>
    <cellStyle name="Input Cell 3 2 2 37" xfId="23308"/>
    <cellStyle name="Input Cell 3 2 2 38" xfId="23309"/>
    <cellStyle name="Input Cell 3 2 2 39" xfId="23310"/>
    <cellStyle name="Input Cell 3 2 2 4" xfId="23311"/>
    <cellStyle name="Input Cell 3 2 2 40" xfId="23312"/>
    <cellStyle name="Input Cell 3 2 2 41" xfId="23313"/>
    <cellStyle name="Input Cell 3 2 2 42" xfId="23314"/>
    <cellStyle name="Input Cell 3 2 2 43" xfId="23315"/>
    <cellStyle name="Input Cell 3 2 2 5" xfId="23316"/>
    <cellStyle name="Input Cell 3 2 2 6" xfId="23317"/>
    <cellStyle name="Input Cell 3 2 2 7" xfId="23318"/>
    <cellStyle name="Input Cell 3 2 2 8" xfId="23319"/>
    <cellStyle name="Input Cell 3 2 2 9" xfId="23320"/>
    <cellStyle name="Input Cell 3 2 20" xfId="23321"/>
    <cellStyle name="Input Cell 3 2 21" xfId="23322"/>
    <cellStyle name="Input Cell 3 2 22" xfId="23323"/>
    <cellStyle name="Input Cell 3 2 23" xfId="23324"/>
    <cellStyle name="Input Cell 3 2 24" xfId="23325"/>
    <cellStyle name="Input Cell 3 2 25" xfId="23326"/>
    <cellStyle name="Input Cell 3 2 26" xfId="23327"/>
    <cellStyle name="Input Cell 3 2 27" xfId="23328"/>
    <cellStyle name="Input Cell 3 2 28" xfId="23329"/>
    <cellStyle name="Input Cell 3 2 29" xfId="23330"/>
    <cellStyle name="Input Cell 3 2 3" xfId="23331"/>
    <cellStyle name="Input Cell 3 2 3 2" xfId="23332"/>
    <cellStyle name="Input Cell 3 2 3 3" xfId="23333"/>
    <cellStyle name="Input Cell 3 2 3 4" xfId="23334"/>
    <cellStyle name="Input Cell 3 2 3 5" xfId="23335"/>
    <cellStyle name="Input Cell 3 2 3 6" xfId="23336"/>
    <cellStyle name="Input Cell 3 2 30" xfId="23337"/>
    <cellStyle name="Input Cell 3 2 31" xfId="23338"/>
    <cellStyle name="Input Cell 3 2 32" xfId="23339"/>
    <cellStyle name="Input Cell 3 2 33" xfId="23340"/>
    <cellStyle name="Input Cell 3 2 34" xfId="23341"/>
    <cellStyle name="Input Cell 3 2 35" xfId="23342"/>
    <cellStyle name="Input Cell 3 2 36" xfId="23343"/>
    <cellStyle name="Input Cell 3 2 37" xfId="23344"/>
    <cellStyle name="Input Cell 3 2 38" xfId="23345"/>
    <cellStyle name="Input Cell 3 2 39" xfId="23346"/>
    <cellStyle name="Input Cell 3 2 4" xfId="23347"/>
    <cellStyle name="Input Cell 3 2 4 2" xfId="23348"/>
    <cellStyle name="Input Cell 3 2 4 3" xfId="23349"/>
    <cellStyle name="Input Cell 3 2 4 4" xfId="23350"/>
    <cellStyle name="Input Cell 3 2 4 5" xfId="23351"/>
    <cellStyle name="Input Cell 3 2 4 6" xfId="23352"/>
    <cellStyle name="Input Cell 3 2 40" xfId="23353"/>
    <cellStyle name="Input Cell 3 2 5" xfId="23354"/>
    <cellStyle name="Input Cell 3 2 6" xfId="23355"/>
    <cellStyle name="Input Cell 3 2 7" xfId="23356"/>
    <cellStyle name="Input Cell 3 2 8" xfId="23357"/>
    <cellStyle name="Input Cell 3 2 9" xfId="23358"/>
    <cellStyle name="Input Cell 3 20" xfId="23359"/>
    <cellStyle name="Input Cell 3 21" xfId="23360"/>
    <cellStyle name="Input Cell 3 22" xfId="23361"/>
    <cellStyle name="Input Cell 3 23" xfId="23362"/>
    <cellStyle name="Input Cell 3 24" xfId="23363"/>
    <cellStyle name="Input Cell 3 25" xfId="23364"/>
    <cellStyle name="Input Cell 3 26" xfId="23365"/>
    <cellStyle name="Input Cell 3 27" xfId="23366"/>
    <cellStyle name="Input Cell 3 28" xfId="23367"/>
    <cellStyle name="Input Cell 3 29" xfId="23368"/>
    <cellStyle name="Input Cell 3 3" xfId="23369"/>
    <cellStyle name="Input Cell 3 3 10" xfId="23370"/>
    <cellStyle name="Input Cell 3 3 11" xfId="23371"/>
    <cellStyle name="Input Cell 3 3 12" xfId="23372"/>
    <cellStyle name="Input Cell 3 3 13" xfId="23373"/>
    <cellStyle name="Input Cell 3 3 14" xfId="23374"/>
    <cellStyle name="Input Cell 3 3 15" xfId="23375"/>
    <cellStyle name="Input Cell 3 3 16" xfId="23376"/>
    <cellStyle name="Input Cell 3 3 17" xfId="23377"/>
    <cellStyle name="Input Cell 3 3 18" xfId="23378"/>
    <cellStyle name="Input Cell 3 3 19" xfId="23379"/>
    <cellStyle name="Input Cell 3 3 2" xfId="23380"/>
    <cellStyle name="Input Cell 3 3 2 10" xfId="23381"/>
    <cellStyle name="Input Cell 3 3 2 11" xfId="23382"/>
    <cellStyle name="Input Cell 3 3 2 12" xfId="23383"/>
    <cellStyle name="Input Cell 3 3 2 13" xfId="23384"/>
    <cellStyle name="Input Cell 3 3 2 14" xfId="23385"/>
    <cellStyle name="Input Cell 3 3 2 15" xfId="23386"/>
    <cellStyle name="Input Cell 3 3 2 16" xfId="23387"/>
    <cellStyle name="Input Cell 3 3 2 17" xfId="23388"/>
    <cellStyle name="Input Cell 3 3 2 18" xfId="23389"/>
    <cellStyle name="Input Cell 3 3 2 19" xfId="23390"/>
    <cellStyle name="Input Cell 3 3 2 2" xfId="23391"/>
    <cellStyle name="Input Cell 3 3 2 20" xfId="23392"/>
    <cellStyle name="Input Cell 3 3 2 21" xfId="23393"/>
    <cellStyle name="Input Cell 3 3 2 22" xfId="23394"/>
    <cellStyle name="Input Cell 3 3 2 23" xfId="23395"/>
    <cellStyle name="Input Cell 3 3 2 24" xfId="23396"/>
    <cellStyle name="Input Cell 3 3 2 25" xfId="23397"/>
    <cellStyle name="Input Cell 3 3 2 26" xfId="23398"/>
    <cellStyle name="Input Cell 3 3 2 27" xfId="23399"/>
    <cellStyle name="Input Cell 3 3 2 28" xfId="23400"/>
    <cellStyle name="Input Cell 3 3 2 29" xfId="23401"/>
    <cellStyle name="Input Cell 3 3 2 3" xfId="23402"/>
    <cellStyle name="Input Cell 3 3 2 30" xfId="23403"/>
    <cellStyle name="Input Cell 3 3 2 31" xfId="23404"/>
    <cellStyle name="Input Cell 3 3 2 32" xfId="23405"/>
    <cellStyle name="Input Cell 3 3 2 33" xfId="23406"/>
    <cellStyle name="Input Cell 3 3 2 34" xfId="23407"/>
    <cellStyle name="Input Cell 3 3 2 35" xfId="23408"/>
    <cellStyle name="Input Cell 3 3 2 36" xfId="23409"/>
    <cellStyle name="Input Cell 3 3 2 37" xfId="23410"/>
    <cellStyle name="Input Cell 3 3 2 38" xfId="23411"/>
    <cellStyle name="Input Cell 3 3 2 39" xfId="23412"/>
    <cellStyle name="Input Cell 3 3 2 4" xfId="23413"/>
    <cellStyle name="Input Cell 3 3 2 40" xfId="23414"/>
    <cellStyle name="Input Cell 3 3 2 41" xfId="23415"/>
    <cellStyle name="Input Cell 3 3 2 42" xfId="23416"/>
    <cellStyle name="Input Cell 3 3 2 43" xfId="23417"/>
    <cellStyle name="Input Cell 3 3 2 5" xfId="23418"/>
    <cellStyle name="Input Cell 3 3 2 6" xfId="23419"/>
    <cellStyle name="Input Cell 3 3 2 7" xfId="23420"/>
    <cellStyle name="Input Cell 3 3 2 8" xfId="23421"/>
    <cellStyle name="Input Cell 3 3 2 9" xfId="23422"/>
    <cellStyle name="Input Cell 3 3 20" xfId="23423"/>
    <cellStyle name="Input Cell 3 3 21" xfId="23424"/>
    <cellStyle name="Input Cell 3 3 22" xfId="23425"/>
    <cellStyle name="Input Cell 3 3 23" xfId="23426"/>
    <cellStyle name="Input Cell 3 3 24" xfId="23427"/>
    <cellStyle name="Input Cell 3 3 25" xfId="23428"/>
    <cellStyle name="Input Cell 3 3 26" xfId="23429"/>
    <cellStyle name="Input Cell 3 3 27" xfId="23430"/>
    <cellStyle name="Input Cell 3 3 28" xfId="23431"/>
    <cellStyle name="Input Cell 3 3 29" xfId="23432"/>
    <cellStyle name="Input Cell 3 3 3" xfId="23433"/>
    <cellStyle name="Input Cell 3 3 30" xfId="23434"/>
    <cellStyle name="Input Cell 3 3 31" xfId="23435"/>
    <cellStyle name="Input Cell 3 3 32" xfId="23436"/>
    <cellStyle name="Input Cell 3 3 33" xfId="23437"/>
    <cellStyle name="Input Cell 3 3 34" xfId="23438"/>
    <cellStyle name="Input Cell 3 3 35" xfId="23439"/>
    <cellStyle name="Input Cell 3 3 36" xfId="23440"/>
    <cellStyle name="Input Cell 3 3 37" xfId="23441"/>
    <cellStyle name="Input Cell 3 3 38" xfId="23442"/>
    <cellStyle name="Input Cell 3 3 39" xfId="23443"/>
    <cellStyle name="Input Cell 3 3 4" xfId="23444"/>
    <cellStyle name="Input Cell 3 3 40" xfId="23445"/>
    <cellStyle name="Input Cell 3 3 41" xfId="23446"/>
    <cellStyle name="Input Cell 3 3 42" xfId="23447"/>
    <cellStyle name="Input Cell 3 3 43" xfId="23448"/>
    <cellStyle name="Input Cell 3 3 5" xfId="23449"/>
    <cellStyle name="Input Cell 3 3 6" xfId="23450"/>
    <cellStyle name="Input Cell 3 3 7" xfId="23451"/>
    <cellStyle name="Input Cell 3 3 8" xfId="23452"/>
    <cellStyle name="Input Cell 3 3 9" xfId="23453"/>
    <cellStyle name="Input Cell 3 30" xfId="23454"/>
    <cellStyle name="Input Cell 3 31" xfId="23455"/>
    <cellStyle name="Input Cell 3 32" xfId="23456"/>
    <cellStyle name="Input Cell 3 33" xfId="23457"/>
    <cellStyle name="Input Cell 3 34" xfId="23458"/>
    <cellStyle name="Input Cell 3 35" xfId="23459"/>
    <cellStyle name="Input Cell 3 36" xfId="23460"/>
    <cellStyle name="Input Cell 3 37" xfId="23461"/>
    <cellStyle name="Input Cell 3 38" xfId="23462"/>
    <cellStyle name="Input Cell 3 39" xfId="23463"/>
    <cellStyle name="Input Cell 3 4" xfId="23464"/>
    <cellStyle name="Input Cell 3 4 2" xfId="23465"/>
    <cellStyle name="Input Cell 3 4 3" xfId="23466"/>
    <cellStyle name="Input Cell 3 4 4" xfId="23467"/>
    <cellStyle name="Input Cell 3 4 5" xfId="23468"/>
    <cellStyle name="Input Cell 3 4 6" xfId="23469"/>
    <cellStyle name="Input Cell 3 40" xfId="23470"/>
    <cellStyle name="Input Cell 3 41" xfId="23471"/>
    <cellStyle name="Input Cell 3 42" xfId="23472"/>
    <cellStyle name="Input Cell 3 5" xfId="23473"/>
    <cellStyle name="Input Cell 3 5 2" xfId="23474"/>
    <cellStyle name="Input Cell 3 5 3" xfId="23475"/>
    <cellStyle name="Input Cell 3 5 4" xfId="23476"/>
    <cellStyle name="Input Cell 3 5 5" xfId="23477"/>
    <cellStyle name="Input Cell 3 5 6" xfId="23478"/>
    <cellStyle name="Input Cell 3 6" xfId="23479"/>
    <cellStyle name="Input Cell 3 7" xfId="23480"/>
    <cellStyle name="Input Cell 3 8" xfId="23481"/>
    <cellStyle name="Input Cell 3 9" xfId="23482"/>
    <cellStyle name="Input Cell 4" xfId="23483"/>
    <cellStyle name="Input Cell 4 10" xfId="23484"/>
    <cellStyle name="Input Cell 4 11" xfId="23485"/>
    <cellStyle name="Input Cell 4 12" xfId="23486"/>
    <cellStyle name="Input Cell 4 13" xfId="23487"/>
    <cellStyle name="Input Cell 4 14" xfId="23488"/>
    <cellStyle name="Input Cell 4 15" xfId="23489"/>
    <cellStyle name="Input Cell 4 16" xfId="23490"/>
    <cellStyle name="Input Cell 4 17" xfId="23491"/>
    <cellStyle name="Input Cell 4 18" xfId="23492"/>
    <cellStyle name="Input Cell 4 19" xfId="23493"/>
    <cellStyle name="Input Cell 4 2" xfId="23494"/>
    <cellStyle name="Input Cell 4 2 10" xfId="23495"/>
    <cellStyle name="Input Cell 4 2 11" xfId="23496"/>
    <cellStyle name="Input Cell 4 2 12" xfId="23497"/>
    <cellStyle name="Input Cell 4 2 13" xfId="23498"/>
    <cellStyle name="Input Cell 4 2 14" xfId="23499"/>
    <cellStyle name="Input Cell 4 2 15" xfId="23500"/>
    <cellStyle name="Input Cell 4 2 16" xfId="23501"/>
    <cellStyle name="Input Cell 4 2 17" xfId="23502"/>
    <cellStyle name="Input Cell 4 2 18" xfId="23503"/>
    <cellStyle name="Input Cell 4 2 19" xfId="23504"/>
    <cellStyle name="Input Cell 4 2 2" xfId="23505"/>
    <cellStyle name="Input Cell 4 2 2 10" xfId="23506"/>
    <cellStyle name="Input Cell 4 2 2 11" xfId="23507"/>
    <cellStyle name="Input Cell 4 2 2 12" xfId="23508"/>
    <cellStyle name="Input Cell 4 2 2 13" xfId="23509"/>
    <cellStyle name="Input Cell 4 2 2 14" xfId="23510"/>
    <cellStyle name="Input Cell 4 2 2 15" xfId="23511"/>
    <cellStyle name="Input Cell 4 2 2 16" xfId="23512"/>
    <cellStyle name="Input Cell 4 2 2 17" xfId="23513"/>
    <cellStyle name="Input Cell 4 2 2 18" xfId="23514"/>
    <cellStyle name="Input Cell 4 2 2 19" xfId="23515"/>
    <cellStyle name="Input Cell 4 2 2 2" xfId="23516"/>
    <cellStyle name="Input Cell 4 2 2 2 10" xfId="23517"/>
    <cellStyle name="Input Cell 4 2 2 2 11" xfId="23518"/>
    <cellStyle name="Input Cell 4 2 2 2 12" xfId="23519"/>
    <cellStyle name="Input Cell 4 2 2 2 13" xfId="23520"/>
    <cellStyle name="Input Cell 4 2 2 2 14" xfId="23521"/>
    <cellStyle name="Input Cell 4 2 2 2 15" xfId="23522"/>
    <cellStyle name="Input Cell 4 2 2 2 16" xfId="23523"/>
    <cellStyle name="Input Cell 4 2 2 2 17" xfId="23524"/>
    <cellStyle name="Input Cell 4 2 2 2 18" xfId="23525"/>
    <cellStyle name="Input Cell 4 2 2 2 19" xfId="23526"/>
    <cellStyle name="Input Cell 4 2 2 2 2" xfId="23527"/>
    <cellStyle name="Input Cell 4 2 2 2 20" xfId="23528"/>
    <cellStyle name="Input Cell 4 2 2 2 21" xfId="23529"/>
    <cellStyle name="Input Cell 4 2 2 2 22" xfId="23530"/>
    <cellStyle name="Input Cell 4 2 2 2 23" xfId="23531"/>
    <cellStyle name="Input Cell 4 2 2 2 24" xfId="23532"/>
    <cellStyle name="Input Cell 4 2 2 2 25" xfId="23533"/>
    <cellStyle name="Input Cell 4 2 2 2 26" xfId="23534"/>
    <cellStyle name="Input Cell 4 2 2 2 27" xfId="23535"/>
    <cellStyle name="Input Cell 4 2 2 2 28" xfId="23536"/>
    <cellStyle name="Input Cell 4 2 2 2 29" xfId="23537"/>
    <cellStyle name="Input Cell 4 2 2 2 3" xfId="23538"/>
    <cellStyle name="Input Cell 4 2 2 2 30" xfId="23539"/>
    <cellStyle name="Input Cell 4 2 2 2 31" xfId="23540"/>
    <cellStyle name="Input Cell 4 2 2 2 32" xfId="23541"/>
    <cellStyle name="Input Cell 4 2 2 2 33" xfId="23542"/>
    <cellStyle name="Input Cell 4 2 2 2 34" xfId="23543"/>
    <cellStyle name="Input Cell 4 2 2 2 35" xfId="23544"/>
    <cellStyle name="Input Cell 4 2 2 2 36" xfId="23545"/>
    <cellStyle name="Input Cell 4 2 2 2 37" xfId="23546"/>
    <cellStyle name="Input Cell 4 2 2 2 38" xfId="23547"/>
    <cellStyle name="Input Cell 4 2 2 2 39" xfId="23548"/>
    <cellStyle name="Input Cell 4 2 2 2 4" xfId="23549"/>
    <cellStyle name="Input Cell 4 2 2 2 40" xfId="23550"/>
    <cellStyle name="Input Cell 4 2 2 2 41" xfId="23551"/>
    <cellStyle name="Input Cell 4 2 2 2 42" xfId="23552"/>
    <cellStyle name="Input Cell 4 2 2 2 43" xfId="23553"/>
    <cellStyle name="Input Cell 4 2 2 2 5" xfId="23554"/>
    <cellStyle name="Input Cell 4 2 2 2 6" xfId="23555"/>
    <cellStyle name="Input Cell 4 2 2 2 7" xfId="23556"/>
    <cellStyle name="Input Cell 4 2 2 2 8" xfId="23557"/>
    <cellStyle name="Input Cell 4 2 2 2 9" xfId="23558"/>
    <cellStyle name="Input Cell 4 2 2 20" xfId="23559"/>
    <cellStyle name="Input Cell 4 2 2 21" xfId="23560"/>
    <cellStyle name="Input Cell 4 2 2 22" xfId="23561"/>
    <cellStyle name="Input Cell 4 2 2 23" xfId="23562"/>
    <cellStyle name="Input Cell 4 2 2 24" xfId="23563"/>
    <cellStyle name="Input Cell 4 2 2 25" xfId="23564"/>
    <cellStyle name="Input Cell 4 2 2 26" xfId="23565"/>
    <cellStyle name="Input Cell 4 2 2 27" xfId="23566"/>
    <cellStyle name="Input Cell 4 2 2 28" xfId="23567"/>
    <cellStyle name="Input Cell 4 2 2 29" xfId="23568"/>
    <cellStyle name="Input Cell 4 2 2 3" xfId="23569"/>
    <cellStyle name="Input Cell 4 2 2 30" xfId="23570"/>
    <cellStyle name="Input Cell 4 2 2 31" xfId="23571"/>
    <cellStyle name="Input Cell 4 2 2 32" xfId="23572"/>
    <cellStyle name="Input Cell 4 2 2 33" xfId="23573"/>
    <cellStyle name="Input Cell 4 2 2 34" xfId="23574"/>
    <cellStyle name="Input Cell 4 2 2 35" xfId="23575"/>
    <cellStyle name="Input Cell 4 2 2 36" xfId="23576"/>
    <cellStyle name="Input Cell 4 2 2 37" xfId="23577"/>
    <cellStyle name="Input Cell 4 2 2 38" xfId="23578"/>
    <cellStyle name="Input Cell 4 2 2 39" xfId="23579"/>
    <cellStyle name="Input Cell 4 2 2 4" xfId="23580"/>
    <cellStyle name="Input Cell 4 2 2 40" xfId="23581"/>
    <cellStyle name="Input Cell 4 2 2 41" xfId="23582"/>
    <cellStyle name="Input Cell 4 2 2 42" xfId="23583"/>
    <cellStyle name="Input Cell 4 2 2 43" xfId="23584"/>
    <cellStyle name="Input Cell 4 2 2 5" xfId="23585"/>
    <cellStyle name="Input Cell 4 2 2 6" xfId="23586"/>
    <cellStyle name="Input Cell 4 2 2 7" xfId="23587"/>
    <cellStyle name="Input Cell 4 2 2 8" xfId="23588"/>
    <cellStyle name="Input Cell 4 2 2 9" xfId="23589"/>
    <cellStyle name="Input Cell 4 2 20" xfId="23590"/>
    <cellStyle name="Input Cell 4 2 21" xfId="23591"/>
    <cellStyle name="Input Cell 4 2 22" xfId="23592"/>
    <cellStyle name="Input Cell 4 2 23" xfId="23593"/>
    <cellStyle name="Input Cell 4 2 24" xfId="23594"/>
    <cellStyle name="Input Cell 4 2 25" xfId="23595"/>
    <cellStyle name="Input Cell 4 2 26" xfId="23596"/>
    <cellStyle name="Input Cell 4 2 27" xfId="23597"/>
    <cellStyle name="Input Cell 4 2 28" xfId="23598"/>
    <cellStyle name="Input Cell 4 2 29" xfId="23599"/>
    <cellStyle name="Input Cell 4 2 3" xfId="23600"/>
    <cellStyle name="Input Cell 4 2 3 2" xfId="23601"/>
    <cellStyle name="Input Cell 4 2 3 3" xfId="23602"/>
    <cellStyle name="Input Cell 4 2 3 4" xfId="23603"/>
    <cellStyle name="Input Cell 4 2 3 5" xfId="23604"/>
    <cellStyle name="Input Cell 4 2 3 6" xfId="23605"/>
    <cellStyle name="Input Cell 4 2 30" xfId="23606"/>
    <cellStyle name="Input Cell 4 2 31" xfId="23607"/>
    <cellStyle name="Input Cell 4 2 32" xfId="23608"/>
    <cellStyle name="Input Cell 4 2 33" xfId="23609"/>
    <cellStyle name="Input Cell 4 2 34" xfId="23610"/>
    <cellStyle name="Input Cell 4 2 35" xfId="23611"/>
    <cellStyle name="Input Cell 4 2 36" xfId="23612"/>
    <cellStyle name="Input Cell 4 2 37" xfId="23613"/>
    <cellStyle name="Input Cell 4 2 38" xfId="23614"/>
    <cellStyle name="Input Cell 4 2 39" xfId="23615"/>
    <cellStyle name="Input Cell 4 2 4" xfId="23616"/>
    <cellStyle name="Input Cell 4 2 4 2" xfId="23617"/>
    <cellStyle name="Input Cell 4 2 4 3" xfId="23618"/>
    <cellStyle name="Input Cell 4 2 4 4" xfId="23619"/>
    <cellStyle name="Input Cell 4 2 4 5" xfId="23620"/>
    <cellStyle name="Input Cell 4 2 4 6" xfId="23621"/>
    <cellStyle name="Input Cell 4 2 40" xfId="23622"/>
    <cellStyle name="Input Cell 4 2 5" xfId="23623"/>
    <cellStyle name="Input Cell 4 2 6" xfId="23624"/>
    <cellStyle name="Input Cell 4 2 7" xfId="23625"/>
    <cellStyle name="Input Cell 4 2 8" xfId="23626"/>
    <cellStyle name="Input Cell 4 2 9" xfId="23627"/>
    <cellStyle name="Input Cell 4 20" xfId="23628"/>
    <cellStyle name="Input Cell 4 21" xfId="23629"/>
    <cellStyle name="Input Cell 4 22" xfId="23630"/>
    <cellStyle name="Input Cell 4 23" xfId="23631"/>
    <cellStyle name="Input Cell 4 24" xfId="23632"/>
    <cellStyle name="Input Cell 4 25" xfId="23633"/>
    <cellStyle name="Input Cell 4 26" xfId="23634"/>
    <cellStyle name="Input Cell 4 27" xfId="23635"/>
    <cellStyle name="Input Cell 4 28" xfId="23636"/>
    <cellStyle name="Input Cell 4 29" xfId="23637"/>
    <cellStyle name="Input Cell 4 3" xfId="23638"/>
    <cellStyle name="Input Cell 4 3 10" xfId="23639"/>
    <cellStyle name="Input Cell 4 3 11" xfId="23640"/>
    <cellStyle name="Input Cell 4 3 12" xfId="23641"/>
    <cellStyle name="Input Cell 4 3 13" xfId="23642"/>
    <cellStyle name="Input Cell 4 3 14" xfId="23643"/>
    <cellStyle name="Input Cell 4 3 15" xfId="23644"/>
    <cellStyle name="Input Cell 4 3 16" xfId="23645"/>
    <cellStyle name="Input Cell 4 3 17" xfId="23646"/>
    <cellStyle name="Input Cell 4 3 18" xfId="23647"/>
    <cellStyle name="Input Cell 4 3 19" xfId="23648"/>
    <cellStyle name="Input Cell 4 3 2" xfId="23649"/>
    <cellStyle name="Input Cell 4 3 2 10" xfId="23650"/>
    <cellStyle name="Input Cell 4 3 2 11" xfId="23651"/>
    <cellStyle name="Input Cell 4 3 2 12" xfId="23652"/>
    <cellStyle name="Input Cell 4 3 2 13" xfId="23653"/>
    <cellStyle name="Input Cell 4 3 2 14" xfId="23654"/>
    <cellStyle name="Input Cell 4 3 2 15" xfId="23655"/>
    <cellStyle name="Input Cell 4 3 2 16" xfId="23656"/>
    <cellStyle name="Input Cell 4 3 2 17" xfId="23657"/>
    <cellStyle name="Input Cell 4 3 2 18" xfId="23658"/>
    <cellStyle name="Input Cell 4 3 2 19" xfId="23659"/>
    <cellStyle name="Input Cell 4 3 2 2" xfId="23660"/>
    <cellStyle name="Input Cell 4 3 2 20" xfId="23661"/>
    <cellStyle name="Input Cell 4 3 2 21" xfId="23662"/>
    <cellStyle name="Input Cell 4 3 2 22" xfId="23663"/>
    <cellStyle name="Input Cell 4 3 2 23" xfId="23664"/>
    <cellStyle name="Input Cell 4 3 2 24" xfId="23665"/>
    <cellStyle name="Input Cell 4 3 2 25" xfId="23666"/>
    <cellStyle name="Input Cell 4 3 2 26" xfId="23667"/>
    <cellStyle name="Input Cell 4 3 2 27" xfId="23668"/>
    <cellStyle name="Input Cell 4 3 2 28" xfId="23669"/>
    <cellStyle name="Input Cell 4 3 2 29" xfId="23670"/>
    <cellStyle name="Input Cell 4 3 2 3" xfId="23671"/>
    <cellStyle name="Input Cell 4 3 2 30" xfId="23672"/>
    <cellStyle name="Input Cell 4 3 2 31" xfId="23673"/>
    <cellStyle name="Input Cell 4 3 2 32" xfId="23674"/>
    <cellStyle name="Input Cell 4 3 2 33" xfId="23675"/>
    <cellStyle name="Input Cell 4 3 2 34" xfId="23676"/>
    <cellStyle name="Input Cell 4 3 2 35" xfId="23677"/>
    <cellStyle name="Input Cell 4 3 2 36" xfId="23678"/>
    <cellStyle name="Input Cell 4 3 2 37" xfId="23679"/>
    <cellStyle name="Input Cell 4 3 2 38" xfId="23680"/>
    <cellStyle name="Input Cell 4 3 2 39" xfId="23681"/>
    <cellStyle name="Input Cell 4 3 2 4" xfId="23682"/>
    <cellStyle name="Input Cell 4 3 2 40" xfId="23683"/>
    <cellStyle name="Input Cell 4 3 2 41" xfId="23684"/>
    <cellStyle name="Input Cell 4 3 2 42" xfId="23685"/>
    <cellStyle name="Input Cell 4 3 2 43" xfId="23686"/>
    <cellStyle name="Input Cell 4 3 2 5" xfId="23687"/>
    <cellStyle name="Input Cell 4 3 2 6" xfId="23688"/>
    <cellStyle name="Input Cell 4 3 2 7" xfId="23689"/>
    <cellStyle name="Input Cell 4 3 2 8" xfId="23690"/>
    <cellStyle name="Input Cell 4 3 2 9" xfId="23691"/>
    <cellStyle name="Input Cell 4 3 20" xfId="23692"/>
    <cellStyle name="Input Cell 4 3 21" xfId="23693"/>
    <cellStyle name="Input Cell 4 3 22" xfId="23694"/>
    <cellStyle name="Input Cell 4 3 23" xfId="23695"/>
    <cellStyle name="Input Cell 4 3 24" xfId="23696"/>
    <cellStyle name="Input Cell 4 3 25" xfId="23697"/>
    <cellStyle name="Input Cell 4 3 26" xfId="23698"/>
    <cellStyle name="Input Cell 4 3 27" xfId="23699"/>
    <cellStyle name="Input Cell 4 3 28" xfId="23700"/>
    <cellStyle name="Input Cell 4 3 29" xfId="23701"/>
    <cellStyle name="Input Cell 4 3 3" xfId="23702"/>
    <cellStyle name="Input Cell 4 3 30" xfId="23703"/>
    <cellStyle name="Input Cell 4 3 31" xfId="23704"/>
    <cellStyle name="Input Cell 4 3 32" xfId="23705"/>
    <cellStyle name="Input Cell 4 3 33" xfId="23706"/>
    <cellStyle name="Input Cell 4 3 34" xfId="23707"/>
    <cellStyle name="Input Cell 4 3 35" xfId="23708"/>
    <cellStyle name="Input Cell 4 3 36" xfId="23709"/>
    <cellStyle name="Input Cell 4 3 37" xfId="23710"/>
    <cellStyle name="Input Cell 4 3 38" xfId="23711"/>
    <cellStyle name="Input Cell 4 3 39" xfId="23712"/>
    <cellStyle name="Input Cell 4 3 4" xfId="23713"/>
    <cellStyle name="Input Cell 4 3 40" xfId="23714"/>
    <cellStyle name="Input Cell 4 3 41" xfId="23715"/>
    <cellStyle name="Input Cell 4 3 42" xfId="23716"/>
    <cellStyle name="Input Cell 4 3 43" xfId="23717"/>
    <cellStyle name="Input Cell 4 3 5" xfId="23718"/>
    <cellStyle name="Input Cell 4 3 6" xfId="23719"/>
    <cellStyle name="Input Cell 4 3 7" xfId="23720"/>
    <cellStyle name="Input Cell 4 3 8" xfId="23721"/>
    <cellStyle name="Input Cell 4 3 9" xfId="23722"/>
    <cellStyle name="Input Cell 4 30" xfId="23723"/>
    <cellStyle name="Input Cell 4 31" xfId="23724"/>
    <cellStyle name="Input Cell 4 32" xfId="23725"/>
    <cellStyle name="Input Cell 4 33" xfId="23726"/>
    <cellStyle name="Input Cell 4 34" xfId="23727"/>
    <cellStyle name="Input Cell 4 35" xfId="23728"/>
    <cellStyle name="Input Cell 4 36" xfId="23729"/>
    <cellStyle name="Input Cell 4 37" xfId="23730"/>
    <cellStyle name="Input Cell 4 38" xfId="23731"/>
    <cellStyle name="Input Cell 4 39" xfId="23732"/>
    <cellStyle name="Input Cell 4 4" xfId="23733"/>
    <cellStyle name="Input Cell 4 4 2" xfId="23734"/>
    <cellStyle name="Input Cell 4 4 3" xfId="23735"/>
    <cellStyle name="Input Cell 4 4 4" xfId="23736"/>
    <cellStyle name="Input Cell 4 4 5" xfId="23737"/>
    <cellStyle name="Input Cell 4 4 6" xfId="23738"/>
    <cellStyle name="Input Cell 4 40" xfId="23739"/>
    <cellStyle name="Input Cell 4 41" xfId="23740"/>
    <cellStyle name="Input Cell 4 42" xfId="23741"/>
    <cellStyle name="Input Cell 4 5" xfId="23742"/>
    <cellStyle name="Input Cell 4 5 2" xfId="23743"/>
    <cellStyle name="Input Cell 4 5 3" xfId="23744"/>
    <cellStyle name="Input Cell 4 5 4" xfId="23745"/>
    <cellStyle name="Input Cell 4 5 5" xfId="23746"/>
    <cellStyle name="Input Cell 4 5 6" xfId="23747"/>
    <cellStyle name="Input Cell 4 6" xfId="23748"/>
    <cellStyle name="Input Cell 4 7" xfId="23749"/>
    <cellStyle name="Input Cell 4 8" xfId="23750"/>
    <cellStyle name="Input Cell 4 9" xfId="23751"/>
    <cellStyle name="Input Cell 5" xfId="23752"/>
    <cellStyle name="Input Cell 5 10" xfId="23753"/>
    <cellStyle name="Input Cell 5 11" xfId="23754"/>
    <cellStyle name="Input Cell 5 12" xfId="23755"/>
    <cellStyle name="Input Cell 5 13" xfId="23756"/>
    <cellStyle name="Input Cell 5 14" xfId="23757"/>
    <cellStyle name="Input Cell 5 15" xfId="23758"/>
    <cellStyle name="Input Cell 5 16" xfId="23759"/>
    <cellStyle name="Input Cell 5 17" xfId="23760"/>
    <cellStyle name="Input Cell 5 18" xfId="23761"/>
    <cellStyle name="Input Cell 5 19" xfId="23762"/>
    <cellStyle name="Input Cell 5 2" xfId="23763"/>
    <cellStyle name="Input Cell 5 2 10" xfId="23764"/>
    <cellStyle name="Input Cell 5 2 11" xfId="23765"/>
    <cellStyle name="Input Cell 5 2 12" xfId="23766"/>
    <cellStyle name="Input Cell 5 2 13" xfId="23767"/>
    <cellStyle name="Input Cell 5 2 14" xfId="23768"/>
    <cellStyle name="Input Cell 5 2 15" xfId="23769"/>
    <cellStyle name="Input Cell 5 2 16" xfId="23770"/>
    <cellStyle name="Input Cell 5 2 17" xfId="23771"/>
    <cellStyle name="Input Cell 5 2 18" xfId="23772"/>
    <cellStyle name="Input Cell 5 2 19" xfId="23773"/>
    <cellStyle name="Input Cell 5 2 2" xfId="23774"/>
    <cellStyle name="Input Cell 5 2 2 10" xfId="23775"/>
    <cellStyle name="Input Cell 5 2 2 11" xfId="23776"/>
    <cellStyle name="Input Cell 5 2 2 12" xfId="23777"/>
    <cellStyle name="Input Cell 5 2 2 13" xfId="23778"/>
    <cellStyle name="Input Cell 5 2 2 14" xfId="23779"/>
    <cellStyle name="Input Cell 5 2 2 15" xfId="23780"/>
    <cellStyle name="Input Cell 5 2 2 16" xfId="23781"/>
    <cellStyle name="Input Cell 5 2 2 17" xfId="23782"/>
    <cellStyle name="Input Cell 5 2 2 18" xfId="23783"/>
    <cellStyle name="Input Cell 5 2 2 19" xfId="23784"/>
    <cellStyle name="Input Cell 5 2 2 2" xfId="23785"/>
    <cellStyle name="Input Cell 5 2 2 2 10" xfId="23786"/>
    <cellStyle name="Input Cell 5 2 2 2 11" xfId="23787"/>
    <cellStyle name="Input Cell 5 2 2 2 12" xfId="23788"/>
    <cellStyle name="Input Cell 5 2 2 2 13" xfId="23789"/>
    <cellStyle name="Input Cell 5 2 2 2 14" xfId="23790"/>
    <cellStyle name="Input Cell 5 2 2 2 15" xfId="23791"/>
    <cellStyle name="Input Cell 5 2 2 2 16" xfId="23792"/>
    <cellStyle name="Input Cell 5 2 2 2 17" xfId="23793"/>
    <cellStyle name="Input Cell 5 2 2 2 18" xfId="23794"/>
    <cellStyle name="Input Cell 5 2 2 2 19" xfId="23795"/>
    <cellStyle name="Input Cell 5 2 2 2 2" xfId="23796"/>
    <cellStyle name="Input Cell 5 2 2 2 20" xfId="23797"/>
    <cellStyle name="Input Cell 5 2 2 2 21" xfId="23798"/>
    <cellStyle name="Input Cell 5 2 2 2 22" xfId="23799"/>
    <cellStyle name="Input Cell 5 2 2 2 23" xfId="23800"/>
    <cellStyle name="Input Cell 5 2 2 2 24" xfId="23801"/>
    <cellStyle name="Input Cell 5 2 2 2 25" xfId="23802"/>
    <cellStyle name="Input Cell 5 2 2 2 26" xfId="23803"/>
    <cellStyle name="Input Cell 5 2 2 2 27" xfId="23804"/>
    <cellStyle name="Input Cell 5 2 2 2 28" xfId="23805"/>
    <cellStyle name="Input Cell 5 2 2 2 29" xfId="23806"/>
    <cellStyle name="Input Cell 5 2 2 2 3" xfId="23807"/>
    <cellStyle name="Input Cell 5 2 2 2 30" xfId="23808"/>
    <cellStyle name="Input Cell 5 2 2 2 31" xfId="23809"/>
    <cellStyle name="Input Cell 5 2 2 2 32" xfId="23810"/>
    <cellStyle name="Input Cell 5 2 2 2 33" xfId="23811"/>
    <cellStyle name="Input Cell 5 2 2 2 34" xfId="23812"/>
    <cellStyle name="Input Cell 5 2 2 2 35" xfId="23813"/>
    <cellStyle name="Input Cell 5 2 2 2 36" xfId="23814"/>
    <cellStyle name="Input Cell 5 2 2 2 37" xfId="23815"/>
    <cellStyle name="Input Cell 5 2 2 2 38" xfId="23816"/>
    <cellStyle name="Input Cell 5 2 2 2 39" xfId="23817"/>
    <cellStyle name="Input Cell 5 2 2 2 4" xfId="23818"/>
    <cellStyle name="Input Cell 5 2 2 2 40" xfId="23819"/>
    <cellStyle name="Input Cell 5 2 2 2 41" xfId="23820"/>
    <cellStyle name="Input Cell 5 2 2 2 42" xfId="23821"/>
    <cellStyle name="Input Cell 5 2 2 2 43" xfId="23822"/>
    <cellStyle name="Input Cell 5 2 2 2 5" xfId="23823"/>
    <cellStyle name="Input Cell 5 2 2 2 6" xfId="23824"/>
    <cellStyle name="Input Cell 5 2 2 2 7" xfId="23825"/>
    <cellStyle name="Input Cell 5 2 2 2 8" xfId="23826"/>
    <cellStyle name="Input Cell 5 2 2 2 9" xfId="23827"/>
    <cellStyle name="Input Cell 5 2 2 20" xfId="23828"/>
    <cellStyle name="Input Cell 5 2 2 21" xfId="23829"/>
    <cellStyle name="Input Cell 5 2 2 22" xfId="23830"/>
    <cellStyle name="Input Cell 5 2 2 23" xfId="23831"/>
    <cellStyle name="Input Cell 5 2 2 24" xfId="23832"/>
    <cellStyle name="Input Cell 5 2 2 25" xfId="23833"/>
    <cellStyle name="Input Cell 5 2 2 26" xfId="23834"/>
    <cellStyle name="Input Cell 5 2 2 27" xfId="23835"/>
    <cellStyle name="Input Cell 5 2 2 28" xfId="23836"/>
    <cellStyle name="Input Cell 5 2 2 29" xfId="23837"/>
    <cellStyle name="Input Cell 5 2 2 3" xfId="23838"/>
    <cellStyle name="Input Cell 5 2 2 30" xfId="23839"/>
    <cellStyle name="Input Cell 5 2 2 31" xfId="23840"/>
    <cellStyle name="Input Cell 5 2 2 32" xfId="23841"/>
    <cellStyle name="Input Cell 5 2 2 33" xfId="23842"/>
    <cellStyle name="Input Cell 5 2 2 34" xfId="23843"/>
    <cellStyle name="Input Cell 5 2 2 35" xfId="23844"/>
    <cellStyle name="Input Cell 5 2 2 36" xfId="23845"/>
    <cellStyle name="Input Cell 5 2 2 37" xfId="23846"/>
    <cellStyle name="Input Cell 5 2 2 38" xfId="23847"/>
    <cellStyle name="Input Cell 5 2 2 39" xfId="23848"/>
    <cellStyle name="Input Cell 5 2 2 4" xfId="23849"/>
    <cellStyle name="Input Cell 5 2 2 40" xfId="23850"/>
    <cellStyle name="Input Cell 5 2 2 41" xfId="23851"/>
    <cellStyle name="Input Cell 5 2 2 42" xfId="23852"/>
    <cellStyle name="Input Cell 5 2 2 43" xfId="23853"/>
    <cellStyle name="Input Cell 5 2 2 5" xfId="23854"/>
    <cellStyle name="Input Cell 5 2 2 6" xfId="23855"/>
    <cellStyle name="Input Cell 5 2 2 7" xfId="23856"/>
    <cellStyle name="Input Cell 5 2 2 8" xfId="23857"/>
    <cellStyle name="Input Cell 5 2 2 9" xfId="23858"/>
    <cellStyle name="Input Cell 5 2 20" xfId="23859"/>
    <cellStyle name="Input Cell 5 2 21" xfId="23860"/>
    <cellStyle name="Input Cell 5 2 22" xfId="23861"/>
    <cellStyle name="Input Cell 5 2 23" xfId="23862"/>
    <cellStyle name="Input Cell 5 2 24" xfId="23863"/>
    <cellStyle name="Input Cell 5 2 25" xfId="23864"/>
    <cellStyle name="Input Cell 5 2 26" xfId="23865"/>
    <cellStyle name="Input Cell 5 2 27" xfId="23866"/>
    <cellStyle name="Input Cell 5 2 28" xfId="23867"/>
    <cellStyle name="Input Cell 5 2 29" xfId="23868"/>
    <cellStyle name="Input Cell 5 2 3" xfId="23869"/>
    <cellStyle name="Input Cell 5 2 3 2" xfId="23870"/>
    <cellStyle name="Input Cell 5 2 3 3" xfId="23871"/>
    <cellStyle name="Input Cell 5 2 3 4" xfId="23872"/>
    <cellStyle name="Input Cell 5 2 3 5" xfId="23873"/>
    <cellStyle name="Input Cell 5 2 3 6" xfId="23874"/>
    <cellStyle name="Input Cell 5 2 30" xfId="23875"/>
    <cellStyle name="Input Cell 5 2 31" xfId="23876"/>
    <cellStyle name="Input Cell 5 2 32" xfId="23877"/>
    <cellStyle name="Input Cell 5 2 33" xfId="23878"/>
    <cellStyle name="Input Cell 5 2 34" xfId="23879"/>
    <cellStyle name="Input Cell 5 2 35" xfId="23880"/>
    <cellStyle name="Input Cell 5 2 36" xfId="23881"/>
    <cellStyle name="Input Cell 5 2 37" xfId="23882"/>
    <cellStyle name="Input Cell 5 2 38" xfId="23883"/>
    <cellStyle name="Input Cell 5 2 39" xfId="23884"/>
    <cellStyle name="Input Cell 5 2 4" xfId="23885"/>
    <cellStyle name="Input Cell 5 2 4 2" xfId="23886"/>
    <cellStyle name="Input Cell 5 2 4 3" xfId="23887"/>
    <cellStyle name="Input Cell 5 2 4 4" xfId="23888"/>
    <cellStyle name="Input Cell 5 2 4 5" xfId="23889"/>
    <cellStyle name="Input Cell 5 2 4 6" xfId="23890"/>
    <cellStyle name="Input Cell 5 2 40" xfId="23891"/>
    <cellStyle name="Input Cell 5 2 5" xfId="23892"/>
    <cellStyle name="Input Cell 5 2 6" xfId="23893"/>
    <cellStyle name="Input Cell 5 2 7" xfId="23894"/>
    <cellStyle name="Input Cell 5 2 8" xfId="23895"/>
    <cellStyle name="Input Cell 5 2 9" xfId="23896"/>
    <cellStyle name="Input Cell 5 20" xfId="23897"/>
    <cellStyle name="Input Cell 5 21" xfId="23898"/>
    <cellStyle name="Input Cell 5 22" xfId="23899"/>
    <cellStyle name="Input Cell 5 23" xfId="23900"/>
    <cellStyle name="Input Cell 5 24" xfId="23901"/>
    <cellStyle name="Input Cell 5 25" xfId="23902"/>
    <cellStyle name="Input Cell 5 26" xfId="23903"/>
    <cellStyle name="Input Cell 5 27" xfId="23904"/>
    <cellStyle name="Input Cell 5 28" xfId="23905"/>
    <cellStyle name="Input Cell 5 29" xfId="23906"/>
    <cellStyle name="Input Cell 5 3" xfId="23907"/>
    <cellStyle name="Input Cell 5 3 10" xfId="23908"/>
    <cellStyle name="Input Cell 5 3 11" xfId="23909"/>
    <cellStyle name="Input Cell 5 3 12" xfId="23910"/>
    <cellStyle name="Input Cell 5 3 13" xfId="23911"/>
    <cellStyle name="Input Cell 5 3 14" xfId="23912"/>
    <cellStyle name="Input Cell 5 3 15" xfId="23913"/>
    <cellStyle name="Input Cell 5 3 16" xfId="23914"/>
    <cellStyle name="Input Cell 5 3 17" xfId="23915"/>
    <cellStyle name="Input Cell 5 3 18" xfId="23916"/>
    <cellStyle name="Input Cell 5 3 19" xfId="23917"/>
    <cellStyle name="Input Cell 5 3 2" xfId="23918"/>
    <cellStyle name="Input Cell 5 3 2 10" xfId="23919"/>
    <cellStyle name="Input Cell 5 3 2 11" xfId="23920"/>
    <cellStyle name="Input Cell 5 3 2 12" xfId="23921"/>
    <cellStyle name="Input Cell 5 3 2 13" xfId="23922"/>
    <cellStyle name="Input Cell 5 3 2 14" xfId="23923"/>
    <cellStyle name="Input Cell 5 3 2 15" xfId="23924"/>
    <cellStyle name="Input Cell 5 3 2 16" xfId="23925"/>
    <cellStyle name="Input Cell 5 3 2 17" xfId="23926"/>
    <cellStyle name="Input Cell 5 3 2 18" xfId="23927"/>
    <cellStyle name="Input Cell 5 3 2 19" xfId="23928"/>
    <cellStyle name="Input Cell 5 3 2 2" xfId="23929"/>
    <cellStyle name="Input Cell 5 3 2 20" xfId="23930"/>
    <cellStyle name="Input Cell 5 3 2 21" xfId="23931"/>
    <cellStyle name="Input Cell 5 3 2 22" xfId="23932"/>
    <cellStyle name="Input Cell 5 3 2 23" xfId="23933"/>
    <cellStyle name="Input Cell 5 3 2 24" xfId="23934"/>
    <cellStyle name="Input Cell 5 3 2 25" xfId="23935"/>
    <cellStyle name="Input Cell 5 3 2 26" xfId="23936"/>
    <cellStyle name="Input Cell 5 3 2 27" xfId="23937"/>
    <cellStyle name="Input Cell 5 3 2 28" xfId="23938"/>
    <cellStyle name="Input Cell 5 3 2 29" xfId="23939"/>
    <cellStyle name="Input Cell 5 3 2 3" xfId="23940"/>
    <cellStyle name="Input Cell 5 3 2 30" xfId="23941"/>
    <cellStyle name="Input Cell 5 3 2 31" xfId="23942"/>
    <cellStyle name="Input Cell 5 3 2 32" xfId="23943"/>
    <cellStyle name="Input Cell 5 3 2 33" xfId="23944"/>
    <cellStyle name="Input Cell 5 3 2 34" xfId="23945"/>
    <cellStyle name="Input Cell 5 3 2 35" xfId="23946"/>
    <cellStyle name="Input Cell 5 3 2 36" xfId="23947"/>
    <cellStyle name="Input Cell 5 3 2 37" xfId="23948"/>
    <cellStyle name="Input Cell 5 3 2 38" xfId="23949"/>
    <cellStyle name="Input Cell 5 3 2 39" xfId="23950"/>
    <cellStyle name="Input Cell 5 3 2 4" xfId="23951"/>
    <cellStyle name="Input Cell 5 3 2 40" xfId="23952"/>
    <cellStyle name="Input Cell 5 3 2 41" xfId="23953"/>
    <cellStyle name="Input Cell 5 3 2 42" xfId="23954"/>
    <cellStyle name="Input Cell 5 3 2 43" xfId="23955"/>
    <cellStyle name="Input Cell 5 3 2 5" xfId="23956"/>
    <cellStyle name="Input Cell 5 3 2 6" xfId="23957"/>
    <cellStyle name="Input Cell 5 3 2 7" xfId="23958"/>
    <cellStyle name="Input Cell 5 3 2 8" xfId="23959"/>
    <cellStyle name="Input Cell 5 3 2 9" xfId="23960"/>
    <cellStyle name="Input Cell 5 3 20" xfId="23961"/>
    <cellStyle name="Input Cell 5 3 21" xfId="23962"/>
    <cellStyle name="Input Cell 5 3 22" xfId="23963"/>
    <cellStyle name="Input Cell 5 3 23" xfId="23964"/>
    <cellStyle name="Input Cell 5 3 24" xfId="23965"/>
    <cellStyle name="Input Cell 5 3 25" xfId="23966"/>
    <cellStyle name="Input Cell 5 3 26" xfId="23967"/>
    <cellStyle name="Input Cell 5 3 27" xfId="23968"/>
    <cellStyle name="Input Cell 5 3 28" xfId="23969"/>
    <cellStyle name="Input Cell 5 3 29" xfId="23970"/>
    <cellStyle name="Input Cell 5 3 3" xfId="23971"/>
    <cellStyle name="Input Cell 5 3 30" xfId="23972"/>
    <cellStyle name="Input Cell 5 3 31" xfId="23973"/>
    <cellStyle name="Input Cell 5 3 32" xfId="23974"/>
    <cellStyle name="Input Cell 5 3 33" xfId="23975"/>
    <cellStyle name="Input Cell 5 3 34" xfId="23976"/>
    <cellStyle name="Input Cell 5 3 35" xfId="23977"/>
    <cellStyle name="Input Cell 5 3 36" xfId="23978"/>
    <cellStyle name="Input Cell 5 3 37" xfId="23979"/>
    <cellStyle name="Input Cell 5 3 38" xfId="23980"/>
    <cellStyle name="Input Cell 5 3 39" xfId="23981"/>
    <cellStyle name="Input Cell 5 3 4" xfId="23982"/>
    <cellStyle name="Input Cell 5 3 40" xfId="23983"/>
    <cellStyle name="Input Cell 5 3 41" xfId="23984"/>
    <cellStyle name="Input Cell 5 3 42" xfId="23985"/>
    <cellStyle name="Input Cell 5 3 43" xfId="23986"/>
    <cellStyle name="Input Cell 5 3 5" xfId="23987"/>
    <cellStyle name="Input Cell 5 3 6" xfId="23988"/>
    <cellStyle name="Input Cell 5 3 7" xfId="23989"/>
    <cellStyle name="Input Cell 5 3 8" xfId="23990"/>
    <cellStyle name="Input Cell 5 3 9" xfId="23991"/>
    <cellStyle name="Input Cell 5 30" xfId="23992"/>
    <cellStyle name="Input Cell 5 31" xfId="23993"/>
    <cellStyle name="Input Cell 5 32" xfId="23994"/>
    <cellStyle name="Input Cell 5 33" xfId="23995"/>
    <cellStyle name="Input Cell 5 34" xfId="23996"/>
    <cellStyle name="Input Cell 5 35" xfId="23997"/>
    <cellStyle name="Input Cell 5 36" xfId="23998"/>
    <cellStyle name="Input Cell 5 37" xfId="23999"/>
    <cellStyle name="Input Cell 5 38" xfId="24000"/>
    <cellStyle name="Input Cell 5 39" xfId="24001"/>
    <cellStyle name="Input Cell 5 4" xfId="24002"/>
    <cellStyle name="Input Cell 5 4 2" xfId="24003"/>
    <cellStyle name="Input Cell 5 4 3" xfId="24004"/>
    <cellStyle name="Input Cell 5 4 4" xfId="24005"/>
    <cellStyle name="Input Cell 5 4 5" xfId="24006"/>
    <cellStyle name="Input Cell 5 4 6" xfId="24007"/>
    <cellStyle name="Input Cell 5 40" xfId="24008"/>
    <cellStyle name="Input Cell 5 41" xfId="24009"/>
    <cellStyle name="Input Cell 5 42" xfId="24010"/>
    <cellStyle name="Input Cell 5 5" xfId="24011"/>
    <cellStyle name="Input Cell 5 5 2" xfId="24012"/>
    <cellStyle name="Input Cell 5 5 3" xfId="24013"/>
    <cellStyle name="Input Cell 5 5 4" xfId="24014"/>
    <cellStyle name="Input Cell 5 5 5" xfId="24015"/>
    <cellStyle name="Input Cell 5 5 6" xfId="24016"/>
    <cellStyle name="Input Cell 5 6" xfId="24017"/>
    <cellStyle name="Input Cell 5 7" xfId="24018"/>
    <cellStyle name="Input Cell 5 8" xfId="24019"/>
    <cellStyle name="Input Cell 5 9" xfId="24020"/>
    <cellStyle name="Input Cell 6" xfId="24021"/>
    <cellStyle name="Input Cell 6 10" xfId="24022"/>
    <cellStyle name="Input Cell 6 11" xfId="24023"/>
    <cellStyle name="Input Cell 6 12" xfId="24024"/>
    <cellStyle name="Input Cell 6 13" xfId="24025"/>
    <cellStyle name="Input Cell 6 14" xfId="24026"/>
    <cellStyle name="Input Cell 6 15" xfId="24027"/>
    <cellStyle name="Input Cell 6 16" xfId="24028"/>
    <cellStyle name="Input Cell 6 17" xfId="24029"/>
    <cellStyle name="Input Cell 6 18" xfId="24030"/>
    <cellStyle name="Input Cell 6 19" xfId="24031"/>
    <cellStyle name="Input Cell 6 2" xfId="24032"/>
    <cellStyle name="Input Cell 6 2 10" xfId="24033"/>
    <cellStyle name="Input Cell 6 2 11" xfId="24034"/>
    <cellStyle name="Input Cell 6 2 12" xfId="24035"/>
    <cellStyle name="Input Cell 6 2 13" xfId="24036"/>
    <cellStyle name="Input Cell 6 2 14" xfId="24037"/>
    <cellStyle name="Input Cell 6 2 15" xfId="24038"/>
    <cellStyle name="Input Cell 6 2 16" xfId="24039"/>
    <cellStyle name="Input Cell 6 2 17" xfId="24040"/>
    <cellStyle name="Input Cell 6 2 18" xfId="24041"/>
    <cellStyle name="Input Cell 6 2 19" xfId="24042"/>
    <cellStyle name="Input Cell 6 2 2" xfId="24043"/>
    <cellStyle name="Input Cell 6 2 2 10" xfId="24044"/>
    <cellStyle name="Input Cell 6 2 2 11" xfId="24045"/>
    <cellStyle name="Input Cell 6 2 2 12" xfId="24046"/>
    <cellStyle name="Input Cell 6 2 2 13" xfId="24047"/>
    <cellStyle name="Input Cell 6 2 2 14" xfId="24048"/>
    <cellStyle name="Input Cell 6 2 2 15" xfId="24049"/>
    <cellStyle name="Input Cell 6 2 2 16" xfId="24050"/>
    <cellStyle name="Input Cell 6 2 2 17" xfId="24051"/>
    <cellStyle name="Input Cell 6 2 2 18" xfId="24052"/>
    <cellStyle name="Input Cell 6 2 2 19" xfId="24053"/>
    <cellStyle name="Input Cell 6 2 2 2" xfId="24054"/>
    <cellStyle name="Input Cell 6 2 2 2 10" xfId="24055"/>
    <cellStyle name="Input Cell 6 2 2 2 11" xfId="24056"/>
    <cellStyle name="Input Cell 6 2 2 2 12" xfId="24057"/>
    <cellStyle name="Input Cell 6 2 2 2 13" xfId="24058"/>
    <cellStyle name="Input Cell 6 2 2 2 14" xfId="24059"/>
    <cellStyle name="Input Cell 6 2 2 2 15" xfId="24060"/>
    <cellStyle name="Input Cell 6 2 2 2 16" xfId="24061"/>
    <cellStyle name="Input Cell 6 2 2 2 17" xfId="24062"/>
    <cellStyle name="Input Cell 6 2 2 2 18" xfId="24063"/>
    <cellStyle name="Input Cell 6 2 2 2 19" xfId="24064"/>
    <cellStyle name="Input Cell 6 2 2 2 2" xfId="24065"/>
    <cellStyle name="Input Cell 6 2 2 2 20" xfId="24066"/>
    <cellStyle name="Input Cell 6 2 2 2 21" xfId="24067"/>
    <cellStyle name="Input Cell 6 2 2 2 22" xfId="24068"/>
    <cellStyle name="Input Cell 6 2 2 2 23" xfId="24069"/>
    <cellStyle name="Input Cell 6 2 2 2 24" xfId="24070"/>
    <cellStyle name="Input Cell 6 2 2 2 25" xfId="24071"/>
    <cellStyle name="Input Cell 6 2 2 2 26" xfId="24072"/>
    <cellStyle name="Input Cell 6 2 2 2 27" xfId="24073"/>
    <cellStyle name="Input Cell 6 2 2 2 28" xfId="24074"/>
    <cellStyle name="Input Cell 6 2 2 2 29" xfId="24075"/>
    <cellStyle name="Input Cell 6 2 2 2 3" xfId="24076"/>
    <cellStyle name="Input Cell 6 2 2 2 30" xfId="24077"/>
    <cellStyle name="Input Cell 6 2 2 2 31" xfId="24078"/>
    <cellStyle name="Input Cell 6 2 2 2 32" xfId="24079"/>
    <cellStyle name="Input Cell 6 2 2 2 33" xfId="24080"/>
    <cellStyle name="Input Cell 6 2 2 2 34" xfId="24081"/>
    <cellStyle name="Input Cell 6 2 2 2 35" xfId="24082"/>
    <cellStyle name="Input Cell 6 2 2 2 36" xfId="24083"/>
    <cellStyle name="Input Cell 6 2 2 2 37" xfId="24084"/>
    <cellStyle name="Input Cell 6 2 2 2 38" xfId="24085"/>
    <cellStyle name="Input Cell 6 2 2 2 39" xfId="24086"/>
    <cellStyle name="Input Cell 6 2 2 2 4" xfId="24087"/>
    <cellStyle name="Input Cell 6 2 2 2 40" xfId="24088"/>
    <cellStyle name="Input Cell 6 2 2 2 41" xfId="24089"/>
    <cellStyle name="Input Cell 6 2 2 2 42" xfId="24090"/>
    <cellStyle name="Input Cell 6 2 2 2 43" xfId="24091"/>
    <cellStyle name="Input Cell 6 2 2 2 5" xfId="24092"/>
    <cellStyle name="Input Cell 6 2 2 2 6" xfId="24093"/>
    <cellStyle name="Input Cell 6 2 2 2 7" xfId="24094"/>
    <cellStyle name="Input Cell 6 2 2 2 8" xfId="24095"/>
    <cellStyle name="Input Cell 6 2 2 2 9" xfId="24096"/>
    <cellStyle name="Input Cell 6 2 2 20" xfId="24097"/>
    <cellStyle name="Input Cell 6 2 2 21" xfId="24098"/>
    <cellStyle name="Input Cell 6 2 2 22" xfId="24099"/>
    <cellStyle name="Input Cell 6 2 2 23" xfId="24100"/>
    <cellStyle name="Input Cell 6 2 2 24" xfId="24101"/>
    <cellStyle name="Input Cell 6 2 2 25" xfId="24102"/>
    <cellStyle name="Input Cell 6 2 2 26" xfId="24103"/>
    <cellStyle name="Input Cell 6 2 2 27" xfId="24104"/>
    <cellStyle name="Input Cell 6 2 2 28" xfId="24105"/>
    <cellStyle name="Input Cell 6 2 2 29" xfId="24106"/>
    <cellStyle name="Input Cell 6 2 2 3" xfId="24107"/>
    <cellStyle name="Input Cell 6 2 2 30" xfId="24108"/>
    <cellStyle name="Input Cell 6 2 2 31" xfId="24109"/>
    <cellStyle name="Input Cell 6 2 2 32" xfId="24110"/>
    <cellStyle name="Input Cell 6 2 2 33" xfId="24111"/>
    <cellStyle name="Input Cell 6 2 2 34" xfId="24112"/>
    <cellStyle name="Input Cell 6 2 2 35" xfId="24113"/>
    <cellStyle name="Input Cell 6 2 2 36" xfId="24114"/>
    <cellStyle name="Input Cell 6 2 2 37" xfId="24115"/>
    <cellStyle name="Input Cell 6 2 2 38" xfId="24116"/>
    <cellStyle name="Input Cell 6 2 2 39" xfId="24117"/>
    <cellStyle name="Input Cell 6 2 2 4" xfId="24118"/>
    <cellStyle name="Input Cell 6 2 2 40" xfId="24119"/>
    <cellStyle name="Input Cell 6 2 2 41" xfId="24120"/>
    <cellStyle name="Input Cell 6 2 2 42" xfId="24121"/>
    <cellStyle name="Input Cell 6 2 2 43" xfId="24122"/>
    <cellStyle name="Input Cell 6 2 2 5" xfId="24123"/>
    <cellStyle name="Input Cell 6 2 2 6" xfId="24124"/>
    <cellStyle name="Input Cell 6 2 2 7" xfId="24125"/>
    <cellStyle name="Input Cell 6 2 2 8" xfId="24126"/>
    <cellStyle name="Input Cell 6 2 2 9" xfId="24127"/>
    <cellStyle name="Input Cell 6 2 20" xfId="24128"/>
    <cellStyle name="Input Cell 6 2 21" xfId="24129"/>
    <cellStyle name="Input Cell 6 2 22" xfId="24130"/>
    <cellStyle name="Input Cell 6 2 23" xfId="24131"/>
    <cellStyle name="Input Cell 6 2 24" xfId="24132"/>
    <cellStyle name="Input Cell 6 2 25" xfId="24133"/>
    <cellStyle name="Input Cell 6 2 26" xfId="24134"/>
    <cellStyle name="Input Cell 6 2 27" xfId="24135"/>
    <cellStyle name="Input Cell 6 2 28" xfId="24136"/>
    <cellStyle name="Input Cell 6 2 29" xfId="24137"/>
    <cellStyle name="Input Cell 6 2 3" xfId="24138"/>
    <cellStyle name="Input Cell 6 2 3 2" xfId="24139"/>
    <cellStyle name="Input Cell 6 2 3 3" xfId="24140"/>
    <cellStyle name="Input Cell 6 2 3 4" xfId="24141"/>
    <cellStyle name="Input Cell 6 2 3 5" xfId="24142"/>
    <cellStyle name="Input Cell 6 2 3 6" xfId="24143"/>
    <cellStyle name="Input Cell 6 2 30" xfId="24144"/>
    <cellStyle name="Input Cell 6 2 31" xfId="24145"/>
    <cellStyle name="Input Cell 6 2 32" xfId="24146"/>
    <cellStyle name="Input Cell 6 2 33" xfId="24147"/>
    <cellStyle name="Input Cell 6 2 34" xfId="24148"/>
    <cellStyle name="Input Cell 6 2 35" xfId="24149"/>
    <cellStyle name="Input Cell 6 2 36" xfId="24150"/>
    <cellStyle name="Input Cell 6 2 37" xfId="24151"/>
    <cellStyle name="Input Cell 6 2 38" xfId="24152"/>
    <cellStyle name="Input Cell 6 2 39" xfId="24153"/>
    <cellStyle name="Input Cell 6 2 4" xfId="24154"/>
    <cellStyle name="Input Cell 6 2 4 2" xfId="24155"/>
    <cellStyle name="Input Cell 6 2 4 3" xfId="24156"/>
    <cellStyle name="Input Cell 6 2 4 4" xfId="24157"/>
    <cellStyle name="Input Cell 6 2 4 5" xfId="24158"/>
    <cellStyle name="Input Cell 6 2 4 6" xfId="24159"/>
    <cellStyle name="Input Cell 6 2 40" xfId="24160"/>
    <cellStyle name="Input Cell 6 2 5" xfId="24161"/>
    <cellStyle name="Input Cell 6 2 6" xfId="24162"/>
    <cellStyle name="Input Cell 6 2 7" xfId="24163"/>
    <cellStyle name="Input Cell 6 2 8" xfId="24164"/>
    <cellStyle name="Input Cell 6 2 9" xfId="24165"/>
    <cellStyle name="Input Cell 6 20" xfId="24166"/>
    <cellStyle name="Input Cell 6 21" xfId="24167"/>
    <cellStyle name="Input Cell 6 22" xfId="24168"/>
    <cellStyle name="Input Cell 6 23" xfId="24169"/>
    <cellStyle name="Input Cell 6 24" xfId="24170"/>
    <cellStyle name="Input Cell 6 25" xfId="24171"/>
    <cellStyle name="Input Cell 6 26" xfId="24172"/>
    <cellStyle name="Input Cell 6 27" xfId="24173"/>
    <cellStyle name="Input Cell 6 28" xfId="24174"/>
    <cellStyle name="Input Cell 6 29" xfId="24175"/>
    <cellStyle name="Input Cell 6 3" xfId="24176"/>
    <cellStyle name="Input Cell 6 3 10" xfId="24177"/>
    <cellStyle name="Input Cell 6 3 11" xfId="24178"/>
    <cellStyle name="Input Cell 6 3 12" xfId="24179"/>
    <cellStyle name="Input Cell 6 3 13" xfId="24180"/>
    <cellStyle name="Input Cell 6 3 14" xfId="24181"/>
    <cellStyle name="Input Cell 6 3 15" xfId="24182"/>
    <cellStyle name="Input Cell 6 3 16" xfId="24183"/>
    <cellStyle name="Input Cell 6 3 17" xfId="24184"/>
    <cellStyle name="Input Cell 6 3 18" xfId="24185"/>
    <cellStyle name="Input Cell 6 3 19" xfId="24186"/>
    <cellStyle name="Input Cell 6 3 2" xfId="24187"/>
    <cellStyle name="Input Cell 6 3 2 10" xfId="24188"/>
    <cellStyle name="Input Cell 6 3 2 11" xfId="24189"/>
    <cellStyle name="Input Cell 6 3 2 12" xfId="24190"/>
    <cellStyle name="Input Cell 6 3 2 13" xfId="24191"/>
    <cellStyle name="Input Cell 6 3 2 14" xfId="24192"/>
    <cellStyle name="Input Cell 6 3 2 15" xfId="24193"/>
    <cellStyle name="Input Cell 6 3 2 16" xfId="24194"/>
    <cellStyle name="Input Cell 6 3 2 17" xfId="24195"/>
    <cellStyle name="Input Cell 6 3 2 18" xfId="24196"/>
    <cellStyle name="Input Cell 6 3 2 19" xfId="24197"/>
    <cellStyle name="Input Cell 6 3 2 2" xfId="24198"/>
    <cellStyle name="Input Cell 6 3 2 20" xfId="24199"/>
    <cellStyle name="Input Cell 6 3 2 21" xfId="24200"/>
    <cellStyle name="Input Cell 6 3 2 22" xfId="24201"/>
    <cellStyle name="Input Cell 6 3 2 23" xfId="24202"/>
    <cellStyle name="Input Cell 6 3 2 24" xfId="24203"/>
    <cellStyle name="Input Cell 6 3 2 25" xfId="24204"/>
    <cellStyle name="Input Cell 6 3 2 26" xfId="24205"/>
    <cellStyle name="Input Cell 6 3 2 27" xfId="24206"/>
    <cellStyle name="Input Cell 6 3 2 28" xfId="24207"/>
    <cellStyle name="Input Cell 6 3 2 29" xfId="24208"/>
    <cellStyle name="Input Cell 6 3 2 3" xfId="24209"/>
    <cellStyle name="Input Cell 6 3 2 30" xfId="24210"/>
    <cellStyle name="Input Cell 6 3 2 31" xfId="24211"/>
    <cellStyle name="Input Cell 6 3 2 32" xfId="24212"/>
    <cellStyle name="Input Cell 6 3 2 33" xfId="24213"/>
    <cellStyle name="Input Cell 6 3 2 34" xfId="24214"/>
    <cellStyle name="Input Cell 6 3 2 35" xfId="24215"/>
    <cellStyle name="Input Cell 6 3 2 36" xfId="24216"/>
    <cellStyle name="Input Cell 6 3 2 37" xfId="24217"/>
    <cellStyle name="Input Cell 6 3 2 38" xfId="24218"/>
    <cellStyle name="Input Cell 6 3 2 39" xfId="24219"/>
    <cellStyle name="Input Cell 6 3 2 4" xfId="24220"/>
    <cellStyle name="Input Cell 6 3 2 40" xfId="24221"/>
    <cellStyle name="Input Cell 6 3 2 41" xfId="24222"/>
    <cellStyle name="Input Cell 6 3 2 42" xfId="24223"/>
    <cellStyle name="Input Cell 6 3 2 43" xfId="24224"/>
    <cellStyle name="Input Cell 6 3 2 5" xfId="24225"/>
    <cellStyle name="Input Cell 6 3 2 6" xfId="24226"/>
    <cellStyle name="Input Cell 6 3 2 7" xfId="24227"/>
    <cellStyle name="Input Cell 6 3 2 8" xfId="24228"/>
    <cellStyle name="Input Cell 6 3 2 9" xfId="24229"/>
    <cellStyle name="Input Cell 6 3 20" xfId="24230"/>
    <cellStyle name="Input Cell 6 3 21" xfId="24231"/>
    <cellStyle name="Input Cell 6 3 22" xfId="24232"/>
    <cellStyle name="Input Cell 6 3 23" xfId="24233"/>
    <cellStyle name="Input Cell 6 3 24" xfId="24234"/>
    <cellStyle name="Input Cell 6 3 25" xfId="24235"/>
    <cellStyle name="Input Cell 6 3 26" xfId="24236"/>
    <cellStyle name="Input Cell 6 3 27" xfId="24237"/>
    <cellStyle name="Input Cell 6 3 28" xfId="24238"/>
    <cellStyle name="Input Cell 6 3 29" xfId="24239"/>
    <cellStyle name="Input Cell 6 3 3" xfId="24240"/>
    <cellStyle name="Input Cell 6 3 30" xfId="24241"/>
    <cellStyle name="Input Cell 6 3 31" xfId="24242"/>
    <cellStyle name="Input Cell 6 3 32" xfId="24243"/>
    <cellStyle name="Input Cell 6 3 33" xfId="24244"/>
    <cellStyle name="Input Cell 6 3 34" xfId="24245"/>
    <cellStyle name="Input Cell 6 3 35" xfId="24246"/>
    <cellStyle name="Input Cell 6 3 36" xfId="24247"/>
    <cellStyle name="Input Cell 6 3 37" xfId="24248"/>
    <cellStyle name="Input Cell 6 3 38" xfId="24249"/>
    <cellStyle name="Input Cell 6 3 39" xfId="24250"/>
    <cellStyle name="Input Cell 6 3 4" xfId="24251"/>
    <cellStyle name="Input Cell 6 3 40" xfId="24252"/>
    <cellStyle name="Input Cell 6 3 41" xfId="24253"/>
    <cellStyle name="Input Cell 6 3 42" xfId="24254"/>
    <cellStyle name="Input Cell 6 3 43" xfId="24255"/>
    <cellStyle name="Input Cell 6 3 5" xfId="24256"/>
    <cellStyle name="Input Cell 6 3 6" xfId="24257"/>
    <cellStyle name="Input Cell 6 3 7" xfId="24258"/>
    <cellStyle name="Input Cell 6 3 8" xfId="24259"/>
    <cellStyle name="Input Cell 6 3 9" xfId="24260"/>
    <cellStyle name="Input Cell 6 30" xfId="24261"/>
    <cellStyle name="Input Cell 6 31" xfId="24262"/>
    <cellStyle name="Input Cell 6 32" xfId="24263"/>
    <cellStyle name="Input Cell 6 33" xfId="24264"/>
    <cellStyle name="Input Cell 6 34" xfId="24265"/>
    <cellStyle name="Input Cell 6 35" xfId="24266"/>
    <cellStyle name="Input Cell 6 36" xfId="24267"/>
    <cellStyle name="Input Cell 6 37" xfId="24268"/>
    <cellStyle name="Input Cell 6 38" xfId="24269"/>
    <cellStyle name="Input Cell 6 39" xfId="24270"/>
    <cellStyle name="Input Cell 6 4" xfId="24271"/>
    <cellStyle name="Input Cell 6 4 2" xfId="24272"/>
    <cellStyle name="Input Cell 6 4 3" xfId="24273"/>
    <cellStyle name="Input Cell 6 4 4" xfId="24274"/>
    <cellStyle name="Input Cell 6 4 5" xfId="24275"/>
    <cellStyle name="Input Cell 6 4 6" xfId="24276"/>
    <cellStyle name="Input Cell 6 40" xfId="24277"/>
    <cellStyle name="Input Cell 6 41" xfId="24278"/>
    <cellStyle name="Input Cell 6 42" xfId="24279"/>
    <cellStyle name="Input Cell 6 5" xfId="24280"/>
    <cellStyle name="Input Cell 6 5 2" xfId="24281"/>
    <cellStyle name="Input Cell 6 5 3" xfId="24282"/>
    <cellStyle name="Input Cell 6 5 4" xfId="24283"/>
    <cellStyle name="Input Cell 6 5 5" xfId="24284"/>
    <cellStyle name="Input Cell 6 5 6" xfId="24285"/>
    <cellStyle name="Input Cell 6 6" xfId="24286"/>
    <cellStyle name="Input Cell 6 7" xfId="24287"/>
    <cellStyle name="Input Cell 6 8" xfId="24288"/>
    <cellStyle name="Input Cell 6 9" xfId="24289"/>
    <cellStyle name="Input Cell 7" xfId="24290"/>
    <cellStyle name="Input Cell 7 10" xfId="24291"/>
    <cellStyle name="Input Cell 7 11" xfId="24292"/>
    <cellStyle name="Input Cell 7 12" xfId="24293"/>
    <cellStyle name="Input Cell 7 13" xfId="24294"/>
    <cellStyle name="Input Cell 7 14" xfId="24295"/>
    <cellStyle name="Input Cell 7 15" xfId="24296"/>
    <cellStyle name="Input Cell 7 16" xfId="24297"/>
    <cellStyle name="Input Cell 7 17" xfId="24298"/>
    <cellStyle name="Input Cell 7 18" xfId="24299"/>
    <cellStyle name="Input Cell 7 19" xfId="24300"/>
    <cellStyle name="Input Cell 7 2" xfId="24301"/>
    <cellStyle name="Input Cell 7 2 10" xfId="24302"/>
    <cellStyle name="Input Cell 7 2 11" xfId="24303"/>
    <cellStyle name="Input Cell 7 2 12" xfId="24304"/>
    <cellStyle name="Input Cell 7 2 13" xfId="24305"/>
    <cellStyle name="Input Cell 7 2 14" xfId="24306"/>
    <cellStyle name="Input Cell 7 2 15" xfId="24307"/>
    <cellStyle name="Input Cell 7 2 16" xfId="24308"/>
    <cellStyle name="Input Cell 7 2 17" xfId="24309"/>
    <cellStyle name="Input Cell 7 2 18" xfId="24310"/>
    <cellStyle name="Input Cell 7 2 19" xfId="24311"/>
    <cellStyle name="Input Cell 7 2 2" xfId="24312"/>
    <cellStyle name="Input Cell 7 2 2 10" xfId="24313"/>
    <cellStyle name="Input Cell 7 2 2 11" xfId="24314"/>
    <cellStyle name="Input Cell 7 2 2 12" xfId="24315"/>
    <cellStyle name="Input Cell 7 2 2 13" xfId="24316"/>
    <cellStyle name="Input Cell 7 2 2 14" xfId="24317"/>
    <cellStyle name="Input Cell 7 2 2 15" xfId="24318"/>
    <cellStyle name="Input Cell 7 2 2 16" xfId="24319"/>
    <cellStyle name="Input Cell 7 2 2 17" xfId="24320"/>
    <cellStyle name="Input Cell 7 2 2 18" xfId="24321"/>
    <cellStyle name="Input Cell 7 2 2 19" xfId="24322"/>
    <cellStyle name="Input Cell 7 2 2 2" xfId="24323"/>
    <cellStyle name="Input Cell 7 2 2 2 10" xfId="24324"/>
    <cellStyle name="Input Cell 7 2 2 2 11" xfId="24325"/>
    <cellStyle name="Input Cell 7 2 2 2 12" xfId="24326"/>
    <cellStyle name="Input Cell 7 2 2 2 13" xfId="24327"/>
    <cellStyle name="Input Cell 7 2 2 2 14" xfId="24328"/>
    <cellStyle name="Input Cell 7 2 2 2 15" xfId="24329"/>
    <cellStyle name="Input Cell 7 2 2 2 16" xfId="24330"/>
    <cellStyle name="Input Cell 7 2 2 2 17" xfId="24331"/>
    <cellStyle name="Input Cell 7 2 2 2 18" xfId="24332"/>
    <cellStyle name="Input Cell 7 2 2 2 19" xfId="24333"/>
    <cellStyle name="Input Cell 7 2 2 2 2" xfId="24334"/>
    <cellStyle name="Input Cell 7 2 2 2 20" xfId="24335"/>
    <cellStyle name="Input Cell 7 2 2 2 21" xfId="24336"/>
    <cellStyle name="Input Cell 7 2 2 2 22" xfId="24337"/>
    <cellStyle name="Input Cell 7 2 2 2 23" xfId="24338"/>
    <cellStyle name="Input Cell 7 2 2 2 24" xfId="24339"/>
    <cellStyle name="Input Cell 7 2 2 2 25" xfId="24340"/>
    <cellStyle name="Input Cell 7 2 2 2 26" xfId="24341"/>
    <cellStyle name="Input Cell 7 2 2 2 27" xfId="24342"/>
    <cellStyle name="Input Cell 7 2 2 2 28" xfId="24343"/>
    <cellStyle name="Input Cell 7 2 2 2 29" xfId="24344"/>
    <cellStyle name="Input Cell 7 2 2 2 3" xfId="24345"/>
    <cellStyle name="Input Cell 7 2 2 2 30" xfId="24346"/>
    <cellStyle name="Input Cell 7 2 2 2 31" xfId="24347"/>
    <cellStyle name="Input Cell 7 2 2 2 32" xfId="24348"/>
    <cellStyle name="Input Cell 7 2 2 2 33" xfId="24349"/>
    <cellStyle name="Input Cell 7 2 2 2 34" xfId="24350"/>
    <cellStyle name="Input Cell 7 2 2 2 35" xfId="24351"/>
    <cellStyle name="Input Cell 7 2 2 2 36" xfId="24352"/>
    <cellStyle name="Input Cell 7 2 2 2 37" xfId="24353"/>
    <cellStyle name="Input Cell 7 2 2 2 38" xfId="24354"/>
    <cellStyle name="Input Cell 7 2 2 2 39" xfId="24355"/>
    <cellStyle name="Input Cell 7 2 2 2 4" xfId="24356"/>
    <cellStyle name="Input Cell 7 2 2 2 40" xfId="24357"/>
    <cellStyle name="Input Cell 7 2 2 2 41" xfId="24358"/>
    <cellStyle name="Input Cell 7 2 2 2 42" xfId="24359"/>
    <cellStyle name="Input Cell 7 2 2 2 43" xfId="24360"/>
    <cellStyle name="Input Cell 7 2 2 2 5" xfId="24361"/>
    <cellStyle name="Input Cell 7 2 2 2 6" xfId="24362"/>
    <cellStyle name="Input Cell 7 2 2 2 7" xfId="24363"/>
    <cellStyle name="Input Cell 7 2 2 2 8" xfId="24364"/>
    <cellStyle name="Input Cell 7 2 2 2 9" xfId="24365"/>
    <cellStyle name="Input Cell 7 2 2 20" xfId="24366"/>
    <cellStyle name="Input Cell 7 2 2 21" xfId="24367"/>
    <cellStyle name="Input Cell 7 2 2 22" xfId="24368"/>
    <cellStyle name="Input Cell 7 2 2 23" xfId="24369"/>
    <cellStyle name="Input Cell 7 2 2 24" xfId="24370"/>
    <cellStyle name="Input Cell 7 2 2 25" xfId="24371"/>
    <cellStyle name="Input Cell 7 2 2 26" xfId="24372"/>
    <cellStyle name="Input Cell 7 2 2 27" xfId="24373"/>
    <cellStyle name="Input Cell 7 2 2 28" xfId="24374"/>
    <cellStyle name="Input Cell 7 2 2 29" xfId="24375"/>
    <cellStyle name="Input Cell 7 2 2 3" xfId="24376"/>
    <cellStyle name="Input Cell 7 2 2 30" xfId="24377"/>
    <cellStyle name="Input Cell 7 2 2 31" xfId="24378"/>
    <cellStyle name="Input Cell 7 2 2 32" xfId="24379"/>
    <cellStyle name="Input Cell 7 2 2 33" xfId="24380"/>
    <cellStyle name="Input Cell 7 2 2 34" xfId="24381"/>
    <cellStyle name="Input Cell 7 2 2 35" xfId="24382"/>
    <cellStyle name="Input Cell 7 2 2 36" xfId="24383"/>
    <cellStyle name="Input Cell 7 2 2 37" xfId="24384"/>
    <cellStyle name="Input Cell 7 2 2 38" xfId="24385"/>
    <cellStyle name="Input Cell 7 2 2 39" xfId="24386"/>
    <cellStyle name="Input Cell 7 2 2 4" xfId="24387"/>
    <cellStyle name="Input Cell 7 2 2 40" xfId="24388"/>
    <cellStyle name="Input Cell 7 2 2 41" xfId="24389"/>
    <cellStyle name="Input Cell 7 2 2 42" xfId="24390"/>
    <cellStyle name="Input Cell 7 2 2 43" xfId="24391"/>
    <cellStyle name="Input Cell 7 2 2 5" xfId="24392"/>
    <cellStyle name="Input Cell 7 2 2 6" xfId="24393"/>
    <cellStyle name="Input Cell 7 2 2 7" xfId="24394"/>
    <cellStyle name="Input Cell 7 2 2 8" xfId="24395"/>
    <cellStyle name="Input Cell 7 2 2 9" xfId="24396"/>
    <cellStyle name="Input Cell 7 2 20" xfId="24397"/>
    <cellStyle name="Input Cell 7 2 21" xfId="24398"/>
    <cellStyle name="Input Cell 7 2 22" xfId="24399"/>
    <cellStyle name="Input Cell 7 2 23" xfId="24400"/>
    <cellStyle name="Input Cell 7 2 24" xfId="24401"/>
    <cellStyle name="Input Cell 7 2 25" xfId="24402"/>
    <cellStyle name="Input Cell 7 2 26" xfId="24403"/>
    <cellStyle name="Input Cell 7 2 27" xfId="24404"/>
    <cellStyle name="Input Cell 7 2 28" xfId="24405"/>
    <cellStyle name="Input Cell 7 2 29" xfId="24406"/>
    <cellStyle name="Input Cell 7 2 3" xfId="24407"/>
    <cellStyle name="Input Cell 7 2 3 2" xfId="24408"/>
    <cellStyle name="Input Cell 7 2 3 3" xfId="24409"/>
    <cellStyle name="Input Cell 7 2 3 4" xfId="24410"/>
    <cellStyle name="Input Cell 7 2 3 5" xfId="24411"/>
    <cellStyle name="Input Cell 7 2 3 6" xfId="24412"/>
    <cellStyle name="Input Cell 7 2 30" xfId="24413"/>
    <cellStyle name="Input Cell 7 2 31" xfId="24414"/>
    <cellStyle name="Input Cell 7 2 32" xfId="24415"/>
    <cellStyle name="Input Cell 7 2 33" xfId="24416"/>
    <cellStyle name="Input Cell 7 2 34" xfId="24417"/>
    <cellStyle name="Input Cell 7 2 35" xfId="24418"/>
    <cellStyle name="Input Cell 7 2 36" xfId="24419"/>
    <cellStyle name="Input Cell 7 2 37" xfId="24420"/>
    <cellStyle name="Input Cell 7 2 38" xfId="24421"/>
    <cellStyle name="Input Cell 7 2 39" xfId="24422"/>
    <cellStyle name="Input Cell 7 2 4" xfId="24423"/>
    <cellStyle name="Input Cell 7 2 4 2" xfId="24424"/>
    <cellStyle name="Input Cell 7 2 4 3" xfId="24425"/>
    <cellStyle name="Input Cell 7 2 4 4" xfId="24426"/>
    <cellStyle name="Input Cell 7 2 4 5" xfId="24427"/>
    <cellStyle name="Input Cell 7 2 4 6" xfId="24428"/>
    <cellStyle name="Input Cell 7 2 40" xfId="24429"/>
    <cellStyle name="Input Cell 7 2 5" xfId="24430"/>
    <cellStyle name="Input Cell 7 2 6" xfId="24431"/>
    <cellStyle name="Input Cell 7 2 7" xfId="24432"/>
    <cellStyle name="Input Cell 7 2 8" xfId="24433"/>
    <cellStyle name="Input Cell 7 2 9" xfId="24434"/>
    <cellStyle name="Input Cell 7 20" xfId="24435"/>
    <cellStyle name="Input Cell 7 21" xfId="24436"/>
    <cellStyle name="Input Cell 7 22" xfId="24437"/>
    <cellStyle name="Input Cell 7 23" xfId="24438"/>
    <cellStyle name="Input Cell 7 24" xfId="24439"/>
    <cellStyle name="Input Cell 7 25" xfId="24440"/>
    <cellStyle name="Input Cell 7 26" xfId="24441"/>
    <cellStyle name="Input Cell 7 27" xfId="24442"/>
    <cellStyle name="Input Cell 7 28" xfId="24443"/>
    <cellStyle name="Input Cell 7 29" xfId="24444"/>
    <cellStyle name="Input Cell 7 3" xfId="24445"/>
    <cellStyle name="Input Cell 7 3 10" xfId="24446"/>
    <cellStyle name="Input Cell 7 3 11" xfId="24447"/>
    <cellStyle name="Input Cell 7 3 12" xfId="24448"/>
    <cellStyle name="Input Cell 7 3 13" xfId="24449"/>
    <cellStyle name="Input Cell 7 3 14" xfId="24450"/>
    <cellStyle name="Input Cell 7 3 15" xfId="24451"/>
    <cellStyle name="Input Cell 7 3 16" xfId="24452"/>
    <cellStyle name="Input Cell 7 3 17" xfId="24453"/>
    <cellStyle name="Input Cell 7 3 18" xfId="24454"/>
    <cellStyle name="Input Cell 7 3 19" xfId="24455"/>
    <cellStyle name="Input Cell 7 3 2" xfId="24456"/>
    <cellStyle name="Input Cell 7 3 2 10" xfId="24457"/>
    <cellStyle name="Input Cell 7 3 2 11" xfId="24458"/>
    <cellStyle name="Input Cell 7 3 2 12" xfId="24459"/>
    <cellStyle name="Input Cell 7 3 2 13" xfId="24460"/>
    <cellStyle name="Input Cell 7 3 2 14" xfId="24461"/>
    <cellStyle name="Input Cell 7 3 2 15" xfId="24462"/>
    <cellStyle name="Input Cell 7 3 2 16" xfId="24463"/>
    <cellStyle name="Input Cell 7 3 2 17" xfId="24464"/>
    <cellStyle name="Input Cell 7 3 2 18" xfId="24465"/>
    <cellStyle name="Input Cell 7 3 2 19" xfId="24466"/>
    <cellStyle name="Input Cell 7 3 2 2" xfId="24467"/>
    <cellStyle name="Input Cell 7 3 2 20" xfId="24468"/>
    <cellStyle name="Input Cell 7 3 2 21" xfId="24469"/>
    <cellStyle name="Input Cell 7 3 2 22" xfId="24470"/>
    <cellStyle name="Input Cell 7 3 2 23" xfId="24471"/>
    <cellStyle name="Input Cell 7 3 2 24" xfId="24472"/>
    <cellStyle name="Input Cell 7 3 2 25" xfId="24473"/>
    <cellStyle name="Input Cell 7 3 2 26" xfId="24474"/>
    <cellStyle name="Input Cell 7 3 2 27" xfId="24475"/>
    <cellStyle name="Input Cell 7 3 2 28" xfId="24476"/>
    <cellStyle name="Input Cell 7 3 2 29" xfId="24477"/>
    <cellStyle name="Input Cell 7 3 2 3" xfId="24478"/>
    <cellStyle name="Input Cell 7 3 2 30" xfId="24479"/>
    <cellStyle name="Input Cell 7 3 2 31" xfId="24480"/>
    <cellStyle name="Input Cell 7 3 2 32" xfId="24481"/>
    <cellStyle name="Input Cell 7 3 2 33" xfId="24482"/>
    <cellStyle name="Input Cell 7 3 2 34" xfId="24483"/>
    <cellStyle name="Input Cell 7 3 2 35" xfId="24484"/>
    <cellStyle name="Input Cell 7 3 2 36" xfId="24485"/>
    <cellStyle name="Input Cell 7 3 2 37" xfId="24486"/>
    <cellStyle name="Input Cell 7 3 2 38" xfId="24487"/>
    <cellStyle name="Input Cell 7 3 2 39" xfId="24488"/>
    <cellStyle name="Input Cell 7 3 2 4" xfId="24489"/>
    <cellStyle name="Input Cell 7 3 2 40" xfId="24490"/>
    <cellStyle name="Input Cell 7 3 2 41" xfId="24491"/>
    <cellStyle name="Input Cell 7 3 2 42" xfId="24492"/>
    <cellStyle name="Input Cell 7 3 2 43" xfId="24493"/>
    <cellStyle name="Input Cell 7 3 2 5" xfId="24494"/>
    <cellStyle name="Input Cell 7 3 2 6" xfId="24495"/>
    <cellStyle name="Input Cell 7 3 2 7" xfId="24496"/>
    <cellStyle name="Input Cell 7 3 2 8" xfId="24497"/>
    <cellStyle name="Input Cell 7 3 2 9" xfId="24498"/>
    <cellStyle name="Input Cell 7 3 20" xfId="24499"/>
    <cellStyle name="Input Cell 7 3 21" xfId="24500"/>
    <cellStyle name="Input Cell 7 3 22" xfId="24501"/>
    <cellStyle name="Input Cell 7 3 23" xfId="24502"/>
    <cellStyle name="Input Cell 7 3 24" xfId="24503"/>
    <cellStyle name="Input Cell 7 3 25" xfId="24504"/>
    <cellStyle name="Input Cell 7 3 26" xfId="24505"/>
    <cellStyle name="Input Cell 7 3 27" xfId="24506"/>
    <cellStyle name="Input Cell 7 3 28" xfId="24507"/>
    <cellStyle name="Input Cell 7 3 29" xfId="24508"/>
    <cellStyle name="Input Cell 7 3 3" xfId="24509"/>
    <cellStyle name="Input Cell 7 3 30" xfId="24510"/>
    <cellStyle name="Input Cell 7 3 31" xfId="24511"/>
    <cellStyle name="Input Cell 7 3 32" xfId="24512"/>
    <cellStyle name="Input Cell 7 3 33" xfId="24513"/>
    <cellStyle name="Input Cell 7 3 34" xfId="24514"/>
    <cellStyle name="Input Cell 7 3 35" xfId="24515"/>
    <cellStyle name="Input Cell 7 3 36" xfId="24516"/>
    <cellStyle name="Input Cell 7 3 37" xfId="24517"/>
    <cellStyle name="Input Cell 7 3 38" xfId="24518"/>
    <cellStyle name="Input Cell 7 3 39" xfId="24519"/>
    <cellStyle name="Input Cell 7 3 4" xfId="24520"/>
    <cellStyle name="Input Cell 7 3 40" xfId="24521"/>
    <cellStyle name="Input Cell 7 3 41" xfId="24522"/>
    <cellStyle name="Input Cell 7 3 42" xfId="24523"/>
    <cellStyle name="Input Cell 7 3 43" xfId="24524"/>
    <cellStyle name="Input Cell 7 3 5" xfId="24525"/>
    <cellStyle name="Input Cell 7 3 6" xfId="24526"/>
    <cellStyle name="Input Cell 7 3 7" xfId="24527"/>
    <cellStyle name="Input Cell 7 3 8" xfId="24528"/>
    <cellStyle name="Input Cell 7 3 9" xfId="24529"/>
    <cellStyle name="Input Cell 7 30" xfId="24530"/>
    <cellStyle name="Input Cell 7 31" xfId="24531"/>
    <cellStyle name="Input Cell 7 32" xfId="24532"/>
    <cellStyle name="Input Cell 7 33" xfId="24533"/>
    <cellStyle name="Input Cell 7 34" xfId="24534"/>
    <cellStyle name="Input Cell 7 35" xfId="24535"/>
    <cellStyle name="Input Cell 7 36" xfId="24536"/>
    <cellStyle name="Input Cell 7 37" xfId="24537"/>
    <cellStyle name="Input Cell 7 38" xfId="24538"/>
    <cellStyle name="Input Cell 7 39" xfId="24539"/>
    <cellStyle name="Input Cell 7 4" xfId="24540"/>
    <cellStyle name="Input Cell 7 4 2" xfId="24541"/>
    <cellStyle name="Input Cell 7 4 3" xfId="24542"/>
    <cellStyle name="Input Cell 7 4 4" xfId="24543"/>
    <cellStyle name="Input Cell 7 4 5" xfId="24544"/>
    <cellStyle name="Input Cell 7 4 6" xfId="24545"/>
    <cellStyle name="Input Cell 7 40" xfId="24546"/>
    <cellStyle name="Input Cell 7 41" xfId="24547"/>
    <cellStyle name="Input Cell 7 42" xfId="24548"/>
    <cellStyle name="Input Cell 7 5" xfId="24549"/>
    <cellStyle name="Input Cell 7 5 2" xfId="24550"/>
    <cellStyle name="Input Cell 7 5 3" xfId="24551"/>
    <cellStyle name="Input Cell 7 5 4" xfId="24552"/>
    <cellStyle name="Input Cell 7 5 5" xfId="24553"/>
    <cellStyle name="Input Cell 7 5 6" xfId="24554"/>
    <cellStyle name="Input Cell 7 6" xfId="24555"/>
    <cellStyle name="Input Cell 7 7" xfId="24556"/>
    <cellStyle name="Input Cell 7 8" xfId="24557"/>
    <cellStyle name="Input Cell 7 9" xfId="24558"/>
    <cellStyle name="Input Cell 8" xfId="24559"/>
    <cellStyle name="Input Cell 8 10" xfId="24560"/>
    <cellStyle name="Input Cell 8 11" xfId="24561"/>
    <cellStyle name="Input Cell 8 12" xfId="24562"/>
    <cellStyle name="Input Cell 8 13" xfId="24563"/>
    <cellStyle name="Input Cell 8 14" xfId="24564"/>
    <cellStyle name="Input Cell 8 15" xfId="24565"/>
    <cellStyle name="Input Cell 8 16" xfId="24566"/>
    <cellStyle name="Input Cell 8 17" xfId="24567"/>
    <cellStyle name="Input Cell 8 18" xfId="24568"/>
    <cellStyle name="Input Cell 8 19" xfId="24569"/>
    <cellStyle name="Input Cell 8 2" xfId="24570"/>
    <cellStyle name="Input Cell 8 2 10" xfId="24571"/>
    <cellStyle name="Input Cell 8 2 11" xfId="24572"/>
    <cellStyle name="Input Cell 8 2 12" xfId="24573"/>
    <cellStyle name="Input Cell 8 2 13" xfId="24574"/>
    <cellStyle name="Input Cell 8 2 14" xfId="24575"/>
    <cellStyle name="Input Cell 8 2 15" xfId="24576"/>
    <cellStyle name="Input Cell 8 2 16" xfId="24577"/>
    <cellStyle name="Input Cell 8 2 17" xfId="24578"/>
    <cellStyle name="Input Cell 8 2 18" xfId="24579"/>
    <cellStyle name="Input Cell 8 2 19" xfId="24580"/>
    <cellStyle name="Input Cell 8 2 2" xfId="24581"/>
    <cellStyle name="Input Cell 8 2 2 10" xfId="24582"/>
    <cellStyle name="Input Cell 8 2 2 11" xfId="24583"/>
    <cellStyle name="Input Cell 8 2 2 12" xfId="24584"/>
    <cellStyle name="Input Cell 8 2 2 13" xfId="24585"/>
    <cellStyle name="Input Cell 8 2 2 14" xfId="24586"/>
    <cellStyle name="Input Cell 8 2 2 15" xfId="24587"/>
    <cellStyle name="Input Cell 8 2 2 16" xfId="24588"/>
    <cellStyle name="Input Cell 8 2 2 17" xfId="24589"/>
    <cellStyle name="Input Cell 8 2 2 18" xfId="24590"/>
    <cellStyle name="Input Cell 8 2 2 19" xfId="24591"/>
    <cellStyle name="Input Cell 8 2 2 2" xfId="24592"/>
    <cellStyle name="Input Cell 8 2 2 2 10" xfId="24593"/>
    <cellStyle name="Input Cell 8 2 2 2 11" xfId="24594"/>
    <cellStyle name="Input Cell 8 2 2 2 12" xfId="24595"/>
    <cellStyle name="Input Cell 8 2 2 2 13" xfId="24596"/>
    <cellStyle name="Input Cell 8 2 2 2 14" xfId="24597"/>
    <cellStyle name="Input Cell 8 2 2 2 15" xfId="24598"/>
    <cellStyle name="Input Cell 8 2 2 2 16" xfId="24599"/>
    <cellStyle name="Input Cell 8 2 2 2 17" xfId="24600"/>
    <cellStyle name="Input Cell 8 2 2 2 18" xfId="24601"/>
    <cellStyle name="Input Cell 8 2 2 2 19" xfId="24602"/>
    <cellStyle name="Input Cell 8 2 2 2 2" xfId="24603"/>
    <cellStyle name="Input Cell 8 2 2 2 20" xfId="24604"/>
    <cellStyle name="Input Cell 8 2 2 2 21" xfId="24605"/>
    <cellStyle name="Input Cell 8 2 2 2 22" xfId="24606"/>
    <cellStyle name="Input Cell 8 2 2 2 23" xfId="24607"/>
    <cellStyle name="Input Cell 8 2 2 2 24" xfId="24608"/>
    <cellStyle name="Input Cell 8 2 2 2 25" xfId="24609"/>
    <cellStyle name="Input Cell 8 2 2 2 26" xfId="24610"/>
    <cellStyle name="Input Cell 8 2 2 2 27" xfId="24611"/>
    <cellStyle name="Input Cell 8 2 2 2 28" xfId="24612"/>
    <cellStyle name="Input Cell 8 2 2 2 29" xfId="24613"/>
    <cellStyle name="Input Cell 8 2 2 2 3" xfId="24614"/>
    <cellStyle name="Input Cell 8 2 2 2 30" xfId="24615"/>
    <cellStyle name="Input Cell 8 2 2 2 31" xfId="24616"/>
    <cellStyle name="Input Cell 8 2 2 2 32" xfId="24617"/>
    <cellStyle name="Input Cell 8 2 2 2 33" xfId="24618"/>
    <cellStyle name="Input Cell 8 2 2 2 34" xfId="24619"/>
    <cellStyle name="Input Cell 8 2 2 2 35" xfId="24620"/>
    <cellStyle name="Input Cell 8 2 2 2 36" xfId="24621"/>
    <cellStyle name="Input Cell 8 2 2 2 37" xfId="24622"/>
    <cellStyle name="Input Cell 8 2 2 2 38" xfId="24623"/>
    <cellStyle name="Input Cell 8 2 2 2 39" xfId="24624"/>
    <cellStyle name="Input Cell 8 2 2 2 4" xfId="24625"/>
    <cellStyle name="Input Cell 8 2 2 2 40" xfId="24626"/>
    <cellStyle name="Input Cell 8 2 2 2 41" xfId="24627"/>
    <cellStyle name="Input Cell 8 2 2 2 42" xfId="24628"/>
    <cellStyle name="Input Cell 8 2 2 2 43" xfId="24629"/>
    <cellStyle name="Input Cell 8 2 2 2 5" xfId="24630"/>
    <cellStyle name="Input Cell 8 2 2 2 6" xfId="24631"/>
    <cellStyle name="Input Cell 8 2 2 2 7" xfId="24632"/>
    <cellStyle name="Input Cell 8 2 2 2 8" xfId="24633"/>
    <cellStyle name="Input Cell 8 2 2 2 9" xfId="24634"/>
    <cellStyle name="Input Cell 8 2 2 20" xfId="24635"/>
    <cellStyle name="Input Cell 8 2 2 21" xfId="24636"/>
    <cellStyle name="Input Cell 8 2 2 22" xfId="24637"/>
    <cellStyle name="Input Cell 8 2 2 23" xfId="24638"/>
    <cellStyle name="Input Cell 8 2 2 24" xfId="24639"/>
    <cellStyle name="Input Cell 8 2 2 25" xfId="24640"/>
    <cellStyle name="Input Cell 8 2 2 26" xfId="24641"/>
    <cellStyle name="Input Cell 8 2 2 27" xfId="24642"/>
    <cellStyle name="Input Cell 8 2 2 28" xfId="24643"/>
    <cellStyle name="Input Cell 8 2 2 29" xfId="24644"/>
    <cellStyle name="Input Cell 8 2 2 3" xfId="24645"/>
    <cellStyle name="Input Cell 8 2 2 30" xfId="24646"/>
    <cellStyle name="Input Cell 8 2 2 31" xfId="24647"/>
    <cellStyle name="Input Cell 8 2 2 32" xfId="24648"/>
    <cellStyle name="Input Cell 8 2 2 33" xfId="24649"/>
    <cellStyle name="Input Cell 8 2 2 34" xfId="24650"/>
    <cellStyle name="Input Cell 8 2 2 35" xfId="24651"/>
    <cellStyle name="Input Cell 8 2 2 36" xfId="24652"/>
    <cellStyle name="Input Cell 8 2 2 37" xfId="24653"/>
    <cellStyle name="Input Cell 8 2 2 38" xfId="24654"/>
    <cellStyle name="Input Cell 8 2 2 39" xfId="24655"/>
    <cellStyle name="Input Cell 8 2 2 4" xfId="24656"/>
    <cellStyle name="Input Cell 8 2 2 40" xfId="24657"/>
    <cellStyle name="Input Cell 8 2 2 41" xfId="24658"/>
    <cellStyle name="Input Cell 8 2 2 42" xfId="24659"/>
    <cellStyle name="Input Cell 8 2 2 43" xfId="24660"/>
    <cellStyle name="Input Cell 8 2 2 5" xfId="24661"/>
    <cellStyle name="Input Cell 8 2 2 6" xfId="24662"/>
    <cellStyle name="Input Cell 8 2 2 7" xfId="24663"/>
    <cellStyle name="Input Cell 8 2 2 8" xfId="24664"/>
    <cellStyle name="Input Cell 8 2 2 9" xfId="24665"/>
    <cellStyle name="Input Cell 8 2 20" xfId="24666"/>
    <cellStyle name="Input Cell 8 2 21" xfId="24667"/>
    <cellStyle name="Input Cell 8 2 22" xfId="24668"/>
    <cellStyle name="Input Cell 8 2 23" xfId="24669"/>
    <cellStyle name="Input Cell 8 2 24" xfId="24670"/>
    <cellStyle name="Input Cell 8 2 25" xfId="24671"/>
    <cellStyle name="Input Cell 8 2 26" xfId="24672"/>
    <cellStyle name="Input Cell 8 2 27" xfId="24673"/>
    <cellStyle name="Input Cell 8 2 28" xfId="24674"/>
    <cellStyle name="Input Cell 8 2 29" xfId="24675"/>
    <cellStyle name="Input Cell 8 2 3" xfId="24676"/>
    <cellStyle name="Input Cell 8 2 3 2" xfId="24677"/>
    <cellStyle name="Input Cell 8 2 3 3" xfId="24678"/>
    <cellStyle name="Input Cell 8 2 3 4" xfId="24679"/>
    <cellStyle name="Input Cell 8 2 3 5" xfId="24680"/>
    <cellStyle name="Input Cell 8 2 3 6" xfId="24681"/>
    <cellStyle name="Input Cell 8 2 30" xfId="24682"/>
    <cellStyle name="Input Cell 8 2 31" xfId="24683"/>
    <cellStyle name="Input Cell 8 2 32" xfId="24684"/>
    <cellStyle name="Input Cell 8 2 33" xfId="24685"/>
    <cellStyle name="Input Cell 8 2 34" xfId="24686"/>
    <cellStyle name="Input Cell 8 2 35" xfId="24687"/>
    <cellStyle name="Input Cell 8 2 36" xfId="24688"/>
    <cellStyle name="Input Cell 8 2 37" xfId="24689"/>
    <cellStyle name="Input Cell 8 2 38" xfId="24690"/>
    <cellStyle name="Input Cell 8 2 39" xfId="24691"/>
    <cellStyle name="Input Cell 8 2 4" xfId="24692"/>
    <cellStyle name="Input Cell 8 2 4 2" xfId="24693"/>
    <cellStyle name="Input Cell 8 2 4 3" xfId="24694"/>
    <cellStyle name="Input Cell 8 2 4 4" xfId="24695"/>
    <cellStyle name="Input Cell 8 2 4 5" xfId="24696"/>
    <cellStyle name="Input Cell 8 2 4 6" xfId="24697"/>
    <cellStyle name="Input Cell 8 2 40" xfId="24698"/>
    <cellStyle name="Input Cell 8 2 5" xfId="24699"/>
    <cellStyle name="Input Cell 8 2 6" xfId="24700"/>
    <cellStyle name="Input Cell 8 2 7" xfId="24701"/>
    <cellStyle name="Input Cell 8 2 8" xfId="24702"/>
    <cellStyle name="Input Cell 8 2 9" xfId="24703"/>
    <cellStyle name="Input Cell 8 20" xfId="24704"/>
    <cellStyle name="Input Cell 8 21" xfId="24705"/>
    <cellStyle name="Input Cell 8 22" xfId="24706"/>
    <cellStyle name="Input Cell 8 23" xfId="24707"/>
    <cellStyle name="Input Cell 8 24" xfId="24708"/>
    <cellStyle name="Input Cell 8 25" xfId="24709"/>
    <cellStyle name="Input Cell 8 26" xfId="24710"/>
    <cellStyle name="Input Cell 8 27" xfId="24711"/>
    <cellStyle name="Input Cell 8 28" xfId="24712"/>
    <cellStyle name="Input Cell 8 29" xfId="24713"/>
    <cellStyle name="Input Cell 8 3" xfId="24714"/>
    <cellStyle name="Input Cell 8 3 10" xfId="24715"/>
    <cellStyle name="Input Cell 8 3 11" xfId="24716"/>
    <cellStyle name="Input Cell 8 3 12" xfId="24717"/>
    <cellStyle name="Input Cell 8 3 13" xfId="24718"/>
    <cellStyle name="Input Cell 8 3 14" xfId="24719"/>
    <cellStyle name="Input Cell 8 3 15" xfId="24720"/>
    <cellStyle name="Input Cell 8 3 16" xfId="24721"/>
    <cellStyle name="Input Cell 8 3 17" xfId="24722"/>
    <cellStyle name="Input Cell 8 3 18" xfId="24723"/>
    <cellStyle name="Input Cell 8 3 19" xfId="24724"/>
    <cellStyle name="Input Cell 8 3 2" xfId="24725"/>
    <cellStyle name="Input Cell 8 3 2 10" xfId="24726"/>
    <cellStyle name="Input Cell 8 3 2 11" xfId="24727"/>
    <cellStyle name="Input Cell 8 3 2 12" xfId="24728"/>
    <cellStyle name="Input Cell 8 3 2 13" xfId="24729"/>
    <cellStyle name="Input Cell 8 3 2 14" xfId="24730"/>
    <cellStyle name="Input Cell 8 3 2 15" xfId="24731"/>
    <cellStyle name="Input Cell 8 3 2 16" xfId="24732"/>
    <cellStyle name="Input Cell 8 3 2 17" xfId="24733"/>
    <cellStyle name="Input Cell 8 3 2 18" xfId="24734"/>
    <cellStyle name="Input Cell 8 3 2 19" xfId="24735"/>
    <cellStyle name="Input Cell 8 3 2 2" xfId="24736"/>
    <cellStyle name="Input Cell 8 3 2 20" xfId="24737"/>
    <cellStyle name="Input Cell 8 3 2 21" xfId="24738"/>
    <cellStyle name="Input Cell 8 3 2 22" xfId="24739"/>
    <cellStyle name="Input Cell 8 3 2 23" xfId="24740"/>
    <cellStyle name="Input Cell 8 3 2 24" xfId="24741"/>
    <cellStyle name="Input Cell 8 3 2 25" xfId="24742"/>
    <cellStyle name="Input Cell 8 3 2 26" xfId="24743"/>
    <cellStyle name="Input Cell 8 3 2 27" xfId="24744"/>
    <cellStyle name="Input Cell 8 3 2 28" xfId="24745"/>
    <cellStyle name="Input Cell 8 3 2 29" xfId="24746"/>
    <cellStyle name="Input Cell 8 3 2 3" xfId="24747"/>
    <cellStyle name="Input Cell 8 3 2 30" xfId="24748"/>
    <cellStyle name="Input Cell 8 3 2 31" xfId="24749"/>
    <cellStyle name="Input Cell 8 3 2 32" xfId="24750"/>
    <cellStyle name="Input Cell 8 3 2 33" xfId="24751"/>
    <cellStyle name="Input Cell 8 3 2 34" xfId="24752"/>
    <cellStyle name="Input Cell 8 3 2 35" xfId="24753"/>
    <cellStyle name="Input Cell 8 3 2 36" xfId="24754"/>
    <cellStyle name="Input Cell 8 3 2 37" xfId="24755"/>
    <cellStyle name="Input Cell 8 3 2 38" xfId="24756"/>
    <cellStyle name="Input Cell 8 3 2 39" xfId="24757"/>
    <cellStyle name="Input Cell 8 3 2 4" xfId="24758"/>
    <cellStyle name="Input Cell 8 3 2 40" xfId="24759"/>
    <cellStyle name="Input Cell 8 3 2 41" xfId="24760"/>
    <cellStyle name="Input Cell 8 3 2 42" xfId="24761"/>
    <cellStyle name="Input Cell 8 3 2 43" xfId="24762"/>
    <cellStyle name="Input Cell 8 3 2 5" xfId="24763"/>
    <cellStyle name="Input Cell 8 3 2 6" xfId="24764"/>
    <cellStyle name="Input Cell 8 3 2 7" xfId="24765"/>
    <cellStyle name="Input Cell 8 3 2 8" xfId="24766"/>
    <cellStyle name="Input Cell 8 3 2 9" xfId="24767"/>
    <cellStyle name="Input Cell 8 3 20" xfId="24768"/>
    <cellStyle name="Input Cell 8 3 21" xfId="24769"/>
    <cellStyle name="Input Cell 8 3 22" xfId="24770"/>
    <cellStyle name="Input Cell 8 3 23" xfId="24771"/>
    <cellStyle name="Input Cell 8 3 24" xfId="24772"/>
    <cellStyle name="Input Cell 8 3 25" xfId="24773"/>
    <cellStyle name="Input Cell 8 3 26" xfId="24774"/>
    <cellStyle name="Input Cell 8 3 27" xfId="24775"/>
    <cellStyle name="Input Cell 8 3 28" xfId="24776"/>
    <cellStyle name="Input Cell 8 3 29" xfId="24777"/>
    <cellStyle name="Input Cell 8 3 3" xfId="24778"/>
    <cellStyle name="Input Cell 8 3 30" xfId="24779"/>
    <cellStyle name="Input Cell 8 3 31" xfId="24780"/>
    <cellStyle name="Input Cell 8 3 32" xfId="24781"/>
    <cellStyle name="Input Cell 8 3 33" xfId="24782"/>
    <cellStyle name="Input Cell 8 3 34" xfId="24783"/>
    <cellStyle name="Input Cell 8 3 35" xfId="24784"/>
    <cellStyle name="Input Cell 8 3 36" xfId="24785"/>
    <cellStyle name="Input Cell 8 3 37" xfId="24786"/>
    <cellStyle name="Input Cell 8 3 38" xfId="24787"/>
    <cellStyle name="Input Cell 8 3 39" xfId="24788"/>
    <cellStyle name="Input Cell 8 3 4" xfId="24789"/>
    <cellStyle name="Input Cell 8 3 40" xfId="24790"/>
    <cellStyle name="Input Cell 8 3 41" xfId="24791"/>
    <cellStyle name="Input Cell 8 3 42" xfId="24792"/>
    <cellStyle name="Input Cell 8 3 43" xfId="24793"/>
    <cellStyle name="Input Cell 8 3 5" xfId="24794"/>
    <cellStyle name="Input Cell 8 3 6" xfId="24795"/>
    <cellStyle name="Input Cell 8 3 7" xfId="24796"/>
    <cellStyle name="Input Cell 8 3 8" xfId="24797"/>
    <cellStyle name="Input Cell 8 3 9" xfId="24798"/>
    <cellStyle name="Input Cell 8 30" xfId="24799"/>
    <cellStyle name="Input Cell 8 31" xfId="24800"/>
    <cellStyle name="Input Cell 8 32" xfId="24801"/>
    <cellStyle name="Input Cell 8 33" xfId="24802"/>
    <cellStyle name="Input Cell 8 34" xfId="24803"/>
    <cellStyle name="Input Cell 8 35" xfId="24804"/>
    <cellStyle name="Input Cell 8 36" xfId="24805"/>
    <cellStyle name="Input Cell 8 37" xfId="24806"/>
    <cellStyle name="Input Cell 8 38" xfId="24807"/>
    <cellStyle name="Input Cell 8 39" xfId="24808"/>
    <cellStyle name="Input Cell 8 4" xfId="24809"/>
    <cellStyle name="Input Cell 8 4 2" xfId="24810"/>
    <cellStyle name="Input Cell 8 4 3" xfId="24811"/>
    <cellStyle name="Input Cell 8 4 4" xfId="24812"/>
    <cellStyle name="Input Cell 8 4 5" xfId="24813"/>
    <cellStyle name="Input Cell 8 4 6" xfId="24814"/>
    <cellStyle name="Input Cell 8 40" xfId="24815"/>
    <cellStyle name="Input Cell 8 41" xfId="24816"/>
    <cellStyle name="Input Cell 8 42" xfId="24817"/>
    <cellStyle name="Input Cell 8 5" xfId="24818"/>
    <cellStyle name="Input Cell 8 5 2" xfId="24819"/>
    <cellStyle name="Input Cell 8 5 3" xfId="24820"/>
    <cellStyle name="Input Cell 8 5 4" xfId="24821"/>
    <cellStyle name="Input Cell 8 5 5" xfId="24822"/>
    <cellStyle name="Input Cell 8 5 6" xfId="24823"/>
    <cellStyle name="Input Cell 8 6" xfId="24824"/>
    <cellStyle name="Input Cell 8 7" xfId="24825"/>
    <cellStyle name="Input Cell 8 8" xfId="24826"/>
    <cellStyle name="Input Cell 8 9" xfId="24827"/>
    <cellStyle name="Input Cell 9" xfId="24828"/>
    <cellStyle name="Input Cell 9 10" xfId="24829"/>
    <cellStyle name="Input Cell 9 11" xfId="24830"/>
    <cellStyle name="Input Cell 9 12" xfId="24831"/>
    <cellStyle name="Input Cell 9 13" xfId="24832"/>
    <cellStyle name="Input Cell 9 14" xfId="24833"/>
    <cellStyle name="Input Cell 9 15" xfId="24834"/>
    <cellStyle name="Input Cell 9 16" xfId="24835"/>
    <cellStyle name="Input Cell 9 17" xfId="24836"/>
    <cellStyle name="Input Cell 9 18" xfId="24837"/>
    <cellStyle name="Input Cell 9 19" xfId="24838"/>
    <cellStyle name="Input Cell 9 2" xfId="24839"/>
    <cellStyle name="Input Cell 9 2 10" xfId="24840"/>
    <cellStyle name="Input Cell 9 2 11" xfId="24841"/>
    <cellStyle name="Input Cell 9 2 12" xfId="24842"/>
    <cellStyle name="Input Cell 9 2 13" xfId="24843"/>
    <cellStyle name="Input Cell 9 2 14" xfId="24844"/>
    <cellStyle name="Input Cell 9 2 15" xfId="24845"/>
    <cellStyle name="Input Cell 9 2 16" xfId="24846"/>
    <cellStyle name="Input Cell 9 2 17" xfId="24847"/>
    <cellStyle name="Input Cell 9 2 18" xfId="24848"/>
    <cellStyle name="Input Cell 9 2 19" xfId="24849"/>
    <cellStyle name="Input Cell 9 2 2" xfId="24850"/>
    <cellStyle name="Input Cell 9 2 2 10" xfId="24851"/>
    <cellStyle name="Input Cell 9 2 2 11" xfId="24852"/>
    <cellStyle name="Input Cell 9 2 2 12" xfId="24853"/>
    <cellStyle name="Input Cell 9 2 2 13" xfId="24854"/>
    <cellStyle name="Input Cell 9 2 2 14" xfId="24855"/>
    <cellStyle name="Input Cell 9 2 2 15" xfId="24856"/>
    <cellStyle name="Input Cell 9 2 2 16" xfId="24857"/>
    <cellStyle name="Input Cell 9 2 2 17" xfId="24858"/>
    <cellStyle name="Input Cell 9 2 2 18" xfId="24859"/>
    <cellStyle name="Input Cell 9 2 2 19" xfId="24860"/>
    <cellStyle name="Input Cell 9 2 2 2" xfId="24861"/>
    <cellStyle name="Input Cell 9 2 2 20" xfId="24862"/>
    <cellStyle name="Input Cell 9 2 2 21" xfId="24863"/>
    <cellStyle name="Input Cell 9 2 2 22" xfId="24864"/>
    <cellStyle name="Input Cell 9 2 2 23" xfId="24865"/>
    <cellStyle name="Input Cell 9 2 2 24" xfId="24866"/>
    <cellStyle name="Input Cell 9 2 2 25" xfId="24867"/>
    <cellStyle name="Input Cell 9 2 2 26" xfId="24868"/>
    <cellStyle name="Input Cell 9 2 2 27" xfId="24869"/>
    <cellStyle name="Input Cell 9 2 2 28" xfId="24870"/>
    <cellStyle name="Input Cell 9 2 2 29" xfId="24871"/>
    <cellStyle name="Input Cell 9 2 2 3" xfId="24872"/>
    <cellStyle name="Input Cell 9 2 2 30" xfId="24873"/>
    <cellStyle name="Input Cell 9 2 2 31" xfId="24874"/>
    <cellStyle name="Input Cell 9 2 2 32" xfId="24875"/>
    <cellStyle name="Input Cell 9 2 2 33" xfId="24876"/>
    <cellStyle name="Input Cell 9 2 2 34" xfId="24877"/>
    <cellStyle name="Input Cell 9 2 2 35" xfId="24878"/>
    <cellStyle name="Input Cell 9 2 2 36" xfId="24879"/>
    <cellStyle name="Input Cell 9 2 2 37" xfId="24880"/>
    <cellStyle name="Input Cell 9 2 2 38" xfId="24881"/>
    <cellStyle name="Input Cell 9 2 2 39" xfId="24882"/>
    <cellStyle name="Input Cell 9 2 2 4" xfId="24883"/>
    <cellStyle name="Input Cell 9 2 2 40" xfId="24884"/>
    <cellStyle name="Input Cell 9 2 2 41" xfId="24885"/>
    <cellStyle name="Input Cell 9 2 2 42" xfId="24886"/>
    <cellStyle name="Input Cell 9 2 2 43" xfId="24887"/>
    <cellStyle name="Input Cell 9 2 2 5" xfId="24888"/>
    <cellStyle name="Input Cell 9 2 2 6" xfId="24889"/>
    <cellStyle name="Input Cell 9 2 2 7" xfId="24890"/>
    <cellStyle name="Input Cell 9 2 2 8" xfId="24891"/>
    <cellStyle name="Input Cell 9 2 2 9" xfId="24892"/>
    <cellStyle name="Input Cell 9 2 20" xfId="24893"/>
    <cellStyle name="Input Cell 9 2 21" xfId="24894"/>
    <cellStyle name="Input Cell 9 2 22" xfId="24895"/>
    <cellStyle name="Input Cell 9 2 23" xfId="24896"/>
    <cellStyle name="Input Cell 9 2 24" xfId="24897"/>
    <cellStyle name="Input Cell 9 2 25" xfId="24898"/>
    <cellStyle name="Input Cell 9 2 26" xfId="24899"/>
    <cellStyle name="Input Cell 9 2 27" xfId="24900"/>
    <cellStyle name="Input Cell 9 2 28" xfId="24901"/>
    <cellStyle name="Input Cell 9 2 29" xfId="24902"/>
    <cellStyle name="Input Cell 9 2 3" xfId="24903"/>
    <cellStyle name="Input Cell 9 2 30" xfId="24904"/>
    <cellStyle name="Input Cell 9 2 31" xfId="24905"/>
    <cellStyle name="Input Cell 9 2 32" xfId="24906"/>
    <cellStyle name="Input Cell 9 2 33" xfId="24907"/>
    <cellStyle name="Input Cell 9 2 34" xfId="24908"/>
    <cellStyle name="Input Cell 9 2 35" xfId="24909"/>
    <cellStyle name="Input Cell 9 2 36" xfId="24910"/>
    <cellStyle name="Input Cell 9 2 37" xfId="24911"/>
    <cellStyle name="Input Cell 9 2 38" xfId="24912"/>
    <cellStyle name="Input Cell 9 2 39" xfId="24913"/>
    <cellStyle name="Input Cell 9 2 4" xfId="24914"/>
    <cellStyle name="Input Cell 9 2 40" xfId="24915"/>
    <cellStyle name="Input Cell 9 2 41" xfId="24916"/>
    <cellStyle name="Input Cell 9 2 42" xfId="24917"/>
    <cellStyle name="Input Cell 9 2 43" xfId="24918"/>
    <cellStyle name="Input Cell 9 2 5" xfId="24919"/>
    <cellStyle name="Input Cell 9 2 6" xfId="24920"/>
    <cellStyle name="Input Cell 9 2 7" xfId="24921"/>
    <cellStyle name="Input Cell 9 2 8" xfId="24922"/>
    <cellStyle name="Input Cell 9 2 9" xfId="24923"/>
    <cellStyle name="Input Cell 9 20" xfId="24924"/>
    <cellStyle name="Input Cell 9 21" xfId="24925"/>
    <cellStyle name="Input Cell 9 22" xfId="24926"/>
    <cellStyle name="Input Cell 9 23" xfId="24927"/>
    <cellStyle name="Input Cell 9 24" xfId="24928"/>
    <cellStyle name="Input Cell 9 25" xfId="24929"/>
    <cellStyle name="Input Cell 9 26" xfId="24930"/>
    <cellStyle name="Input Cell 9 27" xfId="24931"/>
    <cellStyle name="Input Cell 9 28" xfId="24932"/>
    <cellStyle name="Input Cell 9 29" xfId="24933"/>
    <cellStyle name="Input Cell 9 3" xfId="24934"/>
    <cellStyle name="Input Cell 9 3 2" xfId="24935"/>
    <cellStyle name="Input Cell 9 3 3" xfId="24936"/>
    <cellStyle name="Input Cell 9 3 4" xfId="24937"/>
    <cellStyle name="Input Cell 9 3 5" xfId="24938"/>
    <cellStyle name="Input Cell 9 3 6" xfId="24939"/>
    <cellStyle name="Input Cell 9 30" xfId="24940"/>
    <cellStyle name="Input Cell 9 31" xfId="24941"/>
    <cellStyle name="Input Cell 9 32" xfId="24942"/>
    <cellStyle name="Input Cell 9 33" xfId="24943"/>
    <cellStyle name="Input Cell 9 34" xfId="24944"/>
    <cellStyle name="Input Cell 9 35" xfId="24945"/>
    <cellStyle name="Input Cell 9 36" xfId="24946"/>
    <cellStyle name="Input Cell 9 37" xfId="24947"/>
    <cellStyle name="Input Cell 9 38" xfId="24948"/>
    <cellStyle name="Input Cell 9 39" xfId="24949"/>
    <cellStyle name="Input Cell 9 4" xfId="24950"/>
    <cellStyle name="Input Cell 9 4 2" xfId="24951"/>
    <cellStyle name="Input Cell 9 4 3" xfId="24952"/>
    <cellStyle name="Input Cell 9 4 4" xfId="24953"/>
    <cellStyle name="Input Cell 9 4 5" xfId="24954"/>
    <cellStyle name="Input Cell 9 4 6" xfId="24955"/>
    <cellStyle name="Input Cell 9 40" xfId="24956"/>
    <cellStyle name="Input Cell 9 5" xfId="24957"/>
    <cellStyle name="Input Cell 9 6" xfId="24958"/>
    <cellStyle name="Input Cell 9 7" xfId="24959"/>
    <cellStyle name="Input Cell 9 8" xfId="24960"/>
    <cellStyle name="Input Cell 9 9" xfId="24961"/>
    <cellStyle name="Input Cell_Do Nothing FY11" xfId="24962"/>
    <cellStyle name="Input date" xfId="24963"/>
    <cellStyle name="Input date 10" xfId="24964"/>
    <cellStyle name="Input date 11" xfId="24965"/>
    <cellStyle name="Input date 12" xfId="24966"/>
    <cellStyle name="Input date 13" xfId="24967"/>
    <cellStyle name="Input date 14" xfId="24968"/>
    <cellStyle name="Input date 15" xfId="24969"/>
    <cellStyle name="Input date 16" xfId="24970"/>
    <cellStyle name="Input date 17" xfId="24971"/>
    <cellStyle name="Input date 18" xfId="24972"/>
    <cellStyle name="Input date 19" xfId="24973"/>
    <cellStyle name="Input date 2" xfId="24974"/>
    <cellStyle name="Input date 2 10" xfId="24975"/>
    <cellStyle name="Input date 2 11" xfId="24976"/>
    <cellStyle name="Input date 2 12" xfId="24977"/>
    <cellStyle name="Input date 2 13" xfId="24978"/>
    <cellStyle name="Input date 2 14" xfId="24979"/>
    <cellStyle name="Input date 2 15" xfId="24980"/>
    <cellStyle name="Input date 2 16" xfId="24981"/>
    <cellStyle name="Input date 2 17" xfId="24982"/>
    <cellStyle name="Input date 2 18" xfId="24983"/>
    <cellStyle name="Input date 2 19" xfId="24984"/>
    <cellStyle name="Input date 2 2" xfId="24985"/>
    <cellStyle name="Input date 2 20" xfId="24986"/>
    <cellStyle name="Input date 2 21" xfId="24987"/>
    <cellStyle name="Input date 2 3" xfId="24988"/>
    <cellStyle name="Input date 2 4" xfId="24989"/>
    <cellStyle name="Input date 2 5" xfId="24990"/>
    <cellStyle name="Input date 2 6" xfId="24991"/>
    <cellStyle name="Input date 2 7" xfId="24992"/>
    <cellStyle name="Input date 2 8" xfId="24993"/>
    <cellStyle name="Input date 2 9" xfId="24994"/>
    <cellStyle name="Input date 20" xfId="24995"/>
    <cellStyle name="Input date 21" xfId="24996"/>
    <cellStyle name="Input date 22" xfId="24997"/>
    <cellStyle name="Input date 3" xfId="24998"/>
    <cellStyle name="Input date 4" xfId="24999"/>
    <cellStyle name="Input date 5" xfId="25000"/>
    <cellStyle name="Input date 6" xfId="25001"/>
    <cellStyle name="Input date 7" xfId="25002"/>
    <cellStyle name="Input date 8" xfId="25003"/>
    <cellStyle name="Input date 9" xfId="25004"/>
    <cellStyle name="Input general" xfId="25005"/>
    <cellStyle name="Input general 10" xfId="25006"/>
    <cellStyle name="Input general 11" xfId="25007"/>
    <cellStyle name="Input general 12" xfId="25008"/>
    <cellStyle name="Input general 13" xfId="25009"/>
    <cellStyle name="Input general 14" xfId="25010"/>
    <cellStyle name="Input general 15" xfId="25011"/>
    <cellStyle name="Input general 16" xfId="25012"/>
    <cellStyle name="Input general 17" xfId="25013"/>
    <cellStyle name="Input general 18" xfId="25014"/>
    <cellStyle name="Input general 19" xfId="25015"/>
    <cellStyle name="Input general 2" xfId="25016"/>
    <cellStyle name="Input general 2 10" xfId="25017"/>
    <cellStyle name="Input general 2 11" xfId="25018"/>
    <cellStyle name="Input general 2 12" xfId="25019"/>
    <cellStyle name="Input general 2 13" xfId="25020"/>
    <cellStyle name="Input general 2 14" xfId="25021"/>
    <cellStyle name="Input general 2 15" xfId="25022"/>
    <cellStyle name="Input general 2 16" xfId="25023"/>
    <cellStyle name="Input general 2 17" xfId="25024"/>
    <cellStyle name="Input general 2 18" xfId="25025"/>
    <cellStyle name="Input general 2 19" xfId="25026"/>
    <cellStyle name="Input general 2 2" xfId="25027"/>
    <cellStyle name="Input general 2 20" xfId="25028"/>
    <cellStyle name="Input general 2 21" xfId="25029"/>
    <cellStyle name="Input general 2 3" xfId="25030"/>
    <cellStyle name="Input general 2 4" xfId="25031"/>
    <cellStyle name="Input general 2 5" xfId="25032"/>
    <cellStyle name="Input general 2 6" xfId="25033"/>
    <cellStyle name="Input general 2 7" xfId="25034"/>
    <cellStyle name="Input general 2 8" xfId="25035"/>
    <cellStyle name="Input general 2 9" xfId="25036"/>
    <cellStyle name="Input general 20" xfId="25037"/>
    <cellStyle name="Input general 21" xfId="25038"/>
    <cellStyle name="Input general 22" xfId="25039"/>
    <cellStyle name="Input general 3" xfId="25040"/>
    <cellStyle name="Input general 4" xfId="25041"/>
    <cellStyle name="Input general 5" xfId="25042"/>
    <cellStyle name="Input general 6" xfId="25043"/>
    <cellStyle name="Input general 7" xfId="25044"/>
    <cellStyle name="Input general 8" xfId="25045"/>
    <cellStyle name="Input general 9" xfId="25046"/>
    <cellStyle name="Input time" xfId="25047"/>
    <cellStyle name="Input time 10" xfId="25048"/>
    <cellStyle name="Input time 11" xfId="25049"/>
    <cellStyle name="Input time 12" xfId="25050"/>
    <cellStyle name="Input time 13" xfId="25051"/>
    <cellStyle name="Input time 14" xfId="25052"/>
    <cellStyle name="Input time 15" xfId="25053"/>
    <cellStyle name="Input time 16" xfId="25054"/>
    <cellStyle name="Input time 17" xfId="25055"/>
    <cellStyle name="Input time 18" xfId="25056"/>
    <cellStyle name="Input time 19" xfId="25057"/>
    <cellStyle name="Input time 2" xfId="25058"/>
    <cellStyle name="Input time 2 10" xfId="25059"/>
    <cellStyle name="Input time 2 11" xfId="25060"/>
    <cellStyle name="Input time 2 12" xfId="25061"/>
    <cellStyle name="Input time 2 13" xfId="25062"/>
    <cellStyle name="Input time 2 14" xfId="25063"/>
    <cellStyle name="Input time 2 15" xfId="25064"/>
    <cellStyle name="Input time 2 16" xfId="25065"/>
    <cellStyle name="Input time 2 17" xfId="25066"/>
    <cellStyle name="Input time 2 18" xfId="25067"/>
    <cellStyle name="Input time 2 19" xfId="25068"/>
    <cellStyle name="Input time 2 2" xfId="25069"/>
    <cellStyle name="Input time 2 20" xfId="25070"/>
    <cellStyle name="Input time 2 21" xfId="25071"/>
    <cellStyle name="Input time 2 3" xfId="25072"/>
    <cellStyle name="Input time 2 4" xfId="25073"/>
    <cellStyle name="Input time 2 5" xfId="25074"/>
    <cellStyle name="Input time 2 6" xfId="25075"/>
    <cellStyle name="Input time 2 7" xfId="25076"/>
    <cellStyle name="Input time 2 8" xfId="25077"/>
    <cellStyle name="Input time 2 9" xfId="25078"/>
    <cellStyle name="Input time 20" xfId="25079"/>
    <cellStyle name="Input time 21" xfId="25080"/>
    <cellStyle name="Input time 22" xfId="25081"/>
    <cellStyle name="Input time 3" xfId="25082"/>
    <cellStyle name="Input time 4" xfId="25083"/>
    <cellStyle name="Input time 5" xfId="25084"/>
    <cellStyle name="Input time 6" xfId="25085"/>
    <cellStyle name="Input time 7" xfId="25086"/>
    <cellStyle name="Input time 8" xfId="25087"/>
    <cellStyle name="Input time 9" xfId="25088"/>
    <cellStyle name="Input1_list_Values" xfId="25089"/>
    <cellStyle name="INPUTNOCHG" xfId="25090"/>
    <cellStyle name="INPUTNOCHG 10" xfId="25091"/>
    <cellStyle name="INPUTNOCHG 11" xfId="25092"/>
    <cellStyle name="INPUTNOCHG 12" xfId="25093"/>
    <cellStyle name="INPUTNOCHG 13" xfId="25094"/>
    <cellStyle name="INPUTNOCHG 14" xfId="25095"/>
    <cellStyle name="INPUTNOCHG 15" xfId="25096"/>
    <cellStyle name="INPUTNOCHG 16" xfId="25097"/>
    <cellStyle name="INPUTNOCHG 17" xfId="25098"/>
    <cellStyle name="INPUTNOCHG 18" xfId="25099"/>
    <cellStyle name="INPUTNOCHG 19" xfId="25100"/>
    <cellStyle name="INPUTNOCHG 2" xfId="25101"/>
    <cellStyle name="INPUTNOCHG 2 10" xfId="25102"/>
    <cellStyle name="INPUTNOCHG 2 11" xfId="25103"/>
    <cellStyle name="INPUTNOCHG 2 12" xfId="25104"/>
    <cellStyle name="INPUTNOCHG 2 13" xfId="25105"/>
    <cellStyle name="INPUTNOCHG 2 14" xfId="25106"/>
    <cellStyle name="INPUTNOCHG 2 15" xfId="25107"/>
    <cellStyle name="INPUTNOCHG 2 16" xfId="25108"/>
    <cellStyle name="INPUTNOCHG 2 17" xfId="25109"/>
    <cellStyle name="INPUTNOCHG 2 18" xfId="25110"/>
    <cellStyle name="INPUTNOCHG 2 19" xfId="25111"/>
    <cellStyle name="INPUTNOCHG 2 2" xfId="25112"/>
    <cellStyle name="INPUTNOCHG 2 20" xfId="25113"/>
    <cellStyle name="INPUTNOCHG 2 21" xfId="25114"/>
    <cellStyle name="INPUTNOCHG 2 3" xfId="25115"/>
    <cellStyle name="INPUTNOCHG 2 4" xfId="25116"/>
    <cellStyle name="INPUTNOCHG 2 5" xfId="25117"/>
    <cellStyle name="INPUTNOCHG 2 6" xfId="25118"/>
    <cellStyle name="INPUTNOCHG 2 7" xfId="25119"/>
    <cellStyle name="INPUTNOCHG 2 8" xfId="25120"/>
    <cellStyle name="INPUTNOCHG 2 9" xfId="25121"/>
    <cellStyle name="INPUTNOCHG 20" xfId="25122"/>
    <cellStyle name="INPUTNOCHG 21" xfId="25123"/>
    <cellStyle name="INPUTNOCHG 22" xfId="25124"/>
    <cellStyle name="INPUTNOCHG 3" xfId="25125"/>
    <cellStyle name="INPUTNOCHG 4" xfId="25126"/>
    <cellStyle name="INPUTNOCHG 5" xfId="25127"/>
    <cellStyle name="INPUTNOCHG 6" xfId="25128"/>
    <cellStyle name="INPUTNOCHG 7" xfId="25129"/>
    <cellStyle name="INPUTNOCHG 8" xfId="25130"/>
    <cellStyle name="INPUTNOCHG 9" xfId="25131"/>
    <cellStyle name="Instructions" xfId="25132"/>
    <cellStyle name="Invisible" xfId="25133"/>
    <cellStyle name="Invisible 2" xfId="25134"/>
    <cellStyle name="Invisible[Inp]" xfId="25135"/>
    <cellStyle name="Invisible_Book1" xfId="25136"/>
    <cellStyle name="KPMG Heading 1" xfId="25137"/>
    <cellStyle name="KPMG Heading 2" xfId="25138"/>
    <cellStyle name="KPMG Heading 3" xfId="25139"/>
    <cellStyle name="KPMG Heading 4" xfId="25140"/>
    <cellStyle name="KPMG Normal" xfId="25141"/>
    <cellStyle name="KPMG Normal Text" xfId="25142"/>
    <cellStyle name="KPMG Normal_Financial Template_ICECV1.00 Final_Reformatted_v4" xfId="25143"/>
    <cellStyle name="Label" xfId="25144"/>
    <cellStyle name="Label 10" xfId="25145"/>
    <cellStyle name="Label 11" xfId="25146"/>
    <cellStyle name="Label 12" xfId="25147"/>
    <cellStyle name="Label 13" xfId="25148"/>
    <cellStyle name="Label 2" xfId="25149"/>
    <cellStyle name="Label 2 10" xfId="25150"/>
    <cellStyle name="Label 2 10 2" xfId="25151"/>
    <cellStyle name="Label 2 10 3" xfId="25152"/>
    <cellStyle name="Label 2 10 4" xfId="25153"/>
    <cellStyle name="Label 2 10 5" xfId="25154"/>
    <cellStyle name="Label 2 11" xfId="25155"/>
    <cellStyle name="Label 2 11 2" xfId="25156"/>
    <cellStyle name="Label 2 11 3" xfId="25157"/>
    <cellStyle name="Label 2 11 4" xfId="25158"/>
    <cellStyle name="Label 2 11 5" xfId="25159"/>
    <cellStyle name="Label 2 12" xfId="25160"/>
    <cellStyle name="Label 2 13" xfId="25161"/>
    <cellStyle name="Label 2 14" xfId="25162"/>
    <cellStyle name="Label 2 15" xfId="25163"/>
    <cellStyle name="Label 2 16" xfId="25164"/>
    <cellStyle name="Label 2 17" xfId="25165"/>
    <cellStyle name="Label 2 2" xfId="25166"/>
    <cellStyle name="Label 2 2 2" xfId="25167"/>
    <cellStyle name="Label 2 2 2 2" xfId="25168"/>
    <cellStyle name="Label 2 2 2 3" xfId="25169"/>
    <cellStyle name="Label 2 2 2 4" xfId="25170"/>
    <cellStyle name="Label 2 2 2 5" xfId="25171"/>
    <cellStyle name="Label 2 2 2 6" xfId="25172"/>
    <cellStyle name="Label 2 2 2 7" xfId="25173"/>
    <cellStyle name="Label 2 2 3" xfId="25174"/>
    <cellStyle name="Label 2 2 4" xfId="25175"/>
    <cellStyle name="Label 2 2 5" xfId="25176"/>
    <cellStyle name="Label 2 2 6" xfId="25177"/>
    <cellStyle name="Label 2 3" xfId="25178"/>
    <cellStyle name="Label 2 3 2" xfId="25179"/>
    <cellStyle name="Label 2 3 3" xfId="25180"/>
    <cellStyle name="Label 2 3 4" xfId="25181"/>
    <cellStyle name="Label 2 3 5" xfId="25182"/>
    <cellStyle name="Label 2 4" xfId="25183"/>
    <cellStyle name="Label 2 4 2" xfId="25184"/>
    <cellStyle name="Label 2 4 3" xfId="25185"/>
    <cellStyle name="Label 2 4 4" xfId="25186"/>
    <cellStyle name="Label 2 4 5" xfId="25187"/>
    <cellStyle name="Label 2 5" xfId="25188"/>
    <cellStyle name="Label 2 5 2" xfId="25189"/>
    <cellStyle name="Label 2 5 3" xfId="25190"/>
    <cellStyle name="Label 2 5 4" xfId="25191"/>
    <cellStyle name="Label 2 5 5" xfId="25192"/>
    <cellStyle name="Label 2 6" xfId="25193"/>
    <cellStyle name="Label 2 6 2" xfId="25194"/>
    <cellStyle name="Label 2 6 3" xfId="25195"/>
    <cellStyle name="Label 2 6 4" xfId="25196"/>
    <cellStyle name="Label 2 6 5" xfId="25197"/>
    <cellStyle name="Label 2 7" xfId="25198"/>
    <cellStyle name="Label 2 7 2" xfId="25199"/>
    <cellStyle name="Label 2 7 3" xfId="25200"/>
    <cellStyle name="Label 2 7 4" xfId="25201"/>
    <cellStyle name="Label 2 7 5" xfId="25202"/>
    <cellStyle name="Label 2 8" xfId="25203"/>
    <cellStyle name="Label 2 8 2" xfId="25204"/>
    <cellStyle name="Label 2 8 3" xfId="25205"/>
    <cellStyle name="Label 2 8 4" xfId="25206"/>
    <cellStyle name="Label 2 8 5" xfId="25207"/>
    <cellStyle name="Label 2 9" xfId="25208"/>
    <cellStyle name="Label 2 9 2" xfId="25209"/>
    <cellStyle name="Label 2 9 3" xfId="25210"/>
    <cellStyle name="Label 2 9 4" xfId="25211"/>
    <cellStyle name="Label 2 9 5" xfId="25212"/>
    <cellStyle name="Label 3" xfId="25213"/>
    <cellStyle name="Label 3 10" xfId="25214"/>
    <cellStyle name="Label 3 10 2" xfId="25215"/>
    <cellStyle name="Label 3 10 3" xfId="25216"/>
    <cellStyle name="Label 3 10 4" xfId="25217"/>
    <cellStyle name="Label 3 10 5" xfId="25218"/>
    <cellStyle name="Label 3 11" xfId="25219"/>
    <cellStyle name="Label 3 11 2" xfId="25220"/>
    <cellStyle name="Label 3 11 3" xfId="25221"/>
    <cellStyle name="Label 3 11 4" xfId="25222"/>
    <cellStyle name="Label 3 11 5" xfId="25223"/>
    <cellStyle name="Label 3 12" xfId="25224"/>
    <cellStyle name="Label 3 12 2" xfId="25225"/>
    <cellStyle name="Label 3 12 3" xfId="25226"/>
    <cellStyle name="Label 3 12 4" xfId="25227"/>
    <cellStyle name="Label 3 12 5" xfId="25228"/>
    <cellStyle name="Label 3 13" xfId="25229"/>
    <cellStyle name="Label 3 14" xfId="25230"/>
    <cellStyle name="Label 3 15" xfId="25231"/>
    <cellStyle name="Label 3 16" xfId="25232"/>
    <cellStyle name="Label 3 2" xfId="25233"/>
    <cellStyle name="Label 3 2 2" xfId="25234"/>
    <cellStyle name="Label 3 2 2 2" xfId="25235"/>
    <cellStyle name="Label 3 2 2 3" xfId="25236"/>
    <cellStyle name="Label 3 2 2 4" xfId="25237"/>
    <cellStyle name="Label 3 2 2 5" xfId="25238"/>
    <cellStyle name="Label 3 2 2 6" xfId="25239"/>
    <cellStyle name="Label 3 2 2 7" xfId="25240"/>
    <cellStyle name="Label 3 2 3" xfId="25241"/>
    <cellStyle name="Label 3 2 4" xfId="25242"/>
    <cellStyle name="Label 3 2 5" xfId="25243"/>
    <cellStyle name="Label 3 2 6" xfId="25244"/>
    <cellStyle name="Label 3 3" xfId="25245"/>
    <cellStyle name="Label 3 3 2" xfId="25246"/>
    <cellStyle name="Label 3 3 3" xfId="25247"/>
    <cellStyle name="Label 3 3 4" xfId="25248"/>
    <cellStyle name="Label 3 3 5" xfId="25249"/>
    <cellStyle name="Label 3 3 6" xfId="25250"/>
    <cellStyle name="Label 3 4" xfId="25251"/>
    <cellStyle name="Label 3 4 2" xfId="25252"/>
    <cellStyle name="Label 3 4 3" xfId="25253"/>
    <cellStyle name="Label 3 4 4" xfId="25254"/>
    <cellStyle name="Label 3 4 5" xfId="25255"/>
    <cellStyle name="Label 3 5" xfId="25256"/>
    <cellStyle name="Label 3 5 2" xfId="25257"/>
    <cellStyle name="Label 3 5 3" xfId="25258"/>
    <cellStyle name="Label 3 5 4" xfId="25259"/>
    <cellStyle name="Label 3 5 5" xfId="25260"/>
    <cellStyle name="Label 3 6" xfId="25261"/>
    <cellStyle name="Label 3 6 2" xfId="25262"/>
    <cellStyle name="Label 3 6 3" xfId="25263"/>
    <cellStyle name="Label 3 6 4" xfId="25264"/>
    <cellStyle name="Label 3 6 5" xfId="25265"/>
    <cellStyle name="Label 3 7" xfId="25266"/>
    <cellStyle name="Label 3 7 2" xfId="25267"/>
    <cellStyle name="Label 3 7 3" xfId="25268"/>
    <cellStyle name="Label 3 7 4" xfId="25269"/>
    <cellStyle name="Label 3 7 5" xfId="25270"/>
    <cellStyle name="Label 3 8" xfId="25271"/>
    <cellStyle name="Label 3 8 2" xfId="25272"/>
    <cellStyle name="Label 3 8 3" xfId="25273"/>
    <cellStyle name="Label 3 8 4" xfId="25274"/>
    <cellStyle name="Label 3 8 5" xfId="25275"/>
    <cellStyle name="Label 3 9" xfId="25276"/>
    <cellStyle name="Label 3 9 2" xfId="25277"/>
    <cellStyle name="Label 3 9 3" xfId="25278"/>
    <cellStyle name="Label 3 9 4" xfId="25279"/>
    <cellStyle name="Label 3 9 5" xfId="25280"/>
    <cellStyle name="Label 4" xfId="25281"/>
    <cellStyle name="Label 4 2" xfId="25282"/>
    <cellStyle name="Label 4 2 2" xfId="25283"/>
    <cellStyle name="Label 4 2 3" xfId="25284"/>
    <cellStyle name="Label 4 2 4" xfId="25285"/>
    <cellStyle name="Label 4 2 5" xfId="25286"/>
    <cellStyle name="Label 4 2 6" xfId="25287"/>
    <cellStyle name="Label 4 3" xfId="25288"/>
    <cellStyle name="Label 4 3 2" xfId="25289"/>
    <cellStyle name="Label 4 3 3" xfId="25290"/>
    <cellStyle name="Label 4 3 4" xfId="25291"/>
    <cellStyle name="Label 4 3 5" xfId="25292"/>
    <cellStyle name="Label 4 4" xfId="25293"/>
    <cellStyle name="Label 4 4 2" xfId="25294"/>
    <cellStyle name="Label 4 4 3" xfId="25295"/>
    <cellStyle name="Label 4 4 4" xfId="25296"/>
    <cellStyle name="Label 4 4 5" xfId="25297"/>
    <cellStyle name="Label 4 5" xfId="25298"/>
    <cellStyle name="Label 5" xfId="25299"/>
    <cellStyle name="Label 5 2" xfId="25300"/>
    <cellStyle name="Label 5 3" xfId="25301"/>
    <cellStyle name="Label 5 4" xfId="25302"/>
    <cellStyle name="Label 5 5" xfId="25303"/>
    <cellStyle name="Label 6" xfId="25304"/>
    <cellStyle name="Label 6 2" xfId="25305"/>
    <cellStyle name="Label 6 3" xfId="25306"/>
    <cellStyle name="Label 6 4" xfId="25307"/>
    <cellStyle name="Label 6 5" xfId="25308"/>
    <cellStyle name="Label 7" xfId="25309"/>
    <cellStyle name="Label 7 2" xfId="25310"/>
    <cellStyle name="Label 7 3" xfId="25311"/>
    <cellStyle name="Label 7 4" xfId="25312"/>
    <cellStyle name="Label 7 5" xfId="25313"/>
    <cellStyle name="Label 8" xfId="25314"/>
    <cellStyle name="Label 9" xfId="25315"/>
    <cellStyle name="LabelIntersect" xfId="25316"/>
    <cellStyle name="LabelLeft" xfId="25317"/>
    <cellStyle name="Labels - Style3" xfId="25318"/>
    <cellStyle name="Labels - Style3 10" xfId="25319"/>
    <cellStyle name="Labels - Style3 11" xfId="25320"/>
    <cellStyle name="Labels - Style3 12" xfId="25321"/>
    <cellStyle name="Labels - Style3 13" xfId="25322"/>
    <cellStyle name="Labels - Style3 14" xfId="25323"/>
    <cellStyle name="Labels - Style3 15" xfId="25324"/>
    <cellStyle name="Labels - Style3 16" xfId="25325"/>
    <cellStyle name="Labels - Style3 17" xfId="25326"/>
    <cellStyle name="Labels - Style3 18" xfId="25327"/>
    <cellStyle name="Labels - Style3 19" xfId="25328"/>
    <cellStyle name="Labels - Style3 2" xfId="25329"/>
    <cellStyle name="Labels - Style3 2 10" xfId="25330"/>
    <cellStyle name="Labels - Style3 2 11" xfId="25331"/>
    <cellStyle name="Labels - Style3 2 12" xfId="25332"/>
    <cellStyle name="Labels - Style3 2 13" xfId="25333"/>
    <cellStyle name="Labels - Style3 2 14" xfId="25334"/>
    <cellStyle name="Labels - Style3 2 15" xfId="25335"/>
    <cellStyle name="Labels - Style3 2 16" xfId="25336"/>
    <cellStyle name="Labels - Style3 2 17" xfId="25337"/>
    <cellStyle name="Labels - Style3 2 18" xfId="25338"/>
    <cellStyle name="Labels - Style3 2 19" xfId="25339"/>
    <cellStyle name="Labels - Style3 2 2" xfId="25340"/>
    <cellStyle name="Labels - Style3 2 2 10" xfId="25341"/>
    <cellStyle name="Labels - Style3 2 2 11" xfId="25342"/>
    <cellStyle name="Labels - Style3 2 2 12" xfId="25343"/>
    <cellStyle name="Labels - Style3 2 2 13" xfId="25344"/>
    <cellStyle name="Labels - Style3 2 2 14" xfId="25345"/>
    <cellStyle name="Labels - Style3 2 2 15" xfId="25346"/>
    <cellStyle name="Labels - Style3 2 2 16" xfId="25347"/>
    <cellStyle name="Labels - Style3 2 2 17" xfId="25348"/>
    <cellStyle name="Labels - Style3 2 2 18" xfId="25349"/>
    <cellStyle name="Labels - Style3 2 2 19" xfId="25350"/>
    <cellStyle name="Labels - Style3 2 2 2" xfId="25351"/>
    <cellStyle name="Labels - Style3 2 2 20" xfId="25352"/>
    <cellStyle name="Labels - Style3 2 2 21" xfId="25353"/>
    <cellStyle name="Labels - Style3 2 2 22" xfId="25354"/>
    <cellStyle name="Labels - Style3 2 2 23" xfId="25355"/>
    <cellStyle name="Labels - Style3 2 2 24" xfId="25356"/>
    <cellStyle name="Labels - Style3 2 2 25" xfId="25357"/>
    <cellStyle name="Labels - Style3 2 2 26" xfId="25358"/>
    <cellStyle name="Labels - Style3 2 2 27" xfId="25359"/>
    <cellStyle name="Labels - Style3 2 2 28" xfId="25360"/>
    <cellStyle name="Labels - Style3 2 2 29" xfId="25361"/>
    <cellStyle name="Labels - Style3 2 2 3" xfId="25362"/>
    <cellStyle name="Labels - Style3 2 2 30" xfId="25363"/>
    <cellStyle name="Labels - Style3 2 2 31" xfId="25364"/>
    <cellStyle name="Labels - Style3 2 2 32" xfId="25365"/>
    <cellStyle name="Labels - Style3 2 2 33" xfId="25366"/>
    <cellStyle name="Labels - Style3 2 2 34" xfId="25367"/>
    <cellStyle name="Labels - Style3 2 2 35" xfId="25368"/>
    <cellStyle name="Labels - Style3 2 2 36" xfId="25369"/>
    <cellStyle name="Labels - Style3 2 2 37" xfId="25370"/>
    <cellStyle name="Labels - Style3 2 2 38" xfId="25371"/>
    <cellStyle name="Labels - Style3 2 2 39" xfId="25372"/>
    <cellStyle name="Labels - Style3 2 2 4" xfId="25373"/>
    <cellStyle name="Labels - Style3 2 2 40" xfId="25374"/>
    <cellStyle name="Labels - Style3 2 2 41" xfId="25375"/>
    <cellStyle name="Labels - Style3 2 2 42" xfId="25376"/>
    <cellStyle name="Labels - Style3 2 2 43" xfId="25377"/>
    <cellStyle name="Labels - Style3 2 2 44" xfId="25378"/>
    <cellStyle name="Labels - Style3 2 2 45" xfId="25379"/>
    <cellStyle name="Labels - Style3 2 2 46" xfId="25380"/>
    <cellStyle name="Labels - Style3 2 2 47" xfId="25381"/>
    <cellStyle name="Labels - Style3 2 2 48" xfId="25382"/>
    <cellStyle name="Labels - Style3 2 2 49" xfId="25383"/>
    <cellStyle name="Labels - Style3 2 2 5" xfId="25384"/>
    <cellStyle name="Labels - Style3 2 2 6" xfId="25385"/>
    <cellStyle name="Labels - Style3 2 2 7" xfId="25386"/>
    <cellStyle name="Labels - Style3 2 2 8" xfId="25387"/>
    <cellStyle name="Labels - Style3 2 2 9" xfId="25388"/>
    <cellStyle name="Labels - Style3 2 20" xfId="25389"/>
    <cellStyle name="Labels - Style3 2 21" xfId="25390"/>
    <cellStyle name="Labels - Style3 2 22" xfId="25391"/>
    <cellStyle name="Labels - Style3 2 23" xfId="25392"/>
    <cellStyle name="Labels - Style3 2 24" xfId="25393"/>
    <cellStyle name="Labels - Style3 2 25" xfId="25394"/>
    <cellStyle name="Labels - Style3 2 26" xfId="25395"/>
    <cellStyle name="Labels - Style3 2 27" xfId="25396"/>
    <cellStyle name="Labels - Style3 2 28" xfId="25397"/>
    <cellStyle name="Labels - Style3 2 29" xfId="25398"/>
    <cellStyle name="Labels - Style3 2 3" xfId="25399"/>
    <cellStyle name="Labels - Style3 2 30" xfId="25400"/>
    <cellStyle name="Labels - Style3 2 31" xfId="25401"/>
    <cellStyle name="Labels - Style3 2 32" xfId="25402"/>
    <cellStyle name="Labels - Style3 2 33" xfId="25403"/>
    <cellStyle name="Labels - Style3 2 34" xfId="25404"/>
    <cellStyle name="Labels - Style3 2 35" xfId="25405"/>
    <cellStyle name="Labels - Style3 2 36" xfId="25406"/>
    <cellStyle name="Labels - Style3 2 37" xfId="25407"/>
    <cellStyle name="Labels - Style3 2 38" xfId="25408"/>
    <cellStyle name="Labels - Style3 2 39" xfId="25409"/>
    <cellStyle name="Labels - Style3 2 4" xfId="25410"/>
    <cellStyle name="Labels - Style3 2 40" xfId="25411"/>
    <cellStyle name="Labels - Style3 2 41" xfId="25412"/>
    <cellStyle name="Labels - Style3 2 42" xfId="25413"/>
    <cellStyle name="Labels - Style3 2 43" xfId="25414"/>
    <cellStyle name="Labels - Style3 2 44" xfId="25415"/>
    <cellStyle name="Labels - Style3 2 45" xfId="25416"/>
    <cellStyle name="Labels - Style3 2 46" xfId="25417"/>
    <cellStyle name="Labels - Style3 2 47" xfId="25418"/>
    <cellStyle name="Labels - Style3 2 48" xfId="25419"/>
    <cellStyle name="Labels - Style3 2 49" xfId="25420"/>
    <cellStyle name="Labels - Style3 2 5" xfId="25421"/>
    <cellStyle name="Labels - Style3 2 6" xfId="25422"/>
    <cellStyle name="Labels - Style3 2 7" xfId="25423"/>
    <cellStyle name="Labels - Style3 2 8" xfId="25424"/>
    <cellStyle name="Labels - Style3 2 9" xfId="25425"/>
    <cellStyle name="Labels - Style3 20" xfId="25426"/>
    <cellStyle name="Labels - Style3 21" xfId="25427"/>
    <cellStyle name="Labels - Style3 22" xfId="25428"/>
    <cellStyle name="Labels - Style3 23" xfId="25429"/>
    <cellStyle name="Labels - Style3 24" xfId="25430"/>
    <cellStyle name="Labels - Style3 25" xfId="25431"/>
    <cellStyle name="Labels - Style3 26" xfId="25432"/>
    <cellStyle name="Labels - Style3 27" xfId="25433"/>
    <cellStyle name="Labels - Style3 28" xfId="25434"/>
    <cellStyle name="Labels - Style3 29" xfId="25435"/>
    <cellStyle name="Labels - Style3 3" xfId="25436"/>
    <cellStyle name="Labels - Style3 3 2" xfId="25437"/>
    <cellStyle name="Labels - Style3 3 3" xfId="25438"/>
    <cellStyle name="Labels - Style3 3 4" xfId="25439"/>
    <cellStyle name="Labels - Style3 3 5" xfId="25440"/>
    <cellStyle name="Labels - Style3 3 6" xfId="25441"/>
    <cellStyle name="Labels - Style3 30" xfId="25442"/>
    <cellStyle name="Labels - Style3 31" xfId="25443"/>
    <cellStyle name="Labels - Style3 32" xfId="25444"/>
    <cellStyle name="Labels - Style3 33" xfId="25445"/>
    <cellStyle name="Labels - Style3 34" xfId="25446"/>
    <cellStyle name="Labels - Style3 35" xfId="25447"/>
    <cellStyle name="Labels - Style3 36" xfId="25448"/>
    <cellStyle name="Labels - Style3 37" xfId="25449"/>
    <cellStyle name="Labels - Style3 38" xfId="25450"/>
    <cellStyle name="Labels - Style3 39" xfId="25451"/>
    <cellStyle name="Labels - Style3 4" xfId="25452"/>
    <cellStyle name="Labels - Style3 4 2" xfId="25453"/>
    <cellStyle name="Labels - Style3 4 3" xfId="25454"/>
    <cellStyle name="Labels - Style3 4 4" xfId="25455"/>
    <cellStyle name="Labels - Style3 4 5" xfId="25456"/>
    <cellStyle name="Labels - Style3 4 6" xfId="25457"/>
    <cellStyle name="Labels - Style3 40" xfId="25458"/>
    <cellStyle name="Labels - Style3 41" xfId="25459"/>
    <cellStyle name="Labels - Style3 42" xfId="25460"/>
    <cellStyle name="Labels - Style3 43" xfId="25461"/>
    <cellStyle name="Labels - Style3 44" xfId="25462"/>
    <cellStyle name="Labels - Style3 45" xfId="25463"/>
    <cellStyle name="Labels - Style3 46" xfId="25464"/>
    <cellStyle name="Labels - Style3 47" xfId="25465"/>
    <cellStyle name="Labels - Style3 5" xfId="25466"/>
    <cellStyle name="Labels - Style3 6" xfId="25467"/>
    <cellStyle name="Labels - Style3 7" xfId="25468"/>
    <cellStyle name="Labels - Style3 8" xfId="25469"/>
    <cellStyle name="Labels - Style3 9" xfId="25470"/>
    <cellStyle name="LabelTop" xfId="25471"/>
    <cellStyle name="Lable_1" xfId="25472"/>
    <cellStyle name="Large" xfId="25473"/>
    <cellStyle name="Large 2" xfId="25474"/>
    <cellStyle name="Large 2 2" xfId="25475"/>
    <cellStyle name="lift" xfId="25476"/>
    <cellStyle name="Line_Item" xfId="25477"/>
    <cellStyle name="Link" xfId="25478"/>
    <cellStyle name="linked" xfId="25479"/>
    <cellStyle name="Linked Cell 2" xfId="25480"/>
    <cellStyle name="Linked Cell 3" xfId="25481"/>
    <cellStyle name="LocalHeading" xfId="25482"/>
    <cellStyle name="LocalHeading 2" xfId="25483"/>
    <cellStyle name="Locked" xfId="25484"/>
    <cellStyle name="Lookup References" xfId="25485"/>
    <cellStyle name="macro %" xfId="25486"/>
    <cellStyle name="macro % 10" xfId="25487"/>
    <cellStyle name="macro % 11" xfId="25488"/>
    <cellStyle name="macro % 12" xfId="25489"/>
    <cellStyle name="macro % 13" xfId="25490"/>
    <cellStyle name="macro % 14" xfId="25491"/>
    <cellStyle name="macro % 15" xfId="25492"/>
    <cellStyle name="macro % 16" xfId="25493"/>
    <cellStyle name="macro % 17" xfId="25494"/>
    <cellStyle name="macro % 18" xfId="25495"/>
    <cellStyle name="macro % 19" xfId="25496"/>
    <cellStyle name="macro % 2" xfId="25497"/>
    <cellStyle name="macro % 2 10" xfId="25498"/>
    <cellStyle name="macro % 2 11" xfId="25499"/>
    <cellStyle name="macro % 2 12" xfId="25500"/>
    <cellStyle name="macro % 2 13" xfId="25501"/>
    <cellStyle name="macro % 2 14" xfId="25502"/>
    <cellStyle name="macro % 2 15" xfId="25503"/>
    <cellStyle name="macro % 2 16" xfId="25504"/>
    <cellStyle name="macro % 2 17" xfId="25505"/>
    <cellStyle name="macro % 2 18" xfId="25506"/>
    <cellStyle name="macro % 2 19" xfId="25507"/>
    <cellStyle name="macro % 2 2" xfId="25508"/>
    <cellStyle name="macro % 2 20" xfId="25509"/>
    <cellStyle name="macro % 2 21" xfId="25510"/>
    <cellStyle name="macro % 2 3" xfId="25511"/>
    <cellStyle name="macro % 2 4" xfId="25512"/>
    <cellStyle name="macro % 2 5" xfId="25513"/>
    <cellStyle name="macro % 2 6" xfId="25514"/>
    <cellStyle name="macro % 2 7" xfId="25515"/>
    <cellStyle name="macro % 2 8" xfId="25516"/>
    <cellStyle name="macro % 2 9" xfId="25517"/>
    <cellStyle name="macro % 20" xfId="25518"/>
    <cellStyle name="macro % 21" xfId="25519"/>
    <cellStyle name="macro % 22" xfId="25520"/>
    <cellStyle name="macro % 3" xfId="25521"/>
    <cellStyle name="macro % 4" xfId="25522"/>
    <cellStyle name="macro % 5" xfId="25523"/>
    <cellStyle name="macro % 6" xfId="25524"/>
    <cellStyle name="macro % 7" xfId="25525"/>
    <cellStyle name="macro % 8" xfId="25526"/>
    <cellStyle name="macro % 9" xfId="25527"/>
    <cellStyle name="macro £" xfId="25528"/>
    <cellStyle name="macro £ 10" xfId="25529"/>
    <cellStyle name="macro £ 11" xfId="25530"/>
    <cellStyle name="macro £ 12" xfId="25531"/>
    <cellStyle name="macro £ 13" xfId="25532"/>
    <cellStyle name="macro £ 14" xfId="25533"/>
    <cellStyle name="macro £ 15" xfId="25534"/>
    <cellStyle name="macro £ 16" xfId="25535"/>
    <cellStyle name="macro £ 17" xfId="25536"/>
    <cellStyle name="macro £ 18" xfId="25537"/>
    <cellStyle name="macro £ 19" xfId="25538"/>
    <cellStyle name="macro £ 2" xfId="25539"/>
    <cellStyle name="macro £ 2 10" xfId="25540"/>
    <cellStyle name="macro £ 2 11" xfId="25541"/>
    <cellStyle name="macro £ 2 12" xfId="25542"/>
    <cellStyle name="macro £ 2 13" xfId="25543"/>
    <cellStyle name="macro £ 2 14" xfId="25544"/>
    <cellStyle name="macro £ 2 15" xfId="25545"/>
    <cellStyle name="macro £ 2 16" xfId="25546"/>
    <cellStyle name="macro £ 2 17" xfId="25547"/>
    <cellStyle name="macro £ 2 18" xfId="25548"/>
    <cellStyle name="macro £ 2 19" xfId="25549"/>
    <cellStyle name="macro £ 2 2" xfId="25550"/>
    <cellStyle name="macro £ 2 20" xfId="25551"/>
    <cellStyle name="macro £ 2 21" xfId="25552"/>
    <cellStyle name="macro £ 2 3" xfId="25553"/>
    <cellStyle name="macro £ 2 4" xfId="25554"/>
    <cellStyle name="macro £ 2 5" xfId="25555"/>
    <cellStyle name="macro £ 2 6" xfId="25556"/>
    <cellStyle name="macro £ 2 7" xfId="25557"/>
    <cellStyle name="macro £ 2 8" xfId="25558"/>
    <cellStyle name="macro £ 2 9" xfId="25559"/>
    <cellStyle name="macro £ 20" xfId="25560"/>
    <cellStyle name="macro £ 21" xfId="25561"/>
    <cellStyle name="macro £ 22" xfId="25562"/>
    <cellStyle name="macro £ 3" xfId="25563"/>
    <cellStyle name="macro £ 4" xfId="25564"/>
    <cellStyle name="macro £ 5" xfId="25565"/>
    <cellStyle name="macro £ 6" xfId="25566"/>
    <cellStyle name="macro £ 7" xfId="25567"/>
    <cellStyle name="macro £ 8" xfId="25568"/>
    <cellStyle name="macro £ 9" xfId="25569"/>
    <cellStyle name="macro general" xfId="25570"/>
    <cellStyle name="macro mins" xfId="25571"/>
    <cellStyle name="macro mins 10" xfId="25572"/>
    <cellStyle name="macro mins 11" xfId="25573"/>
    <cellStyle name="macro mins 12" xfId="25574"/>
    <cellStyle name="macro mins 13" xfId="25575"/>
    <cellStyle name="macro mins 14" xfId="25576"/>
    <cellStyle name="macro mins 15" xfId="25577"/>
    <cellStyle name="macro mins 16" xfId="25578"/>
    <cellStyle name="macro mins 17" xfId="25579"/>
    <cellStyle name="macro mins 18" xfId="25580"/>
    <cellStyle name="macro mins 19" xfId="25581"/>
    <cellStyle name="macro mins 2" xfId="25582"/>
    <cellStyle name="macro mins 2 10" xfId="25583"/>
    <cellStyle name="macro mins 2 11" xfId="25584"/>
    <cellStyle name="macro mins 2 12" xfId="25585"/>
    <cellStyle name="macro mins 2 13" xfId="25586"/>
    <cellStyle name="macro mins 2 14" xfId="25587"/>
    <cellStyle name="macro mins 2 15" xfId="25588"/>
    <cellStyle name="macro mins 2 16" xfId="25589"/>
    <cellStyle name="macro mins 2 17" xfId="25590"/>
    <cellStyle name="macro mins 2 18" xfId="25591"/>
    <cellStyle name="macro mins 2 19" xfId="25592"/>
    <cellStyle name="macro mins 2 2" xfId="25593"/>
    <cellStyle name="macro mins 2 20" xfId="25594"/>
    <cellStyle name="macro mins 2 21" xfId="25595"/>
    <cellStyle name="macro mins 2 3" xfId="25596"/>
    <cellStyle name="macro mins 2 4" xfId="25597"/>
    <cellStyle name="macro mins 2 5" xfId="25598"/>
    <cellStyle name="macro mins 2 6" xfId="25599"/>
    <cellStyle name="macro mins 2 7" xfId="25600"/>
    <cellStyle name="macro mins 2 8" xfId="25601"/>
    <cellStyle name="macro mins 2 9" xfId="25602"/>
    <cellStyle name="macro mins 20" xfId="25603"/>
    <cellStyle name="macro mins 21" xfId="25604"/>
    <cellStyle name="macro mins 22" xfId="25605"/>
    <cellStyle name="macro mins 3" xfId="25606"/>
    <cellStyle name="macro mins 4" xfId="25607"/>
    <cellStyle name="macro mins 5" xfId="25608"/>
    <cellStyle name="macro mins 6" xfId="25609"/>
    <cellStyle name="macro mins 7" xfId="25610"/>
    <cellStyle name="macro mins 8" xfId="25611"/>
    <cellStyle name="macro mins 9" xfId="25612"/>
    <cellStyle name="macro time" xfId="25613"/>
    <cellStyle name="MacroCode" xfId="25614"/>
    <cellStyle name="manual" xfId="25615"/>
    <cellStyle name="ManualInput#.##" xfId="25616"/>
    <cellStyle name="ManualInput#.## 10" xfId="25617"/>
    <cellStyle name="ManualInput#.## 11" xfId="25618"/>
    <cellStyle name="ManualInput#.## 12" xfId="25619"/>
    <cellStyle name="ManualInput#.## 13" xfId="25620"/>
    <cellStyle name="ManualInput#.## 14" xfId="25621"/>
    <cellStyle name="ManualInput#.## 15" xfId="25622"/>
    <cellStyle name="ManualInput#.## 16" xfId="25623"/>
    <cellStyle name="ManualInput#.## 17" xfId="25624"/>
    <cellStyle name="ManualInput#.## 18" xfId="25625"/>
    <cellStyle name="ManualInput#.## 19" xfId="25626"/>
    <cellStyle name="ManualInput#.## 2" xfId="25627"/>
    <cellStyle name="ManualInput#.## 2 10" xfId="25628"/>
    <cellStyle name="ManualInput#.## 2 11" xfId="25629"/>
    <cellStyle name="ManualInput#.## 2 12" xfId="25630"/>
    <cellStyle name="ManualInput#.## 2 13" xfId="25631"/>
    <cellStyle name="ManualInput#.## 2 14" xfId="25632"/>
    <cellStyle name="ManualInput#.## 2 15" xfId="25633"/>
    <cellStyle name="ManualInput#.## 2 16" xfId="25634"/>
    <cellStyle name="ManualInput#.## 2 17" xfId="25635"/>
    <cellStyle name="ManualInput#.## 2 18" xfId="25636"/>
    <cellStyle name="ManualInput#.## 2 19" xfId="25637"/>
    <cellStyle name="ManualInput#.## 2 2" xfId="25638"/>
    <cellStyle name="ManualInput#.## 2 20" xfId="25639"/>
    <cellStyle name="ManualInput#.## 2 21" xfId="25640"/>
    <cellStyle name="ManualInput#.## 2 3" xfId="25641"/>
    <cellStyle name="ManualInput#.## 2 4" xfId="25642"/>
    <cellStyle name="ManualInput#.## 2 5" xfId="25643"/>
    <cellStyle name="ManualInput#.## 2 6" xfId="25644"/>
    <cellStyle name="ManualInput#.## 2 7" xfId="25645"/>
    <cellStyle name="ManualInput#.## 2 8" xfId="25646"/>
    <cellStyle name="ManualInput#.## 2 9" xfId="25647"/>
    <cellStyle name="ManualInput#.## 20" xfId="25648"/>
    <cellStyle name="ManualInput#.## 21" xfId="25649"/>
    <cellStyle name="ManualInput#.## 22" xfId="25650"/>
    <cellStyle name="ManualInput#.## 3" xfId="25651"/>
    <cellStyle name="ManualInput#.## 4" xfId="25652"/>
    <cellStyle name="ManualInput#.## 5" xfId="25653"/>
    <cellStyle name="ManualInput#.## 6" xfId="25654"/>
    <cellStyle name="ManualInput#.## 7" xfId="25655"/>
    <cellStyle name="ManualInput#.## 8" xfId="25656"/>
    <cellStyle name="ManualInput#.## 9" xfId="25657"/>
    <cellStyle name="ManualInput%0dp" xfId="25658"/>
    <cellStyle name="ManualInput%0dp 10" xfId="25659"/>
    <cellStyle name="ManualInput%0dp 11" xfId="25660"/>
    <cellStyle name="ManualInput%0dp 12" xfId="25661"/>
    <cellStyle name="ManualInput%0dp 13" xfId="25662"/>
    <cellStyle name="ManualInput%0dp 14" xfId="25663"/>
    <cellStyle name="ManualInput%0dp 15" xfId="25664"/>
    <cellStyle name="ManualInput%0dp 16" xfId="25665"/>
    <cellStyle name="ManualInput%0dp 17" xfId="25666"/>
    <cellStyle name="ManualInput%0dp 18" xfId="25667"/>
    <cellStyle name="ManualInput%0dp 19" xfId="25668"/>
    <cellStyle name="ManualInput%0dp 2" xfId="25669"/>
    <cellStyle name="ManualInput%0dp 2 10" xfId="25670"/>
    <cellStyle name="ManualInput%0dp 2 11" xfId="25671"/>
    <cellStyle name="ManualInput%0dp 2 12" xfId="25672"/>
    <cellStyle name="ManualInput%0dp 2 13" xfId="25673"/>
    <cellStyle name="ManualInput%0dp 2 14" xfId="25674"/>
    <cellStyle name="ManualInput%0dp 2 15" xfId="25675"/>
    <cellStyle name="ManualInput%0dp 2 16" xfId="25676"/>
    <cellStyle name="ManualInput%0dp 2 17" xfId="25677"/>
    <cellStyle name="ManualInput%0dp 2 18" xfId="25678"/>
    <cellStyle name="ManualInput%0dp 2 19" xfId="25679"/>
    <cellStyle name="ManualInput%0dp 2 2" xfId="25680"/>
    <cellStyle name="ManualInput%0dp 2 20" xfId="25681"/>
    <cellStyle name="ManualInput%0dp 2 21" xfId="25682"/>
    <cellStyle name="ManualInput%0dp 2 3" xfId="25683"/>
    <cellStyle name="ManualInput%0dp 2 4" xfId="25684"/>
    <cellStyle name="ManualInput%0dp 2 5" xfId="25685"/>
    <cellStyle name="ManualInput%0dp 2 6" xfId="25686"/>
    <cellStyle name="ManualInput%0dp 2 7" xfId="25687"/>
    <cellStyle name="ManualInput%0dp 2 8" xfId="25688"/>
    <cellStyle name="ManualInput%0dp 2 9" xfId="25689"/>
    <cellStyle name="ManualInput%0dp 20" xfId="25690"/>
    <cellStyle name="ManualInput%0dp 21" xfId="25691"/>
    <cellStyle name="ManualInput%0dp 22" xfId="25692"/>
    <cellStyle name="ManualInput%0dp 3" xfId="25693"/>
    <cellStyle name="ManualInput%0dp 4" xfId="25694"/>
    <cellStyle name="ManualInput%0dp 5" xfId="25695"/>
    <cellStyle name="ManualInput%0dp 6" xfId="25696"/>
    <cellStyle name="ManualInput%0dp 7" xfId="25697"/>
    <cellStyle name="ManualInput%0dp 8" xfId="25698"/>
    <cellStyle name="ManualInput%0dp 9" xfId="25699"/>
    <cellStyle name="ManualInput%2dp" xfId="25700"/>
    <cellStyle name="ManualInput%2dp 10" xfId="25701"/>
    <cellStyle name="ManualInput%2dp 11" xfId="25702"/>
    <cellStyle name="ManualInput%2dp 12" xfId="25703"/>
    <cellStyle name="ManualInput%2dp 13" xfId="25704"/>
    <cellStyle name="ManualInput%2dp 14" xfId="25705"/>
    <cellStyle name="ManualInput%2dp 15" xfId="25706"/>
    <cellStyle name="ManualInput%2dp 16" xfId="25707"/>
    <cellStyle name="ManualInput%2dp 17" xfId="25708"/>
    <cellStyle name="ManualInput%2dp 18" xfId="25709"/>
    <cellStyle name="ManualInput%2dp 19" xfId="25710"/>
    <cellStyle name="ManualInput%2dp 2" xfId="25711"/>
    <cellStyle name="ManualInput%2dp 2 10" xfId="25712"/>
    <cellStyle name="ManualInput%2dp 2 11" xfId="25713"/>
    <cellStyle name="ManualInput%2dp 2 12" xfId="25714"/>
    <cellStyle name="ManualInput%2dp 2 13" xfId="25715"/>
    <cellStyle name="ManualInput%2dp 2 14" xfId="25716"/>
    <cellStyle name="ManualInput%2dp 2 15" xfId="25717"/>
    <cellStyle name="ManualInput%2dp 2 16" xfId="25718"/>
    <cellStyle name="ManualInput%2dp 2 17" xfId="25719"/>
    <cellStyle name="ManualInput%2dp 2 18" xfId="25720"/>
    <cellStyle name="ManualInput%2dp 2 19" xfId="25721"/>
    <cellStyle name="ManualInput%2dp 2 2" xfId="25722"/>
    <cellStyle name="ManualInput%2dp 2 20" xfId="25723"/>
    <cellStyle name="ManualInput%2dp 2 21" xfId="25724"/>
    <cellStyle name="ManualInput%2dp 2 3" xfId="25725"/>
    <cellStyle name="ManualInput%2dp 2 4" xfId="25726"/>
    <cellStyle name="ManualInput%2dp 2 5" xfId="25727"/>
    <cellStyle name="ManualInput%2dp 2 6" xfId="25728"/>
    <cellStyle name="ManualInput%2dp 2 7" xfId="25729"/>
    <cellStyle name="ManualInput%2dp 2 8" xfId="25730"/>
    <cellStyle name="ManualInput%2dp 2 9" xfId="25731"/>
    <cellStyle name="ManualInput%2dp 20" xfId="25732"/>
    <cellStyle name="ManualInput%2dp 21" xfId="25733"/>
    <cellStyle name="ManualInput%2dp 22" xfId="25734"/>
    <cellStyle name="ManualInput%2dp 3" xfId="25735"/>
    <cellStyle name="ManualInput%2dp 4" xfId="25736"/>
    <cellStyle name="ManualInput%2dp 5" xfId="25737"/>
    <cellStyle name="ManualInput%2dp 6" xfId="25738"/>
    <cellStyle name="ManualInput%2dp 7" xfId="25739"/>
    <cellStyle name="ManualInput%2dp 8" xfId="25740"/>
    <cellStyle name="ManualInput%2dp 9" xfId="25741"/>
    <cellStyle name="Medium" xfId="25742"/>
    <cellStyle name="Medium 2" xfId="25743"/>
    <cellStyle name="Medium 2 2" xfId="25744"/>
    <cellStyle name="Migliaia (0)" xfId="25745"/>
    <cellStyle name="Mik" xfId="25746"/>
    <cellStyle name="Mik 2" xfId="25747"/>
    <cellStyle name="Mik_Additional charts" xfId="25748"/>
    <cellStyle name="Milliers [0]_FNMA tasse2" xfId="25749"/>
    <cellStyle name="Milliers_FNMA tasse2" xfId="25750"/>
    <cellStyle name="million" xfId="25751"/>
    <cellStyle name="Modelling Reference" xfId="25752"/>
    <cellStyle name="Modelling Reference 2" xfId="25753"/>
    <cellStyle name="Modelling Reference 3" xfId="25754"/>
    <cellStyle name="Modelling Reference 4" xfId="25755"/>
    <cellStyle name="Modelling Reference_Capex Summary" xfId="25756"/>
    <cellStyle name="Modelling References" xfId="25757"/>
    <cellStyle name="Monétaire [0]_EVA-000" xfId="25758"/>
    <cellStyle name="Monétaire_EVA-000" xfId="25759"/>
    <cellStyle name="MSQuery" xfId="25760"/>
    <cellStyle name="MSQuery 2" xfId="25761"/>
    <cellStyle name="N" xfId="25762"/>
    <cellStyle name="N 2" xfId="25763"/>
    <cellStyle name="Named Range" xfId="25764"/>
    <cellStyle name="Named Range 2" xfId="25765"/>
    <cellStyle name="Named Range Tag" xfId="25766"/>
    <cellStyle name="Named Range Tag 2" xfId="25767"/>
    <cellStyle name="Named Range_~3705038" xfId="25768"/>
    <cellStyle name="Neutral 2" xfId="25769"/>
    <cellStyle name="Neutral 3" xfId="25770"/>
    <cellStyle name="NEWprice" xfId="25771"/>
    <cellStyle name="Normal" xfId="0" builtinId="0"/>
    <cellStyle name="Normal - Style1" xfId="25772"/>
    <cellStyle name="Normal - Style2" xfId="25773"/>
    <cellStyle name="Normal - Style3" xfId="25774"/>
    <cellStyle name="Normal - Style4" xfId="25775"/>
    <cellStyle name="Normal - Style5" xfId="25776"/>
    <cellStyle name="Normal 10" xfId="25777"/>
    <cellStyle name="Normal 10 10" xfId="25778"/>
    <cellStyle name="Normal 10 10 2" xfId="25779"/>
    <cellStyle name="Normal 10 10 3" xfId="25780"/>
    <cellStyle name="Normal 10 11" xfId="25781"/>
    <cellStyle name="Normal 10 11 2" xfId="25782"/>
    <cellStyle name="Normal 10 11 3" xfId="25783"/>
    <cellStyle name="Normal 10 12" xfId="25784"/>
    <cellStyle name="Normal 10 13" xfId="25785"/>
    <cellStyle name="Normal 10 14" xfId="25786"/>
    <cellStyle name="Normal 10 15" xfId="25787"/>
    <cellStyle name="Normal 10 2" xfId="25788"/>
    <cellStyle name="Normal 10 2 10" xfId="25789"/>
    <cellStyle name="Normal 10 2 11" xfId="25790"/>
    <cellStyle name="Normal 10 2 12" xfId="25791"/>
    <cellStyle name="Normal 10 2 2" xfId="25792"/>
    <cellStyle name="Normal 10 2 2 10" xfId="25793"/>
    <cellStyle name="Normal 10 2 2 2" xfId="25794"/>
    <cellStyle name="Normal 10 2 2 2 2" xfId="25795"/>
    <cellStyle name="Normal 10 2 2 2 2 2" xfId="25796"/>
    <cellStyle name="Normal 10 2 2 2 2 2 2" xfId="25797"/>
    <cellStyle name="Normal 10 2 2 2 2 2 3" xfId="25798"/>
    <cellStyle name="Normal 10 2 2 2 2 2 4" xfId="25799"/>
    <cellStyle name="Normal 10 2 2 2 2 3" xfId="25800"/>
    <cellStyle name="Normal 10 2 2 2 2 3 2" xfId="25801"/>
    <cellStyle name="Normal 10 2 2 2 2 3 3" xfId="25802"/>
    <cellStyle name="Normal 10 2 2 2 2 4" xfId="25803"/>
    <cellStyle name="Normal 10 2 2 2 2 4 2" xfId="25804"/>
    <cellStyle name="Normal 10 2 2 2 2 4 3" xfId="25805"/>
    <cellStyle name="Normal 10 2 2 2 2 5" xfId="25806"/>
    <cellStyle name="Normal 10 2 2 2 2 6" xfId="25807"/>
    <cellStyle name="Normal 10 2 2 2 3" xfId="25808"/>
    <cellStyle name="Normal 10 2 2 2 3 2" xfId="25809"/>
    <cellStyle name="Normal 10 2 2 2 3 3" xfId="25810"/>
    <cellStyle name="Normal 10 2 2 2 3 4" xfId="25811"/>
    <cellStyle name="Normal 10 2 2 2 4" xfId="25812"/>
    <cellStyle name="Normal 10 2 2 2 4 2" xfId="25813"/>
    <cellStyle name="Normal 10 2 2 2 4 3" xfId="25814"/>
    <cellStyle name="Normal 10 2 2 2 5" xfId="25815"/>
    <cellStyle name="Normal 10 2 2 2 5 2" xfId="25816"/>
    <cellStyle name="Normal 10 2 2 2 5 3" xfId="25817"/>
    <cellStyle name="Normal 10 2 2 2 6" xfId="25818"/>
    <cellStyle name="Normal 10 2 2 2 7" xfId="25819"/>
    <cellStyle name="Normal 10 2 2 2 8" xfId="25820"/>
    <cellStyle name="Normal 10 2 2 2 9" xfId="25821"/>
    <cellStyle name="Normal 10 2 2 3" xfId="25822"/>
    <cellStyle name="Normal 10 2 2 3 2" xfId="25823"/>
    <cellStyle name="Normal 10 2 2 3 2 2" xfId="25824"/>
    <cellStyle name="Normal 10 2 2 3 2 3" xfId="25825"/>
    <cellStyle name="Normal 10 2 2 3 2 4" xfId="25826"/>
    <cellStyle name="Normal 10 2 2 3 3" xfId="25827"/>
    <cellStyle name="Normal 10 2 2 3 3 2" xfId="25828"/>
    <cellStyle name="Normal 10 2 2 3 3 3" xfId="25829"/>
    <cellStyle name="Normal 10 2 2 3 4" xfId="25830"/>
    <cellStyle name="Normal 10 2 2 3 4 2" xfId="25831"/>
    <cellStyle name="Normal 10 2 2 3 4 3" xfId="25832"/>
    <cellStyle name="Normal 10 2 2 3 5" xfId="25833"/>
    <cellStyle name="Normal 10 2 2 3 6" xfId="25834"/>
    <cellStyle name="Normal 10 2 2 4" xfId="25835"/>
    <cellStyle name="Normal 10 2 2 4 2" xfId="25836"/>
    <cellStyle name="Normal 10 2 2 4 3" xfId="25837"/>
    <cellStyle name="Normal 10 2 2 4 4" xfId="25838"/>
    <cellStyle name="Normal 10 2 2 5" xfId="25839"/>
    <cellStyle name="Normal 10 2 2 5 2" xfId="25840"/>
    <cellStyle name="Normal 10 2 2 5 3" xfId="25841"/>
    <cellStyle name="Normal 10 2 2 6" xfId="25842"/>
    <cellStyle name="Normal 10 2 2 6 2" xfId="25843"/>
    <cellStyle name="Normal 10 2 2 6 3" xfId="25844"/>
    <cellStyle name="Normal 10 2 2 7" xfId="25845"/>
    <cellStyle name="Normal 10 2 2 8" xfId="25846"/>
    <cellStyle name="Normal 10 2 2 9" xfId="25847"/>
    <cellStyle name="Normal 10 2 3" xfId="25848"/>
    <cellStyle name="Normal 10 2 3 2" xfId="25849"/>
    <cellStyle name="Normal 10 2 3 2 2" xfId="25850"/>
    <cellStyle name="Normal 10 2 3 2 2 2" xfId="25851"/>
    <cellStyle name="Normal 10 2 3 2 2 3" xfId="25852"/>
    <cellStyle name="Normal 10 2 3 2 2 4" xfId="25853"/>
    <cellStyle name="Normal 10 2 3 2 3" xfId="25854"/>
    <cellStyle name="Normal 10 2 3 2 3 2" xfId="25855"/>
    <cellStyle name="Normal 10 2 3 2 3 3" xfId="25856"/>
    <cellStyle name="Normal 10 2 3 2 4" xfId="25857"/>
    <cellStyle name="Normal 10 2 3 2 4 2" xfId="25858"/>
    <cellStyle name="Normal 10 2 3 2 4 3" xfId="25859"/>
    <cellStyle name="Normal 10 2 3 2 5" xfId="25860"/>
    <cellStyle name="Normal 10 2 3 2 6" xfId="25861"/>
    <cellStyle name="Normal 10 2 3 2 7" xfId="25862"/>
    <cellStyle name="Normal 10 2 3 2 8" xfId="25863"/>
    <cellStyle name="Normal 10 2 3 3" xfId="25864"/>
    <cellStyle name="Normal 10 2 3 3 2" xfId="25865"/>
    <cellStyle name="Normal 10 2 3 3 3" xfId="25866"/>
    <cellStyle name="Normal 10 2 3 3 4" xfId="25867"/>
    <cellStyle name="Normal 10 2 3 4" xfId="25868"/>
    <cellStyle name="Normal 10 2 3 4 2" xfId="25869"/>
    <cellStyle name="Normal 10 2 3 4 3" xfId="25870"/>
    <cellStyle name="Normal 10 2 3 5" xfId="25871"/>
    <cellStyle name="Normal 10 2 3 5 2" xfId="25872"/>
    <cellStyle name="Normal 10 2 3 5 3" xfId="25873"/>
    <cellStyle name="Normal 10 2 3 6" xfId="25874"/>
    <cellStyle name="Normal 10 2 3 7" xfId="25875"/>
    <cellStyle name="Normal 10 2 3 8" xfId="25876"/>
    <cellStyle name="Normal 10 2 3 9" xfId="25877"/>
    <cellStyle name="Normal 10 2 4" xfId="25878"/>
    <cellStyle name="Normal 10 2 4 2" xfId="25879"/>
    <cellStyle name="Normal 10 2 4 2 2" xfId="25880"/>
    <cellStyle name="Normal 10 2 4 2 2 2" xfId="25881"/>
    <cellStyle name="Normal 10 2 4 2 2 3" xfId="25882"/>
    <cellStyle name="Normal 10 2 4 2 2 4" xfId="25883"/>
    <cellStyle name="Normal 10 2 4 2 3" xfId="25884"/>
    <cellStyle name="Normal 10 2 4 2 3 2" xfId="25885"/>
    <cellStyle name="Normal 10 2 4 2 3 3" xfId="25886"/>
    <cellStyle name="Normal 10 2 4 2 4" xfId="25887"/>
    <cellStyle name="Normal 10 2 4 2 4 2" xfId="25888"/>
    <cellStyle name="Normal 10 2 4 2 4 3" xfId="25889"/>
    <cellStyle name="Normal 10 2 4 2 5" xfId="25890"/>
    <cellStyle name="Normal 10 2 4 2 6" xfId="25891"/>
    <cellStyle name="Normal 10 2 4 2 7" xfId="25892"/>
    <cellStyle name="Normal 10 2 4 2 8" xfId="25893"/>
    <cellStyle name="Normal 10 2 4 3" xfId="25894"/>
    <cellStyle name="Normal 10 2 4 3 2" xfId="25895"/>
    <cellStyle name="Normal 10 2 4 3 3" xfId="25896"/>
    <cellStyle name="Normal 10 2 4 3 4" xfId="25897"/>
    <cellStyle name="Normal 10 2 4 4" xfId="25898"/>
    <cellStyle name="Normal 10 2 4 4 2" xfId="25899"/>
    <cellStyle name="Normal 10 2 4 4 3" xfId="25900"/>
    <cellStyle name="Normal 10 2 4 5" xfId="25901"/>
    <cellStyle name="Normal 10 2 4 5 2" xfId="25902"/>
    <cellStyle name="Normal 10 2 4 5 3" xfId="25903"/>
    <cellStyle name="Normal 10 2 4 6" xfId="25904"/>
    <cellStyle name="Normal 10 2 4 7" xfId="25905"/>
    <cellStyle name="Normal 10 2 4 8" xfId="25906"/>
    <cellStyle name="Normal 10 2 4 9" xfId="25907"/>
    <cellStyle name="Normal 10 2 5" xfId="25908"/>
    <cellStyle name="Normal 10 2 5 2" xfId="25909"/>
    <cellStyle name="Normal 10 2 5 2 2" xfId="25910"/>
    <cellStyle name="Normal 10 2 5 2 3" xfId="25911"/>
    <cellStyle name="Normal 10 2 5 2 4" xfId="25912"/>
    <cellStyle name="Normal 10 2 5 3" xfId="25913"/>
    <cellStyle name="Normal 10 2 5 3 2" xfId="25914"/>
    <cellStyle name="Normal 10 2 5 3 3" xfId="25915"/>
    <cellStyle name="Normal 10 2 5 4" xfId="25916"/>
    <cellStyle name="Normal 10 2 5 4 2" xfId="25917"/>
    <cellStyle name="Normal 10 2 5 4 3" xfId="25918"/>
    <cellStyle name="Normal 10 2 5 5" xfId="25919"/>
    <cellStyle name="Normal 10 2 5 6" xfId="25920"/>
    <cellStyle name="Normal 10 2 5 7" xfId="25921"/>
    <cellStyle name="Normal 10 2 5 8" xfId="25922"/>
    <cellStyle name="Normal 10 2 6" xfId="25923"/>
    <cellStyle name="Normal 10 2 6 2" xfId="25924"/>
    <cellStyle name="Normal 10 2 6 3" xfId="25925"/>
    <cellStyle name="Normal 10 2 6 4" xfId="25926"/>
    <cellStyle name="Normal 10 2 7" xfId="25927"/>
    <cellStyle name="Normal 10 2 7 2" xfId="25928"/>
    <cellStyle name="Normal 10 2 7 3" xfId="25929"/>
    <cellStyle name="Normal 10 2 8" xfId="25930"/>
    <cellStyle name="Normal 10 2 8 2" xfId="25931"/>
    <cellStyle name="Normal 10 2 8 3" xfId="25932"/>
    <cellStyle name="Normal 10 2 9" xfId="25933"/>
    <cellStyle name="Normal 10 3" xfId="25934"/>
    <cellStyle name="Normal 10 3 10" xfId="25935"/>
    <cellStyle name="Normal 10 3 11" xfId="25936"/>
    <cellStyle name="Normal 10 3 12" xfId="25937"/>
    <cellStyle name="Normal 10 3 2" xfId="25938"/>
    <cellStyle name="Normal 10 3 2 10" xfId="25939"/>
    <cellStyle name="Normal 10 3 2 2" xfId="25940"/>
    <cellStyle name="Normal 10 3 2 2 2" xfId="25941"/>
    <cellStyle name="Normal 10 3 2 2 2 2" xfId="25942"/>
    <cellStyle name="Normal 10 3 2 2 2 2 2" xfId="25943"/>
    <cellStyle name="Normal 10 3 2 2 2 2 3" xfId="25944"/>
    <cellStyle name="Normal 10 3 2 2 2 2 4" xfId="25945"/>
    <cellStyle name="Normal 10 3 2 2 2 3" xfId="25946"/>
    <cellStyle name="Normal 10 3 2 2 2 3 2" xfId="25947"/>
    <cellStyle name="Normal 10 3 2 2 2 3 3" xfId="25948"/>
    <cellStyle name="Normal 10 3 2 2 2 4" xfId="25949"/>
    <cellStyle name="Normal 10 3 2 2 2 4 2" xfId="25950"/>
    <cellStyle name="Normal 10 3 2 2 2 4 3" xfId="25951"/>
    <cellStyle name="Normal 10 3 2 2 2 5" xfId="25952"/>
    <cellStyle name="Normal 10 3 2 2 2 6" xfId="25953"/>
    <cellStyle name="Normal 10 3 2 2 3" xfId="25954"/>
    <cellStyle name="Normal 10 3 2 2 3 2" xfId="25955"/>
    <cellStyle name="Normal 10 3 2 2 3 3" xfId="25956"/>
    <cellStyle name="Normal 10 3 2 2 3 4" xfId="25957"/>
    <cellStyle name="Normal 10 3 2 2 4" xfId="25958"/>
    <cellStyle name="Normal 10 3 2 2 4 2" xfId="25959"/>
    <cellStyle name="Normal 10 3 2 2 4 3" xfId="25960"/>
    <cellStyle name="Normal 10 3 2 2 5" xfId="25961"/>
    <cellStyle name="Normal 10 3 2 2 5 2" xfId="25962"/>
    <cellStyle name="Normal 10 3 2 2 5 3" xfId="25963"/>
    <cellStyle name="Normal 10 3 2 2 6" xfId="25964"/>
    <cellStyle name="Normal 10 3 2 2 7" xfId="25965"/>
    <cellStyle name="Normal 10 3 2 2 8" xfId="25966"/>
    <cellStyle name="Normal 10 3 2 2 9" xfId="25967"/>
    <cellStyle name="Normal 10 3 2 3" xfId="25968"/>
    <cellStyle name="Normal 10 3 2 3 2" xfId="25969"/>
    <cellStyle name="Normal 10 3 2 3 2 2" xfId="25970"/>
    <cellStyle name="Normal 10 3 2 3 2 3" xfId="25971"/>
    <cellStyle name="Normal 10 3 2 3 2 4" xfId="25972"/>
    <cellStyle name="Normal 10 3 2 3 3" xfId="25973"/>
    <cellStyle name="Normal 10 3 2 3 3 2" xfId="25974"/>
    <cellStyle name="Normal 10 3 2 3 3 3" xfId="25975"/>
    <cellStyle name="Normal 10 3 2 3 4" xfId="25976"/>
    <cellStyle name="Normal 10 3 2 3 4 2" xfId="25977"/>
    <cellStyle name="Normal 10 3 2 3 4 3" xfId="25978"/>
    <cellStyle name="Normal 10 3 2 3 5" xfId="25979"/>
    <cellStyle name="Normal 10 3 2 3 6" xfId="25980"/>
    <cellStyle name="Normal 10 3 2 4" xfId="25981"/>
    <cellStyle name="Normal 10 3 2 4 2" xfId="25982"/>
    <cellStyle name="Normal 10 3 2 4 3" xfId="25983"/>
    <cellStyle name="Normal 10 3 2 4 4" xfId="25984"/>
    <cellStyle name="Normal 10 3 2 5" xfId="25985"/>
    <cellStyle name="Normal 10 3 2 5 2" xfId="25986"/>
    <cellStyle name="Normal 10 3 2 5 3" xfId="25987"/>
    <cellStyle name="Normal 10 3 2 6" xfId="25988"/>
    <cellStyle name="Normal 10 3 2 6 2" xfId="25989"/>
    <cellStyle name="Normal 10 3 2 6 3" xfId="25990"/>
    <cellStyle name="Normal 10 3 2 7" xfId="25991"/>
    <cellStyle name="Normal 10 3 2 8" xfId="25992"/>
    <cellStyle name="Normal 10 3 2 9" xfId="25993"/>
    <cellStyle name="Normal 10 3 3" xfId="25994"/>
    <cellStyle name="Normal 10 3 3 2" xfId="25995"/>
    <cellStyle name="Normal 10 3 3 2 2" xfId="25996"/>
    <cellStyle name="Normal 10 3 3 2 2 2" xfId="25997"/>
    <cellStyle name="Normal 10 3 3 2 2 3" xfId="25998"/>
    <cellStyle name="Normal 10 3 3 2 2 4" xfId="25999"/>
    <cellStyle name="Normal 10 3 3 2 3" xfId="26000"/>
    <cellStyle name="Normal 10 3 3 2 3 2" xfId="26001"/>
    <cellStyle name="Normal 10 3 3 2 3 3" xfId="26002"/>
    <cellStyle name="Normal 10 3 3 2 4" xfId="26003"/>
    <cellStyle name="Normal 10 3 3 2 4 2" xfId="26004"/>
    <cellStyle name="Normal 10 3 3 2 4 3" xfId="26005"/>
    <cellStyle name="Normal 10 3 3 2 5" xfId="26006"/>
    <cellStyle name="Normal 10 3 3 2 6" xfId="26007"/>
    <cellStyle name="Normal 10 3 3 2 7" xfId="26008"/>
    <cellStyle name="Normal 10 3 3 2 8" xfId="26009"/>
    <cellStyle name="Normal 10 3 3 3" xfId="26010"/>
    <cellStyle name="Normal 10 3 3 3 2" xfId="26011"/>
    <cellStyle name="Normal 10 3 3 3 3" xfId="26012"/>
    <cellStyle name="Normal 10 3 3 3 4" xfId="26013"/>
    <cellStyle name="Normal 10 3 3 4" xfId="26014"/>
    <cellStyle name="Normal 10 3 3 4 2" xfId="26015"/>
    <cellStyle name="Normal 10 3 3 4 3" xfId="26016"/>
    <cellStyle name="Normal 10 3 3 5" xfId="26017"/>
    <cellStyle name="Normal 10 3 3 5 2" xfId="26018"/>
    <cellStyle name="Normal 10 3 3 5 3" xfId="26019"/>
    <cellStyle name="Normal 10 3 3 6" xfId="26020"/>
    <cellStyle name="Normal 10 3 3 7" xfId="26021"/>
    <cellStyle name="Normal 10 3 3 8" xfId="26022"/>
    <cellStyle name="Normal 10 3 3 9" xfId="26023"/>
    <cellStyle name="Normal 10 3 4" xfId="26024"/>
    <cellStyle name="Normal 10 3 4 2" xfId="26025"/>
    <cellStyle name="Normal 10 3 4 2 2" xfId="26026"/>
    <cellStyle name="Normal 10 3 4 2 2 2" xfId="26027"/>
    <cellStyle name="Normal 10 3 4 2 2 3" xfId="26028"/>
    <cellStyle name="Normal 10 3 4 2 2 4" xfId="26029"/>
    <cellStyle name="Normal 10 3 4 2 3" xfId="26030"/>
    <cellStyle name="Normal 10 3 4 2 3 2" xfId="26031"/>
    <cellStyle name="Normal 10 3 4 2 3 3" xfId="26032"/>
    <cellStyle name="Normal 10 3 4 2 4" xfId="26033"/>
    <cellStyle name="Normal 10 3 4 2 4 2" xfId="26034"/>
    <cellStyle name="Normal 10 3 4 2 4 3" xfId="26035"/>
    <cellStyle name="Normal 10 3 4 2 5" xfId="26036"/>
    <cellStyle name="Normal 10 3 4 2 6" xfId="26037"/>
    <cellStyle name="Normal 10 3 4 2 7" xfId="26038"/>
    <cellStyle name="Normal 10 3 4 2 8" xfId="26039"/>
    <cellStyle name="Normal 10 3 4 3" xfId="26040"/>
    <cellStyle name="Normal 10 3 4 3 2" xfId="26041"/>
    <cellStyle name="Normal 10 3 4 3 3" xfId="26042"/>
    <cellStyle name="Normal 10 3 4 3 4" xfId="26043"/>
    <cellStyle name="Normal 10 3 4 4" xfId="26044"/>
    <cellStyle name="Normal 10 3 4 4 2" xfId="26045"/>
    <cellStyle name="Normal 10 3 4 4 3" xfId="26046"/>
    <cellStyle name="Normal 10 3 4 5" xfId="26047"/>
    <cellStyle name="Normal 10 3 4 5 2" xfId="26048"/>
    <cellStyle name="Normal 10 3 4 5 3" xfId="26049"/>
    <cellStyle name="Normal 10 3 4 6" xfId="26050"/>
    <cellStyle name="Normal 10 3 4 7" xfId="26051"/>
    <cellStyle name="Normal 10 3 4 8" xfId="26052"/>
    <cellStyle name="Normal 10 3 4 9" xfId="26053"/>
    <cellStyle name="Normal 10 3 5" xfId="26054"/>
    <cellStyle name="Normal 10 3 5 2" xfId="26055"/>
    <cellStyle name="Normal 10 3 5 2 2" xfId="26056"/>
    <cellStyle name="Normal 10 3 5 2 3" xfId="26057"/>
    <cellStyle name="Normal 10 3 5 2 4" xfId="26058"/>
    <cellStyle name="Normal 10 3 5 3" xfId="26059"/>
    <cellStyle name="Normal 10 3 5 3 2" xfId="26060"/>
    <cellStyle name="Normal 10 3 5 3 3" xfId="26061"/>
    <cellStyle name="Normal 10 3 5 4" xfId="26062"/>
    <cellStyle name="Normal 10 3 5 4 2" xfId="26063"/>
    <cellStyle name="Normal 10 3 5 4 3" xfId="26064"/>
    <cellStyle name="Normal 10 3 5 5" xfId="26065"/>
    <cellStyle name="Normal 10 3 5 6" xfId="26066"/>
    <cellStyle name="Normal 10 3 5 7" xfId="26067"/>
    <cellStyle name="Normal 10 3 5 8" xfId="26068"/>
    <cellStyle name="Normal 10 3 6" xfId="26069"/>
    <cellStyle name="Normal 10 3 6 2" xfId="26070"/>
    <cellStyle name="Normal 10 3 6 3" xfId="26071"/>
    <cellStyle name="Normal 10 3 6 4" xfId="26072"/>
    <cellStyle name="Normal 10 3 7" xfId="26073"/>
    <cellStyle name="Normal 10 3 7 2" xfId="26074"/>
    <cellStyle name="Normal 10 3 7 3" xfId="26075"/>
    <cellStyle name="Normal 10 3 8" xfId="26076"/>
    <cellStyle name="Normal 10 3 8 2" xfId="26077"/>
    <cellStyle name="Normal 10 3 8 3" xfId="26078"/>
    <cellStyle name="Normal 10 3 9" xfId="26079"/>
    <cellStyle name="Normal 10 4" xfId="26080"/>
    <cellStyle name="Normal 10 4 10" xfId="26081"/>
    <cellStyle name="Normal 10 4 2" xfId="26082"/>
    <cellStyle name="Normal 10 4 2 2" xfId="26083"/>
    <cellStyle name="Normal 10 4 2 2 2" xfId="26084"/>
    <cellStyle name="Normal 10 4 2 2 2 2" xfId="26085"/>
    <cellStyle name="Normal 10 4 2 2 2 3" xfId="26086"/>
    <cellStyle name="Normal 10 4 2 2 2 4" xfId="26087"/>
    <cellStyle name="Normal 10 4 2 2 3" xfId="26088"/>
    <cellStyle name="Normal 10 4 2 2 3 2" xfId="26089"/>
    <cellStyle name="Normal 10 4 2 2 3 3" xfId="26090"/>
    <cellStyle name="Normal 10 4 2 2 4" xfId="26091"/>
    <cellStyle name="Normal 10 4 2 2 4 2" xfId="26092"/>
    <cellStyle name="Normal 10 4 2 2 4 3" xfId="26093"/>
    <cellStyle name="Normal 10 4 2 2 5" xfId="26094"/>
    <cellStyle name="Normal 10 4 2 2 6" xfId="26095"/>
    <cellStyle name="Normal 10 4 2 3" xfId="26096"/>
    <cellStyle name="Normal 10 4 2 3 2" xfId="26097"/>
    <cellStyle name="Normal 10 4 2 3 3" xfId="26098"/>
    <cellStyle name="Normal 10 4 2 3 4" xfId="26099"/>
    <cellStyle name="Normal 10 4 2 4" xfId="26100"/>
    <cellStyle name="Normal 10 4 2 4 2" xfId="26101"/>
    <cellStyle name="Normal 10 4 2 4 3" xfId="26102"/>
    <cellStyle name="Normal 10 4 2 5" xfId="26103"/>
    <cellStyle name="Normal 10 4 2 5 2" xfId="26104"/>
    <cellStyle name="Normal 10 4 2 5 3" xfId="26105"/>
    <cellStyle name="Normal 10 4 2 6" xfId="26106"/>
    <cellStyle name="Normal 10 4 2 7" xfId="26107"/>
    <cellStyle name="Normal 10 4 2 8" xfId="26108"/>
    <cellStyle name="Normal 10 4 2 9" xfId="26109"/>
    <cellStyle name="Normal 10 4 3" xfId="26110"/>
    <cellStyle name="Normal 10 4 3 2" xfId="26111"/>
    <cellStyle name="Normal 10 4 3 2 2" xfId="26112"/>
    <cellStyle name="Normal 10 4 3 2 3" xfId="26113"/>
    <cellStyle name="Normal 10 4 3 2 4" xfId="26114"/>
    <cellStyle name="Normal 10 4 3 3" xfId="26115"/>
    <cellStyle name="Normal 10 4 3 3 2" xfId="26116"/>
    <cellStyle name="Normal 10 4 3 3 3" xfId="26117"/>
    <cellStyle name="Normal 10 4 3 4" xfId="26118"/>
    <cellStyle name="Normal 10 4 3 4 2" xfId="26119"/>
    <cellStyle name="Normal 10 4 3 4 3" xfId="26120"/>
    <cellStyle name="Normal 10 4 3 5" xfId="26121"/>
    <cellStyle name="Normal 10 4 3 6" xfId="26122"/>
    <cellStyle name="Normal 10 4 4" xfId="26123"/>
    <cellStyle name="Normal 10 4 4 2" xfId="26124"/>
    <cellStyle name="Normal 10 4 4 3" xfId="26125"/>
    <cellStyle name="Normal 10 4 4 4" xfId="26126"/>
    <cellStyle name="Normal 10 4 5" xfId="26127"/>
    <cellStyle name="Normal 10 4 5 2" xfId="26128"/>
    <cellStyle name="Normal 10 4 5 3" xfId="26129"/>
    <cellStyle name="Normal 10 4 6" xfId="26130"/>
    <cellStyle name="Normal 10 4 6 2" xfId="26131"/>
    <cellStyle name="Normal 10 4 6 3" xfId="26132"/>
    <cellStyle name="Normal 10 4 7" xfId="26133"/>
    <cellStyle name="Normal 10 4 8" xfId="26134"/>
    <cellStyle name="Normal 10 4 9" xfId="26135"/>
    <cellStyle name="Normal 10 5" xfId="26136"/>
    <cellStyle name="Normal 10 5 2" xfId="26137"/>
    <cellStyle name="Normal 10 5 2 2" xfId="26138"/>
    <cellStyle name="Normal 10 5 2 2 2" xfId="26139"/>
    <cellStyle name="Normal 10 5 2 2 3" xfId="26140"/>
    <cellStyle name="Normal 10 5 2 2 4" xfId="26141"/>
    <cellStyle name="Normal 10 5 2 3" xfId="26142"/>
    <cellStyle name="Normal 10 5 2 3 2" xfId="26143"/>
    <cellStyle name="Normal 10 5 2 3 3" xfId="26144"/>
    <cellStyle name="Normal 10 5 2 4" xfId="26145"/>
    <cellStyle name="Normal 10 5 2 4 2" xfId="26146"/>
    <cellStyle name="Normal 10 5 2 4 3" xfId="26147"/>
    <cellStyle name="Normal 10 5 2 5" xfId="26148"/>
    <cellStyle name="Normal 10 5 2 6" xfId="26149"/>
    <cellStyle name="Normal 10 5 2 7" xfId="26150"/>
    <cellStyle name="Normal 10 5 2 8" xfId="26151"/>
    <cellStyle name="Normal 10 5 3" xfId="26152"/>
    <cellStyle name="Normal 10 5 3 2" xfId="26153"/>
    <cellStyle name="Normal 10 5 3 3" xfId="26154"/>
    <cellStyle name="Normal 10 5 3 4" xfId="26155"/>
    <cellStyle name="Normal 10 5 4" xfId="26156"/>
    <cellStyle name="Normal 10 5 4 2" xfId="26157"/>
    <cellStyle name="Normal 10 5 4 3" xfId="26158"/>
    <cellStyle name="Normal 10 5 5" xfId="26159"/>
    <cellStyle name="Normal 10 5 5 2" xfId="26160"/>
    <cellStyle name="Normal 10 5 5 3" xfId="26161"/>
    <cellStyle name="Normal 10 5 6" xfId="26162"/>
    <cellStyle name="Normal 10 5 7" xfId="26163"/>
    <cellStyle name="Normal 10 5 8" xfId="26164"/>
    <cellStyle name="Normal 10 5 9" xfId="26165"/>
    <cellStyle name="Normal 10 6" xfId="26166"/>
    <cellStyle name="Normal 10 6 2" xfId="26167"/>
    <cellStyle name="Normal 10 6 2 2" xfId="26168"/>
    <cellStyle name="Normal 10 6 2 2 2" xfId="26169"/>
    <cellStyle name="Normal 10 6 2 2 3" xfId="26170"/>
    <cellStyle name="Normal 10 6 2 2 4" xfId="26171"/>
    <cellStyle name="Normal 10 6 2 3" xfId="26172"/>
    <cellStyle name="Normal 10 6 2 3 2" xfId="26173"/>
    <cellStyle name="Normal 10 6 2 3 3" xfId="26174"/>
    <cellStyle name="Normal 10 6 2 4" xfId="26175"/>
    <cellStyle name="Normal 10 6 2 4 2" xfId="26176"/>
    <cellStyle name="Normal 10 6 2 4 3" xfId="26177"/>
    <cellStyle name="Normal 10 6 2 5" xfId="26178"/>
    <cellStyle name="Normal 10 6 2 6" xfId="26179"/>
    <cellStyle name="Normal 10 6 2 7" xfId="26180"/>
    <cellStyle name="Normal 10 6 2 8" xfId="26181"/>
    <cellStyle name="Normal 10 6 3" xfId="26182"/>
    <cellStyle name="Normal 10 6 3 2" xfId="26183"/>
    <cellStyle name="Normal 10 6 3 3" xfId="26184"/>
    <cellStyle name="Normal 10 6 3 4" xfId="26185"/>
    <cellStyle name="Normal 10 6 4" xfId="26186"/>
    <cellStyle name="Normal 10 6 4 2" xfId="26187"/>
    <cellStyle name="Normal 10 6 4 3" xfId="26188"/>
    <cellStyle name="Normal 10 6 5" xfId="26189"/>
    <cellStyle name="Normal 10 6 5 2" xfId="26190"/>
    <cellStyle name="Normal 10 6 5 3" xfId="26191"/>
    <cellStyle name="Normal 10 6 6" xfId="26192"/>
    <cellStyle name="Normal 10 6 7" xfId="26193"/>
    <cellStyle name="Normal 10 6 8" xfId="26194"/>
    <cellStyle name="Normal 10 6 9" xfId="26195"/>
    <cellStyle name="Normal 10 7" xfId="26196"/>
    <cellStyle name="Normal 10 7 2" xfId="26197"/>
    <cellStyle name="Normal 10 7 2 2" xfId="26198"/>
    <cellStyle name="Normal 10 7 2 3" xfId="26199"/>
    <cellStyle name="Normal 10 7 2 4" xfId="26200"/>
    <cellStyle name="Normal 10 7 3" xfId="26201"/>
    <cellStyle name="Normal 10 7 3 2" xfId="26202"/>
    <cellStyle name="Normal 10 7 3 3" xfId="26203"/>
    <cellStyle name="Normal 10 7 4" xfId="26204"/>
    <cellStyle name="Normal 10 7 4 2" xfId="26205"/>
    <cellStyle name="Normal 10 7 4 3" xfId="26206"/>
    <cellStyle name="Normal 10 7 5" xfId="26207"/>
    <cellStyle name="Normal 10 7 6" xfId="26208"/>
    <cellStyle name="Normal 10 7 7" xfId="26209"/>
    <cellStyle name="Normal 10 7 8" xfId="26210"/>
    <cellStyle name="Normal 10 8" xfId="26211"/>
    <cellStyle name="Normal 10 8 2" xfId="26212"/>
    <cellStyle name="Normal 10 8 3" xfId="26213"/>
    <cellStyle name="Normal 10 8 4" xfId="26214"/>
    <cellStyle name="Normal 10 9" xfId="26215"/>
    <cellStyle name="Normal 11" xfId="26216"/>
    <cellStyle name="Normal 11 2" xfId="26217"/>
    <cellStyle name="Normal 12" xfId="26218"/>
    <cellStyle name="Normal 12 2" xfId="26219"/>
    <cellStyle name="Normal 13" xfId="6"/>
    <cellStyle name="Normal 13 10" xfId="26220"/>
    <cellStyle name="Normal 13 11" xfId="26221"/>
    <cellStyle name="Normal 13 2" xfId="26222"/>
    <cellStyle name="Normal 13 2 10" xfId="26223"/>
    <cellStyle name="Normal 13 2 2" xfId="26224"/>
    <cellStyle name="Normal 13 2 2 2" xfId="26225"/>
    <cellStyle name="Normal 13 2 2 2 2" xfId="26226"/>
    <cellStyle name="Normal 13 2 2 2 2 2" xfId="26227"/>
    <cellStyle name="Normal 13 2 2 2 2 3" xfId="26228"/>
    <cellStyle name="Normal 13 2 2 2 2 4" xfId="26229"/>
    <cellStyle name="Normal 13 2 2 2 3" xfId="26230"/>
    <cellStyle name="Normal 13 2 2 2 3 2" xfId="26231"/>
    <cellStyle name="Normal 13 2 2 2 3 3" xfId="26232"/>
    <cellStyle name="Normal 13 2 2 2 4" xfId="26233"/>
    <cellStyle name="Normal 13 2 2 2 4 2" xfId="26234"/>
    <cellStyle name="Normal 13 2 2 2 4 3" xfId="26235"/>
    <cellStyle name="Normal 13 2 2 2 5" xfId="26236"/>
    <cellStyle name="Normal 13 2 2 2 6" xfId="26237"/>
    <cellStyle name="Normal 13 2 2 3" xfId="26238"/>
    <cellStyle name="Normal 13 2 2 3 2" xfId="26239"/>
    <cellStyle name="Normal 13 2 2 3 3" xfId="26240"/>
    <cellStyle name="Normal 13 2 2 3 4" xfId="26241"/>
    <cellStyle name="Normal 13 2 2 4" xfId="26242"/>
    <cellStyle name="Normal 13 2 2 4 2" xfId="26243"/>
    <cellStyle name="Normal 13 2 2 4 3" xfId="26244"/>
    <cellStyle name="Normal 13 2 2 5" xfId="26245"/>
    <cellStyle name="Normal 13 2 2 5 2" xfId="26246"/>
    <cellStyle name="Normal 13 2 2 5 3" xfId="26247"/>
    <cellStyle name="Normal 13 2 2 6" xfId="26248"/>
    <cellStyle name="Normal 13 2 2 7" xfId="26249"/>
    <cellStyle name="Normal 13 2 2 8" xfId="26250"/>
    <cellStyle name="Normal 13 2 2 9" xfId="26251"/>
    <cellStyle name="Normal 13 2 3" xfId="26252"/>
    <cellStyle name="Normal 13 2 3 2" xfId="26253"/>
    <cellStyle name="Normal 13 2 3 2 2" xfId="26254"/>
    <cellStyle name="Normal 13 2 3 2 3" xfId="26255"/>
    <cellStyle name="Normal 13 2 3 2 4" xfId="26256"/>
    <cellStyle name="Normal 13 2 3 3" xfId="26257"/>
    <cellStyle name="Normal 13 2 3 3 2" xfId="26258"/>
    <cellStyle name="Normal 13 2 3 3 3" xfId="26259"/>
    <cellStyle name="Normal 13 2 3 4" xfId="26260"/>
    <cellStyle name="Normal 13 2 3 4 2" xfId="26261"/>
    <cellStyle name="Normal 13 2 3 4 3" xfId="26262"/>
    <cellStyle name="Normal 13 2 3 5" xfId="26263"/>
    <cellStyle name="Normal 13 2 3 6" xfId="26264"/>
    <cellStyle name="Normal 13 2 4" xfId="26265"/>
    <cellStyle name="Normal 13 2 4 2" xfId="26266"/>
    <cellStyle name="Normal 13 2 4 3" xfId="26267"/>
    <cellStyle name="Normal 13 2 4 4" xfId="26268"/>
    <cellStyle name="Normal 13 2 5" xfId="26269"/>
    <cellStyle name="Normal 13 2 5 2" xfId="26270"/>
    <cellStyle name="Normal 13 2 5 3" xfId="26271"/>
    <cellStyle name="Normal 13 2 6" xfId="26272"/>
    <cellStyle name="Normal 13 2 6 2" xfId="26273"/>
    <cellStyle name="Normal 13 2 6 3" xfId="26274"/>
    <cellStyle name="Normal 13 2 7" xfId="26275"/>
    <cellStyle name="Normal 13 2 8" xfId="26276"/>
    <cellStyle name="Normal 13 2 9" xfId="26277"/>
    <cellStyle name="Normal 13 3" xfId="26278"/>
    <cellStyle name="Normal 13 3 2" xfId="26279"/>
    <cellStyle name="Normal 13 3 2 2" xfId="26280"/>
    <cellStyle name="Normal 13 3 2 2 2" xfId="26281"/>
    <cellStyle name="Normal 13 3 2 2 3" xfId="26282"/>
    <cellStyle name="Normal 13 3 2 2 4" xfId="26283"/>
    <cellStyle name="Normal 13 3 2 3" xfId="26284"/>
    <cellStyle name="Normal 13 3 2 3 2" xfId="26285"/>
    <cellStyle name="Normal 13 3 2 3 3" xfId="26286"/>
    <cellStyle name="Normal 13 3 2 4" xfId="26287"/>
    <cellStyle name="Normal 13 3 2 4 2" xfId="26288"/>
    <cellStyle name="Normal 13 3 2 4 3" xfId="26289"/>
    <cellStyle name="Normal 13 3 2 5" xfId="26290"/>
    <cellStyle name="Normal 13 3 2 6" xfId="26291"/>
    <cellStyle name="Normal 13 3 2 7" xfId="26292"/>
    <cellStyle name="Normal 13 3 2 8" xfId="26293"/>
    <cellStyle name="Normal 13 3 3" xfId="26294"/>
    <cellStyle name="Normal 13 3 3 2" xfId="26295"/>
    <cellStyle name="Normal 13 3 3 3" xfId="26296"/>
    <cellStyle name="Normal 13 3 3 4" xfId="26297"/>
    <cellStyle name="Normal 13 3 4" xfId="26298"/>
    <cellStyle name="Normal 13 3 4 2" xfId="26299"/>
    <cellStyle name="Normal 13 3 4 3" xfId="26300"/>
    <cellStyle name="Normal 13 3 5" xfId="26301"/>
    <cellStyle name="Normal 13 3 5 2" xfId="26302"/>
    <cellStyle name="Normal 13 3 5 3" xfId="26303"/>
    <cellStyle name="Normal 13 3 6" xfId="26304"/>
    <cellStyle name="Normal 13 3 7" xfId="26305"/>
    <cellStyle name="Normal 13 3 8" xfId="26306"/>
    <cellStyle name="Normal 13 3 9" xfId="26307"/>
    <cellStyle name="Normal 13 4" xfId="26308"/>
    <cellStyle name="Normal 13 5" xfId="26309"/>
    <cellStyle name="Normal 13 5 2" xfId="26310"/>
    <cellStyle name="Normal 13 5 2 2" xfId="26311"/>
    <cellStyle name="Normal 13 5 2 3" xfId="26312"/>
    <cellStyle name="Normal 13 5 2 4" xfId="26313"/>
    <cellStyle name="Normal 13 5 3" xfId="26314"/>
    <cellStyle name="Normal 13 5 3 2" xfId="26315"/>
    <cellStyle name="Normal 13 5 3 3" xfId="26316"/>
    <cellStyle name="Normal 13 5 4" xfId="26317"/>
    <cellStyle name="Normal 13 5 4 2" xfId="26318"/>
    <cellStyle name="Normal 13 5 5" xfId="26319"/>
    <cellStyle name="Normal 13 5 6" xfId="26320"/>
    <cellStyle name="Normal 13 6" xfId="26321"/>
    <cellStyle name="Normal 13 6 2" xfId="26322"/>
    <cellStyle name="Normal 13 6 3" xfId="26323"/>
    <cellStyle name="Normal 13 6 4" xfId="26324"/>
    <cellStyle name="Normal 13 7" xfId="26325"/>
    <cellStyle name="Normal 13 8" xfId="26326"/>
    <cellStyle name="Normal 13 8 2" xfId="26327"/>
    <cellStyle name="Normal 13 8 3" xfId="26328"/>
    <cellStyle name="Normal 13 9" xfId="26329"/>
    <cellStyle name="Normal 13 9 2" xfId="26330"/>
    <cellStyle name="Normal 13 9 3" xfId="26331"/>
    <cellStyle name="Normal 14" xfId="26332"/>
    <cellStyle name="Normal 14 10" xfId="26333"/>
    <cellStyle name="Normal 14 11" xfId="26334"/>
    <cellStyle name="Normal 14 12" xfId="26335"/>
    <cellStyle name="Normal 14 2" xfId="26336"/>
    <cellStyle name="Normal 14 2 10" xfId="26337"/>
    <cellStyle name="Normal 14 2 2" xfId="26338"/>
    <cellStyle name="Normal 14 2 2 2" xfId="26339"/>
    <cellStyle name="Normal 14 2 2 2 2" xfId="26340"/>
    <cellStyle name="Normal 14 2 2 2 2 2" xfId="26341"/>
    <cellStyle name="Normal 14 2 2 2 2 3" xfId="26342"/>
    <cellStyle name="Normal 14 2 2 2 2 4" xfId="26343"/>
    <cellStyle name="Normal 14 2 2 2 3" xfId="26344"/>
    <cellStyle name="Normal 14 2 2 2 3 2" xfId="26345"/>
    <cellStyle name="Normal 14 2 2 2 3 3" xfId="26346"/>
    <cellStyle name="Normal 14 2 2 2 4" xfId="26347"/>
    <cellStyle name="Normal 14 2 2 2 4 2" xfId="26348"/>
    <cellStyle name="Normal 14 2 2 2 4 3" xfId="26349"/>
    <cellStyle name="Normal 14 2 2 2 5" xfId="26350"/>
    <cellStyle name="Normal 14 2 2 2 6" xfId="26351"/>
    <cellStyle name="Normal 14 2 2 3" xfId="26352"/>
    <cellStyle name="Normal 14 2 2 3 2" xfId="26353"/>
    <cellStyle name="Normal 14 2 2 3 3" xfId="26354"/>
    <cellStyle name="Normal 14 2 2 3 4" xfId="26355"/>
    <cellStyle name="Normal 14 2 2 4" xfId="26356"/>
    <cellStyle name="Normal 14 2 2 4 2" xfId="26357"/>
    <cellStyle name="Normal 14 2 2 4 3" xfId="26358"/>
    <cellStyle name="Normal 14 2 2 5" xfId="26359"/>
    <cellStyle name="Normal 14 2 2 5 2" xfId="26360"/>
    <cellStyle name="Normal 14 2 2 5 3" xfId="26361"/>
    <cellStyle name="Normal 14 2 2 6" xfId="26362"/>
    <cellStyle name="Normal 14 2 2 7" xfId="26363"/>
    <cellStyle name="Normal 14 2 2 8" xfId="26364"/>
    <cellStyle name="Normal 14 2 2 9" xfId="26365"/>
    <cellStyle name="Normal 14 2 3" xfId="26366"/>
    <cellStyle name="Normal 14 2 3 2" xfId="26367"/>
    <cellStyle name="Normal 14 2 3 2 2" xfId="26368"/>
    <cellStyle name="Normal 14 2 3 2 3" xfId="26369"/>
    <cellStyle name="Normal 14 2 3 2 4" xfId="26370"/>
    <cellStyle name="Normal 14 2 3 3" xfId="26371"/>
    <cellStyle name="Normal 14 2 3 3 2" xfId="26372"/>
    <cellStyle name="Normal 14 2 3 3 3" xfId="26373"/>
    <cellStyle name="Normal 14 2 3 4" xfId="26374"/>
    <cellStyle name="Normal 14 2 3 4 2" xfId="26375"/>
    <cellStyle name="Normal 14 2 3 4 3" xfId="26376"/>
    <cellStyle name="Normal 14 2 3 5" xfId="26377"/>
    <cellStyle name="Normal 14 2 3 6" xfId="26378"/>
    <cellStyle name="Normal 14 2 4" xfId="26379"/>
    <cellStyle name="Normal 14 2 4 2" xfId="26380"/>
    <cellStyle name="Normal 14 2 4 3" xfId="26381"/>
    <cellStyle name="Normal 14 2 4 4" xfId="26382"/>
    <cellStyle name="Normal 14 2 5" xfId="26383"/>
    <cellStyle name="Normal 14 2 5 2" xfId="26384"/>
    <cellStyle name="Normal 14 2 5 3" xfId="26385"/>
    <cellStyle name="Normal 14 2 6" xfId="26386"/>
    <cellStyle name="Normal 14 2 6 2" xfId="26387"/>
    <cellStyle name="Normal 14 2 6 3" xfId="26388"/>
    <cellStyle name="Normal 14 2 7" xfId="26389"/>
    <cellStyle name="Normal 14 2 8" xfId="26390"/>
    <cellStyle name="Normal 14 2 9" xfId="26391"/>
    <cellStyle name="Normal 14 3" xfId="26392"/>
    <cellStyle name="Normal 14 3 2" xfId="26393"/>
    <cellStyle name="Normal 14 3 2 2" xfId="26394"/>
    <cellStyle name="Normal 14 3 2 2 2" xfId="26395"/>
    <cellStyle name="Normal 14 3 2 2 3" xfId="26396"/>
    <cellStyle name="Normal 14 3 2 2 4" xfId="26397"/>
    <cellStyle name="Normal 14 3 2 3" xfId="26398"/>
    <cellStyle name="Normal 14 3 2 3 2" xfId="26399"/>
    <cellStyle name="Normal 14 3 2 3 3" xfId="26400"/>
    <cellStyle name="Normal 14 3 2 4" xfId="26401"/>
    <cellStyle name="Normal 14 3 2 4 2" xfId="26402"/>
    <cellStyle name="Normal 14 3 2 4 3" xfId="26403"/>
    <cellStyle name="Normal 14 3 2 5" xfId="26404"/>
    <cellStyle name="Normal 14 3 2 6" xfId="26405"/>
    <cellStyle name="Normal 14 3 3" xfId="26406"/>
    <cellStyle name="Normal 14 3 3 2" xfId="26407"/>
    <cellStyle name="Normal 14 3 3 3" xfId="26408"/>
    <cellStyle name="Normal 14 3 3 4" xfId="26409"/>
    <cellStyle name="Normal 14 3 4" xfId="26410"/>
    <cellStyle name="Normal 14 3 4 2" xfId="26411"/>
    <cellStyle name="Normal 14 3 4 3" xfId="26412"/>
    <cellStyle name="Normal 14 3 5" xfId="26413"/>
    <cellStyle name="Normal 14 3 5 2" xfId="26414"/>
    <cellStyle name="Normal 14 3 5 3" xfId="26415"/>
    <cellStyle name="Normal 14 3 6" xfId="26416"/>
    <cellStyle name="Normal 14 3 7" xfId="26417"/>
    <cellStyle name="Normal 14 3 8" xfId="26418"/>
    <cellStyle name="Normal 14 3 9" xfId="26419"/>
    <cellStyle name="Normal 14 4" xfId="26420"/>
    <cellStyle name="Normal 14 4 2" xfId="26421"/>
    <cellStyle name="Normal 14 4 2 2" xfId="26422"/>
    <cellStyle name="Normal 14 4 2 3" xfId="26423"/>
    <cellStyle name="Normal 14 4 2 4" xfId="26424"/>
    <cellStyle name="Normal 14 4 3" xfId="26425"/>
    <cellStyle name="Normal 14 4 3 2" xfId="26426"/>
    <cellStyle name="Normal 14 4 3 3" xfId="26427"/>
    <cellStyle name="Normal 14 4 4" xfId="26428"/>
    <cellStyle name="Normal 14 4 4 2" xfId="26429"/>
    <cellStyle name="Normal 14 4 4 3" xfId="26430"/>
    <cellStyle name="Normal 14 4 5" xfId="26431"/>
    <cellStyle name="Normal 14 4 6" xfId="26432"/>
    <cellStyle name="Normal 14 4 7" xfId="26433"/>
    <cellStyle name="Normal 14 4 8" xfId="26434"/>
    <cellStyle name="Normal 14 5" xfId="26435"/>
    <cellStyle name="Normal 14 5 2" xfId="26436"/>
    <cellStyle name="Normal 14 5 3" xfId="26437"/>
    <cellStyle name="Normal 14 5 4" xfId="26438"/>
    <cellStyle name="Normal 14 5 5" xfId="26439"/>
    <cellStyle name="Normal 14 5 6" xfId="26440"/>
    <cellStyle name="Normal 14 6" xfId="26441"/>
    <cellStyle name="Normal 14 7" xfId="26442"/>
    <cellStyle name="Normal 14 7 2" xfId="26443"/>
    <cellStyle name="Normal 14 7 3" xfId="26444"/>
    <cellStyle name="Normal 14 8" xfId="26445"/>
    <cellStyle name="Normal 14 8 2" xfId="26446"/>
    <cellStyle name="Normal 14 8 3" xfId="26447"/>
    <cellStyle name="Normal 14 9" xfId="26448"/>
    <cellStyle name="Normal 15" xfId="26449"/>
    <cellStyle name="Normal 15 10" xfId="26450"/>
    <cellStyle name="Normal 15 11" xfId="26451"/>
    <cellStyle name="Normal 15 12" xfId="26452"/>
    <cellStyle name="Normal 15 2" xfId="26453"/>
    <cellStyle name="Normal 15 2 10" xfId="26454"/>
    <cellStyle name="Normal 15 2 2" xfId="26455"/>
    <cellStyle name="Normal 15 2 2 2" xfId="26456"/>
    <cellStyle name="Normal 15 2 2 2 2" xfId="26457"/>
    <cellStyle name="Normal 15 2 2 2 2 2" xfId="26458"/>
    <cellStyle name="Normal 15 2 2 2 2 3" xfId="26459"/>
    <cellStyle name="Normal 15 2 2 2 2 4" xfId="26460"/>
    <cellStyle name="Normal 15 2 2 2 3" xfId="26461"/>
    <cellStyle name="Normal 15 2 2 2 3 2" xfId="26462"/>
    <cellStyle name="Normal 15 2 2 2 3 3" xfId="26463"/>
    <cellStyle name="Normal 15 2 2 2 4" xfId="26464"/>
    <cellStyle name="Normal 15 2 2 2 4 2" xfId="26465"/>
    <cellStyle name="Normal 15 2 2 2 4 3" xfId="26466"/>
    <cellStyle name="Normal 15 2 2 2 5" xfId="26467"/>
    <cellStyle name="Normal 15 2 2 2 6" xfId="26468"/>
    <cellStyle name="Normal 15 2 2 3" xfId="26469"/>
    <cellStyle name="Normal 15 2 2 3 2" xfId="26470"/>
    <cellStyle name="Normal 15 2 2 3 3" xfId="26471"/>
    <cellStyle name="Normal 15 2 2 3 4" xfId="26472"/>
    <cellStyle name="Normal 15 2 2 4" xfId="26473"/>
    <cellStyle name="Normal 15 2 2 4 2" xfId="26474"/>
    <cellStyle name="Normal 15 2 2 4 3" xfId="26475"/>
    <cellStyle name="Normal 15 2 2 5" xfId="26476"/>
    <cellStyle name="Normal 15 2 2 5 2" xfId="26477"/>
    <cellStyle name="Normal 15 2 2 5 3" xfId="26478"/>
    <cellStyle name="Normal 15 2 2 6" xfId="26479"/>
    <cellStyle name="Normal 15 2 2 7" xfId="26480"/>
    <cellStyle name="Normal 15 2 2 8" xfId="26481"/>
    <cellStyle name="Normal 15 2 2 9" xfId="26482"/>
    <cellStyle name="Normal 15 2 3" xfId="26483"/>
    <cellStyle name="Normal 15 2 3 2" xfId="26484"/>
    <cellStyle name="Normal 15 2 3 2 2" xfId="26485"/>
    <cellStyle name="Normal 15 2 3 2 3" xfId="26486"/>
    <cellStyle name="Normal 15 2 3 2 4" xfId="26487"/>
    <cellStyle name="Normal 15 2 3 3" xfId="26488"/>
    <cellStyle name="Normal 15 2 3 3 2" xfId="26489"/>
    <cellStyle name="Normal 15 2 3 3 3" xfId="26490"/>
    <cellStyle name="Normal 15 2 3 4" xfId="26491"/>
    <cellStyle name="Normal 15 2 3 4 2" xfId="26492"/>
    <cellStyle name="Normal 15 2 3 4 3" xfId="26493"/>
    <cellStyle name="Normal 15 2 3 5" xfId="26494"/>
    <cellStyle name="Normal 15 2 3 6" xfId="26495"/>
    <cellStyle name="Normal 15 2 4" xfId="26496"/>
    <cellStyle name="Normal 15 2 4 2" xfId="26497"/>
    <cellStyle name="Normal 15 2 4 3" xfId="26498"/>
    <cellStyle name="Normal 15 2 4 4" xfId="26499"/>
    <cellStyle name="Normal 15 2 5" xfId="26500"/>
    <cellStyle name="Normal 15 2 5 2" xfId="26501"/>
    <cellStyle name="Normal 15 2 5 3" xfId="26502"/>
    <cellStyle name="Normal 15 2 6" xfId="26503"/>
    <cellStyle name="Normal 15 2 6 2" xfId="26504"/>
    <cellStyle name="Normal 15 2 6 3" xfId="26505"/>
    <cellStyle name="Normal 15 2 7" xfId="26506"/>
    <cellStyle name="Normal 15 2 8" xfId="26507"/>
    <cellStyle name="Normal 15 2 9" xfId="26508"/>
    <cellStyle name="Normal 15 3" xfId="26509"/>
    <cellStyle name="Normal 15 3 2" xfId="26510"/>
    <cellStyle name="Normal 15 3 2 2" xfId="26511"/>
    <cellStyle name="Normal 15 3 2 2 2" xfId="26512"/>
    <cellStyle name="Normal 15 3 2 2 3" xfId="26513"/>
    <cellStyle name="Normal 15 3 2 2 4" xfId="26514"/>
    <cellStyle name="Normal 15 3 2 3" xfId="26515"/>
    <cellStyle name="Normal 15 3 2 3 2" xfId="26516"/>
    <cellStyle name="Normal 15 3 2 3 3" xfId="26517"/>
    <cellStyle name="Normal 15 3 2 4" xfId="26518"/>
    <cellStyle name="Normal 15 3 2 4 2" xfId="26519"/>
    <cellStyle name="Normal 15 3 2 4 3" xfId="26520"/>
    <cellStyle name="Normal 15 3 2 5" xfId="26521"/>
    <cellStyle name="Normal 15 3 2 6" xfId="26522"/>
    <cellStyle name="Normal 15 3 3" xfId="26523"/>
    <cellStyle name="Normal 15 3 3 2" xfId="26524"/>
    <cellStyle name="Normal 15 3 3 3" xfId="26525"/>
    <cellStyle name="Normal 15 3 3 4" xfId="26526"/>
    <cellStyle name="Normal 15 3 4" xfId="26527"/>
    <cellStyle name="Normal 15 3 4 2" xfId="26528"/>
    <cellStyle name="Normal 15 3 4 3" xfId="26529"/>
    <cellStyle name="Normal 15 3 5" xfId="26530"/>
    <cellStyle name="Normal 15 3 5 2" xfId="26531"/>
    <cellStyle name="Normal 15 3 5 3" xfId="26532"/>
    <cellStyle name="Normal 15 3 6" xfId="26533"/>
    <cellStyle name="Normal 15 3 7" xfId="26534"/>
    <cellStyle name="Normal 15 3 8" xfId="26535"/>
    <cellStyle name="Normal 15 3 9" xfId="26536"/>
    <cellStyle name="Normal 15 4" xfId="26537"/>
    <cellStyle name="Normal 15 4 2" xfId="26538"/>
    <cellStyle name="Normal 15 4 2 2" xfId="26539"/>
    <cellStyle name="Normal 15 4 2 3" xfId="26540"/>
    <cellStyle name="Normal 15 4 2 4" xfId="26541"/>
    <cellStyle name="Normal 15 4 3" xfId="26542"/>
    <cellStyle name="Normal 15 4 3 2" xfId="26543"/>
    <cellStyle name="Normal 15 4 3 3" xfId="26544"/>
    <cellStyle name="Normal 15 4 4" xfId="26545"/>
    <cellStyle name="Normal 15 4 4 2" xfId="26546"/>
    <cellStyle name="Normal 15 4 4 3" xfId="26547"/>
    <cellStyle name="Normal 15 4 5" xfId="26548"/>
    <cellStyle name="Normal 15 4 6" xfId="26549"/>
    <cellStyle name="Normal 15 5" xfId="26550"/>
    <cellStyle name="Normal 15 5 2" xfId="26551"/>
    <cellStyle name="Normal 15 5 3" xfId="26552"/>
    <cellStyle name="Normal 15 5 4" xfId="26553"/>
    <cellStyle name="Normal 15 6" xfId="26554"/>
    <cellStyle name="Normal 15 7" xfId="26555"/>
    <cellStyle name="Normal 15 7 2" xfId="26556"/>
    <cellStyle name="Normal 15 7 3" xfId="26557"/>
    <cellStyle name="Normal 15 8" xfId="26558"/>
    <cellStyle name="Normal 15 8 2" xfId="26559"/>
    <cellStyle name="Normal 15 8 3" xfId="26560"/>
    <cellStyle name="Normal 15 9" xfId="26561"/>
    <cellStyle name="Normal 16" xfId="4"/>
    <cellStyle name="Normal 16 2" xfId="26562"/>
    <cellStyle name="Normal 17" xfId="26563"/>
    <cellStyle name="Normal 17 2" xfId="26564"/>
    <cellStyle name="Normal 18" xfId="26565"/>
    <cellStyle name="Normal 18 10" xfId="26566"/>
    <cellStyle name="Normal 18 2" xfId="26567"/>
    <cellStyle name="Normal 18 2 2" xfId="26568"/>
    <cellStyle name="Normal 18 2 2 2" xfId="26569"/>
    <cellStyle name="Normal 18 2 2 3" xfId="26570"/>
    <cellStyle name="Normal 18 2 2 4" xfId="26571"/>
    <cellStyle name="Normal 18 2 3" xfId="26572"/>
    <cellStyle name="Normal 18 2 3 2" xfId="26573"/>
    <cellStyle name="Normal 18 2 3 3" xfId="26574"/>
    <cellStyle name="Normal 18 2 4" xfId="26575"/>
    <cellStyle name="Normal 18 2 4 2" xfId="26576"/>
    <cellStyle name="Normal 18 2 4 3" xfId="26577"/>
    <cellStyle name="Normal 18 2 5" xfId="26578"/>
    <cellStyle name="Normal 18 2 6" xfId="26579"/>
    <cellStyle name="Normal 18 2 7" xfId="26580"/>
    <cellStyle name="Normal 18 2 8" xfId="26581"/>
    <cellStyle name="Normal 18 3" xfId="26582"/>
    <cellStyle name="Normal 18 3 2" xfId="26583"/>
    <cellStyle name="Normal 18 3 3" xfId="26584"/>
    <cellStyle name="Normal 18 3 4" xfId="26585"/>
    <cellStyle name="Normal 18 4" xfId="26586"/>
    <cellStyle name="Normal 18 5" xfId="26587"/>
    <cellStyle name="Normal 18 5 2" xfId="26588"/>
    <cellStyle name="Normal 18 5 3" xfId="26589"/>
    <cellStyle name="Normal 18 6" xfId="26590"/>
    <cellStyle name="Normal 18 6 2" xfId="26591"/>
    <cellStyle name="Normal 18 6 3" xfId="26592"/>
    <cellStyle name="Normal 18 7" xfId="26593"/>
    <cellStyle name="Normal 18 8" xfId="26594"/>
    <cellStyle name="Normal 18 9" xfId="26595"/>
    <cellStyle name="Normal 19" xfId="26596"/>
    <cellStyle name="Normal 19 2" xfId="26597"/>
    <cellStyle name="Normal 19 2 2" xfId="26598"/>
    <cellStyle name="Normal 19 2 2 2" xfId="26599"/>
    <cellStyle name="Normal 19 2 2 3" xfId="26600"/>
    <cellStyle name="Normal 19 2 2 4" xfId="26601"/>
    <cellStyle name="Normal 19 2 3" xfId="26602"/>
    <cellStyle name="Normal 19 2 3 2" xfId="26603"/>
    <cellStyle name="Normal 19 2 3 3" xfId="26604"/>
    <cellStyle name="Normal 19 2 4" xfId="26605"/>
    <cellStyle name="Normal 19 2 4 2" xfId="26606"/>
    <cellStyle name="Normal 19 2 5" xfId="26607"/>
    <cellStyle name="Normal 19 2 6" xfId="26608"/>
    <cellStyle name="Normal 19 3" xfId="26609"/>
    <cellStyle name="Normal 19 3 2" xfId="26610"/>
    <cellStyle name="Normal 19 3 3" xfId="26611"/>
    <cellStyle name="Normal 19 3 4" xfId="26612"/>
    <cellStyle name="Normal 19 4" xfId="26613"/>
    <cellStyle name="Normal 19 5" xfId="26614"/>
    <cellStyle name="Normal 19 5 2" xfId="26615"/>
    <cellStyle name="Normal 19 5 3" xfId="26616"/>
    <cellStyle name="Normal 19 6" xfId="26617"/>
    <cellStyle name="Normal 19 6 2" xfId="26618"/>
    <cellStyle name="Normal 19 6 3" xfId="26619"/>
    <cellStyle name="Normal 19 7" xfId="26620"/>
    <cellStyle name="Normal 19 8" xfId="26621"/>
    <cellStyle name="Normal 2" xfId="26622"/>
    <cellStyle name="Normal 2 10" xfId="26623"/>
    <cellStyle name="Normal 2 11" xfId="26624"/>
    <cellStyle name="Normal 2 12" xfId="26625"/>
    <cellStyle name="Normal 2 13" xfId="26626"/>
    <cellStyle name="Normal 2 14" xfId="26627"/>
    <cellStyle name="Normal 2 2" xfId="26628"/>
    <cellStyle name="Normal 2 2 2" xfId="26629"/>
    <cellStyle name="Normal 2 2 3" xfId="26630"/>
    <cellStyle name="Normal 2 2 4" xfId="26631"/>
    <cellStyle name="Normal 2 2 5" xfId="26632"/>
    <cellStyle name="Normal 2 2 6" xfId="26633"/>
    <cellStyle name="Normal 2 3" xfId="26634"/>
    <cellStyle name="Normal 2 3 2" xfId="26635"/>
    <cellStyle name="Normal 2 3 3" xfId="26636"/>
    <cellStyle name="Normal 2 4" xfId="26637"/>
    <cellStyle name="Normal 2 4 2" xfId="26638"/>
    <cellStyle name="Normal 2 4 3" xfId="26639"/>
    <cellStyle name="Normal 2 4 3 2" xfId="26640"/>
    <cellStyle name="Normal 2 4 3 3" xfId="26641"/>
    <cellStyle name="Normal 2 4 3 4" xfId="26642"/>
    <cellStyle name="Normal 2 5" xfId="26643"/>
    <cellStyle name="Normal 2 5 2" xfId="26644"/>
    <cellStyle name="Normal 2 5 3" xfId="26645"/>
    <cellStyle name="Normal 2 5 3 2" xfId="26646"/>
    <cellStyle name="Normal 2 5 3 3" xfId="26647"/>
    <cellStyle name="Normal 2 5 3 4" xfId="26648"/>
    <cellStyle name="Normal 2 5 3 5" xfId="26649"/>
    <cellStyle name="Normal 2 5 3 6" xfId="26650"/>
    <cellStyle name="Normal 2 5_Do Nothing FY11" xfId="26651"/>
    <cellStyle name="Normal 2 6" xfId="26652"/>
    <cellStyle name="Normal 2 6 2" xfId="26653"/>
    <cellStyle name="Normal 2 6 2 2" xfId="26654"/>
    <cellStyle name="Normal 2 6 3" xfId="26655"/>
    <cellStyle name="Normal 2 6 3 2" xfId="26656"/>
    <cellStyle name="Normal 2 7" xfId="26657"/>
    <cellStyle name="Normal 2 7 2" xfId="26658"/>
    <cellStyle name="Normal 2 8" xfId="26659"/>
    <cellStyle name="Normal 2 9" xfId="26660"/>
    <cellStyle name="Normal 2_110621 OBRoutput FSR transUpdate and tobacco jun25" xfId="26661"/>
    <cellStyle name="Normal 20" xfId="26662"/>
    <cellStyle name="Normal 20 2" xfId="26663"/>
    <cellStyle name="Normal 20 2 2" xfId="26664"/>
    <cellStyle name="Normal 20 2 3" xfId="26665"/>
    <cellStyle name="Normal 20 2 4" xfId="26666"/>
    <cellStyle name="Normal 20 3" xfId="26667"/>
    <cellStyle name="Normal 20 4" xfId="26668"/>
    <cellStyle name="Normal 20 4 2" xfId="26669"/>
    <cellStyle name="Normal 20 4 3" xfId="26670"/>
    <cellStyle name="Normal 20 5" xfId="26671"/>
    <cellStyle name="Normal 20 5 2" xfId="26672"/>
    <cellStyle name="Normal 20 6" xfId="26673"/>
    <cellStyle name="Normal 20 7" xfId="26674"/>
    <cellStyle name="Normal 20 8" xfId="26675"/>
    <cellStyle name="Normal 20 9" xfId="26676"/>
    <cellStyle name="Normal 21" xfId="26677"/>
    <cellStyle name="Normal 21 2" xfId="26678"/>
    <cellStyle name="Normal 21 2 2" xfId="26679"/>
    <cellStyle name="Normal 21 2 3" xfId="26680"/>
    <cellStyle name="Normal 21 2 4" xfId="26681"/>
    <cellStyle name="Normal 21 2 5" xfId="26682"/>
    <cellStyle name="Normal 21 3" xfId="26683"/>
    <cellStyle name="Normal 21 4" xfId="26684"/>
    <cellStyle name="Normal 21 4 2" xfId="26685"/>
    <cellStyle name="Normal 21 4 3" xfId="26686"/>
    <cellStyle name="Normal 21 5" xfId="26687"/>
    <cellStyle name="Normal 21 5 2" xfId="26688"/>
    <cellStyle name="Normal 21 6" xfId="26689"/>
    <cellStyle name="Normal 21 7" xfId="26690"/>
    <cellStyle name="Normal 21_Book1" xfId="26691"/>
    <cellStyle name="Normal 22" xfId="26692"/>
    <cellStyle name="Normal 22 2" xfId="26693"/>
    <cellStyle name="Normal 22 2 2" xfId="26694"/>
    <cellStyle name="Normal 22 2 3" xfId="26695"/>
    <cellStyle name="Normal 22 2 4" xfId="26696"/>
    <cellStyle name="Normal 22 2 5" xfId="26697"/>
    <cellStyle name="Normal 22 3" xfId="26698"/>
    <cellStyle name="Normal 22 4" xfId="26699"/>
    <cellStyle name="Normal 22 4 2" xfId="26700"/>
    <cellStyle name="Normal 22 4 3" xfId="26701"/>
    <cellStyle name="Normal 22 5" xfId="26702"/>
    <cellStyle name="Normal 22 5 2" xfId="26703"/>
    <cellStyle name="Normal 22 6" xfId="26704"/>
    <cellStyle name="Normal 22 7" xfId="26705"/>
    <cellStyle name="Normal 22_Book1" xfId="26706"/>
    <cellStyle name="Normal 23" xfId="26707"/>
    <cellStyle name="Normal 23 2" xfId="26708"/>
    <cellStyle name="Normal 23 2 2" xfId="26709"/>
    <cellStyle name="Normal 23 2 3" xfId="26710"/>
    <cellStyle name="Normal 23 2 4" xfId="26711"/>
    <cellStyle name="Normal 23 3" xfId="26712"/>
    <cellStyle name="Normal 23 4" xfId="26713"/>
    <cellStyle name="Normal 23 4 2" xfId="26714"/>
    <cellStyle name="Normal 23 4 3" xfId="26715"/>
    <cellStyle name="Normal 23 5" xfId="26716"/>
    <cellStyle name="Normal 23 5 2" xfId="26717"/>
    <cellStyle name="Normal 23 6" xfId="26718"/>
    <cellStyle name="Normal 23 7" xfId="26719"/>
    <cellStyle name="Normal 24" xfId="26720"/>
    <cellStyle name="Normal 24 2" xfId="26721"/>
    <cellStyle name="Normal 24 2 2" xfId="26722"/>
    <cellStyle name="Normal 24 2 3" xfId="26723"/>
    <cellStyle name="Normal 24 2 4" xfId="26724"/>
    <cellStyle name="Normal 24 2 5" xfId="26725"/>
    <cellStyle name="Normal 24 3" xfId="26726"/>
    <cellStyle name="Normal 24 4" xfId="26727"/>
    <cellStyle name="Normal 24 4 2" xfId="26728"/>
    <cellStyle name="Normal 24 4 3" xfId="26729"/>
    <cellStyle name="Normal 24 5" xfId="26730"/>
    <cellStyle name="Normal 24 5 2" xfId="26731"/>
    <cellStyle name="Normal 24 6" xfId="26732"/>
    <cellStyle name="Normal 24 7" xfId="26733"/>
    <cellStyle name="Normal 25" xfId="26734"/>
    <cellStyle name="Normal 25 2" xfId="26735"/>
    <cellStyle name="Normal 25 2 2" xfId="26736"/>
    <cellStyle name="Normal 25 2 3" xfId="26737"/>
    <cellStyle name="Normal 25 2 4" xfId="26738"/>
    <cellStyle name="Normal 25 2 5" xfId="26739"/>
    <cellStyle name="Normal 25 3" xfId="26740"/>
    <cellStyle name="Normal 25 4" xfId="26741"/>
    <cellStyle name="Normal 25 4 2" xfId="26742"/>
    <cellStyle name="Normal 25 4 3" xfId="26743"/>
    <cellStyle name="Normal 25 5" xfId="26744"/>
    <cellStyle name="Normal 25 5 2" xfId="26745"/>
    <cellStyle name="Normal 25 6" xfId="26746"/>
    <cellStyle name="Normal 25 7" xfId="26747"/>
    <cellStyle name="Normal 26" xfId="26748"/>
    <cellStyle name="Normal 26 2" xfId="26749"/>
    <cellStyle name="Normal 26 2 2" xfId="26750"/>
    <cellStyle name="Normal 26 3" xfId="26751"/>
    <cellStyle name="Normal 26 4" xfId="26752"/>
    <cellStyle name="Normal 26 5" xfId="26753"/>
    <cellStyle name="Normal 26 6" xfId="26754"/>
    <cellStyle name="Normal 26 7" xfId="26755"/>
    <cellStyle name="Normal 26 8" xfId="26756"/>
    <cellStyle name="Normal 27" xfId="26757"/>
    <cellStyle name="Normal 27 2" xfId="26758"/>
    <cellStyle name="Normal 27 3" xfId="26759"/>
    <cellStyle name="Normal 27 4" xfId="26760"/>
    <cellStyle name="Normal 27 5" xfId="26761"/>
    <cellStyle name="Normal 28" xfId="26762"/>
    <cellStyle name="Normal 28 2" xfId="26763"/>
    <cellStyle name="Normal 28 3" xfId="26764"/>
    <cellStyle name="Normal 28 4" xfId="26765"/>
    <cellStyle name="Normal 28 5" xfId="26766"/>
    <cellStyle name="Normal 29" xfId="26767"/>
    <cellStyle name="Normal 29 2" xfId="26768"/>
    <cellStyle name="Normal 3" xfId="26769"/>
    <cellStyle name="Normal 3 2" xfId="26770"/>
    <cellStyle name="Normal 3 2 2" xfId="26771"/>
    <cellStyle name="Normal 3 2 2 2" xfId="26772"/>
    <cellStyle name="Normal 3 2 3" xfId="26773"/>
    <cellStyle name="Normal 3 2 3 2" xfId="26774"/>
    <cellStyle name="Normal 3 2 3 2 2" xfId="26775"/>
    <cellStyle name="Normal 3 2 3 2 3" xfId="26776"/>
    <cellStyle name="Normal 3 2 3 2 4" xfId="26777"/>
    <cellStyle name="Normal 3 2 4" xfId="26778"/>
    <cellStyle name="Normal 3 2 4 2" xfId="26779"/>
    <cellStyle name="Normal 3 2 4 2 2" xfId="26780"/>
    <cellStyle name="Normal 3 2 4 2 3" xfId="26781"/>
    <cellStyle name="Normal 3 2 4 2 4" xfId="26782"/>
    <cellStyle name="Normal 3 3" xfId="26783"/>
    <cellStyle name="Normal 3 3 10" xfId="26784"/>
    <cellStyle name="Normal 3 3 11" xfId="26785"/>
    <cellStyle name="Normal 3 3 11 2" xfId="26786"/>
    <cellStyle name="Normal 3 3 11 3" xfId="26787"/>
    <cellStyle name="Normal 3 3 12" xfId="26788"/>
    <cellStyle name="Normal 3 3 12 2" xfId="26789"/>
    <cellStyle name="Normal 3 3 12 3" xfId="26790"/>
    <cellStyle name="Normal 3 3 13" xfId="26791"/>
    <cellStyle name="Normal 3 3 14" xfId="26792"/>
    <cellStyle name="Normal 3 3 15" xfId="26793"/>
    <cellStyle name="Normal 3 3 16" xfId="26794"/>
    <cellStyle name="Normal 3 3 2" xfId="26795"/>
    <cellStyle name="Normal 3 3 2 10" xfId="26796"/>
    <cellStyle name="Normal 3 3 2 11" xfId="26797"/>
    <cellStyle name="Normal 3 3 2 12" xfId="26798"/>
    <cellStyle name="Normal 3 3 2 2" xfId="26799"/>
    <cellStyle name="Normal 3 3 2 2 10" xfId="26800"/>
    <cellStyle name="Normal 3 3 2 2 2" xfId="26801"/>
    <cellStyle name="Normal 3 3 2 2 2 2" xfId="26802"/>
    <cellStyle name="Normal 3 3 2 2 2 2 2" xfId="26803"/>
    <cellStyle name="Normal 3 3 2 2 2 2 2 2" xfId="26804"/>
    <cellStyle name="Normal 3 3 2 2 2 2 2 3" xfId="26805"/>
    <cellStyle name="Normal 3 3 2 2 2 2 2 4" xfId="26806"/>
    <cellStyle name="Normal 3 3 2 2 2 2 3" xfId="26807"/>
    <cellStyle name="Normal 3 3 2 2 2 2 3 2" xfId="26808"/>
    <cellStyle name="Normal 3 3 2 2 2 2 3 3" xfId="26809"/>
    <cellStyle name="Normal 3 3 2 2 2 2 4" xfId="26810"/>
    <cellStyle name="Normal 3 3 2 2 2 2 4 2" xfId="26811"/>
    <cellStyle name="Normal 3 3 2 2 2 2 4 3" xfId="26812"/>
    <cellStyle name="Normal 3 3 2 2 2 2 5" xfId="26813"/>
    <cellStyle name="Normal 3 3 2 2 2 2 6" xfId="26814"/>
    <cellStyle name="Normal 3 3 2 2 2 3" xfId="26815"/>
    <cellStyle name="Normal 3 3 2 2 2 3 2" xfId="26816"/>
    <cellStyle name="Normal 3 3 2 2 2 3 3" xfId="26817"/>
    <cellStyle name="Normal 3 3 2 2 2 3 4" xfId="26818"/>
    <cellStyle name="Normal 3 3 2 2 2 4" xfId="26819"/>
    <cellStyle name="Normal 3 3 2 2 2 4 2" xfId="26820"/>
    <cellStyle name="Normal 3 3 2 2 2 4 3" xfId="26821"/>
    <cellStyle name="Normal 3 3 2 2 2 5" xfId="26822"/>
    <cellStyle name="Normal 3 3 2 2 2 5 2" xfId="26823"/>
    <cellStyle name="Normal 3 3 2 2 2 5 3" xfId="26824"/>
    <cellStyle name="Normal 3 3 2 2 2 6" xfId="26825"/>
    <cellStyle name="Normal 3 3 2 2 2 7" xfId="26826"/>
    <cellStyle name="Normal 3 3 2 2 2 8" xfId="26827"/>
    <cellStyle name="Normal 3 3 2 2 2 9" xfId="26828"/>
    <cellStyle name="Normal 3 3 2 2 3" xfId="26829"/>
    <cellStyle name="Normal 3 3 2 2 3 2" xfId="26830"/>
    <cellStyle name="Normal 3 3 2 2 3 2 2" xfId="26831"/>
    <cellStyle name="Normal 3 3 2 2 3 2 3" xfId="26832"/>
    <cellStyle name="Normal 3 3 2 2 3 2 4" xfId="26833"/>
    <cellStyle name="Normal 3 3 2 2 3 3" xfId="26834"/>
    <cellStyle name="Normal 3 3 2 2 3 3 2" xfId="26835"/>
    <cellStyle name="Normal 3 3 2 2 3 3 3" xfId="26836"/>
    <cellStyle name="Normal 3 3 2 2 3 4" xfId="26837"/>
    <cellStyle name="Normal 3 3 2 2 3 4 2" xfId="26838"/>
    <cellStyle name="Normal 3 3 2 2 3 4 3" xfId="26839"/>
    <cellStyle name="Normal 3 3 2 2 3 5" xfId="26840"/>
    <cellStyle name="Normal 3 3 2 2 3 6" xfId="26841"/>
    <cellStyle name="Normal 3 3 2 2 4" xfId="26842"/>
    <cellStyle name="Normal 3 3 2 2 4 2" xfId="26843"/>
    <cellStyle name="Normal 3 3 2 2 4 3" xfId="26844"/>
    <cellStyle name="Normal 3 3 2 2 4 4" xfId="26845"/>
    <cellStyle name="Normal 3 3 2 2 5" xfId="26846"/>
    <cellStyle name="Normal 3 3 2 2 5 2" xfId="26847"/>
    <cellStyle name="Normal 3 3 2 2 5 3" xfId="26848"/>
    <cellStyle name="Normal 3 3 2 2 6" xfId="26849"/>
    <cellStyle name="Normal 3 3 2 2 6 2" xfId="26850"/>
    <cellStyle name="Normal 3 3 2 2 6 3" xfId="26851"/>
    <cellStyle name="Normal 3 3 2 2 7" xfId="26852"/>
    <cellStyle name="Normal 3 3 2 2 8" xfId="26853"/>
    <cellStyle name="Normal 3 3 2 2 9" xfId="26854"/>
    <cellStyle name="Normal 3 3 2 3" xfId="26855"/>
    <cellStyle name="Normal 3 3 2 3 2" xfId="26856"/>
    <cellStyle name="Normal 3 3 2 3 2 2" xfId="26857"/>
    <cellStyle name="Normal 3 3 2 3 2 2 2" xfId="26858"/>
    <cellStyle name="Normal 3 3 2 3 2 2 3" xfId="26859"/>
    <cellStyle name="Normal 3 3 2 3 2 2 4" xfId="26860"/>
    <cellStyle name="Normal 3 3 2 3 2 3" xfId="26861"/>
    <cellStyle name="Normal 3 3 2 3 2 3 2" xfId="26862"/>
    <cellStyle name="Normal 3 3 2 3 2 3 3" xfId="26863"/>
    <cellStyle name="Normal 3 3 2 3 2 4" xfId="26864"/>
    <cellStyle name="Normal 3 3 2 3 2 4 2" xfId="26865"/>
    <cellStyle name="Normal 3 3 2 3 2 4 3" xfId="26866"/>
    <cellStyle name="Normal 3 3 2 3 2 5" xfId="26867"/>
    <cellStyle name="Normal 3 3 2 3 2 6" xfId="26868"/>
    <cellStyle name="Normal 3 3 2 3 2 7" xfId="26869"/>
    <cellStyle name="Normal 3 3 2 3 2 8" xfId="26870"/>
    <cellStyle name="Normal 3 3 2 3 3" xfId="26871"/>
    <cellStyle name="Normal 3 3 2 3 3 2" xfId="26872"/>
    <cellStyle name="Normal 3 3 2 3 3 3" xfId="26873"/>
    <cellStyle name="Normal 3 3 2 3 3 4" xfId="26874"/>
    <cellStyle name="Normal 3 3 2 3 4" xfId="26875"/>
    <cellStyle name="Normal 3 3 2 3 4 2" xfId="26876"/>
    <cellStyle name="Normal 3 3 2 3 4 3" xfId="26877"/>
    <cellStyle name="Normal 3 3 2 3 5" xfId="26878"/>
    <cellStyle name="Normal 3 3 2 3 5 2" xfId="26879"/>
    <cellStyle name="Normal 3 3 2 3 5 3" xfId="26880"/>
    <cellStyle name="Normal 3 3 2 3 6" xfId="26881"/>
    <cellStyle name="Normal 3 3 2 3 7" xfId="26882"/>
    <cellStyle name="Normal 3 3 2 3 8" xfId="26883"/>
    <cellStyle name="Normal 3 3 2 3 9" xfId="26884"/>
    <cellStyle name="Normal 3 3 2 4" xfId="26885"/>
    <cellStyle name="Normal 3 3 2 4 2" xfId="26886"/>
    <cellStyle name="Normal 3 3 2 4 2 2" xfId="26887"/>
    <cellStyle name="Normal 3 3 2 4 2 2 2" xfId="26888"/>
    <cellStyle name="Normal 3 3 2 4 2 2 3" xfId="26889"/>
    <cellStyle name="Normal 3 3 2 4 2 2 4" xfId="26890"/>
    <cellStyle name="Normal 3 3 2 4 2 3" xfId="26891"/>
    <cellStyle name="Normal 3 3 2 4 2 3 2" xfId="26892"/>
    <cellStyle name="Normal 3 3 2 4 2 3 3" xfId="26893"/>
    <cellStyle name="Normal 3 3 2 4 2 4" xfId="26894"/>
    <cellStyle name="Normal 3 3 2 4 2 4 2" xfId="26895"/>
    <cellStyle name="Normal 3 3 2 4 2 4 3" xfId="26896"/>
    <cellStyle name="Normal 3 3 2 4 2 5" xfId="26897"/>
    <cellStyle name="Normal 3 3 2 4 2 6" xfId="26898"/>
    <cellStyle name="Normal 3 3 2 4 2 7" xfId="26899"/>
    <cellStyle name="Normal 3 3 2 4 2 8" xfId="26900"/>
    <cellStyle name="Normal 3 3 2 4 3" xfId="26901"/>
    <cellStyle name="Normal 3 3 2 4 3 2" xfId="26902"/>
    <cellStyle name="Normal 3 3 2 4 3 3" xfId="26903"/>
    <cellStyle name="Normal 3 3 2 4 3 4" xfId="26904"/>
    <cellStyle name="Normal 3 3 2 4 4" xfId="26905"/>
    <cellStyle name="Normal 3 3 2 4 4 2" xfId="26906"/>
    <cellStyle name="Normal 3 3 2 4 4 3" xfId="26907"/>
    <cellStyle name="Normal 3 3 2 4 5" xfId="26908"/>
    <cellStyle name="Normal 3 3 2 4 5 2" xfId="26909"/>
    <cellStyle name="Normal 3 3 2 4 5 3" xfId="26910"/>
    <cellStyle name="Normal 3 3 2 4 6" xfId="26911"/>
    <cellStyle name="Normal 3 3 2 4 7" xfId="26912"/>
    <cellStyle name="Normal 3 3 2 4 8" xfId="26913"/>
    <cellStyle name="Normal 3 3 2 4 9" xfId="26914"/>
    <cellStyle name="Normal 3 3 2 5" xfId="26915"/>
    <cellStyle name="Normal 3 3 2 5 2" xfId="26916"/>
    <cellStyle name="Normal 3 3 2 5 2 2" xfId="26917"/>
    <cellStyle name="Normal 3 3 2 5 2 3" xfId="26918"/>
    <cellStyle name="Normal 3 3 2 5 2 4" xfId="26919"/>
    <cellStyle name="Normal 3 3 2 5 3" xfId="26920"/>
    <cellStyle name="Normal 3 3 2 5 3 2" xfId="26921"/>
    <cellStyle name="Normal 3 3 2 5 3 3" xfId="26922"/>
    <cellStyle name="Normal 3 3 2 5 4" xfId="26923"/>
    <cellStyle name="Normal 3 3 2 5 4 2" xfId="26924"/>
    <cellStyle name="Normal 3 3 2 5 4 3" xfId="26925"/>
    <cellStyle name="Normal 3 3 2 5 5" xfId="26926"/>
    <cellStyle name="Normal 3 3 2 5 6" xfId="26927"/>
    <cellStyle name="Normal 3 3 2 5 7" xfId="26928"/>
    <cellStyle name="Normal 3 3 2 5 8" xfId="26929"/>
    <cellStyle name="Normal 3 3 2 6" xfId="26930"/>
    <cellStyle name="Normal 3 3 2 6 2" xfId="26931"/>
    <cellStyle name="Normal 3 3 2 6 3" xfId="26932"/>
    <cellStyle name="Normal 3 3 2 6 4" xfId="26933"/>
    <cellStyle name="Normal 3 3 2 7" xfId="26934"/>
    <cellStyle name="Normal 3 3 2 7 2" xfId="26935"/>
    <cellStyle name="Normal 3 3 2 7 3" xfId="26936"/>
    <cellStyle name="Normal 3 3 2 8" xfId="26937"/>
    <cellStyle name="Normal 3 3 2 8 2" xfId="26938"/>
    <cellStyle name="Normal 3 3 2 8 3" xfId="26939"/>
    <cellStyle name="Normal 3 3 2 9" xfId="26940"/>
    <cellStyle name="Normal 3 3 3" xfId="26941"/>
    <cellStyle name="Normal 3 3 3 10" xfId="26942"/>
    <cellStyle name="Normal 3 3 3 11" xfId="26943"/>
    <cellStyle name="Normal 3 3 3 12" xfId="26944"/>
    <cellStyle name="Normal 3 3 3 2" xfId="26945"/>
    <cellStyle name="Normal 3 3 3 2 10" xfId="26946"/>
    <cellStyle name="Normal 3 3 3 2 2" xfId="26947"/>
    <cellStyle name="Normal 3 3 3 2 2 2" xfId="26948"/>
    <cellStyle name="Normal 3 3 3 2 2 2 2" xfId="26949"/>
    <cellStyle name="Normal 3 3 3 2 2 2 2 2" xfId="26950"/>
    <cellStyle name="Normal 3 3 3 2 2 2 2 3" xfId="26951"/>
    <cellStyle name="Normal 3 3 3 2 2 2 2 4" xfId="26952"/>
    <cellStyle name="Normal 3 3 3 2 2 2 3" xfId="26953"/>
    <cellStyle name="Normal 3 3 3 2 2 2 3 2" xfId="26954"/>
    <cellStyle name="Normal 3 3 3 2 2 2 3 3" xfId="26955"/>
    <cellStyle name="Normal 3 3 3 2 2 2 4" xfId="26956"/>
    <cellStyle name="Normal 3 3 3 2 2 2 4 2" xfId="26957"/>
    <cellStyle name="Normal 3 3 3 2 2 2 4 3" xfId="26958"/>
    <cellStyle name="Normal 3 3 3 2 2 2 5" xfId="26959"/>
    <cellStyle name="Normal 3 3 3 2 2 2 6" xfId="26960"/>
    <cellStyle name="Normal 3 3 3 2 2 3" xfId="26961"/>
    <cellStyle name="Normal 3 3 3 2 2 3 2" xfId="26962"/>
    <cellStyle name="Normal 3 3 3 2 2 3 3" xfId="26963"/>
    <cellStyle name="Normal 3 3 3 2 2 3 4" xfId="26964"/>
    <cellStyle name="Normal 3 3 3 2 2 4" xfId="26965"/>
    <cellStyle name="Normal 3 3 3 2 2 4 2" xfId="26966"/>
    <cellStyle name="Normal 3 3 3 2 2 4 3" xfId="26967"/>
    <cellStyle name="Normal 3 3 3 2 2 5" xfId="26968"/>
    <cellStyle name="Normal 3 3 3 2 2 5 2" xfId="26969"/>
    <cellStyle name="Normal 3 3 3 2 2 5 3" xfId="26970"/>
    <cellStyle name="Normal 3 3 3 2 2 6" xfId="26971"/>
    <cellStyle name="Normal 3 3 3 2 2 7" xfId="26972"/>
    <cellStyle name="Normal 3 3 3 2 2 8" xfId="26973"/>
    <cellStyle name="Normal 3 3 3 2 2 9" xfId="26974"/>
    <cellStyle name="Normal 3 3 3 2 3" xfId="26975"/>
    <cellStyle name="Normal 3 3 3 2 3 2" xfId="26976"/>
    <cellStyle name="Normal 3 3 3 2 3 2 2" xfId="26977"/>
    <cellStyle name="Normal 3 3 3 2 3 2 3" xfId="26978"/>
    <cellStyle name="Normal 3 3 3 2 3 2 4" xfId="26979"/>
    <cellStyle name="Normal 3 3 3 2 3 3" xfId="26980"/>
    <cellStyle name="Normal 3 3 3 2 3 3 2" xfId="26981"/>
    <cellStyle name="Normal 3 3 3 2 3 3 3" xfId="26982"/>
    <cellStyle name="Normal 3 3 3 2 3 4" xfId="26983"/>
    <cellStyle name="Normal 3 3 3 2 3 4 2" xfId="26984"/>
    <cellStyle name="Normal 3 3 3 2 3 4 3" xfId="26985"/>
    <cellStyle name="Normal 3 3 3 2 3 5" xfId="26986"/>
    <cellStyle name="Normal 3 3 3 2 3 6" xfId="26987"/>
    <cellStyle name="Normal 3 3 3 2 4" xfId="26988"/>
    <cellStyle name="Normal 3 3 3 2 4 2" xfId="26989"/>
    <cellStyle name="Normal 3 3 3 2 4 3" xfId="26990"/>
    <cellStyle name="Normal 3 3 3 2 4 4" xfId="26991"/>
    <cellStyle name="Normal 3 3 3 2 5" xfId="26992"/>
    <cellStyle name="Normal 3 3 3 2 5 2" xfId="26993"/>
    <cellStyle name="Normal 3 3 3 2 5 3" xfId="26994"/>
    <cellStyle name="Normal 3 3 3 2 6" xfId="26995"/>
    <cellStyle name="Normal 3 3 3 2 6 2" xfId="26996"/>
    <cellStyle name="Normal 3 3 3 2 6 3" xfId="26997"/>
    <cellStyle name="Normal 3 3 3 2 7" xfId="26998"/>
    <cellStyle name="Normal 3 3 3 2 8" xfId="26999"/>
    <cellStyle name="Normal 3 3 3 2 9" xfId="27000"/>
    <cellStyle name="Normal 3 3 3 3" xfId="27001"/>
    <cellStyle name="Normal 3 3 3 3 2" xfId="27002"/>
    <cellStyle name="Normal 3 3 3 3 2 2" xfId="27003"/>
    <cellStyle name="Normal 3 3 3 3 2 2 2" xfId="27004"/>
    <cellStyle name="Normal 3 3 3 3 2 2 3" xfId="27005"/>
    <cellStyle name="Normal 3 3 3 3 2 2 4" xfId="27006"/>
    <cellStyle name="Normal 3 3 3 3 2 3" xfId="27007"/>
    <cellStyle name="Normal 3 3 3 3 2 3 2" xfId="27008"/>
    <cellStyle name="Normal 3 3 3 3 2 3 3" xfId="27009"/>
    <cellStyle name="Normal 3 3 3 3 2 4" xfId="27010"/>
    <cellStyle name="Normal 3 3 3 3 2 4 2" xfId="27011"/>
    <cellStyle name="Normal 3 3 3 3 2 4 3" xfId="27012"/>
    <cellStyle name="Normal 3 3 3 3 2 5" xfId="27013"/>
    <cellStyle name="Normal 3 3 3 3 2 6" xfId="27014"/>
    <cellStyle name="Normal 3 3 3 3 2 7" xfId="27015"/>
    <cellStyle name="Normal 3 3 3 3 2 8" xfId="27016"/>
    <cellStyle name="Normal 3 3 3 3 3" xfId="27017"/>
    <cellStyle name="Normal 3 3 3 3 3 2" xfId="27018"/>
    <cellStyle name="Normal 3 3 3 3 3 3" xfId="27019"/>
    <cellStyle name="Normal 3 3 3 3 3 4" xfId="27020"/>
    <cellStyle name="Normal 3 3 3 3 4" xfId="27021"/>
    <cellStyle name="Normal 3 3 3 3 4 2" xfId="27022"/>
    <cellStyle name="Normal 3 3 3 3 4 3" xfId="27023"/>
    <cellStyle name="Normal 3 3 3 3 5" xfId="27024"/>
    <cellStyle name="Normal 3 3 3 3 5 2" xfId="27025"/>
    <cellStyle name="Normal 3 3 3 3 5 3" xfId="27026"/>
    <cellStyle name="Normal 3 3 3 3 6" xfId="27027"/>
    <cellStyle name="Normal 3 3 3 3 7" xfId="27028"/>
    <cellStyle name="Normal 3 3 3 3 8" xfId="27029"/>
    <cellStyle name="Normal 3 3 3 3 9" xfId="27030"/>
    <cellStyle name="Normal 3 3 3 4" xfId="27031"/>
    <cellStyle name="Normal 3 3 3 4 2" xfId="27032"/>
    <cellStyle name="Normal 3 3 3 4 2 2" xfId="27033"/>
    <cellStyle name="Normal 3 3 3 4 2 2 2" xfId="27034"/>
    <cellStyle name="Normal 3 3 3 4 2 2 3" xfId="27035"/>
    <cellStyle name="Normal 3 3 3 4 2 2 4" xfId="27036"/>
    <cellStyle name="Normal 3 3 3 4 2 3" xfId="27037"/>
    <cellStyle name="Normal 3 3 3 4 2 3 2" xfId="27038"/>
    <cellStyle name="Normal 3 3 3 4 2 3 3" xfId="27039"/>
    <cellStyle name="Normal 3 3 3 4 2 4" xfId="27040"/>
    <cellStyle name="Normal 3 3 3 4 2 4 2" xfId="27041"/>
    <cellStyle name="Normal 3 3 3 4 2 4 3" xfId="27042"/>
    <cellStyle name="Normal 3 3 3 4 2 5" xfId="27043"/>
    <cellStyle name="Normal 3 3 3 4 2 6" xfId="27044"/>
    <cellStyle name="Normal 3 3 3 4 2 7" xfId="27045"/>
    <cellStyle name="Normal 3 3 3 4 2 8" xfId="27046"/>
    <cellStyle name="Normal 3 3 3 4 3" xfId="27047"/>
    <cellStyle name="Normal 3 3 3 4 3 2" xfId="27048"/>
    <cellStyle name="Normal 3 3 3 4 3 3" xfId="27049"/>
    <cellStyle name="Normal 3 3 3 4 3 4" xfId="27050"/>
    <cellStyle name="Normal 3 3 3 4 4" xfId="27051"/>
    <cellStyle name="Normal 3 3 3 4 4 2" xfId="27052"/>
    <cellStyle name="Normal 3 3 3 4 4 3" xfId="27053"/>
    <cellStyle name="Normal 3 3 3 4 5" xfId="27054"/>
    <cellStyle name="Normal 3 3 3 4 5 2" xfId="27055"/>
    <cellStyle name="Normal 3 3 3 4 5 3" xfId="27056"/>
    <cellStyle name="Normal 3 3 3 4 6" xfId="27057"/>
    <cellStyle name="Normal 3 3 3 4 7" xfId="27058"/>
    <cellStyle name="Normal 3 3 3 4 8" xfId="27059"/>
    <cellStyle name="Normal 3 3 3 4 9" xfId="27060"/>
    <cellStyle name="Normal 3 3 3 5" xfId="27061"/>
    <cellStyle name="Normal 3 3 3 5 2" xfId="27062"/>
    <cellStyle name="Normal 3 3 3 5 2 2" xfId="27063"/>
    <cellStyle name="Normal 3 3 3 5 2 3" xfId="27064"/>
    <cellStyle name="Normal 3 3 3 5 2 4" xfId="27065"/>
    <cellStyle name="Normal 3 3 3 5 3" xfId="27066"/>
    <cellStyle name="Normal 3 3 3 5 3 2" xfId="27067"/>
    <cellStyle name="Normal 3 3 3 5 3 3" xfId="27068"/>
    <cellStyle name="Normal 3 3 3 5 4" xfId="27069"/>
    <cellStyle name="Normal 3 3 3 5 4 2" xfId="27070"/>
    <cellStyle name="Normal 3 3 3 5 4 3" xfId="27071"/>
    <cellStyle name="Normal 3 3 3 5 5" xfId="27072"/>
    <cellStyle name="Normal 3 3 3 5 6" xfId="27073"/>
    <cellStyle name="Normal 3 3 3 5 7" xfId="27074"/>
    <cellStyle name="Normal 3 3 3 5 8" xfId="27075"/>
    <cellStyle name="Normal 3 3 3 6" xfId="27076"/>
    <cellStyle name="Normal 3 3 3 6 2" xfId="27077"/>
    <cellStyle name="Normal 3 3 3 6 3" xfId="27078"/>
    <cellStyle name="Normal 3 3 3 6 4" xfId="27079"/>
    <cellStyle name="Normal 3 3 3 7" xfId="27080"/>
    <cellStyle name="Normal 3 3 3 7 2" xfId="27081"/>
    <cellStyle name="Normal 3 3 3 7 3" xfId="27082"/>
    <cellStyle name="Normal 3 3 3 8" xfId="27083"/>
    <cellStyle name="Normal 3 3 3 8 2" xfId="27084"/>
    <cellStyle name="Normal 3 3 3 8 3" xfId="27085"/>
    <cellStyle name="Normal 3 3 3 9" xfId="27086"/>
    <cellStyle name="Normal 3 3 4" xfId="27087"/>
    <cellStyle name="Normal 3 3 4 10" xfId="27088"/>
    <cellStyle name="Normal 3 3 4 2" xfId="27089"/>
    <cellStyle name="Normal 3 3 4 2 2" xfId="27090"/>
    <cellStyle name="Normal 3 3 4 2 2 2" xfId="27091"/>
    <cellStyle name="Normal 3 3 4 2 2 2 2" xfId="27092"/>
    <cellStyle name="Normal 3 3 4 2 2 2 3" xfId="27093"/>
    <cellStyle name="Normal 3 3 4 2 2 2 4" xfId="27094"/>
    <cellStyle name="Normal 3 3 4 2 2 3" xfId="27095"/>
    <cellStyle name="Normal 3 3 4 2 2 3 2" xfId="27096"/>
    <cellStyle name="Normal 3 3 4 2 2 3 3" xfId="27097"/>
    <cellStyle name="Normal 3 3 4 2 2 4" xfId="27098"/>
    <cellStyle name="Normal 3 3 4 2 2 4 2" xfId="27099"/>
    <cellStyle name="Normal 3 3 4 2 2 4 3" xfId="27100"/>
    <cellStyle name="Normal 3 3 4 2 2 5" xfId="27101"/>
    <cellStyle name="Normal 3 3 4 2 2 6" xfId="27102"/>
    <cellStyle name="Normal 3 3 4 2 3" xfId="27103"/>
    <cellStyle name="Normal 3 3 4 2 3 2" xfId="27104"/>
    <cellStyle name="Normal 3 3 4 2 3 3" xfId="27105"/>
    <cellStyle name="Normal 3 3 4 2 3 4" xfId="27106"/>
    <cellStyle name="Normal 3 3 4 2 4" xfId="27107"/>
    <cellStyle name="Normal 3 3 4 2 4 2" xfId="27108"/>
    <cellStyle name="Normal 3 3 4 2 4 3" xfId="27109"/>
    <cellStyle name="Normal 3 3 4 2 5" xfId="27110"/>
    <cellStyle name="Normal 3 3 4 2 5 2" xfId="27111"/>
    <cellStyle name="Normal 3 3 4 2 5 3" xfId="27112"/>
    <cellStyle name="Normal 3 3 4 2 6" xfId="27113"/>
    <cellStyle name="Normal 3 3 4 2 7" xfId="27114"/>
    <cellStyle name="Normal 3 3 4 2 8" xfId="27115"/>
    <cellStyle name="Normal 3 3 4 2 9" xfId="27116"/>
    <cellStyle name="Normal 3 3 4 3" xfId="27117"/>
    <cellStyle name="Normal 3 3 4 3 2" xfId="27118"/>
    <cellStyle name="Normal 3 3 4 3 2 2" xfId="27119"/>
    <cellStyle name="Normal 3 3 4 3 2 3" xfId="27120"/>
    <cellStyle name="Normal 3 3 4 3 2 4" xfId="27121"/>
    <cellStyle name="Normal 3 3 4 3 3" xfId="27122"/>
    <cellStyle name="Normal 3 3 4 3 3 2" xfId="27123"/>
    <cellStyle name="Normal 3 3 4 3 3 3" xfId="27124"/>
    <cellStyle name="Normal 3 3 4 3 4" xfId="27125"/>
    <cellStyle name="Normal 3 3 4 3 4 2" xfId="27126"/>
    <cellStyle name="Normal 3 3 4 3 4 3" xfId="27127"/>
    <cellStyle name="Normal 3 3 4 3 5" xfId="27128"/>
    <cellStyle name="Normal 3 3 4 3 6" xfId="27129"/>
    <cellStyle name="Normal 3 3 4 4" xfId="27130"/>
    <cellStyle name="Normal 3 3 4 4 2" xfId="27131"/>
    <cellStyle name="Normal 3 3 4 4 3" xfId="27132"/>
    <cellStyle name="Normal 3 3 4 4 4" xfId="27133"/>
    <cellStyle name="Normal 3 3 4 5" xfId="27134"/>
    <cellStyle name="Normal 3 3 4 5 2" xfId="27135"/>
    <cellStyle name="Normal 3 3 4 5 3" xfId="27136"/>
    <cellStyle name="Normal 3 3 4 6" xfId="27137"/>
    <cellStyle name="Normal 3 3 4 6 2" xfId="27138"/>
    <cellStyle name="Normal 3 3 4 6 3" xfId="27139"/>
    <cellStyle name="Normal 3 3 4 7" xfId="27140"/>
    <cellStyle name="Normal 3 3 4 8" xfId="27141"/>
    <cellStyle name="Normal 3 3 4 9" xfId="27142"/>
    <cellStyle name="Normal 3 3 5" xfId="27143"/>
    <cellStyle name="Normal 3 3 5 2" xfId="27144"/>
    <cellStyle name="Normal 3 3 5 2 2" xfId="27145"/>
    <cellStyle name="Normal 3 3 5 2 2 2" xfId="27146"/>
    <cellStyle name="Normal 3 3 5 2 2 3" xfId="27147"/>
    <cellStyle name="Normal 3 3 5 2 2 4" xfId="27148"/>
    <cellStyle name="Normal 3 3 5 2 3" xfId="27149"/>
    <cellStyle name="Normal 3 3 5 2 3 2" xfId="27150"/>
    <cellStyle name="Normal 3 3 5 2 3 3" xfId="27151"/>
    <cellStyle name="Normal 3 3 5 2 4" xfId="27152"/>
    <cellStyle name="Normal 3 3 5 2 4 2" xfId="27153"/>
    <cellStyle name="Normal 3 3 5 2 4 3" xfId="27154"/>
    <cellStyle name="Normal 3 3 5 2 5" xfId="27155"/>
    <cellStyle name="Normal 3 3 5 2 6" xfId="27156"/>
    <cellStyle name="Normal 3 3 5 2 7" xfId="27157"/>
    <cellStyle name="Normal 3 3 5 2 8" xfId="27158"/>
    <cellStyle name="Normal 3 3 5 3" xfId="27159"/>
    <cellStyle name="Normal 3 3 5 3 2" xfId="27160"/>
    <cellStyle name="Normal 3 3 5 3 3" xfId="27161"/>
    <cellStyle name="Normal 3 3 5 3 4" xfId="27162"/>
    <cellStyle name="Normal 3 3 5 4" xfId="27163"/>
    <cellStyle name="Normal 3 3 5 4 2" xfId="27164"/>
    <cellStyle name="Normal 3 3 5 4 3" xfId="27165"/>
    <cellStyle name="Normal 3 3 5 5" xfId="27166"/>
    <cellStyle name="Normal 3 3 5 5 2" xfId="27167"/>
    <cellStyle name="Normal 3 3 5 5 3" xfId="27168"/>
    <cellStyle name="Normal 3 3 5 6" xfId="27169"/>
    <cellStyle name="Normal 3 3 5 7" xfId="27170"/>
    <cellStyle name="Normal 3 3 5 8" xfId="27171"/>
    <cellStyle name="Normal 3 3 5 9" xfId="27172"/>
    <cellStyle name="Normal 3 3 6" xfId="27173"/>
    <cellStyle name="Normal 3 3 6 2" xfId="27174"/>
    <cellStyle name="Normal 3 3 6 2 2" xfId="27175"/>
    <cellStyle name="Normal 3 3 6 2 2 2" xfId="27176"/>
    <cellStyle name="Normal 3 3 6 2 2 3" xfId="27177"/>
    <cellStyle name="Normal 3 3 6 2 2 4" xfId="27178"/>
    <cellStyle name="Normal 3 3 6 2 3" xfId="27179"/>
    <cellStyle name="Normal 3 3 6 2 3 2" xfId="27180"/>
    <cellStyle name="Normal 3 3 6 2 3 3" xfId="27181"/>
    <cellStyle name="Normal 3 3 6 2 4" xfId="27182"/>
    <cellStyle name="Normal 3 3 6 2 4 2" xfId="27183"/>
    <cellStyle name="Normal 3 3 6 2 4 3" xfId="27184"/>
    <cellStyle name="Normal 3 3 6 2 5" xfId="27185"/>
    <cellStyle name="Normal 3 3 6 2 6" xfId="27186"/>
    <cellStyle name="Normal 3 3 6 2 7" xfId="27187"/>
    <cellStyle name="Normal 3 3 6 2 8" xfId="27188"/>
    <cellStyle name="Normal 3 3 6 3" xfId="27189"/>
    <cellStyle name="Normal 3 3 6 3 2" xfId="27190"/>
    <cellStyle name="Normal 3 3 6 3 3" xfId="27191"/>
    <cellStyle name="Normal 3 3 6 3 4" xfId="27192"/>
    <cellStyle name="Normal 3 3 6 4" xfId="27193"/>
    <cellStyle name="Normal 3 3 6 4 2" xfId="27194"/>
    <cellStyle name="Normal 3 3 6 4 3" xfId="27195"/>
    <cellStyle name="Normal 3 3 6 5" xfId="27196"/>
    <cellStyle name="Normal 3 3 6 5 2" xfId="27197"/>
    <cellStyle name="Normal 3 3 6 5 3" xfId="27198"/>
    <cellStyle name="Normal 3 3 6 6" xfId="27199"/>
    <cellStyle name="Normal 3 3 6 7" xfId="27200"/>
    <cellStyle name="Normal 3 3 6 8" xfId="27201"/>
    <cellStyle name="Normal 3 3 6 9" xfId="27202"/>
    <cellStyle name="Normal 3 3 7" xfId="27203"/>
    <cellStyle name="Normal 3 3 7 2" xfId="27204"/>
    <cellStyle name="Normal 3 3 7 2 2" xfId="27205"/>
    <cellStyle name="Normal 3 3 7 2 3" xfId="27206"/>
    <cellStyle name="Normal 3 3 7 2 4" xfId="27207"/>
    <cellStyle name="Normal 3 3 7 3" xfId="27208"/>
    <cellStyle name="Normal 3 3 7 3 2" xfId="27209"/>
    <cellStyle name="Normal 3 3 7 3 3" xfId="27210"/>
    <cellStyle name="Normal 3 3 7 4" xfId="27211"/>
    <cellStyle name="Normal 3 3 7 4 2" xfId="27212"/>
    <cellStyle name="Normal 3 3 7 4 3" xfId="27213"/>
    <cellStyle name="Normal 3 3 7 5" xfId="27214"/>
    <cellStyle name="Normal 3 3 7 6" xfId="27215"/>
    <cellStyle name="Normal 3 3 7 7" xfId="27216"/>
    <cellStyle name="Normal 3 3 7 8" xfId="27217"/>
    <cellStyle name="Normal 3 3 8" xfId="27218"/>
    <cellStyle name="Normal 3 3 9" xfId="27219"/>
    <cellStyle name="Normal 3 3 9 2" xfId="27220"/>
    <cellStyle name="Normal 3 3 9 3" xfId="27221"/>
    <cellStyle name="Normal 3 3 9 4" xfId="27222"/>
    <cellStyle name="Normal 3 4" xfId="27223"/>
    <cellStyle name="Normal 3 4 2" xfId="27224"/>
    <cellStyle name="Normal 3 4 2 2" xfId="27225"/>
    <cellStyle name="Normal 3 4 2 3" xfId="27226"/>
    <cellStyle name="Normal 3 4 2 4" xfId="27227"/>
    <cellStyle name="Normal 3 5" xfId="27228"/>
    <cellStyle name="Normal 3 5 2" xfId="27229"/>
    <cellStyle name="Normal 3 5 2 2" xfId="27230"/>
    <cellStyle name="Normal 3 5 2 3" xfId="27231"/>
    <cellStyle name="Normal 3 5 2 4" xfId="27232"/>
    <cellStyle name="Normal 3 5 3" xfId="27233"/>
    <cellStyle name="Normal 3 5 3 2" xfId="27234"/>
    <cellStyle name="Normal 3 5 3 3" xfId="27235"/>
    <cellStyle name="Normal 3 5 4" xfId="27236"/>
    <cellStyle name="Normal 3 5 4 2" xfId="27237"/>
    <cellStyle name="Normal 3 5 5" xfId="27238"/>
    <cellStyle name="Normal 3 5 6" xfId="27239"/>
    <cellStyle name="Normal 3 6" xfId="27240"/>
    <cellStyle name="Normal 3 7" xfId="27241"/>
    <cellStyle name="Normal 3_asset sales" xfId="27242"/>
    <cellStyle name="Normal 30" xfId="27243"/>
    <cellStyle name="Normal 30 2" xfId="27244"/>
    <cellStyle name="Normal 31" xfId="27245"/>
    <cellStyle name="Normal 31 2" xfId="27246"/>
    <cellStyle name="Normal 32" xfId="27247"/>
    <cellStyle name="Normal 32 2" xfId="27248"/>
    <cellStyle name="Normal 33" xfId="27249"/>
    <cellStyle name="Normal 33 2" xfId="27250"/>
    <cellStyle name="Normal 33 3" xfId="27251"/>
    <cellStyle name="Normal 33 4" xfId="27252"/>
    <cellStyle name="Normal 33 5" xfId="27253"/>
    <cellStyle name="Normal 34" xfId="27254"/>
    <cellStyle name="Normal 35" xfId="27255"/>
    <cellStyle name="Normal 36" xfId="27256"/>
    <cellStyle name="Normal 37" xfId="27257"/>
    <cellStyle name="Normal 38" xfId="27258"/>
    <cellStyle name="Normal 39" xfId="27259"/>
    <cellStyle name="Normal 4" xfId="27260"/>
    <cellStyle name="Normal 4 2" xfId="27261"/>
    <cellStyle name="Normal 4 2 2" xfId="27262"/>
    <cellStyle name="Normal 4 2 2 10" xfId="27263"/>
    <cellStyle name="Normal 4 2 2 11" xfId="27264"/>
    <cellStyle name="Normal 4 2 2 2" xfId="27265"/>
    <cellStyle name="Normal 4 2 2 2 10" xfId="27266"/>
    <cellStyle name="Normal 4 2 2 2 2" xfId="27267"/>
    <cellStyle name="Normal 4 2 2 2 2 2" xfId="27268"/>
    <cellStyle name="Normal 4 2 2 2 2 2 2" xfId="27269"/>
    <cellStyle name="Normal 4 2 2 2 2 2 2 2" xfId="27270"/>
    <cellStyle name="Normal 4 2 2 2 2 2 2 3" xfId="27271"/>
    <cellStyle name="Normal 4 2 2 2 2 2 2 4" xfId="27272"/>
    <cellStyle name="Normal 4 2 2 2 2 2 3" xfId="27273"/>
    <cellStyle name="Normal 4 2 2 2 2 2 3 2" xfId="27274"/>
    <cellStyle name="Normal 4 2 2 2 2 2 3 3" xfId="27275"/>
    <cellStyle name="Normal 4 2 2 2 2 2 4" xfId="27276"/>
    <cellStyle name="Normal 4 2 2 2 2 2 4 2" xfId="27277"/>
    <cellStyle name="Normal 4 2 2 2 2 2 4 3" xfId="27278"/>
    <cellStyle name="Normal 4 2 2 2 2 2 5" xfId="27279"/>
    <cellStyle name="Normal 4 2 2 2 2 2 6" xfId="27280"/>
    <cellStyle name="Normal 4 2 2 2 2 3" xfId="27281"/>
    <cellStyle name="Normal 4 2 2 2 2 3 2" xfId="27282"/>
    <cellStyle name="Normal 4 2 2 2 2 3 3" xfId="27283"/>
    <cellStyle name="Normal 4 2 2 2 2 3 4" xfId="27284"/>
    <cellStyle name="Normal 4 2 2 2 2 4" xfId="27285"/>
    <cellStyle name="Normal 4 2 2 2 2 4 2" xfId="27286"/>
    <cellStyle name="Normal 4 2 2 2 2 4 3" xfId="27287"/>
    <cellStyle name="Normal 4 2 2 2 2 5" xfId="27288"/>
    <cellStyle name="Normal 4 2 2 2 2 5 2" xfId="27289"/>
    <cellStyle name="Normal 4 2 2 2 2 5 3" xfId="27290"/>
    <cellStyle name="Normal 4 2 2 2 2 6" xfId="27291"/>
    <cellStyle name="Normal 4 2 2 2 2 7" xfId="27292"/>
    <cellStyle name="Normal 4 2 2 2 2 8" xfId="27293"/>
    <cellStyle name="Normal 4 2 2 2 2 9" xfId="27294"/>
    <cellStyle name="Normal 4 2 2 2 3" xfId="27295"/>
    <cellStyle name="Normal 4 2 2 2 3 2" xfId="27296"/>
    <cellStyle name="Normal 4 2 2 2 3 2 2" xfId="27297"/>
    <cellStyle name="Normal 4 2 2 2 3 2 3" xfId="27298"/>
    <cellStyle name="Normal 4 2 2 2 3 2 4" xfId="27299"/>
    <cellStyle name="Normal 4 2 2 2 3 3" xfId="27300"/>
    <cellStyle name="Normal 4 2 2 2 3 3 2" xfId="27301"/>
    <cellStyle name="Normal 4 2 2 2 3 3 3" xfId="27302"/>
    <cellStyle name="Normal 4 2 2 2 3 4" xfId="27303"/>
    <cellStyle name="Normal 4 2 2 2 3 4 2" xfId="27304"/>
    <cellStyle name="Normal 4 2 2 2 3 4 3" xfId="27305"/>
    <cellStyle name="Normal 4 2 2 2 3 5" xfId="27306"/>
    <cellStyle name="Normal 4 2 2 2 3 6" xfId="27307"/>
    <cellStyle name="Normal 4 2 2 2 4" xfId="27308"/>
    <cellStyle name="Normal 4 2 2 2 4 2" xfId="27309"/>
    <cellStyle name="Normal 4 2 2 2 4 3" xfId="27310"/>
    <cellStyle name="Normal 4 2 2 2 4 4" xfId="27311"/>
    <cellStyle name="Normal 4 2 2 2 5" xfId="27312"/>
    <cellStyle name="Normal 4 2 2 2 5 2" xfId="27313"/>
    <cellStyle name="Normal 4 2 2 2 5 3" xfId="27314"/>
    <cellStyle name="Normal 4 2 2 2 6" xfId="27315"/>
    <cellStyle name="Normal 4 2 2 2 6 2" xfId="27316"/>
    <cellStyle name="Normal 4 2 2 2 6 3" xfId="27317"/>
    <cellStyle name="Normal 4 2 2 2 7" xfId="27318"/>
    <cellStyle name="Normal 4 2 2 2 8" xfId="27319"/>
    <cellStyle name="Normal 4 2 2 2 9" xfId="27320"/>
    <cellStyle name="Normal 4 2 2 3" xfId="27321"/>
    <cellStyle name="Normal 4 2 2 3 2" xfId="27322"/>
    <cellStyle name="Normal 4 2 2 3 2 2" xfId="27323"/>
    <cellStyle name="Normal 4 2 2 3 2 2 2" xfId="27324"/>
    <cellStyle name="Normal 4 2 2 3 2 2 3" xfId="27325"/>
    <cellStyle name="Normal 4 2 2 3 2 2 4" xfId="27326"/>
    <cellStyle name="Normal 4 2 2 3 2 3" xfId="27327"/>
    <cellStyle name="Normal 4 2 2 3 2 3 2" xfId="27328"/>
    <cellStyle name="Normal 4 2 2 3 2 3 3" xfId="27329"/>
    <cellStyle name="Normal 4 2 2 3 2 4" xfId="27330"/>
    <cellStyle name="Normal 4 2 2 3 2 4 2" xfId="27331"/>
    <cellStyle name="Normal 4 2 2 3 2 4 3" xfId="27332"/>
    <cellStyle name="Normal 4 2 2 3 2 5" xfId="27333"/>
    <cellStyle name="Normal 4 2 2 3 2 6" xfId="27334"/>
    <cellStyle name="Normal 4 2 2 3 3" xfId="27335"/>
    <cellStyle name="Normal 4 2 2 3 3 2" xfId="27336"/>
    <cellStyle name="Normal 4 2 2 3 3 3" xfId="27337"/>
    <cellStyle name="Normal 4 2 2 3 3 4" xfId="27338"/>
    <cellStyle name="Normal 4 2 2 3 4" xfId="27339"/>
    <cellStyle name="Normal 4 2 2 3 4 2" xfId="27340"/>
    <cellStyle name="Normal 4 2 2 3 4 3" xfId="27341"/>
    <cellStyle name="Normal 4 2 2 3 5" xfId="27342"/>
    <cellStyle name="Normal 4 2 2 3 5 2" xfId="27343"/>
    <cellStyle name="Normal 4 2 2 3 5 3" xfId="27344"/>
    <cellStyle name="Normal 4 2 2 3 6" xfId="27345"/>
    <cellStyle name="Normal 4 2 2 3 7" xfId="27346"/>
    <cellStyle name="Normal 4 2 2 3 8" xfId="27347"/>
    <cellStyle name="Normal 4 2 2 3 9" xfId="27348"/>
    <cellStyle name="Normal 4 2 2 4" xfId="27349"/>
    <cellStyle name="Normal 4 2 2 4 2" xfId="27350"/>
    <cellStyle name="Normal 4 2 2 4 2 2" xfId="27351"/>
    <cellStyle name="Normal 4 2 2 4 2 3" xfId="27352"/>
    <cellStyle name="Normal 4 2 2 4 2 4" xfId="27353"/>
    <cellStyle name="Normal 4 2 2 4 3" xfId="27354"/>
    <cellStyle name="Normal 4 2 2 4 3 2" xfId="27355"/>
    <cellStyle name="Normal 4 2 2 4 3 3" xfId="27356"/>
    <cellStyle name="Normal 4 2 2 4 4" xfId="27357"/>
    <cellStyle name="Normal 4 2 2 4 4 2" xfId="27358"/>
    <cellStyle name="Normal 4 2 2 4 4 3" xfId="27359"/>
    <cellStyle name="Normal 4 2 2 4 5" xfId="27360"/>
    <cellStyle name="Normal 4 2 2 4 6" xfId="27361"/>
    <cellStyle name="Normal 4 2 2 5" xfId="27362"/>
    <cellStyle name="Normal 4 2 2 5 2" xfId="27363"/>
    <cellStyle name="Normal 4 2 2 5 3" xfId="27364"/>
    <cellStyle name="Normal 4 2 2 5 4" xfId="27365"/>
    <cellStyle name="Normal 4 2 2 6" xfId="27366"/>
    <cellStyle name="Normal 4 2 2 6 2" xfId="27367"/>
    <cellStyle name="Normal 4 2 2 6 3" xfId="27368"/>
    <cellStyle name="Normal 4 2 2 7" xfId="27369"/>
    <cellStyle name="Normal 4 2 2 7 2" xfId="27370"/>
    <cellStyle name="Normal 4 2 2 7 3" xfId="27371"/>
    <cellStyle name="Normal 4 2 2 8" xfId="27372"/>
    <cellStyle name="Normal 4 2 2 9" xfId="27373"/>
    <cellStyle name="Normal 4 2 3" xfId="27374"/>
    <cellStyle name="Normal 4 2 3 2" xfId="27375"/>
    <cellStyle name="Normal 4 3" xfId="27376"/>
    <cellStyle name="Normal 4 3 2" xfId="27377"/>
    <cellStyle name="Normal 4 3 2 2" xfId="27378"/>
    <cellStyle name="Normal 4 3 3" xfId="27379"/>
    <cellStyle name="Normal 4 3 3 2" xfId="27380"/>
    <cellStyle name="Normal 4 4" xfId="27381"/>
    <cellStyle name="Normal 4 4 10" xfId="27382"/>
    <cellStyle name="Normal 4 4 11" xfId="27383"/>
    <cellStyle name="Normal 4 4 12" xfId="27384"/>
    <cellStyle name="Normal 4 4 2" xfId="27385"/>
    <cellStyle name="Normal 4 4 2 10" xfId="27386"/>
    <cellStyle name="Normal 4 4 2 2" xfId="27387"/>
    <cellStyle name="Normal 4 4 2 2 2" xfId="27388"/>
    <cellStyle name="Normal 4 4 2 2 2 2" xfId="27389"/>
    <cellStyle name="Normal 4 4 2 2 2 2 2" xfId="27390"/>
    <cellStyle name="Normal 4 4 2 2 2 2 3" xfId="27391"/>
    <cellStyle name="Normal 4 4 2 2 2 2 4" xfId="27392"/>
    <cellStyle name="Normal 4 4 2 2 2 3" xfId="27393"/>
    <cellStyle name="Normal 4 4 2 2 2 3 2" xfId="27394"/>
    <cellStyle name="Normal 4 4 2 2 2 3 3" xfId="27395"/>
    <cellStyle name="Normal 4 4 2 2 2 4" xfId="27396"/>
    <cellStyle name="Normal 4 4 2 2 2 4 2" xfId="27397"/>
    <cellStyle name="Normal 4 4 2 2 2 4 3" xfId="27398"/>
    <cellStyle name="Normal 4 4 2 2 2 5" xfId="27399"/>
    <cellStyle name="Normal 4 4 2 2 2 6" xfId="27400"/>
    <cellStyle name="Normal 4 4 2 2 3" xfId="27401"/>
    <cellStyle name="Normal 4 4 2 2 3 2" xfId="27402"/>
    <cellStyle name="Normal 4 4 2 2 3 3" xfId="27403"/>
    <cellStyle name="Normal 4 4 2 2 3 4" xfId="27404"/>
    <cellStyle name="Normal 4 4 2 2 4" xfId="27405"/>
    <cellStyle name="Normal 4 4 2 2 4 2" xfId="27406"/>
    <cellStyle name="Normal 4 4 2 2 4 3" xfId="27407"/>
    <cellStyle name="Normal 4 4 2 2 5" xfId="27408"/>
    <cellStyle name="Normal 4 4 2 2 5 2" xfId="27409"/>
    <cellStyle name="Normal 4 4 2 2 5 3" xfId="27410"/>
    <cellStyle name="Normal 4 4 2 2 6" xfId="27411"/>
    <cellStyle name="Normal 4 4 2 2 7" xfId="27412"/>
    <cellStyle name="Normal 4 4 2 2 8" xfId="27413"/>
    <cellStyle name="Normal 4 4 2 2 9" xfId="27414"/>
    <cellStyle name="Normal 4 4 2 3" xfId="27415"/>
    <cellStyle name="Normal 4 4 2 3 2" xfId="27416"/>
    <cellStyle name="Normal 4 4 2 3 2 2" xfId="27417"/>
    <cellStyle name="Normal 4 4 2 3 2 3" xfId="27418"/>
    <cellStyle name="Normal 4 4 2 3 2 4" xfId="27419"/>
    <cellStyle name="Normal 4 4 2 3 3" xfId="27420"/>
    <cellStyle name="Normal 4 4 2 3 3 2" xfId="27421"/>
    <cellStyle name="Normal 4 4 2 3 3 3" xfId="27422"/>
    <cellStyle name="Normal 4 4 2 3 4" xfId="27423"/>
    <cellStyle name="Normal 4 4 2 3 4 2" xfId="27424"/>
    <cellStyle name="Normal 4 4 2 3 4 3" xfId="27425"/>
    <cellStyle name="Normal 4 4 2 3 5" xfId="27426"/>
    <cellStyle name="Normal 4 4 2 3 6" xfId="27427"/>
    <cellStyle name="Normal 4 4 2 4" xfId="27428"/>
    <cellStyle name="Normal 4 4 2 4 2" xfId="27429"/>
    <cellStyle name="Normal 4 4 2 4 3" xfId="27430"/>
    <cellStyle name="Normal 4 4 2 4 4" xfId="27431"/>
    <cellStyle name="Normal 4 4 2 5" xfId="27432"/>
    <cellStyle name="Normal 4 4 2 5 2" xfId="27433"/>
    <cellStyle name="Normal 4 4 2 5 3" xfId="27434"/>
    <cellStyle name="Normal 4 4 2 6" xfId="27435"/>
    <cellStyle name="Normal 4 4 2 6 2" xfId="27436"/>
    <cellStyle name="Normal 4 4 2 6 3" xfId="27437"/>
    <cellStyle name="Normal 4 4 2 7" xfId="27438"/>
    <cellStyle name="Normal 4 4 2 8" xfId="27439"/>
    <cellStyle name="Normal 4 4 2 9" xfId="27440"/>
    <cellStyle name="Normal 4 4 3" xfId="27441"/>
    <cellStyle name="Normal 4 4 3 2" xfId="27442"/>
    <cellStyle name="Normal 4 4 3 2 2" xfId="27443"/>
    <cellStyle name="Normal 4 4 3 2 2 2" xfId="27444"/>
    <cellStyle name="Normal 4 4 3 2 2 3" xfId="27445"/>
    <cellStyle name="Normal 4 4 3 2 2 4" xfId="27446"/>
    <cellStyle name="Normal 4 4 3 2 3" xfId="27447"/>
    <cellStyle name="Normal 4 4 3 2 3 2" xfId="27448"/>
    <cellStyle name="Normal 4 4 3 2 3 3" xfId="27449"/>
    <cellStyle name="Normal 4 4 3 2 4" xfId="27450"/>
    <cellStyle name="Normal 4 4 3 2 4 2" xfId="27451"/>
    <cellStyle name="Normal 4 4 3 2 4 3" xfId="27452"/>
    <cellStyle name="Normal 4 4 3 2 5" xfId="27453"/>
    <cellStyle name="Normal 4 4 3 2 6" xfId="27454"/>
    <cellStyle name="Normal 4 4 3 3" xfId="27455"/>
    <cellStyle name="Normal 4 4 3 3 2" xfId="27456"/>
    <cellStyle name="Normal 4 4 3 3 3" xfId="27457"/>
    <cellStyle name="Normal 4 4 3 3 4" xfId="27458"/>
    <cellStyle name="Normal 4 4 3 4" xfId="27459"/>
    <cellStyle name="Normal 4 4 3 4 2" xfId="27460"/>
    <cellStyle name="Normal 4 4 3 4 3" xfId="27461"/>
    <cellStyle name="Normal 4 4 3 5" xfId="27462"/>
    <cellStyle name="Normal 4 4 3 5 2" xfId="27463"/>
    <cellStyle name="Normal 4 4 3 5 3" xfId="27464"/>
    <cellStyle name="Normal 4 4 3 6" xfId="27465"/>
    <cellStyle name="Normal 4 4 3 7" xfId="27466"/>
    <cellStyle name="Normal 4 4 3 8" xfId="27467"/>
    <cellStyle name="Normal 4 4 3 9" xfId="27468"/>
    <cellStyle name="Normal 4 4 4" xfId="27469"/>
    <cellStyle name="Normal 4 4 4 2" xfId="27470"/>
    <cellStyle name="Normal 4 4 4 2 2" xfId="27471"/>
    <cellStyle name="Normal 4 4 4 2 3" xfId="27472"/>
    <cellStyle name="Normal 4 4 4 2 4" xfId="27473"/>
    <cellStyle name="Normal 4 4 4 3" xfId="27474"/>
    <cellStyle name="Normal 4 4 4 3 2" xfId="27475"/>
    <cellStyle name="Normal 4 4 4 3 3" xfId="27476"/>
    <cellStyle name="Normal 4 4 4 4" xfId="27477"/>
    <cellStyle name="Normal 4 4 4 4 2" xfId="27478"/>
    <cellStyle name="Normal 4 4 4 4 3" xfId="27479"/>
    <cellStyle name="Normal 4 4 4 5" xfId="27480"/>
    <cellStyle name="Normal 4 4 4 6" xfId="27481"/>
    <cellStyle name="Normal 4 4 5" xfId="27482"/>
    <cellStyle name="Normal 4 4 5 2" xfId="27483"/>
    <cellStyle name="Normal 4 4 5 3" xfId="27484"/>
    <cellStyle name="Normal 4 4 5 4" xfId="27485"/>
    <cellStyle name="Normal 4 4 6" xfId="27486"/>
    <cellStyle name="Normal 4 4 7" xfId="27487"/>
    <cellStyle name="Normal 4 4 7 2" xfId="27488"/>
    <cellStyle name="Normal 4 4 7 3" xfId="27489"/>
    <cellStyle name="Normal 4 4 8" xfId="27490"/>
    <cellStyle name="Normal 4 4 8 2" xfId="27491"/>
    <cellStyle name="Normal 4 4 8 3" xfId="27492"/>
    <cellStyle name="Normal 4 4 9" xfId="27493"/>
    <cellStyle name="Normal 4 5" xfId="27494"/>
    <cellStyle name="Normal 4 6" xfId="27495"/>
    <cellStyle name="Normal 4_Book1" xfId="27496"/>
    <cellStyle name="Normal 40" xfId="27497"/>
    <cellStyle name="Normal 41" xfId="27498"/>
    <cellStyle name="Normal 42" xfId="27499"/>
    <cellStyle name="Normal 43" xfId="27500"/>
    <cellStyle name="Normal 44" xfId="27501"/>
    <cellStyle name="Normal 45" xfId="27502"/>
    <cellStyle name="Normal 46" xfId="27503"/>
    <cellStyle name="Normal 47" xfId="27504"/>
    <cellStyle name="Normal 48" xfId="27505"/>
    <cellStyle name="Normal 48 2" xfId="27506"/>
    <cellStyle name="Normal 48 3" xfId="27507"/>
    <cellStyle name="Normal 48 4" xfId="27508"/>
    <cellStyle name="Normal 49" xfId="27509"/>
    <cellStyle name="Normal 49 2" xfId="27510"/>
    <cellStyle name="Normal 49 3" xfId="27511"/>
    <cellStyle name="Normal 49 4" xfId="27512"/>
    <cellStyle name="Normal 5" xfId="27513"/>
    <cellStyle name="Normal 5 2" xfId="27514"/>
    <cellStyle name="Normal 5 2 2" xfId="27515"/>
    <cellStyle name="Normal 5 2 2 2" xfId="27516"/>
    <cellStyle name="Normal 5 2 2 2 2" xfId="27517"/>
    <cellStyle name="Normal 5 2 2 3" xfId="27518"/>
    <cellStyle name="Normal 5 2 2 3 2" xfId="27519"/>
    <cellStyle name="Normal 5 2 2 4" xfId="27520"/>
    <cellStyle name="Normal 5 2 3" xfId="27521"/>
    <cellStyle name="Normal 5 2 3 2" xfId="27522"/>
    <cellStyle name="Normal 5 2 4" xfId="27523"/>
    <cellStyle name="Normal 5 2 4 2" xfId="27524"/>
    <cellStyle name="Normal 5 3" xfId="27525"/>
    <cellStyle name="Normal 5 3 10" xfId="27526"/>
    <cellStyle name="Normal 5 3 11" xfId="27527"/>
    <cellStyle name="Normal 5 3 12" xfId="27528"/>
    <cellStyle name="Normal 5 3 13" xfId="27529"/>
    <cellStyle name="Normal 5 3 2" xfId="27530"/>
    <cellStyle name="Normal 5 3 2 10" xfId="27531"/>
    <cellStyle name="Normal 5 3 2 11" xfId="27532"/>
    <cellStyle name="Normal 5 3 2 2" xfId="27533"/>
    <cellStyle name="Normal 5 3 2 2 10" xfId="27534"/>
    <cellStyle name="Normal 5 3 2 2 2" xfId="27535"/>
    <cellStyle name="Normal 5 3 2 2 2 2" xfId="27536"/>
    <cellStyle name="Normal 5 3 2 2 2 2 2" xfId="27537"/>
    <cellStyle name="Normal 5 3 2 2 2 2 2 2" xfId="27538"/>
    <cellStyle name="Normal 5 3 2 2 2 2 2 3" xfId="27539"/>
    <cellStyle name="Normal 5 3 2 2 2 2 2 4" xfId="27540"/>
    <cellStyle name="Normal 5 3 2 2 2 2 3" xfId="27541"/>
    <cellStyle name="Normal 5 3 2 2 2 2 3 2" xfId="27542"/>
    <cellStyle name="Normal 5 3 2 2 2 2 3 3" xfId="27543"/>
    <cellStyle name="Normal 5 3 2 2 2 2 4" xfId="27544"/>
    <cellStyle name="Normal 5 3 2 2 2 2 4 2" xfId="27545"/>
    <cellStyle name="Normal 5 3 2 2 2 2 4 3" xfId="27546"/>
    <cellStyle name="Normal 5 3 2 2 2 2 5" xfId="27547"/>
    <cellStyle name="Normal 5 3 2 2 2 2 6" xfId="27548"/>
    <cellStyle name="Normal 5 3 2 2 2 3" xfId="27549"/>
    <cellStyle name="Normal 5 3 2 2 2 3 2" xfId="27550"/>
    <cellStyle name="Normal 5 3 2 2 2 3 3" xfId="27551"/>
    <cellStyle name="Normal 5 3 2 2 2 3 4" xfId="27552"/>
    <cellStyle name="Normal 5 3 2 2 2 4" xfId="27553"/>
    <cellStyle name="Normal 5 3 2 2 2 4 2" xfId="27554"/>
    <cellStyle name="Normal 5 3 2 2 2 4 3" xfId="27555"/>
    <cellStyle name="Normal 5 3 2 2 2 5" xfId="27556"/>
    <cellStyle name="Normal 5 3 2 2 2 5 2" xfId="27557"/>
    <cellStyle name="Normal 5 3 2 2 2 5 3" xfId="27558"/>
    <cellStyle name="Normal 5 3 2 2 2 6" xfId="27559"/>
    <cellStyle name="Normal 5 3 2 2 2 7" xfId="27560"/>
    <cellStyle name="Normal 5 3 2 2 2 8" xfId="27561"/>
    <cellStyle name="Normal 5 3 2 2 2 9" xfId="27562"/>
    <cellStyle name="Normal 5 3 2 2 3" xfId="27563"/>
    <cellStyle name="Normal 5 3 2 2 3 2" xfId="27564"/>
    <cellStyle name="Normal 5 3 2 2 3 2 2" xfId="27565"/>
    <cellStyle name="Normal 5 3 2 2 3 2 3" xfId="27566"/>
    <cellStyle name="Normal 5 3 2 2 3 2 4" xfId="27567"/>
    <cellStyle name="Normal 5 3 2 2 3 3" xfId="27568"/>
    <cellStyle name="Normal 5 3 2 2 3 3 2" xfId="27569"/>
    <cellStyle name="Normal 5 3 2 2 3 3 3" xfId="27570"/>
    <cellStyle name="Normal 5 3 2 2 3 4" xfId="27571"/>
    <cellStyle name="Normal 5 3 2 2 3 4 2" xfId="27572"/>
    <cellStyle name="Normal 5 3 2 2 3 4 3" xfId="27573"/>
    <cellStyle name="Normal 5 3 2 2 3 5" xfId="27574"/>
    <cellStyle name="Normal 5 3 2 2 3 6" xfId="27575"/>
    <cellStyle name="Normal 5 3 2 2 4" xfId="27576"/>
    <cellStyle name="Normal 5 3 2 2 4 2" xfId="27577"/>
    <cellStyle name="Normal 5 3 2 2 4 3" xfId="27578"/>
    <cellStyle name="Normal 5 3 2 2 4 4" xfId="27579"/>
    <cellStyle name="Normal 5 3 2 2 5" xfId="27580"/>
    <cellStyle name="Normal 5 3 2 2 5 2" xfId="27581"/>
    <cellStyle name="Normal 5 3 2 2 5 3" xfId="27582"/>
    <cellStyle name="Normal 5 3 2 2 6" xfId="27583"/>
    <cellStyle name="Normal 5 3 2 2 6 2" xfId="27584"/>
    <cellStyle name="Normal 5 3 2 2 6 3" xfId="27585"/>
    <cellStyle name="Normal 5 3 2 2 7" xfId="27586"/>
    <cellStyle name="Normal 5 3 2 2 8" xfId="27587"/>
    <cellStyle name="Normal 5 3 2 2 9" xfId="27588"/>
    <cellStyle name="Normal 5 3 2 3" xfId="27589"/>
    <cellStyle name="Normal 5 3 2 3 2" xfId="27590"/>
    <cellStyle name="Normal 5 3 2 3 2 2" xfId="27591"/>
    <cellStyle name="Normal 5 3 2 3 2 2 2" xfId="27592"/>
    <cellStyle name="Normal 5 3 2 3 2 2 3" xfId="27593"/>
    <cellStyle name="Normal 5 3 2 3 2 2 4" xfId="27594"/>
    <cellStyle name="Normal 5 3 2 3 2 3" xfId="27595"/>
    <cellStyle name="Normal 5 3 2 3 2 3 2" xfId="27596"/>
    <cellStyle name="Normal 5 3 2 3 2 3 3" xfId="27597"/>
    <cellStyle name="Normal 5 3 2 3 2 4" xfId="27598"/>
    <cellStyle name="Normal 5 3 2 3 2 4 2" xfId="27599"/>
    <cellStyle name="Normal 5 3 2 3 2 4 3" xfId="27600"/>
    <cellStyle name="Normal 5 3 2 3 2 5" xfId="27601"/>
    <cellStyle name="Normal 5 3 2 3 2 6" xfId="27602"/>
    <cellStyle name="Normal 5 3 2 3 3" xfId="27603"/>
    <cellStyle name="Normal 5 3 2 3 3 2" xfId="27604"/>
    <cellStyle name="Normal 5 3 2 3 3 3" xfId="27605"/>
    <cellStyle name="Normal 5 3 2 3 3 4" xfId="27606"/>
    <cellStyle name="Normal 5 3 2 3 4" xfId="27607"/>
    <cellStyle name="Normal 5 3 2 3 4 2" xfId="27608"/>
    <cellStyle name="Normal 5 3 2 3 4 3" xfId="27609"/>
    <cellStyle name="Normal 5 3 2 3 5" xfId="27610"/>
    <cellStyle name="Normal 5 3 2 3 5 2" xfId="27611"/>
    <cellStyle name="Normal 5 3 2 3 5 3" xfId="27612"/>
    <cellStyle name="Normal 5 3 2 3 6" xfId="27613"/>
    <cellStyle name="Normal 5 3 2 3 7" xfId="27614"/>
    <cellStyle name="Normal 5 3 2 3 8" xfId="27615"/>
    <cellStyle name="Normal 5 3 2 3 9" xfId="27616"/>
    <cellStyle name="Normal 5 3 2 4" xfId="27617"/>
    <cellStyle name="Normal 5 3 2 4 2" xfId="27618"/>
    <cellStyle name="Normal 5 3 2 4 2 2" xfId="27619"/>
    <cellStyle name="Normal 5 3 2 4 2 3" xfId="27620"/>
    <cellStyle name="Normal 5 3 2 4 2 4" xfId="27621"/>
    <cellStyle name="Normal 5 3 2 4 3" xfId="27622"/>
    <cellStyle name="Normal 5 3 2 4 3 2" xfId="27623"/>
    <cellStyle name="Normal 5 3 2 4 3 3" xfId="27624"/>
    <cellStyle name="Normal 5 3 2 4 4" xfId="27625"/>
    <cellStyle name="Normal 5 3 2 4 4 2" xfId="27626"/>
    <cellStyle name="Normal 5 3 2 4 4 3" xfId="27627"/>
    <cellStyle name="Normal 5 3 2 4 5" xfId="27628"/>
    <cellStyle name="Normal 5 3 2 4 6" xfId="27629"/>
    <cellStyle name="Normal 5 3 2 5" xfId="27630"/>
    <cellStyle name="Normal 5 3 2 5 2" xfId="27631"/>
    <cellStyle name="Normal 5 3 2 5 3" xfId="27632"/>
    <cellStyle name="Normal 5 3 2 5 4" xfId="27633"/>
    <cellStyle name="Normal 5 3 2 6" xfId="27634"/>
    <cellStyle name="Normal 5 3 2 6 2" xfId="27635"/>
    <cellStyle name="Normal 5 3 2 6 3" xfId="27636"/>
    <cellStyle name="Normal 5 3 2 7" xfId="27637"/>
    <cellStyle name="Normal 5 3 2 7 2" xfId="27638"/>
    <cellStyle name="Normal 5 3 2 7 3" xfId="27639"/>
    <cellStyle name="Normal 5 3 2 8" xfId="27640"/>
    <cellStyle name="Normal 5 3 2 9" xfId="27641"/>
    <cellStyle name="Normal 5 3 3" xfId="27642"/>
    <cellStyle name="Normal 5 3 3 10" xfId="27643"/>
    <cellStyle name="Normal 5 3 3 2" xfId="27644"/>
    <cellStyle name="Normal 5 3 3 2 2" xfId="27645"/>
    <cellStyle name="Normal 5 3 3 2 2 2" xfId="27646"/>
    <cellStyle name="Normal 5 3 3 2 2 2 2" xfId="27647"/>
    <cellStyle name="Normal 5 3 3 2 2 2 3" xfId="27648"/>
    <cellStyle name="Normal 5 3 3 2 2 2 4" xfId="27649"/>
    <cellStyle name="Normal 5 3 3 2 2 3" xfId="27650"/>
    <cellStyle name="Normal 5 3 3 2 2 3 2" xfId="27651"/>
    <cellStyle name="Normal 5 3 3 2 2 3 3" xfId="27652"/>
    <cellStyle name="Normal 5 3 3 2 2 4" xfId="27653"/>
    <cellStyle name="Normal 5 3 3 2 2 4 2" xfId="27654"/>
    <cellStyle name="Normal 5 3 3 2 2 4 3" xfId="27655"/>
    <cellStyle name="Normal 5 3 3 2 2 5" xfId="27656"/>
    <cellStyle name="Normal 5 3 3 2 2 6" xfId="27657"/>
    <cellStyle name="Normal 5 3 3 2 3" xfId="27658"/>
    <cellStyle name="Normal 5 3 3 2 3 2" xfId="27659"/>
    <cellStyle name="Normal 5 3 3 2 3 3" xfId="27660"/>
    <cellStyle name="Normal 5 3 3 2 3 4" xfId="27661"/>
    <cellStyle name="Normal 5 3 3 2 4" xfId="27662"/>
    <cellStyle name="Normal 5 3 3 2 4 2" xfId="27663"/>
    <cellStyle name="Normal 5 3 3 2 4 3" xfId="27664"/>
    <cellStyle name="Normal 5 3 3 2 5" xfId="27665"/>
    <cellStyle name="Normal 5 3 3 2 5 2" xfId="27666"/>
    <cellStyle name="Normal 5 3 3 2 5 3" xfId="27667"/>
    <cellStyle name="Normal 5 3 3 2 6" xfId="27668"/>
    <cellStyle name="Normal 5 3 3 2 7" xfId="27669"/>
    <cellStyle name="Normal 5 3 3 2 8" xfId="27670"/>
    <cellStyle name="Normal 5 3 3 2 9" xfId="27671"/>
    <cellStyle name="Normal 5 3 3 3" xfId="27672"/>
    <cellStyle name="Normal 5 3 3 3 2" xfId="27673"/>
    <cellStyle name="Normal 5 3 3 3 2 2" xfId="27674"/>
    <cellStyle name="Normal 5 3 3 3 2 3" xfId="27675"/>
    <cellStyle name="Normal 5 3 3 3 2 4" xfId="27676"/>
    <cellStyle name="Normal 5 3 3 3 3" xfId="27677"/>
    <cellStyle name="Normal 5 3 3 3 3 2" xfId="27678"/>
    <cellStyle name="Normal 5 3 3 3 3 3" xfId="27679"/>
    <cellStyle name="Normal 5 3 3 3 4" xfId="27680"/>
    <cellStyle name="Normal 5 3 3 3 4 2" xfId="27681"/>
    <cellStyle name="Normal 5 3 3 3 4 3" xfId="27682"/>
    <cellStyle name="Normal 5 3 3 3 5" xfId="27683"/>
    <cellStyle name="Normal 5 3 3 3 6" xfId="27684"/>
    <cellStyle name="Normal 5 3 3 4" xfId="27685"/>
    <cellStyle name="Normal 5 3 3 4 2" xfId="27686"/>
    <cellStyle name="Normal 5 3 3 4 3" xfId="27687"/>
    <cellStyle name="Normal 5 3 3 4 4" xfId="27688"/>
    <cellStyle name="Normal 5 3 3 5" xfId="27689"/>
    <cellStyle name="Normal 5 3 3 5 2" xfId="27690"/>
    <cellStyle name="Normal 5 3 3 5 3" xfId="27691"/>
    <cellStyle name="Normal 5 3 3 6" xfId="27692"/>
    <cellStyle name="Normal 5 3 3 6 2" xfId="27693"/>
    <cellStyle name="Normal 5 3 3 6 3" xfId="27694"/>
    <cellStyle name="Normal 5 3 3 7" xfId="27695"/>
    <cellStyle name="Normal 5 3 3 8" xfId="27696"/>
    <cellStyle name="Normal 5 3 3 9" xfId="27697"/>
    <cellStyle name="Normal 5 3 4" xfId="27698"/>
    <cellStyle name="Normal 5 3 4 2" xfId="27699"/>
    <cellStyle name="Normal 5 3 4 2 2" xfId="27700"/>
    <cellStyle name="Normal 5 3 4 2 2 2" xfId="27701"/>
    <cellStyle name="Normal 5 3 4 2 2 3" xfId="27702"/>
    <cellStyle name="Normal 5 3 4 2 2 4" xfId="27703"/>
    <cellStyle name="Normal 5 3 4 2 3" xfId="27704"/>
    <cellStyle name="Normal 5 3 4 2 3 2" xfId="27705"/>
    <cellStyle name="Normal 5 3 4 2 3 3" xfId="27706"/>
    <cellStyle name="Normal 5 3 4 2 4" xfId="27707"/>
    <cellStyle name="Normal 5 3 4 2 4 2" xfId="27708"/>
    <cellStyle name="Normal 5 3 4 2 4 3" xfId="27709"/>
    <cellStyle name="Normal 5 3 4 2 5" xfId="27710"/>
    <cellStyle name="Normal 5 3 4 2 6" xfId="27711"/>
    <cellStyle name="Normal 5 3 4 2 7" xfId="27712"/>
    <cellStyle name="Normal 5 3 4 2 8" xfId="27713"/>
    <cellStyle name="Normal 5 3 4 3" xfId="27714"/>
    <cellStyle name="Normal 5 3 4 3 2" xfId="27715"/>
    <cellStyle name="Normal 5 3 4 3 3" xfId="27716"/>
    <cellStyle name="Normal 5 3 4 3 4" xfId="27717"/>
    <cellStyle name="Normal 5 3 4 4" xfId="27718"/>
    <cellStyle name="Normal 5 3 4 4 2" xfId="27719"/>
    <cellStyle name="Normal 5 3 4 4 3" xfId="27720"/>
    <cellStyle name="Normal 5 3 4 5" xfId="27721"/>
    <cellStyle name="Normal 5 3 4 5 2" xfId="27722"/>
    <cellStyle name="Normal 5 3 4 5 3" xfId="27723"/>
    <cellStyle name="Normal 5 3 4 6" xfId="27724"/>
    <cellStyle name="Normal 5 3 4 7" xfId="27725"/>
    <cellStyle name="Normal 5 3 4 8" xfId="27726"/>
    <cellStyle name="Normal 5 3 4 9" xfId="27727"/>
    <cellStyle name="Normal 5 3 5" xfId="27728"/>
    <cellStyle name="Normal 5 3 5 2" xfId="27729"/>
    <cellStyle name="Normal 5 3 5 2 2" xfId="27730"/>
    <cellStyle name="Normal 5 3 5 2 2 2" xfId="27731"/>
    <cellStyle name="Normal 5 3 5 2 2 3" xfId="27732"/>
    <cellStyle name="Normal 5 3 5 2 2 4" xfId="27733"/>
    <cellStyle name="Normal 5 3 5 2 3" xfId="27734"/>
    <cellStyle name="Normal 5 3 5 2 3 2" xfId="27735"/>
    <cellStyle name="Normal 5 3 5 2 3 3" xfId="27736"/>
    <cellStyle name="Normal 5 3 5 2 4" xfId="27737"/>
    <cellStyle name="Normal 5 3 5 2 4 2" xfId="27738"/>
    <cellStyle name="Normal 5 3 5 2 4 3" xfId="27739"/>
    <cellStyle name="Normal 5 3 5 2 5" xfId="27740"/>
    <cellStyle name="Normal 5 3 5 2 6" xfId="27741"/>
    <cellStyle name="Normal 5 3 5 2 7" xfId="27742"/>
    <cellStyle name="Normal 5 3 5 2 8" xfId="27743"/>
    <cellStyle name="Normal 5 3 5 3" xfId="27744"/>
    <cellStyle name="Normal 5 3 5 3 2" xfId="27745"/>
    <cellStyle name="Normal 5 3 5 3 3" xfId="27746"/>
    <cellStyle name="Normal 5 3 5 3 4" xfId="27747"/>
    <cellStyle name="Normal 5 3 5 4" xfId="27748"/>
    <cellStyle name="Normal 5 3 5 4 2" xfId="27749"/>
    <cellStyle name="Normal 5 3 5 4 3" xfId="27750"/>
    <cellStyle name="Normal 5 3 5 5" xfId="27751"/>
    <cellStyle name="Normal 5 3 5 5 2" xfId="27752"/>
    <cellStyle name="Normal 5 3 5 5 3" xfId="27753"/>
    <cellStyle name="Normal 5 3 5 6" xfId="27754"/>
    <cellStyle name="Normal 5 3 5 7" xfId="27755"/>
    <cellStyle name="Normal 5 3 5 8" xfId="27756"/>
    <cellStyle name="Normal 5 3 5 9" xfId="27757"/>
    <cellStyle name="Normal 5 3 6" xfId="27758"/>
    <cellStyle name="Normal 5 3 6 2" xfId="27759"/>
    <cellStyle name="Normal 5 3 6 2 2" xfId="27760"/>
    <cellStyle name="Normal 5 3 6 2 3" xfId="27761"/>
    <cellStyle name="Normal 5 3 6 2 4" xfId="27762"/>
    <cellStyle name="Normal 5 3 6 3" xfId="27763"/>
    <cellStyle name="Normal 5 3 6 3 2" xfId="27764"/>
    <cellStyle name="Normal 5 3 6 3 3" xfId="27765"/>
    <cellStyle name="Normal 5 3 6 4" xfId="27766"/>
    <cellStyle name="Normal 5 3 6 4 2" xfId="27767"/>
    <cellStyle name="Normal 5 3 6 4 3" xfId="27768"/>
    <cellStyle name="Normal 5 3 6 5" xfId="27769"/>
    <cellStyle name="Normal 5 3 6 6" xfId="27770"/>
    <cellStyle name="Normal 5 3 6 7" xfId="27771"/>
    <cellStyle name="Normal 5 3 6 8" xfId="27772"/>
    <cellStyle name="Normal 5 3 7" xfId="27773"/>
    <cellStyle name="Normal 5 3 7 2" xfId="27774"/>
    <cellStyle name="Normal 5 3 7 3" xfId="27775"/>
    <cellStyle name="Normal 5 3 7 4" xfId="27776"/>
    <cellStyle name="Normal 5 3 8" xfId="27777"/>
    <cellStyle name="Normal 5 3 8 2" xfId="27778"/>
    <cellStyle name="Normal 5 3 8 3" xfId="27779"/>
    <cellStyle name="Normal 5 3 9" xfId="27780"/>
    <cellStyle name="Normal 5 3 9 2" xfId="27781"/>
    <cellStyle name="Normal 5 3 9 3" xfId="27782"/>
    <cellStyle name="Normal 5 4" xfId="27783"/>
    <cellStyle name="Normal 5 4 10" xfId="27784"/>
    <cellStyle name="Normal 5 4 11" xfId="27785"/>
    <cellStyle name="Normal 5 4 2" xfId="27786"/>
    <cellStyle name="Normal 5 4 2 10" xfId="27787"/>
    <cellStyle name="Normal 5 4 2 2" xfId="27788"/>
    <cellStyle name="Normal 5 4 2 2 2" xfId="27789"/>
    <cellStyle name="Normal 5 4 2 2 2 2" xfId="27790"/>
    <cellStyle name="Normal 5 4 2 2 2 2 2" xfId="27791"/>
    <cellStyle name="Normal 5 4 2 2 2 2 3" xfId="27792"/>
    <cellStyle name="Normal 5 4 2 2 2 2 4" xfId="27793"/>
    <cellStyle name="Normal 5 4 2 2 2 3" xfId="27794"/>
    <cellStyle name="Normal 5 4 2 2 2 3 2" xfId="27795"/>
    <cellStyle name="Normal 5 4 2 2 2 3 3" xfId="27796"/>
    <cellStyle name="Normal 5 4 2 2 2 4" xfId="27797"/>
    <cellStyle name="Normal 5 4 2 2 2 4 2" xfId="27798"/>
    <cellStyle name="Normal 5 4 2 2 2 4 3" xfId="27799"/>
    <cellStyle name="Normal 5 4 2 2 2 5" xfId="27800"/>
    <cellStyle name="Normal 5 4 2 2 2 6" xfId="27801"/>
    <cellStyle name="Normal 5 4 2 2 3" xfId="27802"/>
    <cellStyle name="Normal 5 4 2 2 3 2" xfId="27803"/>
    <cellStyle name="Normal 5 4 2 2 3 3" xfId="27804"/>
    <cellStyle name="Normal 5 4 2 2 3 4" xfId="27805"/>
    <cellStyle name="Normal 5 4 2 2 4" xfId="27806"/>
    <cellStyle name="Normal 5 4 2 2 4 2" xfId="27807"/>
    <cellStyle name="Normal 5 4 2 2 4 3" xfId="27808"/>
    <cellStyle name="Normal 5 4 2 2 5" xfId="27809"/>
    <cellStyle name="Normal 5 4 2 2 5 2" xfId="27810"/>
    <cellStyle name="Normal 5 4 2 2 5 3" xfId="27811"/>
    <cellStyle name="Normal 5 4 2 2 6" xfId="27812"/>
    <cellStyle name="Normal 5 4 2 2 7" xfId="27813"/>
    <cellStyle name="Normal 5 4 2 2 8" xfId="27814"/>
    <cellStyle name="Normal 5 4 2 2 9" xfId="27815"/>
    <cellStyle name="Normal 5 4 2 3" xfId="27816"/>
    <cellStyle name="Normal 5 4 2 3 2" xfId="27817"/>
    <cellStyle name="Normal 5 4 2 3 2 2" xfId="27818"/>
    <cellStyle name="Normal 5 4 2 3 2 3" xfId="27819"/>
    <cellStyle name="Normal 5 4 2 3 2 4" xfId="27820"/>
    <cellStyle name="Normal 5 4 2 3 3" xfId="27821"/>
    <cellStyle name="Normal 5 4 2 3 3 2" xfId="27822"/>
    <cellStyle name="Normal 5 4 2 3 3 3" xfId="27823"/>
    <cellStyle name="Normal 5 4 2 3 4" xfId="27824"/>
    <cellStyle name="Normal 5 4 2 3 4 2" xfId="27825"/>
    <cellStyle name="Normal 5 4 2 3 4 3" xfId="27826"/>
    <cellStyle name="Normal 5 4 2 3 5" xfId="27827"/>
    <cellStyle name="Normal 5 4 2 3 6" xfId="27828"/>
    <cellStyle name="Normal 5 4 2 4" xfId="27829"/>
    <cellStyle name="Normal 5 4 2 4 2" xfId="27830"/>
    <cellStyle name="Normal 5 4 2 4 3" xfId="27831"/>
    <cellStyle name="Normal 5 4 2 4 4" xfId="27832"/>
    <cellStyle name="Normal 5 4 2 5" xfId="27833"/>
    <cellStyle name="Normal 5 4 2 5 2" xfId="27834"/>
    <cellStyle name="Normal 5 4 2 5 3" xfId="27835"/>
    <cellStyle name="Normal 5 4 2 6" xfId="27836"/>
    <cellStyle name="Normal 5 4 2 6 2" xfId="27837"/>
    <cellStyle name="Normal 5 4 2 6 3" xfId="27838"/>
    <cellStyle name="Normal 5 4 2 7" xfId="27839"/>
    <cellStyle name="Normal 5 4 2 8" xfId="27840"/>
    <cellStyle name="Normal 5 4 2 9" xfId="27841"/>
    <cellStyle name="Normal 5 4 3" xfId="27842"/>
    <cellStyle name="Normal 5 4 3 2" xfId="27843"/>
    <cellStyle name="Normal 5 4 3 2 2" xfId="27844"/>
    <cellStyle name="Normal 5 4 3 2 2 2" xfId="27845"/>
    <cellStyle name="Normal 5 4 3 2 2 3" xfId="27846"/>
    <cellStyle name="Normal 5 4 3 2 2 4" xfId="27847"/>
    <cellStyle name="Normal 5 4 3 2 3" xfId="27848"/>
    <cellStyle name="Normal 5 4 3 2 3 2" xfId="27849"/>
    <cellStyle name="Normal 5 4 3 2 3 3" xfId="27850"/>
    <cellStyle name="Normal 5 4 3 2 4" xfId="27851"/>
    <cellStyle name="Normal 5 4 3 2 4 2" xfId="27852"/>
    <cellStyle name="Normal 5 4 3 2 4 3" xfId="27853"/>
    <cellStyle name="Normal 5 4 3 2 5" xfId="27854"/>
    <cellStyle name="Normal 5 4 3 2 6" xfId="27855"/>
    <cellStyle name="Normal 5 4 3 3" xfId="27856"/>
    <cellStyle name="Normal 5 4 3 3 2" xfId="27857"/>
    <cellStyle name="Normal 5 4 3 3 3" xfId="27858"/>
    <cellStyle name="Normal 5 4 3 3 4" xfId="27859"/>
    <cellStyle name="Normal 5 4 3 4" xfId="27860"/>
    <cellStyle name="Normal 5 4 3 4 2" xfId="27861"/>
    <cellStyle name="Normal 5 4 3 4 3" xfId="27862"/>
    <cellStyle name="Normal 5 4 3 5" xfId="27863"/>
    <cellStyle name="Normal 5 4 3 5 2" xfId="27864"/>
    <cellStyle name="Normal 5 4 3 5 3" xfId="27865"/>
    <cellStyle name="Normal 5 4 3 6" xfId="27866"/>
    <cellStyle name="Normal 5 4 3 7" xfId="27867"/>
    <cellStyle name="Normal 5 4 3 8" xfId="27868"/>
    <cellStyle name="Normal 5 4 3 9" xfId="27869"/>
    <cellStyle name="Normal 5 4 4" xfId="27870"/>
    <cellStyle name="Normal 5 4 4 2" xfId="27871"/>
    <cellStyle name="Normal 5 4 4 2 2" xfId="27872"/>
    <cellStyle name="Normal 5 4 4 2 3" xfId="27873"/>
    <cellStyle name="Normal 5 4 4 2 4" xfId="27874"/>
    <cellStyle name="Normal 5 4 4 3" xfId="27875"/>
    <cellStyle name="Normal 5 4 4 3 2" xfId="27876"/>
    <cellStyle name="Normal 5 4 4 3 3" xfId="27877"/>
    <cellStyle name="Normal 5 4 4 4" xfId="27878"/>
    <cellStyle name="Normal 5 4 4 4 2" xfId="27879"/>
    <cellStyle name="Normal 5 4 4 4 3" xfId="27880"/>
    <cellStyle name="Normal 5 4 4 5" xfId="27881"/>
    <cellStyle name="Normal 5 4 4 6" xfId="27882"/>
    <cellStyle name="Normal 5 4 5" xfId="27883"/>
    <cellStyle name="Normal 5 4 5 2" xfId="27884"/>
    <cellStyle name="Normal 5 4 5 3" xfId="27885"/>
    <cellStyle name="Normal 5 4 5 4" xfId="27886"/>
    <cellStyle name="Normal 5 4 6" xfId="27887"/>
    <cellStyle name="Normal 5 4 6 2" xfId="27888"/>
    <cellStyle name="Normal 5 4 6 3" xfId="27889"/>
    <cellStyle name="Normal 5 4 7" xfId="27890"/>
    <cellStyle name="Normal 5 4 7 2" xfId="27891"/>
    <cellStyle name="Normal 5 4 7 3" xfId="27892"/>
    <cellStyle name="Normal 5 4 8" xfId="27893"/>
    <cellStyle name="Normal 5 4 9" xfId="27894"/>
    <cellStyle name="Normal 5 5" xfId="27895"/>
    <cellStyle name="Normal 5 5 2" xfId="27896"/>
    <cellStyle name="Normal 5 5 2 2" xfId="27897"/>
    <cellStyle name="Normal 5 5 3" xfId="27898"/>
    <cellStyle name="Normal 5 5 3 2" xfId="27899"/>
    <cellStyle name="Normal 5 5 4" xfId="27900"/>
    <cellStyle name="Normal 5 5 5" xfId="27901"/>
    <cellStyle name="Normal 5 6" xfId="27902"/>
    <cellStyle name="Normal 5 6 2" xfId="27903"/>
    <cellStyle name="Normal 5 7" xfId="27904"/>
    <cellStyle name="Normal 5 7 2" xfId="27905"/>
    <cellStyle name="Normal 5 8" xfId="27906"/>
    <cellStyle name="Normal 50" xfId="27907"/>
    <cellStyle name="Normal 51" xfId="27908"/>
    <cellStyle name="Normal 52" xfId="27909"/>
    <cellStyle name="Normal 53" xfId="27910"/>
    <cellStyle name="Normal 6" xfId="27911"/>
    <cellStyle name="Normal 6 2" xfId="27912"/>
    <cellStyle name="Normal 6 2 2" xfId="27913"/>
    <cellStyle name="Normal 6 2 3" xfId="27914"/>
    <cellStyle name="Normal 6 3" xfId="27915"/>
    <cellStyle name="Normal 6 3 2" xfId="27916"/>
    <cellStyle name="Normal 6 3 3" xfId="27917"/>
    <cellStyle name="Normal 6 4" xfId="27918"/>
    <cellStyle name="Normal 7" xfId="27919"/>
    <cellStyle name="Normal 7 2" xfId="27920"/>
    <cellStyle name="Normal 8" xfId="27921"/>
    <cellStyle name="Normal 8 10" xfId="27922"/>
    <cellStyle name="Normal 8 10 2" xfId="27923"/>
    <cellStyle name="Normal 8 10 3" xfId="27924"/>
    <cellStyle name="Normal 8 11" xfId="27925"/>
    <cellStyle name="Normal 8 11 2" xfId="27926"/>
    <cellStyle name="Normal 8 11 3" xfId="27927"/>
    <cellStyle name="Normal 8 12" xfId="27928"/>
    <cellStyle name="Normal 8 13" xfId="27929"/>
    <cellStyle name="Normal 8 14" xfId="27930"/>
    <cellStyle name="Normal 8 15" xfId="27931"/>
    <cellStyle name="Normal 8 16" xfId="27932"/>
    <cellStyle name="Normal 8 2" xfId="27933"/>
    <cellStyle name="Normal 8 2 10" xfId="27934"/>
    <cellStyle name="Normal 8 2 11" xfId="27935"/>
    <cellStyle name="Normal 8 2 12" xfId="27936"/>
    <cellStyle name="Normal 8 2 2" xfId="27937"/>
    <cellStyle name="Normal 8 2 2 10" xfId="27938"/>
    <cellStyle name="Normal 8 2 2 2" xfId="27939"/>
    <cellStyle name="Normal 8 2 2 2 2" xfId="27940"/>
    <cellStyle name="Normal 8 2 2 2 2 2" xfId="27941"/>
    <cellStyle name="Normal 8 2 2 2 2 2 2" xfId="27942"/>
    <cellStyle name="Normal 8 2 2 2 2 2 3" xfId="27943"/>
    <cellStyle name="Normal 8 2 2 2 2 2 4" xfId="27944"/>
    <cellStyle name="Normal 8 2 2 2 2 3" xfId="27945"/>
    <cellStyle name="Normal 8 2 2 2 2 3 2" xfId="27946"/>
    <cellStyle name="Normal 8 2 2 2 2 3 3" xfId="27947"/>
    <cellStyle name="Normal 8 2 2 2 2 4" xfId="27948"/>
    <cellStyle name="Normal 8 2 2 2 2 4 2" xfId="27949"/>
    <cellStyle name="Normal 8 2 2 2 2 4 3" xfId="27950"/>
    <cellStyle name="Normal 8 2 2 2 2 5" xfId="27951"/>
    <cellStyle name="Normal 8 2 2 2 2 6" xfId="27952"/>
    <cellStyle name="Normal 8 2 2 2 3" xfId="27953"/>
    <cellStyle name="Normal 8 2 2 2 3 2" xfId="27954"/>
    <cellStyle name="Normal 8 2 2 2 3 3" xfId="27955"/>
    <cellStyle name="Normal 8 2 2 2 3 4" xfId="27956"/>
    <cellStyle name="Normal 8 2 2 2 4" xfId="27957"/>
    <cellStyle name="Normal 8 2 2 2 4 2" xfId="27958"/>
    <cellStyle name="Normal 8 2 2 2 4 3" xfId="27959"/>
    <cellStyle name="Normal 8 2 2 2 5" xfId="27960"/>
    <cellStyle name="Normal 8 2 2 2 5 2" xfId="27961"/>
    <cellStyle name="Normal 8 2 2 2 5 3" xfId="27962"/>
    <cellStyle name="Normal 8 2 2 2 6" xfId="27963"/>
    <cellStyle name="Normal 8 2 2 2 7" xfId="27964"/>
    <cellStyle name="Normal 8 2 2 2 8" xfId="27965"/>
    <cellStyle name="Normal 8 2 2 2 9" xfId="27966"/>
    <cellStyle name="Normal 8 2 2 3" xfId="27967"/>
    <cellStyle name="Normal 8 2 2 3 2" xfId="27968"/>
    <cellStyle name="Normal 8 2 2 3 2 2" xfId="27969"/>
    <cellStyle name="Normal 8 2 2 3 2 3" xfId="27970"/>
    <cellStyle name="Normal 8 2 2 3 2 4" xfId="27971"/>
    <cellStyle name="Normal 8 2 2 3 3" xfId="27972"/>
    <cellStyle name="Normal 8 2 2 3 3 2" xfId="27973"/>
    <cellStyle name="Normal 8 2 2 3 3 3" xfId="27974"/>
    <cellStyle name="Normal 8 2 2 3 4" xfId="27975"/>
    <cellStyle name="Normal 8 2 2 3 4 2" xfId="27976"/>
    <cellStyle name="Normal 8 2 2 3 4 3" xfId="27977"/>
    <cellStyle name="Normal 8 2 2 3 5" xfId="27978"/>
    <cellStyle name="Normal 8 2 2 3 6" xfId="27979"/>
    <cellStyle name="Normal 8 2 2 4" xfId="27980"/>
    <cellStyle name="Normal 8 2 2 4 2" xfId="27981"/>
    <cellStyle name="Normal 8 2 2 4 3" xfId="27982"/>
    <cellStyle name="Normal 8 2 2 4 4" xfId="27983"/>
    <cellStyle name="Normal 8 2 2 5" xfId="27984"/>
    <cellStyle name="Normal 8 2 2 5 2" xfId="27985"/>
    <cellStyle name="Normal 8 2 2 5 3" xfId="27986"/>
    <cellStyle name="Normal 8 2 2 6" xfId="27987"/>
    <cellStyle name="Normal 8 2 2 6 2" xfId="27988"/>
    <cellStyle name="Normal 8 2 2 6 3" xfId="27989"/>
    <cellStyle name="Normal 8 2 2 7" xfId="27990"/>
    <cellStyle name="Normal 8 2 2 8" xfId="27991"/>
    <cellStyle name="Normal 8 2 2 9" xfId="27992"/>
    <cellStyle name="Normal 8 2 3" xfId="27993"/>
    <cellStyle name="Normal 8 2 3 2" xfId="27994"/>
    <cellStyle name="Normal 8 2 3 2 2" xfId="27995"/>
    <cellStyle name="Normal 8 2 3 2 2 2" xfId="27996"/>
    <cellStyle name="Normal 8 2 3 2 2 3" xfId="27997"/>
    <cellStyle name="Normal 8 2 3 2 2 4" xfId="27998"/>
    <cellStyle name="Normal 8 2 3 2 3" xfId="27999"/>
    <cellStyle name="Normal 8 2 3 2 3 2" xfId="28000"/>
    <cellStyle name="Normal 8 2 3 2 3 3" xfId="28001"/>
    <cellStyle name="Normal 8 2 3 2 4" xfId="28002"/>
    <cellStyle name="Normal 8 2 3 2 4 2" xfId="28003"/>
    <cellStyle name="Normal 8 2 3 2 4 3" xfId="28004"/>
    <cellStyle name="Normal 8 2 3 2 5" xfId="28005"/>
    <cellStyle name="Normal 8 2 3 2 6" xfId="28006"/>
    <cellStyle name="Normal 8 2 3 2 7" xfId="28007"/>
    <cellStyle name="Normal 8 2 3 2 8" xfId="28008"/>
    <cellStyle name="Normal 8 2 3 3" xfId="28009"/>
    <cellStyle name="Normal 8 2 3 3 2" xfId="28010"/>
    <cellStyle name="Normal 8 2 3 3 3" xfId="28011"/>
    <cellStyle name="Normal 8 2 3 3 4" xfId="28012"/>
    <cellStyle name="Normal 8 2 3 4" xfId="28013"/>
    <cellStyle name="Normal 8 2 3 4 2" xfId="28014"/>
    <cellStyle name="Normal 8 2 3 4 3" xfId="28015"/>
    <cellStyle name="Normal 8 2 3 5" xfId="28016"/>
    <cellStyle name="Normal 8 2 3 5 2" xfId="28017"/>
    <cellStyle name="Normal 8 2 3 5 3" xfId="28018"/>
    <cellStyle name="Normal 8 2 3 6" xfId="28019"/>
    <cellStyle name="Normal 8 2 3 7" xfId="28020"/>
    <cellStyle name="Normal 8 2 3 8" xfId="28021"/>
    <cellStyle name="Normal 8 2 3 9" xfId="28022"/>
    <cellStyle name="Normal 8 2 4" xfId="28023"/>
    <cellStyle name="Normal 8 2 4 2" xfId="28024"/>
    <cellStyle name="Normal 8 2 4 2 2" xfId="28025"/>
    <cellStyle name="Normal 8 2 4 2 2 2" xfId="28026"/>
    <cellStyle name="Normal 8 2 4 2 2 3" xfId="28027"/>
    <cellStyle name="Normal 8 2 4 2 2 4" xfId="28028"/>
    <cellStyle name="Normal 8 2 4 2 3" xfId="28029"/>
    <cellStyle name="Normal 8 2 4 2 3 2" xfId="28030"/>
    <cellStyle name="Normal 8 2 4 2 3 3" xfId="28031"/>
    <cellStyle name="Normal 8 2 4 2 4" xfId="28032"/>
    <cellStyle name="Normal 8 2 4 2 4 2" xfId="28033"/>
    <cellStyle name="Normal 8 2 4 2 4 3" xfId="28034"/>
    <cellStyle name="Normal 8 2 4 2 5" xfId="28035"/>
    <cellStyle name="Normal 8 2 4 2 6" xfId="28036"/>
    <cellStyle name="Normal 8 2 4 2 7" xfId="28037"/>
    <cellStyle name="Normal 8 2 4 2 8" xfId="28038"/>
    <cellStyle name="Normal 8 2 4 3" xfId="28039"/>
    <cellStyle name="Normal 8 2 4 3 2" xfId="28040"/>
    <cellStyle name="Normal 8 2 4 3 3" xfId="28041"/>
    <cellStyle name="Normal 8 2 4 3 4" xfId="28042"/>
    <cellStyle name="Normal 8 2 4 4" xfId="28043"/>
    <cellStyle name="Normal 8 2 4 4 2" xfId="28044"/>
    <cellStyle name="Normal 8 2 4 4 3" xfId="28045"/>
    <cellStyle name="Normal 8 2 4 5" xfId="28046"/>
    <cellStyle name="Normal 8 2 4 5 2" xfId="28047"/>
    <cellStyle name="Normal 8 2 4 5 3" xfId="28048"/>
    <cellStyle name="Normal 8 2 4 6" xfId="28049"/>
    <cellStyle name="Normal 8 2 4 7" xfId="28050"/>
    <cellStyle name="Normal 8 2 4 8" xfId="28051"/>
    <cellStyle name="Normal 8 2 4 9" xfId="28052"/>
    <cellStyle name="Normal 8 2 5" xfId="28053"/>
    <cellStyle name="Normal 8 2 5 2" xfId="28054"/>
    <cellStyle name="Normal 8 2 5 2 2" xfId="28055"/>
    <cellStyle name="Normal 8 2 5 2 3" xfId="28056"/>
    <cellStyle name="Normal 8 2 5 2 4" xfId="28057"/>
    <cellStyle name="Normal 8 2 5 3" xfId="28058"/>
    <cellStyle name="Normal 8 2 5 3 2" xfId="28059"/>
    <cellStyle name="Normal 8 2 5 3 3" xfId="28060"/>
    <cellStyle name="Normal 8 2 5 4" xfId="28061"/>
    <cellStyle name="Normal 8 2 5 4 2" xfId="28062"/>
    <cellStyle name="Normal 8 2 5 4 3" xfId="28063"/>
    <cellStyle name="Normal 8 2 5 5" xfId="28064"/>
    <cellStyle name="Normal 8 2 5 6" xfId="28065"/>
    <cellStyle name="Normal 8 2 5 7" xfId="28066"/>
    <cellStyle name="Normal 8 2 5 8" xfId="28067"/>
    <cellStyle name="Normal 8 2 6" xfId="28068"/>
    <cellStyle name="Normal 8 2 6 2" xfId="28069"/>
    <cellStyle name="Normal 8 2 6 3" xfId="28070"/>
    <cellStyle name="Normal 8 2 6 4" xfId="28071"/>
    <cellStyle name="Normal 8 2 7" xfId="28072"/>
    <cellStyle name="Normal 8 2 7 2" xfId="28073"/>
    <cellStyle name="Normal 8 2 7 3" xfId="28074"/>
    <cellStyle name="Normal 8 2 8" xfId="28075"/>
    <cellStyle name="Normal 8 2 8 2" xfId="28076"/>
    <cellStyle name="Normal 8 2 8 3" xfId="28077"/>
    <cellStyle name="Normal 8 2 9" xfId="28078"/>
    <cellStyle name="Normal 8 3" xfId="28079"/>
    <cellStyle name="Normal 8 3 10" xfId="28080"/>
    <cellStyle name="Normal 8 3 11" xfId="28081"/>
    <cellStyle name="Normal 8 3 12" xfId="28082"/>
    <cellStyle name="Normal 8 3 2" xfId="28083"/>
    <cellStyle name="Normal 8 3 2 10" xfId="28084"/>
    <cellStyle name="Normal 8 3 2 2" xfId="28085"/>
    <cellStyle name="Normal 8 3 2 2 2" xfId="28086"/>
    <cellStyle name="Normal 8 3 2 2 2 2" xfId="28087"/>
    <cellStyle name="Normal 8 3 2 2 2 2 2" xfId="28088"/>
    <cellStyle name="Normal 8 3 2 2 2 2 3" xfId="28089"/>
    <cellStyle name="Normal 8 3 2 2 2 2 4" xfId="28090"/>
    <cellStyle name="Normal 8 3 2 2 2 3" xfId="28091"/>
    <cellStyle name="Normal 8 3 2 2 2 3 2" xfId="28092"/>
    <cellStyle name="Normal 8 3 2 2 2 3 3" xfId="28093"/>
    <cellStyle name="Normal 8 3 2 2 2 4" xfId="28094"/>
    <cellStyle name="Normal 8 3 2 2 2 4 2" xfId="28095"/>
    <cellStyle name="Normal 8 3 2 2 2 4 3" xfId="28096"/>
    <cellStyle name="Normal 8 3 2 2 2 5" xfId="28097"/>
    <cellStyle name="Normal 8 3 2 2 2 6" xfId="28098"/>
    <cellStyle name="Normal 8 3 2 2 3" xfId="28099"/>
    <cellStyle name="Normal 8 3 2 2 3 2" xfId="28100"/>
    <cellStyle name="Normal 8 3 2 2 3 3" xfId="28101"/>
    <cellStyle name="Normal 8 3 2 2 3 4" xfId="28102"/>
    <cellStyle name="Normal 8 3 2 2 4" xfId="28103"/>
    <cellStyle name="Normal 8 3 2 2 4 2" xfId="28104"/>
    <cellStyle name="Normal 8 3 2 2 4 3" xfId="28105"/>
    <cellStyle name="Normal 8 3 2 2 5" xfId="28106"/>
    <cellStyle name="Normal 8 3 2 2 5 2" xfId="28107"/>
    <cellStyle name="Normal 8 3 2 2 5 3" xfId="28108"/>
    <cellStyle name="Normal 8 3 2 2 6" xfId="28109"/>
    <cellStyle name="Normal 8 3 2 2 7" xfId="28110"/>
    <cellStyle name="Normal 8 3 2 2 8" xfId="28111"/>
    <cellStyle name="Normal 8 3 2 2 9" xfId="28112"/>
    <cellStyle name="Normal 8 3 2 3" xfId="28113"/>
    <cellStyle name="Normal 8 3 2 3 2" xfId="28114"/>
    <cellStyle name="Normal 8 3 2 3 2 2" xfId="28115"/>
    <cellStyle name="Normal 8 3 2 3 2 3" xfId="28116"/>
    <cellStyle name="Normal 8 3 2 3 2 4" xfId="28117"/>
    <cellStyle name="Normal 8 3 2 3 3" xfId="28118"/>
    <cellStyle name="Normal 8 3 2 3 3 2" xfId="28119"/>
    <cellStyle name="Normal 8 3 2 3 3 3" xfId="28120"/>
    <cellStyle name="Normal 8 3 2 3 4" xfId="28121"/>
    <cellStyle name="Normal 8 3 2 3 4 2" xfId="28122"/>
    <cellStyle name="Normal 8 3 2 3 4 3" xfId="28123"/>
    <cellStyle name="Normal 8 3 2 3 5" xfId="28124"/>
    <cellStyle name="Normal 8 3 2 3 6" xfId="28125"/>
    <cellStyle name="Normal 8 3 2 4" xfId="28126"/>
    <cellStyle name="Normal 8 3 2 4 2" xfId="28127"/>
    <cellStyle name="Normal 8 3 2 4 3" xfId="28128"/>
    <cellStyle name="Normal 8 3 2 4 4" xfId="28129"/>
    <cellStyle name="Normal 8 3 2 5" xfId="28130"/>
    <cellStyle name="Normal 8 3 2 5 2" xfId="28131"/>
    <cellStyle name="Normal 8 3 2 5 3" xfId="28132"/>
    <cellStyle name="Normal 8 3 2 6" xfId="28133"/>
    <cellStyle name="Normal 8 3 2 6 2" xfId="28134"/>
    <cellStyle name="Normal 8 3 2 6 3" xfId="28135"/>
    <cellStyle name="Normal 8 3 2 7" xfId="28136"/>
    <cellStyle name="Normal 8 3 2 8" xfId="28137"/>
    <cellStyle name="Normal 8 3 2 9" xfId="28138"/>
    <cellStyle name="Normal 8 3 3" xfId="28139"/>
    <cellStyle name="Normal 8 3 3 2" xfId="28140"/>
    <cellStyle name="Normal 8 3 3 2 2" xfId="28141"/>
    <cellStyle name="Normal 8 3 3 2 2 2" xfId="28142"/>
    <cellStyle name="Normal 8 3 3 2 2 3" xfId="28143"/>
    <cellStyle name="Normal 8 3 3 2 2 4" xfId="28144"/>
    <cellStyle name="Normal 8 3 3 2 3" xfId="28145"/>
    <cellStyle name="Normal 8 3 3 2 3 2" xfId="28146"/>
    <cellStyle name="Normal 8 3 3 2 3 3" xfId="28147"/>
    <cellStyle name="Normal 8 3 3 2 4" xfId="28148"/>
    <cellStyle name="Normal 8 3 3 2 4 2" xfId="28149"/>
    <cellStyle name="Normal 8 3 3 2 4 3" xfId="28150"/>
    <cellStyle name="Normal 8 3 3 2 5" xfId="28151"/>
    <cellStyle name="Normal 8 3 3 2 6" xfId="28152"/>
    <cellStyle name="Normal 8 3 3 2 7" xfId="28153"/>
    <cellStyle name="Normal 8 3 3 2 8" xfId="28154"/>
    <cellStyle name="Normal 8 3 3 3" xfId="28155"/>
    <cellStyle name="Normal 8 3 3 3 2" xfId="28156"/>
    <cellStyle name="Normal 8 3 3 3 3" xfId="28157"/>
    <cellStyle name="Normal 8 3 3 3 4" xfId="28158"/>
    <cellStyle name="Normal 8 3 3 4" xfId="28159"/>
    <cellStyle name="Normal 8 3 3 4 2" xfId="28160"/>
    <cellStyle name="Normal 8 3 3 4 3" xfId="28161"/>
    <cellStyle name="Normal 8 3 3 5" xfId="28162"/>
    <cellStyle name="Normal 8 3 3 5 2" xfId="28163"/>
    <cellStyle name="Normal 8 3 3 5 3" xfId="28164"/>
    <cellStyle name="Normal 8 3 3 6" xfId="28165"/>
    <cellStyle name="Normal 8 3 3 7" xfId="28166"/>
    <cellStyle name="Normal 8 3 3 8" xfId="28167"/>
    <cellStyle name="Normal 8 3 3 9" xfId="28168"/>
    <cellStyle name="Normal 8 3 4" xfId="28169"/>
    <cellStyle name="Normal 8 3 4 2" xfId="28170"/>
    <cellStyle name="Normal 8 3 4 2 2" xfId="28171"/>
    <cellStyle name="Normal 8 3 4 2 2 2" xfId="28172"/>
    <cellStyle name="Normal 8 3 4 2 2 3" xfId="28173"/>
    <cellStyle name="Normal 8 3 4 2 2 4" xfId="28174"/>
    <cellStyle name="Normal 8 3 4 2 3" xfId="28175"/>
    <cellStyle name="Normal 8 3 4 2 3 2" xfId="28176"/>
    <cellStyle name="Normal 8 3 4 2 3 3" xfId="28177"/>
    <cellStyle name="Normal 8 3 4 2 4" xfId="28178"/>
    <cellStyle name="Normal 8 3 4 2 4 2" xfId="28179"/>
    <cellStyle name="Normal 8 3 4 2 4 3" xfId="28180"/>
    <cellStyle name="Normal 8 3 4 2 5" xfId="28181"/>
    <cellStyle name="Normal 8 3 4 2 6" xfId="28182"/>
    <cellStyle name="Normal 8 3 4 2 7" xfId="28183"/>
    <cellStyle name="Normal 8 3 4 2 8" xfId="28184"/>
    <cellStyle name="Normal 8 3 4 3" xfId="28185"/>
    <cellStyle name="Normal 8 3 4 3 2" xfId="28186"/>
    <cellStyle name="Normal 8 3 4 3 3" xfId="28187"/>
    <cellStyle name="Normal 8 3 4 3 4" xfId="28188"/>
    <cellStyle name="Normal 8 3 4 4" xfId="28189"/>
    <cellStyle name="Normal 8 3 4 4 2" xfId="28190"/>
    <cellStyle name="Normal 8 3 4 4 3" xfId="28191"/>
    <cellStyle name="Normal 8 3 4 5" xfId="28192"/>
    <cellStyle name="Normal 8 3 4 5 2" xfId="28193"/>
    <cellStyle name="Normal 8 3 4 5 3" xfId="28194"/>
    <cellStyle name="Normal 8 3 4 6" xfId="28195"/>
    <cellStyle name="Normal 8 3 4 7" xfId="28196"/>
    <cellStyle name="Normal 8 3 4 8" xfId="28197"/>
    <cellStyle name="Normal 8 3 4 9" xfId="28198"/>
    <cellStyle name="Normal 8 3 5" xfId="28199"/>
    <cellStyle name="Normal 8 3 5 2" xfId="28200"/>
    <cellStyle name="Normal 8 3 5 2 2" xfId="28201"/>
    <cellStyle name="Normal 8 3 5 2 3" xfId="28202"/>
    <cellStyle name="Normal 8 3 5 2 4" xfId="28203"/>
    <cellStyle name="Normal 8 3 5 3" xfId="28204"/>
    <cellStyle name="Normal 8 3 5 3 2" xfId="28205"/>
    <cellStyle name="Normal 8 3 5 3 3" xfId="28206"/>
    <cellStyle name="Normal 8 3 5 4" xfId="28207"/>
    <cellStyle name="Normal 8 3 5 4 2" xfId="28208"/>
    <cellStyle name="Normal 8 3 5 4 3" xfId="28209"/>
    <cellStyle name="Normal 8 3 5 5" xfId="28210"/>
    <cellStyle name="Normal 8 3 5 6" xfId="28211"/>
    <cellStyle name="Normal 8 3 5 7" xfId="28212"/>
    <cellStyle name="Normal 8 3 5 8" xfId="28213"/>
    <cellStyle name="Normal 8 3 6" xfId="28214"/>
    <cellStyle name="Normal 8 3 6 2" xfId="28215"/>
    <cellStyle name="Normal 8 3 6 3" xfId="28216"/>
    <cellStyle name="Normal 8 3 6 4" xfId="28217"/>
    <cellStyle name="Normal 8 3 7" xfId="28218"/>
    <cellStyle name="Normal 8 3 7 2" xfId="28219"/>
    <cellStyle name="Normal 8 3 7 3" xfId="28220"/>
    <cellStyle name="Normal 8 3 8" xfId="28221"/>
    <cellStyle name="Normal 8 3 8 2" xfId="28222"/>
    <cellStyle name="Normal 8 3 8 3" xfId="28223"/>
    <cellStyle name="Normal 8 3 9" xfId="28224"/>
    <cellStyle name="Normal 8 4" xfId="28225"/>
    <cellStyle name="Normal 8 4 10" xfId="28226"/>
    <cellStyle name="Normal 8 4 2" xfId="28227"/>
    <cellStyle name="Normal 8 4 2 2" xfId="28228"/>
    <cellStyle name="Normal 8 4 2 2 2" xfId="28229"/>
    <cellStyle name="Normal 8 4 2 2 2 2" xfId="28230"/>
    <cellStyle name="Normal 8 4 2 2 2 3" xfId="28231"/>
    <cellStyle name="Normal 8 4 2 2 2 4" xfId="28232"/>
    <cellStyle name="Normal 8 4 2 2 3" xfId="28233"/>
    <cellStyle name="Normal 8 4 2 2 3 2" xfId="28234"/>
    <cellStyle name="Normal 8 4 2 2 3 3" xfId="28235"/>
    <cellStyle name="Normal 8 4 2 2 4" xfId="28236"/>
    <cellStyle name="Normal 8 4 2 2 4 2" xfId="28237"/>
    <cellStyle name="Normal 8 4 2 2 4 3" xfId="28238"/>
    <cellStyle name="Normal 8 4 2 2 5" xfId="28239"/>
    <cellStyle name="Normal 8 4 2 2 6" xfId="28240"/>
    <cellStyle name="Normal 8 4 2 3" xfId="28241"/>
    <cellStyle name="Normal 8 4 2 3 2" xfId="28242"/>
    <cellStyle name="Normal 8 4 2 3 3" xfId="28243"/>
    <cellStyle name="Normal 8 4 2 3 4" xfId="28244"/>
    <cellStyle name="Normal 8 4 2 4" xfId="28245"/>
    <cellStyle name="Normal 8 4 2 4 2" xfId="28246"/>
    <cellStyle name="Normal 8 4 2 4 3" xfId="28247"/>
    <cellStyle name="Normal 8 4 2 5" xfId="28248"/>
    <cellStyle name="Normal 8 4 2 5 2" xfId="28249"/>
    <cellStyle name="Normal 8 4 2 5 3" xfId="28250"/>
    <cellStyle name="Normal 8 4 2 6" xfId="28251"/>
    <cellStyle name="Normal 8 4 2 7" xfId="28252"/>
    <cellStyle name="Normal 8 4 2 8" xfId="28253"/>
    <cellStyle name="Normal 8 4 2 9" xfId="28254"/>
    <cellStyle name="Normal 8 4 3" xfId="28255"/>
    <cellStyle name="Normal 8 4 3 2" xfId="28256"/>
    <cellStyle name="Normal 8 4 3 2 2" xfId="28257"/>
    <cellStyle name="Normal 8 4 3 2 3" xfId="28258"/>
    <cellStyle name="Normal 8 4 3 2 4" xfId="28259"/>
    <cellStyle name="Normal 8 4 3 3" xfId="28260"/>
    <cellStyle name="Normal 8 4 3 3 2" xfId="28261"/>
    <cellStyle name="Normal 8 4 3 3 3" xfId="28262"/>
    <cellStyle name="Normal 8 4 3 4" xfId="28263"/>
    <cellStyle name="Normal 8 4 3 4 2" xfId="28264"/>
    <cellStyle name="Normal 8 4 3 4 3" xfId="28265"/>
    <cellStyle name="Normal 8 4 3 5" xfId="28266"/>
    <cellStyle name="Normal 8 4 3 6" xfId="28267"/>
    <cellStyle name="Normal 8 4 4" xfId="28268"/>
    <cellStyle name="Normal 8 4 4 2" xfId="28269"/>
    <cellStyle name="Normal 8 4 4 3" xfId="28270"/>
    <cellStyle name="Normal 8 4 4 4" xfId="28271"/>
    <cellStyle name="Normal 8 4 5" xfId="28272"/>
    <cellStyle name="Normal 8 4 5 2" xfId="28273"/>
    <cellStyle name="Normal 8 4 5 3" xfId="28274"/>
    <cellStyle name="Normal 8 4 6" xfId="28275"/>
    <cellStyle name="Normal 8 4 6 2" xfId="28276"/>
    <cellStyle name="Normal 8 4 6 3" xfId="28277"/>
    <cellStyle name="Normal 8 4 7" xfId="28278"/>
    <cellStyle name="Normal 8 4 8" xfId="28279"/>
    <cellStyle name="Normal 8 4 9" xfId="28280"/>
    <cellStyle name="Normal 8 5" xfId="28281"/>
    <cellStyle name="Normal 8 5 2" xfId="28282"/>
    <cellStyle name="Normal 8 5 2 2" xfId="28283"/>
    <cellStyle name="Normal 8 5 2 2 2" xfId="28284"/>
    <cellStyle name="Normal 8 5 2 2 3" xfId="28285"/>
    <cellStyle name="Normal 8 5 2 2 4" xfId="28286"/>
    <cellStyle name="Normal 8 5 2 3" xfId="28287"/>
    <cellStyle name="Normal 8 5 2 3 2" xfId="28288"/>
    <cellStyle name="Normal 8 5 2 3 3" xfId="28289"/>
    <cellStyle name="Normal 8 5 2 4" xfId="28290"/>
    <cellStyle name="Normal 8 5 2 4 2" xfId="28291"/>
    <cellStyle name="Normal 8 5 2 4 3" xfId="28292"/>
    <cellStyle name="Normal 8 5 2 5" xfId="28293"/>
    <cellStyle name="Normal 8 5 2 6" xfId="28294"/>
    <cellStyle name="Normal 8 5 2 7" xfId="28295"/>
    <cellStyle name="Normal 8 5 2 8" xfId="28296"/>
    <cellStyle name="Normal 8 5 3" xfId="28297"/>
    <cellStyle name="Normal 8 5 3 2" xfId="28298"/>
    <cellStyle name="Normal 8 5 3 3" xfId="28299"/>
    <cellStyle name="Normal 8 5 3 4" xfId="28300"/>
    <cellStyle name="Normal 8 5 4" xfId="28301"/>
    <cellStyle name="Normal 8 5 4 2" xfId="28302"/>
    <cellStyle name="Normal 8 5 4 3" xfId="28303"/>
    <cellStyle name="Normal 8 5 5" xfId="28304"/>
    <cellStyle name="Normal 8 5 5 2" xfId="28305"/>
    <cellStyle name="Normal 8 5 5 3" xfId="28306"/>
    <cellStyle name="Normal 8 5 6" xfId="28307"/>
    <cellStyle name="Normal 8 5 7" xfId="28308"/>
    <cellStyle name="Normal 8 5 8" xfId="28309"/>
    <cellStyle name="Normal 8 5 9" xfId="28310"/>
    <cellStyle name="Normal 8 6" xfId="28311"/>
    <cellStyle name="Normal 8 6 2" xfId="28312"/>
    <cellStyle name="Normal 8 6 2 2" xfId="28313"/>
    <cellStyle name="Normal 8 6 2 2 2" xfId="28314"/>
    <cellStyle name="Normal 8 6 2 2 3" xfId="28315"/>
    <cellStyle name="Normal 8 6 2 2 4" xfId="28316"/>
    <cellStyle name="Normal 8 6 2 3" xfId="28317"/>
    <cellStyle name="Normal 8 6 2 3 2" xfId="28318"/>
    <cellStyle name="Normal 8 6 2 3 3" xfId="28319"/>
    <cellStyle name="Normal 8 6 2 4" xfId="28320"/>
    <cellStyle name="Normal 8 6 2 4 2" xfId="28321"/>
    <cellStyle name="Normal 8 6 2 4 3" xfId="28322"/>
    <cellStyle name="Normal 8 6 2 5" xfId="28323"/>
    <cellStyle name="Normal 8 6 2 6" xfId="28324"/>
    <cellStyle name="Normal 8 6 2 7" xfId="28325"/>
    <cellStyle name="Normal 8 6 2 8" xfId="28326"/>
    <cellStyle name="Normal 8 6 3" xfId="28327"/>
    <cellStyle name="Normal 8 6 3 2" xfId="28328"/>
    <cellStyle name="Normal 8 6 3 3" xfId="28329"/>
    <cellStyle name="Normal 8 6 3 4" xfId="28330"/>
    <cellStyle name="Normal 8 6 4" xfId="28331"/>
    <cellStyle name="Normal 8 6 4 2" xfId="28332"/>
    <cellStyle name="Normal 8 6 4 3" xfId="28333"/>
    <cellStyle name="Normal 8 6 5" xfId="28334"/>
    <cellStyle name="Normal 8 6 5 2" xfId="28335"/>
    <cellStyle name="Normal 8 6 5 3" xfId="28336"/>
    <cellStyle name="Normal 8 6 6" xfId="28337"/>
    <cellStyle name="Normal 8 6 7" xfId="28338"/>
    <cellStyle name="Normal 8 6 8" xfId="28339"/>
    <cellStyle name="Normal 8 6 9" xfId="28340"/>
    <cellStyle name="Normal 8 7" xfId="28341"/>
    <cellStyle name="Normal 8 7 2" xfId="28342"/>
    <cellStyle name="Normal 8 7 2 2" xfId="28343"/>
    <cellStyle name="Normal 8 7 2 3" xfId="28344"/>
    <cellStyle name="Normal 8 7 2 4" xfId="28345"/>
    <cellStyle name="Normal 8 7 3" xfId="28346"/>
    <cellStyle name="Normal 8 7 3 2" xfId="28347"/>
    <cellStyle name="Normal 8 7 3 3" xfId="28348"/>
    <cellStyle name="Normal 8 7 4" xfId="28349"/>
    <cellStyle name="Normal 8 7 4 2" xfId="28350"/>
    <cellStyle name="Normal 8 7 4 3" xfId="28351"/>
    <cellStyle name="Normal 8 7 5" xfId="28352"/>
    <cellStyle name="Normal 8 7 6" xfId="28353"/>
    <cellStyle name="Normal 8 7 7" xfId="28354"/>
    <cellStyle name="Normal 8 7 8" xfId="28355"/>
    <cellStyle name="Normal 8 8" xfId="28356"/>
    <cellStyle name="Normal 8 8 2" xfId="28357"/>
    <cellStyle name="Normal 8 8 3" xfId="28358"/>
    <cellStyle name="Normal 8 8 4" xfId="28359"/>
    <cellStyle name="Normal 8 9" xfId="28360"/>
    <cellStyle name="Normal 9" xfId="28361"/>
    <cellStyle name="Normal 9 10" xfId="28362"/>
    <cellStyle name="Normal 9 10 2" xfId="28363"/>
    <cellStyle name="Normal 9 10 3" xfId="28364"/>
    <cellStyle name="Normal 9 11" xfId="28365"/>
    <cellStyle name="Normal 9 11 2" xfId="28366"/>
    <cellStyle name="Normal 9 11 3" xfId="28367"/>
    <cellStyle name="Normal 9 12" xfId="28368"/>
    <cellStyle name="Normal 9 13" xfId="28369"/>
    <cellStyle name="Normal 9 14" xfId="28370"/>
    <cellStyle name="Normal 9 15" xfId="28371"/>
    <cellStyle name="Normal 9 16" xfId="28372"/>
    <cellStyle name="Normal 9 2" xfId="28373"/>
    <cellStyle name="Normal 9 2 10" xfId="28374"/>
    <cellStyle name="Normal 9 2 11" xfId="28375"/>
    <cellStyle name="Normal 9 2 12" xfId="28376"/>
    <cellStyle name="Normal 9 2 2" xfId="28377"/>
    <cellStyle name="Normal 9 2 2 10" xfId="28378"/>
    <cellStyle name="Normal 9 2 2 2" xfId="28379"/>
    <cellStyle name="Normal 9 2 2 2 2" xfId="28380"/>
    <cellStyle name="Normal 9 2 2 2 2 2" xfId="28381"/>
    <cellStyle name="Normal 9 2 2 2 2 2 2" xfId="28382"/>
    <cellStyle name="Normal 9 2 2 2 2 2 3" xfId="28383"/>
    <cellStyle name="Normal 9 2 2 2 2 2 4" xfId="28384"/>
    <cellStyle name="Normal 9 2 2 2 2 3" xfId="28385"/>
    <cellStyle name="Normal 9 2 2 2 2 3 2" xfId="28386"/>
    <cellStyle name="Normal 9 2 2 2 2 3 3" xfId="28387"/>
    <cellStyle name="Normal 9 2 2 2 2 4" xfId="28388"/>
    <cellStyle name="Normal 9 2 2 2 2 4 2" xfId="28389"/>
    <cellStyle name="Normal 9 2 2 2 2 4 3" xfId="28390"/>
    <cellStyle name="Normal 9 2 2 2 2 5" xfId="28391"/>
    <cellStyle name="Normal 9 2 2 2 2 6" xfId="28392"/>
    <cellStyle name="Normal 9 2 2 2 3" xfId="28393"/>
    <cellStyle name="Normal 9 2 2 2 3 2" xfId="28394"/>
    <cellStyle name="Normal 9 2 2 2 3 3" xfId="28395"/>
    <cellStyle name="Normal 9 2 2 2 3 4" xfId="28396"/>
    <cellStyle name="Normal 9 2 2 2 4" xfId="28397"/>
    <cellStyle name="Normal 9 2 2 2 4 2" xfId="28398"/>
    <cellStyle name="Normal 9 2 2 2 4 3" xfId="28399"/>
    <cellStyle name="Normal 9 2 2 2 5" xfId="28400"/>
    <cellStyle name="Normal 9 2 2 2 5 2" xfId="28401"/>
    <cellStyle name="Normal 9 2 2 2 5 3" xfId="28402"/>
    <cellStyle name="Normal 9 2 2 2 6" xfId="28403"/>
    <cellStyle name="Normal 9 2 2 2 7" xfId="28404"/>
    <cellStyle name="Normal 9 2 2 2 8" xfId="28405"/>
    <cellStyle name="Normal 9 2 2 2 9" xfId="28406"/>
    <cellStyle name="Normal 9 2 2 3" xfId="28407"/>
    <cellStyle name="Normal 9 2 2 3 2" xfId="28408"/>
    <cellStyle name="Normal 9 2 2 3 2 2" xfId="28409"/>
    <cellStyle name="Normal 9 2 2 3 2 3" xfId="28410"/>
    <cellStyle name="Normal 9 2 2 3 2 4" xfId="28411"/>
    <cellStyle name="Normal 9 2 2 3 3" xfId="28412"/>
    <cellStyle name="Normal 9 2 2 3 3 2" xfId="28413"/>
    <cellStyle name="Normal 9 2 2 3 3 3" xfId="28414"/>
    <cellStyle name="Normal 9 2 2 3 4" xfId="28415"/>
    <cellStyle name="Normal 9 2 2 3 4 2" xfId="28416"/>
    <cellStyle name="Normal 9 2 2 3 4 3" xfId="28417"/>
    <cellStyle name="Normal 9 2 2 3 5" xfId="28418"/>
    <cellStyle name="Normal 9 2 2 3 6" xfId="28419"/>
    <cellStyle name="Normal 9 2 2 4" xfId="28420"/>
    <cellStyle name="Normal 9 2 2 4 2" xfId="28421"/>
    <cellStyle name="Normal 9 2 2 4 3" xfId="28422"/>
    <cellStyle name="Normal 9 2 2 4 4" xfId="28423"/>
    <cellStyle name="Normal 9 2 2 5" xfId="28424"/>
    <cellStyle name="Normal 9 2 2 5 2" xfId="28425"/>
    <cellStyle name="Normal 9 2 2 5 3" xfId="28426"/>
    <cellStyle name="Normal 9 2 2 6" xfId="28427"/>
    <cellStyle name="Normal 9 2 2 6 2" xfId="28428"/>
    <cellStyle name="Normal 9 2 2 6 3" xfId="28429"/>
    <cellStyle name="Normal 9 2 2 7" xfId="28430"/>
    <cellStyle name="Normal 9 2 2 8" xfId="28431"/>
    <cellStyle name="Normal 9 2 2 9" xfId="28432"/>
    <cellStyle name="Normal 9 2 3" xfId="28433"/>
    <cellStyle name="Normal 9 2 3 2" xfId="28434"/>
    <cellStyle name="Normal 9 2 3 2 2" xfId="28435"/>
    <cellStyle name="Normal 9 2 3 2 2 2" xfId="28436"/>
    <cellStyle name="Normal 9 2 3 2 2 3" xfId="28437"/>
    <cellStyle name="Normal 9 2 3 2 2 4" xfId="28438"/>
    <cellStyle name="Normal 9 2 3 2 3" xfId="28439"/>
    <cellStyle name="Normal 9 2 3 2 3 2" xfId="28440"/>
    <cellStyle name="Normal 9 2 3 2 3 3" xfId="28441"/>
    <cellStyle name="Normal 9 2 3 2 4" xfId="28442"/>
    <cellStyle name="Normal 9 2 3 2 4 2" xfId="28443"/>
    <cellStyle name="Normal 9 2 3 2 4 3" xfId="28444"/>
    <cellStyle name="Normal 9 2 3 2 5" xfId="28445"/>
    <cellStyle name="Normal 9 2 3 2 6" xfId="28446"/>
    <cellStyle name="Normal 9 2 3 2 7" xfId="28447"/>
    <cellStyle name="Normal 9 2 3 2 8" xfId="28448"/>
    <cellStyle name="Normal 9 2 3 3" xfId="28449"/>
    <cellStyle name="Normal 9 2 3 3 2" xfId="28450"/>
    <cellStyle name="Normal 9 2 3 3 3" xfId="28451"/>
    <cellStyle name="Normal 9 2 3 3 4" xfId="28452"/>
    <cellStyle name="Normal 9 2 3 4" xfId="28453"/>
    <cellStyle name="Normal 9 2 3 4 2" xfId="28454"/>
    <cellStyle name="Normal 9 2 3 4 3" xfId="28455"/>
    <cellStyle name="Normal 9 2 3 5" xfId="28456"/>
    <cellStyle name="Normal 9 2 3 5 2" xfId="28457"/>
    <cellStyle name="Normal 9 2 3 5 3" xfId="28458"/>
    <cellStyle name="Normal 9 2 3 6" xfId="28459"/>
    <cellStyle name="Normal 9 2 3 7" xfId="28460"/>
    <cellStyle name="Normal 9 2 3 8" xfId="28461"/>
    <cellStyle name="Normal 9 2 3 9" xfId="28462"/>
    <cellStyle name="Normal 9 2 4" xfId="28463"/>
    <cellStyle name="Normal 9 2 4 2" xfId="28464"/>
    <cellStyle name="Normal 9 2 4 2 2" xfId="28465"/>
    <cellStyle name="Normal 9 2 4 2 2 2" xfId="28466"/>
    <cellStyle name="Normal 9 2 4 2 2 3" xfId="28467"/>
    <cellStyle name="Normal 9 2 4 2 2 4" xfId="28468"/>
    <cellStyle name="Normal 9 2 4 2 3" xfId="28469"/>
    <cellStyle name="Normal 9 2 4 2 3 2" xfId="28470"/>
    <cellStyle name="Normal 9 2 4 2 3 3" xfId="28471"/>
    <cellStyle name="Normal 9 2 4 2 4" xfId="28472"/>
    <cellStyle name="Normal 9 2 4 2 4 2" xfId="28473"/>
    <cellStyle name="Normal 9 2 4 2 4 3" xfId="28474"/>
    <cellStyle name="Normal 9 2 4 2 5" xfId="28475"/>
    <cellStyle name="Normal 9 2 4 2 6" xfId="28476"/>
    <cellStyle name="Normal 9 2 4 2 7" xfId="28477"/>
    <cellStyle name="Normal 9 2 4 2 8" xfId="28478"/>
    <cellStyle name="Normal 9 2 4 3" xfId="28479"/>
    <cellStyle name="Normal 9 2 4 3 2" xfId="28480"/>
    <cellStyle name="Normal 9 2 4 3 3" xfId="28481"/>
    <cellStyle name="Normal 9 2 4 3 4" xfId="28482"/>
    <cellStyle name="Normal 9 2 4 4" xfId="28483"/>
    <cellStyle name="Normal 9 2 4 4 2" xfId="28484"/>
    <cellStyle name="Normal 9 2 4 4 3" xfId="28485"/>
    <cellStyle name="Normal 9 2 4 5" xfId="28486"/>
    <cellStyle name="Normal 9 2 4 5 2" xfId="28487"/>
    <cellStyle name="Normal 9 2 4 5 3" xfId="28488"/>
    <cellStyle name="Normal 9 2 4 6" xfId="28489"/>
    <cellStyle name="Normal 9 2 4 7" xfId="28490"/>
    <cellStyle name="Normal 9 2 4 8" xfId="28491"/>
    <cellStyle name="Normal 9 2 4 9" xfId="28492"/>
    <cellStyle name="Normal 9 2 5" xfId="28493"/>
    <cellStyle name="Normal 9 2 5 2" xfId="28494"/>
    <cellStyle name="Normal 9 2 5 2 2" xfId="28495"/>
    <cellStyle name="Normal 9 2 5 2 3" xfId="28496"/>
    <cellStyle name="Normal 9 2 5 2 4" xfId="28497"/>
    <cellStyle name="Normal 9 2 5 3" xfId="28498"/>
    <cellStyle name="Normal 9 2 5 3 2" xfId="28499"/>
    <cellStyle name="Normal 9 2 5 3 3" xfId="28500"/>
    <cellStyle name="Normal 9 2 5 4" xfId="28501"/>
    <cellStyle name="Normal 9 2 5 4 2" xfId="28502"/>
    <cellStyle name="Normal 9 2 5 4 3" xfId="28503"/>
    <cellStyle name="Normal 9 2 5 5" xfId="28504"/>
    <cellStyle name="Normal 9 2 5 6" xfId="28505"/>
    <cellStyle name="Normal 9 2 5 7" xfId="28506"/>
    <cellStyle name="Normal 9 2 5 8" xfId="28507"/>
    <cellStyle name="Normal 9 2 6" xfId="28508"/>
    <cellStyle name="Normal 9 2 6 2" xfId="28509"/>
    <cellStyle name="Normal 9 2 6 3" xfId="28510"/>
    <cellStyle name="Normal 9 2 6 4" xfId="28511"/>
    <cellStyle name="Normal 9 2 7" xfId="28512"/>
    <cellStyle name="Normal 9 2 7 2" xfId="28513"/>
    <cellStyle name="Normal 9 2 7 3" xfId="28514"/>
    <cellStyle name="Normal 9 2 8" xfId="28515"/>
    <cellStyle name="Normal 9 2 8 2" xfId="28516"/>
    <cellStyle name="Normal 9 2 8 3" xfId="28517"/>
    <cellStyle name="Normal 9 2 9" xfId="28518"/>
    <cellStyle name="Normal 9 3" xfId="28519"/>
    <cellStyle name="Normal 9 3 10" xfId="28520"/>
    <cellStyle name="Normal 9 3 11" xfId="28521"/>
    <cellStyle name="Normal 9 3 12" xfId="28522"/>
    <cellStyle name="Normal 9 3 2" xfId="28523"/>
    <cellStyle name="Normal 9 3 2 10" xfId="28524"/>
    <cellStyle name="Normal 9 3 2 2" xfId="28525"/>
    <cellStyle name="Normal 9 3 2 2 2" xfId="28526"/>
    <cellStyle name="Normal 9 3 2 2 2 2" xfId="28527"/>
    <cellStyle name="Normal 9 3 2 2 2 2 2" xfId="28528"/>
    <cellStyle name="Normal 9 3 2 2 2 2 3" xfId="28529"/>
    <cellStyle name="Normal 9 3 2 2 2 2 4" xfId="28530"/>
    <cellStyle name="Normal 9 3 2 2 2 3" xfId="28531"/>
    <cellStyle name="Normal 9 3 2 2 2 3 2" xfId="28532"/>
    <cellStyle name="Normal 9 3 2 2 2 3 3" xfId="28533"/>
    <cellStyle name="Normal 9 3 2 2 2 4" xfId="28534"/>
    <cellStyle name="Normal 9 3 2 2 2 4 2" xfId="28535"/>
    <cellStyle name="Normal 9 3 2 2 2 4 3" xfId="28536"/>
    <cellStyle name="Normal 9 3 2 2 2 5" xfId="28537"/>
    <cellStyle name="Normal 9 3 2 2 2 6" xfId="28538"/>
    <cellStyle name="Normal 9 3 2 2 3" xfId="28539"/>
    <cellStyle name="Normal 9 3 2 2 3 2" xfId="28540"/>
    <cellStyle name="Normal 9 3 2 2 3 3" xfId="28541"/>
    <cellStyle name="Normal 9 3 2 2 3 4" xfId="28542"/>
    <cellStyle name="Normal 9 3 2 2 4" xfId="28543"/>
    <cellStyle name="Normal 9 3 2 2 4 2" xfId="28544"/>
    <cellStyle name="Normal 9 3 2 2 4 3" xfId="28545"/>
    <cellStyle name="Normal 9 3 2 2 5" xfId="28546"/>
    <cellStyle name="Normal 9 3 2 2 5 2" xfId="28547"/>
    <cellStyle name="Normal 9 3 2 2 5 3" xfId="28548"/>
    <cellStyle name="Normal 9 3 2 2 6" xfId="28549"/>
    <cellStyle name="Normal 9 3 2 2 7" xfId="28550"/>
    <cellStyle name="Normal 9 3 2 2 8" xfId="28551"/>
    <cellStyle name="Normal 9 3 2 2 9" xfId="28552"/>
    <cellStyle name="Normal 9 3 2 3" xfId="28553"/>
    <cellStyle name="Normal 9 3 2 3 2" xfId="28554"/>
    <cellStyle name="Normal 9 3 2 3 2 2" xfId="28555"/>
    <cellStyle name="Normal 9 3 2 3 2 3" xfId="28556"/>
    <cellStyle name="Normal 9 3 2 3 2 4" xfId="28557"/>
    <cellStyle name="Normal 9 3 2 3 3" xfId="28558"/>
    <cellStyle name="Normal 9 3 2 3 3 2" xfId="28559"/>
    <cellStyle name="Normal 9 3 2 3 3 3" xfId="28560"/>
    <cellStyle name="Normal 9 3 2 3 4" xfId="28561"/>
    <cellStyle name="Normal 9 3 2 3 4 2" xfId="28562"/>
    <cellStyle name="Normal 9 3 2 3 4 3" xfId="28563"/>
    <cellStyle name="Normal 9 3 2 3 5" xfId="28564"/>
    <cellStyle name="Normal 9 3 2 3 6" xfId="28565"/>
    <cellStyle name="Normal 9 3 2 4" xfId="28566"/>
    <cellStyle name="Normal 9 3 2 4 2" xfId="28567"/>
    <cellStyle name="Normal 9 3 2 4 3" xfId="28568"/>
    <cellStyle name="Normal 9 3 2 4 4" xfId="28569"/>
    <cellStyle name="Normal 9 3 2 5" xfId="28570"/>
    <cellStyle name="Normal 9 3 2 5 2" xfId="28571"/>
    <cellStyle name="Normal 9 3 2 5 3" xfId="28572"/>
    <cellStyle name="Normal 9 3 2 6" xfId="28573"/>
    <cellStyle name="Normal 9 3 2 6 2" xfId="28574"/>
    <cellStyle name="Normal 9 3 2 6 3" xfId="28575"/>
    <cellStyle name="Normal 9 3 2 7" xfId="28576"/>
    <cellStyle name="Normal 9 3 2 8" xfId="28577"/>
    <cellStyle name="Normal 9 3 2 9" xfId="28578"/>
    <cellStyle name="Normal 9 3 3" xfId="28579"/>
    <cellStyle name="Normal 9 3 3 2" xfId="28580"/>
    <cellStyle name="Normal 9 3 3 2 2" xfId="28581"/>
    <cellStyle name="Normal 9 3 3 2 2 2" xfId="28582"/>
    <cellStyle name="Normal 9 3 3 2 2 3" xfId="28583"/>
    <cellStyle name="Normal 9 3 3 2 2 4" xfId="28584"/>
    <cellStyle name="Normal 9 3 3 2 3" xfId="28585"/>
    <cellStyle name="Normal 9 3 3 2 3 2" xfId="28586"/>
    <cellStyle name="Normal 9 3 3 2 3 3" xfId="28587"/>
    <cellStyle name="Normal 9 3 3 2 4" xfId="28588"/>
    <cellStyle name="Normal 9 3 3 2 4 2" xfId="28589"/>
    <cellStyle name="Normal 9 3 3 2 4 3" xfId="28590"/>
    <cellStyle name="Normal 9 3 3 2 5" xfId="28591"/>
    <cellStyle name="Normal 9 3 3 2 6" xfId="28592"/>
    <cellStyle name="Normal 9 3 3 2 7" xfId="28593"/>
    <cellStyle name="Normal 9 3 3 2 8" xfId="28594"/>
    <cellStyle name="Normal 9 3 3 3" xfId="28595"/>
    <cellStyle name="Normal 9 3 3 3 2" xfId="28596"/>
    <cellStyle name="Normal 9 3 3 3 3" xfId="28597"/>
    <cellStyle name="Normal 9 3 3 3 4" xfId="28598"/>
    <cellStyle name="Normal 9 3 3 4" xfId="28599"/>
    <cellStyle name="Normal 9 3 3 4 2" xfId="28600"/>
    <cellStyle name="Normal 9 3 3 4 3" xfId="28601"/>
    <cellStyle name="Normal 9 3 3 5" xfId="28602"/>
    <cellStyle name="Normal 9 3 3 5 2" xfId="28603"/>
    <cellStyle name="Normal 9 3 3 5 3" xfId="28604"/>
    <cellStyle name="Normal 9 3 3 6" xfId="28605"/>
    <cellStyle name="Normal 9 3 3 7" xfId="28606"/>
    <cellStyle name="Normal 9 3 3 8" xfId="28607"/>
    <cellStyle name="Normal 9 3 3 9" xfId="28608"/>
    <cellStyle name="Normal 9 3 4" xfId="28609"/>
    <cellStyle name="Normal 9 3 4 2" xfId="28610"/>
    <cellStyle name="Normal 9 3 4 2 2" xfId="28611"/>
    <cellStyle name="Normal 9 3 4 2 2 2" xfId="28612"/>
    <cellStyle name="Normal 9 3 4 2 2 3" xfId="28613"/>
    <cellStyle name="Normal 9 3 4 2 2 4" xfId="28614"/>
    <cellStyle name="Normal 9 3 4 2 3" xfId="28615"/>
    <cellStyle name="Normal 9 3 4 2 3 2" xfId="28616"/>
    <cellStyle name="Normal 9 3 4 2 3 3" xfId="28617"/>
    <cellStyle name="Normal 9 3 4 2 4" xfId="28618"/>
    <cellStyle name="Normal 9 3 4 2 4 2" xfId="28619"/>
    <cellStyle name="Normal 9 3 4 2 4 3" xfId="28620"/>
    <cellStyle name="Normal 9 3 4 2 5" xfId="28621"/>
    <cellStyle name="Normal 9 3 4 2 6" xfId="28622"/>
    <cellStyle name="Normal 9 3 4 2 7" xfId="28623"/>
    <cellStyle name="Normal 9 3 4 2 8" xfId="28624"/>
    <cellStyle name="Normal 9 3 4 3" xfId="28625"/>
    <cellStyle name="Normal 9 3 4 3 2" xfId="28626"/>
    <cellStyle name="Normal 9 3 4 3 3" xfId="28627"/>
    <cellStyle name="Normal 9 3 4 3 4" xfId="28628"/>
    <cellStyle name="Normal 9 3 4 4" xfId="28629"/>
    <cellStyle name="Normal 9 3 4 4 2" xfId="28630"/>
    <cellStyle name="Normal 9 3 4 4 3" xfId="28631"/>
    <cellStyle name="Normal 9 3 4 5" xfId="28632"/>
    <cellStyle name="Normal 9 3 4 5 2" xfId="28633"/>
    <cellStyle name="Normal 9 3 4 5 3" xfId="28634"/>
    <cellStyle name="Normal 9 3 4 6" xfId="28635"/>
    <cellStyle name="Normal 9 3 4 7" xfId="28636"/>
    <cellStyle name="Normal 9 3 4 8" xfId="28637"/>
    <cellStyle name="Normal 9 3 4 9" xfId="28638"/>
    <cellStyle name="Normal 9 3 5" xfId="28639"/>
    <cellStyle name="Normal 9 3 5 2" xfId="28640"/>
    <cellStyle name="Normal 9 3 5 2 2" xfId="28641"/>
    <cellStyle name="Normal 9 3 5 2 3" xfId="28642"/>
    <cellStyle name="Normal 9 3 5 2 4" xfId="28643"/>
    <cellStyle name="Normal 9 3 5 3" xfId="28644"/>
    <cellStyle name="Normal 9 3 5 3 2" xfId="28645"/>
    <cellStyle name="Normal 9 3 5 3 3" xfId="28646"/>
    <cellStyle name="Normal 9 3 5 4" xfId="28647"/>
    <cellStyle name="Normal 9 3 5 4 2" xfId="28648"/>
    <cellStyle name="Normal 9 3 5 4 3" xfId="28649"/>
    <cellStyle name="Normal 9 3 5 5" xfId="28650"/>
    <cellStyle name="Normal 9 3 5 6" xfId="28651"/>
    <cellStyle name="Normal 9 3 5 7" xfId="28652"/>
    <cellStyle name="Normal 9 3 5 8" xfId="28653"/>
    <cellStyle name="Normal 9 3 6" xfId="28654"/>
    <cellStyle name="Normal 9 3 6 2" xfId="28655"/>
    <cellStyle name="Normal 9 3 6 3" xfId="28656"/>
    <cellStyle name="Normal 9 3 6 4" xfId="28657"/>
    <cellStyle name="Normal 9 3 7" xfId="28658"/>
    <cellStyle name="Normal 9 3 7 2" xfId="28659"/>
    <cellStyle name="Normal 9 3 7 3" xfId="28660"/>
    <cellStyle name="Normal 9 3 8" xfId="28661"/>
    <cellStyle name="Normal 9 3 8 2" xfId="28662"/>
    <cellStyle name="Normal 9 3 8 3" xfId="28663"/>
    <cellStyle name="Normal 9 3 9" xfId="28664"/>
    <cellStyle name="Normal 9 4" xfId="28665"/>
    <cellStyle name="Normal 9 4 10" xfId="28666"/>
    <cellStyle name="Normal 9 4 2" xfId="28667"/>
    <cellStyle name="Normal 9 4 2 2" xfId="28668"/>
    <cellStyle name="Normal 9 4 2 2 2" xfId="28669"/>
    <cellStyle name="Normal 9 4 2 2 2 2" xfId="28670"/>
    <cellStyle name="Normal 9 4 2 2 2 3" xfId="28671"/>
    <cellStyle name="Normal 9 4 2 2 2 4" xfId="28672"/>
    <cellStyle name="Normal 9 4 2 2 3" xfId="28673"/>
    <cellStyle name="Normal 9 4 2 2 3 2" xfId="28674"/>
    <cellStyle name="Normal 9 4 2 2 3 3" xfId="28675"/>
    <cellStyle name="Normal 9 4 2 2 4" xfId="28676"/>
    <cellStyle name="Normal 9 4 2 2 4 2" xfId="28677"/>
    <cellStyle name="Normal 9 4 2 2 4 3" xfId="28678"/>
    <cellStyle name="Normal 9 4 2 2 5" xfId="28679"/>
    <cellStyle name="Normal 9 4 2 2 6" xfId="28680"/>
    <cellStyle name="Normal 9 4 2 3" xfId="28681"/>
    <cellStyle name="Normal 9 4 2 3 2" xfId="28682"/>
    <cellStyle name="Normal 9 4 2 3 3" xfId="28683"/>
    <cellStyle name="Normal 9 4 2 3 4" xfId="28684"/>
    <cellStyle name="Normal 9 4 2 4" xfId="28685"/>
    <cellStyle name="Normal 9 4 2 4 2" xfId="28686"/>
    <cellStyle name="Normal 9 4 2 4 3" xfId="28687"/>
    <cellStyle name="Normal 9 4 2 5" xfId="28688"/>
    <cellStyle name="Normal 9 4 2 5 2" xfId="28689"/>
    <cellStyle name="Normal 9 4 2 5 3" xfId="28690"/>
    <cellStyle name="Normal 9 4 2 6" xfId="28691"/>
    <cellStyle name="Normal 9 4 2 7" xfId="28692"/>
    <cellStyle name="Normal 9 4 2 8" xfId="28693"/>
    <cellStyle name="Normal 9 4 2 9" xfId="28694"/>
    <cellStyle name="Normal 9 4 3" xfId="28695"/>
    <cellStyle name="Normal 9 4 3 2" xfId="28696"/>
    <cellStyle name="Normal 9 4 3 2 2" xfId="28697"/>
    <cellStyle name="Normal 9 4 3 2 3" xfId="28698"/>
    <cellStyle name="Normal 9 4 3 2 4" xfId="28699"/>
    <cellStyle name="Normal 9 4 3 3" xfId="28700"/>
    <cellStyle name="Normal 9 4 3 3 2" xfId="28701"/>
    <cellStyle name="Normal 9 4 3 3 3" xfId="28702"/>
    <cellStyle name="Normal 9 4 3 4" xfId="28703"/>
    <cellStyle name="Normal 9 4 3 4 2" xfId="28704"/>
    <cellStyle name="Normal 9 4 3 4 3" xfId="28705"/>
    <cellStyle name="Normal 9 4 3 5" xfId="28706"/>
    <cellStyle name="Normal 9 4 3 6" xfId="28707"/>
    <cellStyle name="Normal 9 4 4" xfId="28708"/>
    <cellStyle name="Normal 9 4 4 2" xfId="28709"/>
    <cellStyle name="Normal 9 4 4 3" xfId="28710"/>
    <cellStyle name="Normal 9 4 4 4" xfId="28711"/>
    <cellStyle name="Normal 9 4 5" xfId="28712"/>
    <cellStyle name="Normal 9 4 5 2" xfId="28713"/>
    <cellStyle name="Normal 9 4 5 3" xfId="28714"/>
    <cellStyle name="Normal 9 4 6" xfId="28715"/>
    <cellStyle name="Normal 9 4 6 2" xfId="28716"/>
    <cellStyle name="Normal 9 4 6 3" xfId="28717"/>
    <cellStyle name="Normal 9 4 7" xfId="28718"/>
    <cellStyle name="Normal 9 4 8" xfId="28719"/>
    <cellStyle name="Normal 9 4 9" xfId="28720"/>
    <cellStyle name="Normal 9 5" xfId="28721"/>
    <cellStyle name="Normal 9 5 2" xfId="28722"/>
    <cellStyle name="Normal 9 5 2 2" xfId="28723"/>
    <cellStyle name="Normal 9 5 2 2 2" xfId="28724"/>
    <cellStyle name="Normal 9 5 2 2 3" xfId="28725"/>
    <cellStyle name="Normal 9 5 2 2 4" xfId="28726"/>
    <cellStyle name="Normal 9 5 2 3" xfId="28727"/>
    <cellStyle name="Normal 9 5 2 3 2" xfId="28728"/>
    <cellStyle name="Normal 9 5 2 3 3" xfId="28729"/>
    <cellStyle name="Normal 9 5 2 4" xfId="28730"/>
    <cellStyle name="Normal 9 5 2 4 2" xfId="28731"/>
    <cellStyle name="Normal 9 5 2 4 3" xfId="28732"/>
    <cellStyle name="Normal 9 5 2 5" xfId="28733"/>
    <cellStyle name="Normal 9 5 2 6" xfId="28734"/>
    <cellStyle name="Normal 9 5 2 7" xfId="28735"/>
    <cellStyle name="Normal 9 5 2 8" xfId="28736"/>
    <cellStyle name="Normal 9 5 3" xfId="28737"/>
    <cellStyle name="Normal 9 5 3 2" xfId="28738"/>
    <cellStyle name="Normal 9 5 3 3" xfId="28739"/>
    <cellStyle name="Normal 9 5 3 4" xfId="28740"/>
    <cellStyle name="Normal 9 5 4" xfId="28741"/>
    <cellStyle name="Normal 9 5 4 2" xfId="28742"/>
    <cellStyle name="Normal 9 5 4 3" xfId="28743"/>
    <cellStyle name="Normal 9 5 5" xfId="28744"/>
    <cellStyle name="Normal 9 5 5 2" xfId="28745"/>
    <cellStyle name="Normal 9 5 5 3" xfId="28746"/>
    <cellStyle name="Normal 9 5 6" xfId="28747"/>
    <cellStyle name="Normal 9 5 7" xfId="28748"/>
    <cellStyle name="Normal 9 5 8" xfId="28749"/>
    <cellStyle name="Normal 9 5 9" xfId="28750"/>
    <cellStyle name="Normal 9 6" xfId="28751"/>
    <cellStyle name="Normal 9 6 2" xfId="28752"/>
    <cellStyle name="Normal 9 6 2 2" xfId="28753"/>
    <cellStyle name="Normal 9 6 2 2 2" xfId="28754"/>
    <cellStyle name="Normal 9 6 2 2 3" xfId="28755"/>
    <cellStyle name="Normal 9 6 2 2 4" xfId="28756"/>
    <cellStyle name="Normal 9 6 2 3" xfId="28757"/>
    <cellStyle name="Normal 9 6 2 3 2" xfId="28758"/>
    <cellStyle name="Normal 9 6 2 3 3" xfId="28759"/>
    <cellStyle name="Normal 9 6 2 4" xfId="28760"/>
    <cellStyle name="Normal 9 6 2 4 2" xfId="28761"/>
    <cellStyle name="Normal 9 6 2 4 3" xfId="28762"/>
    <cellStyle name="Normal 9 6 2 5" xfId="28763"/>
    <cellStyle name="Normal 9 6 2 6" xfId="28764"/>
    <cellStyle name="Normal 9 6 2 7" xfId="28765"/>
    <cellStyle name="Normal 9 6 2 8" xfId="28766"/>
    <cellStyle name="Normal 9 6 3" xfId="28767"/>
    <cellStyle name="Normal 9 6 3 2" xfId="28768"/>
    <cellStyle name="Normal 9 6 3 3" xfId="28769"/>
    <cellStyle name="Normal 9 6 3 4" xfId="28770"/>
    <cellStyle name="Normal 9 6 4" xfId="28771"/>
    <cellStyle name="Normal 9 6 4 2" xfId="28772"/>
    <cellStyle name="Normal 9 6 4 3" xfId="28773"/>
    <cellStyle name="Normal 9 6 5" xfId="28774"/>
    <cellStyle name="Normal 9 6 5 2" xfId="28775"/>
    <cellStyle name="Normal 9 6 5 3" xfId="28776"/>
    <cellStyle name="Normal 9 6 6" xfId="28777"/>
    <cellStyle name="Normal 9 6 7" xfId="28778"/>
    <cellStyle name="Normal 9 6 8" xfId="28779"/>
    <cellStyle name="Normal 9 6 9" xfId="28780"/>
    <cellStyle name="Normal 9 7" xfId="28781"/>
    <cellStyle name="Normal 9 7 2" xfId="28782"/>
    <cellStyle name="Normal 9 7 2 2" xfId="28783"/>
    <cellStyle name="Normal 9 7 2 3" xfId="28784"/>
    <cellStyle name="Normal 9 7 2 4" xfId="28785"/>
    <cellStyle name="Normal 9 7 3" xfId="28786"/>
    <cellStyle name="Normal 9 7 3 2" xfId="28787"/>
    <cellStyle name="Normal 9 7 3 3" xfId="28788"/>
    <cellStyle name="Normal 9 7 4" xfId="28789"/>
    <cellStyle name="Normal 9 7 4 2" xfId="28790"/>
    <cellStyle name="Normal 9 7 4 3" xfId="28791"/>
    <cellStyle name="Normal 9 7 5" xfId="28792"/>
    <cellStyle name="Normal 9 7 6" xfId="28793"/>
    <cellStyle name="Normal 9 7 7" xfId="28794"/>
    <cellStyle name="Normal 9 7 8" xfId="28795"/>
    <cellStyle name="Normal 9 8" xfId="28796"/>
    <cellStyle name="Normal 9 8 2" xfId="28797"/>
    <cellStyle name="Normal 9 8 3" xfId="28798"/>
    <cellStyle name="Normal 9 8 4" xfId="28799"/>
    <cellStyle name="Normal 9 9" xfId="28800"/>
    <cellStyle name="Normal Perf Model" xfId="28801"/>
    <cellStyle name="Normal U" xfId="28802"/>
    <cellStyle name="Normal U 2" xfId="28803"/>
    <cellStyle name="Normal_2013 05 24 Great Western Draft Financial Model Template - AGA version" xfId="3"/>
    <cellStyle name="Normale_Foglio1" xfId="28804"/>
    <cellStyle name="NormalText[Inp]" xfId="28805"/>
    <cellStyle name="NormalText[Notes]" xfId="28806"/>
    <cellStyle name="NormalText[Out L1]" xfId="28807"/>
    <cellStyle name="NormalText[Out L1] 10" xfId="28808"/>
    <cellStyle name="NormalText[Out L1] 11" xfId="28809"/>
    <cellStyle name="NormalText[Out L1] 12" xfId="28810"/>
    <cellStyle name="NormalText[Out L1] 13" xfId="28811"/>
    <cellStyle name="NormalText[Out L1] 14" xfId="28812"/>
    <cellStyle name="NormalText[Out L1] 15" xfId="28813"/>
    <cellStyle name="NormalText[Out L1] 16" xfId="28814"/>
    <cellStyle name="NormalText[Out L1] 17" xfId="28815"/>
    <cellStyle name="NormalText[Out L1] 18" xfId="28816"/>
    <cellStyle name="NormalText[Out L1] 19" xfId="28817"/>
    <cellStyle name="NormalText[Out L1] 2" xfId="28818"/>
    <cellStyle name="NormalText[Out L1] 2 10" xfId="28819"/>
    <cellStyle name="NormalText[Out L1] 2 11" xfId="28820"/>
    <cellStyle name="NormalText[Out L1] 2 12" xfId="28821"/>
    <cellStyle name="NormalText[Out L1] 2 13" xfId="28822"/>
    <cellStyle name="NormalText[Out L1] 2 14" xfId="28823"/>
    <cellStyle name="NormalText[Out L1] 2 15" xfId="28824"/>
    <cellStyle name="NormalText[Out L1] 2 16" xfId="28825"/>
    <cellStyle name="NormalText[Out L1] 2 17" xfId="28826"/>
    <cellStyle name="NormalText[Out L1] 2 18" xfId="28827"/>
    <cellStyle name="NormalText[Out L1] 2 19" xfId="28828"/>
    <cellStyle name="NormalText[Out L1] 2 2" xfId="28829"/>
    <cellStyle name="NormalText[Out L1] 2 20" xfId="28830"/>
    <cellStyle name="NormalText[Out L1] 2 21" xfId="28831"/>
    <cellStyle name="NormalText[Out L1] 2 3" xfId="28832"/>
    <cellStyle name="NormalText[Out L1] 2 4" xfId="28833"/>
    <cellStyle name="NormalText[Out L1] 2 5" xfId="28834"/>
    <cellStyle name="NormalText[Out L1] 2 6" xfId="28835"/>
    <cellStyle name="NormalText[Out L1] 2 7" xfId="28836"/>
    <cellStyle name="NormalText[Out L1] 2 8" xfId="28837"/>
    <cellStyle name="NormalText[Out L1] 2 9" xfId="28838"/>
    <cellStyle name="NormalText[Out L1] 20" xfId="28839"/>
    <cellStyle name="NormalText[Out L1] 21" xfId="28840"/>
    <cellStyle name="NormalText[Out L1] 22" xfId="28841"/>
    <cellStyle name="NormalText[Out L1] 3" xfId="28842"/>
    <cellStyle name="NormalText[Out L1] 4" xfId="28843"/>
    <cellStyle name="NormalText[Out L1] 5" xfId="28844"/>
    <cellStyle name="NormalText[Out L1] 6" xfId="28845"/>
    <cellStyle name="NormalText[Out L1] 7" xfId="28846"/>
    <cellStyle name="NormalText[Out L1] 8" xfId="28847"/>
    <cellStyle name="NormalText[Out L1] 9" xfId="28848"/>
    <cellStyle name="NormalText[Out L2]" xfId="28849"/>
    <cellStyle name="NormalText[Out L3]" xfId="28850"/>
    <cellStyle name="NormalTextInput" xfId="28851"/>
    <cellStyle name="NormalTextInput 2" xfId="28852"/>
    <cellStyle name="Note 2" xfId="28853"/>
    <cellStyle name="Note 2 2" xfId="28854"/>
    <cellStyle name="Note 2 2 10" xfId="28855"/>
    <cellStyle name="Note 2 2 11" xfId="28856"/>
    <cellStyle name="Note 2 2 12" xfId="28857"/>
    <cellStyle name="Note 2 2 13" xfId="28858"/>
    <cellStyle name="Note 2 2 14" xfId="28859"/>
    <cellStyle name="Note 2 2 15" xfId="28860"/>
    <cellStyle name="Note 2 2 16" xfId="28861"/>
    <cellStyle name="Note 2 2 17" xfId="28862"/>
    <cellStyle name="Note 2 2 18" xfId="28863"/>
    <cellStyle name="Note 2 2 19" xfId="28864"/>
    <cellStyle name="Note 2 2 2" xfId="28865"/>
    <cellStyle name="Note 2 2 2 10" xfId="28866"/>
    <cellStyle name="Note 2 2 2 11" xfId="28867"/>
    <cellStyle name="Note 2 2 2 12" xfId="28868"/>
    <cellStyle name="Note 2 2 2 13" xfId="28869"/>
    <cellStyle name="Note 2 2 2 14" xfId="28870"/>
    <cellStyle name="Note 2 2 2 15" xfId="28871"/>
    <cellStyle name="Note 2 2 2 16" xfId="28872"/>
    <cellStyle name="Note 2 2 2 17" xfId="28873"/>
    <cellStyle name="Note 2 2 2 18" xfId="28874"/>
    <cellStyle name="Note 2 2 2 19" xfId="28875"/>
    <cellStyle name="Note 2 2 2 2" xfId="28876"/>
    <cellStyle name="Note 2 2 2 2 10" xfId="28877"/>
    <cellStyle name="Note 2 2 2 2 11" xfId="28878"/>
    <cellStyle name="Note 2 2 2 2 12" xfId="28879"/>
    <cellStyle name="Note 2 2 2 2 13" xfId="28880"/>
    <cellStyle name="Note 2 2 2 2 14" xfId="28881"/>
    <cellStyle name="Note 2 2 2 2 15" xfId="28882"/>
    <cellStyle name="Note 2 2 2 2 16" xfId="28883"/>
    <cellStyle name="Note 2 2 2 2 17" xfId="28884"/>
    <cellStyle name="Note 2 2 2 2 18" xfId="28885"/>
    <cellStyle name="Note 2 2 2 2 19" xfId="28886"/>
    <cellStyle name="Note 2 2 2 2 2" xfId="28887"/>
    <cellStyle name="Note 2 2 2 2 20" xfId="28888"/>
    <cellStyle name="Note 2 2 2 2 21" xfId="28889"/>
    <cellStyle name="Note 2 2 2 2 22" xfId="28890"/>
    <cellStyle name="Note 2 2 2 2 23" xfId="28891"/>
    <cellStyle name="Note 2 2 2 2 24" xfId="28892"/>
    <cellStyle name="Note 2 2 2 2 25" xfId="28893"/>
    <cellStyle name="Note 2 2 2 2 26" xfId="28894"/>
    <cellStyle name="Note 2 2 2 2 27" xfId="28895"/>
    <cellStyle name="Note 2 2 2 2 28" xfId="28896"/>
    <cellStyle name="Note 2 2 2 2 29" xfId="28897"/>
    <cellStyle name="Note 2 2 2 2 3" xfId="28898"/>
    <cellStyle name="Note 2 2 2 2 30" xfId="28899"/>
    <cellStyle name="Note 2 2 2 2 31" xfId="28900"/>
    <cellStyle name="Note 2 2 2 2 32" xfId="28901"/>
    <cellStyle name="Note 2 2 2 2 33" xfId="28902"/>
    <cellStyle name="Note 2 2 2 2 34" xfId="28903"/>
    <cellStyle name="Note 2 2 2 2 35" xfId="28904"/>
    <cellStyle name="Note 2 2 2 2 36" xfId="28905"/>
    <cellStyle name="Note 2 2 2 2 37" xfId="28906"/>
    <cellStyle name="Note 2 2 2 2 38" xfId="28907"/>
    <cellStyle name="Note 2 2 2 2 39" xfId="28908"/>
    <cellStyle name="Note 2 2 2 2 4" xfId="28909"/>
    <cellStyle name="Note 2 2 2 2 40" xfId="28910"/>
    <cellStyle name="Note 2 2 2 2 41" xfId="28911"/>
    <cellStyle name="Note 2 2 2 2 42" xfId="28912"/>
    <cellStyle name="Note 2 2 2 2 43" xfId="28913"/>
    <cellStyle name="Note 2 2 2 2 44" xfId="28914"/>
    <cellStyle name="Note 2 2 2 2 45" xfId="28915"/>
    <cellStyle name="Note 2 2 2 2 46" xfId="28916"/>
    <cellStyle name="Note 2 2 2 2 47" xfId="28917"/>
    <cellStyle name="Note 2 2 2 2 48" xfId="28918"/>
    <cellStyle name="Note 2 2 2 2 49" xfId="28919"/>
    <cellStyle name="Note 2 2 2 2 5" xfId="28920"/>
    <cellStyle name="Note 2 2 2 2 6" xfId="28921"/>
    <cellStyle name="Note 2 2 2 2 7" xfId="28922"/>
    <cellStyle name="Note 2 2 2 2 8" xfId="28923"/>
    <cellStyle name="Note 2 2 2 2 9" xfId="28924"/>
    <cellStyle name="Note 2 2 2 20" xfId="28925"/>
    <cellStyle name="Note 2 2 2 21" xfId="28926"/>
    <cellStyle name="Note 2 2 2 22" xfId="28927"/>
    <cellStyle name="Note 2 2 2 23" xfId="28928"/>
    <cellStyle name="Note 2 2 2 24" xfId="28929"/>
    <cellStyle name="Note 2 2 2 25" xfId="28930"/>
    <cellStyle name="Note 2 2 2 26" xfId="28931"/>
    <cellStyle name="Note 2 2 2 27" xfId="28932"/>
    <cellStyle name="Note 2 2 2 28" xfId="28933"/>
    <cellStyle name="Note 2 2 2 29" xfId="28934"/>
    <cellStyle name="Note 2 2 2 3" xfId="28935"/>
    <cellStyle name="Note 2 2 2 30" xfId="28936"/>
    <cellStyle name="Note 2 2 2 31" xfId="28937"/>
    <cellStyle name="Note 2 2 2 32" xfId="28938"/>
    <cellStyle name="Note 2 2 2 33" xfId="28939"/>
    <cellStyle name="Note 2 2 2 34" xfId="28940"/>
    <cellStyle name="Note 2 2 2 35" xfId="28941"/>
    <cellStyle name="Note 2 2 2 36" xfId="28942"/>
    <cellStyle name="Note 2 2 2 37" xfId="28943"/>
    <cellStyle name="Note 2 2 2 38" xfId="28944"/>
    <cellStyle name="Note 2 2 2 39" xfId="28945"/>
    <cellStyle name="Note 2 2 2 4" xfId="28946"/>
    <cellStyle name="Note 2 2 2 40" xfId="28947"/>
    <cellStyle name="Note 2 2 2 41" xfId="28948"/>
    <cellStyle name="Note 2 2 2 42" xfId="28949"/>
    <cellStyle name="Note 2 2 2 43" xfId="28950"/>
    <cellStyle name="Note 2 2 2 44" xfId="28951"/>
    <cellStyle name="Note 2 2 2 45" xfId="28952"/>
    <cellStyle name="Note 2 2 2 46" xfId="28953"/>
    <cellStyle name="Note 2 2 2 47" xfId="28954"/>
    <cellStyle name="Note 2 2 2 48" xfId="28955"/>
    <cellStyle name="Note 2 2 2 49" xfId="28956"/>
    <cellStyle name="Note 2 2 2 5" xfId="28957"/>
    <cellStyle name="Note 2 2 2 6" xfId="28958"/>
    <cellStyle name="Note 2 2 2 7" xfId="28959"/>
    <cellStyle name="Note 2 2 2 8" xfId="28960"/>
    <cellStyle name="Note 2 2 2 9" xfId="28961"/>
    <cellStyle name="Note 2 2 20" xfId="28962"/>
    <cellStyle name="Note 2 2 21" xfId="28963"/>
    <cellStyle name="Note 2 2 22" xfId="28964"/>
    <cellStyle name="Note 2 2 23" xfId="28965"/>
    <cellStyle name="Note 2 2 24" xfId="28966"/>
    <cellStyle name="Note 2 2 25" xfId="28967"/>
    <cellStyle name="Note 2 2 26" xfId="28968"/>
    <cellStyle name="Note 2 2 27" xfId="28969"/>
    <cellStyle name="Note 2 2 28" xfId="28970"/>
    <cellStyle name="Note 2 2 29" xfId="28971"/>
    <cellStyle name="Note 2 2 3" xfId="28972"/>
    <cellStyle name="Note 2 2 3 2" xfId="28973"/>
    <cellStyle name="Note 2 2 3 3" xfId="28974"/>
    <cellStyle name="Note 2 2 3 4" xfId="28975"/>
    <cellStyle name="Note 2 2 30" xfId="28976"/>
    <cellStyle name="Note 2 2 31" xfId="28977"/>
    <cellStyle name="Note 2 2 32" xfId="28978"/>
    <cellStyle name="Note 2 2 33" xfId="28979"/>
    <cellStyle name="Note 2 2 34" xfId="28980"/>
    <cellStyle name="Note 2 2 35" xfId="28981"/>
    <cellStyle name="Note 2 2 36" xfId="28982"/>
    <cellStyle name="Note 2 2 37" xfId="28983"/>
    <cellStyle name="Note 2 2 38" xfId="28984"/>
    <cellStyle name="Note 2 2 39" xfId="28985"/>
    <cellStyle name="Note 2 2 4" xfId="28986"/>
    <cellStyle name="Note 2 2 4 2" xfId="28987"/>
    <cellStyle name="Note 2 2 4 3" xfId="28988"/>
    <cellStyle name="Note 2 2 4 4" xfId="28989"/>
    <cellStyle name="Note 2 2 4 5" xfId="28990"/>
    <cellStyle name="Note 2 2 4 6" xfId="28991"/>
    <cellStyle name="Note 2 2 40" xfId="28992"/>
    <cellStyle name="Note 2 2 41" xfId="28993"/>
    <cellStyle name="Note 2 2 42" xfId="28994"/>
    <cellStyle name="Note 2 2 43" xfId="28995"/>
    <cellStyle name="Note 2 2 44" xfId="28996"/>
    <cellStyle name="Note 2 2 45" xfId="28997"/>
    <cellStyle name="Note 2 2 46" xfId="28998"/>
    <cellStyle name="Note 2 2 47" xfId="28999"/>
    <cellStyle name="Note 2 2 5" xfId="29000"/>
    <cellStyle name="Note 2 2 5 2" xfId="29001"/>
    <cellStyle name="Note 2 2 5 3" xfId="29002"/>
    <cellStyle name="Note 2 2 5 4" xfId="29003"/>
    <cellStyle name="Note 2 2 5 5" xfId="29004"/>
    <cellStyle name="Note 2 2 5 6" xfId="29005"/>
    <cellStyle name="Note 2 2 6" xfId="29006"/>
    <cellStyle name="Note 2 2 7" xfId="29007"/>
    <cellStyle name="Note 2 2 8" xfId="29008"/>
    <cellStyle name="Note 2 2 9" xfId="29009"/>
    <cellStyle name="Note 2 3" xfId="29010"/>
    <cellStyle name="Note 2 3 2" xfId="29011"/>
    <cellStyle name="Note 2 3 2 10" xfId="29012"/>
    <cellStyle name="Note 2 3 2 11" xfId="29013"/>
    <cellStyle name="Note 2 3 2 12" xfId="29014"/>
    <cellStyle name="Note 2 3 2 13" xfId="29015"/>
    <cellStyle name="Note 2 3 2 14" xfId="29016"/>
    <cellStyle name="Note 2 3 2 15" xfId="29017"/>
    <cellStyle name="Note 2 3 2 16" xfId="29018"/>
    <cellStyle name="Note 2 3 2 17" xfId="29019"/>
    <cellStyle name="Note 2 3 2 18" xfId="29020"/>
    <cellStyle name="Note 2 3 2 19" xfId="29021"/>
    <cellStyle name="Note 2 3 2 2" xfId="29022"/>
    <cellStyle name="Note 2 3 2 20" xfId="29023"/>
    <cellStyle name="Note 2 3 2 21" xfId="29024"/>
    <cellStyle name="Note 2 3 2 22" xfId="29025"/>
    <cellStyle name="Note 2 3 2 23" xfId="29026"/>
    <cellStyle name="Note 2 3 2 24" xfId="29027"/>
    <cellStyle name="Note 2 3 2 25" xfId="29028"/>
    <cellStyle name="Note 2 3 2 26" xfId="29029"/>
    <cellStyle name="Note 2 3 2 27" xfId="29030"/>
    <cellStyle name="Note 2 3 2 28" xfId="29031"/>
    <cellStyle name="Note 2 3 2 29" xfId="29032"/>
    <cellStyle name="Note 2 3 2 3" xfId="29033"/>
    <cellStyle name="Note 2 3 2 30" xfId="29034"/>
    <cellStyle name="Note 2 3 2 31" xfId="29035"/>
    <cellStyle name="Note 2 3 2 32" xfId="29036"/>
    <cellStyle name="Note 2 3 2 33" xfId="29037"/>
    <cellStyle name="Note 2 3 2 34" xfId="29038"/>
    <cellStyle name="Note 2 3 2 35" xfId="29039"/>
    <cellStyle name="Note 2 3 2 36" xfId="29040"/>
    <cellStyle name="Note 2 3 2 37" xfId="29041"/>
    <cellStyle name="Note 2 3 2 38" xfId="29042"/>
    <cellStyle name="Note 2 3 2 39" xfId="29043"/>
    <cellStyle name="Note 2 3 2 4" xfId="29044"/>
    <cellStyle name="Note 2 3 2 40" xfId="29045"/>
    <cellStyle name="Note 2 3 2 41" xfId="29046"/>
    <cellStyle name="Note 2 3 2 42" xfId="29047"/>
    <cellStyle name="Note 2 3 2 43" xfId="29048"/>
    <cellStyle name="Note 2 3 2 44" xfId="29049"/>
    <cellStyle name="Note 2 3 2 45" xfId="29050"/>
    <cellStyle name="Note 2 3 2 46" xfId="29051"/>
    <cellStyle name="Note 2 3 2 47" xfId="29052"/>
    <cellStyle name="Note 2 3 2 48" xfId="29053"/>
    <cellStyle name="Note 2 3 2 49" xfId="29054"/>
    <cellStyle name="Note 2 3 2 5" xfId="29055"/>
    <cellStyle name="Note 2 3 2 6" xfId="29056"/>
    <cellStyle name="Note 2 3 2 7" xfId="29057"/>
    <cellStyle name="Note 2 3 2 8" xfId="29058"/>
    <cellStyle name="Note 2 3 2 9" xfId="29059"/>
    <cellStyle name="Note 2 3 3" xfId="29060"/>
    <cellStyle name="Note 2 3 3 10" xfId="29061"/>
    <cellStyle name="Note 2 3 3 11" xfId="29062"/>
    <cellStyle name="Note 2 3 3 12" xfId="29063"/>
    <cellStyle name="Note 2 3 3 13" xfId="29064"/>
    <cellStyle name="Note 2 3 3 14" xfId="29065"/>
    <cellStyle name="Note 2 3 3 15" xfId="29066"/>
    <cellStyle name="Note 2 3 3 16" xfId="29067"/>
    <cellStyle name="Note 2 3 3 17" xfId="29068"/>
    <cellStyle name="Note 2 3 3 18" xfId="29069"/>
    <cellStyle name="Note 2 3 3 19" xfId="29070"/>
    <cellStyle name="Note 2 3 3 2" xfId="29071"/>
    <cellStyle name="Note 2 3 3 20" xfId="29072"/>
    <cellStyle name="Note 2 3 3 21" xfId="29073"/>
    <cellStyle name="Note 2 3 3 22" xfId="29074"/>
    <cellStyle name="Note 2 3 3 23" xfId="29075"/>
    <cellStyle name="Note 2 3 3 24" xfId="29076"/>
    <cellStyle name="Note 2 3 3 25" xfId="29077"/>
    <cellStyle name="Note 2 3 3 26" xfId="29078"/>
    <cellStyle name="Note 2 3 3 27" xfId="29079"/>
    <cellStyle name="Note 2 3 3 28" xfId="29080"/>
    <cellStyle name="Note 2 3 3 29" xfId="29081"/>
    <cellStyle name="Note 2 3 3 3" xfId="29082"/>
    <cellStyle name="Note 2 3 3 30" xfId="29083"/>
    <cellStyle name="Note 2 3 3 31" xfId="29084"/>
    <cellStyle name="Note 2 3 3 32" xfId="29085"/>
    <cellStyle name="Note 2 3 3 33" xfId="29086"/>
    <cellStyle name="Note 2 3 3 34" xfId="29087"/>
    <cellStyle name="Note 2 3 3 35" xfId="29088"/>
    <cellStyle name="Note 2 3 3 36" xfId="29089"/>
    <cellStyle name="Note 2 3 3 37" xfId="29090"/>
    <cellStyle name="Note 2 3 3 38" xfId="29091"/>
    <cellStyle name="Note 2 3 3 39" xfId="29092"/>
    <cellStyle name="Note 2 3 3 4" xfId="29093"/>
    <cellStyle name="Note 2 3 3 40" xfId="29094"/>
    <cellStyle name="Note 2 3 3 41" xfId="29095"/>
    <cellStyle name="Note 2 3 3 42" xfId="29096"/>
    <cellStyle name="Note 2 3 3 43" xfId="29097"/>
    <cellStyle name="Note 2 3 3 44" xfId="29098"/>
    <cellStyle name="Note 2 3 3 45" xfId="29099"/>
    <cellStyle name="Note 2 3 3 46" xfId="29100"/>
    <cellStyle name="Note 2 3 3 47" xfId="29101"/>
    <cellStyle name="Note 2 3 3 48" xfId="29102"/>
    <cellStyle name="Note 2 3 3 5" xfId="29103"/>
    <cellStyle name="Note 2 3 3 6" xfId="29104"/>
    <cellStyle name="Note 2 3 3 7" xfId="29105"/>
    <cellStyle name="Note 2 3 3 8" xfId="29106"/>
    <cellStyle name="Note 2 3 3 9" xfId="29107"/>
    <cellStyle name="Note 2 4" xfId="29108"/>
    <cellStyle name="Note 2 4 10" xfId="29109"/>
    <cellStyle name="Note 2 4 11" xfId="29110"/>
    <cellStyle name="Note 2 4 12" xfId="29111"/>
    <cellStyle name="Note 2 4 13" xfId="29112"/>
    <cellStyle name="Note 2 4 14" xfId="29113"/>
    <cellStyle name="Note 2 4 15" xfId="29114"/>
    <cellStyle name="Note 2 4 16" xfId="29115"/>
    <cellStyle name="Note 2 4 17" xfId="29116"/>
    <cellStyle name="Note 2 4 18" xfId="29117"/>
    <cellStyle name="Note 2 4 19" xfId="29118"/>
    <cellStyle name="Note 2 4 2" xfId="29119"/>
    <cellStyle name="Note 2 4 20" xfId="29120"/>
    <cellStyle name="Note 2 4 21" xfId="29121"/>
    <cellStyle name="Note 2 4 22" xfId="29122"/>
    <cellStyle name="Note 2 4 23" xfId="29123"/>
    <cellStyle name="Note 2 4 24" xfId="29124"/>
    <cellStyle name="Note 2 4 25" xfId="29125"/>
    <cellStyle name="Note 2 4 26" xfId="29126"/>
    <cellStyle name="Note 2 4 27" xfId="29127"/>
    <cellStyle name="Note 2 4 28" xfId="29128"/>
    <cellStyle name="Note 2 4 29" xfId="29129"/>
    <cellStyle name="Note 2 4 3" xfId="29130"/>
    <cellStyle name="Note 2 4 30" xfId="29131"/>
    <cellStyle name="Note 2 4 31" xfId="29132"/>
    <cellStyle name="Note 2 4 32" xfId="29133"/>
    <cellStyle name="Note 2 4 33" xfId="29134"/>
    <cellStyle name="Note 2 4 34" xfId="29135"/>
    <cellStyle name="Note 2 4 35" xfId="29136"/>
    <cellStyle name="Note 2 4 36" xfId="29137"/>
    <cellStyle name="Note 2 4 37" xfId="29138"/>
    <cellStyle name="Note 2 4 38" xfId="29139"/>
    <cellStyle name="Note 2 4 39" xfId="29140"/>
    <cellStyle name="Note 2 4 4" xfId="29141"/>
    <cellStyle name="Note 2 4 40" xfId="29142"/>
    <cellStyle name="Note 2 4 41" xfId="29143"/>
    <cellStyle name="Note 2 4 42" xfId="29144"/>
    <cellStyle name="Note 2 4 43" xfId="29145"/>
    <cellStyle name="Note 2 4 44" xfId="29146"/>
    <cellStyle name="Note 2 4 45" xfId="29147"/>
    <cellStyle name="Note 2 4 46" xfId="29148"/>
    <cellStyle name="Note 2 4 47" xfId="29149"/>
    <cellStyle name="Note 2 4 48" xfId="29150"/>
    <cellStyle name="Note 2 4 5" xfId="29151"/>
    <cellStyle name="Note 2 4 6" xfId="29152"/>
    <cellStyle name="Note 2 4 7" xfId="29153"/>
    <cellStyle name="Note 2 4 8" xfId="29154"/>
    <cellStyle name="Note 2 4 9" xfId="29155"/>
    <cellStyle name="Note 2 5" xfId="29156"/>
    <cellStyle name="Note 2 5 2" xfId="29157"/>
    <cellStyle name="Note 2 5 3" xfId="29158"/>
    <cellStyle name="Note 2 5 4" xfId="29159"/>
    <cellStyle name="Note 2 5 5" xfId="29160"/>
    <cellStyle name="Note 2 6" xfId="29161"/>
    <cellStyle name="Note 2 6 2" xfId="29162"/>
    <cellStyle name="Note 2 6 3" xfId="29163"/>
    <cellStyle name="Note 2 6 4" xfId="29164"/>
    <cellStyle name="Note 2 6 5" xfId="29165"/>
    <cellStyle name="Note 2 7" xfId="29166"/>
    <cellStyle name="Note 3" xfId="29167"/>
    <cellStyle name="Note 3 10" xfId="29168"/>
    <cellStyle name="Note 3 11" xfId="29169"/>
    <cellStyle name="Note 3 12" xfId="29170"/>
    <cellStyle name="Note 3 13" xfId="29171"/>
    <cellStyle name="Note 3 14" xfId="29172"/>
    <cellStyle name="Note 3 15" xfId="29173"/>
    <cellStyle name="Note 3 16" xfId="29174"/>
    <cellStyle name="Note 3 17" xfId="29175"/>
    <cellStyle name="Note 3 18" xfId="29176"/>
    <cellStyle name="Note 3 19" xfId="29177"/>
    <cellStyle name="Note 3 2" xfId="29178"/>
    <cellStyle name="Note 3 2 10" xfId="29179"/>
    <cellStyle name="Note 3 2 11" xfId="29180"/>
    <cellStyle name="Note 3 2 12" xfId="29181"/>
    <cellStyle name="Note 3 2 13" xfId="29182"/>
    <cellStyle name="Note 3 2 14" xfId="29183"/>
    <cellStyle name="Note 3 2 15" xfId="29184"/>
    <cellStyle name="Note 3 2 16" xfId="29185"/>
    <cellStyle name="Note 3 2 17" xfId="29186"/>
    <cellStyle name="Note 3 2 18" xfId="29187"/>
    <cellStyle name="Note 3 2 19" xfId="29188"/>
    <cellStyle name="Note 3 2 2" xfId="29189"/>
    <cellStyle name="Note 3 2 2 10" xfId="29190"/>
    <cellStyle name="Note 3 2 2 11" xfId="29191"/>
    <cellStyle name="Note 3 2 2 12" xfId="29192"/>
    <cellStyle name="Note 3 2 2 13" xfId="29193"/>
    <cellStyle name="Note 3 2 2 14" xfId="29194"/>
    <cellStyle name="Note 3 2 2 15" xfId="29195"/>
    <cellStyle name="Note 3 2 2 16" xfId="29196"/>
    <cellStyle name="Note 3 2 2 17" xfId="29197"/>
    <cellStyle name="Note 3 2 2 18" xfId="29198"/>
    <cellStyle name="Note 3 2 2 19" xfId="29199"/>
    <cellStyle name="Note 3 2 2 2" xfId="29200"/>
    <cellStyle name="Note 3 2 2 20" xfId="29201"/>
    <cellStyle name="Note 3 2 2 21" xfId="29202"/>
    <cellStyle name="Note 3 2 2 22" xfId="29203"/>
    <cellStyle name="Note 3 2 2 23" xfId="29204"/>
    <cellStyle name="Note 3 2 2 24" xfId="29205"/>
    <cellStyle name="Note 3 2 2 25" xfId="29206"/>
    <cellStyle name="Note 3 2 2 26" xfId="29207"/>
    <cellStyle name="Note 3 2 2 27" xfId="29208"/>
    <cellStyle name="Note 3 2 2 28" xfId="29209"/>
    <cellStyle name="Note 3 2 2 29" xfId="29210"/>
    <cellStyle name="Note 3 2 2 3" xfId="29211"/>
    <cellStyle name="Note 3 2 2 30" xfId="29212"/>
    <cellStyle name="Note 3 2 2 31" xfId="29213"/>
    <cellStyle name="Note 3 2 2 32" xfId="29214"/>
    <cellStyle name="Note 3 2 2 33" xfId="29215"/>
    <cellStyle name="Note 3 2 2 34" xfId="29216"/>
    <cellStyle name="Note 3 2 2 35" xfId="29217"/>
    <cellStyle name="Note 3 2 2 36" xfId="29218"/>
    <cellStyle name="Note 3 2 2 37" xfId="29219"/>
    <cellStyle name="Note 3 2 2 38" xfId="29220"/>
    <cellStyle name="Note 3 2 2 39" xfId="29221"/>
    <cellStyle name="Note 3 2 2 4" xfId="29222"/>
    <cellStyle name="Note 3 2 2 40" xfId="29223"/>
    <cellStyle name="Note 3 2 2 41" xfId="29224"/>
    <cellStyle name="Note 3 2 2 42" xfId="29225"/>
    <cellStyle name="Note 3 2 2 43" xfId="29226"/>
    <cellStyle name="Note 3 2 2 44" xfId="29227"/>
    <cellStyle name="Note 3 2 2 45" xfId="29228"/>
    <cellStyle name="Note 3 2 2 46" xfId="29229"/>
    <cellStyle name="Note 3 2 2 47" xfId="29230"/>
    <cellStyle name="Note 3 2 2 48" xfId="29231"/>
    <cellStyle name="Note 3 2 2 49" xfId="29232"/>
    <cellStyle name="Note 3 2 2 5" xfId="29233"/>
    <cellStyle name="Note 3 2 2 6" xfId="29234"/>
    <cellStyle name="Note 3 2 2 7" xfId="29235"/>
    <cellStyle name="Note 3 2 2 8" xfId="29236"/>
    <cellStyle name="Note 3 2 2 9" xfId="29237"/>
    <cellStyle name="Note 3 2 20" xfId="29238"/>
    <cellStyle name="Note 3 2 21" xfId="29239"/>
    <cellStyle name="Note 3 2 22" xfId="29240"/>
    <cellStyle name="Note 3 2 23" xfId="29241"/>
    <cellStyle name="Note 3 2 24" xfId="29242"/>
    <cellStyle name="Note 3 2 25" xfId="29243"/>
    <cellStyle name="Note 3 2 26" xfId="29244"/>
    <cellStyle name="Note 3 2 27" xfId="29245"/>
    <cellStyle name="Note 3 2 28" xfId="29246"/>
    <cellStyle name="Note 3 2 29" xfId="29247"/>
    <cellStyle name="Note 3 2 3" xfId="29248"/>
    <cellStyle name="Note 3 2 3 2" xfId="29249"/>
    <cellStyle name="Note 3 2 3 3" xfId="29250"/>
    <cellStyle name="Note 3 2 3 4" xfId="29251"/>
    <cellStyle name="Note 3 2 30" xfId="29252"/>
    <cellStyle name="Note 3 2 31" xfId="29253"/>
    <cellStyle name="Note 3 2 32" xfId="29254"/>
    <cellStyle name="Note 3 2 33" xfId="29255"/>
    <cellStyle name="Note 3 2 34" xfId="29256"/>
    <cellStyle name="Note 3 2 35" xfId="29257"/>
    <cellStyle name="Note 3 2 36" xfId="29258"/>
    <cellStyle name="Note 3 2 37" xfId="29259"/>
    <cellStyle name="Note 3 2 38" xfId="29260"/>
    <cellStyle name="Note 3 2 39" xfId="29261"/>
    <cellStyle name="Note 3 2 4" xfId="29262"/>
    <cellStyle name="Note 3 2 40" xfId="29263"/>
    <cellStyle name="Note 3 2 41" xfId="29264"/>
    <cellStyle name="Note 3 2 42" xfId="29265"/>
    <cellStyle name="Note 3 2 43" xfId="29266"/>
    <cellStyle name="Note 3 2 44" xfId="29267"/>
    <cellStyle name="Note 3 2 45" xfId="29268"/>
    <cellStyle name="Note 3 2 46" xfId="29269"/>
    <cellStyle name="Note 3 2 47" xfId="29270"/>
    <cellStyle name="Note 3 2 48" xfId="29271"/>
    <cellStyle name="Note 3 2 49" xfId="29272"/>
    <cellStyle name="Note 3 2 5" xfId="29273"/>
    <cellStyle name="Note 3 2 50" xfId="29274"/>
    <cellStyle name="Note 3 2 6" xfId="29275"/>
    <cellStyle name="Note 3 2 7" xfId="29276"/>
    <cellStyle name="Note 3 2 8" xfId="29277"/>
    <cellStyle name="Note 3 2 9" xfId="29278"/>
    <cellStyle name="Note 3 20" xfId="29279"/>
    <cellStyle name="Note 3 21" xfId="29280"/>
    <cellStyle name="Note 3 22" xfId="29281"/>
    <cellStyle name="Note 3 23" xfId="29282"/>
    <cellStyle name="Note 3 24" xfId="29283"/>
    <cellStyle name="Note 3 25" xfId="29284"/>
    <cellStyle name="Note 3 26" xfId="29285"/>
    <cellStyle name="Note 3 27" xfId="29286"/>
    <cellStyle name="Note 3 28" xfId="29287"/>
    <cellStyle name="Note 3 29" xfId="29288"/>
    <cellStyle name="Note 3 3" xfId="29289"/>
    <cellStyle name="Note 3 3 10" xfId="29290"/>
    <cellStyle name="Note 3 3 11" xfId="29291"/>
    <cellStyle name="Note 3 3 12" xfId="29292"/>
    <cellStyle name="Note 3 3 13" xfId="29293"/>
    <cellStyle name="Note 3 3 14" xfId="29294"/>
    <cellStyle name="Note 3 3 15" xfId="29295"/>
    <cellStyle name="Note 3 3 16" xfId="29296"/>
    <cellStyle name="Note 3 3 17" xfId="29297"/>
    <cellStyle name="Note 3 3 18" xfId="29298"/>
    <cellStyle name="Note 3 3 19" xfId="29299"/>
    <cellStyle name="Note 3 3 2" xfId="29300"/>
    <cellStyle name="Note 3 3 20" xfId="29301"/>
    <cellStyle name="Note 3 3 21" xfId="29302"/>
    <cellStyle name="Note 3 3 22" xfId="29303"/>
    <cellStyle name="Note 3 3 23" xfId="29304"/>
    <cellStyle name="Note 3 3 24" xfId="29305"/>
    <cellStyle name="Note 3 3 25" xfId="29306"/>
    <cellStyle name="Note 3 3 26" xfId="29307"/>
    <cellStyle name="Note 3 3 27" xfId="29308"/>
    <cellStyle name="Note 3 3 28" xfId="29309"/>
    <cellStyle name="Note 3 3 29" xfId="29310"/>
    <cellStyle name="Note 3 3 3" xfId="29311"/>
    <cellStyle name="Note 3 3 30" xfId="29312"/>
    <cellStyle name="Note 3 3 31" xfId="29313"/>
    <cellStyle name="Note 3 3 32" xfId="29314"/>
    <cellStyle name="Note 3 3 33" xfId="29315"/>
    <cellStyle name="Note 3 3 34" xfId="29316"/>
    <cellStyle name="Note 3 3 35" xfId="29317"/>
    <cellStyle name="Note 3 3 36" xfId="29318"/>
    <cellStyle name="Note 3 3 37" xfId="29319"/>
    <cellStyle name="Note 3 3 38" xfId="29320"/>
    <cellStyle name="Note 3 3 39" xfId="29321"/>
    <cellStyle name="Note 3 3 4" xfId="29322"/>
    <cellStyle name="Note 3 3 40" xfId="29323"/>
    <cellStyle name="Note 3 3 41" xfId="29324"/>
    <cellStyle name="Note 3 3 42" xfId="29325"/>
    <cellStyle name="Note 3 3 43" xfId="29326"/>
    <cellStyle name="Note 3 3 44" xfId="29327"/>
    <cellStyle name="Note 3 3 45" xfId="29328"/>
    <cellStyle name="Note 3 3 46" xfId="29329"/>
    <cellStyle name="Note 3 3 47" xfId="29330"/>
    <cellStyle name="Note 3 3 48" xfId="29331"/>
    <cellStyle name="Note 3 3 5" xfId="29332"/>
    <cellStyle name="Note 3 3 6" xfId="29333"/>
    <cellStyle name="Note 3 3 7" xfId="29334"/>
    <cellStyle name="Note 3 3 8" xfId="29335"/>
    <cellStyle name="Note 3 3 9" xfId="29336"/>
    <cellStyle name="Note 3 30" xfId="29337"/>
    <cellStyle name="Note 3 31" xfId="29338"/>
    <cellStyle name="Note 3 32" xfId="29339"/>
    <cellStyle name="Note 3 33" xfId="29340"/>
    <cellStyle name="Note 3 34" xfId="29341"/>
    <cellStyle name="Note 3 35" xfId="29342"/>
    <cellStyle name="Note 3 36" xfId="29343"/>
    <cellStyle name="Note 3 37" xfId="29344"/>
    <cellStyle name="Note 3 38" xfId="29345"/>
    <cellStyle name="Note 3 39" xfId="29346"/>
    <cellStyle name="Note 3 4" xfId="29347"/>
    <cellStyle name="Note 3 4 2" xfId="29348"/>
    <cellStyle name="Note 3 4 3" xfId="29349"/>
    <cellStyle name="Note 3 4 4" xfId="29350"/>
    <cellStyle name="Note 3 4 5" xfId="29351"/>
    <cellStyle name="Note 3 4 6" xfId="29352"/>
    <cellStyle name="Note 3 40" xfId="29353"/>
    <cellStyle name="Note 3 41" xfId="29354"/>
    <cellStyle name="Note 3 42" xfId="29355"/>
    <cellStyle name="Note 3 43" xfId="29356"/>
    <cellStyle name="Note 3 44" xfId="29357"/>
    <cellStyle name="Note 3 45" xfId="29358"/>
    <cellStyle name="Note 3 46" xfId="29359"/>
    <cellStyle name="Note 3 47" xfId="29360"/>
    <cellStyle name="Note 3 5" xfId="29361"/>
    <cellStyle name="Note 3 5 2" xfId="29362"/>
    <cellStyle name="Note 3 5 3" xfId="29363"/>
    <cellStyle name="Note 3 5 4" xfId="29364"/>
    <cellStyle name="Note 3 5 5" xfId="29365"/>
    <cellStyle name="Note 3 5 6" xfId="29366"/>
    <cellStyle name="Note 3 6" xfId="29367"/>
    <cellStyle name="Note 3 7" xfId="29368"/>
    <cellStyle name="Note 3 8" xfId="29369"/>
    <cellStyle name="Note 3 9" xfId="29370"/>
    <cellStyle name="Note 4" xfId="29371"/>
    <cellStyle name="Note 4 10" xfId="29372"/>
    <cellStyle name="Note 4 11" xfId="29373"/>
    <cellStyle name="Note 4 12" xfId="29374"/>
    <cellStyle name="Note 4 13" xfId="29375"/>
    <cellStyle name="Note 4 14" xfId="29376"/>
    <cellStyle name="Note 4 15" xfId="29377"/>
    <cellStyle name="Note 4 16" xfId="29378"/>
    <cellStyle name="Note 4 17" xfId="29379"/>
    <cellStyle name="Note 4 18" xfId="29380"/>
    <cellStyle name="Note 4 19" xfId="29381"/>
    <cellStyle name="Note 4 2" xfId="29382"/>
    <cellStyle name="Note 4 2 10" xfId="29383"/>
    <cellStyle name="Note 4 2 11" xfId="29384"/>
    <cellStyle name="Note 4 2 12" xfId="29385"/>
    <cellStyle name="Note 4 2 13" xfId="29386"/>
    <cellStyle name="Note 4 2 14" xfId="29387"/>
    <cellStyle name="Note 4 2 15" xfId="29388"/>
    <cellStyle name="Note 4 2 16" xfId="29389"/>
    <cellStyle name="Note 4 2 17" xfId="29390"/>
    <cellStyle name="Note 4 2 18" xfId="29391"/>
    <cellStyle name="Note 4 2 19" xfId="29392"/>
    <cellStyle name="Note 4 2 2" xfId="29393"/>
    <cellStyle name="Note 4 2 20" xfId="29394"/>
    <cellStyle name="Note 4 2 21" xfId="29395"/>
    <cellStyle name="Note 4 2 22" xfId="29396"/>
    <cellStyle name="Note 4 2 23" xfId="29397"/>
    <cellStyle name="Note 4 2 24" xfId="29398"/>
    <cellStyle name="Note 4 2 25" xfId="29399"/>
    <cellStyle name="Note 4 2 26" xfId="29400"/>
    <cellStyle name="Note 4 2 27" xfId="29401"/>
    <cellStyle name="Note 4 2 28" xfId="29402"/>
    <cellStyle name="Note 4 2 29" xfId="29403"/>
    <cellStyle name="Note 4 2 3" xfId="29404"/>
    <cellStyle name="Note 4 2 30" xfId="29405"/>
    <cellStyle name="Note 4 2 31" xfId="29406"/>
    <cellStyle name="Note 4 2 32" xfId="29407"/>
    <cellStyle name="Note 4 2 33" xfId="29408"/>
    <cellStyle name="Note 4 2 34" xfId="29409"/>
    <cellStyle name="Note 4 2 35" xfId="29410"/>
    <cellStyle name="Note 4 2 36" xfId="29411"/>
    <cellStyle name="Note 4 2 37" xfId="29412"/>
    <cellStyle name="Note 4 2 38" xfId="29413"/>
    <cellStyle name="Note 4 2 39" xfId="29414"/>
    <cellStyle name="Note 4 2 4" xfId="29415"/>
    <cellStyle name="Note 4 2 40" xfId="29416"/>
    <cellStyle name="Note 4 2 41" xfId="29417"/>
    <cellStyle name="Note 4 2 42" xfId="29418"/>
    <cellStyle name="Note 4 2 43" xfId="29419"/>
    <cellStyle name="Note 4 2 44" xfId="29420"/>
    <cellStyle name="Note 4 2 45" xfId="29421"/>
    <cellStyle name="Note 4 2 46" xfId="29422"/>
    <cellStyle name="Note 4 2 47" xfId="29423"/>
    <cellStyle name="Note 4 2 48" xfId="29424"/>
    <cellStyle name="Note 4 2 49" xfId="29425"/>
    <cellStyle name="Note 4 2 5" xfId="29426"/>
    <cellStyle name="Note 4 2 6" xfId="29427"/>
    <cellStyle name="Note 4 2 7" xfId="29428"/>
    <cellStyle name="Note 4 2 8" xfId="29429"/>
    <cellStyle name="Note 4 2 9" xfId="29430"/>
    <cellStyle name="Note 4 20" xfId="29431"/>
    <cellStyle name="Note 4 21" xfId="29432"/>
    <cellStyle name="Note 4 22" xfId="29433"/>
    <cellStyle name="Note 4 23" xfId="29434"/>
    <cellStyle name="Note 4 24" xfId="29435"/>
    <cellStyle name="Note 4 25" xfId="29436"/>
    <cellStyle name="Note 4 26" xfId="29437"/>
    <cellStyle name="Note 4 27" xfId="29438"/>
    <cellStyle name="Note 4 28" xfId="29439"/>
    <cellStyle name="Note 4 29" xfId="29440"/>
    <cellStyle name="Note 4 3" xfId="29441"/>
    <cellStyle name="Note 4 30" xfId="29442"/>
    <cellStyle name="Note 4 31" xfId="29443"/>
    <cellStyle name="Note 4 32" xfId="29444"/>
    <cellStyle name="Note 4 33" xfId="29445"/>
    <cellStyle name="Note 4 34" xfId="29446"/>
    <cellStyle name="Note 4 35" xfId="29447"/>
    <cellStyle name="Note 4 36" xfId="29448"/>
    <cellStyle name="Note 4 37" xfId="29449"/>
    <cellStyle name="Note 4 38" xfId="29450"/>
    <cellStyle name="Note 4 39" xfId="29451"/>
    <cellStyle name="Note 4 4" xfId="29452"/>
    <cellStyle name="Note 4 40" xfId="29453"/>
    <cellStyle name="Note 4 41" xfId="29454"/>
    <cellStyle name="Note 4 42" xfId="29455"/>
    <cellStyle name="Note 4 43" xfId="29456"/>
    <cellStyle name="Note 4 44" xfId="29457"/>
    <cellStyle name="Note 4 45" xfId="29458"/>
    <cellStyle name="Note 4 46" xfId="29459"/>
    <cellStyle name="Note 4 47" xfId="29460"/>
    <cellStyle name="Note 4 48" xfId="29461"/>
    <cellStyle name="Note 4 49" xfId="29462"/>
    <cellStyle name="Note 4 5" xfId="29463"/>
    <cellStyle name="Note 4 6" xfId="29464"/>
    <cellStyle name="Note 4 7" xfId="29465"/>
    <cellStyle name="Note 4 8" xfId="29466"/>
    <cellStyle name="Note 4 9" xfId="29467"/>
    <cellStyle name="Notes" xfId="29468"/>
    <cellStyle name="Notes 2" xfId="29469"/>
    <cellStyle name="Num0[Cal]" xfId="29470"/>
    <cellStyle name="Num0[Inp]" xfId="29471"/>
    <cellStyle name="Num0[Out L1]" xfId="29472"/>
    <cellStyle name="Num0[Out L1] 10" xfId="29473"/>
    <cellStyle name="Num0[Out L1] 11" xfId="29474"/>
    <cellStyle name="Num0[Out L1] 12" xfId="29475"/>
    <cellStyle name="Num0[Out L1] 13" xfId="29476"/>
    <cellStyle name="Num0[Out L1] 14" xfId="29477"/>
    <cellStyle name="Num0[Out L1] 15" xfId="29478"/>
    <cellStyle name="Num0[Out L1] 16" xfId="29479"/>
    <cellStyle name="Num0[Out L1] 17" xfId="29480"/>
    <cellStyle name="Num0[Out L1] 18" xfId="29481"/>
    <cellStyle name="Num0[Out L1] 19" xfId="29482"/>
    <cellStyle name="Num0[Out L1] 2" xfId="29483"/>
    <cellStyle name="Num0[Out L1] 2 10" xfId="29484"/>
    <cellStyle name="Num0[Out L1] 2 11" xfId="29485"/>
    <cellStyle name="Num0[Out L1] 2 12" xfId="29486"/>
    <cellStyle name="Num0[Out L1] 2 13" xfId="29487"/>
    <cellStyle name="Num0[Out L1] 2 14" xfId="29488"/>
    <cellStyle name="Num0[Out L1] 2 15" xfId="29489"/>
    <cellStyle name="Num0[Out L1] 2 16" xfId="29490"/>
    <cellStyle name="Num0[Out L1] 2 17" xfId="29491"/>
    <cellStyle name="Num0[Out L1] 2 18" xfId="29492"/>
    <cellStyle name="Num0[Out L1] 2 19" xfId="29493"/>
    <cellStyle name="Num0[Out L1] 2 2" xfId="29494"/>
    <cellStyle name="Num0[Out L1] 2 20" xfId="29495"/>
    <cellStyle name="Num0[Out L1] 2 21" xfId="29496"/>
    <cellStyle name="Num0[Out L1] 2 3" xfId="29497"/>
    <cellStyle name="Num0[Out L1] 2 4" xfId="29498"/>
    <cellStyle name="Num0[Out L1] 2 5" xfId="29499"/>
    <cellStyle name="Num0[Out L1] 2 6" xfId="29500"/>
    <cellStyle name="Num0[Out L1] 2 7" xfId="29501"/>
    <cellStyle name="Num0[Out L1] 2 8" xfId="29502"/>
    <cellStyle name="Num0[Out L1] 2 9" xfId="29503"/>
    <cellStyle name="Num0[Out L1] 20" xfId="29504"/>
    <cellStyle name="Num0[Out L1] 21" xfId="29505"/>
    <cellStyle name="Num0[Out L1] 22" xfId="29506"/>
    <cellStyle name="Num0[Out L1] 3" xfId="29507"/>
    <cellStyle name="Num0[Out L1] 4" xfId="29508"/>
    <cellStyle name="Num0[Out L1] 5" xfId="29509"/>
    <cellStyle name="Num0[Out L1] 6" xfId="29510"/>
    <cellStyle name="Num0[Out L1] 7" xfId="29511"/>
    <cellStyle name="Num0[Out L1] 8" xfId="29512"/>
    <cellStyle name="Num0[Out L1] 9" xfId="29513"/>
    <cellStyle name="Num0[Out L2]" xfId="29514"/>
    <cellStyle name="Num0[Out L3]" xfId="29515"/>
    <cellStyle name="Num0_Cal" xfId="29516"/>
    <cellStyle name="Num1[Cal]" xfId="29517"/>
    <cellStyle name="Num1[Inp]" xfId="29518"/>
    <cellStyle name="Num1[Out L1]" xfId="29519"/>
    <cellStyle name="Num1[Out L1] 10" xfId="29520"/>
    <cellStyle name="Num1[Out L1] 11" xfId="29521"/>
    <cellStyle name="Num1[Out L1] 12" xfId="29522"/>
    <cellStyle name="Num1[Out L1] 13" xfId="29523"/>
    <cellStyle name="Num1[Out L1] 14" xfId="29524"/>
    <cellStyle name="Num1[Out L1] 15" xfId="29525"/>
    <cellStyle name="Num1[Out L1] 16" xfId="29526"/>
    <cellStyle name="Num1[Out L1] 17" xfId="29527"/>
    <cellStyle name="Num1[Out L1] 18" xfId="29528"/>
    <cellStyle name="Num1[Out L1] 19" xfId="29529"/>
    <cellStyle name="Num1[Out L1] 2" xfId="29530"/>
    <cellStyle name="Num1[Out L1] 2 10" xfId="29531"/>
    <cellStyle name="Num1[Out L1] 2 11" xfId="29532"/>
    <cellStyle name="Num1[Out L1] 2 12" xfId="29533"/>
    <cellStyle name="Num1[Out L1] 2 13" xfId="29534"/>
    <cellStyle name="Num1[Out L1] 2 14" xfId="29535"/>
    <cellStyle name="Num1[Out L1] 2 15" xfId="29536"/>
    <cellStyle name="Num1[Out L1] 2 16" xfId="29537"/>
    <cellStyle name="Num1[Out L1] 2 17" xfId="29538"/>
    <cellStyle name="Num1[Out L1] 2 18" xfId="29539"/>
    <cellStyle name="Num1[Out L1] 2 19" xfId="29540"/>
    <cellStyle name="Num1[Out L1] 2 2" xfId="29541"/>
    <cellStyle name="Num1[Out L1] 2 20" xfId="29542"/>
    <cellStyle name="Num1[Out L1] 2 21" xfId="29543"/>
    <cellStyle name="Num1[Out L1] 2 3" xfId="29544"/>
    <cellStyle name="Num1[Out L1] 2 4" xfId="29545"/>
    <cellStyle name="Num1[Out L1] 2 5" xfId="29546"/>
    <cellStyle name="Num1[Out L1] 2 6" xfId="29547"/>
    <cellStyle name="Num1[Out L1] 2 7" xfId="29548"/>
    <cellStyle name="Num1[Out L1] 2 8" xfId="29549"/>
    <cellStyle name="Num1[Out L1] 2 9" xfId="29550"/>
    <cellStyle name="Num1[Out L1] 20" xfId="29551"/>
    <cellStyle name="Num1[Out L1] 21" xfId="29552"/>
    <cellStyle name="Num1[Out L1] 22" xfId="29553"/>
    <cellStyle name="Num1[Out L1] 3" xfId="29554"/>
    <cellStyle name="Num1[Out L1] 4" xfId="29555"/>
    <cellStyle name="Num1[Out L1] 5" xfId="29556"/>
    <cellStyle name="Num1[Out L1] 6" xfId="29557"/>
    <cellStyle name="Num1[Out L1] 7" xfId="29558"/>
    <cellStyle name="Num1[Out L1] 8" xfId="29559"/>
    <cellStyle name="Num1[Out L1] 9" xfId="29560"/>
    <cellStyle name="Num1[Out L2]" xfId="29561"/>
    <cellStyle name="Num1[Out L3]" xfId="29562"/>
    <cellStyle name="Num1_Cal" xfId="29563"/>
    <cellStyle name="Num2[Cal]" xfId="29564"/>
    <cellStyle name="Num2[Inp]" xfId="29565"/>
    <cellStyle name="Num2[Out L1]" xfId="29566"/>
    <cellStyle name="Num2[Out L1] 10" xfId="29567"/>
    <cellStyle name="Num2[Out L1] 11" xfId="29568"/>
    <cellStyle name="Num2[Out L1] 12" xfId="29569"/>
    <cellStyle name="Num2[Out L1] 13" xfId="29570"/>
    <cellStyle name="Num2[Out L1] 14" xfId="29571"/>
    <cellStyle name="Num2[Out L1] 15" xfId="29572"/>
    <cellStyle name="Num2[Out L1] 16" xfId="29573"/>
    <cellStyle name="Num2[Out L1] 17" xfId="29574"/>
    <cellStyle name="Num2[Out L1] 18" xfId="29575"/>
    <cellStyle name="Num2[Out L1] 19" xfId="29576"/>
    <cellStyle name="Num2[Out L1] 2" xfId="29577"/>
    <cellStyle name="Num2[Out L1] 2 10" xfId="29578"/>
    <cellStyle name="Num2[Out L1] 2 11" xfId="29579"/>
    <cellStyle name="Num2[Out L1] 2 12" xfId="29580"/>
    <cellStyle name="Num2[Out L1] 2 13" xfId="29581"/>
    <cellStyle name="Num2[Out L1] 2 14" xfId="29582"/>
    <cellStyle name="Num2[Out L1] 2 15" xfId="29583"/>
    <cellStyle name="Num2[Out L1] 2 16" xfId="29584"/>
    <cellStyle name="Num2[Out L1] 2 17" xfId="29585"/>
    <cellStyle name="Num2[Out L1] 2 18" xfId="29586"/>
    <cellStyle name="Num2[Out L1] 2 19" xfId="29587"/>
    <cellStyle name="Num2[Out L1] 2 2" xfId="29588"/>
    <cellStyle name="Num2[Out L1] 2 20" xfId="29589"/>
    <cellStyle name="Num2[Out L1] 2 21" xfId="29590"/>
    <cellStyle name="Num2[Out L1] 2 3" xfId="29591"/>
    <cellStyle name="Num2[Out L1] 2 4" xfId="29592"/>
    <cellStyle name="Num2[Out L1] 2 5" xfId="29593"/>
    <cellStyle name="Num2[Out L1] 2 6" xfId="29594"/>
    <cellStyle name="Num2[Out L1] 2 7" xfId="29595"/>
    <cellStyle name="Num2[Out L1] 2 8" xfId="29596"/>
    <cellStyle name="Num2[Out L1] 2 9" xfId="29597"/>
    <cellStyle name="Num2[Out L1] 20" xfId="29598"/>
    <cellStyle name="Num2[Out L1] 21" xfId="29599"/>
    <cellStyle name="Num2[Out L1] 22" xfId="29600"/>
    <cellStyle name="Num2[Out L1] 3" xfId="29601"/>
    <cellStyle name="Num2[Out L1] 4" xfId="29602"/>
    <cellStyle name="Num2[Out L1] 5" xfId="29603"/>
    <cellStyle name="Num2[Out L1] 6" xfId="29604"/>
    <cellStyle name="Num2[Out L1] 7" xfId="29605"/>
    <cellStyle name="Num2[Out L1] 8" xfId="29606"/>
    <cellStyle name="Num2[Out L1] 9" xfId="29607"/>
    <cellStyle name="Num2[Out L2]" xfId="29608"/>
    <cellStyle name="Num2[Out L3]" xfId="29609"/>
    <cellStyle name="Num2_Cal" xfId="29610"/>
    <cellStyle name="Num3[Cal]" xfId="29611"/>
    <cellStyle name="Num3[Inp]" xfId="29612"/>
    <cellStyle name="Num3[Out L1]" xfId="29613"/>
    <cellStyle name="Num3[Out L1] 10" xfId="29614"/>
    <cellStyle name="Num3[Out L1] 11" xfId="29615"/>
    <cellStyle name="Num3[Out L1] 12" xfId="29616"/>
    <cellStyle name="Num3[Out L1] 13" xfId="29617"/>
    <cellStyle name="Num3[Out L1] 14" xfId="29618"/>
    <cellStyle name="Num3[Out L1] 15" xfId="29619"/>
    <cellStyle name="Num3[Out L1] 16" xfId="29620"/>
    <cellStyle name="Num3[Out L1] 17" xfId="29621"/>
    <cellStyle name="Num3[Out L1] 18" xfId="29622"/>
    <cellStyle name="Num3[Out L1] 19" xfId="29623"/>
    <cellStyle name="Num3[Out L1] 2" xfId="29624"/>
    <cellStyle name="Num3[Out L1] 2 10" xfId="29625"/>
    <cellStyle name="Num3[Out L1] 2 11" xfId="29626"/>
    <cellStyle name="Num3[Out L1] 2 12" xfId="29627"/>
    <cellStyle name="Num3[Out L1] 2 13" xfId="29628"/>
    <cellStyle name="Num3[Out L1] 2 14" xfId="29629"/>
    <cellStyle name="Num3[Out L1] 2 15" xfId="29630"/>
    <cellStyle name="Num3[Out L1] 2 16" xfId="29631"/>
    <cellStyle name="Num3[Out L1] 2 17" xfId="29632"/>
    <cellStyle name="Num3[Out L1] 2 18" xfId="29633"/>
    <cellStyle name="Num3[Out L1] 2 19" xfId="29634"/>
    <cellStyle name="Num3[Out L1] 2 2" xfId="29635"/>
    <cellStyle name="Num3[Out L1] 2 20" xfId="29636"/>
    <cellStyle name="Num3[Out L1] 2 21" xfId="29637"/>
    <cellStyle name="Num3[Out L1] 2 3" xfId="29638"/>
    <cellStyle name="Num3[Out L1] 2 4" xfId="29639"/>
    <cellStyle name="Num3[Out L1] 2 5" xfId="29640"/>
    <cellStyle name="Num3[Out L1] 2 6" xfId="29641"/>
    <cellStyle name="Num3[Out L1] 2 7" xfId="29642"/>
    <cellStyle name="Num3[Out L1] 2 8" xfId="29643"/>
    <cellStyle name="Num3[Out L1] 2 9" xfId="29644"/>
    <cellStyle name="Num3[Out L1] 20" xfId="29645"/>
    <cellStyle name="Num3[Out L1] 21" xfId="29646"/>
    <cellStyle name="Num3[Out L1] 22" xfId="29647"/>
    <cellStyle name="Num3[Out L1] 3" xfId="29648"/>
    <cellStyle name="Num3[Out L1] 4" xfId="29649"/>
    <cellStyle name="Num3[Out L1] 5" xfId="29650"/>
    <cellStyle name="Num3[Out L1] 6" xfId="29651"/>
    <cellStyle name="Num3[Out L1] 7" xfId="29652"/>
    <cellStyle name="Num3[Out L1] 8" xfId="29653"/>
    <cellStyle name="Num3[Out L1] 9" xfId="29654"/>
    <cellStyle name="Num3[Out L2]" xfId="29655"/>
    <cellStyle name="Num3[Out L3]" xfId="29656"/>
    <cellStyle name="Num3_Cal" xfId="29657"/>
    <cellStyle name="Number" xfId="29658"/>
    <cellStyle name="Number 1" xfId="29659"/>
    <cellStyle name="Number 1 10" xfId="29660"/>
    <cellStyle name="Number 1 10 2" xfId="29661"/>
    <cellStyle name="Number 1 10 3" xfId="29662"/>
    <cellStyle name="Number 1 10 4" xfId="29663"/>
    <cellStyle name="Number 1 10 5" xfId="29664"/>
    <cellStyle name="Number 1 11" xfId="29665"/>
    <cellStyle name="Number 1 12" xfId="29666"/>
    <cellStyle name="Number 1 13" xfId="29667"/>
    <cellStyle name="Number 1 14" xfId="29668"/>
    <cellStyle name="Number 1 15" xfId="29669"/>
    <cellStyle name="Number 1 16" xfId="29670"/>
    <cellStyle name="Number 1 2" xfId="29671"/>
    <cellStyle name="Number 1 2 10" xfId="29672"/>
    <cellStyle name="Number 1 2 11" xfId="29673"/>
    <cellStyle name="Number 1 2 12" xfId="29674"/>
    <cellStyle name="Number 1 2 13" xfId="29675"/>
    <cellStyle name="Number 1 2 2" xfId="29676"/>
    <cellStyle name="Number 1 2 2 10" xfId="29677"/>
    <cellStyle name="Number 1 2 2 10 2" xfId="29678"/>
    <cellStyle name="Number 1 2 2 10 3" xfId="29679"/>
    <cellStyle name="Number 1 2 2 10 4" xfId="29680"/>
    <cellStyle name="Number 1 2 2 10 5" xfId="29681"/>
    <cellStyle name="Number 1 2 2 11" xfId="29682"/>
    <cellStyle name="Number 1 2 2 11 2" xfId="29683"/>
    <cellStyle name="Number 1 2 2 11 3" xfId="29684"/>
    <cellStyle name="Number 1 2 2 11 4" xfId="29685"/>
    <cellStyle name="Number 1 2 2 11 5" xfId="29686"/>
    <cellStyle name="Number 1 2 2 12" xfId="29687"/>
    <cellStyle name="Number 1 2 2 13" xfId="29688"/>
    <cellStyle name="Number 1 2 2 14" xfId="29689"/>
    <cellStyle name="Number 1 2 2 15" xfId="29690"/>
    <cellStyle name="Number 1 2 2 16" xfId="29691"/>
    <cellStyle name="Number 1 2 2 17" xfId="29692"/>
    <cellStyle name="Number 1 2 2 2" xfId="29693"/>
    <cellStyle name="Number 1 2 2 2 2" xfId="29694"/>
    <cellStyle name="Number 1 2 2 2 2 2" xfId="29695"/>
    <cellStyle name="Number 1 2 2 2 2 3" xfId="29696"/>
    <cellStyle name="Number 1 2 2 2 2 4" xfId="29697"/>
    <cellStyle name="Number 1 2 2 2 2 5" xfId="29698"/>
    <cellStyle name="Number 1 2 2 2 2 6" xfId="29699"/>
    <cellStyle name="Number 1 2 2 2 2 7" xfId="29700"/>
    <cellStyle name="Number 1 2 2 2 3" xfId="29701"/>
    <cellStyle name="Number 1 2 2 2 4" xfId="29702"/>
    <cellStyle name="Number 1 2 2 2 5" xfId="29703"/>
    <cellStyle name="Number 1 2 2 2 6" xfId="29704"/>
    <cellStyle name="Number 1 2 2 3" xfId="29705"/>
    <cellStyle name="Number 1 2 2 3 2" xfId="29706"/>
    <cellStyle name="Number 1 2 2 3 3" xfId="29707"/>
    <cellStyle name="Number 1 2 2 3 4" xfId="29708"/>
    <cellStyle name="Number 1 2 2 3 5" xfId="29709"/>
    <cellStyle name="Number 1 2 2 4" xfId="29710"/>
    <cellStyle name="Number 1 2 2 4 2" xfId="29711"/>
    <cellStyle name="Number 1 2 2 4 3" xfId="29712"/>
    <cellStyle name="Number 1 2 2 4 4" xfId="29713"/>
    <cellStyle name="Number 1 2 2 4 5" xfId="29714"/>
    <cellStyle name="Number 1 2 2 5" xfId="29715"/>
    <cellStyle name="Number 1 2 2 5 2" xfId="29716"/>
    <cellStyle name="Number 1 2 2 5 3" xfId="29717"/>
    <cellStyle name="Number 1 2 2 5 4" xfId="29718"/>
    <cellStyle name="Number 1 2 2 5 5" xfId="29719"/>
    <cellStyle name="Number 1 2 2 6" xfId="29720"/>
    <cellStyle name="Number 1 2 2 6 2" xfId="29721"/>
    <cellStyle name="Number 1 2 2 6 3" xfId="29722"/>
    <cellStyle name="Number 1 2 2 6 4" xfId="29723"/>
    <cellStyle name="Number 1 2 2 6 5" xfId="29724"/>
    <cellStyle name="Number 1 2 2 7" xfId="29725"/>
    <cellStyle name="Number 1 2 2 7 2" xfId="29726"/>
    <cellStyle name="Number 1 2 2 7 3" xfId="29727"/>
    <cellStyle name="Number 1 2 2 7 4" xfId="29728"/>
    <cellStyle name="Number 1 2 2 7 5" xfId="29729"/>
    <cellStyle name="Number 1 2 2 8" xfId="29730"/>
    <cellStyle name="Number 1 2 2 8 2" xfId="29731"/>
    <cellStyle name="Number 1 2 2 8 3" xfId="29732"/>
    <cellStyle name="Number 1 2 2 8 4" xfId="29733"/>
    <cellStyle name="Number 1 2 2 8 5" xfId="29734"/>
    <cellStyle name="Number 1 2 2 9" xfId="29735"/>
    <cellStyle name="Number 1 2 2 9 2" xfId="29736"/>
    <cellStyle name="Number 1 2 2 9 3" xfId="29737"/>
    <cellStyle name="Number 1 2 2 9 4" xfId="29738"/>
    <cellStyle name="Number 1 2 2 9 5" xfId="29739"/>
    <cellStyle name="Number 1 2 3" xfId="29740"/>
    <cellStyle name="Number 1 2 3 10" xfId="29741"/>
    <cellStyle name="Number 1 2 3 10 2" xfId="29742"/>
    <cellStyle name="Number 1 2 3 10 3" xfId="29743"/>
    <cellStyle name="Number 1 2 3 10 4" xfId="29744"/>
    <cellStyle name="Number 1 2 3 10 5" xfId="29745"/>
    <cellStyle name="Number 1 2 3 11" xfId="29746"/>
    <cellStyle name="Number 1 2 3 11 2" xfId="29747"/>
    <cellStyle name="Number 1 2 3 11 3" xfId="29748"/>
    <cellStyle name="Number 1 2 3 11 4" xfId="29749"/>
    <cellStyle name="Number 1 2 3 11 5" xfId="29750"/>
    <cellStyle name="Number 1 2 3 12" xfId="29751"/>
    <cellStyle name="Number 1 2 3 12 2" xfId="29752"/>
    <cellStyle name="Number 1 2 3 12 3" xfId="29753"/>
    <cellStyle name="Number 1 2 3 12 4" xfId="29754"/>
    <cellStyle name="Number 1 2 3 12 5" xfId="29755"/>
    <cellStyle name="Number 1 2 3 13" xfId="29756"/>
    <cellStyle name="Number 1 2 3 14" xfId="29757"/>
    <cellStyle name="Number 1 2 3 15" xfId="29758"/>
    <cellStyle name="Number 1 2 3 16" xfId="29759"/>
    <cellStyle name="Number 1 2 3 2" xfId="29760"/>
    <cellStyle name="Number 1 2 3 2 2" xfId="29761"/>
    <cellStyle name="Number 1 2 3 2 2 2" xfId="29762"/>
    <cellStyle name="Number 1 2 3 2 2 3" xfId="29763"/>
    <cellStyle name="Number 1 2 3 2 2 4" xfId="29764"/>
    <cellStyle name="Number 1 2 3 2 2 5" xfId="29765"/>
    <cellStyle name="Number 1 2 3 2 2 6" xfId="29766"/>
    <cellStyle name="Number 1 2 3 2 2 7" xfId="29767"/>
    <cellStyle name="Number 1 2 3 2 3" xfId="29768"/>
    <cellStyle name="Number 1 2 3 2 4" xfId="29769"/>
    <cellStyle name="Number 1 2 3 2 5" xfId="29770"/>
    <cellStyle name="Number 1 2 3 2 6" xfId="29771"/>
    <cellStyle name="Number 1 2 3 3" xfId="29772"/>
    <cellStyle name="Number 1 2 3 3 2" xfId="29773"/>
    <cellStyle name="Number 1 2 3 3 3" xfId="29774"/>
    <cellStyle name="Number 1 2 3 3 4" xfId="29775"/>
    <cellStyle name="Number 1 2 3 3 5" xfId="29776"/>
    <cellStyle name="Number 1 2 3 3 6" xfId="29777"/>
    <cellStyle name="Number 1 2 3 4" xfId="29778"/>
    <cellStyle name="Number 1 2 3 4 2" xfId="29779"/>
    <cellStyle name="Number 1 2 3 4 3" xfId="29780"/>
    <cellStyle name="Number 1 2 3 4 4" xfId="29781"/>
    <cellStyle name="Number 1 2 3 4 5" xfId="29782"/>
    <cellStyle name="Number 1 2 3 5" xfId="29783"/>
    <cellStyle name="Number 1 2 3 5 2" xfId="29784"/>
    <cellStyle name="Number 1 2 3 5 3" xfId="29785"/>
    <cellStyle name="Number 1 2 3 5 4" xfId="29786"/>
    <cellStyle name="Number 1 2 3 5 5" xfId="29787"/>
    <cellStyle name="Number 1 2 3 6" xfId="29788"/>
    <cellStyle name="Number 1 2 3 6 2" xfId="29789"/>
    <cellStyle name="Number 1 2 3 6 3" xfId="29790"/>
    <cellStyle name="Number 1 2 3 6 4" xfId="29791"/>
    <cellStyle name="Number 1 2 3 6 5" xfId="29792"/>
    <cellStyle name="Number 1 2 3 7" xfId="29793"/>
    <cellStyle name="Number 1 2 3 7 2" xfId="29794"/>
    <cellStyle name="Number 1 2 3 7 3" xfId="29795"/>
    <cellStyle name="Number 1 2 3 7 4" xfId="29796"/>
    <cellStyle name="Number 1 2 3 7 5" xfId="29797"/>
    <cellStyle name="Number 1 2 3 8" xfId="29798"/>
    <cellStyle name="Number 1 2 3 8 2" xfId="29799"/>
    <cellStyle name="Number 1 2 3 8 3" xfId="29800"/>
    <cellStyle name="Number 1 2 3 8 4" xfId="29801"/>
    <cellStyle name="Number 1 2 3 8 5" xfId="29802"/>
    <cellStyle name="Number 1 2 3 9" xfId="29803"/>
    <cellStyle name="Number 1 2 3 9 2" xfId="29804"/>
    <cellStyle name="Number 1 2 3 9 3" xfId="29805"/>
    <cellStyle name="Number 1 2 3 9 4" xfId="29806"/>
    <cellStyle name="Number 1 2 3 9 5" xfId="29807"/>
    <cellStyle name="Number 1 2 4" xfId="29808"/>
    <cellStyle name="Number 1 2 4 2" xfId="29809"/>
    <cellStyle name="Number 1 2 4 2 2" xfId="29810"/>
    <cellStyle name="Number 1 2 4 2 3" xfId="29811"/>
    <cellStyle name="Number 1 2 4 2 4" xfId="29812"/>
    <cellStyle name="Number 1 2 4 2 5" xfId="29813"/>
    <cellStyle name="Number 1 2 4 2 6" xfId="29814"/>
    <cellStyle name="Number 1 2 4 3" xfId="29815"/>
    <cellStyle name="Number 1 2 4 3 2" xfId="29816"/>
    <cellStyle name="Number 1 2 4 3 3" xfId="29817"/>
    <cellStyle name="Number 1 2 4 3 4" xfId="29818"/>
    <cellStyle name="Number 1 2 4 3 5" xfId="29819"/>
    <cellStyle name="Number 1 2 4 4" xfId="29820"/>
    <cellStyle name="Number 1 2 4 4 2" xfId="29821"/>
    <cellStyle name="Number 1 2 4 4 3" xfId="29822"/>
    <cellStyle name="Number 1 2 4 4 4" xfId="29823"/>
    <cellStyle name="Number 1 2 4 4 5" xfId="29824"/>
    <cellStyle name="Number 1 2 4 5" xfId="29825"/>
    <cellStyle name="Number 1 2 5" xfId="29826"/>
    <cellStyle name="Number 1 2 5 2" xfId="29827"/>
    <cellStyle name="Number 1 2 5 3" xfId="29828"/>
    <cellStyle name="Number 1 2 5 4" xfId="29829"/>
    <cellStyle name="Number 1 2 5 5" xfId="29830"/>
    <cellStyle name="Number 1 2 6" xfId="29831"/>
    <cellStyle name="Number 1 2 6 2" xfId="29832"/>
    <cellStyle name="Number 1 2 6 3" xfId="29833"/>
    <cellStyle name="Number 1 2 6 4" xfId="29834"/>
    <cellStyle name="Number 1 2 6 5" xfId="29835"/>
    <cellStyle name="Number 1 2 7" xfId="29836"/>
    <cellStyle name="Number 1 2 7 2" xfId="29837"/>
    <cellStyle name="Number 1 2 7 3" xfId="29838"/>
    <cellStyle name="Number 1 2 7 4" xfId="29839"/>
    <cellStyle name="Number 1 2 7 5" xfId="29840"/>
    <cellStyle name="Number 1 2 8" xfId="29841"/>
    <cellStyle name="Number 1 2 9" xfId="29842"/>
    <cellStyle name="Number 1 3" xfId="29843"/>
    <cellStyle name="Number 1 3 10" xfId="29844"/>
    <cellStyle name="Number 1 3 11" xfId="29845"/>
    <cellStyle name="Number 1 3 12" xfId="29846"/>
    <cellStyle name="Number 1 3 2" xfId="29847"/>
    <cellStyle name="Number 1 3 2 10" xfId="29848"/>
    <cellStyle name="Number 1 3 2 10 2" xfId="29849"/>
    <cellStyle name="Number 1 3 2 10 3" xfId="29850"/>
    <cellStyle name="Number 1 3 2 10 4" xfId="29851"/>
    <cellStyle name="Number 1 3 2 10 5" xfId="29852"/>
    <cellStyle name="Number 1 3 2 11" xfId="29853"/>
    <cellStyle name="Number 1 3 2 11 2" xfId="29854"/>
    <cellStyle name="Number 1 3 2 11 3" xfId="29855"/>
    <cellStyle name="Number 1 3 2 11 4" xfId="29856"/>
    <cellStyle name="Number 1 3 2 11 5" xfId="29857"/>
    <cellStyle name="Number 1 3 2 12" xfId="29858"/>
    <cellStyle name="Number 1 3 2 13" xfId="29859"/>
    <cellStyle name="Number 1 3 2 14" xfId="29860"/>
    <cellStyle name="Number 1 3 2 15" xfId="29861"/>
    <cellStyle name="Number 1 3 2 16" xfId="29862"/>
    <cellStyle name="Number 1 3 2 17" xfId="29863"/>
    <cellStyle name="Number 1 3 2 2" xfId="29864"/>
    <cellStyle name="Number 1 3 2 2 2" xfId="29865"/>
    <cellStyle name="Number 1 3 2 2 2 2" xfId="29866"/>
    <cellStyle name="Number 1 3 2 2 2 3" xfId="29867"/>
    <cellStyle name="Number 1 3 2 2 2 4" xfId="29868"/>
    <cellStyle name="Number 1 3 2 2 2 5" xfId="29869"/>
    <cellStyle name="Number 1 3 2 2 2 6" xfId="29870"/>
    <cellStyle name="Number 1 3 2 2 2 7" xfId="29871"/>
    <cellStyle name="Number 1 3 2 2 3" xfId="29872"/>
    <cellStyle name="Number 1 3 2 2 4" xfId="29873"/>
    <cellStyle name="Number 1 3 2 2 5" xfId="29874"/>
    <cellStyle name="Number 1 3 2 2 6" xfId="29875"/>
    <cellStyle name="Number 1 3 2 3" xfId="29876"/>
    <cellStyle name="Number 1 3 2 3 2" xfId="29877"/>
    <cellStyle name="Number 1 3 2 3 3" xfId="29878"/>
    <cellStyle name="Number 1 3 2 3 4" xfId="29879"/>
    <cellStyle name="Number 1 3 2 3 5" xfId="29880"/>
    <cellStyle name="Number 1 3 2 4" xfId="29881"/>
    <cellStyle name="Number 1 3 2 4 2" xfId="29882"/>
    <cellStyle name="Number 1 3 2 4 3" xfId="29883"/>
    <cellStyle name="Number 1 3 2 4 4" xfId="29884"/>
    <cellStyle name="Number 1 3 2 4 5" xfId="29885"/>
    <cellStyle name="Number 1 3 2 5" xfId="29886"/>
    <cellStyle name="Number 1 3 2 5 2" xfId="29887"/>
    <cellStyle name="Number 1 3 2 5 3" xfId="29888"/>
    <cellStyle name="Number 1 3 2 5 4" xfId="29889"/>
    <cellStyle name="Number 1 3 2 5 5" xfId="29890"/>
    <cellStyle name="Number 1 3 2 6" xfId="29891"/>
    <cellStyle name="Number 1 3 2 6 2" xfId="29892"/>
    <cellStyle name="Number 1 3 2 6 3" xfId="29893"/>
    <cellStyle name="Number 1 3 2 6 4" xfId="29894"/>
    <cellStyle name="Number 1 3 2 6 5" xfId="29895"/>
    <cellStyle name="Number 1 3 2 7" xfId="29896"/>
    <cellStyle name="Number 1 3 2 7 2" xfId="29897"/>
    <cellStyle name="Number 1 3 2 7 3" xfId="29898"/>
    <cellStyle name="Number 1 3 2 7 4" xfId="29899"/>
    <cellStyle name="Number 1 3 2 7 5" xfId="29900"/>
    <cellStyle name="Number 1 3 2 8" xfId="29901"/>
    <cellStyle name="Number 1 3 2 8 2" xfId="29902"/>
    <cellStyle name="Number 1 3 2 8 3" xfId="29903"/>
    <cellStyle name="Number 1 3 2 8 4" xfId="29904"/>
    <cellStyle name="Number 1 3 2 8 5" xfId="29905"/>
    <cellStyle name="Number 1 3 2 9" xfId="29906"/>
    <cellStyle name="Number 1 3 2 9 2" xfId="29907"/>
    <cellStyle name="Number 1 3 2 9 3" xfId="29908"/>
    <cellStyle name="Number 1 3 2 9 4" xfId="29909"/>
    <cellStyle name="Number 1 3 2 9 5" xfId="29910"/>
    <cellStyle name="Number 1 3 3" xfId="29911"/>
    <cellStyle name="Number 1 3 3 10" xfId="29912"/>
    <cellStyle name="Number 1 3 3 10 2" xfId="29913"/>
    <cellStyle name="Number 1 3 3 10 3" xfId="29914"/>
    <cellStyle name="Number 1 3 3 10 4" xfId="29915"/>
    <cellStyle name="Number 1 3 3 10 5" xfId="29916"/>
    <cellStyle name="Number 1 3 3 11" xfId="29917"/>
    <cellStyle name="Number 1 3 3 11 2" xfId="29918"/>
    <cellStyle name="Number 1 3 3 11 3" xfId="29919"/>
    <cellStyle name="Number 1 3 3 11 4" xfId="29920"/>
    <cellStyle name="Number 1 3 3 11 5" xfId="29921"/>
    <cellStyle name="Number 1 3 3 12" xfId="29922"/>
    <cellStyle name="Number 1 3 3 12 2" xfId="29923"/>
    <cellStyle name="Number 1 3 3 12 3" xfId="29924"/>
    <cellStyle name="Number 1 3 3 12 4" xfId="29925"/>
    <cellStyle name="Number 1 3 3 12 5" xfId="29926"/>
    <cellStyle name="Number 1 3 3 13" xfId="29927"/>
    <cellStyle name="Number 1 3 3 14" xfId="29928"/>
    <cellStyle name="Number 1 3 3 15" xfId="29929"/>
    <cellStyle name="Number 1 3 3 16" xfId="29930"/>
    <cellStyle name="Number 1 3 3 2" xfId="29931"/>
    <cellStyle name="Number 1 3 3 2 2" xfId="29932"/>
    <cellStyle name="Number 1 3 3 2 2 2" xfId="29933"/>
    <cellStyle name="Number 1 3 3 2 2 3" xfId="29934"/>
    <cellStyle name="Number 1 3 3 2 2 4" xfId="29935"/>
    <cellStyle name="Number 1 3 3 2 2 5" xfId="29936"/>
    <cellStyle name="Number 1 3 3 2 2 6" xfId="29937"/>
    <cellStyle name="Number 1 3 3 2 2 7" xfId="29938"/>
    <cellStyle name="Number 1 3 3 2 3" xfId="29939"/>
    <cellStyle name="Number 1 3 3 2 4" xfId="29940"/>
    <cellStyle name="Number 1 3 3 2 5" xfId="29941"/>
    <cellStyle name="Number 1 3 3 2 6" xfId="29942"/>
    <cellStyle name="Number 1 3 3 3" xfId="29943"/>
    <cellStyle name="Number 1 3 3 3 2" xfId="29944"/>
    <cellStyle name="Number 1 3 3 3 3" xfId="29945"/>
    <cellStyle name="Number 1 3 3 3 4" xfId="29946"/>
    <cellStyle name="Number 1 3 3 3 5" xfId="29947"/>
    <cellStyle name="Number 1 3 3 3 6" xfId="29948"/>
    <cellStyle name="Number 1 3 3 4" xfId="29949"/>
    <cellStyle name="Number 1 3 3 4 2" xfId="29950"/>
    <cellStyle name="Number 1 3 3 4 3" xfId="29951"/>
    <cellStyle name="Number 1 3 3 4 4" xfId="29952"/>
    <cellStyle name="Number 1 3 3 4 5" xfId="29953"/>
    <cellStyle name="Number 1 3 3 5" xfId="29954"/>
    <cellStyle name="Number 1 3 3 5 2" xfId="29955"/>
    <cellStyle name="Number 1 3 3 5 3" xfId="29956"/>
    <cellStyle name="Number 1 3 3 5 4" xfId="29957"/>
    <cellStyle name="Number 1 3 3 5 5" xfId="29958"/>
    <cellStyle name="Number 1 3 3 6" xfId="29959"/>
    <cellStyle name="Number 1 3 3 6 2" xfId="29960"/>
    <cellStyle name="Number 1 3 3 6 3" xfId="29961"/>
    <cellStyle name="Number 1 3 3 6 4" xfId="29962"/>
    <cellStyle name="Number 1 3 3 6 5" xfId="29963"/>
    <cellStyle name="Number 1 3 3 7" xfId="29964"/>
    <cellStyle name="Number 1 3 3 7 2" xfId="29965"/>
    <cellStyle name="Number 1 3 3 7 3" xfId="29966"/>
    <cellStyle name="Number 1 3 3 7 4" xfId="29967"/>
    <cellStyle name="Number 1 3 3 7 5" xfId="29968"/>
    <cellStyle name="Number 1 3 3 8" xfId="29969"/>
    <cellStyle name="Number 1 3 3 8 2" xfId="29970"/>
    <cellStyle name="Number 1 3 3 8 3" xfId="29971"/>
    <cellStyle name="Number 1 3 3 8 4" xfId="29972"/>
    <cellStyle name="Number 1 3 3 8 5" xfId="29973"/>
    <cellStyle name="Number 1 3 3 9" xfId="29974"/>
    <cellStyle name="Number 1 3 3 9 2" xfId="29975"/>
    <cellStyle name="Number 1 3 3 9 3" xfId="29976"/>
    <cellStyle name="Number 1 3 3 9 4" xfId="29977"/>
    <cellStyle name="Number 1 3 3 9 5" xfId="29978"/>
    <cellStyle name="Number 1 3 4" xfId="29979"/>
    <cellStyle name="Number 1 3 4 2" xfId="29980"/>
    <cellStyle name="Number 1 3 4 2 2" xfId="29981"/>
    <cellStyle name="Number 1 3 4 2 3" xfId="29982"/>
    <cellStyle name="Number 1 3 4 2 4" xfId="29983"/>
    <cellStyle name="Number 1 3 4 2 5" xfId="29984"/>
    <cellStyle name="Number 1 3 4 2 6" xfId="29985"/>
    <cellStyle name="Number 1 3 4 3" xfId="29986"/>
    <cellStyle name="Number 1 3 4 3 2" xfId="29987"/>
    <cellStyle name="Number 1 3 4 3 3" xfId="29988"/>
    <cellStyle name="Number 1 3 4 3 4" xfId="29989"/>
    <cellStyle name="Number 1 3 4 3 5" xfId="29990"/>
    <cellStyle name="Number 1 3 4 4" xfId="29991"/>
    <cellStyle name="Number 1 3 4 4 2" xfId="29992"/>
    <cellStyle name="Number 1 3 4 4 3" xfId="29993"/>
    <cellStyle name="Number 1 3 4 4 4" xfId="29994"/>
    <cellStyle name="Number 1 3 4 4 5" xfId="29995"/>
    <cellStyle name="Number 1 3 4 5" xfId="29996"/>
    <cellStyle name="Number 1 3 5" xfId="29997"/>
    <cellStyle name="Number 1 3 5 2" xfId="29998"/>
    <cellStyle name="Number 1 3 5 3" xfId="29999"/>
    <cellStyle name="Number 1 3 5 4" xfId="30000"/>
    <cellStyle name="Number 1 3 5 5" xfId="30001"/>
    <cellStyle name="Number 1 3 6" xfId="30002"/>
    <cellStyle name="Number 1 3 6 2" xfId="30003"/>
    <cellStyle name="Number 1 3 6 3" xfId="30004"/>
    <cellStyle name="Number 1 3 6 4" xfId="30005"/>
    <cellStyle name="Number 1 3 6 5" xfId="30006"/>
    <cellStyle name="Number 1 3 7" xfId="30007"/>
    <cellStyle name="Number 1 3 7 2" xfId="30008"/>
    <cellStyle name="Number 1 3 7 3" xfId="30009"/>
    <cellStyle name="Number 1 3 7 4" xfId="30010"/>
    <cellStyle name="Number 1 3 7 5" xfId="30011"/>
    <cellStyle name="Number 1 3 8" xfId="30012"/>
    <cellStyle name="Number 1 3 9" xfId="30013"/>
    <cellStyle name="Number 1 4" xfId="30014"/>
    <cellStyle name="Number 1 4 10" xfId="30015"/>
    <cellStyle name="Number 1 4 10 2" xfId="30016"/>
    <cellStyle name="Number 1 4 10 3" xfId="30017"/>
    <cellStyle name="Number 1 4 10 4" xfId="30018"/>
    <cellStyle name="Number 1 4 10 5" xfId="30019"/>
    <cellStyle name="Number 1 4 11" xfId="30020"/>
    <cellStyle name="Number 1 4 11 2" xfId="30021"/>
    <cellStyle name="Number 1 4 11 3" xfId="30022"/>
    <cellStyle name="Number 1 4 11 4" xfId="30023"/>
    <cellStyle name="Number 1 4 11 5" xfId="30024"/>
    <cellStyle name="Number 1 4 12" xfId="30025"/>
    <cellStyle name="Number 1 4 13" xfId="30026"/>
    <cellStyle name="Number 1 4 14" xfId="30027"/>
    <cellStyle name="Number 1 4 15" xfId="30028"/>
    <cellStyle name="Number 1 4 16" xfId="30029"/>
    <cellStyle name="Number 1 4 2" xfId="30030"/>
    <cellStyle name="Number 1 4 2 2" xfId="30031"/>
    <cellStyle name="Number 1 4 2 2 2" xfId="30032"/>
    <cellStyle name="Number 1 4 2 2 3" xfId="30033"/>
    <cellStyle name="Number 1 4 2 2 4" xfId="30034"/>
    <cellStyle name="Number 1 4 2 2 5" xfId="30035"/>
    <cellStyle name="Number 1 4 2 2 6" xfId="30036"/>
    <cellStyle name="Number 1 4 2 2 7" xfId="30037"/>
    <cellStyle name="Number 1 4 2 3" xfId="30038"/>
    <cellStyle name="Number 1 4 2 4" xfId="30039"/>
    <cellStyle name="Number 1 4 2 5" xfId="30040"/>
    <cellStyle name="Number 1 4 2 6" xfId="30041"/>
    <cellStyle name="Number 1 4 2 7" xfId="30042"/>
    <cellStyle name="Number 1 4 2 8" xfId="30043"/>
    <cellStyle name="Number 1 4 3" xfId="30044"/>
    <cellStyle name="Number 1 4 3 2" xfId="30045"/>
    <cellStyle name="Number 1 4 3 3" xfId="30046"/>
    <cellStyle name="Number 1 4 3 4" xfId="30047"/>
    <cellStyle name="Number 1 4 3 5" xfId="30048"/>
    <cellStyle name="Number 1 4 4" xfId="30049"/>
    <cellStyle name="Number 1 4 4 2" xfId="30050"/>
    <cellStyle name="Number 1 4 4 3" xfId="30051"/>
    <cellStyle name="Number 1 4 4 4" xfId="30052"/>
    <cellStyle name="Number 1 4 4 5" xfId="30053"/>
    <cellStyle name="Number 1 4 5" xfId="30054"/>
    <cellStyle name="Number 1 4 5 2" xfId="30055"/>
    <cellStyle name="Number 1 4 5 3" xfId="30056"/>
    <cellStyle name="Number 1 4 5 4" xfId="30057"/>
    <cellStyle name="Number 1 4 5 5" xfId="30058"/>
    <cellStyle name="Number 1 4 6" xfId="30059"/>
    <cellStyle name="Number 1 4 6 2" xfId="30060"/>
    <cellStyle name="Number 1 4 6 3" xfId="30061"/>
    <cellStyle name="Number 1 4 6 4" xfId="30062"/>
    <cellStyle name="Number 1 4 6 5" xfId="30063"/>
    <cellStyle name="Number 1 4 7" xfId="30064"/>
    <cellStyle name="Number 1 4 7 2" xfId="30065"/>
    <cellStyle name="Number 1 4 7 3" xfId="30066"/>
    <cellStyle name="Number 1 4 7 4" xfId="30067"/>
    <cellStyle name="Number 1 4 7 5" xfId="30068"/>
    <cellStyle name="Number 1 4 8" xfId="30069"/>
    <cellStyle name="Number 1 4 8 2" xfId="30070"/>
    <cellStyle name="Number 1 4 8 3" xfId="30071"/>
    <cellStyle name="Number 1 4 8 4" xfId="30072"/>
    <cellStyle name="Number 1 4 8 5" xfId="30073"/>
    <cellStyle name="Number 1 4 9" xfId="30074"/>
    <cellStyle name="Number 1 4 9 2" xfId="30075"/>
    <cellStyle name="Number 1 4 9 3" xfId="30076"/>
    <cellStyle name="Number 1 4 9 4" xfId="30077"/>
    <cellStyle name="Number 1 4 9 5" xfId="30078"/>
    <cellStyle name="Number 1 5" xfId="30079"/>
    <cellStyle name="Number 1 5 10" xfId="30080"/>
    <cellStyle name="Number 1 5 10 2" xfId="30081"/>
    <cellStyle name="Number 1 5 10 3" xfId="30082"/>
    <cellStyle name="Number 1 5 10 4" xfId="30083"/>
    <cellStyle name="Number 1 5 10 5" xfId="30084"/>
    <cellStyle name="Number 1 5 11" xfId="30085"/>
    <cellStyle name="Number 1 5 11 2" xfId="30086"/>
    <cellStyle name="Number 1 5 11 3" xfId="30087"/>
    <cellStyle name="Number 1 5 11 4" xfId="30088"/>
    <cellStyle name="Number 1 5 11 5" xfId="30089"/>
    <cellStyle name="Number 1 5 12" xfId="30090"/>
    <cellStyle name="Number 1 5 12 2" xfId="30091"/>
    <cellStyle name="Number 1 5 12 3" xfId="30092"/>
    <cellStyle name="Number 1 5 12 4" xfId="30093"/>
    <cellStyle name="Number 1 5 12 5" xfId="30094"/>
    <cellStyle name="Number 1 5 13" xfId="30095"/>
    <cellStyle name="Number 1 5 14" xfId="30096"/>
    <cellStyle name="Number 1 5 15" xfId="30097"/>
    <cellStyle name="Number 1 5 16" xfId="30098"/>
    <cellStyle name="Number 1 5 17" xfId="30099"/>
    <cellStyle name="Number 1 5 18" xfId="30100"/>
    <cellStyle name="Number 1 5 2" xfId="30101"/>
    <cellStyle name="Number 1 5 2 2" xfId="30102"/>
    <cellStyle name="Number 1 5 2 2 2" xfId="30103"/>
    <cellStyle name="Number 1 5 2 2 3" xfId="30104"/>
    <cellStyle name="Number 1 5 2 2 4" xfId="30105"/>
    <cellStyle name="Number 1 5 2 2 5" xfId="30106"/>
    <cellStyle name="Number 1 5 2 2 6" xfId="30107"/>
    <cellStyle name="Number 1 5 2 2 7" xfId="30108"/>
    <cellStyle name="Number 1 5 2 3" xfId="30109"/>
    <cellStyle name="Number 1 5 2 4" xfId="30110"/>
    <cellStyle name="Number 1 5 2 5" xfId="30111"/>
    <cellStyle name="Number 1 5 2 6" xfId="30112"/>
    <cellStyle name="Number 1 5 3" xfId="30113"/>
    <cellStyle name="Number 1 5 3 2" xfId="30114"/>
    <cellStyle name="Number 1 5 3 3" xfId="30115"/>
    <cellStyle name="Number 1 5 3 4" xfId="30116"/>
    <cellStyle name="Number 1 5 3 5" xfId="30117"/>
    <cellStyle name="Number 1 5 3 6" xfId="30118"/>
    <cellStyle name="Number 1 5 4" xfId="30119"/>
    <cellStyle name="Number 1 5 4 2" xfId="30120"/>
    <cellStyle name="Number 1 5 4 3" xfId="30121"/>
    <cellStyle name="Number 1 5 4 4" xfId="30122"/>
    <cellStyle name="Number 1 5 4 5" xfId="30123"/>
    <cellStyle name="Number 1 5 5" xfId="30124"/>
    <cellStyle name="Number 1 5 5 2" xfId="30125"/>
    <cellStyle name="Number 1 5 5 3" xfId="30126"/>
    <cellStyle name="Number 1 5 5 4" xfId="30127"/>
    <cellStyle name="Number 1 5 5 5" xfId="30128"/>
    <cellStyle name="Number 1 5 6" xfId="30129"/>
    <cellStyle name="Number 1 5 6 2" xfId="30130"/>
    <cellStyle name="Number 1 5 6 3" xfId="30131"/>
    <cellStyle name="Number 1 5 6 4" xfId="30132"/>
    <cellStyle name="Number 1 5 6 5" xfId="30133"/>
    <cellStyle name="Number 1 5 7" xfId="30134"/>
    <cellStyle name="Number 1 5 7 2" xfId="30135"/>
    <cellStyle name="Number 1 5 7 3" xfId="30136"/>
    <cellStyle name="Number 1 5 7 4" xfId="30137"/>
    <cellStyle name="Number 1 5 7 5" xfId="30138"/>
    <cellStyle name="Number 1 5 8" xfId="30139"/>
    <cellStyle name="Number 1 5 8 2" xfId="30140"/>
    <cellStyle name="Number 1 5 8 3" xfId="30141"/>
    <cellStyle name="Number 1 5 8 4" xfId="30142"/>
    <cellStyle name="Number 1 5 8 5" xfId="30143"/>
    <cellStyle name="Number 1 5 9" xfId="30144"/>
    <cellStyle name="Number 1 5 9 2" xfId="30145"/>
    <cellStyle name="Number 1 5 9 3" xfId="30146"/>
    <cellStyle name="Number 1 5 9 4" xfId="30147"/>
    <cellStyle name="Number 1 5 9 5" xfId="30148"/>
    <cellStyle name="Number 1 6" xfId="30149"/>
    <cellStyle name="Number 1 6 2" xfId="30150"/>
    <cellStyle name="Number 1 6 2 2" xfId="30151"/>
    <cellStyle name="Number 1 6 2 3" xfId="30152"/>
    <cellStyle name="Number 1 6 2 4" xfId="30153"/>
    <cellStyle name="Number 1 6 2 5" xfId="30154"/>
    <cellStyle name="Number 1 6 2 6" xfId="30155"/>
    <cellStyle name="Number 1 6 3" xfId="30156"/>
    <cellStyle name="Number 1 6 3 2" xfId="30157"/>
    <cellStyle name="Number 1 6 3 3" xfId="30158"/>
    <cellStyle name="Number 1 6 3 4" xfId="30159"/>
    <cellStyle name="Number 1 6 3 5" xfId="30160"/>
    <cellStyle name="Number 1 6 4" xfId="30161"/>
    <cellStyle name="Number 1 6 4 2" xfId="30162"/>
    <cellStyle name="Number 1 6 4 3" xfId="30163"/>
    <cellStyle name="Number 1 6 4 4" xfId="30164"/>
    <cellStyle name="Number 1 6 4 5" xfId="30165"/>
    <cellStyle name="Number 1 6 5" xfId="30166"/>
    <cellStyle name="Number 1 7" xfId="30167"/>
    <cellStyle name="Number 1 7 2" xfId="30168"/>
    <cellStyle name="Number 1 7 2 2" xfId="30169"/>
    <cellStyle name="Number 1 7 2 3" xfId="30170"/>
    <cellStyle name="Number 1 7 2 4" xfId="30171"/>
    <cellStyle name="Number 1 7 2 5" xfId="30172"/>
    <cellStyle name="Number 1 7 2 6" xfId="30173"/>
    <cellStyle name="Number 1 7 2 7" xfId="30174"/>
    <cellStyle name="Number 1 7 3" xfId="30175"/>
    <cellStyle name="Number 1 7 4" xfId="30176"/>
    <cellStyle name="Number 1 7 5" xfId="30177"/>
    <cellStyle name="Number 1 7 6" xfId="30178"/>
    <cellStyle name="Number 1 8" xfId="30179"/>
    <cellStyle name="Number 1 8 2" xfId="30180"/>
    <cellStyle name="Number 1 8 3" xfId="30181"/>
    <cellStyle name="Number 1 8 4" xfId="30182"/>
    <cellStyle name="Number 1 8 5" xfId="30183"/>
    <cellStyle name="Number 1 9" xfId="30184"/>
    <cellStyle name="Number 1 9 2" xfId="30185"/>
    <cellStyle name="Number 1 9 3" xfId="30186"/>
    <cellStyle name="Number 1 9 4" xfId="30187"/>
    <cellStyle name="Number 1 9 5" xfId="30188"/>
    <cellStyle name="Number 1_Do Nothing FY11" xfId="30189"/>
    <cellStyle name="Number 2" xfId="30190"/>
    <cellStyle name="Number 3" xfId="30191"/>
    <cellStyle name="Number 4" xfId="30192"/>
    <cellStyle name="Number 5" xfId="30193"/>
    <cellStyle name="Number 6" xfId="30194"/>
    <cellStyle name="Number 7" xfId="30195"/>
    <cellStyle name="Number Date" xfId="30196"/>
    <cellStyle name="Number Date (short)" xfId="30197"/>
    <cellStyle name="Number Date (short) 2" xfId="30198"/>
    <cellStyle name="Number Date (short) 3" xfId="30199"/>
    <cellStyle name="Number Date (short) 4" xfId="30200"/>
    <cellStyle name="Number Date 10" xfId="30201"/>
    <cellStyle name="Number Date 11" xfId="30202"/>
    <cellStyle name="Number Date 12" xfId="30203"/>
    <cellStyle name="Number Date 13" xfId="30204"/>
    <cellStyle name="Number Date 14" xfId="30205"/>
    <cellStyle name="Number Date 15" xfId="30206"/>
    <cellStyle name="Number Date 16" xfId="30207"/>
    <cellStyle name="Number Date 17" xfId="30208"/>
    <cellStyle name="Number Date 18" xfId="30209"/>
    <cellStyle name="Number Date 19" xfId="30210"/>
    <cellStyle name="Number Date 2" xfId="30211"/>
    <cellStyle name="Number Date 2 2" xfId="30212"/>
    <cellStyle name="Number Date 2 2 2" xfId="30213"/>
    <cellStyle name="Number Date 2 3" xfId="30214"/>
    <cellStyle name="Number Date 20" xfId="30215"/>
    <cellStyle name="Number Date 21" xfId="30216"/>
    <cellStyle name="Number Date 22" xfId="30217"/>
    <cellStyle name="Number Date 23" xfId="30218"/>
    <cellStyle name="Number Date 24" xfId="30219"/>
    <cellStyle name="Number Date 3" xfId="30220"/>
    <cellStyle name="Number Date 3 2" xfId="30221"/>
    <cellStyle name="Number Date 4" xfId="30222"/>
    <cellStyle name="Number Date 4 2" xfId="30223"/>
    <cellStyle name="Number Date 5" xfId="30224"/>
    <cellStyle name="Number Date 5 2" xfId="30225"/>
    <cellStyle name="Number Date 6" xfId="30226"/>
    <cellStyle name="Number Date 6 2" xfId="30227"/>
    <cellStyle name="Number Date 7" xfId="30228"/>
    <cellStyle name="Number Date 8" xfId="30229"/>
    <cellStyle name="Number Date 9" xfId="30230"/>
    <cellStyle name="Number Date_15(1).2.4" xfId="30231"/>
    <cellStyle name="Number II" xfId="30232"/>
    <cellStyle name="Number II 10" xfId="30233"/>
    <cellStyle name="Number II 11" xfId="30234"/>
    <cellStyle name="Number II 12" xfId="30235"/>
    <cellStyle name="Number II 13" xfId="30236"/>
    <cellStyle name="Number II 14" xfId="30237"/>
    <cellStyle name="Number II 2" xfId="30238"/>
    <cellStyle name="Number II 2 10" xfId="30239"/>
    <cellStyle name="Number II 2 10 2" xfId="30240"/>
    <cellStyle name="Number II 2 10 3" xfId="30241"/>
    <cellStyle name="Number II 2 10 4" xfId="30242"/>
    <cellStyle name="Number II 2 10 5" xfId="30243"/>
    <cellStyle name="Number II 2 11" xfId="30244"/>
    <cellStyle name="Number II 2 11 2" xfId="30245"/>
    <cellStyle name="Number II 2 11 3" xfId="30246"/>
    <cellStyle name="Number II 2 11 4" xfId="30247"/>
    <cellStyle name="Number II 2 11 5" xfId="30248"/>
    <cellStyle name="Number II 2 12" xfId="30249"/>
    <cellStyle name="Number II 2 13" xfId="30250"/>
    <cellStyle name="Number II 2 14" xfId="30251"/>
    <cellStyle name="Number II 2 15" xfId="30252"/>
    <cellStyle name="Number II 2 16" xfId="30253"/>
    <cellStyle name="Number II 2 2" xfId="30254"/>
    <cellStyle name="Number II 2 2 2" xfId="30255"/>
    <cellStyle name="Number II 2 2 2 2" xfId="30256"/>
    <cellStyle name="Number II 2 2 2 3" xfId="30257"/>
    <cellStyle name="Number II 2 2 2 4" xfId="30258"/>
    <cellStyle name="Number II 2 2 2 5" xfId="30259"/>
    <cellStyle name="Number II 2 2 2 6" xfId="30260"/>
    <cellStyle name="Number II 2 2 2 7" xfId="30261"/>
    <cellStyle name="Number II 2 2 3" xfId="30262"/>
    <cellStyle name="Number II 2 2 4" xfId="30263"/>
    <cellStyle name="Number II 2 2 5" xfId="30264"/>
    <cellStyle name="Number II 2 2 6" xfId="30265"/>
    <cellStyle name="Number II 2 2 7" xfId="30266"/>
    <cellStyle name="Number II 2 2 8" xfId="30267"/>
    <cellStyle name="Number II 2 3" xfId="30268"/>
    <cellStyle name="Number II 2 3 2" xfId="30269"/>
    <cellStyle name="Number II 2 3 3" xfId="30270"/>
    <cellStyle name="Number II 2 3 4" xfId="30271"/>
    <cellStyle name="Number II 2 3 5" xfId="30272"/>
    <cellStyle name="Number II 2 4" xfId="30273"/>
    <cellStyle name="Number II 2 4 2" xfId="30274"/>
    <cellStyle name="Number II 2 4 3" xfId="30275"/>
    <cellStyle name="Number II 2 4 4" xfId="30276"/>
    <cellStyle name="Number II 2 4 5" xfId="30277"/>
    <cellStyle name="Number II 2 5" xfId="30278"/>
    <cellStyle name="Number II 2 5 2" xfId="30279"/>
    <cellStyle name="Number II 2 5 3" xfId="30280"/>
    <cellStyle name="Number II 2 5 4" xfId="30281"/>
    <cellStyle name="Number II 2 5 5" xfId="30282"/>
    <cellStyle name="Number II 2 6" xfId="30283"/>
    <cellStyle name="Number II 2 6 2" xfId="30284"/>
    <cellStyle name="Number II 2 6 3" xfId="30285"/>
    <cellStyle name="Number II 2 6 4" xfId="30286"/>
    <cellStyle name="Number II 2 6 5" xfId="30287"/>
    <cellStyle name="Number II 2 7" xfId="30288"/>
    <cellStyle name="Number II 2 7 2" xfId="30289"/>
    <cellStyle name="Number II 2 7 3" xfId="30290"/>
    <cellStyle name="Number II 2 7 4" xfId="30291"/>
    <cellStyle name="Number II 2 7 5" xfId="30292"/>
    <cellStyle name="Number II 2 8" xfId="30293"/>
    <cellStyle name="Number II 2 8 2" xfId="30294"/>
    <cellStyle name="Number II 2 8 3" xfId="30295"/>
    <cellStyle name="Number II 2 8 4" xfId="30296"/>
    <cellStyle name="Number II 2 8 5" xfId="30297"/>
    <cellStyle name="Number II 2 9" xfId="30298"/>
    <cellStyle name="Number II 2 9 2" xfId="30299"/>
    <cellStyle name="Number II 2 9 3" xfId="30300"/>
    <cellStyle name="Number II 2 9 4" xfId="30301"/>
    <cellStyle name="Number II 2 9 5" xfId="30302"/>
    <cellStyle name="Number II 3" xfId="30303"/>
    <cellStyle name="Number II 3 10" xfId="30304"/>
    <cellStyle name="Number II 3 10 2" xfId="30305"/>
    <cellStyle name="Number II 3 10 3" xfId="30306"/>
    <cellStyle name="Number II 3 10 4" xfId="30307"/>
    <cellStyle name="Number II 3 10 5" xfId="30308"/>
    <cellStyle name="Number II 3 11" xfId="30309"/>
    <cellStyle name="Number II 3 11 2" xfId="30310"/>
    <cellStyle name="Number II 3 11 3" xfId="30311"/>
    <cellStyle name="Number II 3 11 4" xfId="30312"/>
    <cellStyle name="Number II 3 11 5" xfId="30313"/>
    <cellStyle name="Number II 3 12" xfId="30314"/>
    <cellStyle name="Number II 3 12 2" xfId="30315"/>
    <cellStyle name="Number II 3 12 3" xfId="30316"/>
    <cellStyle name="Number II 3 12 4" xfId="30317"/>
    <cellStyle name="Number II 3 12 5" xfId="30318"/>
    <cellStyle name="Number II 3 13" xfId="30319"/>
    <cellStyle name="Number II 3 14" xfId="30320"/>
    <cellStyle name="Number II 3 15" xfId="30321"/>
    <cellStyle name="Number II 3 16" xfId="30322"/>
    <cellStyle name="Number II 3 17" xfId="30323"/>
    <cellStyle name="Number II 3 18" xfId="30324"/>
    <cellStyle name="Number II 3 2" xfId="30325"/>
    <cellStyle name="Number II 3 2 2" xfId="30326"/>
    <cellStyle name="Number II 3 2 2 2" xfId="30327"/>
    <cellStyle name="Number II 3 2 2 3" xfId="30328"/>
    <cellStyle name="Number II 3 2 2 4" xfId="30329"/>
    <cellStyle name="Number II 3 2 2 5" xfId="30330"/>
    <cellStyle name="Number II 3 2 2 6" xfId="30331"/>
    <cellStyle name="Number II 3 2 2 7" xfId="30332"/>
    <cellStyle name="Number II 3 2 3" xfId="30333"/>
    <cellStyle name="Number II 3 2 4" xfId="30334"/>
    <cellStyle name="Number II 3 2 5" xfId="30335"/>
    <cellStyle name="Number II 3 2 6" xfId="30336"/>
    <cellStyle name="Number II 3 3" xfId="30337"/>
    <cellStyle name="Number II 3 3 2" xfId="30338"/>
    <cellStyle name="Number II 3 3 3" xfId="30339"/>
    <cellStyle name="Number II 3 3 4" xfId="30340"/>
    <cellStyle name="Number II 3 3 5" xfId="30341"/>
    <cellStyle name="Number II 3 3 6" xfId="30342"/>
    <cellStyle name="Number II 3 4" xfId="30343"/>
    <cellStyle name="Number II 3 4 2" xfId="30344"/>
    <cellStyle name="Number II 3 4 3" xfId="30345"/>
    <cellStyle name="Number II 3 4 4" xfId="30346"/>
    <cellStyle name="Number II 3 4 5" xfId="30347"/>
    <cellStyle name="Number II 3 5" xfId="30348"/>
    <cellStyle name="Number II 3 5 2" xfId="30349"/>
    <cellStyle name="Number II 3 5 3" xfId="30350"/>
    <cellStyle name="Number II 3 5 4" xfId="30351"/>
    <cellStyle name="Number II 3 5 5" xfId="30352"/>
    <cellStyle name="Number II 3 6" xfId="30353"/>
    <cellStyle name="Number II 3 6 2" xfId="30354"/>
    <cellStyle name="Number II 3 6 3" xfId="30355"/>
    <cellStyle name="Number II 3 6 4" xfId="30356"/>
    <cellStyle name="Number II 3 6 5" xfId="30357"/>
    <cellStyle name="Number II 3 7" xfId="30358"/>
    <cellStyle name="Number II 3 7 2" xfId="30359"/>
    <cellStyle name="Number II 3 7 3" xfId="30360"/>
    <cellStyle name="Number II 3 7 4" xfId="30361"/>
    <cellStyle name="Number II 3 7 5" xfId="30362"/>
    <cellStyle name="Number II 3 8" xfId="30363"/>
    <cellStyle name="Number II 3 8 2" xfId="30364"/>
    <cellStyle name="Number II 3 8 3" xfId="30365"/>
    <cellStyle name="Number II 3 8 4" xfId="30366"/>
    <cellStyle name="Number II 3 8 5" xfId="30367"/>
    <cellStyle name="Number II 3 9" xfId="30368"/>
    <cellStyle name="Number II 3 9 2" xfId="30369"/>
    <cellStyle name="Number II 3 9 3" xfId="30370"/>
    <cellStyle name="Number II 3 9 4" xfId="30371"/>
    <cellStyle name="Number II 3 9 5" xfId="30372"/>
    <cellStyle name="Number II 4" xfId="30373"/>
    <cellStyle name="Number II 4 2" xfId="30374"/>
    <cellStyle name="Number II 4 2 2" xfId="30375"/>
    <cellStyle name="Number II 4 2 3" xfId="30376"/>
    <cellStyle name="Number II 4 2 4" xfId="30377"/>
    <cellStyle name="Number II 4 2 5" xfId="30378"/>
    <cellStyle name="Number II 4 2 6" xfId="30379"/>
    <cellStyle name="Number II 4 3" xfId="30380"/>
    <cellStyle name="Number II 4 3 2" xfId="30381"/>
    <cellStyle name="Number II 4 3 3" xfId="30382"/>
    <cellStyle name="Number II 4 3 4" xfId="30383"/>
    <cellStyle name="Number II 4 3 5" xfId="30384"/>
    <cellStyle name="Number II 4 4" xfId="30385"/>
    <cellStyle name="Number II 4 4 2" xfId="30386"/>
    <cellStyle name="Number II 4 4 3" xfId="30387"/>
    <cellStyle name="Number II 4 4 4" xfId="30388"/>
    <cellStyle name="Number II 4 4 5" xfId="30389"/>
    <cellStyle name="Number II 4 5" xfId="30390"/>
    <cellStyle name="Number II 5" xfId="30391"/>
    <cellStyle name="Number II 5 2" xfId="30392"/>
    <cellStyle name="Number II 5 2 2" xfId="30393"/>
    <cellStyle name="Number II 5 2 3" xfId="30394"/>
    <cellStyle name="Number II 5 2 4" xfId="30395"/>
    <cellStyle name="Number II 5 2 5" xfId="30396"/>
    <cellStyle name="Number II 5 2 6" xfId="30397"/>
    <cellStyle name="Number II 5 2 7" xfId="30398"/>
    <cellStyle name="Number II 5 3" xfId="30399"/>
    <cellStyle name="Number II 5 4" xfId="30400"/>
    <cellStyle name="Number II 5 5" xfId="30401"/>
    <cellStyle name="Number II 5 6" xfId="30402"/>
    <cellStyle name="Number II 6" xfId="30403"/>
    <cellStyle name="Number II 6 2" xfId="30404"/>
    <cellStyle name="Number II 6 3" xfId="30405"/>
    <cellStyle name="Number II 6 4" xfId="30406"/>
    <cellStyle name="Number II 6 5" xfId="30407"/>
    <cellStyle name="Number II 7" xfId="30408"/>
    <cellStyle name="Number II 7 2" xfId="30409"/>
    <cellStyle name="Number II 7 3" xfId="30410"/>
    <cellStyle name="Number II 7 4" xfId="30411"/>
    <cellStyle name="Number II 7 5" xfId="30412"/>
    <cellStyle name="Number II 8" xfId="30413"/>
    <cellStyle name="Number II 8 2" xfId="30414"/>
    <cellStyle name="Number II 8 3" xfId="30415"/>
    <cellStyle name="Number II 8 4" xfId="30416"/>
    <cellStyle name="Number II 8 5" xfId="30417"/>
    <cellStyle name="Number II 9" xfId="30418"/>
    <cellStyle name="Number Integer" xfId="30419"/>
    <cellStyle name="Number Integer 2" xfId="30420"/>
    <cellStyle name="Number Integer 3" xfId="30421"/>
    <cellStyle name="Number Integer 4" xfId="30422"/>
    <cellStyle name="Number_Checks" xfId="30423"/>
    <cellStyle name="O1.dateDD-MMM-YY" xfId="30424"/>
    <cellStyle name="O1.dateMMM-YY" xfId="30425"/>
    <cellStyle name="O1.general" xfId="30426"/>
    <cellStyle name="O1.percentage" xfId="30427"/>
    <cellStyle name="O1.text" xfId="30428"/>
    <cellStyle name="O1.textgrid" xfId="30429"/>
    <cellStyle name="O2.dateDD-MMM-YY" xfId="30430"/>
    <cellStyle name="O2.dateMMM-YY" xfId="30431"/>
    <cellStyle name="O2.general" xfId="30432"/>
    <cellStyle name="O2.percentage" xfId="30433"/>
    <cellStyle name="O2.text" xfId="30434"/>
    <cellStyle name="O2.textgrid" xfId="30435"/>
    <cellStyle name="OperisBase" xfId="30436"/>
    <cellStyle name="OperisMoney" xfId="30437"/>
    <cellStyle name="OperisMoney 2" xfId="30438"/>
    <cellStyle name="OperisMoney 3" xfId="30439"/>
    <cellStyle name="other" xfId="30440"/>
    <cellStyle name="OUT_D" xfId="30441"/>
    <cellStyle name="Output 2" xfId="30442"/>
    <cellStyle name="Output 2 10" xfId="30443"/>
    <cellStyle name="Output 2 11" xfId="30444"/>
    <cellStyle name="Output 2 12" xfId="30445"/>
    <cellStyle name="Output 2 13" xfId="30446"/>
    <cellStyle name="Output 2 14" xfId="30447"/>
    <cellStyle name="Output 2 15" xfId="30448"/>
    <cellStyle name="Output 2 2" xfId="30449"/>
    <cellStyle name="Output 2 2 10" xfId="30450"/>
    <cellStyle name="Output 2 2 11" xfId="30451"/>
    <cellStyle name="Output 2 2 12" xfId="30452"/>
    <cellStyle name="Output 2 2 13" xfId="30453"/>
    <cellStyle name="Output 2 2 2" xfId="30454"/>
    <cellStyle name="Output 2 2 2 10" xfId="30455"/>
    <cellStyle name="Output 2 2 2 11" xfId="30456"/>
    <cellStyle name="Output 2 2 2 12" xfId="30457"/>
    <cellStyle name="Output 2 2 2 13" xfId="30458"/>
    <cellStyle name="Output 2 2 2 14" xfId="30459"/>
    <cellStyle name="Output 2 2 2 15" xfId="30460"/>
    <cellStyle name="Output 2 2 2 16" xfId="30461"/>
    <cellStyle name="Output 2 2 2 17" xfId="30462"/>
    <cellStyle name="Output 2 2 2 18" xfId="30463"/>
    <cellStyle name="Output 2 2 2 19" xfId="30464"/>
    <cellStyle name="Output 2 2 2 2" xfId="30465"/>
    <cellStyle name="Output 2 2 2 2 10" xfId="30466"/>
    <cellStyle name="Output 2 2 2 2 11" xfId="30467"/>
    <cellStyle name="Output 2 2 2 2 12" xfId="30468"/>
    <cellStyle name="Output 2 2 2 2 13" xfId="30469"/>
    <cellStyle name="Output 2 2 2 2 14" xfId="30470"/>
    <cellStyle name="Output 2 2 2 2 15" xfId="30471"/>
    <cellStyle name="Output 2 2 2 2 16" xfId="30472"/>
    <cellStyle name="Output 2 2 2 2 17" xfId="30473"/>
    <cellStyle name="Output 2 2 2 2 18" xfId="30474"/>
    <cellStyle name="Output 2 2 2 2 19" xfId="30475"/>
    <cellStyle name="Output 2 2 2 2 2" xfId="30476"/>
    <cellStyle name="Output 2 2 2 2 20" xfId="30477"/>
    <cellStyle name="Output 2 2 2 2 21" xfId="30478"/>
    <cellStyle name="Output 2 2 2 2 3" xfId="30479"/>
    <cellStyle name="Output 2 2 2 2 4" xfId="30480"/>
    <cellStyle name="Output 2 2 2 2 5" xfId="30481"/>
    <cellStyle name="Output 2 2 2 2 6" xfId="30482"/>
    <cellStyle name="Output 2 2 2 2 7" xfId="30483"/>
    <cellStyle name="Output 2 2 2 2 8" xfId="30484"/>
    <cellStyle name="Output 2 2 2 2 9" xfId="30485"/>
    <cellStyle name="Output 2 2 2 20" xfId="30486"/>
    <cellStyle name="Output 2 2 2 21" xfId="30487"/>
    <cellStyle name="Output 2 2 2 22" xfId="30488"/>
    <cellStyle name="Output 2 2 2 3" xfId="30489"/>
    <cellStyle name="Output 2 2 2 4" xfId="30490"/>
    <cellStyle name="Output 2 2 2 5" xfId="30491"/>
    <cellStyle name="Output 2 2 2 6" xfId="30492"/>
    <cellStyle name="Output 2 2 2 7" xfId="30493"/>
    <cellStyle name="Output 2 2 2 8" xfId="30494"/>
    <cellStyle name="Output 2 2 2 9" xfId="30495"/>
    <cellStyle name="Output 2 2 3" xfId="30496"/>
    <cellStyle name="Output 2 2 3 10" xfId="30497"/>
    <cellStyle name="Output 2 2 3 11" xfId="30498"/>
    <cellStyle name="Output 2 2 3 12" xfId="30499"/>
    <cellStyle name="Output 2 2 3 13" xfId="30500"/>
    <cellStyle name="Output 2 2 3 14" xfId="30501"/>
    <cellStyle name="Output 2 2 3 15" xfId="30502"/>
    <cellStyle name="Output 2 2 3 16" xfId="30503"/>
    <cellStyle name="Output 2 2 3 17" xfId="30504"/>
    <cellStyle name="Output 2 2 3 18" xfId="30505"/>
    <cellStyle name="Output 2 2 3 19" xfId="30506"/>
    <cellStyle name="Output 2 2 3 2" xfId="30507"/>
    <cellStyle name="Output 2 2 3 20" xfId="30508"/>
    <cellStyle name="Output 2 2 3 21" xfId="30509"/>
    <cellStyle name="Output 2 2 3 3" xfId="30510"/>
    <cellStyle name="Output 2 2 3 4" xfId="30511"/>
    <cellStyle name="Output 2 2 3 5" xfId="30512"/>
    <cellStyle name="Output 2 2 3 6" xfId="30513"/>
    <cellStyle name="Output 2 2 3 7" xfId="30514"/>
    <cellStyle name="Output 2 2 3 8" xfId="30515"/>
    <cellStyle name="Output 2 2 3 9" xfId="30516"/>
    <cellStyle name="Output 2 2 4" xfId="30517"/>
    <cellStyle name="Output 2 2 5" xfId="30518"/>
    <cellStyle name="Output 2 2 6" xfId="30519"/>
    <cellStyle name="Output 2 2 7" xfId="30520"/>
    <cellStyle name="Output 2 2 8" xfId="30521"/>
    <cellStyle name="Output 2 2 9" xfId="30522"/>
    <cellStyle name="Output 2 3" xfId="30523"/>
    <cellStyle name="Output 2 3 10" xfId="30524"/>
    <cellStyle name="Output 2 3 11" xfId="30525"/>
    <cellStyle name="Output 2 3 12" xfId="30526"/>
    <cellStyle name="Output 2 3 13" xfId="30527"/>
    <cellStyle name="Output 2 3 14" xfId="30528"/>
    <cellStyle name="Output 2 3 15" xfId="30529"/>
    <cellStyle name="Output 2 3 16" xfId="30530"/>
    <cellStyle name="Output 2 3 17" xfId="30531"/>
    <cellStyle name="Output 2 3 18" xfId="30532"/>
    <cellStyle name="Output 2 3 19" xfId="30533"/>
    <cellStyle name="Output 2 3 2" xfId="30534"/>
    <cellStyle name="Output 2 3 2 10" xfId="30535"/>
    <cellStyle name="Output 2 3 2 11" xfId="30536"/>
    <cellStyle name="Output 2 3 2 12" xfId="30537"/>
    <cellStyle name="Output 2 3 2 13" xfId="30538"/>
    <cellStyle name="Output 2 3 2 14" xfId="30539"/>
    <cellStyle name="Output 2 3 2 15" xfId="30540"/>
    <cellStyle name="Output 2 3 2 16" xfId="30541"/>
    <cellStyle name="Output 2 3 2 17" xfId="30542"/>
    <cellStyle name="Output 2 3 2 18" xfId="30543"/>
    <cellStyle name="Output 2 3 2 19" xfId="30544"/>
    <cellStyle name="Output 2 3 2 2" xfId="30545"/>
    <cellStyle name="Output 2 3 2 20" xfId="30546"/>
    <cellStyle name="Output 2 3 2 21" xfId="30547"/>
    <cellStyle name="Output 2 3 2 3" xfId="30548"/>
    <cellStyle name="Output 2 3 2 4" xfId="30549"/>
    <cellStyle name="Output 2 3 2 5" xfId="30550"/>
    <cellStyle name="Output 2 3 2 6" xfId="30551"/>
    <cellStyle name="Output 2 3 2 7" xfId="30552"/>
    <cellStyle name="Output 2 3 2 8" xfId="30553"/>
    <cellStyle name="Output 2 3 2 9" xfId="30554"/>
    <cellStyle name="Output 2 3 20" xfId="30555"/>
    <cellStyle name="Output 2 3 21" xfId="30556"/>
    <cellStyle name="Output 2 3 22" xfId="30557"/>
    <cellStyle name="Output 2 3 3" xfId="30558"/>
    <cellStyle name="Output 2 3 4" xfId="30559"/>
    <cellStyle name="Output 2 3 5" xfId="30560"/>
    <cellStyle name="Output 2 3 6" xfId="30561"/>
    <cellStyle name="Output 2 3 7" xfId="30562"/>
    <cellStyle name="Output 2 3 8" xfId="30563"/>
    <cellStyle name="Output 2 3 9" xfId="30564"/>
    <cellStyle name="Output 2 4" xfId="30565"/>
    <cellStyle name="Output 2 4 10" xfId="30566"/>
    <cellStyle name="Output 2 4 11" xfId="30567"/>
    <cellStyle name="Output 2 4 12" xfId="30568"/>
    <cellStyle name="Output 2 4 13" xfId="30569"/>
    <cellStyle name="Output 2 4 14" xfId="30570"/>
    <cellStyle name="Output 2 4 15" xfId="30571"/>
    <cellStyle name="Output 2 4 16" xfId="30572"/>
    <cellStyle name="Output 2 4 17" xfId="30573"/>
    <cellStyle name="Output 2 4 18" xfId="30574"/>
    <cellStyle name="Output 2 4 19" xfId="30575"/>
    <cellStyle name="Output 2 4 2" xfId="30576"/>
    <cellStyle name="Output 2 4 20" xfId="30577"/>
    <cellStyle name="Output 2 4 21" xfId="30578"/>
    <cellStyle name="Output 2 4 3" xfId="30579"/>
    <cellStyle name="Output 2 4 4" xfId="30580"/>
    <cellStyle name="Output 2 4 5" xfId="30581"/>
    <cellStyle name="Output 2 4 6" xfId="30582"/>
    <cellStyle name="Output 2 4 7" xfId="30583"/>
    <cellStyle name="Output 2 4 8" xfId="30584"/>
    <cellStyle name="Output 2 4 9" xfId="30585"/>
    <cellStyle name="Output 2 5" xfId="30586"/>
    <cellStyle name="Output 2 6" xfId="30587"/>
    <cellStyle name="Output 2 7" xfId="30588"/>
    <cellStyle name="Output 2 8" xfId="30589"/>
    <cellStyle name="Output 2 9" xfId="30590"/>
    <cellStyle name="Output 3" xfId="30591"/>
    <cellStyle name="Output 3 10" xfId="30592"/>
    <cellStyle name="Output 3 11" xfId="30593"/>
    <cellStyle name="Output 3 12" xfId="30594"/>
    <cellStyle name="Output 3 2" xfId="30595"/>
    <cellStyle name="Output 3 2 10" xfId="30596"/>
    <cellStyle name="Output 3 2 11" xfId="30597"/>
    <cellStyle name="Output 3 2 12" xfId="30598"/>
    <cellStyle name="Output 3 2 13" xfId="30599"/>
    <cellStyle name="Output 3 2 14" xfId="30600"/>
    <cellStyle name="Output 3 2 15" xfId="30601"/>
    <cellStyle name="Output 3 2 16" xfId="30602"/>
    <cellStyle name="Output 3 2 17" xfId="30603"/>
    <cellStyle name="Output 3 2 18" xfId="30604"/>
    <cellStyle name="Output 3 2 19" xfId="30605"/>
    <cellStyle name="Output 3 2 2" xfId="30606"/>
    <cellStyle name="Output 3 2 2 10" xfId="30607"/>
    <cellStyle name="Output 3 2 2 11" xfId="30608"/>
    <cellStyle name="Output 3 2 2 12" xfId="30609"/>
    <cellStyle name="Output 3 2 2 13" xfId="30610"/>
    <cellStyle name="Output 3 2 2 14" xfId="30611"/>
    <cellStyle name="Output 3 2 2 15" xfId="30612"/>
    <cellStyle name="Output 3 2 2 16" xfId="30613"/>
    <cellStyle name="Output 3 2 2 17" xfId="30614"/>
    <cellStyle name="Output 3 2 2 18" xfId="30615"/>
    <cellStyle name="Output 3 2 2 19" xfId="30616"/>
    <cellStyle name="Output 3 2 2 2" xfId="30617"/>
    <cellStyle name="Output 3 2 2 20" xfId="30618"/>
    <cellStyle name="Output 3 2 2 21" xfId="30619"/>
    <cellStyle name="Output 3 2 2 3" xfId="30620"/>
    <cellStyle name="Output 3 2 2 4" xfId="30621"/>
    <cellStyle name="Output 3 2 2 5" xfId="30622"/>
    <cellStyle name="Output 3 2 2 6" xfId="30623"/>
    <cellStyle name="Output 3 2 2 7" xfId="30624"/>
    <cellStyle name="Output 3 2 2 8" xfId="30625"/>
    <cellStyle name="Output 3 2 2 9" xfId="30626"/>
    <cellStyle name="Output 3 2 20" xfId="30627"/>
    <cellStyle name="Output 3 2 21" xfId="30628"/>
    <cellStyle name="Output 3 2 22" xfId="30629"/>
    <cellStyle name="Output 3 2 3" xfId="30630"/>
    <cellStyle name="Output 3 2 4" xfId="30631"/>
    <cellStyle name="Output 3 2 5" xfId="30632"/>
    <cellStyle name="Output 3 2 6" xfId="30633"/>
    <cellStyle name="Output 3 2 7" xfId="30634"/>
    <cellStyle name="Output 3 2 8" xfId="30635"/>
    <cellStyle name="Output 3 2 9" xfId="30636"/>
    <cellStyle name="Output 3 3" xfId="30637"/>
    <cellStyle name="Output 3 3 10" xfId="30638"/>
    <cellStyle name="Output 3 3 11" xfId="30639"/>
    <cellStyle name="Output 3 3 12" xfId="30640"/>
    <cellStyle name="Output 3 3 13" xfId="30641"/>
    <cellStyle name="Output 3 3 14" xfId="30642"/>
    <cellStyle name="Output 3 3 15" xfId="30643"/>
    <cellStyle name="Output 3 3 16" xfId="30644"/>
    <cellStyle name="Output 3 3 17" xfId="30645"/>
    <cellStyle name="Output 3 3 18" xfId="30646"/>
    <cellStyle name="Output 3 3 19" xfId="30647"/>
    <cellStyle name="Output 3 3 2" xfId="30648"/>
    <cellStyle name="Output 3 3 20" xfId="30649"/>
    <cellStyle name="Output 3 3 21" xfId="30650"/>
    <cellStyle name="Output 3 3 3" xfId="30651"/>
    <cellStyle name="Output 3 3 4" xfId="30652"/>
    <cellStyle name="Output 3 3 5" xfId="30653"/>
    <cellStyle name="Output 3 3 6" xfId="30654"/>
    <cellStyle name="Output 3 3 7" xfId="30655"/>
    <cellStyle name="Output 3 3 8" xfId="30656"/>
    <cellStyle name="Output 3 3 9" xfId="30657"/>
    <cellStyle name="Output 3 4" xfId="30658"/>
    <cellStyle name="Output 3 5" xfId="30659"/>
    <cellStyle name="Output 3 6" xfId="30660"/>
    <cellStyle name="Output 3 7" xfId="30661"/>
    <cellStyle name="Output 3 8" xfId="30662"/>
    <cellStyle name="Output 3 9" xfId="30663"/>
    <cellStyle name="Output Amounts" xfId="30664"/>
    <cellStyle name="Output Column Headings" xfId="30665"/>
    <cellStyle name="Output Column Headings 2" xfId="30666"/>
    <cellStyle name="Output Line Items" xfId="30667"/>
    <cellStyle name="Output Line Items 2" xfId="30668"/>
    <cellStyle name="Output Line Items 2 2" xfId="30669"/>
    <cellStyle name="Output Line Items 3" xfId="30670"/>
    <cellStyle name="Output Line Items 4" xfId="30671"/>
    <cellStyle name="Output Report Heading" xfId="30672"/>
    <cellStyle name="Output Report Heading 2" xfId="30673"/>
    <cellStyle name="Output Report Title" xfId="30674"/>
    <cellStyle name="overheads" xfId="30675"/>
    <cellStyle name="P" xfId="30676"/>
    <cellStyle name="P 2" xfId="30677"/>
    <cellStyle name="Per0[Cal]" xfId="30678"/>
    <cellStyle name="Per0[Inp]" xfId="30679"/>
    <cellStyle name="Per0[Out L1]" xfId="30680"/>
    <cellStyle name="Per0[Out L1] 10" xfId="30681"/>
    <cellStyle name="Per0[Out L1] 11" xfId="30682"/>
    <cellStyle name="Per0[Out L1] 12" xfId="30683"/>
    <cellStyle name="Per0[Out L1] 13" xfId="30684"/>
    <cellStyle name="Per0[Out L1] 14" xfId="30685"/>
    <cellStyle name="Per0[Out L1] 15" xfId="30686"/>
    <cellStyle name="Per0[Out L1] 16" xfId="30687"/>
    <cellStyle name="Per0[Out L1] 17" xfId="30688"/>
    <cellStyle name="Per0[Out L1] 18" xfId="30689"/>
    <cellStyle name="Per0[Out L1] 19" xfId="30690"/>
    <cellStyle name="Per0[Out L1] 2" xfId="30691"/>
    <cellStyle name="Per0[Out L1] 2 10" xfId="30692"/>
    <cellStyle name="Per0[Out L1] 2 11" xfId="30693"/>
    <cellStyle name="Per0[Out L1] 2 12" xfId="30694"/>
    <cellStyle name="Per0[Out L1] 2 13" xfId="30695"/>
    <cellStyle name="Per0[Out L1] 2 14" xfId="30696"/>
    <cellStyle name="Per0[Out L1] 2 15" xfId="30697"/>
    <cellStyle name="Per0[Out L1] 2 16" xfId="30698"/>
    <cellStyle name="Per0[Out L1] 2 17" xfId="30699"/>
    <cellStyle name="Per0[Out L1] 2 18" xfId="30700"/>
    <cellStyle name="Per0[Out L1] 2 19" xfId="30701"/>
    <cellStyle name="Per0[Out L1] 2 2" xfId="30702"/>
    <cellStyle name="Per0[Out L1] 2 20" xfId="30703"/>
    <cellStyle name="Per0[Out L1] 2 21" xfId="30704"/>
    <cellStyle name="Per0[Out L1] 2 3" xfId="30705"/>
    <cellStyle name="Per0[Out L1] 2 4" xfId="30706"/>
    <cellStyle name="Per0[Out L1] 2 5" xfId="30707"/>
    <cellStyle name="Per0[Out L1] 2 6" xfId="30708"/>
    <cellStyle name="Per0[Out L1] 2 7" xfId="30709"/>
    <cellStyle name="Per0[Out L1] 2 8" xfId="30710"/>
    <cellStyle name="Per0[Out L1] 2 9" xfId="30711"/>
    <cellStyle name="Per0[Out L1] 20" xfId="30712"/>
    <cellStyle name="Per0[Out L1] 21" xfId="30713"/>
    <cellStyle name="Per0[Out L1] 22" xfId="30714"/>
    <cellStyle name="Per0[Out L1] 3" xfId="30715"/>
    <cellStyle name="Per0[Out L1] 4" xfId="30716"/>
    <cellStyle name="Per0[Out L1] 5" xfId="30717"/>
    <cellStyle name="Per0[Out L1] 6" xfId="30718"/>
    <cellStyle name="Per0[Out L1] 7" xfId="30719"/>
    <cellStyle name="Per0[Out L1] 8" xfId="30720"/>
    <cellStyle name="Per0[Out L1] 9" xfId="30721"/>
    <cellStyle name="Per0[Out L2]" xfId="30722"/>
    <cellStyle name="Per0[Out L3]" xfId="30723"/>
    <cellStyle name="Per1[Cal]" xfId="30724"/>
    <cellStyle name="Per1[Inp]" xfId="30725"/>
    <cellStyle name="Per1[Out L1]" xfId="30726"/>
    <cellStyle name="Per1[Out L1] 10" xfId="30727"/>
    <cellStyle name="Per1[Out L1] 11" xfId="30728"/>
    <cellStyle name="Per1[Out L1] 12" xfId="30729"/>
    <cellStyle name="Per1[Out L1] 13" xfId="30730"/>
    <cellStyle name="Per1[Out L1] 14" xfId="30731"/>
    <cellStyle name="Per1[Out L1] 15" xfId="30732"/>
    <cellStyle name="Per1[Out L1] 16" xfId="30733"/>
    <cellStyle name="Per1[Out L1] 17" xfId="30734"/>
    <cellStyle name="Per1[Out L1] 18" xfId="30735"/>
    <cellStyle name="Per1[Out L1] 19" xfId="30736"/>
    <cellStyle name="Per1[Out L1] 2" xfId="30737"/>
    <cellStyle name="Per1[Out L1] 2 10" xfId="30738"/>
    <cellStyle name="Per1[Out L1] 2 11" xfId="30739"/>
    <cellStyle name="Per1[Out L1] 2 12" xfId="30740"/>
    <cellStyle name="Per1[Out L1] 2 13" xfId="30741"/>
    <cellStyle name="Per1[Out L1] 2 14" xfId="30742"/>
    <cellStyle name="Per1[Out L1] 2 15" xfId="30743"/>
    <cellStyle name="Per1[Out L1] 2 16" xfId="30744"/>
    <cellStyle name="Per1[Out L1] 2 17" xfId="30745"/>
    <cellStyle name="Per1[Out L1] 2 18" xfId="30746"/>
    <cellStyle name="Per1[Out L1] 2 19" xfId="30747"/>
    <cellStyle name="Per1[Out L1] 2 2" xfId="30748"/>
    <cellStyle name="Per1[Out L1] 2 20" xfId="30749"/>
    <cellStyle name="Per1[Out L1] 2 21" xfId="30750"/>
    <cellStyle name="Per1[Out L1] 2 3" xfId="30751"/>
    <cellStyle name="Per1[Out L1] 2 4" xfId="30752"/>
    <cellStyle name="Per1[Out L1] 2 5" xfId="30753"/>
    <cellStyle name="Per1[Out L1] 2 6" xfId="30754"/>
    <cellStyle name="Per1[Out L1] 2 7" xfId="30755"/>
    <cellStyle name="Per1[Out L1] 2 8" xfId="30756"/>
    <cellStyle name="Per1[Out L1] 2 9" xfId="30757"/>
    <cellStyle name="Per1[Out L1] 20" xfId="30758"/>
    <cellStyle name="Per1[Out L1] 21" xfId="30759"/>
    <cellStyle name="Per1[Out L1] 22" xfId="30760"/>
    <cellStyle name="Per1[Out L1] 3" xfId="30761"/>
    <cellStyle name="Per1[Out L1] 4" xfId="30762"/>
    <cellStyle name="Per1[Out L1] 5" xfId="30763"/>
    <cellStyle name="Per1[Out L1] 6" xfId="30764"/>
    <cellStyle name="Per1[Out L1] 7" xfId="30765"/>
    <cellStyle name="Per1[Out L1] 8" xfId="30766"/>
    <cellStyle name="Per1[Out L1] 9" xfId="30767"/>
    <cellStyle name="Per1[Out L2]" xfId="30768"/>
    <cellStyle name="Per1[Out L3]" xfId="30769"/>
    <cellStyle name="Per2[Cal]" xfId="30770"/>
    <cellStyle name="Per2[Inp]" xfId="30771"/>
    <cellStyle name="Per2[Out L1]" xfId="30772"/>
    <cellStyle name="Per2[Out L1] 10" xfId="30773"/>
    <cellStyle name="Per2[Out L1] 11" xfId="30774"/>
    <cellStyle name="Per2[Out L1] 12" xfId="30775"/>
    <cellStyle name="Per2[Out L1] 13" xfId="30776"/>
    <cellStyle name="Per2[Out L1] 14" xfId="30777"/>
    <cellStyle name="Per2[Out L1] 15" xfId="30778"/>
    <cellStyle name="Per2[Out L1] 16" xfId="30779"/>
    <cellStyle name="Per2[Out L1] 17" xfId="30780"/>
    <cellStyle name="Per2[Out L1] 18" xfId="30781"/>
    <cellStyle name="Per2[Out L1] 19" xfId="30782"/>
    <cellStyle name="Per2[Out L1] 2" xfId="30783"/>
    <cellStyle name="Per2[Out L1] 2 10" xfId="30784"/>
    <cellStyle name="Per2[Out L1] 2 11" xfId="30785"/>
    <cellStyle name="Per2[Out L1] 2 12" xfId="30786"/>
    <cellStyle name="Per2[Out L1] 2 13" xfId="30787"/>
    <cellStyle name="Per2[Out L1] 2 14" xfId="30788"/>
    <cellStyle name="Per2[Out L1] 2 15" xfId="30789"/>
    <cellStyle name="Per2[Out L1] 2 16" xfId="30790"/>
    <cellStyle name="Per2[Out L1] 2 17" xfId="30791"/>
    <cellStyle name="Per2[Out L1] 2 18" xfId="30792"/>
    <cellStyle name="Per2[Out L1] 2 19" xfId="30793"/>
    <cellStyle name="Per2[Out L1] 2 2" xfId="30794"/>
    <cellStyle name="Per2[Out L1] 2 20" xfId="30795"/>
    <cellStyle name="Per2[Out L1] 2 21" xfId="30796"/>
    <cellStyle name="Per2[Out L1] 2 3" xfId="30797"/>
    <cellStyle name="Per2[Out L1] 2 4" xfId="30798"/>
    <cellStyle name="Per2[Out L1] 2 5" xfId="30799"/>
    <cellStyle name="Per2[Out L1] 2 6" xfId="30800"/>
    <cellStyle name="Per2[Out L1] 2 7" xfId="30801"/>
    <cellStyle name="Per2[Out L1] 2 8" xfId="30802"/>
    <cellStyle name="Per2[Out L1] 2 9" xfId="30803"/>
    <cellStyle name="Per2[Out L1] 20" xfId="30804"/>
    <cellStyle name="Per2[Out L1] 21" xfId="30805"/>
    <cellStyle name="Per2[Out L1] 22" xfId="30806"/>
    <cellStyle name="Per2[Out L1] 3" xfId="30807"/>
    <cellStyle name="Per2[Out L1] 4" xfId="30808"/>
    <cellStyle name="Per2[Out L1] 5" xfId="30809"/>
    <cellStyle name="Per2[Out L1] 6" xfId="30810"/>
    <cellStyle name="Per2[Out L1] 7" xfId="30811"/>
    <cellStyle name="Per2[Out L1] 8" xfId="30812"/>
    <cellStyle name="Per2[Out L1] 9" xfId="30813"/>
    <cellStyle name="Per2[Out L2]" xfId="30814"/>
    <cellStyle name="Per2[Out L3]" xfId="30815"/>
    <cellStyle name="Per3[Cal]" xfId="30816"/>
    <cellStyle name="Per3[Inp]" xfId="30817"/>
    <cellStyle name="Per3[Out L1]" xfId="30818"/>
    <cellStyle name="Per3[Out L1] 10" xfId="30819"/>
    <cellStyle name="Per3[Out L1] 11" xfId="30820"/>
    <cellStyle name="Per3[Out L1] 12" xfId="30821"/>
    <cellStyle name="Per3[Out L1] 13" xfId="30822"/>
    <cellStyle name="Per3[Out L1] 14" xfId="30823"/>
    <cellStyle name="Per3[Out L1] 15" xfId="30824"/>
    <cellStyle name="Per3[Out L1] 16" xfId="30825"/>
    <cellStyle name="Per3[Out L1] 17" xfId="30826"/>
    <cellStyle name="Per3[Out L1] 18" xfId="30827"/>
    <cellStyle name="Per3[Out L1] 19" xfId="30828"/>
    <cellStyle name="Per3[Out L1] 2" xfId="30829"/>
    <cellStyle name="Per3[Out L1] 2 10" xfId="30830"/>
    <cellStyle name="Per3[Out L1] 2 11" xfId="30831"/>
    <cellStyle name="Per3[Out L1] 2 12" xfId="30832"/>
    <cellStyle name="Per3[Out L1] 2 13" xfId="30833"/>
    <cellStyle name="Per3[Out L1] 2 14" xfId="30834"/>
    <cellStyle name="Per3[Out L1] 2 15" xfId="30835"/>
    <cellStyle name="Per3[Out L1] 2 16" xfId="30836"/>
    <cellStyle name="Per3[Out L1] 2 17" xfId="30837"/>
    <cellStyle name="Per3[Out L1] 2 18" xfId="30838"/>
    <cellStyle name="Per3[Out L1] 2 19" xfId="30839"/>
    <cellStyle name="Per3[Out L1] 2 2" xfId="30840"/>
    <cellStyle name="Per3[Out L1] 2 20" xfId="30841"/>
    <cellStyle name="Per3[Out L1] 2 21" xfId="30842"/>
    <cellStyle name="Per3[Out L1] 2 3" xfId="30843"/>
    <cellStyle name="Per3[Out L1] 2 4" xfId="30844"/>
    <cellStyle name="Per3[Out L1] 2 5" xfId="30845"/>
    <cellStyle name="Per3[Out L1] 2 6" xfId="30846"/>
    <cellStyle name="Per3[Out L1] 2 7" xfId="30847"/>
    <cellStyle name="Per3[Out L1] 2 8" xfId="30848"/>
    <cellStyle name="Per3[Out L1] 2 9" xfId="30849"/>
    <cellStyle name="Per3[Out L1] 20" xfId="30850"/>
    <cellStyle name="Per3[Out L1] 21" xfId="30851"/>
    <cellStyle name="Per3[Out L1] 22" xfId="30852"/>
    <cellStyle name="Per3[Out L1] 3" xfId="30853"/>
    <cellStyle name="Per3[Out L1] 4" xfId="30854"/>
    <cellStyle name="Per3[Out L1] 5" xfId="30855"/>
    <cellStyle name="Per3[Out L1] 6" xfId="30856"/>
    <cellStyle name="Per3[Out L1] 7" xfId="30857"/>
    <cellStyle name="Per3[Out L1] 8" xfId="30858"/>
    <cellStyle name="Per3[Out L1] 9" xfId="30859"/>
    <cellStyle name="Per3[Out L2]" xfId="30860"/>
    <cellStyle name="Per3[Out L3]" xfId="30861"/>
    <cellStyle name="Perc0_Cal" xfId="30862"/>
    <cellStyle name="Perc1_Cal" xfId="30863"/>
    <cellStyle name="Perc2_Cal" xfId="30864"/>
    <cellStyle name="Percen - Style2" xfId="30865"/>
    <cellStyle name="Percen - Style3" xfId="30866"/>
    <cellStyle name="Percent" xfId="2" builtinId="5"/>
    <cellStyle name="Percent [0%]" xfId="30867"/>
    <cellStyle name="Percent [0.00%]" xfId="30868"/>
    <cellStyle name="Percent [2]" xfId="30869"/>
    <cellStyle name="Percent [2] 2" xfId="30870"/>
    <cellStyle name="Percent [2] 3" xfId="30871"/>
    <cellStyle name="Percent [2] 4" xfId="30872"/>
    <cellStyle name="Percent [2] U" xfId="30873"/>
    <cellStyle name="Percent [2] U 2" xfId="30874"/>
    <cellStyle name="Percent 10" xfId="30875"/>
    <cellStyle name="Percent 10 2" xfId="30876"/>
    <cellStyle name="Percent 10 3" xfId="30877"/>
    <cellStyle name="Percent 11" xfId="30878"/>
    <cellStyle name="Percent 11 2" xfId="30879"/>
    <cellStyle name="Percent 12" xfId="30880"/>
    <cellStyle name="Percent 13" xfId="30881"/>
    <cellStyle name="Percent 14" xfId="30882"/>
    <cellStyle name="Percent 15" xfId="30883"/>
    <cellStyle name="Percent 15 2" xfId="30884"/>
    <cellStyle name="Percent 16" xfId="30885"/>
    <cellStyle name="Percent 16 2" xfId="30886"/>
    <cellStyle name="Percent 16 3" xfId="30887"/>
    <cellStyle name="Percent 17" xfId="30888"/>
    <cellStyle name="Percent 18" xfId="30889"/>
    <cellStyle name="Percent 19" xfId="30890"/>
    <cellStyle name="Percent 2" xfId="30891"/>
    <cellStyle name="Percent 2 2" xfId="30892"/>
    <cellStyle name="Percent 2 2 2" xfId="30893"/>
    <cellStyle name="Percent 2 3" xfId="30894"/>
    <cellStyle name="Percent 2 3 2" xfId="30895"/>
    <cellStyle name="Percent 2_2013.10.28.CP5 CCR Tariffs Inc Further MSC" xfId="30896"/>
    <cellStyle name="Percent 20" xfId="30897"/>
    <cellStyle name="Percent 21" xfId="30898"/>
    <cellStyle name="Percent 22" xfId="30899"/>
    <cellStyle name="Percent 23" xfId="30900"/>
    <cellStyle name="Percent 24" xfId="30901"/>
    <cellStyle name="Percent 25" xfId="30902"/>
    <cellStyle name="Percent 26" xfId="30903"/>
    <cellStyle name="Percent 27" xfId="30904"/>
    <cellStyle name="Percent 28" xfId="30905"/>
    <cellStyle name="Percent 29" xfId="30906"/>
    <cellStyle name="Percent 3" xfId="30907"/>
    <cellStyle name="Percent 3 2" xfId="30908"/>
    <cellStyle name="Percent 3 3" xfId="30909"/>
    <cellStyle name="Percent 3 3 10" xfId="30910"/>
    <cellStyle name="Percent 3 3 11" xfId="30911"/>
    <cellStyle name="Percent 3 3 12" xfId="30912"/>
    <cellStyle name="Percent 3 3 13" xfId="30913"/>
    <cellStyle name="Percent 3 3 14" xfId="30914"/>
    <cellStyle name="Percent 3 3 2" xfId="30915"/>
    <cellStyle name="Percent 3 3 2 10" xfId="30916"/>
    <cellStyle name="Percent 3 3 2 11" xfId="30917"/>
    <cellStyle name="Percent 3 3 2 12" xfId="30918"/>
    <cellStyle name="Percent 3 3 2 2" xfId="30919"/>
    <cellStyle name="Percent 3 3 2 2 10" xfId="30920"/>
    <cellStyle name="Percent 3 3 2 2 11" xfId="30921"/>
    <cellStyle name="Percent 3 3 2 2 2" xfId="30922"/>
    <cellStyle name="Percent 3 3 2 2 2 10" xfId="30923"/>
    <cellStyle name="Percent 3 3 2 2 2 2" xfId="30924"/>
    <cellStyle name="Percent 3 3 2 2 2 2 2" xfId="30925"/>
    <cellStyle name="Percent 3 3 2 2 2 2 2 2" xfId="30926"/>
    <cellStyle name="Percent 3 3 2 2 2 2 2 2 2" xfId="30927"/>
    <cellStyle name="Percent 3 3 2 2 2 2 2 2 3" xfId="30928"/>
    <cellStyle name="Percent 3 3 2 2 2 2 2 2 4" xfId="30929"/>
    <cellStyle name="Percent 3 3 2 2 2 2 2 3" xfId="30930"/>
    <cellStyle name="Percent 3 3 2 2 2 2 2 3 2" xfId="30931"/>
    <cellStyle name="Percent 3 3 2 2 2 2 2 3 3" xfId="30932"/>
    <cellStyle name="Percent 3 3 2 2 2 2 2 4" xfId="30933"/>
    <cellStyle name="Percent 3 3 2 2 2 2 2 4 2" xfId="30934"/>
    <cellStyle name="Percent 3 3 2 2 2 2 2 4 3" xfId="30935"/>
    <cellStyle name="Percent 3 3 2 2 2 2 2 5" xfId="30936"/>
    <cellStyle name="Percent 3 3 2 2 2 2 2 6" xfId="30937"/>
    <cellStyle name="Percent 3 3 2 2 2 2 3" xfId="30938"/>
    <cellStyle name="Percent 3 3 2 2 2 2 3 2" xfId="30939"/>
    <cellStyle name="Percent 3 3 2 2 2 2 3 3" xfId="30940"/>
    <cellStyle name="Percent 3 3 2 2 2 2 3 4" xfId="30941"/>
    <cellStyle name="Percent 3 3 2 2 2 2 4" xfId="30942"/>
    <cellStyle name="Percent 3 3 2 2 2 2 4 2" xfId="30943"/>
    <cellStyle name="Percent 3 3 2 2 2 2 4 3" xfId="30944"/>
    <cellStyle name="Percent 3 3 2 2 2 2 5" xfId="30945"/>
    <cellStyle name="Percent 3 3 2 2 2 2 5 2" xfId="30946"/>
    <cellStyle name="Percent 3 3 2 2 2 2 5 3" xfId="30947"/>
    <cellStyle name="Percent 3 3 2 2 2 2 6" xfId="30948"/>
    <cellStyle name="Percent 3 3 2 2 2 2 7" xfId="30949"/>
    <cellStyle name="Percent 3 3 2 2 2 2 8" xfId="30950"/>
    <cellStyle name="Percent 3 3 2 2 2 2 9" xfId="30951"/>
    <cellStyle name="Percent 3 3 2 2 2 3" xfId="30952"/>
    <cellStyle name="Percent 3 3 2 2 2 3 2" xfId="30953"/>
    <cellStyle name="Percent 3 3 2 2 2 3 2 2" xfId="30954"/>
    <cellStyle name="Percent 3 3 2 2 2 3 2 3" xfId="30955"/>
    <cellStyle name="Percent 3 3 2 2 2 3 2 4" xfId="30956"/>
    <cellStyle name="Percent 3 3 2 2 2 3 3" xfId="30957"/>
    <cellStyle name="Percent 3 3 2 2 2 3 3 2" xfId="30958"/>
    <cellStyle name="Percent 3 3 2 2 2 3 3 3" xfId="30959"/>
    <cellStyle name="Percent 3 3 2 2 2 3 4" xfId="30960"/>
    <cellStyle name="Percent 3 3 2 2 2 3 4 2" xfId="30961"/>
    <cellStyle name="Percent 3 3 2 2 2 3 4 3" xfId="30962"/>
    <cellStyle name="Percent 3 3 2 2 2 3 5" xfId="30963"/>
    <cellStyle name="Percent 3 3 2 2 2 3 6" xfId="30964"/>
    <cellStyle name="Percent 3 3 2 2 2 4" xfId="30965"/>
    <cellStyle name="Percent 3 3 2 2 2 4 2" xfId="30966"/>
    <cellStyle name="Percent 3 3 2 2 2 4 3" xfId="30967"/>
    <cellStyle name="Percent 3 3 2 2 2 4 4" xfId="30968"/>
    <cellStyle name="Percent 3 3 2 2 2 5" xfId="30969"/>
    <cellStyle name="Percent 3 3 2 2 2 5 2" xfId="30970"/>
    <cellStyle name="Percent 3 3 2 2 2 5 3" xfId="30971"/>
    <cellStyle name="Percent 3 3 2 2 2 6" xfId="30972"/>
    <cellStyle name="Percent 3 3 2 2 2 6 2" xfId="30973"/>
    <cellStyle name="Percent 3 3 2 2 2 6 3" xfId="30974"/>
    <cellStyle name="Percent 3 3 2 2 2 7" xfId="30975"/>
    <cellStyle name="Percent 3 3 2 2 2 8" xfId="30976"/>
    <cellStyle name="Percent 3 3 2 2 2 9" xfId="30977"/>
    <cellStyle name="Percent 3 3 2 2 3" xfId="30978"/>
    <cellStyle name="Percent 3 3 2 2 3 2" xfId="30979"/>
    <cellStyle name="Percent 3 3 2 2 3 2 2" xfId="30980"/>
    <cellStyle name="Percent 3 3 2 2 3 2 2 2" xfId="30981"/>
    <cellStyle name="Percent 3 3 2 2 3 2 2 3" xfId="30982"/>
    <cellStyle name="Percent 3 3 2 2 3 2 2 4" xfId="30983"/>
    <cellStyle name="Percent 3 3 2 2 3 2 3" xfId="30984"/>
    <cellStyle name="Percent 3 3 2 2 3 2 3 2" xfId="30985"/>
    <cellStyle name="Percent 3 3 2 2 3 2 3 3" xfId="30986"/>
    <cellStyle name="Percent 3 3 2 2 3 2 4" xfId="30987"/>
    <cellStyle name="Percent 3 3 2 2 3 2 4 2" xfId="30988"/>
    <cellStyle name="Percent 3 3 2 2 3 2 4 3" xfId="30989"/>
    <cellStyle name="Percent 3 3 2 2 3 2 5" xfId="30990"/>
    <cellStyle name="Percent 3 3 2 2 3 2 6" xfId="30991"/>
    <cellStyle name="Percent 3 3 2 2 3 3" xfId="30992"/>
    <cellStyle name="Percent 3 3 2 2 3 3 2" xfId="30993"/>
    <cellStyle name="Percent 3 3 2 2 3 3 3" xfId="30994"/>
    <cellStyle name="Percent 3 3 2 2 3 3 4" xfId="30995"/>
    <cellStyle name="Percent 3 3 2 2 3 4" xfId="30996"/>
    <cellStyle name="Percent 3 3 2 2 3 4 2" xfId="30997"/>
    <cellStyle name="Percent 3 3 2 2 3 4 3" xfId="30998"/>
    <cellStyle name="Percent 3 3 2 2 3 5" xfId="30999"/>
    <cellStyle name="Percent 3 3 2 2 3 5 2" xfId="31000"/>
    <cellStyle name="Percent 3 3 2 2 3 5 3" xfId="31001"/>
    <cellStyle name="Percent 3 3 2 2 3 6" xfId="31002"/>
    <cellStyle name="Percent 3 3 2 2 3 7" xfId="31003"/>
    <cellStyle name="Percent 3 3 2 2 3 8" xfId="31004"/>
    <cellStyle name="Percent 3 3 2 2 3 9" xfId="31005"/>
    <cellStyle name="Percent 3 3 2 2 4" xfId="31006"/>
    <cellStyle name="Percent 3 3 2 2 4 2" xfId="31007"/>
    <cellStyle name="Percent 3 3 2 2 4 2 2" xfId="31008"/>
    <cellStyle name="Percent 3 3 2 2 4 2 3" xfId="31009"/>
    <cellStyle name="Percent 3 3 2 2 4 2 4" xfId="31010"/>
    <cellStyle name="Percent 3 3 2 2 4 3" xfId="31011"/>
    <cellStyle name="Percent 3 3 2 2 4 3 2" xfId="31012"/>
    <cellStyle name="Percent 3 3 2 2 4 3 3" xfId="31013"/>
    <cellStyle name="Percent 3 3 2 2 4 4" xfId="31014"/>
    <cellStyle name="Percent 3 3 2 2 4 4 2" xfId="31015"/>
    <cellStyle name="Percent 3 3 2 2 4 4 3" xfId="31016"/>
    <cellStyle name="Percent 3 3 2 2 4 5" xfId="31017"/>
    <cellStyle name="Percent 3 3 2 2 4 6" xfId="31018"/>
    <cellStyle name="Percent 3 3 2 2 5" xfId="31019"/>
    <cellStyle name="Percent 3 3 2 2 5 2" xfId="31020"/>
    <cellStyle name="Percent 3 3 2 2 5 3" xfId="31021"/>
    <cellStyle name="Percent 3 3 2 2 5 4" xfId="31022"/>
    <cellStyle name="Percent 3 3 2 2 6" xfId="31023"/>
    <cellStyle name="Percent 3 3 2 2 6 2" xfId="31024"/>
    <cellStyle name="Percent 3 3 2 2 6 3" xfId="31025"/>
    <cellStyle name="Percent 3 3 2 2 7" xfId="31026"/>
    <cellStyle name="Percent 3 3 2 2 7 2" xfId="31027"/>
    <cellStyle name="Percent 3 3 2 2 7 3" xfId="31028"/>
    <cellStyle name="Percent 3 3 2 2 8" xfId="31029"/>
    <cellStyle name="Percent 3 3 2 2 9" xfId="31030"/>
    <cellStyle name="Percent 3 3 2 3" xfId="31031"/>
    <cellStyle name="Percent 3 3 2 3 10" xfId="31032"/>
    <cellStyle name="Percent 3 3 2 3 2" xfId="31033"/>
    <cellStyle name="Percent 3 3 2 3 2 2" xfId="31034"/>
    <cellStyle name="Percent 3 3 2 3 2 2 2" xfId="31035"/>
    <cellStyle name="Percent 3 3 2 3 2 2 2 2" xfId="31036"/>
    <cellStyle name="Percent 3 3 2 3 2 2 2 3" xfId="31037"/>
    <cellStyle name="Percent 3 3 2 3 2 2 2 4" xfId="31038"/>
    <cellStyle name="Percent 3 3 2 3 2 2 3" xfId="31039"/>
    <cellStyle name="Percent 3 3 2 3 2 2 3 2" xfId="31040"/>
    <cellStyle name="Percent 3 3 2 3 2 2 3 3" xfId="31041"/>
    <cellStyle name="Percent 3 3 2 3 2 2 4" xfId="31042"/>
    <cellStyle name="Percent 3 3 2 3 2 2 4 2" xfId="31043"/>
    <cellStyle name="Percent 3 3 2 3 2 2 4 3" xfId="31044"/>
    <cellStyle name="Percent 3 3 2 3 2 2 5" xfId="31045"/>
    <cellStyle name="Percent 3 3 2 3 2 2 6" xfId="31046"/>
    <cellStyle name="Percent 3 3 2 3 2 3" xfId="31047"/>
    <cellStyle name="Percent 3 3 2 3 2 3 2" xfId="31048"/>
    <cellStyle name="Percent 3 3 2 3 2 3 3" xfId="31049"/>
    <cellStyle name="Percent 3 3 2 3 2 3 4" xfId="31050"/>
    <cellStyle name="Percent 3 3 2 3 2 4" xfId="31051"/>
    <cellStyle name="Percent 3 3 2 3 2 4 2" xfId="31052"/>
    <cellStyle name="Percent 3 3 2 3 2 4 3" xfId="31053"/>
    <cellStyle name="Percent 3 3 2 3 2 5" xfId="31054"/>
    <cellStyle name="Percent 3 3 2 3 2 5 2" xfId="31055"/>
    <cellStyle name="Percent 3 3 2 3 2 5 3" xfId="31056"/>
    <cellStyle name="Percent 3 3 2 3 2 6" xfId="31057"/>
    <cellStyle name="Percent 3 3 2 3 2 7" xfId="31058"/>
    <cellStyle name="Percent 3 3 2 3 2 8" xfId="31059"/>
    <cellStyle name="Percent 3 3 2 3 2 9" xfId="31060"/>
    <cellStyle name="Percent 3 3 2 3 3" xfId="31061"/>
    <cellStyle name="Percent 3 3 2 3 3 2" xfId="31062"/>
    <cellStyle name="Percent 3 3 2 3 3 2 2" xfId="31063"/>
    <cellStyle name="Percent 3 3 2 3 3 2 3" xfId="31064"/>
    <cellStyle name="Percent 3 3 2 3 3 2 4" xfId="31065"/>
    <cellStyle name="Percent 3 3 2 3 3 3" xfId="31066"/>
    <cellStyle name="Percent 3 3 2 3 3 3 2" xfId="31067"/>
    <cellStyle name="Percent 3 3 2 3 3 3 3" xfId="31068"/>
    <cellStyle name="Percent 3 3 2 3 3 4" xfId="31069"/>
    <cellStyle name="Percent 3 3 2 3 3 4 2" xfId="31070"/>
    <cellStyle name="Percent 3 3 2 3 3 4 3" xfId="31071"/>
    <cellStyle name="Percent 3 3 2 3 3 5" xfId="31072"/>
    <cellStyle name="Percent 3 3 2 3 3 6" xfId="31073"/>
    <cellStyle name="Percent 3 3 2 3 4" xfId="31074"/>
    <cellStyle name="Percent 3 3 2 3 4 2" xfId="31075"/>
    <cellStyle name="Percent 3 3 2 3 4 3" xfId="31076"/>
    <cellStyle name="Percent 3 3 2 3 4 4" xfId="31077"/>
    <cellStyle name="Percent 3 3 2 3 5" xfId="31078"/>
    <cellStyle name="Percent 3 3 2 3 5 2" xfId="31079"/>
    <cellStyle name="Percent 3 3 2 3 5 3" xfId="31080"/>
    <cellStyle name="Percent 3 3 2 3 6" xfId="31081"/>
    <cellStyle name="Percent 3 3 2 3 6 2" xfId="31082"/>
    <cellStyle name="Percent 3 3 2 3 6 3" xfId="31083"/>
    <cellStyle name="Percent 3 3 2 3 7" xfId="31084"/>
    <cellStyle name="Percent 3 3 2 3 8" xfId="31085"/>
    <cellStyle name="Percent 3 3 2 3 9" xfId="31086"/>
    <cellStyle name="Percent 3 3 2 4" xfId="31087"/>
    <cellStyle name="Percent 3 3 2 4 2" xfId="31088"/>
    <cellStyle name="Percent 3 3 2 4 2 2" xfId="31089"/>
    <cellStyle name="Percent 3 3 2 4 2 2 2" xfId="31090"/>
    <cellStyle name="Percent 3 3 2 4 2 2 3" xfId="31091"/>
    <cellStyle name="Percent 3 3 2 4 2 2 4" xfId="31092"/>
    <cellStyle name="Percent 3 3 2 4 2 3" xfId="31093"/>
    <cellStyle name="Percent 3 3 2 4 2 3 2" xfId="31094"/>
    <cellStyle name="Percent 3 3 2 4 2 3 3" xfId="31095"/>
    <cellStyle name="Percent 3 3 2 4 2 4" xfId="31096"/>
    <cellStyle name="Percent 3 3 2 4 2 4 2" xfId="31097"/>
    <cellStyle name="Percent 3 3 2 4 2 4 3" xfId="31098"/>
    <cellStyle name="Percent 3 3 2 4 2 5" xfId="31099"/>
    <cellStyle name="Percent 3 3 2 4 2 6" xfId="31100"/>
    <cellStyle name="Percent 3 3 2 4 3" xfId="31101"/>
    <cellStyle name="Percent 3 3 2 4 3 2" xfId="31102"/>
    <cellStyle name="Percent 3 3 2 4 3 3" xfId="31103"/>
    <cellStyle name="Percent 3 3 2 4 3 4" xfId="31104"/>
    <cellStyle name="Percent 3 3 2 4 4" xfId="31105"/>
    <cellStyle name="Percent 3 3 2 4 4 2" xfId="31106"/>
    <cellStyle name="Percent 3 3 2 4 4 3" xfId="31107"/>
    <cellStyle name="Percent 3 3 2 4 5" xfId="31108"/>
    <cellStyle name="Percent 3 3 2 4 5 2" xfId="31109"/>
    <cellStyle name="Percent 3 3 2 4 5 3" xfId="31110"/>
    <cellStyle name="Percent 3 3 2 4 6" xfId="31111"/>
    <cellStyle name="Percent 3 3 2 4 7" xfId="31112"/>
    <cellStyle name="Percent 3 3 2 4 8" xfId="31113"/>
    <cellStyle name="Percent 3 3 2 4 9" xfId="31114"/>
    <cellStyle name="Percent 3 3 2 5" xfId="31115"/>
    <cellStyle name="Percent 3 3 2 5 2" xfId="31116"/>
    <cellStyle name="Percent 3 3 2 5 2 2" xfId="31117"/>
    <cellStyle name="Percent 3 3 2 5 2 3" xfId="31118"/>
    <cellStyle name="Percent 3 3 2 5 2 4" xfId="31119"/>
    <cellStyle name="Percent 3 3 2 5 3" xfId="31120"/>
    <cellStyle name="Percent 3 3 2 5 3 2" xfId="31121"/>
    <cellStyle name="Percent 3 3 2 5 3 3" xfId="31122"/>
    <cellStyle name="Percent 3 3 2 5 4" xfId="31123"/>
    <cellStyle name="Percent 3 3 2 5 4 2" xfId="31124"/>
    <cellStyle name="Percent 3 3 2 5 4 3" xfId="31125"/>
    <cellStyle name="Percent 3 3 2 5 5" xfId="31126"/>
    <cellStyle name="Percent 3 3 2 5 6" xfId="31127"/>
    <cellStyle name="Percent 3 3 2 6" xfId="31128"/>
    <cellStyle name="Percent 3 3 2 6 2" xfId="31129"/>
    <cellStyle name="Percent 3 3 2 6 3" xfId="31130"/>
    <cellStyle name="Percent 3 3 2 6 4" xfId="31131"/>
    <cellStyle name="Percent 3 3 2 7" xfId="31132"/>
    <cellStyle name="Percent 3 3 2 7 2" xfId="31133"/>
    <cellStyle name="Percent 3 3 2 7 3" xfId="31134"/>
    <cellStyle name="Percent 3 3 2 8" xfId="31135"/>
    <cellStyle name="Percent 3 3 2 8 2" xfId="31136"/>
    <cellStyle name="Percent 3 3 2 8 3" xfId="31137"/>
    <cellStyle name="Percent 3 3 2 9" xfId="31138"/>
    <cellStyle name="Percent 3 3 3" xfId="31139"/>
    <cellStyle name="Percent 3 3 3 10" xfId="31140"/>
    <cellStyle name="Percent 3 3 3 11" xfId="31141"/>
    <cellStyle name="Percent 3 3 3 2" xfId="31142"/>
    <cellStyle name="Percent 3 3 3 2 10" xfId="31143"/>
    <cellStyle name="Percent 3 3 3 2 2" xfId="31144"/>
    <cellStyle name="Percent 3 3 3 2 2 2" xfId="31145"/>
    <cellStyle name="Percent 3 3 3 2 2 2 2" xfId="31146"/>
    <cellStyle name="Percent 3 3 3 2 2 2 2 2" xfId="31147"/>
    <cellStyle name="Percent 3 3 3 2 2 2 2 3" xfId="31148"/>
    <cellStyle name="Percent 3 3 3 2 2 2 2 4" xfId="31149"/>
    <cellStyle name="Percent 3 3 3 2 2 2 3" xfId="31150"/>
    <cellStyle name="Percent 3 3 3 2 2 2 3 2" xfId="31151"/>
    <cellStyle name="Percent 3 3 3 2 2 2 3 3" xfId="31152"/>
    <cellStyle name="Percent 3 3 3 2 2 2 4" xfId="31153"/>
    <cellStyle name="Percent 3 3 3 2 2 2 4 2" xfId="31154"/>
    <cellStyle name="Percent 3 3 3 2 2 2 4 3" xfId="31155"/>
    <cellStyle name="Percent 3 3 3 2 2 2 5" xfId="31156"/>
    <cellStyle name="Percent 3 3 3 2 2 2 6" xfId="31157"/>
    <cellStyle name="Percent 3 3 3 2 2 3" xfId="31158"/>
    <cellStyle name="Percent 3 3 3 2 2 3 2" xfId="31159"/>
    <cellStyle name="Percent 3 3 3 2 2 3 3" xfId="31160"/>
    <cellStyle name="Percent 3 3 3 2 2 3 4" xfId="31161"/>
    <cellStyle name="Percent 3 3 3 2 2 4" xfId="31162"/>
    <cellStyle name="Percent 3 3 3 2 2 4 2" xfId="31163"/>
    <cellStyle name="Percent 3 3 3 2 2 4 3" xfId="31164"/>
    <cellStyle name="Percent 3 3 3 2 2 5" xfId="31165"/>
    <cellStyle name="Percent 3 3 3 2 2 5 2" xfId="31166"/>
    <cellStyle name="Percent 3 3 3 2 2 5 3" xfId="31167"/>
    <cellStyle name="Percent 3 3 3 2 2 6" xfId="31168"/>
    <cellStyle name="Percent 3 3 3 2 2 7" xfId="31169"/>
    <cellStyle name="Percent 3 3 3 2 2 8" xfId="31170"/>
    <cellStyle name="Percent 3 3 3 2 2 9" xfId="31171"/>
    <cellStyle name="Percent 3 3 3 2 3" xfId="31172"/>
    <cellStyle name="Percent 3 3 3 2 3 2" xfId="31173"/>
    <cellStyle name="Percent 3 3 3 2 3 2 2" xfId="31174"/>
    <cellStyle name="Percent 3 3 3 2 3 2 3" xfId="31175"/>
    <cellStyle name="Percent 3 3 3 2 3 2 4" xfId="31176"/>
    <cellStyle name="Percent 3 3 3 2 3 3" xfId="31177"/>
    <cellStyle name="Percent 3 3 3 2 3 3 2" xfId="31178"/>
    <cellStyle name="Percent 3 3 3 2 3 3 3" xfId="31179"/>
    <cellStyle name="Percent 3 3 3 2 3 4" xfId="31180"/>
    <cellStyle name="Percent 3 3 3 2 3 4 2" xfId="31181"/>
    <cellStyle name="Percent 3 3 3 2 3 4 3" xfId="31182"/>
    <cellStyle name="Percent 3 3 3 2 3 5" xfId="31183"/>
    <cellStyle name="Percent 3 3 3 2 3 6" xfId="31184"/>
    <cellStyle name="Percent 3 3 3 2 4" xfId="31185"/>
    <cellStyle name="Percent 3 3 3 2 4 2" xfId="31186"/>
    <cellStyle name="Percent 3 3 3 2 4 3" xfId="31187"/>
    <cellStyle name="Percent 3 3 3 2 4 4" xfId="31188"/>
    <cellStyle name="Percent 3 3 3 2 5" xfId="31189"/>
    <cellStyle name="Percent 3 3 3 2 5 2" xfId="31190"/>
    <cellStyle name="Percent 3 3 3 2 5 3" xfId="31191"/>
    <cellStyle name="Percent 3 3 3 2 6" xfId="31192"/>
    <cellStyle name="Percent 3 3 3 2 6 2" xfId="31193"/>
    <cellStyle name="Percent 3 3 3 2 6 3" xfId="31194"/>
    <cellStyle name="Percent 3 3 3 2 7" xfId="31195"/>
    <cellStyle name="Percent 3 3 3 2 8" xfId="31196"/>
    <cellStyle name="Percent 3 3 3 2 9" xfId="31197"/>
    <cellStyle name="Percent 3 3 3 3" xfId="31198"/>
    <cellStyle name="Percent 3 3 3 3 2" xfId="31199"/>
    <cellStyle name="Percent 3 3 3 3 2 2" xfId="31200"/>
    <cellStyle name="Percent 3 3 3 3 2 2 2" xfId="31201"/>
    <cellStyle name="Percent 3 3 3 3 2 2 3" xfId="31202"/>
    <cellStyle name="Percent 3 3 3 3 2 2 4" xfId="31203"/>
    <cellStyle name="Percent 3 3 3 3 2 3" xfId="31204"/>
    <cellStyle name="Percent 3 3 3 3 2 3 2" xfId="31205"/>
    <cellStyle name="Percent 3 3 3 3 2 3 3" xfId="31206"/>
    <cellStyle name="Percent 3 3 3 3 2 4" xfId="31207"/>
    <cellStyle name="Percent 3 3 3 3 2 4 2" xfId="31208"/>
    <cellStyle name="Percent 3 3 3 3 2 4 3" xfId="31209"/>
    <cellStyle name="Percent 3 3 3 3 2 5" xfId="31210"/>
    <cellStyle name="Percent 3 3 3 3 2 6" xfId="31211"/>
    <cellStyle name="Percent 3 3 3 3 3" xfId="31212"/>
    <cellStyle name="Percent 3 3 3 3 3 2" xfId="31213"/>
    <cellStyle name="Percent 3 3 3 3 3 3" xfId="31214"/>
    <cellStyle name="Percent 3 3 3 3 3 4" xfId="31215"/>
    <cellStyle name="Percent 3 3 3 3 4" xfId="31216"/>
    <cellStyle name="Percent 3 3 3 3 4 2" xfId="31217"/>
    <cellStyle name="Percent 3 3 3 3 4 3" xfId="31218"/>
    <cellStyle name="Percent 3 3 3 3 5" xfId="31219"/>
    <cellStyle name="Percent 3 3 3 3 5 2" xfId="31220"/>
    <cellStyle name="Percent 3 3 3 3 5 3" xfId="31221"/>
    <cellStyle name="Percent 3 3 3 3 6" xfId="31222"/>
    <cellStyle name="Percent 3 3 3 3 7" xfId="31223"/>
    <cellStyle name="Percent 3 3 3 3 8" xfId="31224"/>
    <cellStyle name="Percent 3 3 3 3 9" xfId="31225"/>
    <cellStyle name="Percent 3 3 3 4" xfId="31226"/>
    <cellStyle name="Percent 3 3 3 4 2" xfId="31227"/>
    <cellStyle name="Percent 3 3 3 4 2 2" xfId="31228"/>
    <cellStyle name="Percent 3 3 3 4 2 3" xfId="31229"/>
    <cellStyle name="Percent 3 3 3 4 2 4" xfId="31230"/>
    <cellStyle name="Percent 3 3 3 4 3" xfId="31231"/>
    <cellStyle name="Percent 3 3 3 4 3 2" xfId="31232"/>
    <cellStyle name="Percent 3 3 3 4 3 3" xfId="31233"/>
    <cellStyle name="Percent 3 3 3 4 4" xfId="31234"/>
    <cellStyle name="Percent 3 3 3 4 4 2" xfId="31235"/>
    <cellStyle name="Percent 3 3 3 4 4 3" xfId="31236"/>
    <cellStyle name="Percent 3 3 3 4 5" xfId="31237"/>
    <cellStyle name="Percent 3 3 3 4 6" xfId="31238"/>
    <cellStyle name="Percent 3 3 3 5" xfId="31239"/>
    <cellStyle name="Percent 3 3 3 5 2" xfId="31240"/>
    <cellStyle name="Percent 3 3 3 5 3" xfId="31241"/>
    <cellStyle name="Percent 3 3 3 5 4" xfId="31242"/>
    <cellStyle name="Percent 3 3 3 6" xfId="31243"/>
    <cellStyle name="Percent 3 3 3 6 2" xfId="31244"/>
    <cellStyle name="Percent 3 3 3 6 3" xfId="31245"/>
    <cellStyle name="Percent 3 3 3 7" xfId="31246"/>
    <cellStyle name="Percent 3 3 3 7 2" xfId="31247"/>
    <cellStyle name="Percent 3 3 3 7 3" xfId="31248"/>
    <cellStyle name="Percent 3 3 3 8" xfId="31249"/>
    <cellStyle name="Percent 3 3 3 9" xfId="31250"/>
    <cellStyle name="Percent 3 3 4" xfId="31251"/>
    <cellStyle name="Percent 3 3 4 10" xfId="31252"/>
    <cellStyle name="Percent 3 3 4 2" xfId="31253"/>
    <cellStyle name="Percent 3 3 4 2 2" xfId="31254"/>
    <cellStyle name="Percent 3 3 4 2 2 2" xfId="31255"/>
    <cellStyle name="Percent 3 3 4 2 2 2 2" xfId="31256"/>
    <cellStyle name="Percent 3 3 4 2 2 2 3" xfId="31257"/>
    <cellStyle name="Percent 3 3 4 2 2 2 4" xfId="31258"/>
    <cellStyle name="Percent 3 3 4 2 2 3" xfId="31259"/>
    <cellStyle name="Percent 3 3 4 2 2 3 2" xfId="31260"/>
    <cellStyle name="Percent 3 3 4 2 2 3 3" xfId="31261"/>
    <cellStyle name="Percent 3 3 4 2 2 4" xfId="31262"/>
    <cellStyle name="Percent 3 3 4 2 2 4 2" xfId="31263"/>
    <cellStyle name="Percent 3 3 4 2 2 4 3" xfId="31264"/>
    <cellStyle name="Percent 3 3 4 2 2 5" xfId="31265"/>
    <cellStyle name="Percent 3 3 4 2 2 6" xfId="31266"/>
    <cellStyle name="Percent 3 3 4 2 3" xfId="31267"/>
    <cellStyle name="Percent 3 3 4 2 3 2" xfId="31268"/>
    <cellStyle name="Percent 3 3 4 2 3 3" xfId="31269"/>
    <cellStyle name="Percent 3 3 4 2 3 4" xfId="31270"/>
    <cellStyle name="Percent 3 3 4 2 4" xfId="31271"/>
    <cellStyle name="Percent 3 3 4 2 4 2" xfId="31272"/>
    <cellStyle name="Percent 3 3 4 2 4 3" xfId="31273"/>
    <cellStyle name="Percent 3 3 4 2 5" xfId="31274"/>
    <cellStyle name="Percent 3 3 4 2 5 2" xfId="31275"/>
    <cellStyle name="Percent 3 3 4 2 5 3" xfId="31276"/>
    <cellStyle name="Percent 3 3 4 2 6" xfId="31277"/>
    <cellStyle name="Percent 3 3 4 2 7" xfId="31278"/>
    <cellStyle name="Percent 3 3 4 2 8" xfId="31279"/>
    <cellStyle name="Percent 3 3 4 2 9" xfId="31280"/>
    <cellStyle name="Percent 3 3 4 3" xfId="31281"/>
    <cellStyle name="Percent 3 3 4 3 2" xfId="31282"/>
    <cellStyle name="Percent 3 3 4 3 2 2" xfId="31283"/>
    <cellStyle name="Percent 3 3 4 3 2 3" xfId="31284"/>
    <cellStyle name="Percent 3 3 4 3 2 4" xfId="31285"/>
    <cellStyle name="Percent 3 3 4 3 3" xfId="31286"/>
    <cellStyle name="Percent 3 3 4 3 3 2" xfId="31287"/>
    <cellStyle name="Percent 3 3 4 3 3 3" xfId="31288"/>
    <cellStyle name="Percent 3 3 4 3 4" xfId="31289"/>
    <cellStyle name="Percent 3 3 4 3 4 2" xfId="31290"/>
    <cellStyle name="Percent 3 3 4 3 4 3" xfId="31291"/>
    <cellStyle name="Percent 3 3 4 3 5" xfId="31292"/>
    <cellStyle name="Percent 3 3 4 3 6" xfId="31293"/>
    <cellStyle name="Percent 3 3 4 4" xfId="31294"/>
    <cellStyle name="Percent 3 3 4 4 2" xfId="31295"/>
    <cellStyle name="Percent 3 3 4 4 3" xfId="31296"/>
    <cellStyle name="Percent 3 3 4 4 4" xfId="31297"/>
    <cellStyle name="Percent 3 3 4 5" xfId="31298"/>
    <cellStyle name="Percent 3 3 4 5 2" xfId="31299"/>
    <cellStyle name="Percent 3 3 4 5 3" xfId="31300"/>
    <cellStyle name="Percent 3 3 4 6" xfId="31301"/>
    <cellStyle name="Percent 3 3 4 6 2" xfId="31302"/>
    <cellStyle name="Percent 3 3 4 6 3" xfId="31303"/>
    <cellStyle name="Percent 3 3 4 7" xfId="31304"/>
    <cellStyle name="Percent 3 3 4 8" xfId="31305"/>
    <cellStyle name="Percent 3 3 4 9" xfId="31306"/>
    <cellStyle name="Percent 3 3 5" xfId="31307"/>
    <cellStyle name="Percent 3 3 5 2" xfId="31308"/>
    <cellStyle name="Percent 3 3 5 2 2" xfId="31309"/>
    <cellStyle name="Percent 3 3 5 2 2 2" xfId="31310"/>
    <cellStyle name="Percent 3 3 5 2 2 3" xfId="31311"/>
    <cellStyle name="Percent 3 3 5 2 2 4" xfId="31312"/>
    <cellStyle name="Percent 3 3 5 2 3" xfId="31313"/>
    <cellStyle name="Percent 3 3 5 2 3 2" xfId="31314"/>
    <cellStyle name="Percent 3 3 5 2 3 3" xfId="31315"/>
    <cellStyle name="Percent 3 3 5 2 4" xfId="31316"/>
    <cellStyle name="Percent 3 3 5 2 4 2" xfId="31317"/>
    <cellStyle name="Percent 3 3 5 2 4 3" xfId="31318"/>
    <cellStyle name="Percent 3 3 5 2 5" xfId="31319"/>
    <cellStyle name="Percent 3 3 5 2 6" xfId="31320"/>
    <cellStyle name="Percent 3 3 5 3" xfId="31321"/>
    <cellStyle name="Percent 3 3 5 3 2" xfId="31322"/>
    <cellStyle name="Percent 3 3 5 3 3" xfId="31323"/>
    <cellStyle name="Percent 3 3 5 3 4" xfId="31324"/>
    <cellStyle name="Percent 3 3 5 4" xfId="31325"/>
    <cellStyle name="Percent 3 3 5 4 2" xfId="31326"/>
    <cellStyle name="Percent 3 3 5 4 3" xfId="31327"/>
    <cellStyle name="Percent 3 3 5 5" xfId="31328"/>
    <cellStyle name="Percent 3 3 5 5 2" xfId="31329"/>
    <cellStyle name="Percent 3 3 5 5 3" xfId="31330"/>
    <cellStyle name="Percent 3 3 5 6" xfId="31331"/>
    <cellStyle name="Percent 3 3 5 7" xfId="31332"/>
    <cellStyle name="Percent 3 3 5 8" xfId="31333"/>
    <cellStyle name="Percent 3 3 5 9" xfId="31334"/>
    <cellStyle name="Percent 3 3 6" xfId="31335"/>
    <cellStyle name="Percent 3 3 6 2" xfId="31336"/>
    <cellStyle name="Percent 3 3 6 2 2" xfId="31337"/>
    <cellStyle name="Percent 3 3 6 2 3" xfId="31338"/>
    <cellStyle name="Percent 3 3 6 2 4" xfId="31339"/>
    <cellStyle name="Percent 3 3 6 3" xfId="31340"/>
    <cellStyle name="Percent 3 3 6 3 2" xfId="31341"/>
    <cellStyle name="Percent 3 3 6 3 3" xfId="31342"/>
    <cellStyle name="Percent 3 3 6 4" xfId="31343"/>
    <cellStyle name="Percent 3 3 6 4 2" xfId="31344"/>
    <cellStyle name="Percent 3 3 6 4 3" xfId="31345"/>
    <cellStyle name="Percent 3 3 6 5" xfId="31346"/>
    <cellStyle name="Percent 3 3 6 6" xfId="31347"/>
    <cellStyle name="Percent 3 3 7" xfId="31348"/>
    <cellStyle name="Percent 3 3 7 2" xfId="31349"/>
    <cellStyle name="Percent 3 3 7 3" xfId="31350"/>
    <cellStyle name="Percent 3 3 7 4" xfId="31351"/>
    <cellStyle name="Percent 3 3 8" xfId="31352"/>
    <cellStyle name="Percent 3 3 8 2" xfId="31353"/>
    <cellStyle name="Percent 3 3 8 3" xfId="31354"/>
    <cellStyle name="Percent 3 3 9" xfId="31355"/>
    <cellStyle name="Percent 3 3 9 2" xfId="31356"/>
    <cellStyle name="Percent 3 3 9 3" xfId="31357"/>
    <cellStyle name="Percent 3 4" xfId="31358"/>
    <cellStyle name="Percent 3 5" xfId="31359"/>
    <cellStyle name="Percent 30" xfId="31360"/>
    <cellStyle name="Percent 31" xfId="31361"/>
    <cellStyle name="Percent 32" xfId="31362"/>
    <cellStyle name="Percent 33" xfId="31363"/>
    <cellStyle name="Percent 34" xfId="31364"/>
    <cellStyle name="Percent 35" xfId="31365"/>
    <cellStyle name="Percent 36" xfId="31366"/>
    <cellStyle name="Percent 37" xfId="31367"/>
    <cellStyle name="Percent 38" xfId="31368"/>
    <cellStyle name="Percent 39" xfId="31369"/>
    <cellStyle name="Percent 4" xfId="31370"/>
    <cellStyle name="Percent 4 2" xfId="31371"/>
    <cellStyle name="Percent 4 3" xfId="31372"/>
    <cellStyle name="Percent 4 3 10" xfId="31373"/>
    <cellStyle name="Percent 4 3 11" xfId="31374"/>
    <cellStyle name="Percent 4 3 12" xfId="31375"/>
    <cellStyle name="Percent 4 3 13" xfId="31376"/>
    <cellStyle name="Percent 4 3 14" xfId="31377"/>
    <cellStyle name="Percent 4 3 2" xfId="31378"/>
    <cellStyle name="Percent 4 3 2 10" xfId="31379"/>
    <cellStyle name="Percent 4 3 2 11" xfId="31380"/>
    <cellStyle name="Percent 4 3 2 12" xfId="31381"/>
    <cellStyle name="Percent 4 3 2 2" xfId="31382"/>
    <cellStyle name="Percent 4 3 2 2 10" xfId="31383"/>
    <cellStyle name="Percent 4 3 2 2 11" xfId="31384"/>
    <cellStyle name="Percent 4 3 2 2 2" xfId="31385"/>
    <cellStyle name="Percent 4 3 2 2 2 10" xfId="31386"/>
    <cellStyle name="Percent 4 3 2 2 2 2" xfId="31387"/>
    <cellStyle name="Percent 4 3 2 2 2 2 2" xfId="31388"/>
    <cellStyle name="Percent 4 3 2 2 2 2 2 2" xfId="31389"/>
    <cellStyle name="Percent 4 3 2 2 2 2 2 2 2" xfId="31390"/>
    <cellStyle name="Percent 4 3 2 2 2 2 2 2 3" xfId="31391"/>
    <cellStyle name="Percent 4 3 2 2 2 2 2 2 4" xfId="31392"/>
    <cellStyle name="Percent 4 3 2 2 2 2 2 3" xfId="31393"/>
    <cellStyle name="Percent 4 3 2 2 2 2 2 3 2" xfId="31394"/>
    <cellStyle name="Percent 4 3 2 2 2 2 2 3 3" xfId="31395"/>
    <cellStyle name="Percent 4 3 2 2 2 2 2 4" xfId="31396"/>
    <cellStyle name="Percent 4 3 2 2 2 2 2 4 2" xfId="31397"/>
    <cellStyle name="Percent 4 3 2 2 2 2 2 4 3" xfId="31398"/>
    <cellStyle name="Percent 4 3 2 2 2 2 2 5" xfId="31399"/>
    <cellStyle name="Percent 4 3 2 2 2 2 2 6" xfId="31400"/>
    <cellStyle name="Percent 4 3 2 2 2 2 3" xfId="31401"/>
    <cellStyle name="Percent 4 3 2 2 2 2 3 2" xfId="31402"/>
    <cellStyle name="Percent 4 3 2 2 2 2 3 3" xfId="31403"/>
    <cellStyle name="Percent 4 3 2 2 2 2 3 4" xfId="31404"/>
    <cellStyle name="Percent 4 3 2 2 2 2 4" xfId="31405"/>
    <cellStyle name="Percent 4 3 2 2 2 2 4 2" xfId="31406"/>
    <cellStyle name="Percent 4 3 2 2 2 2 4 3" xfId="31407"/>
    <cellStyle name="Percent 4 3 2 2 2 2 5" xfId="31408"/>
    <cellStyle name="Percent 4 3 2 2 2 2 5 2" xfId="31409"/>
    <cellStyle name="Percent 4 3 2 2 2 2 5 3" xfId="31410"/>
    <cellStyle name="Percent 4 3 2 2 2 2 6" xfId="31411"/>
    <cellStyle name="Percent 4 3 2 2 2 2 7" xfId="31412"/>
    <cellStyle name="Percent 4 3 2 2 2 2 8" xfId="31413"/>
    <cellStyle name="Percent 4 3 2 2 2 2 9" xfId="31414"/>
    <cellStyle name="Percent 4 3 2 2 2 3" xfId="31415"/>
    <cellStyle name="Percent 4 3 2 2 2 3 2" xfId="31416"/>
    <cellStyle name="Percent 4 3 2 2 2 3 2 2" xfId="31417"/>
    <cellStyle name="Percent 4 3 2 2 2 3 2 3" xfId="31418"/>
    <cellStyle name="Percent 4 3 2 2 2 3 2 4" xfId="31419"/>
    <cellStyle name="Percent 4 3 2 2 2 3 3" xfId="31420"/>
    <cellStyle name="Percent 4 3 2 2 2 3 3 2" xfId="31421"/>
    <cellStyle name="Percent 4 3 2 2 2 3 3 3" xfId="31422"/>
    <cellStyle name="Percent 4 3 2 2 2 3 4" xfId="31423"/>
    <cellStyle name="Percent 4 3 2 2 2 3 4 2" xfId="31424"/>
    <cellStyle name="Percent 4 3 2 2 2 3 4 3" xfId="31425"/>
    <cellStyle name="Percent 4 3 2 2 2 3 5" xfId="31426"/>
    <cellStyle name="Percent 4 3 2 2 2 3 6" xfId="31427"/>
    <cellStyle name="Percent 4 3 2 2 2 4" xfId="31428"/>
    <cellStyle name="Percent 4 3 2 2 2 4 2" xfId="31429"/>
    <cellStyle name="Percent 4 3 2 2 2 4 3" xfId="31430"/>
    <cellStyle name="Percent 4 3 2 2 2 4 4" xfId="31431"/>
    <cellStyle name="Percent 4 3 2 2 2 5" xfId="31432"/>
    <cellStyle name="Percent 4 3 2 2 2 5 2" xfId="31433"/>
    <cellStyle name="Percent 4 3 2 2 2 5 3" xfId="31434"/>
    <cellStyle name="Percent 4 3 2 2 2 6" xfId="31435"/>
    <cellStyle name="Percent 4 3 2 2 2 6 2" xfId="31436"/>
    <cellStyle name="Percent 4 3 2 2 2 6 3" xfId="31437"/>
    <cellStyle name="Percent 4 3 2 2 2 7" xfId="31438"/>
    <cellStyle name="Percent 4 3 2 2 2 8" xfId="31439"/>
    <cellStyle name="Percent 4 3 2 2 2 9" xfId="31440"/>
    <cellStyle name="Percent 4 3 2 2 3" xfId="31441"/>
    <cellStyle name="Percent 4 3 2 2 3 2" xfId="31442"/>
    <cellStyle name="Percent 4 3 2 2 3 2 2" xfId="31443"/>
    <cellStyle name="Percent 4 3 2 2 3 2 2 2" xfId="31444"/>
    <cellStyle name="Percent 4 3 2 2 3 2 2 3" xfId="31445"/>
    <cellStyle name="Percent 4 3 2 2 3 2 2 4" xfId="31446"/>
    <cellStyle name="Percent 4 3 2 2 3 2 3" xfId="31447"/>
    <cellStyle name="Percent 4 3 2 2 3 2 3 2" xfId="31448"/>
    <cellStyle name="Percent 4 3 2 2 3 2 3 3" xfId="31449"/>
    <cellStyle name="Percent 4 3 2 2 3 2 4" xfId="31450"/>
    <cellStyle name="Percent 4 3 2 2 3 2 4 2" xfId="31451"/>
    <cellStyle name="Percent 4 3 2 2 3 2 4 3" xfId="31452"/>
    <cellStyle name="Percent 4 3 2 2 3 2 5" xfId="31453"/>
    <cellStyle name="Percent 4 3 2 2 3 2 6" xfId="31454"/>
    <cellStyle name="Percent 4 3 2 2 3 3" xfId="31455"/>
    <cellStyle name="Percent 4 3 2 2 3 3 2" xfId="31456"/>
    <cellStyle name="Percent 4 3 2 2 3 3 3" xfId="31457"/>
    <cellStyle name="Percent 4 3 2 2 3 3 4" xfId="31458"/>
    <cellStyle name="Percent 4 3 2 2 3 4" xfId="31459"/>
    <cellStyle name="Percent 4 3 2 2 3 4 2" xfId="31460"/>
    <cellStyle name="Percent 4 3 2 2 3 4 3" xfId="31461"/>
    <cellStyle name="Percent 4 3 2 2 3 5" xfId="31462"/>
    <cellStyle name="Percent 4 3 2 2 3 5 2" xfId="31463"/>
    <cellStyle name="Percent 4 3 2 2 3 5 3" xfId="31464"/>
    <cellStyle name="Percent 4 3 2 2 3 6" xfId="31465"/>
    <cellStyle name="Percent 4 3 2 2 3 7" xfId="31466"/>
    <cellStyle name="Percent 4 3 2 2 3 8" xfId="31467"/>
    <cellStyle name="Percent 4 3 2 2 3 9" xfId="31468"/>
    <cellStyle name="Percent 4 3 2 2 4" xfId="31469"/>
    <cellStyle name="Percent 4 3 2 2 4 2" xfId="31470"/>
    <cellStyle name="Percent 4 3 2 2 4 2 2" xfId="31471"/>
    <cellStyle name="Percent 4 3 2 2 4 2 3" xfId="31472"/>
    <cellStyle name="Percent 4 3 2 2 4 2 4" xfId="31473"/>
    <cellStyle name="Percent 4 3 2 2 4 3" xfId="31474"/>
    <cellStyle name="Percent 4 3 2 2 4 3 2" xfId="31475"/>
    <cellStyle name="Percent 4 3 2 2 4 3 3" xfId="31476"/>
    <cellStyle name="Percent 4 3 2 2 4 4" xfId="31477"/>
    <cellStyle name="Percent 4 3 2 2 4 4 2" xfId="31478"/>
    <cellStyle name="Percent 4 3 2 2 4 4 3" xfId="31479"/>
    <cellStyle name="Percent 4 3 2 2 4 5" xfId="31480"/>
    <cellStyle name="Percent 4 3 2 2 4 6" xfId="31481"/>
    <cellStyle name="Percent 4 3 2 2 5" xfId="31482"/>
    <cellStyle name="Percent 4 3 2 2 5 2" xfId="31483"/>
    <cellStyle name="Percent 4 3 2 2 5 3" xfId="31484"/>
    <cellStyle name="Percent 4 3 2 2 5 4" xfId="31485"/>
    <cellStyle name="Percent 4 3 2 2 6" xfId="31486"/>
    <cellStyle name="Percent 4 3 2 2 6 2" xfId="31487"/>
    <cellStyle name="Percent 4 3 2 2 6 3" xfId="31488"/>
    <cellStyle name="Percent 4 3 2 2 7" xfId="31489"/>
    <cellStyle name="Percent 4 3 2 2 7 2" xfId="31490"/>
    <cellStyle name="Percent 4 3 2 2 7 3" xfId="31491"/>
    <cellStyle name="Percent 4 3 2 2 8" xfId="31492"/>
    <cellStyle name="Percent 4 3 2 2 9" xfId="31493"/>
    <cellStyle name="Percent 4 3 2 3" xfId="31494"/>
    <cellStyle name="Percent 4 3 2 3 10" xfId="31495"/>
    <cellStyle name="Percent 4 3 2 3 2" xfId="31496"/>
    <cellStyle name="Percent 4 3 2 3 2 2" xfId="31497"/>
    <cellStyle name="Percent 4 3 2 3 2 2 2" xfId="31498"/>
    <cellStyle name="Percent 4 3 2 3 2 2 2 2" xfId="31499"/>
    <cellStyle name="Percent 4 3 2 3 2 2 2 3" xfId="31500"/>
    <cellStyle name="Percent 4 3 2 3 2 2 2 4" xfId="31501"/>
    <cellStyle name="Percent 4 3 2 3 2 2 3" xfId="31502"/>
    <cellStyle name="Percent 4 3 2 3 2 2 3 2" xfId="31503"/>
    <cellStyle name="Percent 4 3 2 3 2 2 3 3" xfId="31504"/>
    <cellStyle name="Percent 4 3 2 3 2 2 4" xfId="31505"/>
    <cellStyle name="Percent 4 3 2 3 2 2 4 2" xfId="31506"/>
    <cellStyle name="Percent 4 3 2 3 2 2 4 3" xfId="31507"/>
    <cellStyle name="Percent 4 3 2 3 2 2 5" xfId="31508"/>
    <cellStyle name="Percent 4 3 2 3 2 2 6" xfId="31509"/>
    <cellStyle name="Percent 4 3 2 3 2 3" xfId="31510"/>
    <cellStyle name="Percent 4 3 2 3 2 3 2" xfId="31511"/>
    <cellStyle name="Percent 4 3 2 3 2 3 3" xfId="31512"/>
    <cellStyle name="Percent 4 3 2 3 2 3 4" xfId="31513"/>
    <cellStyle name="Percent 4 3 2 3 2 4" xfId="31514"/>
    <cellStyle name="Percent 4 3 2 3 2 4 2" xfId="31515"/>
    <cellStyle name="Percent 4 3 2 3 2 4 3" xfId="31516"/>
    <cellStyle name="Percent 4 3 2 3 2 5" xfId="31517"/>
    <cellStyle name="Percent 4 3 2 3 2 5 2" xfId="31518"/>
    <cellStyle name="Percent 4 3 2 3 2 5 3" xfId="31519"/>
    <cellStyle name="Percent 4 3 2 3 2 6" xfId="31520"/>
    <cellStyle name="Percent 4 3 2 3 2 7" xfId="31521"/>
    <cellStyle name="Percent 4 3 2 3 2 8" xfId="31522"/>
    <cellStyle name="Percent 4 3 2 3 2 9" xfId="31523"/>
    <cellStyle name="Percent 4 3 2 3 3" xfId="31524"/>
    <cellStyle name="Percent 4 3 2 3 3 2" xfId="31525"/>
    <cellStyle name="Percent 4 3 2 3 3 2 2" xfId="31526"/>
    <cellStyle name="Percent 4 3 2 3 3 2 3" xfId="31527"/>
    <cellStyle name="Percent 4 3 2 3 3 2 4" xfId="31528"/>
    <cellStyle name="Percent 4 3 2 3 3 3" xfId="31529"/>
    <cellStyle name="Percent 4 3 2 3 3 3 2" xfId="31530"/>
    <cellStyle name="Percent 4 3 2 3 3 3 3" xfId="31531"/>
    <cellStyle name="Percent 4 3 2 3 3 4" xfId="31532"/>
    <cellStyle name="Percent 4 3 2 3 3 4 2" xfId="31533"/>
    <cellStyle name="Percent 4 3 2 3 3 4 3" xfId="31534"/>
    <cellStyle name="Percent 4 3 2 3 3 5" xfId="31535"/>
    <cellStyle name="Percent 4 3 2 3 3 6" xfId="31536"/>
    <cellStyle name="Percent 4 3 2 3 4" xfId="31537"/>
    <cellStyle name="Percent 4 3 2 3 4 2" xfId="31538"/>
    <cellStyle name="Percent 4 3 2 3 4 3" xfId="31539"/>
    <cellStyle name="Percent 4 3 2 3 4 4" xfId="31540"/>
    <cellStyle name="Percent 4 3 2 3 5" xfId="31541"/>
    <cellStyle name="Percent 4 3 2 3 5 2" xfId="31542"/>
    <cellStyle name="Percent 4 3 2 3 5 3" xfId="31543"/>
    <cellStyle name="Percent 4 3 2 3 6" xfId="31544"/>
    <cellStyle name="Percent 4 3 2 3 6 2" xfId="31545"/>
    <cellStyle name="Percent 4 3 2 3 6 3" xfId="31546"/>
    <cellStyle name="Percent 4 3 2 3 7" xfId="31547"/>
    <cellStyle name="Percent 4 3 2 3 8" xfId="31548"/>
    <cellStyle name="Percent 4 3 2 3 9" xfId="31549"/>
    <cellStyle name="Percent 4 3 2 4" xfId="31550"/>
    <cellStyle name="Percent 4 3 2 4 2" xfId="31551"/>
    <cellStyle name="Percent 4 3 2 4 2 2" xfId="31552"/>
    <cellStyle name="Percent 4 3 2 4 2 2 2" xfId="31553"/>
    <cellStyle name="Percent 4 3 2 4 2 2 3" xfId="31554"/>
    <cellStyle name="Percent 4 3 2 4 2 2 4" xfId="31555"/>
    <cellStyle name="Percent 4 3 2 4 2 3" xfId="31556"/>
    <cellStyle name="Percent 4 3 2 4 2 3 2" xfId="31557"/>
    <cellStyle name="Percent 4 3 2 4 2 3 3" xfId="31558"/>
    <cellStyle name="Percent 4 3 2 4 2 4" xfId="31559"/>
    <cellStyle name="Percent 4 3 2 4 2 4 2" xfId="31560"/>
    <cellStyle name="Percent 4 3 2 4 2 4 3" xfId="31561"/>
    <cellStyle name="Percent 4 3 2 4 2 5" xfId="31562"/>
    <cellStyle name="Percent 4 3 2 4 2 6" xfId="31563"/>
    <cellStyle name="Percent 4 3 2 4 3" xfId="31564"/>
    <cellStyle name="Percent 4 3 2 4 3 2" xfId="31565"/>
    <cellStyle name="Percent 4 3 2 4 3 3" xfId="31566"/>
    <cellStyle name="Percent 4 3 2 4 3 4" xfId="31567"/>
    <cellStyle name="Percent 4 3 2 4 4" xfId="31568"/>
    <cellStyle name="Percent 4 3 2 4 4 2" xfId="31569"/>
    <cellStyle name="Percent 4 3 2 4 4 3" xfId="31570"/>
    <cellStyle name="Percent 4 3 2 4 5" xfId="31571"/>
    <cellStyle name="Percent 4 3 2 4 5 2" xfId="31572"/>
    <cellStyle name="Percent 4 3 2 4 5 3" xfId="31573"/>
    <cellStyle name="Percent 4 3 2 4 6" xfId="31574"/>
    <cellStyle name="Percent 4 3 2 4 7" xfId="31575"/>
    <cellStyle name="Percent 4 3 2 4 8" xfId="31576"/>
    <cellStyle name="Percent 4 3 2 4 9" xfId="31577"/>
    <cellStyle name="Percent 4 3 2 5" xfId="31578"/>
    <cellStyle name="Percent 4 3 2 5 2" xfId="31579"/>
    <cellStyle name="Percent 4 3 2 5 2 2" xfId="31580"/>
    <cellStyle name="Percent 4 3 2 5 2 3" xfId="31581"/>
    <cellStyle name="Percent 4 3 2 5 2 4" xfId="31582"/>
    <cellStyle name="Percent 4 3 2 5 3" xfId="31583"/>
    <cellStyle name="Percent 4 3 2 5 3 2" xfId="31584"/>
    <cellStyle name="Percent 4 3 2 5 3 3" xfId="31585"/>
    <cellStyle name="Percent 4 3 2 5 4" xfId="31586"/>
    <cellStyle name="Percent 4 3 2 5 4 2" xfId="31587"/>
    <cellStyle name="Percent 4 3 2 5 4 3" xfId="31588"/>
    <cellStyle name="Percent 4 3 2 5 5" xfId="31589"/>
    <cellStyle name="Percent 4 3 2 5 6" xfId="31590"/>
    <cellStyle name="Percent 4 3 2 6" xfId="31591"/>
    <cellStyle name="Percent 4 3 2 6 2" xfId="31592"/>
    <cellStyle name="Percent 4 3 2 6 3" xfId="31593"/>
    <cellStyle name="Percent 4 3 2 6 4" xfId="31594"/>
    <cellStyle name="Percent 4 3 2 7" xfId="31595"/>
    <cellStyle name="Percent 4 3 2 7 2" xfId="31596"/>
    <cellStyle name="Percent 4 3 2 7 3" xfId="31597"/>
    <cellStyle name="Percent 4 3 2 8" xfId="31598"/>
    <cellStyle name="Percent 4 3 2 8 2" xfId="31599"/>
    <cellStyle name="Percent 4 3 2 8 3" xfId="31600"/>
    <cellStyle name="Percent 4 3 2 9" xfId="31601"/>
    <cellStyle name="Percent 4 3 3" xfId="31602"/>
    <cellStyle name="Percent 4 3 3 10" xfId="31603"/>
    <cellStyle name="Percent 4 3 3 11" xfId="31604"/>
    <cellStyle name="Percent 4 3 3 2" xfId="31605"/>
    <cellStyle name="Percent 4 3 3 2 10" xfId="31606"/>
    <cellStyle name="Percent 4 3 3 2 2" xfId="31607"/>
    <cellStyle name="Percent 4 3 3 2 2 2" xfId="31608"/>
    <cellStyle name="Percent 4 3 3 2 2 2 2" xfId="31609"/>
    <cellStyle name="Percent 4 3 3 2 2 2 2 2" xfId="31610"/>
    <cellStyle name="Percent 4 3 3 2 2 2 2 3" xfId="31611"/>
    <cellStyle name="Percent 4 3 3 2 2 2 2 4" xfId="31612"/>
    <cellStyle name="Percent 4 3 3 2 2 2 3" xfId="31613"/>
    <cellStyle name="Percent 4 3 3 2 2 2 3 2" xfId="31614"/>
    <cellStyle name="Percent 4 3 3 2 2 2 3 3" xfId="31615"/>
    <cellStyle name="Percent 4 3 3 2 2 2 4" xfId="31616"/>
    <cellStyle name="Percent 4 3 3 2 2 2 4 2" xfId="31617"/>
    <cellStyle name="Percent 4 3 3 2 2 2 4 3" xfId="31618"/>
    <cellStyle name="Percent 4 3 3 2 2 2 5" xfId="31619"/>
    <cellStyle name="Percent 4 3 3 2 2 2 6" xfId="31620"/>
    <cellStyle name="Percent 4 3 3 2 2 3" xfId="31621"/>
    <cellStyle name="Percent 4 3 3 2 2 3 2" xfId="31622"/>
    <cellStyle name="Percent 4 3 3 2 2 3 3" xfId="31623"/>
    <cellStyle name="Percent 4 3 3 2 2 3 4" xfId="31624"/>
    <cellStyle name="Percent 4 3 3 2 2 4" xfId="31625"/>
    <cellStyle name="Percent 4 3 3 2 2 4 2" xfId="31626"/>
    <cellStyle name="Percent 4 3 3 2 2 4 3" xfId="31627"/>
    <cellStyle name="Percent 4 3 3 2 2 5" xfId="31628"/>
    <cellStyle name="Percent 4 3 3 2 2 5 2" xfId="31629"/>
    <cellStyle name="Percent 4 3 3 2 2 5 3" xfId="31630"/>
    <cellStyle name="Percent 4 3 3 2 2 6" xfId="31631"/>
    <cellStyle name="Percent 4 3 3 2 2 7" xfId="31632"/>
    <cellStyle name="Percent 4 3 3 2 2 8" xfId="31633"/>
    <cellStyle name="Percent 4 3 3 2 2 9" xfId="31634"/>
    <cellStyle name="Percent 4 3 3 2 3" xfId="31635"/>
    <cellStyle name="Percent 4 3 3 2 3 2" xfId="31636"/>
    <cellStyle name="Percent 4 3 3 2 3 2 2" xfId="31637"/>
    <cellStyle name="Percent 4 3 3 2 3 2 3" xfId="31638"/>
    <cellStyle name="Percent 4 3 3 2 3 2 4" xfId="31639"/>
    <cellStyle name="Percent 4 3 3 2 3 3" xfId="31640"/>
    <cellStyle name="Percent 4 3 3 2 3 3 2" xfId="31641"/>
    <cellStyle name="Percent 4 3 3 2 3 3 3" xfId="31642"/>
    <cellStyle name="Percent 4 3 3 2 3 4" xfId="31643"/>
    <cellStyle name="Percent 4 3 3 2 3 4 2" xfId="31644"/>
    <cellStyle name="Percent 4 3 3 2 3 4 3" xfId="31645"/>
    <cellStyle name="Percent 4 3 3 2 3 5" xfId="31646"/>
    <cellStyle name="Percent 4 3 3 2 3 6" xfId="31647"/>
    <cellStyle name="Percent 4 3 3 2 4" xfId="31648"/>
    <cellStyle name="Percent 4 3 3 2 4 2" xfId="31649"/>
    <cellStyle name="Percent 4 3 3 2 4 3" xfId="31650"/>
    <cellStyle name="Percent 4 3 3 2 4 4" xfId="31651"/>
    <cellStyle name="Percent 4 3 3 2 5" xfId="31652"/>
    <cellStyle name="Percent 4 3 3 2 5 2" xfId="31653"/>
    <cellStyle name="Percent 4 3 3 2 5 3" xfId="31654"/>
    <cellStyle name="Percent 4 3 3 2 6" xfId="31655"/>
    <cellStyle name="Percent 4 3 3 2 6 2" xfId="31656"/>
    <cellStyle name="Percent 4 3 3 2 6 3" xfId="31657"/>
    <cellStyle name="Percent 4 3 3 2 7" xfId="31658"/>
    <cellStyle name="Percent 4 3 3 2 8" xfId="31659"/>
    <cellStyle name="Percent 4 3 3 2 9" xfId="31660"/>
    <cellStyle name="Percent 4 3 3 3" xfId="31661"/>
    <cellStyle name="Percent 4 3 3 3 2" xfId="31662"/>
    <cellStyle name="Percent 4 3 3 3 2 2" xfId="31663"/>
    <cellStyle name="Percent 4 3 3 3 2 2 2" xfId="31664"/>
    <cellStyle name="Percent 4 3 3 3 2 2 3" xfId="31665"/>
    <cellStyle name="Percent 4 3 3 3 2 2 4" xfId="31666"/>
    <cellStyle name="Percent 4 3 3 3 2 3" xfId="31667"/>
    <cellStyle name="Percent 4 3 3 3 2 3 2" xfId="31668"/>
    <cellStyle name="Percent 4 3 3 3 2 3 3" xfId="31669"/>
    <cellStyle name="Percent 4 3 3 3 2 4" xfId="31670"/>
    <cellStyle name="Percent 4 3 3 3 2 4 2" xfId="31671"/>
    <cellStyle name="Percent 4 3 3 3 2 4 3" xfId="31672"/>
    <cellStyle name="Percent 4 3 3 3 2 5" xfId="31673"/>
    <cellStyle name="Percent 4 3 3 3 2 6" xfId="31674"/>
    <cellStyle name="Percent 4 3 3 3 3" xfId="31675"/>
    <cellStyle name="Percent 4 3 3 3 3 2" xfId="31676"/>
    <cellStyle name="Percent 4 3 3 3 3 3" xfId="31677"/>
    <cellStyle name="Percent 4 3 3 3 3 4" xfId="31678"/>
    <cellStyle name="Percent 4 3 3 3 4" xfId="31679"/>
    <cellStyle name="Percent 4 3 3 3 4 2" xfId="31680"/>
    <cellStyle name="Percent 4 3 3 3 4 3" xfId="31681"/>
    <cellStyle name="Percent 4 3 3 3 5" xfId="31682"/>
    <cellStyle name="Percent 4 3 3 3 5 2" xfId="31683"/>
    <cellStyle name="Percent 4 3 3 3 5 3" xfId="31684"/>
    <cellStyle name="Percent 4 3 3 3 6" xfId="31685"/>
    <cellStyle name="Percent 4 3 3 3 7" xfId="31686"/>
    <cellStyle name="Percent 4 3 3 3 8" xfId="31687"/>
    <cellStyle name="Percent 4 3 3 3 9" xfId="31688"/>
    <cellStyle name="Percent 4 3 3 4" xfId="31689"/>
    <cellStyle name="Percent 4 3 3 4 2" xfId="31690"/>
    <cellStyle name="Percent 4 3 3 4 2 2" xfId="31691"/>
    <cellStyle name="Percent 4 3 3 4 2 3" xfId="31692"/>
    <cellStyle name="Percent 4 3 3 4 2 4" xfId="31693"/>
    <cellStyle name="Percent 4 3 3 4 3" xfId="31694"/>
    <cellStyle name="Percent 4 3 3 4 3 2" xfId="31695"/>
    <cellStyle name="Percent 4 3 3 4 3 3" xfId="31696"/>
    <cellStyle name="Percent 4 3 3 4 4" xfId="31697"/>
    <cellStyle name="Percent 4 3 3 4 4 2" xfId="31698"/>
    <cellStyle name="Percent 4 3 3 4 4 3" xfId="31699"/>
    <cellStyle name="Percent 4 3 3 4 5" xfId="31700"/>
    <cellStyle name="Percent 4 3 3 4 6" xfId="31701"/>
    <cellStyle name="Percent 4 3 3 5" xfId="31702"/>
    <cellStyle name="Percent 4 3 3 5 2" xfId="31703"/>
    <cellStyle name="Percent 4 3 3 5 3" xfId="31704"/>
    <cellStyle name="Percent 4 3 3 5 4" xfId="31705"/>
    <cellStyle name="Percent 4 3 3 6" xfId="31706"/>
    <cellStyle name="Percent 4 3 3 6 2" xfId="31707"/>
    <cellStyle name="Percent 4 3 3 6 3" xfId="31708"/>
    <cellStyle name="Percent 4 3 3 7" xfId="31709"/>
    <cellStyle name="Percent 4 3 3 7 2" xfId="31710"/>
    <cellStyle name="Percent 4 3 3 7 3" xfId="31711"/>
    <cellStyle name="Percent 4 3 3 8" xfId="31712"/>
    <cellStyle name="Percent 4 3 3 9" xfId="31713"/>
    <cellStyle name="Percent 4 3 4" xfId="31714"/>
    <cellStyle name="Percent 4 3 4 10" xfId="31715"/>
    <cellStyle name="Percent 4 3 4 2" xfId="31716"/>
    <cellStyle name="Percent 4 3 4 2 2" xfId="31717"/>
    <cellStyle name="Percent 4 3 4 2 2 2" xfId="31718"/>
    <cellStyle name="Percent 4 3 4 2 2 2 2" xfId="31719"/>
    <cellStyle name="Percent 4 3 4 2 2 2 3" xfId="31720"/>
    <cellStyle name="Percent 4 3 4 2 2 2 4" xfId="31721"/>
    <cellStyle name="Percent 4 3 4 2 2 3" xfId="31722"/>
    <cellStyle name="Percent 4 3 4 2 2 3 2" xfId="31723"/>
    <cellStyle name="Percent 4 3 4 2 2 3 3" xfId="31724"/>
    <cellStyle name="Percent 4 3 4 2 2 4" xfId="31725"/>
    <cellStyle name="Percent 4 3 4 2 2 4 2" xfId="31726"/>
    <cellStyle name="Percent 4 3 4 2 2 4 3" xfId="31727"/>
    <cellStyle name="Percent 4 3 4 2 2 5" xfId="31728"/>
    <cellStyle name="Percent 4 3 4 2 2 6" xfId="31729"/>
    <cellStyle name="Percent 4 3 4 2 3" xfId="31730"/>
    <cellStyle name="Percent 4 3 4 2 3 2" xfId="31731"/>
    <cellStyle name="Percent 4 3 4 2 3 3" xfId="31732"/>
    <cellStyle name="Percent 4 3 4 2 3 4" xfId="31733"/>
    <cellStyle name="Percent 4 3 4 2 4" xfId="31734"/>
    <cellStyle name="Percent 4 3 4 2 4 2" xfId="31735"/>
    <cellStyle name="Percent 4 3 4 2 4 3" xfId="31736"/>
    <cellStyle name="Percent 4 3 4 2 5" xfId="31737"/>
    <cellStyle name="Percent 4 3 4 2 5 2" xfId="31738"/>
    <cellStyle name="Percent 4 3 4 2 5 3" xfId="31739"/>
    <cellStyle name="Percent 4 3 4 2 6" xfId="31740"/>
    <cellStyle name="Percent 4 3 4 2 7" xfId="31741"/>
    <cellStyle name="Percent 4 3 4 2 8" xfId="31742"/>
    <cellStyle name="Percent 4 3 4 2 9" xfId="31743"/>
    <cellStyle name="Percent 4 3 4 3" xfId="31744"/>
    <cellStyle name="Percent 4 3 4 3 2" xfId="31745"/>
    <cellStyle name="Percent 4 3 4 3 2 2" xfId="31746"/>
    <cellStyle name="Percent 4 3 4 3 2 3" xfId="31747"/>
    <cellStyle name="Percent 4 3 4 3 2 4" xfId="31748"/>
    <cellStyle name="Percent 4 3 4 3 3" xfId="31749"/>
    <cellStyle name="Percent 4 3 4 3 3 2" xfId="31750"/>
    <cellStyle name="Percent 4 3 4 3 3 3" xfId="31751"/>
    <cellStyle name="Percent 4 3 4 3 4" xfId="31752"/>
    <cellStyle name="Percent 4 3 4 3 4 2" xfId="31753"/>
    <cellStyle name="Percent 4 3 4 3 4 3" xfId="31754"/>
    <cellStyle name="Percent 4 3 4 3 5" xfId="31755"/>
    <cellStyle name="Percent 4 3 4 3 6" xfId="31756"/>
    <cellStyle name="Percent 4 3 4 4" xfId="31757"/>
    <cellStyle name="Percent 4 3 4 4 2" xfId="31758"/>
    <cellStyle name="Percent 4 3 4 4 3" xfId="31759"/>
    <cellStyle name="Percent 4 3 4 4 4" xfId="31760"/>
    <cellStyle name="Percent 4 3 4 5" xfId="31761"/>
    <cellStyle name="Percent 4 3 4 5 2" xfId="31762"/>
    <cellStyle name="Percent 4 3 4 5 3" xfId="31763"/>
    <cellStyle name="Percent 4 3 4 6" xfId="31764"/>
    <cellStyle name="Percent 4 3 4 6 2" xfId="31765"/>
    <cellStyle name="Percent 4 3 4 6 3" xfId="31766"/>
    <cellStyle name="Percent 4 3 4 7" xfId="31767"/>
    <cellStyle name="Percent 4 3 4 8" xfId="31768"/>
    <cellStyle name="Percent 4 3 4 9" xfId="31769"/>
    <cellStyle name="Percent 4 3 5" xfId="31770"/>
    <cellStyle name="Percent 4 3 5 2" xfId="31771"/>
    <cellStyle name="Percent 4 3 5 2 2" xfId="31772"/>
    <cellStyle name="Percent 4 3 5 2 2 2" xfId="31773"/>
    <cellStyle name="Percent 4 3 5 2 2 3" xfId="31774"/>
    <cellStyle name="Percent 4 3 5 2 2 4" xfId="31775"/>
    <cellStyle name="Percent 4 3 5 2 3" xfId="31776"/>
    <cellStyle name="Percent 4 3 5 2 3 2" xfId="31777"/>
    <cellStyle name="Percent 4 3 5 2 3 3" xfId="31778"/>
    <cellStyle name="Percent 4 3 5 2 4" xfId="31779"/>
    <cellStyle name="Percent 4 3 5 2 4 2" xfId="31780"/>
    <cellStyle name="Percent 4 3 5 2 4 3" xfId="31781"/>
    <cellStyle name="Percent 4 3 5 2 5" xfId="31782"/>
    <cellStyle name="Percent 4 3 5 2 6" xfId="31783"/>
    <cellStyle name="Percent 4 3 5 3" xfId="31784"/>
    <cellStyle name="Percent 4 3 5 3 2" xfId="31785"/>
    <cellStyle name="Percent 4 3 5 3 3" xfId="31786"/>
    <cellStyle name="Percent 4 3 5 3 4" xfId="31787"/>
    <cellStyle name="Percent 4 3 5 4" xfId="31788"/>
    <cellStyle name="Percent 4 3 5 4 2" xfId="31789"/>
    <cellStyle name="Percent 4 3 5 4 3" xfId="31790"/>
    <cellStyle name="Percent 4 3 5 5" xfId="31791"/>
    <cellStyle name="Percent 4 3 5 5 2" xfId="31792"/>
    <cellStyle name="Percent 4 3 5 5 3" xfId="31793"/>
    <cellStyle name="Percent 4 3 5 6" xfId="31794"/>
    <cellStyle name="Percent 4 3 5 7" xfId="31795"/>
    <cellStyle name="Percent 4 3 5 8" xfId="31796"/>
    <cellStyle name="Percent 4 3 5 9" xfId="31797"/>
    <cellStyle name="Percent 4 3 6" xfId="31798"/>
    <cellStyle name="Percent 4 3 6 2" xfId="31799"/>
    <cellStyle name="Percent 4 3 6 2 2" xfId="31800"/>
    <cellStyle name="Percent 4 3 6 2 3" xfId="31801"/>
    <cellStyle name="Percent 4 3 6 2 4" xfId="31802"/>
    <cellStyle name="Percent 4 3 6 3" xfId="31803"/>
    <cellStyle name="Percent 4 3 6 3 2" xfId="31804"/>
    <cellStyle name="Percent 4 3 6 3 3" xfId="31805"/>
    <cellStyle name="Percent 4 3 6 4" xfId="31806"/>
    <cellStyle name="Percent 4 3 6 4 2" xfId="31807"/>
    <cellStyle name="Percent 4 3 6 4 3" xfId="31808"/>
    <cellStyle name="Percent 4 3 6 5" xfId="31809"/>
    <cellStyle name="Percent 4 3 6 6" xfId="31810"/>
    <cellStyle name="Percent 4 3 7" xfId="31811"/>
    <cellStyle name="Percent 4 3 7 2" xfId="31812"/>
    <cellStyle name="Percent 4 3 7 3" xfId="31813"/>
    <cellStyle name="Percent 4 3 7 4" xfId="31814"/>
    <cellStyle name="Percent 4 3 8" xfId="31815"/>
    <cellStyle name="Percent 4 3 8 2" xfId="31816"/>
    <cellStyle name="Percent 4 3 8 3" xfId="31817"/>
    <cellStyle name="Percent 4 3 9" xfId="31818"/>
    <cellStyle name="Percent 4 3 9 2" xfId="31819"/>
    <cellStyle name="Percent 4 3 9 3" xfId="31820"/>
    <cellStyle name="Percent 4 4" xfId="31821"/>
    <cellStyle name="Percent 40" xfId="31822"/>
    <cellStyle name="Percent 41" xfId="31823"/>
    <cellStyle name="Percent 42" xfId="31824"/>
    <cellStyle name="Percent 43" xfId="31825"/>
    <cellStyle name="Percent 44" xfId="31826"/>
    <cellStyle name="Percent 45" xfId="31827"/>
    <cellStyle name="Percent 46" xfId="31828"/>
    <cellStyle name="Percent 47" xfId="31829"/>
    <cellStyle name="Percent 48" xfId="31830"/>
    <cellStyle name="Percent 49" xfId="31831"/>
    <cellStyle name="Percent 5" xfId="31832"/>
    <cellStyle name="Percent 5 2" xfId="31833"/>
    <cellStyle name="Percent 50" xfId="31834"/>
    <cellStyle name="Percent 51" xfId="31835"/>
    <cellStyle name="Percent 52" xfId="31836"/>
    <cellStyle name="Percent 52 2" xfId="31837"/>
    <cellStyle name="Percent 52 2 2" xfId="31838"/>
    <cellStyle name="Percent 52 2 3" xfId="31839"/>
    <cellStyle name="Percent 52 2 4" xfId="31840"/>
    <cellStyle name="Percent 52 3" xfId="31841"/>
    <cellStyle name="Percent 52 3 2" xfId="31842"/>
    <cellStyle name="Percent 52 3 3" xfId="31843"/>
    <cellStyle name="Percent 52 4" xfId="31844"/>
    <cellStyle name="Percent 52 4 2" xfId="31845"/>
    <cellStyle name="Percent 52 5" xfId="31846"/>
    <cellStyle name="Percent 52 6" xfId="31847"/>
    <cellStyle name="Percent 52 7" xfId="31848"/>
    <cellStyle name="Percent 52 8" xfId="31849"/>
    <cellStyle name="Percent 53" xfId="31850"/>
    <cellStyle name="Percent 53 2" xfId="31851"/>
    <cellStyle name="Percent 53 2 2" xfId="31852"/>
    <cellStyle name="Percent 53 2 3" xfId="31853"/>
    <cellStyle name="Percent 53 2 4" xfId="31854"/>
    <cellStyle name="Percent 53 3" xfId="31855"/>
    <cellStyle name="Percent 53 3 2" xfId="31856"/>
    <cellStyle name="Percent 53 3 3" xfId="31857"/>
    <cellStyle name="Percent 53 4" xfId="31858"/>
    <cellStyle name="Percent 53 4 2" xfId="31859"/>
    <cellStyle name="Percent 53 5" xfId="31860"/>
    <cellStyle name="Percent 53 6" xfId="31861"/>
    <cellStyle name="Percent 54" xfId="31862"/>
    <cellStyle name="Percent 54 2" xfId="31863"/>
    <cellStyle name="Percent 54 2 2" xfId="31864"/>
    <cellStyle name="Percent 54 2 3" xfId="31865"/>
    <cellStyle name="Percent 54 2 4" xfId="31866"/>
    <cellStyle name="Percent 54 3" xfId="31867"/>
    <cellStyle name="Percent 54 3 2" xfId="31868"/>
    <cellStyle name="Percent 54 3 3" xfId="31869"/>
    <cellStyle name="Percent 54 4" xfId="31870"/>
    <cellStyle name="Percent 54 4 2" xfId="31871"/>
    <cellStyle name="Percent 54 5" xfId="31872"/>
    <cellStyle name="Percent 54 6" xfId="31873"/>
    <cellStyle name="Percent 55" xfId="31874"/>
    <cellStyle name="Percent 56" xfId="31875"/>
    <cellStyle name="Percent 57" xfId="31876"/>
    <cellStyle name="Percent 58" xfId="31877"/>
    <cellStyle name="Percent 59" xfId="31878"/>
    <cellStyle name="Percent 6" xfId="31879"/>
    <cellStyle name="Percent 6 2" xfId="31880"/>
    <cellStyle name="Percent 60" xfId="31881"/>
    <cellStyle name="Percent 61" xfId="31882"/>
    <cellStyle name="Percent 7" xfId="31883"/>
    <cellStyle name="Percent 7 2" xfId="31884"/>
    <cellStyle name="Percent 8" xfId="31885"/>
    <cellStyle name="Percent 8 2" xfId="31886"/>
    <cellStyle name="Percent 9" xfId="31887"/>
    <cellStyle name="Percent 9 2" xfId="31888"/>
    <cellStyle name="Percent[0]" xfId="31889"/>
    <cellStyle name="PL" xfId="31890"/>
    <cellStyle name="Pourcentage_tocmodel_final" xfId="31891"/>
    <cellStyle name="Profile" xfId="31892"/>
    <cellStyle name="Profile 2" xfId="31893"/>
    <cellStyle name="Profile 2 2" xfId="31894"/>
    <cellStyle name="Profile 3" xfId="31895"/>
    <cellStyle name="Profile 3 2" xfId="31896"/>
    <cellStyle name="Project" xfId="31897"/>
    <cellStyle name="Project 10" xfId="31898"/>
    <cellStyle name="Project 11" xfId="31899"/>
    <cellStyle name="Project 12" xfId="31900"/>
    <cellStyle name="Project 13" xfId="31901"/>
    <cellStyle name="Project 14" xfId="31902"/>
    <cellStyle name="Project 15" xfId="31903"/>
    <cellStyle name="Project 16" xfId="31904"/>
    <cellStyle name="Project 17" xfId="31905"/>
    <cellStyle name="Project 18" xfId="31906"/>
    <cellStyle name="Project 19" xfId="31907"/>
    <cellStyle name="Project 2" xfId="31908"/>
    <cellStyle name="Project 2 10" xfId="31909"/>
    <cellStyle name="Project 2 11" xfId="31910"/>
    <cellStyle name="Project 2 12" xfId="31911"/>
    <cellStyle name="Project 2 13" xfId="31912"/>
    <cellStyle name="Project 2 14" xfId="31913"/>
    <cellStyle name="Project 2 15" xfId="31914"/>
    <cellStyle name="Project 2 16" xfId="31915"/>
    <cellStyle name="Project 2 17" xfId="31916"/>
    <cellStyle name="Project 2 18" xfId="31917"/>
    <cellStyle name="Project 2 19" xfId="31918"/>
    <cellStyle name="Project 2 2" xfId="31919"/>
    <cellStyle name="Project 2 20" xfId="31920"/>
    <cellStyle name="Project 2 21" xfId="31921"/>
    <cellStyle name="Project 2 22" xfId="31922"/>
    <cellStyle name="Project 2 23" xfId="31923"/>
    <cellStyle name="Project 2 24" xfId="31924"/>
    <cellStyle name="Project 2 25" xfId="31925"/>
    <cellStyle name="Project 2 26" xfId="31926"/>
    <cellStyle name="Project 2 27" xfId="31927"/>
    <cellStyle name="Project 2 28" xfId="31928"/>
    <cellStyle name="Project 2 29" xfId="31929"/>
    <cellStyle name="Project 2 3" xfId="31930"/>
    <cellStyle name="Project 2 30" xfId="31931"/>
    <cellStyle name="Project 2 31" xfId="31932"/>
    <cellStyle name="Project 2 32" xfId="31933"/>
    <cellStyle name="Project 2 33" xfId="31934"/>
    <cellStyle name="Project 2 34" xfId="31935"/>
    <cellStyle name="Project 2 35" xfId="31936"/>
    <cellStyle name="Project 2 36" xfId="31937"/>
    <cellStyle name="Project 2 37" xfId="31938"/>
    <cellStyle name="Project 2 38" xfId="31939"/>
    <cellStyle name="Project 2 39" xfId="31940"/>
    <cellStyle name="Project 2 4" xfId="31941"/>
    <cellStyle name="Project 2 40" xfId="31942"/>
    <cellStyle name="Project 2 41" xfId="31943"/>
    <cellStyle name="Project 2 42" xfId="31944"/>
    <cellStyle name="Project 2 43" xfId="31945"/>
    <cellStyle name="Project 2 44" xfId="31946"/>
    <cellStyle name="Project 2 45" xfId="31947"/>
    <cellStyle name="Project 2 46" xfId="31948"/>
    <cellStyle name="Project 2 47" xfId="31949"/>
    <cellStyle name="Project 2 5" xfId="31950"/>
    <cellStyle name="Project 2 6" xfId="31951"/>
    <cellStyle name="Project 2 7" xfId="31952"/>
    <cellStyle name="Project 2 8" xfId="31953"/>
    <cellStyle name="Project 2 9" xfId="31954"/>
    <cellStyle name="Project 20" xfId="31955"/>
    <cellStyle name="Project 21" xfId="31956"/>
    <cellStyle name="Project 22" xfId="31957"/>
    <cellStyle name="Project 23" xfId="31958"/>
    <cellStyle name="Project 24" xfId="31959"/>
    <cellStyle name="Project 25" xfId="31960"/>
    <cellStyle name="Project 26" xfId="31961"/>
    <cellStyle name="Project 27" xfId="31962"/>
    <cellStyle name="Project 28" xfId="31963"/>
    <cellStyle name="Project 29" xfId="31964"/>
    <cellStyle name="Project 3" xfId="31965"/>
    <cellStyle name="Project 30" xfId="31966"/>
    <cellStyle name="Project 31" xfId="31967"/>
    <cellStyle name="Project 32" xfId="31968"/>
    <cellStyle name="Project 33" xfId="31969"/>
    <cellStyle name="Project 34" xfId="31970"/>
    <cellStyle name="Project 35" xfId="31971"/>
    <cellStyle name="Project 36" xfId="31972"/>
    <cellStyle name="Project 37" xfId="31973"/>
    <cellStyle name="Project 38" xfId="31974"/>
    <cellStyle name="Project 39" xfId="31975"/>
    <cellStyle name="Project 4" xfId="31976"/>
    <cellStyle name="Project 40" xfId="31977"/>
    <cellStyle name="Project 41" xfId="31978"/>
    <cellStyle name="Project 42" xfId="31979"/>
    <cellStyle name="Project 43" xfId="31980"/>
    <cellStyle name="Project 44" xfId="31981"/>
    <cellStyle name="Project 45" xfId="31982"/>
    <cellStyle name="Project 46" xfId="31983"/>
    <cellStyle name="Project 47" xfId="31984"/>
    <cellStyle name="Project 48" xfId="31985"/>
    <cellStyle name="Project 5" xfId="31986"/>
    <cellStyle name="Project 6" xfId="31987"/>
    <cellStyle name="Project 7" xfId="31988"/>
    <cellStyle name="Project 8" xfId="31989"/>
    <cellStyle name="Project 9" xfId="31990"/>
    <cellStyle name="Range_Name" xfId="31991"/>
    <cellStyle name="Red Text" xfId="31992"/>
    <cellStyle name="Refdb standard" xfId="31993"/>
    <cellStyle name="Refdb standard 2" xfId="31994"/>
    <cellStyle name="Refdb standard 3" xfId="31995"/>
    <cellStyle name="Reference" xfId="31996"/>
    <cellStyle name="ReportData" xfId="31997"/>
    <cellStyle name="ReportElements" xfId="31998"/>
    <cellStyle name="ReportHeader" xfId="31999"/>
    <cellStyle name="ReportHeader 10" xfId="32000"/>
    <cellStyle name="ReportHeader 11" xfId="32001"/>
    <cellStyle name="ReportHeader 12" xfId="32002"/>
    <cellStyle name="ReportHeader 13" xfId="32003"/>
    <cellStyle name="ReportHeader 14" xfId="32004"/>
    <cellStyle name="ReportHeader 15" xfId="32005"/>
    <cellStyle name="ReportHeader 16" xfId="32006"/>
    <cellStyle name="ReportHeader 17" xfId="32007"/>
    <cellStyle name="ReportHeader 18" xfId="32008"/>
    <cellStyle name="ReportHeader 19" xfId="32009"/>
    <cellStyle name="ReportHeader 2" xfId="32010"/>
    <cellStyle name="ReportHeader 20" xfId="32011"/>
    <cellStyle name="ReportHeader 21" xfId="32012"/>
    <cellStyle name="ReportHeader 22" xfId="32013"/>
    <cellStyle name="ReportHeader 23" xfId="32014"/>
    <cellStyle name="ReportHeader 24" xfId="32015"/>
    <cellStyle name="ReportHeader 25" xfId="32016"/>
    <cellStyle name="ReportHeader 26" xfId="32017"/>
    <cellStyle name="ReportHeader 27" xfId="32018"/>
    <cellStyle name="ReportHeader 28" xfId="32019"/>
    <cellStyle name="ReportHeader 29" xfId="32020"/>
    <cellStyle name="ReportHeader 3" xfId="32021"/>
    <cellStyle name="ReportHeader 30" xfId="32022"/>
    <cellStyle name="ReportHeader 31" xfId="32023"/>
    <cellStyle name="ReportHeader 32" xfId="32024"/>
    <cellStyle name="ReportHeader 33" xfId="32025"/>
    <cellStyle name="ReportHeader 34" xfId="32026"/>
    <cellStyle name="ReportHeader 35" xfId="32027"/>
    <cellStyle name="ReportHeader 36" xfId="32028"/>
    <cellStyle name="ReportHeader 37" xfId="32029"/>
    <cellStyle name="ReportHeader 38" xfId="32030"/>
    <cellStyle name="ReportHeader 39" xfId="32031"/>
    <cellStyle name="ReportHeader 4" xfId="32032"/>
    <cellStyle name="ReportHeader 40" xfId="32033"/>
    <cellStyle name="ReportHeader 41" xfId="32034"/>
    <cellStyle name="ReportHeader 42" xfId="32035"/>
    <cellStyle name="ReportHeader 43" xfId="32036"/>
    <cellStyle name="ReportHeader 44" xfId="32037"/>
    <cellStyle name="ReportHeader 45" xfId="32038"/>
    <cellStyle name="ReportHeader 46" xfId="32039"/>
    <cellStyle name="ReportHeader 47" xfId="32040"/>
    <cellStyle name="ReportHeader 48" xfId="32041"/>
    <cellStyle name="ReportHeader 49" xfId="32042"/>
    <cellStyle name="ReportHeader 5" xfId="32043"/>
    <cellStyle name="ReportHeader 6" xfId="32044"/>
    <cellStyle name="ReportHeader 7" xfId="32045"/>
    <cellStyle name="ReportHeader 8" xfId="32046"/>
    <cellStyle name="ReportHeader 9" xfId="32047"/>
    <cellStyle name="ReportSubTitle" xfId="32048"/>
    <cellStyle name="ReportSubTitle 2" xfId="32049"/>
    <cellStyle name="ReportTitle" xfId="32050"/>
    <cellStyle name="ReportTitle 2" xfId="32051"/>
    <cellStyle name="Reset  - Style7" xfId="32052"/>
    <cellStyle name="RISKbigPercent" xfId="32053"/>
    <cellStyle name="RISKbigPercent 2" xfId="32054"/>
    <cellStyle name="RISKbigPercent 3" xfId="32055"/>
    <cellStyle name="RISKblandrEdge" xfId="32056"/>
    <cellStyle name="RISKblandrEdge 2" xfId="32057"/>
    <cellStyle name="RISKblandrEdge 2 2" xfId="32058"/>
    <cellStyle name="RISKblandrEdge 3" xfId="32059"/>
    <cellStyle name="RISKblandrEdge 3 2" xfId="32060"/>
    <cellStyle name="RISKblandrEdge 4" xfId="32061"/>
    <cellStyle name="RISKblCorner" xfId="32062"/>
    <cellStyle name="RISKblCorner 2" xfId="32063"/>
    <cellStyle name="RISKblCorner 2 2" xfId="32064"/>
    <cellStyle name="RISKblCorner 3" xfId="32065"/>
    <cellStyle name="RISKblCorner 3 2" xfId="32066"/>
    <cellStyle name="RISKblCorner 4" xfId="32067"/>
    <cellStyle name="RISKbottomEdge" xfId="32068"/>
    <cellStyle name="RISKbottomEdge 2" xfId="32069"/>
    <cellStyle name="RISKbottomEdge 2 2" xfId="32070"/>
    <cellStyle name="RISKbottomEdge 3" xfId="32071"/>
    <cellStyle name="RISKbottomEdge 3 2" xfId="32072"/>
    <cellStyle name="RISKbottomEdge 4" xfId="32073"/>
    <cellStyle name="RISKbrCorner" xfId="32074"/>
    <cellStyle name="RISKbrCorner 2" xfId="32075"/>
    <cellStyle name="RISKbrCorner 2 2" xfId="32076"/>
    <cellStyle name="RISKbrCorner 3" xfId="32077"/>
    <cellStyle name="RISKbrCorner 3 2" xfId="32078"/>
    <cellStyle name="RISKbrCorner 4" xfId="32079"/>
    <cellStyle name="RISKdarkBoxed" xfId="32080"/>
    <cellStyle name="RISKdarkBoxed 10" xfId="32081"/>
    <cellStyle name="RISKdarkBoxed 11" xfId="32082"/>
    <cellStyle name="RISKdarkBoxed 12" xfId="32083"/>
    <cellStyle name="RISKdarkBoxed 13" xfId="32084"/>
    <cellStyle name="RISKdarkBoxed 14" xfId="32085"/>
    <cellStyle name="RISKdarkBoxed 15" xfId="32086"/>
    <cellStyle name="RISKdarkBoxed 16" xfId="32087"/>
    <cellStyle name="RISKdarkBoxed 17" xfId="32088"/>
    <cellStyle name="RISKdarkBoxed 18" xfId="32089"/>
    <cellStyle name="RISKdarkBoxed 19" xfId="32090"/>
    <cellStyle name="RISKdarkBoxed 2" xfId="32091"/>
    <cellStyle name="RISKdarkBoxed 2 10" xfId="32092"/>
    <cellStyle name="RISKdarkBoxed 2 11" xfId="32093"/>
    <cellStyle name="RISKdarkBoxed 2 12" xfId="32094"/>
    <cellStyle name="RISKdarkBoxed 2 13" xfId="32095"/>
    <cellStyle name="RISKdarkBoxed 2 14" xfId="32096"/>
    <cellStyle name="RISKdarkBoxed 2 15" xfId="32097"/>
    <cellStyle name="RISKdarkBoxed 2 16" xfId="32098"/>
    <cellStyle name="RISKdarkBoxed 2 17" xfId="32099"/>
    <cellStyle name="RISKdarkBoxed 2 18" xfId="32100"/>
    <cellStyle name="RISKdarkBoxed 2 19" xfId="32101"/>
    <cellStyle name="RISKdarkBoxed 2 2" xfId="32102"/>
    <cellStyle name="RISKdarkBoxed 2 2 10" xfId="32103"/>
    <cellStyle name="RISKdarkBoxed 2 2 11" xfId="32104"/>
    <cellStyle name="RISKdarkBoxed 2 2 12" xfId="32105"/>
    <cellStyle name="RISKdarkBoxed 2 2 13" xfId="32106"/>
    <cellStyle name="RISKdarkBoxed 2 2 14" xfId="32107"/>
    <cellStyle name="RISKdarkBoxed 2 2 15" xfId="32108"/>
    <cellStyle name="RISKdarkBoxed 2 2 16" xfId="32109"/>
    <cellStyle name="RISKdarkBoxed 2 2 17" xfId="32110"/>
    <cellStyle name="RISKdarkBoxed 2 2 18" xfId="32111"/>
    <cellStyle name="RISKdarkBoxed 2 2 19" xfId="32112"/>
    <cellStyle name="RISKdarkBoxed 2 2 2" xfId="32113"/>
    <cellStyle name="RISKdarkBoxed 2 2 2 10" xfId="32114"/>
    <cellStyle name="RISKdarkBoxed 2 2 2 11" xfId="32115"/>
    <cellStyle name="RISKdarkBoxed 2 2 2 12" xfId="32116"/>
    <cellStyle name="RISKdarkBoxed 2 2 2 13" xfId="32117"/>
    <cellStyle name="RISKdarkBoxed 2 2 2 14" xfId="32118"/>
    <cellStyle name="RISKdarkBoxed 2 2 2 15" xfId="32119"/>
    <cellStyle name="RISKdarkBoxed 2 2 2 16" xfId="32120"/>
    <cellStyle name="RISKdarkBoxed 2 2 2 17" xfId="32121"/>
    <cellStyle name="RISKdarkBoxed 2 2 2 18" xfId="32122"/>
    <cellStyle name="RISKdarkBoxed 2 2 2 19" xfId="32123"/>
    <cellStyle name="RISKdarkBoxed 2 2 2 2" xfId="32124"/>
    <cellStyle name="RISKdarkBoxed 2 2 2 20" xfId="32125"/>
    <cellStyle name="RISKdarkBoxed 2 2 2 21" xfId="32126"/>
    <cellStyle name="RISKdarkBoxed 2 2 2 22" xfId="32127"/>
    <cellStyle name="RISKdarkBoxed 2 2 2 23" xfId="32128"/>
    <cellStyle name="RISKdarkBoxed 2 2 2 24" xfId="32129"/>
    <cellStyle name="RISKdarkBoxed 2 2 2 25" xfId="32130"/>
    <cellStyle name="RISKdarkBoxed 2 2 2 26" xfId="32131"/>
    <cellStyle name="RISKdarkBoxed 2 2 2 27" xfId="32132"/>
    <cellStyle name="RISKdarkBoxed 2 2 2 28" xfId="32133"/>
    <cellStyle name="RISKdarkBoxed 2 2 2 29" xfId="32134"/>
    <cellStyle name="RISKdarkBoxed 2 2 2 3" xfId="32135"/>
    <cellStyle name="RISKdarkBoxed 2 2 2 30" xfId="32136"/>
    <cellStyle name="RISKdarkBoxed 2 2 2 31" xfId="32137"/>
    <cellStyle name="RISKdarkBoxed 2 2 2 32" xfId="32138"/>
    <cellStyle name="RISKdarkBoxed 2 2 2 33" xfId="32139"/>
    <cellStyle name="RISKdarkBoxed 2 2 2 34" xfId="32140"/>
    <cellStyle name="RISKdarkBoxed 2 2 2 35" xfId="32141"/>
    <cellStyle name="RISKdarkBoxed 2 2 2 36" xfId="32142"/>
    <cellStyle name="RISKdarkBoxed 2 2 2 37" xfId="32143"/>
    <cellStyle name="RISKdarkBoxed 2 2 2 38" xfId="32144"/>
    <cellStyle name="RISKdarkBoxed 2 2 2 39" xfId="32145"/>
    <cellStyle name="RISKdarkBoxed 2 2 2 4" xfId="32146"/>
    <cellStyle name="RISKdarkBoxed 2 2 2 40" xfId="32147"/>
    <cellStyle name="RISKdarkBoxed 2 2 2 41" xfId="32148"/>
    <cellStyle name="RISKdarkBoxed 2 2 2 42" xfId="32149"/>
    <cellStyle name="RISKdarkBoxed 2 2 2 43" xfId="32150"/>
    <cellStyle name="RISKdarkBoxed 2 2 2 44" xfId="32151"/>
    <cellStyle name="RISKdarkBoxed 2 2 2 45" xfId="32152"/>
    <cellStyle name="RISKdarkBoxed 2 2 2 46" xfId="32153"/>
    <cellStyle name="RISKdarkBoxed 2 2 2 47" xfId="32154"/>
    <cellStyle name="RISKdarkBoxed 2 2 2 48" xfId="32155"/>
    <cellStyle name="RISKdarkBoxed 2 2 2 49" xfId="32156"/>
    <cellStyle name="RISKdarkBoxed 2 2 2 5" xfId="32157"/>
    <cellStyle name="RISKdarkBoxed 2 2 2 6" xfId="32158"/>
    <cellStyle name="RISKdarkBoxed 2 2 2 7" xfId="32159"/>
    <cellStyle name="RISKdarkBoxed 2 2 2 8" xfId="32160"/>
    <cellStyle name="RISKdarkBoxed 2 2 2 9" xfId="32161"/>
    <cellStyle name="RISKdarkBoxed 2 2 20" xfId="32162"/>
    <cellStyle name="RISKdarkBoxed 2 2 21" xfId="32163"/>
    <cellStyle name="RISKdarkBoxed 2 2 22" xfId="32164"/>
    <cellStyle name="RISKdarkBoxed 2 2 23" xfId="32165"/>
    <cellStyle name="RISKdarkBoxed 2 2 24" xfId="32166"/>
    <cellStyle name="RISKdarkBoxed 2 2 25" xfId="32167"/>
    <cellStyle name="RISKdarkBoxed 2 2 26" xfId="32168"/>
    <cellStyle name="RISKdarkBoxed 2 2 27" xfId="32169"/>
    <cellStyle name="RISKdarkBoxed 2 2 28" xfId="32170"/>
    <cellStyle name="RISKdarkBoxed 2 2 29" xfId="32171"/>
    <cellStyle name="RISKdarkBoxed 2 2 3" xfId="32172"/>
    <cellStyle name="RISKdarkBoxed 2 2 30" xfId="32173"/>
    <cellStyle name="RISKdarkBoxed 2 2 31" xfId="32174"/>
    <cellStyle name="RISKdarkBoxed 2 2 32" xfId="32175"/>
    <cellStyle name="RISKdarkBoxed 2 2 33" xfId="32176"/>
    <cellStyle name="RISKdarkBoxed 2 2 34" xfId="32177"/>
    <cellStyle name="RISKdarkBoxed 2 2 35" xfId="32178"/>
    <cellStyle name="RISKdarkBoxed 2 2 36" xfId="32179"/>
    <cellStyle name="RISKdarkBoxed 2 2 37" xfId="32180"/>
    <cellStyle name="RISKdarkBoxed 2 2 38" xfId="32181"/>
    <cellStyle name="RISKdarkBoxed 2 2 39" xfId="32182"/>
    <cellStyle name="RISKdarkBoxed 2 2 4" xfId="32183"/>
    <cellStyle name="RISKdarkBoxed 2 2 40" xfId="32184"/>
    <cellStyle name="RISKdarkBoxed 2 2 41" xfId="32185"/>
    <cellStyle name="RISKdarkBoxed 2 2 42" xfId="32186"/>
    <cellStyle name="RISKdarkBoxed 2 2 43" xfId="32187"/>
    <cellStyle name="RISKdarkBoxed 2 2 44" xfId="32188"/>
    <cellStyle name="RISKdarkBoxed 2 2 45" xfId="32189"/>
    <cellStyle name="RISKdarkBoxed 2 2 46" xfId="32190"/>
    <cellStyle name="RISKdarkBoxed 2 2 47" xfId="32191"/>
    <cellStyle name="RISKdarkBoxed 2 2 48" xfId="32192"/>
    <cellStyle name="RISKdarkBoxed 2 2 49" xfId="32193"/>
    <cellStyle name="RISKdarkBoxed 2 2 5" xfId="32194"/>
    <cellStyle name="RISKdarkBoxed 2 2 6" xfId="32195"/>
    <cellStyle name="RISKdarkBoxed 2 2 7" xfId="32196"/>
    <cellStyle name="RISKdarkBoxed 2 2 8" xfId="32197"/>
    <cellStyle name="RISKdarkBoxed 2 2 9" xfId="32198"/>
    <cellStyle name="RISKdarkBoxed 2 20" xfId="32199"/>
    <cellStyle name="RISKdarkBoxed 2 21" xfId="32200"/>
    <cellStyle name="RISKdarkBoxed 2 22" xfId="32201"/>
    <cellStyle name="RISKdarkBoxed 2 23" xfId="32202"/>
    <cellStyle name="RISKdarkBoxed 2 24" xfId="32203"/>
    <cellStyle name="RISKdarkBoxed 2 25" xfId="32204"/>
    <cellStyle name="RISKdarkBoxed 2 26" xfId="32205"/>
    <cellStyle name="RISKdarkBoxed 2 27" xfId="32206"/>
    <cellStyle name="RISKdarkBoxed 2 28" xfId="32207"/>
    <cellStyle name="RISKdarkBoxed 2 29" xfId="32208"/>
    <cellStyle name="RISKdarkBoxed 2 3" xfId="32209"/>
    <cellStyle name="RISKdarkBoxed 2 3 2" xfId="32210"/>
    <cellStyle name="RISKdarkBoxed 2 3 3" xfId="32211"/>
    <cellStyle name="RISKdarkBoxed 2 3 4" xfId="32212"/>
    <cellStyle name="RISKdarkBoxed 2 3 5" xfId="32213"/>
    <cellStyle name="RISKdarkBoxed 2 3 6" xfId="32214"/>
    <cellStyle name="RISKdarkBoxed 2 30" xfId="32215"/>
    <cellStyle name="RISKdarkBoxed 2 31" xfId="32216"/>
    <cellStyle name="RISKdarkBoxed 2 32" xfId="32217"/>
    <cellStyle name="RISKdarkBoxed 2 33" xfId="32218"/>
    <cellStyle name="RISKdarkBoxed 2 34" xfId="32219"/>
    <cellStyle name="RISKdarkBoxed 2 35" xfId="32220"/>
    <cellStyle name="RISKdarkBoxed 2 36" xfId="32221"/>
    <cellStyle name="RISKdarkBoxed 2 37" xfId="32222"/>
    <cellStyle name="RISKdarkBoxed 2 38" xfId="32223"/>
    <cellStyle name="RISKdarkBoxed 2 39" xfId="32224"/>
    <cellStyle name="RISKdarkBoxed 2 4" xfId="32225"/>
    <cellStyle name="RISKdarkBoxed 2 4 2" xfId="32226"/>
    <cellStyle name="RISKdarkBoxed 2 4 3" xfId="32227"/>
    <cellStyle name="RISKdarkBoxed 2 4 4" xfId="32228"/>
    <cellStyle name="RISKdarkBoxed 2 4 5" xfId="32229"/>
    <cellStyle name="RISKdarkBoxed 2 4 6" xfId="32230"/>
    <cellStyle name="RISKdarkBoxed 2 40" xfId="32231"/>
    <cellStyle name="RISKdarkBoxed 2 41" xfId="32232"/>
    <cellStyle name="RISKdarkBoxed 2 42" xfId="32233"/>
    <cellStyle name="RISKdarkBoxed 2 43" xfId="32234"/>
    <cellStyle name="RISKdarkBoxed 2 44" xfId="32235"/>
    <cellStyle name="RISKdarkBoxed 2 45" xfId="32236"/>
    <cellStyle name="RISKdarkBoxed 2 46" xfId="32237"/>
    <cellStyle name="RISKdarkBoxed 2 5" xfId="32238"/>
    <cellStyle name="RISKdarkBoxed 2 6" xfId="32239"/>
    <cellStyle name="RISKdarkBoxed 2 7" xfId="32240"/>
    <cellStyle name="RISKdarkBoxed 2 8" xfId="32241"/>
    <cellStyle name="RISKdarkBoxed 2 9" xfId="32242"/>
    <cellStyle name="RISKdarkBoxed 20" xfId="32243"/>
    <cellStyle name="RISKdarkBoxed 21" xfId="32244"/>
    <cellStyle name="RISKdarkBoxed 22" xfId="32245"/>
    <cellStyle name="RISKdarkBoxed 23" xfId="32246"/>
    <cellStyle name="RISKdarkBoxed 24" xfId="32247"/>
    <cellStyle name="RISKdarkBoxed 25" xfId="32248"/>
    <cellStyle name="RISKdarkBoxed 26" xfId="32249"/>
    <cellStyle name="RISKdarkBoxed 27" xfId="32250"/>
    <cellStyle name="RISKdarkBoxed 28" xfId="32251"/>
    <cellStyle name="RISKdarkBoxed 29" xfId="32252"/>
    <cellStyle name="RISKdarkBoxed 3" xfId="32253"/>
    <cellStyle name="RISKdarkBoxed 3 10" xfId="32254"/>
    <cellStyle name="RISKdarkBoxed 3 11" xfId="32255"/>
    <cellStyle name="RISKdarkBoxed 3 12" xfId="32256"/>
    <cellStyle name="RISKdarkBoxed 3 13" xfId="32257"/>
    <cellStyle name="RISKdarkBoxed 3 14" xfId="32258"/>
    <cellStyle name="RISKdarkBoxed 3 15" xfId="32259"/>
    <cellStyle name="RISKdarkBoxed 3 16" xfId="32260"/>
    <cellStyle name="RISKdarkBoxed 3 17" xfId="32261"/>
    <cellStyle name="RISKdarkBoxed 3 18" xfId="32262"/>
    <cellStyle name="RISKdarkBoxed 3 19" xfId="32263"/>
    <cellStyle name="RISKdarkBoxed 3 2" xfId="32264"/>
    <cellStyle name="RISKdarkBoxed 3 2 10" xfId="32265"/>
    <cellStyle name="RISKdarkBoxed 3 2 11" xfId="32266"/>
    <cellStyle name="RISKdarkBoxed 3 2 12" xfId="32267"/>
    <cellStyle name="RISKdarkBoxed 3 2 13" xfId="32268"/>
    <cellStyle name="RISKdarkBoxed 3 2 14" xfId="32269"/>
    <cellStyle name="RISKdarkBoxed 3 2 15" xfId="32270"/>
    <cellStyle name="RISKdarkBoxed 3 2 16" xfId="32271"/>
    <cellStyle name="RISKdarkBoxed 3 2 17" xfId="32272"/>
    <cellStyle name="RISKdarkBoxed 3 2 18" xfId="32273"/>
    <cellStyle name="RISKdarkBoxed 3 2 19" xfId="32274"/>
    <cellStyle name="RISKdarkBoxed 3 2 2" xfId="32275"/>
    <cellStyle name="RISKdarkBoxed 3 2 2 10" xfId="32276"/>
    <cellStyle name="RISKdarkBoxed 3 2 2 11" xfId="32277"/>
    <cellStyle name="RISKdarkBoxed 3 2 2 12" xfId="32278"/>
    <cellStyle name="RISKdarkBoxed 3 2 2 13" xfId="32279"/>
    <cellStyle name="RISKdarkBoxed 3 2 2 14" xfId="32280"/>
    <cellStyle name="RISKdarkBoxed 3 2 2 15" xfId="32281"/>
    <cellStyle name="RISKdarkBoxed 3 2 2 16" xfId="32282"/>
    <cellStyle name="RISKdarkBoxed 3 2 2 17" xfId="32283"/>
    <cellStyle name="RISKdarkBoxed 3 2 2 18" xfId="32284"/>
    <cellStyle name="RISKdarkBoxed 3 2 2 19" xfId="32285"/>
    <cellStyle name="RISKdarkBoxed 3 2 2 2" xfId="32286"/>
    <cellStyle name="RISKdarkBoxed 3 2 2 20" xfId="32287"/>
    <cellStyle name="RISKdarkBoxed 3 2 2 21" xfId="32288"/>
    <cellStyle name="RISKdarkBoxed 3 2 2 22" xfId="32289"/>
    <cellStyle name="RISKdarkBoxed 3 2 2 23" xfId="32290"/>
    <cellStyle name="RISKdarkBoxed 3 2 2 24" xfId="32291"/>
    <cellStyle name="RISKdarkBoxed 3 2 2 25" xfId="32292"/>
    <cellStyle name="RISKdarkBoxed 3 2 2 26" xfId="32293"/>
    <cellStyle name="RISKdarkBoxed 3 2 2 27" xfId="32294"/>
    <cellStyle name="RISKdarkBoxed 3 2 2 28" xfId="32295"/>
    <cellStyle name="RISKdarkBoxed 3 2 2 29" xfId="32296"/>
    <cellStyle name="RISKdarkBoxed 3 2 2 3" xfId="32297"/>
    <cellStyle name="RISKdarkBoxed 3 2 2 30" xfId="32298"/>
    <cellStyle name="RISKdarkBoxed 3 2 2 31" xfId="32299"/>
    <cellStyle name="RISKdarkBoxed 3 2 2 32" xfId="32300"/>
    <cellStyle name="RISKdarkBoxed 3 2 2 33" xfId="32301"/>
    <cellStyle name="RISKdarkBoxed 3 2 2 34" xfId="32302"/>
    <cellStyle name="RISKdarkBoxed 3 2 2 35" xfId="32303"/>
    <cellStyle name="RISKdarkBoxed 3 2 2 36" xfId="32304"/>
    <cellStyle name="RISKdarkBoxed 3 2 2 37" xfId="32305"/>
    <cellStyle name="RISKdarkBoxed 3 2 2 38" xfId="32306"/>
    <cellStyle name="RISKdarkBoxed 3 2 2 39" xfId="32307"/>
    <cellStyle name="RISKdarkBoxed 3 2 2 4" xfId="32308"/>
    <cellStyle name="RISKdarkBoxed 3 2 2 40" xfId="32309"/>
    <cellStyle name="RISKdarkBoxed 3 2 2 41" xfId="32310"/>
    <cellStyle name="RISKdarkBoxed 3 2 2 42" xfId="32311"/>
    <cellStyle name="RISKdarkBoxed 3 2 2 43" xfId="32312"/>
    <cellStyle name="RISKdarkBoxed 3 2 2 44" xfId="32313"/>
    <cellStyle name="RISKdarkBoxed 3 2 2 45" xfId="32314"/>
    <cellStyle name="RISKdarkBoxed 3 2 2 46" xfId="32315"/>
    <cellStyle name="RISKdarkBoxed 3 2 2 47" xfId="32316"/>
    <cellStyle name="RISKdarkBoxed 3 2 2 48" xfId="32317"/>
    <cellStyle name="RISKdarkBoxed 3 2 2 49" xfId="32318"/>
    <cellStyle name="RISKdarkBoxed 3 2 2 5" xfId="32319"/>
    <cellStyle name="RISKdarkBoxed 3 2 2 6" xfId="32320"/>
    <cellStyle name="RISKdarkBoxed 3 2 2 7" xfId="32321"/>
    <cellStyle name="RISKdarkBoxed 3 2 2 8" xfId="32322"/>
    <cellStyle name="RISKdarkBoxed 3 2 2 9" xfId="32323"/>
    <cellStyle name="RISKdarkBoxed 3 2 20" xfId="32324"/>
    <cellStyle name="RISKdarkBoxed 3 2 21" xfId="32325"/>
    <cellStyle name="RISKdarkBoxed 3 2 22" xfId="32326"/>
    <cellStyle name="RISKdarkBoxed 3 2 23" xfId="32327"/>
    <cellStyle name="RISKdarkBoxed 3 2 24" xfId="32328"/>
    <cellStyle name="RISKdarkBoxed 3 2 25" xfId="32329"/>
    <cellStyle name="RISKdarkBoxed 3 2 26" xfId="32330"/>
    <cellStyle name="RISKdarkBoxed 3 2 27" xfId="32331"/>
    <cellStyle name="RISKdarkBoxed 3 2 28" xfId="32332"/>
    <cellStyle name="RISKdarkBoxed 3 2 29" xfId="32333"/>
    <cellStyle name="RISKdarkBoxed 3 2 3" xfId="32334"/>
    <cellStyle name="RISKdarkBoxed 3 2 30" xfId="32335"/>
    <cellStyle name="RISKdarkBoxed 3 2 31" xfId="32336"/>
    <cellStyle name="RISKdarkBoxed 3 2 32" xfId="32337"/>
    <cellStyle name="RISKdarkBoxed 3 2 33" xfId="32338"/>
    <cellStyle name="RISKdarkBoxed 3 2 34" xfId="32339"/>
    <cellStyle name="RISKdarkBoxed 3 2 35" xfId="32340"/>
    <cellStyle name="RISKdarkBoxed 3 2 36" xfId="32341"/>
    <cellStyle name="RISKdarkBoxed 3 2 37" xfId="32342"/>
    <cellStyle name="RISKdarkBoxed 3 2 38" xfId="32343"/>
    <cellStyle name="RISKdarkBoxed 3 2 39" xfId="32344"/>
    <cellStyle name="RISKdarkBoxed 3 2 4" xfId="32345"/>
    <cellStyle name="RISKdarkBoxed 3 2 40" xfId="32346"/>
    <cellStyle name="RISKdarkBoxed 3 2 41" xfId="32347"/>
    <cellStyle name="RISKdarkBoxed 3 2 42" xfId="32348"/>
    <cellStyle name="RISKdarkBoxed 3 2 43" xfId="32349"/>
    <cellStyle name="RISKdarkBoxed 3 2 44" xfId="32350"/>
    <cellStyle name="RISKdarkBoxed 3 2 45" xfId="32351"/>
    <cellStyle name="RISKdarkBoxed 3 2 46" xfId="32352"/>
    <cellStyle name="RISKdarkBoxed 3 2 47" xfId="32353"/>
    <cellStyle name="RISKdarkBoxed 3 2 48" xfId="32354"/>
    <cellStyle name="RISKdarkBoxed 3 2 49" xfId="32355"/>
    <cellStyle name="RISKdarkBoxed 3 2 5" xfId="32356"/>
    <cellStyle name="RISKdarkBoxed 3 2 6" xfId="32357"/>
    <cellStyle name="RISKdarkBoxed 3 2 7" xfId="32358"/>
    <cellStyle name="RISKdarkBoxed 3 2 8" xfId="32359"/>
    <cellStyle name="RISKdarkBoxed 3 2 9" xfId="32360"/>
    <cellStyle name="RISKdarkBoxed 3 20" xfId="32361"/>
    <cellStyle name="RISKdarkBoxed 3 21" xfId="32362"/>
    <cellStyle name="RISKdarkBoxed 3 22" xfId="32363"/>
    <cellStyle name="RISKdarkBoxed 3 23" xfId="32364"/>
    <cellStyle name="RISKdarkBoxed 3 24" xfId="32365"/>
    <cellStyle name="RISKdarkBoxed 3 25" xfId="32366"/>
    <cellStyle name="RISKdarkBoxed 3 26" xfId="32367"/>
    <cellStyle name="RISKdarkBoxed 3 27" xfId="32368"/>
    <cellStyle name="RISKdarkBoxed 3 28" xfId="32369"/>
    <cellStyle name="RISKdarkBoxed 3 29" xfId="32370"/>
    <cellStyle name="RISKdarkBoxed 3 3" xfId="32371"/>
    <cellStyle name="RISKdarkBoxed 3 3 2" xfId="32372"/>
    <cellStyle name="RISKdarkBoxed 3 3 3" xfId="32373"/>
    <cellStyle name="RISKdarkBoxed 3 3 4" xfId="32374"/>
    <cellStyle name="RISKdarkBoxed 3 3 5" xfId="32375"/>
    <cellStyle name="RISKdarkBoxed 3 3 6" xfId="32376"/>
    <cellStyle name="RISKdarkBoxed 3 30" xfId="32377"/>
    <cellStyle name="RISKdarkBoxed 3 31" xfId="32378"/>
    <cellStyle name="RISKdarkBoxed 3 32" xfId="32379"/>
    <cellStyle name="RISKdarkBoxed 3 33" xfId="32380"/>
    <cellStyle name="RISKdarkBoxed 3 34" xfId="32381"/>
    <cellStyle name="RISKdarkBoxed 3 35" xfId="32382"/>
    <cellStyle name="RISKdarkBoxed 3 36" xfId="32383"/>
    <cellStyle name="RISKdarkBoxed 3 37" xfId="32384"/>
    <cellStyle name="RISKdarkBoxed 3 38" xfId="32385"/>
    <cellStyle name="RISKdarkBoxed 3 39" xfId="32386"/>
    <cellStyle name="RISKdarkBoxed 3 4" xfId="32387"/>
    <cellStyle name="RISKdarkBoxed 3 4 2" xfId="32388"/>
    <cellStyle name="RISKdarkBoxed 3 4 3" xfId="32389"/>
    <cellStyle name="RISKdarkBoxed 3 4 4" xfId="32390"/>
    <cellStyle name="RISKdarkBoxed 3 4 5" xfId="32391"/>
    <cellStyle name="RISKdarkBoxed 3 4 6" xfId="32392"/>
    <cellStyle name="RISKdarkBoxed 3 40" xfId="32393"/>
    <cellStyle name="RISKdarkBoxed 3 41" xfId="32394"/>
    <cellStyle name="RISKdarkBoxed 3 42" xfId="32395"/>
    <cellStyle name="RISKdarkBoxed 3 43" xfId="32396"/>
    <cellStyle name="RISKdarkBoxed 3 44" xfId="32397"/>
    <cellStyle name="RISKdarkBoxed 3 45" xfId="32398"/>
    <cellStyle name="RISKdarkBoxed 3 46" xfId="32399"/>
    <cellStyle name="RISKdarkBoxed 3 5" xfId="32400"/>
    <cellStyle name="RISKdarkBoxed 3 6" xfId="32401"/>
    <cellStyle name="RISKdarkBoxed 3 7" xfId="32402"/>
    <cellStyle name="RISKdarkBoxed 3 8" xfId="32403"/>
    <cellStyle name="RISKdarkBoxed 3 9" xfId="32404"/>
    <cellStyle name="RISKdarkBoxed 30" xfId="32405"/>
    <cellStyle name="RISKdarkBoxed 31" xfId="32406"/>
    <cellStyle name="RISKdarkBoxed 32" xfId="32407"/>
    <cellStyle name="RISKdarkBoxed 33" xfId="32408"/>
    <cellStyle name="RISKdarkBoxed 34" xfId="32409"/>
    <cellStyle name="RISKdarkBoxed 35" xfId="32410"/>
    <cellStyle name="RISKdarkBoxed 36" xfId="32411"/>
    <cellStyle name="RISKdarkBoxed 37" xfId="32412"/>
    <cellStyle name="RISKdarkBoxed 38" xfId="32413"/>
    <cellStyle name="RISKdarkBoxed 39" xfId="32414"/>
    <cellStyle name="RISKdarkBoxed 4" xfId="32415"/>
    <cellStyle name="RISKdarkBoxed 4 10" xfId="32416"/>
    <cellStyle name="RISKdarkBoxed 4 11" xfId="32417"/>
    <cellStyle name="RISKdarkBoxed 4 12" xfId="32418"/>
    <cellStyle name="RISKdarkBoxed 4 13" xfId="32419"/>
    <cellStyle name="RISKdarkBoxed 4 14" xfId="32420"/>
    <cellStyle name="RISKdarkBoxed 4 15" xfId="32421"/>
    <cellStyle name="RISKdarkBoxed 4 16" xfId="32422"/>
    <cellStyle name="RISKdarkBoxed 4 17" xfId="32423"/>
    <cellStyle name="RISKdarkBoxed 4 18" xfId="32424"/>
    <cellStyle name="RISKdarkBoxed 4 19" xfId="32425"/>
    <cellStyle name="RISKdarkBoxed 4 2" xfId="32426"/>
    <cellStyle name="RISKdarkBoxed 4 2 10" xfId="32427"/>
    <cellStyle name="RISKdarkBoxed 4 2 11" xfId="32428"/>
    <cellStyle name="RISKdarkBoxed 4 2 12" xfId="32429"/>
    <cellStyle name="RISKdarkBoxed 4 2 13" xfId="32430"/>
    <cellStyle name="RISKdarkBoxed 4 2 14" xfId="32431"/>
    <cellStyle name="RISKdarkBoxed 4 2 15" xfId="32432"/>
    <cellStyle name="RISKdarkBoxed 4 2 16" xfId="32433"/>
    <cellStyle name="RISKdarkBoxed 4 2 17" xfId="32434"/>
    <cellStyle name="RISKdarkBoxed 4 2 18" xfId="32435"/>
    <cellStyle name="RISKdarkBoxed 4 2 19" xfId="32436"/>
    <cellStyle name="RISKdarkBoxed 4 2 2" xfId="32437"/>
    <cellStyle name="RISKdarkBoxed 4 2 20" xfId="32438"/>
    <cellStyle name="RISKdarkBoxed 4 2 21" xfId="32439"/>
    <cellStyle name="RISKdarkBoxed 4 2 22" xfId="32440"/>
    <cellStyle name="RISKdarkBoxed 4 2 23" xfId="32441"/>
    <cellStyle name="RISKdarkBoxed 4 2 24" xfId="32442"/>
    <cellStyle name="RISKdarkBoxed 4 2 25" xfId="32443"/>
    <cellStyle name="RISKdarkBoxed 4 2 26" xfId="32444"/>
    <cellStyle name="RISKdarkBoxed 4 2 27" xfId="32445"/>
    <cellStyle name="RISKdarkBoxed 4 2 28" xfId="32446"/>
    <cellStyle name="RISKdarkBoxed 4 2 29" xfId="32447"/>
    <cellStyle name="RISKdarkBoxed 4 2 3" xfId="32448"/>
    <cellStyle name="RISKdarkBoxed 4 2 30" xfId="32449"/>
    <cellStyle name="RISKdarkBoxed 4 2 31" xfId="32450"/>
    <cellStyle name="RISKdarkBoxed 4 2 32" xfId="32451"/>
    <cellStyle name="RISKdarkBoxed 4 2 33" xfId="32452"/>
    <cellStyle name="RISKdarkBoxed 4 2 34" xfId="32453"/>
    <cellStyle name="RISKdarkBoxed 4 2 35" xfId="32454"/>
    <cellStyle name="RISKdarkBoxed 4 2 36" xfId="32455"/>
    <cellStyle name="RISKdarkBoxed 4 2 37" xfId="32456"/>
    <cellStyle name="RISKdarkBoxed 4 2 38" xfId="32457"/>
    <cellStyle name="RISKdarkBoxed 4 2 39" xfId="32458"/>
    <cellStyle name="RISKdarkBoxed 4 2 4" xfId="32459"/>
    <cellStyle name="RISKdarkBoxed 4 2 40" xfId="32460"/>
    <cellStyle name="RISKdarkBoxed 4 2 41" xfId="32461"/>
    <cellStyle name="RISKdarkBoxed 4 2 42" xfId="32462"/>
    <cellStyle name="RISKdarkBoxed 4 2 43" xfId="32463"/>
    <cellStyle name="RISKdarkBoxed 4 2 44" xfId="32464"/>
    <cellStyle name="RISKdarkBoxed 4 2 45" xfId="32465"/>
    <cellStyle name="RISKdarkBoxed 4 2 46" xfId="32466"/>
    <cellStyle name="RISKdarkBoxed 4 2 47" xfId="32467"/>
    <cellStyle name="RISKdarkBoxed 4 2 48" xfId="32468"/>
    <cellStyle name="RISKdarkBoxed 4 2 49" xfId="32469"/>
    <cellStyle name="RISKdarkBoxed 4 2 5" xfId="32470"/>
    <cellStyle name="RISKdarkBoxed 4 2 6" xfId="32471"/>
    <cellStyle name="RISKdarkBoxed 4 2 7" xfId="32472"/>
    <cellStyle name="RISKdarkBoxed 4 2 8" xfId="32473"/>
    <cellStyle name="RISKdarkBoxed 4 2 9" xfId="32474"/>
    <cellStyle name="RISKdarkBoxed 4 20" xfId="32475"/>
    <cellStyle name="RISKdarkBoxed 4 21" xfId="32476"/>
    <cellStyle name="RISKdarkBoxed 4 22" xfId="32477"/>
    <cellStyle name="RISKdarkBoxed 4 23" xfId="32478"/>
    <cellStyle name="RISKdarkBoxed 4 24" xfId="32479"/>
    <cellStyle name="RISKdarkBoxed 4 25" xfId="32480"/>
    <cellStyle name="RISKdarkBoxed 4 26" xfId="32481"/>
    <cellStyle name="RISKdarkBoxed 4 27" xfId="32482"/>
    <cellStyle name="RISKdarkBoxed 4 28" xfId="32483"/>
    <cellStyle name="RISKdarkBoxed 4 29" xfId="32484"/>
    <cellStyle name="RISKdarkBoxed 4 3" xfId="32485"/>
    <cellStyle name="RISKdarkBoxed 4 30" xfId="32486"/>
    <cellStyle name="RISKdarkBoxed 4 31" xfId="32487"/>
    <cellStyle name="RISKdarkBoxed 4 32" xfId="32488"/>
    <cellStyle name="RISKdarkBoxed 4 33" xfId="32489"/>
    <cellStyle name="RISKdarkBoxed 4 34" xfId="32490"/>
    <cellStyle name="RISKdarkBoxed 4 35" xfId="32491"/>
    <cellStyle name="RISKdarkBoxed 4 36" xfId="32492"/>
    <cellStyle name="RISKdarkBoxed 4 37" xfId="32493"/>
    <cellStyle name="RISKdarkBoxed 4 38" xfId="32494"/>
    <cellStyle name="RISKdarkBoxed 4 39" xfId="32495"/>
    <cellStyle name="RISKdarkBoxed 4 4" xfId="32496"/>
    <cellStyle name="RISKdarkBoxed 4 40" xfId="32497"/>
    <cellStyle name="RISKdarkBoxed 4 41" xfId="32498"/>
    <cellStyle name="RISKdarkBoxed 4 42" xfId="32499"/>
    <cellStyle name="RISKdarkBoxed 4 43" xfId="32500"/>
    <cellStyle name="RISKdarkBoxed 4 44" xfId="32501"/>
    <cellStyle name="RISKdarkBoxed 4 45" xfId="32502"/>
    <cellStyle name="RISKdarkBoxed 4 46" xfId="32503"/>
    <cellStyle name="RISKdarkBoxed 4 47" xfId="32504"/>
    <cellStyle name="RISKdarkBoxed 4 48" xfId="32505"/>
    <cellStyle name="RISKdarkBoxed 4 49" xfId="32506"/>
    <cellStyle name="RISKdarkBoxed 4 5" xfId="32507"/>
    <cellStyle name="RISKdarkBoxed 4 6" xfId="32508"/>
    <cellStyle name="RISKdarkBoxed 4 7" xfId="32509"/>
    <cellStyle name="RISKdarkBoxed 4 8" xfId="32510"/>
    <cellStyle name="RISKdarkBoxed 4 9" xfId="32511"/>
    <cellStyle name="RISKdarkBoxed 40" xfId="32512"/>
    <cellStyle name="RISKdarkBoxed 41" xfId="32513"/>
    <cellStyle name="RISKdarkBoxed 42" xfId="32514"/>
    <cellStyle name="RISKdarkBoxed 43" xfId="32515"/>
    <cellStyle name="RISKdarkBoxed 44" xfId="32516"/>
    <cellStyle name="RISKdarkBoxed 45" xfId="32517"/>
    <cellStyle name="RISKdarkBoxed 46" xfId="32518"/>
    <cellStyle name="RISKdarkBoxed 47" xfId="32519"/>
    <cellStyle name="RISKdarkBoxed 48" xfId="32520"/>
    <cellStyle name="RISKdarkBoxed 49" xfId="32521"/>
    <cellStyle name="RISKdarkBoxed 5" xfId="32522"/>
    <cellStyle name="RISKdarkBoxed 5 2" xfId="32523"/>
    <cellStyle name="RISKdarkBoxed 5 3" xfId="32524"/>
    <cellStyle name="RISKdarkBoxed 5 4" xfId="32525"/>
    <cellStyle name="RISKdarkBoxed 5 5" xfId="32526"/>
    <cellStyle name="RISKdarkBoxed 5 6" xfId="32527"/>
    <cellStyle name="RISKdarkBoxed 6" xfId="32528"/>
    <cellStyle name="RISKdarkBoxed 6 2" xfId="32529"/>
    <cellStyle name="RISKdarkBoxed 6 3" xfId="32530"/>
    <cellStyle name="RISKdarkBoxed 6 4" xfId="32531"/>
    <cellStyle name="RISKdarkBoxed 6 5" xfId="32532"/>
    <cellStyle name="RISKdarkBoxed 6 6" xfId="32533"/>
    <cellStyle name="RISKdarkBoxed 7" xfId="32534"/>
    <cellStyle name="RISKdarkBoxed 8" xfId="32535"/>
    <cellStyle name="RISKdarkBoxed 9" xfId="32536"/>
    <cellStyle name="RISKdarkShade" xfId="32537"/>
    <cellStyle name="RISKdarkShade 2" xfId="32538"/>
    <cellStyle name="RISKdarkShade 3" xfId="32539"/>
    <cellStyle name="RISKdbottomEdge" xfId="32540"/>
    <cellStyle name="RISKdbottomEdge 2" xfId="32541"/>
    <cellStyle name="RISKdbottomEdge 3" xfId="32542"/>
    <cellStyle name="RISKdrightEdge" xfId="32543"/>
    <cellStyle name="RISKdrightEdge 2" xfId="32544"/>
    <cellStyle name="RISKdrightEdge 3" xfId="32545"/>
    <cellStyle name="RISKdurationTime" xfId="32546"/>
    <cellStyle name="RISKdurationTime 2" xfId="32547"/>
    <cellStyle name="RISKdurationTime 3" xfId="32548"/>
    <cellStyle name="RISKinNumber" xfId="32549"/>
    <cellStyle name="RISKlandrEdge" xfId="32550"/>
    <cellStyle name="RISKlandrEdge 2" xfId="32551"/>
    <cellStyle name="RISKlandrEdge 3" xfId="32552"/>
    <cellStyle name="RISKleftEdge" xfId="32553"/>
    <cellStyle name="RISKleftEdge 2" xfId="32554"/>
    <cellStyle name="RISKleftEdge 3" xfId="32555"/>
    <cellStyle name="RISKlightBoxed" xfId="32556"/>
    <cellStyle name="RISKlightBoxed 10" xfId="32557"/>
    <cellStyle name="RISKlightBoxed 11" xfId="32558"/>
    <cellStyle name="RISKlightBoxed 12" xfId="32559"/>
    <cellStyle name="RISKlightBoxed 13" xfId="32560"/>
    <cellStyle name="RISKlightBoxed 14" xfId="32561"/>
    <cellStyle name="RISKlightBoxed 15" xfId="32562"/>
    <cellStyle name="RISKlightBoxed 16" xfId="32563"/>
    <cellStyle name="RISKlightBoxed 17" xfId="32564"/>
    <cellStyle name="RISKlightBoxed 18" xfId="32565"/>
    <cellStyle name="RISKlightBoxed 19" xfId="32566"/>
    <cellStyle name="RISKlightBoxed 2" xfId="32567"/>
    <cellStyle name="RISKlightBoxed 2 10" xfId="32568"/>
    <cellStyle name="RISKlightBoxed 2 11" xfId="32569"/>
    <cellStyle name="RISKlightBoxed 2 12" xfId="32570"/>
    <cellStyle name="RISKlightBoxed 2 13" xfId="32571"/>
    <cellStyle name="RISKlightBoxed 2 14" xfId="32572"/>
    <cellStyle name="RISKlightBoxed 2 15" xfId="32573"/>
    <cellStyle name="RISKlightBoxed 2 16" xfId="32574"/>
    <cellStyle name="RISKlightBoxed 2 17" xfId="32575"/>
    <cellStyle name="RISKlightBoxed 2 18" xfId="32576"/>
    <cellStyle name="RISKlightBoxed 2 19" xfId="32577"/>
    <cellStyle name="RISKlightBoxed 2 2" xfId="32578"/>
    <cellStyle name="RISKlightBoxed 2 2 10" xfId="32579"/>
    <cellStyle name="RISKlightBoxed 2 2 11" xfId="32580"/>
    <cellStyle name="RISKlightBoxed 2 2 12" xfId="32581"/>
    <cellStyle name="RISKlightBoxed 2 2 13" xfId="32582"/>
    <cellStyle name="RISKlightBoxed 2 2 14" xfId="32583"/>
    <cellStyle name="RISKlightBoxed 2 2 15" xfId="32584"/>
    <cellStyle name="RISKlightBoxed 2 2 16" xfId="32585"/>
    <cellStyle name="RISKlightBoxed 2 2 17" xfId="32586"/>
    <cellStyle name="RISKlightBoxed 2 2 18" xfId="32587"/>
    <cellStyle name="RISKlightBoxed 2 2 19" xfId="32588"/>
    <cellStyle name="RISKlightBoxed 2 2 2" xfId="32589"/>
    <cellStyle name="RISKlightBoxed 2 2 2 10" xfId="32590"/>
    <cellStyle name="RISKlightBoxed 2 2 2 11" xfId="32591"/>
    <cellStyle name="RISKlightBoxed 2 2 2 12" xfId="32592"/>
    <cellStyle name="RISKlightBoxed 2 2 2 13" xfId="32593"/>
    <cellStyle name="RISKlightBoxed 2 2 2 14" xfId="32594"/>
    <cellStyle name="RISKlightBoxed 2 2 2 15" xfId="32595"/>
    <cellStyle name="RISKlightBoxed 2 2 2 16" xfId="32596"/>
    <cellStyle name="RISKlightBoxed 2 2 2 17" xfId="32597"/>
    <cellStyle name="RISKlightBoxed 2 2 2 18" xfId="32598"/>
    <cellStyle name="RISKlightBoxed 2 2 2 19" xfId="32599"/>
    <cellStyle name="RISKlightBoxed 2 2 2 2" xfId="32600"/>
    <cellStyle name="RISKlightBoxed 2 2 2 20" xfId="32601"/>
    <cellStyle name="RISKlightBoxed 2 2 2 21" xfId="32602"/>
    <cellStyle name="RISKlightBoxed 2 2 2 22" xfId="32603"/>
    <cellStyle name="RISKlightBoxed 2 2 2 23" xfId="32604"/>
    <cellStyle name="RISKlightBoxed 2 2 2 24" xfId="32605"/>
    <cellStyle name="RISKlightBoxed 2 2 2 25" xfId="32606"/>
    <cellStyle name="RISKlightBoxed 2 2 2 26" xfId="32607"/>
    <cellStyle name="RISKlightBoxed 2 2 2 27" xfId="32608"/>
    <cellStyle name="RISKlightBoxed 2 2 2 28" xfId="32609"/>
    <cellStyle name="RISKlightBoxed 2 2 2 29" xfId="32610"/>
    <cellStyle name="RISKlightBoxed 2 2 2 3" xfId="32611"/>
    <cellStyle name="RISKlightBoxed 2 2 2 30" xfId="32612"/>
    <cellStyle name="RISKlightBoxed 2 2 2 31" xfId="32613"/>
    <cellStyle name="RISKlightBoxed 2 2 2 32" xfId="32614"/>
    <cellStyle name="RISKlightBoxed 2 2 2 33" xfId="32615"/>
    <cellStyle name="RISKlightBoxed 2 2 2 34" xfId="32616"/>
    <cellStyle name="RISKlightBoxed 2 2 2 35" xfId="32617"/>
    <cellStyle name="RISKlightBoxed 2 2 2 36" xfId="32618"/>
    <cellStyle name="RISKlightBoxed 2 2 2 37" xfId="32619"/>
    <cellStyle name="RISKlightBoxed 2 2 2 38" xfId="32620"/>
    <cellStyle name="RISKlightBoxed 2 2 2 39" xfId="32621"/>
    <cellStyle name="RISKlightBoxed 2 2 2 4" xfId="32622"/>
    <cellStyle name="RISKlightBoxed 2 2 2 40" xfId="32623"/>
    <cellStyle name="RISKlightBoxed 2 2 2 41" xfId="32624"/>
    <cellStyle name="RISKlightBoxed 2 2 2 42" xfId="32625"/>
    <cellStyle name="RISKlightBoxed 2 2 2 43" xfId="32626"/>
    <cellStyle name="RISKlightBoxed 2 2 2 44" xfId="32627"/>
    <cellStyle name="RISKlightBoxed 2 2 2 45" xfId="32628"/>
    <cellStyle name="RISKlightBoxed 2 2 2 46" xfId="32629"/>
    <cellStyle name="RISKlightBoxed 2 2 2 47" xfId="32630"/>
    <cellStyle name="RISKlightBoxed 2 2 2 48" xfId="32631"/>
    <cellStyle name="RISKlightBoxed 2 2 2 49" xfId="32632"/>
    <cellStyle name="RISKlightBoxed 2 2 2 5" xfId="32633"/>
    <cellStyle name="RISKlightBoxed 2 2 2 6" xfId="32634"/>
    <cellStyle name="RISKlightBoxed 2 2 2 7" xfId="32635"/>
    <cellStyle name="RISKlightBoxed 2 2 2 8" xfId="32636"/>
    <cellStyle name="RISKlightBoxed 2 2 2 9" xfId="32637"/>
    <cellStyle name="RISKlightBoxed 2 2 20" xfId="32638"/>
    <cellStyle name="RISKlightBoxed 2 2 21" xfId="32639"/>
    <cellStyle name="RISKlightBoxed 2 2 22" xfId="32640"/>
    <cellStyle name="RISKlightBoxed 2 2 23" xfId="32641"/>
    <cellStyle name="RISKlightBoxed 2 2 24" xfId="32642"/>
    <cellStyle name="RISKlightBoxed 2 2 25" xfId="32643"/>
    <cellStyle name="RISKlightBoxed 2 2 26" xfId="32644"/>
    <cellStyle name="RISKlightBoxed 2 2 27" xfId="32645"/>
    <cellStyle name="RISKlightBoxed 2 2 28" xfId="32646"/>
    <cellStyle name="RISKlightBoxed 2 2 29" xfId="32647"/>
    <cellStyle name="RISKlightBoxed 2 2 3" xfId="32648"/>
    <cellStyle name="RISKlightBoxed 2 2 30" xfId="32649"/>
    <cellStyle name="RISKlightBoxed 2 2 31" xfId="32650"/>
    <cellStyle name="RISKlightBoxed 2 2 32" xfId="32651"/>
    <cellStyle name="RISKlightBoxed 2 2 33" xfId="32652"/>
    <cellStyle name="RISKlightBoxed 2 2 34" xfId="32653"/>
    <cellStyle name="RISKlightBoxed 2 2 35" xfId="32654"/>
    <cellStyle name="RISKlightBoxed 2 2 36" xfId="32655"/>
    <cellStyle name="RISKlightBoxed 2 2 37" xfId="32656"/>
    <cellStyle name="RISKlightBoxed 2 2 38" xfId="32657"/>
    <cellStyle name="RISKlightBoxed 2 2 39" xfId="32658"/>
    <cellStyle name="RISKlightBoxed 2 2 4" xfId="32659"/>
    <cellStyle name="RISKlightBoxed 2 2 40" xfId="32660"/>
    <cellStyle name="RISKlightBoxed 2 2 41" xfId="32661"/>
    <cellStyle name="RISKlightBoxed 2 2 42" xfId="32662"/>
    <cellStyle name="RISKlightBoxed 2 2 43" xfId="32663"/>
    <cellStyle name="RISKlightBoxed 2 2 44" xfId="32664"/>
    <cellStyle name="RISKlightBoxed 2 2 45" xfId="32665"/>
    <cellStyle name="RISKlightBoxed 2 2 46" xfId="32666"/>
    <cellStyle name="RISKlightBoxed 2 2 47" xfId="32667"/>
    <cellStyle name="RISKlightBoxed 2 2 48" xfId="32668"/>
    <cellStyle name="RISKlightBoxed 2 2 49" xfId="32669"/>
    <cellStyle name="RISKlightBoxed 2 2 5" xfId="32670"/>
    <cellStyle name="RISKlightBoxed 2 2 6" xfId="32671"/>
    <cellStyle name="RISKlightBoxed 2 2 7" xfId="32672"/>
    <cellStyle name="RISKlightBoxed 2 2 8" xfId="32673"/>
    <cellStyle name="RISKlightBoxed 2 2 9" xfId="32674"/>
    <cellStyle name="RISKlightBoxed 2 20" xfId="32675"/>
    <cellStyle name="RISKlightBoxed 2 21" xfId="32676"/>
    <cellStyle name="RISKlightBoxed 2 22" xfId="32677"/>
    <cellStyle name="RISKlightBoxed 2 23" xfId="32678"/>
    <cellStyle name="RISKlightBoxed 2 24" xfId="32679"/>
    <cellStyle name="RISKlightBoxed 2 25" xfId="32680"/>
    <cellStyle name="RISKlightBoxed 2 26" xfId="32681"/>
    <cellStyle name="RISKlightBoxed 2 27" xfId="32682"/>
    <cellStyle name="RISKlightBoxed 2 28" xfId="32683"/>
    <cellStyle name="RISKlightBoxed 2 29" xfId="32684"/>
    <cellStyle name="RISKlightBoxed 2 3" xfId="32685"/>
    <cellStyle name="RISKlightBoxed 2 3 2" xfId="32686"/>
    <cellStyle name="RISKlightBoxed 2 3 3" xfId="32687"/>
    <cellStyle name="RISKlightBoxed 2 3 4" xfId="32688"/>
    <cellStyle name="RISKlightBoxed 2 3 5" xfId="32689"/>
    <cellStyle name="RISKlightBoxed 2 3 6" xfId="32690"/>
    <cellStyle name="RISKlightBoxed 2 30" xfId="32691"/>
    <cellStyle name="RISKlightBoxed 2 31" xfId="32692"/>
    <cellStyle name="RISKlightBoxed 2 32" xfId="32693"/>
    <cellStyle name="RISKlightBoxed 2 33" xfId="32694"/>
    <cellStyle name="RISKlightBoxed 2 34" xfId="32695"/>
    <cellStyle name="RISKlightBoxed 2 35" xfId="32696"/>
    <cellStyle name="RISKlightBoxed 2 36" xfId="32697"/>
    <cellStyle name="RISKlightBoxed 2 37" xfId="32698"/>
    <cellStyle name="RISKlightBoxed 2 38" xfId="32699"/>
    <cellStyle name="RISKlightBoxed 2 39" xfId="32700"/>
    <cellStyle name="RISKlightBoxed 2 4" xfId="32701"/>
    <cellStyle name="RISKlightBoxed 2 4 2" xfId="32702"/>
    <cellStyle name="RISKlightBoxed 2 4 3" xfId="32703"/>
    <cellStyle name="RISKlightBoxed 2 4 4" xfId="32704"/>
    <cellStyle name="RISKlightBoxed 2 4 5" xfId="32705"/>
    <cellStyle name="RISKlightBoxed 2 4 6" xfId="32706"/>
    <cellStyle name="RISKlightBoxed 2 40" xfId="32707"/>
    <cellStyle name="RISKlightBoxed 2 41" xfId="32708"/>
    <cellStyle name="RISKlightBoxed 2 42" xfId="32709"/>
    <cellStyle name="RISKlightBoxed 2 43" xfId="32710"/>
    <cellStyle name="RISKlightBoxed 2 44" xfId="32711"/>
    <cellStyle name="RISKlightBoxed 2 45" xfId="32712"/>
    <cellStyle name="RISKlightBoxed 2 46" xfId="32713"/>
    <cellStyle name="RISKlightBoxed 2 5" xfId="32714"/>
    <cellStyle name="RISKlightBoxed 2 6" xfId="32715"/>
    <cellStyle name="RISKlightBoxed 2 7" xfId="32716"/>
    <cellStyle name="RISKlightBoxed 2 8" xfId="32717"/>
    <cellStyle name="RISKlightBoxed 2 9" xfId="32718"/>
    <cellStyle name="RISKlightBoxed 20" xfId="32719"/>
    <cellStyle name="RISKlightBoxed 21" xfId="32720"/>
    <cellStyle name="RISKlightBoxed 22" xfId="32721"/>
    <cellStyle name="RISKlightBoxed 23" xfId="32722"/>
    <cellStyle name="RISKlightBoxed 24" xfId="32723"/>
    <cellStyle name="RISKlightBoxed 25" xfId="32724"/>
    <cellStyle name="RISKlightBoxed 26" xfId="32725"/>
    <cellStyle name="RISKlightBoxed 27" xfId="32726"/>
    <cellStyle name="RISKlightBoxed 28" xfId="32727"/>
    <cellStyle name="RISKlightBoxed 29" xfId="32728"/>
    <cellStyle name="RISKlightBoxed 3" xfId="32729"/>
    <cellStyle name="RISKlightBoxed 3 10" xfId="32730"/>
    <cellStyle name="RISKlightBoxed 3 11" xfId="32731"/>
    <cellStyle name="RISKlightBoxed 3 12" xfId="32732"/>
    <cellStyle name="RISKlightBoxed 3 13" xfId="32733"/>
    <cellStyle name="RISKlightBoxed 3 14" xfId="32734"/>
    <cellStyle name="RISKlightBoxed 3 15" xfId="32735"/>
    <cellStyle name="RISKlightBoxed 3 16" xfId="32736"/>
    <cellStyle name="RISKlightBoxed 3 17" xfId="32737"/>
    <cellStyle name="RISKlightBoxed 3 18" xfId="32738"/>
    <cellStyle name="RISKlightBoxed 3 19" xfId="32739"/>
    <cellStyle name="RISKlightBoxed 3 2" xfId="32740"/>
    <cellStyle name="RISKlightBoxed 3 2 10" xfId="32741"/>
    <cellStyle name="RISKlightBoxed 3 2 11" xfId="32742"/>
    <cellStyle name="RISKlightBoxed 3 2 12" xfId="32743"/>
    <cellStyle name="RISKlightBoxed 3 2 13" xfId="32744"/>
    <cellStyle name="RISKlightBoxed 3 2 14" xfId="32745"/>
    <cellStyle name="RISKlightBoxed 3 2 15" xfId="32746"/>
    <cellStyle name="RISKlightBoxed 3 2 16" xfId="32747"/>
    <cellStyle name="RISKlightBoxed 3 2 17" xfId="32748"/>
    <cellStyle name="RISKlightBoxed 3 2 18" xfId="32749"/>
    <cellStyle name="RISKlightBoxed 3 2 19" xfId="32750"/>
    <cellStyle name="RISKlightBoxed 3 2 2" xfId="32751"/>
    <cellStyle name="RISKlightBoxed 3 2 2 10" xfId="32752"/>
    <cellStyle name="RISKlightBoxed 3 2 2 11" xfId="32753"/>
    <cellStyle name="RISKlightBoxed 3 2 2 12" xfId="32754"/>
    <cellStyle name="RISKlightBoxed 3 2 2 13" xfId="32755"/>
    <cellStyle name="RISKlightBoxed 3 2 2 14" xfId="32756"/>
    <cellStyle name="RISKlightBoxed 3 2 2 15" xfId="32757"/>
    <cellStyle name="RISKlightBoxed 3 2 2 16" xfId="32758"/>
    <cellStyle name="RISKlightBoxed 3 2 2 17" xfId="32759"/>
    <cellStyle name="RISKlightBoxed 3 2 2 18" xfId="32760"/>
    <cellStyle name="RISKlightBoxed 3 2 2 19" xfId="32761"/>
    <cellStyle name="RISKlightBoxed 3 2 2 2" xfId="32762"/>
    <cellStyle name="RISKlightBoxed 3 2 2 20" xfId="32763"/>
    <cellStyle name="RISKlightBoxed 3 2 2 21" xfId="32764"/>
    <cellStyle name="RISKlightBoxed 3 2 2 22" xfId="32765"/>
    <cellStyle name="RISKlightBoxed 3 2 2 23" xfId="32766"/>
    <cellStyle name="RISKlightBoxed 3 2 2 24" xfId="32767"/>
    <cellStyle name="RISKlightBoxed 3 2 2 25" xfId="32768"/>
    <cellStyle name="RISKlightBoxed 3 2 2 26" xfId="32769"/>
    <cellStyle name="RISKlightBoxed 3 2 2 27" xfId="32770"/>
    <cellStyle name="RISKlightBoxed 3 2 2 28" xfId="32771"/>
    <cellStyle name="RISKlightBoxed 3 2 2 29" xfId="32772"/>
    <cellStyle name="RISKlightBoxed 3 2 2 3" xfId="32773"/>
    <cellStyle name="RISKlightBoxed 3 2 2 30" xfId="32774"/>
    <cellStyle name="RISKlightBoxed 3 2 2 31" xfId="32775"/>
    <cellStyle name="RISKlightBoxed 3 2 2 32" xfId="32776"/>
    <cellStyle name="RISKlightBoxed 3 2 2 33" xfId="32777"/>
    <cellStyle name="RISKlightBoxed 3 2 2 34" xfId="32778"/>
    <cellStyle name="RISKlightBoxed 3 2 2 35" xfId="32779"/>
    <cellStyle name="RISKlightBoxed 3 2 2 36" xfId="32780"/>
    <cellStyle name="RISKlightBoxed 3 2 2 37" xfId="32781"/>
    <cellStyle name="RISKlightBoxed 3 2 2 38" xfId="32782"/>
    <cellStyle name="RISKlightBoxed 3 2 2 39" xfId="32783"/>
    <cellStyle name="RISKlightBoxed 3 2 2 4" xfId="32784"/>
    <cellStyle name="RISKlightBoxed 3 2 2 40" xfId="32785"/>
    <cellStyle name="RISKlightBoxed 3 2 2 41" xfId="32786"/>
    <cellStyle name="RISKlightBoxed 3 2 2 42" xfId="32787"/>
    <cellStyle name="RISKlightBoxed 3 2 2 43" xfId="32788"/>
    <cellStyle name="RISKlightBoxed 3 2 2 44" xfId="32789"/>
    <cellStyle name="RISKlightBoxed 3 2 2 45" xfId="32790"/>
    <cellStyle name="RISKlightBoxed 3 2 2 46" xfId="32791"/>
    <cellStyle name="RISKlightBoxed 3 2 2 47" xfId="32792"/>
    <cellStyle name="RISKlightBoxed 3 2 2 48" xfId="32793"/>
    <cellStyle name="RISKlightBoxed 3 2 2 49" xfId="32794"/>
    <cellStyle name="RISKlightBoxed 3 2 2 5" xfId="32795"/>
    <cellStyle name="RISKlightBoxed 3 2 2 6" xfId="32796"/>
    <cellStyle name="RISKlightBoxed 3 2 2 7" xfId="32797"/>
    <cellStyle name="RISKlightBoxed 3 2 2 8" xfId="32798"/>
    <cellStyle name="RISKlightBoxed 3 2 2 9" xfId="32799"/>
    <cellStyle name="RISKlightBoxed 3 2 20" xfId="32800"/>
    <cellStyle name="RISKlightBoxed 3 2 21" xfId="32801"/>
    <cellStyle name="RISKlightBoxed 3 2 22" xfId="32802"/>
    <cellStyle name="RISKlightBoxed 3 2 23" xfId="32803"/>
    <cellStyle name="RISKlightBoxed 3 2 24" xfId="32804"/>
    <cellStyle name="RISKlightBoxed 3 2 25" xfId="32805"/>
    <cellStyle name="RISKlightBoxed 3 2 26" xfId="32806"/>
    <cellStyle name="RISKlightBoxed 3 2 27" xfId="32807"/>
    <cellStyle name="RISKlightBoxed 3 2 28" xfId="32808"/>
    <cellStyle name="RISKlightBoxed 3 2 29" xfId="32809"/>
    <cellStyle name="RISKlightBoxed 3 2 3" xfId="32810"/>
    <cellStyle name="RISKlightBoxed 3 2 30" xfId="32811"/>
    <cellStyle name="RISKlightBoxed 3 2 31" xfId="32812"/>
    <cellStyle name="RISKlightBoxed 3 2 32" xfId="32813"/>
    <cellStyle name="RISKlightBoxed 3 2 33" xfId="32814"/>
    <cellStyle name="RISKlightBoxed 3 2 34" xfId="32815"/>
    <cellStyle name="RISKlightBoxed 3 2 35" xfId="32816"/>
    <cellStyle name="RISKlightBoxed 3 2 36" xfId="32817"/>
    <cellStyle name="RISKlightBoxed 3 2 37" xfId="32818"/>
    <cellStyle name="RISKlightBoxed 3 2 38" xfId="32819"/>
    <cellStyle name="RISKlightBoxed 3 2 39" xfId="32820"/>
    <cellStyle name="RISKlightBoxed 3 2 4" xfId="32821"/>
    <cellStyle name="RISKlightBoxed 3 2 40" xfId="32822"/>
    <cellStyle name="RISKlightBoxed 3 2 41" xfId="32823"/>
    <cellStyle name="RISKlightBoxed 3 2 42" xfId="32824"/>
    <cellStyle name="RISKlightBoxed 3 2 43" xfId="32825"/>
    <cellStyle name="RISKlightBoxed 3 2 44" xfId="32826"/>
    <cellStyle name="RISKlightBoxed 3 2 45" xfId="32827"/>
    <cellStyle name="RISKlightBoxed 3 2 46" xfId="32828"/>
    <cellStyle name="RISKlightBoxed 3 2 47" xfId="32829"/>
    <cellStyle name="RISKlightBoxed 3 2 48" xfId="32830"/>
    <cellStyle name="RISKlightBoxed 3 2 49" xfId="32831"/>
    <cellStyle name="RISKlightBoxed 3 2 5" xfId="32832"/>
    <cellStyle name="RISKlightBoxed 3 2 6" xfId="32833"/>
    <cellStyle name="RISKlightBoxed 3 2 7" xfId="32834"/>
    <cellStyle name="RISKlightBoxed 3 2 8" xfId="32835"/>
    <cellStyle name="RISKlightBoxed 3 2 9" xfId="32836"/>
    <cellStyle name="RISKlightBoxed 3 20" xfId="32837"/>
    <cellStyle name="RISKlightBoxed 3 21" xfId="32838"/>
    <cellStyle name="RISKlightBoxed 3 22" xfId="32839"/>
    <cellStyle name="RISKlightBoxed 3 23" xfId="32840"/>
    <cellStyle name="RISKlightBoxed 3 24" xfId="32841"/>
    <cellStyle name="RISKlightBoxed 3 25" xfId="32842"/>
    <cellStyle name="RISKlightBoxed 3 26" xfId="32843"/>
    <cellStyle name="RISKlightBoxed 3 27" xfId="32844"/>
    <cellStyle name="RISKlightBoxed 3 28" xfId="32845"/>
    <cellStyle name="RISKlightBoxed 3 29" xfId="32846"/>
    <cellStyle name="RISKlightBoxed 3 3" xfId="32847"/>
    <cellStyle name="RISKlightBoxed 3 3 2" xfId="32848"/>
    <cellStyle name="RISKlightBoxed 3 3 3" xfId="32849"/>
    <cellStyle name="RISKlightBoxed 3 3 4" xfId="32850"/>
    <cellStyle name="RISKlightBoxed 3 3 5" xfId="32851"/>
    <cellStyle name="RISKlightBoxed 3 3 6" xfId="32852"/>
    <cellStyle name="RISKlightBoxed 3 30" xfId="32853"/>
    <cellStyle name="RISKlightBoxed 3 31" xfId="32854"/>
    <cellStyle name="RISKlightBoxed 3 32" xfId="32855"/>
    <cellStyle name="RISKlightBoxed 3 33" xfId="32856"/>
    <cellStyle name="RISKlightBoxed 3 34" xfId="32857"/>
    <cellStyle name="RISKlightBoxed 3 35" xfId="32858"/>
    <cellStyle name="RISKlightBoxed 3 36" xfId="32859"/>
    <cellStyle name="RISKlightBoxed 3 37" xfId="32860"/>
    <cellStyle name="RISKlightBoxed 3 38" xfId="32861"/>
    <cellStyle name="RISKlightBoxed 3 39" xfId="32862"/>
    <cellStyle name="RISKlightBoxed 3 4" xfId="32863"/>
    <cellStyle name="RISKlightBoxed 3 4 2" xfId="32864"/>
    <cellStyle name="RISKlightBoxed 3 4 3" xfId="32865"/>
    <cellStyle name="RISKlightBoxed 3 4 4" xfId="32866"/>
    <cellStyle name="RISKlightBoxed 3 4 5" xfId="32867"/>
    <cellStyle name="RISKlightBoxed 3 4 6" xfId="32868"/>
    <cellStyle name="RISKlightBoxed 3 40" xfId="32869"/>
    <cellStyle name="RISKlightBoxed 3 41" xfId="32870"/>
    <cellStyle name="RISKlightBoxed 3 42" xfId="32871"/>
    <cellStyle name="RISKlightBoxed 3 43" xfId="32872"/>
    <cellStyle name="RISKlightBoxed 3 44" xfId="32873"/>
    <cellStyle name="RISKlightBoxed 3 45" xfId="32874"/>
    <cellStyle name="RISKlightBoxed 3 46" xfId="32875"/>
    <cellStyle name="RISKlightBoxed 3 5" xfId="32876"/>
    <cellStyle name="RISKlightBoxed 3 6" xfId="32877"/>
    <cellStyle name="RISKlightBoxed 3 7" xfId="32878"/>
    <cellStyle name="RISKlightBoxed 3 8" xfId="32879"/>
    <cellStyle name="RISKlightBoxed 3 9" xfId="32880"/>
    <cellStyle name="RISKlightBoxed 30" xfId="32881"/>
    <cellStyle name="RISKlightBoxed 31" xfId="32882"/>
    <cellStyle name="RISKlightBoxed 32" xfId="32883"/>
    <cellStyle name="RISKlightBoxed 33" xfId="32884"/>
    <cellStyle name="RISKlightBoxed 34" xfId="32885"/>
    <cellStyle name="RISKlightBoxed 35" xfId="32886"/>
    <cellStyle name="RISKlightBoxed 36" xfId="32887"/>
    <cellStyle name="RISKlightBoxed 37" xfId="32888"/>
    <cellStyle name="RISKlightBoxed 38" xfId="32889"/>
    <cellStyle name="RISKlightBoxed 39" xfId="32890"/>
    <cellStyle name="RISKlightBoxed 4" xfId="32891"/>
    <cellStyle name="RISKlightBoxed 4 10" xfId="32892"/>
    <cellStyle name="RISKlightBoxed 4 11" xfId="32893"/>
    <cellStyle name="RISKlightBoxed 4 12" xfId="32894"/>
    <cellStyle name="RISKlightBoxed 4 13" xfId="32895"/>
    <cellStyle name="RISKlightBoxed 4 14" xfId="32896"/>
    <cellStyle name="RISKlightBoxed 4 15" xfId="32897"/>
    <cellStyle name="RISKlightBoxed 4 16" xfId="32898"/>
    <cellStyle name="RISKlightBoxed 4 17" xfId="32899"/>
    <cellStyle name="RISKlightBoxed 4 18" xfId="32900"/>
    <cellStyle name="RISKlightBoxed 4 19" xfId="32901"/>
    <cellStyle name="RISKlightBoxed 4 2" xfId="32902"/>
    <cellStyle name="RISKlightBoxed 4 2 10" xfId="32903"/>
    <cellStyle name="RISKlightBoxed 4 2 11" xfId="32904"/>
    <cellStyle name="RISKlightBoxed 4 2 12" xfId="32905"/>
    <cellStyle name="RISKlightBoxed 4 2 13" xfId="32906"/>
    <cellStyle name="RISKlightBoxed 4 2 14" xfId="32907"/>
    <cellStyle name="RISKlightBoxed 4 2 15" xfId="32908"/>
    <cellStyle name="RISKlightBoxed 4 2 16" xfId="32909"/>
    <cellStyle name="RISKlightBoxed 4 2 17" xfId="32910"/>
    <cellStyle name="RISKlightBoxed 4 2 18" xfId="32911"/>
    <cellStyle name="RISKlightBoxed 4 2 19" xfId="32912"/>
    <cellStyle name="RISKlightBoxed 4 2 2" xfId="32913"/>
    <cellStyle name="RISKlightBoxed 4 2 20" xfId="32914"/>
    <cellStyle name="RISKlightBoxed 4 2 21" xfId="32915"/>
    <cellStyle name="RISKlightBoxed 4 2 22" xfId="32916"/>
    <cellStyle name="RISKlightBoxed 4 2 23" xfId="32917"/>
    <cellStyle name="RISKlightBoxed 4 2 24" xfId="32918"/>
    <cellStyle name="RISKlightBoxed 4 2 25" xfId="32919"/>
    <cellStyle name="RISKlightBoxed 4 2 26" xfId="32920"/>
    <cellStyle name="RISKlightBoxed 4 2 27" xfId="32921"/>
    <cellStyle name="RISKlightBoxed 4 2 28" xfId="32922"/>
    <cellStyle name="RISKlightBoxed 4 2 29" xfId="32923"/>
    <cellStyle name="RISKlightBoxed 4 2 3" xfId="32924"/>
    <cellStyle name="RISKlightBoxed 4 2 30" xfId="32925"/>
    <cellStyle name="RISKlightBoxed 4 2 31" xfId="32926"/>
    <cellStyle name="RISKlightBoxed 4 2 32" xfId="32927"/>
    <cellStyle name="RISKlightBoxed 4 2 33" xfId="32928"/>
    <cellStyle name="RISKlightBoxed 4 2 34" xfId="32929"/>
    <cellStyle name="RISKlightBoxed 4 2 35" xfId="32930"/>
    <cellStyle name="RISKlightBoxed 4 2 36" xfId="32931"/>
    <cellStyle name="RISKlightBoxed 4 2 37" xfId="32932"/>
    <cellStyle name="RISKlightBoxed 4 2 38" xfId="32933"/>
    <cellStyle name="RISKlightBoxed 4 2 39" xfId="32934"/>
    <cellStyle name="RISKlightBoxed 4 2 4" xfId="32935"/>
    <cellStyle name="RISKlightBoxed 4 2 40" xfId="32936"/>
    <cellStyle name="RISKlightBoxed 4 2 41" xfId="32937"/>
    <cellStyle name="RISKlightBoxed 4 2 42" xfId="32938"/>
    <cellStyle name="RISKlightBoxed 4 2 43" xfId="32939"/>
    <cellStyle name="RISKlightBoxed 4 2 44" xfId="32940"/>
    <cellStyle name="RISKlightBoxed 4 2 45" xfId="32941"/>
    <cellStyle name="RISKlightBoxed 4 2 46" xfId="32942"/>
    <cellStyle name="RISKlightBoxed 4 2 47" xfId="32943"/>
    <cellStyle name="RISKlightBoxed 4 2 48" xfId="32944"/>
    <cellStyle name="RISKlightBoxed 4 2 49" xfId="32945"/>
    <cellStyle name="RISKlightBoxed 4 2 5" xfId="32946"/>
    <cellStyle name="RISKlightBoxed 4 2 6" xfId="32947"/>
    <cellStyle name="RISKlightBoxed 4 2 7" xfId="32948"/>
    <cellStyle name="RISKlightBoxed 4 2 8" xfId="32949"/>
    <cellStyle name="RISKlightBoxed 4 2 9" xfId="32950"/>
    <cellStyle name="RISKlightBoxed 4 20" xfId="32951"/>
    <cellStyle name="RISKlightBoxed 4 21" xfId="32952"/>
    <cellStyle name="RISKlightBoxed 4 22" xfId="32953"/>
    <cellStyle name="RISKlightBoxed 4 23" xfId="32954"/>
    <cellStyle name="RISKlightBoxed 4 24" xfId="32955"/>
    <cellStyle name="RISKlightBoxed 4 25" xfId="32956"/>
    <cellStyle name="RISKlightBoxed 4 26" xfId="32957"/>
    <cellStyle name="RISKlightBoxed 4 27" xfId="32958"/>
    <cellStyle name="RISKlightBoxed 4 28" xfId="32959"/>
    <cellStyle name="RISKlightBoxed 4 29" xfId="32960"/>
    <cellStyle name="RISKlightBoxed 4 3" xfId="32961"/>
    <cellStyle name="RISKlightBoxed 4 30" xfId="32962"/>
    <cellStyle name="RISKlightBoxed 4 31" xfId="32963"/>
    <cellStyle name="RISKlightBoxed 4 32" xfId="32964"/>
    <cellStyle name="RISKlightBoxed 4 33" xfId="32965"/>
    <cellStyle name="RISKlightBoxed 4 34" xfId="32966"/>
    <cellStyle name="RISKlightBoxed 4 35" xfId="32967"/>
    <cellStyle name="RISKlightBoxed 4 36" xfId="32968"/>
    <cellStyle name="RISKlightBoxed 4 37" xfId="32969"/>
    <cellStyle name="RISKlightBoxed 4 38" xfId="32970"/>
    <cellStyle name="RISKlightBoxed 4 39" xfId="32971"/>
    <cellStyle name="RISKlightBoxed 4 4" xfId="32972"/>
    <cellStyle name="RISKlightBoxed 4 40" xfId="32973"/>
    <cellStyle name="RISKlightBoxed 4 41" xfId="32974"/>
    <cellStyle name="RISKlightBoxed 4 42" xfId="32975"/>
    <cellStyle name="RISKlightBoxed 4 43" xfId="32976"/>
    <cellStyle name="RISKlightBoxed 4 44" xfId="32977"/>
    <cellStyle name="RISKlightBoxed 4 45" xfId="32978"/>
    <cellStyle name="RISKlightBoxed 4 46" xfId="32979"/>
    <cellStyle name="RISKlightBoxed 4 47" xfId="32980"/>
    <cellStyle name="RISKlightBoxed 4 48" xfId="32981"/>
    <cellStyle name="RISKlightBoxed 4 49" xfId="32982"/>
    <cellStyle name="RISKlightBoxed 4 5" xfId="32983"/>
    <cellStyle name="RISKlightBoxed 4 6" xfId="32984"/>
    <cellStyle name="RISKlightBoxed 4 7" xfId="32985"/>
    <cellStyle name="RISKlightBoxed 4 8" xfId="32986"/>
    <cellStyle name="RISKlightBoxed 4 9" xfId="32987"/>
    <cellStyle name="RISKlightBoxed 40" xfId="32988"/>
    <cellStyle name="RISKlightBoxed 41" xfId="32989"/>
    <cellStyle name="RISKlightBoxed 42" xfId="32990"/>
    <cellStyle name="RISKlightBoxed 43" xfId="32991"/>
    <cellStyle name="RISKlightBoxed 44" xfId="32992"/>
    <cellStyle name="RISKlightBoxed 45" xfId="32993"/>
    <cellStyle name="RISKlightBoxed 46" xfId="32994"/>
    <cellStyle name="RISKlightBoxed 47" xfId="32995"/>
    <cellStyle name="RISKlightBoxed 48" xfId="32996"/>
    <cellStyle name="RISKlightBoxed 49" xfId="32997"/>
    <cellStyle name="RISKlightBoxed 5" xfId="32998"/>
    <cellStyle name="RISKlightBoxed 5 2" xfId="32999"/>
    <cellStyle name="RISKlightBoxed 5 3" xfId="33000"/>
    <cellStyle name="RISKlightBoxed 5 4" xfId="33001"/>
    <cellStyle name="RISKlightBoxed 5 5" xfId="33002"/>
    <cellStyle name="RISKlightBoxed 5 6" xfId="33003"/>
    <cellStyle name="RISKlightBoxed 6" xfId="33004"/>
    <cellStyle name="RISKlightBoxed 6 2" xfId="33005"/>
    <cellStyle name="RISKlightBoxed 6 3" xfId="33006"/>
    <cellStyle name="RISKlightBoxed 6 4" xfId="33007"/>
    <cellStyle name="RISKlightBoxed 6 5" xfId="33008"/>
    <cellStyle name="RISKlightBoxed 6 6" xfId="33009"/>
    <cellStyle name="RISKlightBoxed 7" xfId="33010"/>
    <cellStyle name="RISKlightBoxed 8" xfId="33011"/>
    <cellStyle name="RISKlightBoxed 9" xfId="33012"/>
    <cellStyle name="RISKltandbEdge" xfId="33013"/>
    <cellStyle name="RISKltandbEdge 10" xfId="33014"/>
    <cellStyle name="RISKltandbEdge 11" xfId="33015"/>
    <cellStyle name="RISKltandbEdge 12" xfId="33016"/>
    <cellStyle name="RISKltandbEdge 13" xfId="33017"/>
    <cellStyle name="RISKltandbEdge 14" xfId="33018"/>
    <cellStyle name="RISKltandbEdge 15" xfId="33019"/>
    <cellStyle name="RISKltandbEdge 16" xfId="33020"/>
    <cellStyle name="RISKltandbEdge 17" xfId="33021"/>
    <cellStyle name="RISKltandbEdge 18" xfId="33022"/>
    <cellStyle name="RISKltandbEdge 19" xfId="33023"/>
    <cellStyle name="RISKltandbEdge 2" xfId="33024"/>
    <cellStyle name="RISKltandbEdge 2 10" xfId="33025"/>
    <cellStyle name="RISKltandbEdge 2 11" xfId="33026"/>
    <cellStyle name="RISKltandbEdge 2 12" xfId="33027"/>
    <cellStyle name="RISKltandbEdge 2 13" xfId="33028"/>
    <cellStyle name="RISKltandbEdge 2 14" xfId="33029"/>
    <cellStyle name="RISKltandbEdge 2 15" xfId="33030"/>
    <cellStyle name="RISKltandbEdge 2 16" xfId="33031"/>
    <cellStyle name="RISKltandbEdge 2 17" xfId="33032"/>
    <cellStyle name="RISKltandbEdge 2 18" xfId="33033"/>
    <cellStyle name="RISKltandbEdge 2 19" xfId="33034"/>
    <cellStyle name="RISKltandbEdge 2 2" xfId="33035"/>
    <cellStyle name="RISKltandbEdge 2 2 10" xfId="33036"/>
    <cellStyle name="RISKltandbEdge 2 2 11" xfId="33037"/>
    <cellStyle name="RISKltandbEdge 2 2 12" xfId="33038"/>
    <cellStyle name="RISKltandbEdge 2 2 13" xfId="33039"/>
    <cellStyle name="RISKltandbEdge 2 2 14" xfId="33040"/>
    <cellStyle name="RISKltandbEdge 2 2 15" xfId="33041"/>
    <cellStyle name="RISKltandbEdge 2 2 16" xfId="33042"/>
    <cellStyle name="RISKltandbEdge 2 2 17" xfId="33043"/>
    <cellStyle name="RISKltandbEdge 2 2 18" xfId="33044"/>
    <cellStyle name="RISKltandbEdge 2 2 19" xfId="33045"/>
    <cellStyle name="RISKltandbEdge 2 2 2" xfId="33046"/>
    <cellStyle name="RISKltandbEdge 2 2 2 10" xfId="33047"/>
    <cellStyle name="RISKltandbEdge 2 2 2 11" xfId="33048"/>
    <cellStyle name="RISKltandbEdge 2 2 2 12" xfId="33049"/>
    <cellStyle name="RISKltandbEdge 2 2 2 13" xfId="33050"/>
    <cellStyle name="RISKltandbEdge 2 2 2 14" xfId="33051"/>
    <cellStyle name="RISKltandbEdge 2 2 2 15" xfId="33052"/>
    <cellStyle name="RISKltandbEdge 2 2 2 16" xfId="33053"/>
    <cellStyle name="RISKltandbEdge 2 2 2 17" xfId="33054"/>
    <cellStyle name="RISKltandbEdge 2 2 2 18" xfId="33055"/>
    <cellStyle name="RISKltandbEdge 2 2 2 19" xfId="33056"/>
    <cellStyle name="RISKltandbEdge 2 2 2 2" xfId="33057"/>
    <cellStyle name="RISKltandbEdge 2 2 2 20" xfId="33058"/>
    <cellStyle name="RISKltandbEdge 2 2 2 21" xfId="33059"/>
    <cellStyle name="RISKltandbEdge 2 2 2 22" xfId="33060"/>
    <cellStyle name="RISKltandbEdge 2 2 2 23" xfId="33061"/>
    <cellStyle name="RISKltandbEdge 2 2 2 24" xfId="33062"/>
    <cellStyle name="RISKltandbEdge 2 2 2 25" xfId="33063"/>
    <cellStyle name="RISKltandbEdge 2 2 2 26" xfId="33064"/>
    <cellStyle name="RISKltandbEdge 2 2 2 27" xfId="33065"/>
    <cellStyle name="RISKltandbEdge 2 2 2 28" xfId="33066"/>
    <cellStyle name="RISKltandbEdge 2 2 2 29" xfId="33067"/>
    <cellStyle name="RISKltandbEdge 2 2 2 3" xfId="33068"/>
    <cellStyle name="RISKltandbEdge 2 2 2 30" xfId="33069"/>
    <cellStyle name="RISKltandbEdge 2 2 2 31" xfId="33070"/>
    <cellStyle name="RISKltandbEdge 2 2 2 32" xfId="33071"/>
    <cellStyle name="RISKltandbEdge 2 2 2 33" xfId="33072"/>
    <cellStyle name="RISKltandbEdge 2 2 2 34" xfId="33073"/>
    <cellStyle name="RISKltandbEdge 2 2 2 35" xfId="33074"/>
    <cellStyle name="RISKltandbEdge 2 2 2 36" xfId="33075"/>
    <cellStyle name="RISKltandbEdge 2 2 2 37" xfId="33076"/>
    <cellStyle name="RISKltandbEdge 2 2 2 38" xfId="33077"/>
    <cellStyle name="RISKltandbEdge 2 2 2 39" xfId="33078"/>
    <cellStyle name="RISKltandbEdge 2 2 2 4" xfId="33079"/>
    <cellStyle name="RISKltandbEdge 2 2 2 40" xfId="33080"/>
    <cellStyle name="RISKltandbEdge 2 2 2 41" xfId="33081"/>
    <cellStyle name="RISKltandbEdge 2 2 2 42" xfId="33082"/>
    <cellStyle name="RISKltandbEdge 2 2 2 43" xfId="33083"/>
    <cellStyle name="RISKltandbEdge 2 2 2 44" xfId="33084"/>
    <cellStyle name="RISKltandbEdge 2 2 2 45" xfId="33085"/>
    <cellStyle name="RISKltandbEdge 2 2 2 46" xfId="33086"/>
    <cellStyle name="RISKltandbEdge 2 2 2 47" xfId="33087"/>
    <cellStyle name="RISKltandbEdge 2 2 2 48" xfId="33088"/>
    <cellStyle name="RISKltandbEdge 2 2 2 49" xfId="33089"/>
    <cellStyle name="RISKltandbEdge 2 2 2 5" xfId="33090"/>
    <cellStyle name="RISKltandbEdge 2 2 2 6" xfId="33091"/>
    <cellStyle name="RISKltandbEdge 2 2 2 7" xfId="33092"/>
    <cellStyle name="RISKltandbEdge 2 2 2 8" xfId="33093"/>
    <cellStyle name="RISKltandbEdge 2 2 2 9" xfId="33094"/>
    <cellStyle name="RISKltandbEdge 2 2 20" xfId="33095"/>
    <cellStyle name="RISKltandbEdge 2 2 21" xfId="33096"/>
    <cellStyle name="RISKltandbEdge 2 2 22" xfId="33097"/>
    <cellStyle name="RISKltandbEdge 2 2 23" xfId="33098"/>
    <cellStyle name="RISKltandbEdge 2 2 24" xfId="33099"/>
    <cellStyle name="RISKltandbEdge 2 2 25" xfId="33100"/>
    <cellStyle name="RISKltandbEdge 2 2 26" xfId="33101"/>
    <cellStyle name="RISKltandbEdge 2 2 27" xfId="33102"/>
    <cellStyle name="RISKltandbEdge 2 2 28" xfId="33103"/>
    <cellStyle name="RISKltandbEdge 2 2 29" xfId="33104"/>
    <cellStyle name="RISKltandbEdge 2 2 3" xfId="33105"/>
    <cellStyle name="RISKltandbEdge 2 2 30" xfId="33106"/>
    <cellStyle name="RISKltandbEdge 2 2 31" xfId="33107"/>
    <cellStyle name="RISKltandbEdge 2 2 32" xfId="33108"/>
    <cellStyle name="RISKltandbEdge 2 2 33" xfId="33109"/>
    <cellStyle name="RISKltandbEdge 2 2 34" xfId="33110"/>
    <cellStyle name="RISKltandbEdge 2 2 35" xfId="33111"/>
    <cellStyle name="RISKltandbEdge 2 2 36" xfId="33112"/>
    <cellStyle name="RISKltandbEdge 2 2 37" xfId="33113"/>
    <cellStyle name="RISKltandbEdge 2 2 38" xfId="33114"/>
    <cellStyle name="RISKltandbEdge 2 2 39" xfId="33115"/>
    <cellStyle name="RISKltandbEdge 2 2 4" xfId="33116"/>
    <cellStyle name="RISKltandbEdge 2 2 40" xfId="33117"/>
    <cellStyle name="RISKltandbEdge 2 2 41" xfId="33118"/>
    <cellStyle name="RISKltandbEdge 2 2 42" xfId="33119"/>
    <cellStyle name="RISKltandbEdge 2 2 43" xfId="33120"/>
    <cellStyle name="RISKltandbEdge 2 2 44" xfId="33121"/>
    <cellStyle name="RISKltandbEdge 2 2 45" xfId="33122"/>
    <cellStyle name="RISKltandbEdge 2 2 46" xfId="33123"/>
    <cellStyle name="RISKltandbEdge 2 2 47" xfId="33124"/>
    <cellStyle name="RISKltandbEdge 2 2 48" xfId="33125"/>
    <cellStyle name="RISKltandbEdge 2 2 49" xfId="33126"/>
    <cellStyle name="RISKltandbEdge 2 2 5" xfId="33127"/>
    <cellStyle name="RISKltandbEdge 2 2 6" xfId="33128"/>
    <cellStyle name="RISKltandbEdge 2 2 7" xfId="33129"/>
    <cellStyle name="RISKltandbEdge 2 2 8" xfId="33130"/>
    <cellStyle name="RISKltandbEdge 2 2 9" xfId="33131"/>
    <cellStyle name="RISKltandbEdge 2 20" xfId="33132"/>
    <cellStyle name="RISKltandbEdge 2 21" xfId="33133"/>
    <cellStyle name="RISKltandbEdge 2 22" xfId="33134"/>
    <cellStyle name="RISKltandbEdge 2 23" xfId="33135"/>
    <cellStyle name="RISKltandbEdge 2 24" xfId="33136"/>
    <cellStyle name="RISKltandbEdge 2 25" xfId="33137"/>
    <cellStyle name="RISKltandbEdge 2 26" xfId="33138"/>
    <cellStyle name="RISKltandbEdge 2 27" xfId="33139"/>
    <cellStyle name="RISKltandbEdge 2 28" xfId="33140"/>
    <cellStyle name="RISKltandbEdge 2 29" xfId="33141"/>
    <cellStyle name="RISKltandbEdge 2 3" xfId="33142"/>
    <cellStyle name="RISKltandbEdge 2 3 2" xfId="33143"/>
    <cellStyle name="RISKltandbEdge 2 3 3" xfId="33144"/>
    <cellStyle name="RISKltandbEdge 2 3 4" xfId="33145"/>
    <cellStyle name="RISKltandbEdge 2 3 5" xfId="33146"/>
    <cellStyle name="RISKltandbEdge 2 3 6" xfId="33147"/>
    <cellStyle name="RISKltandbEdge 2 30" xfId="33148"/>
    <cellStyle name="RISKltandbEdge 2 31" xfId="33149"/>
    <cellStyle name="RISKltandbEdge 2 32" xfId="33150"/>
    <cellStyle name="RISKltandbEdge 2 33" xfId="33151"/>
    <cellStyle name="RISKltandbEdge 2 34" xfId="33152"/>
    <cellStyle name="RISKltandbEdge 2 35" xfId="33153"/>
    <cellStyle name="RISKltandbEdge 2 36" xfId="33154"/>
    <cellStyle name="RISKltandbEdge 2 37" xfId="33155"/>
    <cellStyle name="RISKltandbEdge 2 38" xfId="33156"/>
    <cellStyle name="RISKltandbEdge 2 39" xfId="33157"/>
    <cellStyle name="RISKltandbEdge 2 4" xfId="33158"/>
    <cellStyle name="RISKltandbEdge 2 4 2" xfId="33159"/>
    <cellStyle name="RISKltandbEdge 2 4 3" xfId="33160"/>
    <cellStyle name="RISKltandbEdge 2 4 4" xfId="33161"/>
    <cellStyle name="RISKltandbEdge 2 4 5" xfId="33162"/>
    <cellStyle name="RISKltandbEdge 2 4 6" xfId="33163"/>
    <cellStyle name="RISKltandbEdge 2 40" xfId="33164"/>
    <cellStyle name="RISKltandbEdge 2 41" xfId="33165"/>
    <cellStyle name="RISKltandbEdge 2 42" xfId="33166"/>
    <cellStyle name="RISKltandbEdge 2 43" xfId="33167"/>
    <cellStyle name="RISKltandbEdge 2 44" xfId="33168"/>
    <cellStyle name="RISKltandbEdge 2 45" xfId="33169"/>
    <cellStyle name="RISKltandbEdge 2 46" xfId="33170"/>
    <cellStyle name="RISKltandbEdge 2 5" xfId="33171"/>
    <cellStyle name="RISKltandbEdge 2 6" xfId="33172"/>
    <cellStyle name="RISKltandbEdge 2 7" xfId="33173"/>
    <cellStyle name="RISKltandbEdge 2 8" xfId="33174"/>
    <cellStyle name="RISKltandbEdge 2 9" xfId="33175"/>
    <cellStyle name="RISKltandbEdge 20" xfId="33176"/>
    <cellStyle name="RISKltandbEdge 21" xfId="33177"/>
    <cellStyle name="RISKltandbEdge 22" xfId="33178"/>
    <cellStyle name="RISKltandbEdge 23" xfId="33179"/>
    <cellStyle name="RISKltandbEdge 24" xfId="33180"/>
    <cellStyle name="RISKltandbEdge 25" xfId="33181"/>
    <cellStyle name="RISKltandbEdge 26" xfId="33182"/>
    <cellStyle name="RISKltandbEdge 27" xfId="33183"/>
    <cellStyle name="RISKltandbEdge 28" xfId="33184"/>
    <cellStyle name="RISKltandbEdge 29" xfId="33185"/>
    <cellStyle name="RISKltandbEdge 3" xfId="33186"/>
    <cellStyle name="RISKltandbEdge 3 10" xfId="33187"/>
    <cellStyle name="RISKltandbEdge 3 11" xfId="33188"/>
    <cellStyle name="RISKltandbEdge 3 12" xfId="33189"/>
    <cellStyle name="RISKltandbEdge 3 13" xfId="33190"/>
    <cellStyle name="RISKltandbEdge 3 14" xfId="33191"/>
    <cellStyle name="RISKltandbEdge 3 15" xfId="33192"/>
    <cellStyle name="RISKltandbEdge 3 16" xfId="33193"/>
    <cellStyle name="RISKltandbEdge 3 17" xfId="33194"/>
    <cellStyle name="RISKltandbEdge 3 18" xfId="33195"/>
    <cellStyle name="RISKltandbEdge 3 19" xfId="33196"/>
    <cellStyle name="RISKltandbEdge 3 2" xfId="33197"/>
    <cellStyle name="RISKltandbEdge 3 2 10" xfId="33198"/>
    <cellStyle name="RISKltandbEdge 3 2 11" xfId="33199"/>
    <cellStyle name="RISKltandbEdge 3 2 12" xfId="33200"/>
    <cellStyle name="RISKltandbEdge 3 2 13" xfId="33201"/>
    <cellStyle name="RISKltandbEdge 3 2 14" xfId="33202"/>
    <cellStyle name="RISKltandbEdge 3 2 15" xfId="33203"/>
    <cellStyle name="RISKltandbEdge 3 2 16" xfId="33204"/>
    <cellStyle name="RISKltandbEdge 3 2 17" xfId="33205"/>
    <cellStyle name="RISKltandbEdge 3 2 18" xfId="33206"/>
    <cellStyle name="RISKltandbEdge 3 2 19" xfId="33207"/>
    <cellStyle name="RISKltandbEdge 3 2 2" xfId="33208"/>
    <cellStyle name="RISKltandbEdge 3 2 2 10" xfId="33209"/>
    <cellStyle name="RISKltandbEdge 3 2 2 11" xfId="33210"/>
    <cellStyle name="RISKltandbEdge 3 2 2 12" xfId="33211"/>
    <cellStyle name="RISKltandbEdge 3 2 2 13" xfId="33212"/>
    <cellStyle name="RISKltandbEdge 3 2 2 14" xfId="33213"/>
    <cellStyle name="RISKltandbEdge 3 2 2 15" xfId="33214"/>
    <cellStyle name="RISKltandbEdge 3 2 2 16" xfId="33215"/>
    <cellStyle name="RISKltandbEdge 3 2 2 17" xfId="33216"/>
    <cellStyle name="RISKltandbEdge 3 2 2 18" xfId="33217"/>
    <cellStyle name="RISKltandbEdge 3 2 2 19" xfId="33218"/>
    <cellStyle name="RISKltandbEdge 3 2 2 2" xfId="33219"/>
    <cellStyle name="RISKltandbEdge 3 2 2 20" xfId="33220"/>
    <cellStyle name="RISKltandbEdge 3 2 2 21" xfId="33221"/>
    <cellStyle name="RISKltandbEdge 3 2 2 22" xfId="33222"/>
    <cellStyle name="RISKltandbEdge 3 2 2 23" xfId="33223"/>
    <cellStyle name="RISKltandbEdge 3 2 2 24" xfId="33224"/>
    <cellStyle name="RISKltandbEdge 3 2 2 25" xfId="33225"/>
    <cellStyle name="RISKltandbEdge 3 2 2 26" xfId="33226"/>
    <cellStyle name="RISKltandbEdge 3 2 2 27" xfId="33227"/>
    <cellStyle name="RISKltandbEdge 3 2 2 28" xfId="33228"/>
    <cellStyle name="RISKltandbEdge 3 2 2 29" xfId="33229"/>
    <cellStyle name="RISKltandbEdge 3 2 2 3" xfId="33230"/>
    <cellStyle name="RISKltandbEdge 3 2 2 30" xfId="33231"/>
    <cellStyle name="RISKltandbEdge 3 2 2 31" xfId="33232"/>
    <cellStyle name="RISKltandbEdge 3 2 2 32" xfId="33233"/>
    <cellStyle name="RISKltandbEdge 3 2 2 33" xfId="33234"/>
    <cellStyle name="RISKltandbEdge 3 2 2 34" xfId="33235"/>
    <cellStyle name="RISKltandbEdge 3 2 2 35" xfId="33236"/>
    <cellStyle name="RISKltandbEdge 3 2 2 36" xfId="33237"/>
    <cellStyle name="RISKltandbEdge 3 2 2 37" xfId="33238"/>
    <cellStyle name="RISKltandbEdge 3 2 2 38" xfId="33239"/>
    <cellStyle name="RISKltandbEdge 3 2 2 39" xfId="33240"/>
    <cellStyle name="RISKltandbEdge 3 2 2 4" xfId="33241"/>
    <cellStyle name="RISKltandbEdge 3 2 2 40" xfId="33242"/>
    <cellStyle name="RISKltandbEdge 3 2 2 41" xfId="33243"/>
    <cellStyle name="RISKltandbEdge 3 2 2 42" xfId="33244"/>
    <cellStyle name="RISKltandbEdge 3 2 2 43" xfId="33245"/>
    <cellStyle name="RISKltandbEdge 3 2 2 44" xfId="33246"/>
    <cellStyle name="RISKltandbEdge 3 2 2 45" xfId="33247"/>
    <cellStyle name="RISKltandbEdge 3 2 2 46" xfId="33248"/>
    <cellStyle name="RISKltandbEdge 3 2 2 47" xfId="33249"/>
    <cellStyle name="RISKltandbEdge 3 2 2 48" xfId="33250"/>
    <cellStyle name="RISKltandbEdge 3 2 2 49" xfId="33251"/>
    <cellStyle name="RISKltandbEdge 3 2 2 5" xfId="33252"/>
    <cellStyle name="RISKltandbEdge 3 2 2 6" xfId="33253"/>
    <cellStyle name="RISKltandbEdge 3 2 2 7" xfId="33254"/>
    <cellStyle name="RISKltandbEdge 3 2 2 8" xfId="33255"/>
    <cellStyle name="RISKltandbEdge 3 2 2 9" xfId="33256"/>
    <cellStyle name="RISKltandbEdge 3 2 20" xfId="33257"/>
    <cellStyle name="RISKltandbEdge 3 2 21" xfId="33258"/>
    <cellStyle name="RISKltandbEdge 3 2 22" xfId="33259"/>
    <cellStyle name="RISKltandbEdge 3 2 23" xfId="33260"/>
    <cellStyle name="RISKltandbEdge 3 2 24" xfId="33261"/>
    <cellStyle name="RISKltandbEdge 3 2 25" xfId="33262"/>
    <cellStyle name="RISKltandbEdge 3 2 26" xfId="33263"/>
    <cellStyle name="RISKltandbEdge 3 2 27" xfId="33264"/>
    <cellStyle name="RISKltandbEdge 3 2 28" xfId="33265"/>
    <cellStyle name="RISKltandbEdge 3 2 29" xfId="33266"/>
    <cellStyle name="RISKltandbEdge 3 2 3" xfId="33267"/>
    <cellStyle name="RISKltandbEdge 3 2 30" xfId="33268"/>
    <cellStyle name="RISKltandbEdge 3 2 31" xfId="33269"/>
    <cellStyle name="RISKltandbEdge 3 2 32" xfId="33270"/>
    <cellStyle name="RISKltandbEdge 3 2 33" xfId="33271"/>
    <cellStyle name="RISKltandbEdge 3 2 34" xfId="33272"/>
    <cellStyle name="RISKltandbEdge 3 2 35" xfId="33273"/>
    <cellStyle name="RISKltandbEdge 3 2 36" xfId="33274"/>
    <cellStyle name="RISKltandbEdge 3 2 37" xfId="33275"/>
    <cellStyle name="RISKltandbEdge 3 2 38" xfId="33276"/>
    <cellStyle name="RISKltandbEdge 3 2 39" xfId="33277"/>
    <cellStyle name="RISKltandbEdge 3 2 4" xfId="33278"/>
    <cellStyle name="RISKltandbEdge 3 2 40" xfId="33279"/>
    <cellStyle name="RISKltandbEdge 3 2 41" xfId="33280"/>
    <cellStyle name="RISKltandbEdge 3 2 42" xfId="33281"/>
    <cellStyle name="RISKltandbEdge 3 2 43" xfId="33282"/>
    <cellStyle name="RISKltandbEdge 3 2 44" xfId="33283"/>
    <cellStyle name="RISKltandbEdge 3 2 45" xfId="33284"/>
    <cellStyle name="RISKltandbEdge 3 2 46" xfId="33285"/>
    <cellStyle name="RISKltandbEdge 3 2 47" xfId="33286"/>
    <cellStyle name="RISKltandbEdge 3 2 48" xfId="33287"/>
    <cellStyle name="RISKltandbEdge 3 2 49" xfId="33288"/>
    <cellStyle name="RISKltandbEdge 3 2 5" xfId="33289"/>
    <cellStyle name="RISKltandbEdge 3 2 6" xfId="33290"/>
    <cellStyle name="RISKltandbEdge 3 2 7" xfId="33291"/>
    <cellStyle name="RISKltandbEdge 3 2 8" xfId="33292"/>
    <cellStyle name="RISKltandbEdge 3 2 9" xfId="33293"/>
    <cellStyle name="RISKltandbEdge 3 20" xfId="33294"/>
    <cellStyle name="RISKltandbEdge 3 21" xfId="33295"/>
    <cellStyle name="RISKltandbEdge 3 22" xfId="33296"/>
    <cellStyle name="RISKltandbEdge 3 23" xfId="33297"/>
    <cellStyle name="RISKltandbEdge 3 24" xfId="33298"/>
    <cellStyle name="RISKltandbEdge 3 25" xfId="33299"/>
    <cellStyle name="RISKltandbEdge 3 26" xfId="33300"/>
    <cellStyle name="RISKltandbEdge 3 27" xfId="33301"/>
    <cellStyle name="RISKltandbEdge 3 28" xfId="33302"/>
    <cellStyle name="RISKltandbEdge 3 29" xfId="33303"/>
    <cellStyle name="RISKltandbEdge 3 3" xfId="33304"/>
    <cellStyle name="RISKltandbEdge 3 3 2" xfId="33305"/>
    <cellStyle name="RISKltandbEdge 3 3 3" xfId="33306"/>
    <cellStyle name="RISKltandbEdge 3 3 4" xfId="33307"/>
    <cellStyle name="RISKltandbEdge 3 3 5" xfId="33308"/>
    <cellStyle name="RISKltandbEdge 3 3 6" xfId="33309"/>
    <cellStyle name="RISKltandbEdge 3 30" xfId="33310"/>
    <cellStyle name="RISKltandbEdge 3 31" xfId="33311"/>
    <cellStyle name="RISKltandbEdge 3 32" xfId="33312"/>
    <cellStyle name="RISKltandbEdge 3 33" xfId="33313"/>
    <cellStyle name="RISKltandbEdge 3 34" xfId="33314"/>
    <cellStyle name="RISKltandbEdge 3 35" xfId="33315"/>
    <cellStyle name="RISKltandbEdge 3 36" xfId="33316"/>
    <cellStyle name="RISKltandbEdge 3 37" xfId="33317"/>
    <cellStyle name="RISKltandbEdge 3 38" xfId="33318"/>
    <cellStyle name="RISKltandbEdge 3 39" xfId="33319"/>
    <cellStyle name="RISKltandbEdge 3 4" xfId="33320"/>
    <cellStyle name="RISKltandbEdge 3 4 2" xfId="33321"/>
    <cellStyle name="RISKltandbEdge 3 4 3" xfId="33322"/>
    <cellStyle name="RISKltandbEdge 3 4 4" xfId="33323"/>
    <cellStyle name="RISKltandbEdge 3 4 5" xfId="33324"/>
    <cellStyle name="RISKltandbEdge 3 4 6" xfId="33325"/>
    <cellStyle name="RISKltandbEdge 3 40" xfId="33326"/>
    <cellStyle name="RISKltandbEdge 3 41" xfId="33327"/>
    <cellStyle name="RISKltandbEdge 3 42" xfId="33328"/>
    <cellStyle name="RISKltandbEdge 3 43" xfId="33329"/>
    <cellStyle name="RISKltandbEdge 3 44" xfId="33330"/>
    <cellStyle name="RISKltandbEdge 3 45" xfId="33331"/>
    <cellStyle name="RISKltandbEdge 3 46" xfId="33332"/>
    <cellStyle name="RISKltandbEdge 3 5" xfId="33333"/>
    <cellStyle name="RISKltandbEdge 3 6" xfId="33334"/>
    <cellStyle name="RISKltandbEdge 3 7" xfId="33335"/>
    <cellStyle name="RISKltandbEdge 3 8" xfId="33336"/>
    <cellStyle name="RISKltandbEdge 3 9" xfId="33337"/>
    <cellStyle name="RISKltandbEdge 30" xfId="33338"/>
    <cellStyle name="RISKltandbEdge 31" xfId="33339"/>
    <cellStyle name="RISKltandbEdge 32" xfId="33340"/>
    <cellStyle name="RISKltandbEdge 33" xfId="33341"/>
    <cellStyle name="RISKltandbEdge 34" xfId="33342"/>
    <cellStyle name="RISKltandbEdge 35" xfId="33343"/>
    <cellStyle name="RISKltandbEdge 36" xfId="33344"/>
    <cellStyle name="RISKltandbEdge 37" xfId="33345"/>
    <cellStyle name="RISKltandbEdge 38" xfId="33346"/>
    <cellStyle name="RISKltandbEdge 39" xfId="33347"/>
    <cellStyle name="RISKltandbEdge 4" xfId="33348"/>
    <cellStyle name="RISKltandbEdge 4 10" xfId="33349"/>
    <cellStyle name="RISKltandbEdge 4 11" xfId="33350"/>
    <cellStyle name="RISKltandbEdge 4 12" xfId="33351"/>
    <cellStyle name="RISKltandbEdge 4 13" xfId="33352"/>
    <cellStyle name="RISKltandbEdge 4 14" xfId="33353"/>
    <cellStyle name="RISKltandbEdge 4 15" xfId="33354"/>
    <cellStyle name="RISKltandbEdge 4 16" xfId="33355"/>
    <cellStyle name="RISKltandbEdge 4 17" xfId="33356"/>
    <cellStyle name="RISKltandbEdge 4 18" xfId="33357"/>
    <cellStyle name="RISKltandbEdge 4 19" xfId="33358"/>
    <cellStyle name="RISKltandbEdge 4 2" xfId="33359"/>
    <cellStyle name="RISKltandbEdge 4 2 10" xfId="33360"/>
    <cellStyle name="RISKltandbEdge 4 2 11" xfId="33361"/>
    <cellStyle name="RISKltandbEdge 4 2 12" xfId="33362"/>
    <cellStyle name="RISKltandbEdge 4 2 13" xfId="33363"/>
    <cellStyle name="RISKltandbEdge 4 2 14" xfId="33364"/>
    <cellStyle name="RISKltandbEdge 4 2 15" xfId="33365"/>
    <cellStyle name="RISKltandbEdge 4 2 16" xfId="33366"/>
    <cellStyle name="RISKltandbEdge 4 2 17" xfId="33367"/>
    <cellStyle name="RISKltandbEdge 4 2 18" xfId="33368"/>
    <cellStyle name="RISKltandbEdge 4 2 19" xfId="33369"/>
    <cellStyle name="RISKltandbEdge 4 2 2" xfId="33370"/>
    <cellStyle name="RISKltandbEdge 4 2 20" xfId="33371"/>
    <cellStyle name="RISKltandbEdge 4 2 21" xfId="33372"/>
    <cellStyle name="RISKltandbEdge 4 2 22" xfId="33373"/>
    <cellStyle name="RISKltandbEdge 4 2 23" xfId="33374"/>
    <cellStyle name="RISKltandbEdge 4 2 24" xfId="33375"/>
    <cellStyle name="RISKltandbEdge 4 2 25" xfId="33376"/>
    <cellStyle name="RISKltandbEdge 4 2 26" xfId="33377"/>
    <cellStyle name="RISKltandbEdge 4 2 27" xfId="33378"/>
    <cellStyle name="RISKltandbEdge 4 2 28" xfId="33379"/>
    <cellStyle name="RISKltandbEdge 4 2 29" xfId="33380"/>
    <cellStyle name="RISKltandbEdge 4 2 3" xfId="33381"/>
    <cellStyle name="RISKltandbEdge 4 2 30" xfId="33382"/>
    <cellStyle name="RISKltandbEdge 4 2 31" xfId="33383"/>
    <cellStyle name="RISKltandbEdge 4 2 32" xfId="33384"/>
    <cellStyle name="RISKltandbEdge 4 2 33" xfId="33385"/>
    <cellStyle name="RISKltandbEdge 4 2 34" xfId="33386"/>
    <cellStyle name="RISKltandbEdge 4 2 35" xfId="33387"/>
    <cellStyle name="RISKltandbEdge 4 2 36" xfId="33388"/>
    <cellStyle name="RISKltandbEdge 4 2 37" xfId="33389"/>
    <cellStyle name="RISKltandbEdge 4 2 38" xfId="33390"/>
    <cellStyle name="RISKltandbEdge 4 2 39" xfId="33391"/>
    <cellStyle name="RISKltandbEdge 4 2 4" xfId="33392"/>
    <cellStyle name="RISKltandbEdge 4 2 40" xfId="33393"/>
    <cellStyle name="RISKltandbEdge 4 2 41" xfId="33394"/>
    <cellStyle name="RISKltandbEdge 4 2 42" xfId="33395"/>
    <cellStyle name="RISKltandbEdge 4 2 43" xfId="33396"/>
    <cellStyle name="RISKltandbEdge 4 2 44" xfId="33397"/>
    <cellStyle name="RISKltandbEdge 4 2 45" xfId="33398"/>
    <cellStyle name="RISKltandbEdge 4 2 46" xfId="33399"/>
    <cellStyle name="RISKltandbEdge 4 2 47" xfId="33400"/>
    <cellStyle name="RISKltandbEdge 4 2 48" xfId="33401"/>
    <cellStyle name="RISKltandbEdge 4 2 49" xfId="33402"/>
    <cellStyle name="RISKltandbEdge 4 2 5" xfId="33403"/>
    <cellStyle name="RISKltandbEdge 4 2 6" xfId="33404"/>
    <cellStyle name="RISKltandbEdge 4 2 7" xfId="33405"/>
    <cellStyle name="RISKltandbEdge 4 2 8" xfId="33406"/>
    <cellStyle name="RISKltandbEdge 4 2 9" xfId="33407"/>
    <cellStyle name="RISKltandbEdge 4 20" xfId="33408"/>
    <cellStyle name="RISKltandbEdge 4 21" xfId="33409"/>
    <cellStyle name="RISKltandbEdge 4 22" xfId="33410"/>
    <cellStyle name="RISKltandbEdge 4 23" xfId="33411"/>
    <cellStyle name="RISKltandbEdge 4 24" xfId="33412"/>
    <cellStyle name="RISKltandbEdge 4 25" xfId="33413"/>
    <cellStyle name="RISKltandbEdge 4 26" xfId="33414"/>
    <cellStyle name="RISKltandbEdge 4 27" xfId="33415"/>
    <cellStyle name="RISKltandbEdge 4 28" xfId="33416"/>
    <cellStyle name="RISKltandbEdge 4 29" xfId="33417"/>
    <cellStyle name="RISKltandbEdge 4 3" xfId="33418"/>
    <cellStyle name="RISKltandbEdge 4 30" xfId="33419"/>
    <cellStyle name="RISKltandbEdge 4 31" xfId="33420"/>
    <cellStyle name="RISKltandbEdge 4 32" xfId="33421"/>
    <cellStyle name="RISKltandbEdge 4 33" xfId="33422"/>
    <cellStyle name="RISKltandbEdge 4 34" xfId="33423"/>
    <cellStyle name="RISKltandbEdge 4 35" xfId="33424"/>
    <cellStyle name="RISKltandbEdge 4 36" xfId="33425"/>
    <cellStyle name="RISKltandbEdge 4 37" xfId="33426"/>
    <cellStyle name="RISKltandbEdge 4 38" xfId="33427"/>
    <cellStyle name="RISKltandbEdge 4 39" xfId="33428"/>
    <cellStyle name="RISKltandbEdge 4 4" xfId="33429"/>
    <cellStyle name="RISKltandbEdge 4 40" xfId="33430"/>
    <cellStyle name="RISKltandbEdge 4 41" xfId="33431"/>
    <cellStyle name="RISKltandbEdge 4 42" xfId="33432"/>
    <cellStyle name="RISKltandbEdge 4 43" xfId="33433"/>
    <cellStyle name="RISKltandbEdge 4 44" xfId="33434"/>
    <cellStyle name="RISKltandbEdge 4 45" xfId="33435"/>
    <cellStyle name="RISKltandbEdge 4 46" xfId="33436"/>
    <cellStyle name="RISKltandbEdge 4 47" xfId="33437"/>
    <cellStyle name="RISKltandbEdge 4 48" xfId="33438"/>
    <cellStyle name="RISKltandbEdge 4 49" xfId="33439"/>
    <cellStyle name="RISKltandbEdge 4 5" xfId="33440"/>
    <cellStyle name="RISKltandbEdge 4 6" xfId="33441"/>
    <cellStyle name="RISKltandbEdge 4 7" xfId="33442"/>
    <cellStyle name="RISKltandbEdge 4 8" xfId="33443"/>
    <cellStyle name="RISKltandbEdge 4 9" xfId="33444"/>
    <cellStyle name="RISKltandbEdge 40" xfId="33445"/>
    <cellStyle name="RISKltandbEdge 41" xfId="33446"/>
    <cellStyle name="RISKltandbEdge 42" xfId="33447"/>
    <cellStyle name="RISKltandbEdge 43" xfId="33448"/>
    <cellStyle name="RISKltandbEdge 44" xfId="33449"/>
    <cellStyle name="RISKltandbEdge 45" xfId="33450"/>
    <cellStyle name="RISKltandbEdge 46" xfId="33451"/>
    <cellStyle name="RISKltandbEdge 47" xfId="33452"/>
    <cellStyle name="RISKltandbEdge 48" xfId="33453"/>
    <cellStyle name="RISKltandbEdge 49" xfId="33454"/>
    <cellStyle name="RISKltandbEdge 5" xfId="33455"/>
    <cellStyle name="RISKltandbEdge 5 2" xfId="33456"/>
    <cellStyle name="RISKltandbEdge 5 3" xfId="33457"/>
    <cellStyle name="RISKltandbEdge 5 4" xfId="33458"/>
    <cellStyle name="RISKltandbEdge 5 5" xfId="33459"/>
    <cellStyle name="RISKltandbEdge 5 6" xfId="33460"/>
    <cellStyle name="RISKltandbEdge 6" xfId="33461"/>
    <cellStyle name="RISKltandbEdge 6 2" xfId="33462"/>
    <cellStyle name="RISKltandbEdge 6 3" xfId="33463"/>
    <cellStyle name="RISKltandbEdge 6 4" xfId="33464"/>
    <cellStyle name="RISKltandbEdge 6 5" xfId="33465"/>
    <cellStyle name="RISKltandbEdge 6 6" xfId="33466"/>
    <cellStyle name="RISKltandbEdge 7" xfId="33467"/>
    <cellStyle name="RISKltandbEdge 8" xfId="33468"/>
    <cellStyle name="RISKltandbEdge 9" xfId="33469"/>
    <cellStyle name="RISKnormBoxed" xfId="33470"/>
    <cellStyle name="RISKnormBoxed 10" xfId="33471"/>
    <cellStyle name="RISKnormBoxed 11" xfId="33472"/>
    <cellStyle name="RISKnormBoxed 12" xfId="33473"/>
    <cellStyle name="RISKnormBoxed 13" xfId="33474"/>
    <cellStyle name="RISKnormBoxed 14" xfId="33475"/>
    <cellStyle name="RISKnormBoxed 15" xfId="33476"/>
    <cellStyle name="RISKnormBoxed 16" xfId="33477"/>
    <cellStyle name="RISKnormBoxed 17" xfId="33478"/>
    <cellStyle name="RISKnormBoxed 18" xfId="33479"/>
    <cellStyle name="RISKnormBoxed 19" xfId="33480"/>
    <cellStyle name="RISKnormBoxed 2" xfId="33481"/>
    <cellStyle name="RISKnormBoxed 2 10" xfId="33482"/>
    <cellStyle name="RISKnormBoxed 2 11" xfId="33483"/>
    <cellStyle name="RISKnormBoxed 2 12" xfId="33484"/>
    <cellStyle name="RISKnormBoxed 2 13" xfId="33485"/>
    <cellStyle name="RISKnormBoxed 2 14" xfId="33486"/>
    <cellStyle name="RISKnormBoxed 2 15" xfId="33487"/>
    <cellStyle name="RISKnormBoxed 2 16" xfId="33488"/>
    <cellStyle name="RISKnormBoxed 2 17" xfId="33489"/>
    <cellStyle name="RISKnormBoxed 2 18" xfId="33490"/>
    <cellStyle name="RISKnormBoxed 2 19" xfId="33491"/>
    <cellStyle name="RISKnormBoxed 2 2" xfId="33492"/>
    <cellStyle name="RISKnormBoxed 2 2 10" xfId="33493"/>
    <cellStyle name="RISKnormBoxed 2 2 11" xfId="33494"/>
    <cellStyle name="RISKnormBoxed 2 2 12" xfId="33495"/>
    <cellStyle name="RISKnormBoxed 2 2 13" xfId="33496"/>
    <cellStyle name="RISKnormBoxed 2 2 14" xfId="33497"/>
    <cellStyle name="RISKnormBoxed 2 2 15" xfId="33498"/>
    <cellStyle name="RISKnormBoxed 2 2 16" xfId="33499"/>
    <cellStyle name="RISKnormBoxed 2 2 17" xfId="33500"/>
    <cellStyle name="RISKnormBoxed 2 2 18" xfId="33501"/>
    <cellStyle name="RISKnormBoxed 2 2 19" xfId="33502"/>
    <cellStyle name="RISKnormBoxed 2 2 2" xfId="33503"/>
    <cellStyle name="RISKnormBoxed 2 2 2 10" xfId="33504"/>
    <cellStyle name="RISKnormBoxed 2 2 2 11" xfId="33505"/>
    <cellStyle name="RISKnormBoxed 2 2 2 12" xfId="33506"/>
    <cellStyle name="RISKnormBoxed 2 2 2 13" xfId="33507"/>
    <cellStyle name="RISKnormBoxed 2 2 2 14" xfId="33508"/>
    <cellStyle name="RISKnormBoxed 2 2 2 15" xfId="33509"/>
    <cellStyle name="RISKnormBoxed 2 2 2 16" xfId="33510"/>
    <cellStyle name="RISKnormBoxed 2 2 2 17" xfId="33511"/>
    <cellStyle name="RISKnormBoxed 2 2 2 18" xfId="33512"/>
    <cellStyle name="RISKnormBoxed 2 2 2 19" xfId="33513"/>
    <cellStyle name="RISKnormBoxed 2 2 2 2" xfId="33514"/>
    <cellStyle name="RISKnormBoxed 2 2 2 20" xfId="33515"/>
    <cellStyle name="RISKnormBoxed 2 2 2 21" xfId="33516"/>
    <cellStyle name="RISKnormBoxed 2 2 2 22" xfId="33517"/>
    <cellStyle name="RISKnormBoxed 2 2 2 23" xfId="33518"/>
    <cellStyle name="RISKnormBoxed 2 2 2 24" xfId="33519"/>
    <cellStyle name="RISKnormBoxed 2 2 2 25" xfId="33520"/>
    <cellStyle name="RISKnormBoxed 2 2 2 26" xfId="33521"/>
    <cellStyle name="RISKnormBoxed 2 2 2 27" xfId="33522"/>
    <cellStyle name="RISKnormBoxed 2 2 2 28" xfId="33523"/>
    <cellStyle name="RISKnormBoxed 2 2 2 29" xfId="33524"/>
    <cellStyle name="RISKnormBoxed 2 2 2 3" xfId="33525"/>
    <cellStyle name="RISKnormBoxed 2 2 2 30" xfId="33526"/>
    <cellStyle name="RISKnormBoxed 2 2 2 31" xfId="33527"/>
    <cellStyle name="RISKnormBoxed 2 2 2 32" xfId="33528"/>
    <cellStyle name="RISKnormBoxed 2 2 2 33" xfId="33529"/>
    <cellStyle name="RISKnormBoxed 2 2 2 34" xfId="33530"/>
    <cellStyle name="RISKnormBoxed 2 2 2 35" xfId="33531"/>
    <cellStyle name="RISKnormBoxed 2 2 2 36" xfId="33532"/>
    <cellStyle name="RISKnormBoxed 2 2 2 37" xfId="33533"/>
    <cellStyle name="RISKnormBoxed 2 2 2 38" xfId="33534"/>
    <cellStyle name="RISKnormBoxed 2 2 2 39" xfId="33535"/>
    <cellStyle name="RISKnormBoxed 2 2 2 4" xfId="33536"/>
    <cellStyle name="RISKnormBoxed 2 2 2 40" xfId="33537"/>
    <cellStyle name="RISKnormBoxed 2 2 2 41" xfId="33538"/>
    <cellStyle name="RISKnormBoxed 2 2 2 42" xfId="33539"/>
    <cellStyle name="RISKnormBoxed 2 2 2 43" xfId="33540"/>
    <cellStyle name="RISKnormBoxed 2 2 2 44" xfId="33541"/>
    <cellStyle name="RISKnormBoxed 2 2 2 45" xfId="33542"/>
    <cellStyle name="RISKnormBoxed 2 2 2 46" xfId="33543"/>
    <cellStyle name="RISKnormBoxed 2 2 2 47" xfId="33544"/>
    <cellStyle name="RISKnormBoxed 2 2 2 48" xfId="33545"/>
    <cellStyle name="RISKnormBoxed 2 2 2 49" xfId="33546"/>
    <cellStyle name="RISKnormBoxed 2 2 2 5" xfId="33547"/>
    <cellStyle name="RISKnormBoxed 2 2 2 6" xfId="33548"/>
    <cellStyle name="RISKnormBoxed 2 2 2 7" xfId="33549"/>
    <cellStyle name="RISKnormBoxed 2 2 2 8" xfId="33550"/>
    <cellStyle name="RISKnormBoxed 2 2 2 9" xfId="33551"/>
    <cellStyle name="RISKnormBoxed 2 2 20" xfId="33552"/>
    <cellStyle name="RISKnormBoxed 2 2 21" xfId="33553"/>
    <cellStyle name="RISKnormBoxed 2 2 22" xfId="33554"/>
    <cellStyle name="RISKnormBoxed 2 2 23" xfId="33555"/>
    <cellStyle name="RISKnormBoxed 2 2 24" xfId="33556"/>
    <cellStyle name="RISKnormBoxed 2 2 25" xfId="33557"/>
    <cellStyle name="RISKnormBoxed 2 2 26" xfId="33558"/>
    <cellStyle name="RISKnormBoxed 2 2 27" xfId="33559"/>
    <cellStyle name="RISKnormBoxed 2 2 28" xfId="33560"/>
    <cellStyle name="RISKnormBoxed 2 2 29" xfId="33561"/>
    <cellStyle name="RISKnormBoxed 2 2 3" xfId="33562"/>
    <cellStyle name="RISKnormBoxed 2 2 30" xfId="33563"/>
    <cellStyle name="RISKnormBoxed 2 2 31" xfId="33564"/>
    <cellStyle name="RISKnormBoxed 2 2 32" xfId="33565"/>
    <cellStyle name="RISKnormBoxed 2 2 33" xfId="33566"/>
    <cellStyle name="RISKnormBoxed 2 2 34" xfId="33567"/>
    <cellStyle name="RISKnormBoxed 2 2 35" xfId="33568"/>
    <cellStyle name="RISKnormBoxed 2 2 36" xfId="33569"/>
    <cellStyle name="RISKnormBoxed 2 2 37" xfId="33570"/>
    <cellStyle name="RISKnormBoxed 2 2 38" xfId="33571"/>
    <cellStyle name="RISKnormBoxed 2 2 39" xfId="33572"/>
    <cellStyle name="RISKnormBoxed 2 2 4" xfId="33573"/>
    <cellStyle name="RISKnormBoxed 2 2 40" xfId="33574"/>
    <cellStyle name="RISKnormBoxed 2 2 41" xfId="33575"/>
    <cellStyle name="RISKnormBoxed 2 2 42" xfId="33576"/>
    <cellStyle name="RISKnormBoxed 2 2 43" xfId="33577"/>
    <cellStyle name="RISKnormBoxed 2 2 44" xfId="33578"/>
    <cellStyle name="RISKnormBoxed 2 2 45" xfId="33579"/>
    <cellStyle name="RISKnormBoxed 2 2 46" xfId="33580"/>
    <cellStyle name="RISKnormBoxed 2 2 47" xfId="33581"/>
    <cellStyle name="RISKnormBoxed 2 2 48" xfId="33582"/>
    <cellStyle name="RISKnormBoxed 2 2 49" xfId="33583"/>
    <cellStyle name="RISKnormBoxed 2 2 5" xfId="33584"/>
    <cellStyle name="RISKnormBoxed 2 2 6" xfId="33585"/>
    <cellStyle name="RISKnormBoxed 2 2 7" xfId="33586"/>
    <cellStyle name="RISKnormBoxed 2 2 8" xfId="33587"/>
    <cellStyle name="RISKnormBoxed 2 2 9" xfId="33588"/>
    <cellStyle name="RISKnormBoxed 2 20" xfId="33589"/>
    <cellStyle name="RISKnormBoxed 2 21" xfId="33590"/>
    <cellStyle name="RISKnormBoxed 2 22" xfId="33591"/>
    <cellStyle name="RISKnormBoxed 2 23" xfId="33592"/>
    <cellStyle name="RISKnormBoxed 2 24" xfId="33593"/>
    <cellStyle name="RISKnormBoxed 2 25" xfId="33594"/>
    <cellStyle name="RISKnormBoxed 2 26" xfId="33595"/>
    <cellStyle name="RISKnormBoxed 2 27" xfId="33596"/>
    <cellStyle name="RISKnormBoxed 2 28" xfId="33597"/>
    <cellStyle name="RISKnormBoxed 2 29" xfId="33598"/>
    <cellStyle name="RISKnormBoxed 2 3" xfId="33599"/>
    <cellStyle name="RISKnormBoxed 2 3 2" xfId="33600"/>
    <cellStyle name="RISKnormBoxed 2 3 3" xfId="33601"/>
    <cellStyle name="RISKnormBoxed 2 3 4" xfId="33602"/>
    <cellStyle name="RISKnormBoxed 2 3 5" xfId="33603"/>
    <cellStyle name="RISKnormBoxed 2 3 6" xfId="33604"/>
    <cellStyle name="RISKnormBoxed 2 30" xfId="33605"/>
    <cellStyle name="RISKnormBoxed 2 31" xfId="33606"/>
    <cellStyle name="RISKnormBoxed 2 32" xfId="33607"/>
    <cellStyle name="RISKnormBoxed 2 33" xfId="33608"/>
    <cellStyle name="RISKnormBoxed 2 34" xfId="33609"/>
    <cellStyle name="RISKnormBoxed 2 35" xfId="33610"/>
    <cellStyle name="RISKnormBoxed 2 36" xfId="33611"/>
    <cellStyle name="RISKnormBoxed 2 37" xfId="33612"/>
    <cellStyle name="RISKnormBoxed 2 38" xfId="33613"/>
    <cellStyle name="RISKnormBoxed 2 39" xfId="33614"/>
    <cellStyle name="RISKnormBoxed 2 4" xfId="33615"/>
    <cellStyle name="RISKnormBoxed 2 4 2" xfId="33616"/>
    <cellStyle name="RISKnormBoxed 2 4 3" xfId="33617"/>
    <cellStyle name="RISKnormBoxed 2 4 4" xfId="33618"/>
    <cellStyle name="RISKnormBoxed 2 4 5" xfId="33619"/>
    <cellStyle name="RISKnormBoxed 2 4 6" xfId="33620"/>
    <cellStyle name="RISKnormBoxed 2 40" xfId="33621"/>
    <cellStyle name="RISKnormBoxed 2 41" xfId="33622"/>
    <cellStyle name="RISKnormBoxed 2 42" xfId="33623"/>
    <cellStyle name="RISKnormBoxed 2 43" xfId="33624"/>
    <cellStyle name="RISKnormBoxed 2 44" xfId="33625"/>
    <cellStyle name="RISKnormBoxed 2 45" xfId="33626"/>
    <cellStyle name="RISKnormBoxed 2 46" xfId="33627"/>
    <cellStyle name="RISKnormBoxed 2 5" xfId="33628"/>
    <cellStyle name="RISKnormBoxed 2 6" xfId="33629"/>
    <cellStyle name="RISKnormBoxed 2 7" xfId="33630"/>
    <cellStyle name="RISKnormBoxed 2 8" xfId="33631"/>
    <cellStyle name="RISKnormBoxed 2 9" xfId="33632"/>
    <cellStyle name="RISKnormBoxed 20" xfId="33633"/>
    <cellStyle name="RISKnormBoxed 21" xfId="33634"/>
    <cellStyle name="RISKnormBoxed 22" xfId="33635"/>
    <cellStyle name="RISKnormBoxed 23" xfId="33636"/>
    <cellStyle name="RISKnormBoxed 24" xfId="33637"/>
    <cellStyle name="RISKnormBoxed 25" xfId="33638"/>
    <cellStyle name="RISKnormBoxed 26" xfId="33639"/>
    <cellStyle name="RISKnormBoxed 27" xfId="33640"/>
    <cellStyle name="RISKnormBoxed 28" xfId="33641"/>
    <cellStyle name="RISKnormBoxed 29" xfId="33642"/>
    <cellStyle name="RISKnormBoxed 3" xfId="33643"/>
    <cellStyle name="RISKnormBoxed 3 10" xfId="33644"/>
    <cellStyle name="RISKnormBoxed 3 11" xfId="33645"/>
    <cellStyle name="RISKnormBoxed 3 12" xfId="33646"/>
    <cellStyle name="RISKnormBoxed 3 13" xfId="33647"/>
    <cellStyle name="RISKnormBoxed 3 14" xfId="33648"/>
    <cellStyle name="RISKnormBoxed 3 15" xfId="33649"/>
    <cellStyle name="RISKnormBoxed 3 16" xfId="33650"/>
    <cellStyle name="RISKnormBoxed 3 17" xfId="33651"/>
    <cellStyle name="RISKnormBoxed 3 18" xfId="33652"/>
    <cellStyle name="RISKnormBoxed 3 19" xfId="33653"/>
    <cellStyle name="RISKnormBoxed 3 2" xfId="33654"/>
    <cellStyle name="RISKnormBoxed 3 2 10" xfId="33655"/>
    <cellStyle name="RISKnormBoxed 3 2 11" xfId="33656"/>
    <cellStyle name="RISKnormBoxed 3 2 12" xfId="33657"/>
    <cellStyle name="RISKnormBoxed 3 2 13" xfId="33658"/>
    <cellStyle name="RISKnormBoxed 3 2 14" xfId="33659"/>
    <cellStyle name="RISKnormBoxed 3 2 15" xfId="33660"/>
    <cellStyle name="RISKnormBoxed 3 2 16" xfId="33661"/>
    <cellStyle name="RISKnormBoxed 3 2 17" xfId="33662"/>
    <cellStyle name="RISKnormBoxed 3 2 18" xfId="33663"/>
    <cellStyle name="RISKnormBoxed 3 2 19" xfId="33664"/>
    <cellStyle name="RISKnormBoxed 3 2 2" xfId="33665"/>
    <cellStyle name="RISKnormBoxed 3 2 2 10" xfId="33666"/>
    <cellStyle name="RISKnormBoxed 3 2 2 11" xfId="33667"/>
    <cellStyle name="RISKnormBoxed 3 2 2 12" xfId="33668"/>
    <cellStyle name="RISKnormBoxed 3 2 2 13" xfId="33669"/>
    <cellStyle name="RISKnormBoxed 3 2 2 14" xfId="33670"/>
    <cellStyle name="RISKnormBoxed 3 2 2 15" xfId="33671"/>
    <cellStyle name="RISKnormBoxed 3 2 2 16" xfId="33672"/>
    <cellStyle name="RISKnormBoxed 3 2 2 17" xfId="33673"/>
    <cellStyle name="RISKnormBoxed 3 2 2 18" xfId="33674"/>
    <cellStyle name="RISKnormBoxed 3 2 2 19" xfId="33675"/>
    <cellStyle name="RISKnormBoxed 3 2 2 2" xfId="33676"/>
    <cellStyle name="RISKnormBoxed 3 2 2 20" xfId="33677"/>
    <cellStyle name="RISKnormBoxed 3 2 2 21" xfId="33678"/>
    <cellStyle name="RISKnormBoxed 3 2 2 22" xfId="33679"/>
    <cellStyle name="RISKnormBoxed 3 2 2 23" xfId="33680"/>
    <cellStyle name="RISKnormBoxed 3 2 2 24" xfId="33681"/>
    <cellStyle name="RISKnormBoxed 3 2 2 25" xfId="33682"/>
    <cellStyle name="RISKnormBoxed 3 2 2 26" xfId="33683"/>
    <cellStyle name="RISKnormBoxed 3 2 2 27" xfId="33684"/>
    <cellStyle name="RISKnormBoxed 3 2 2 28" xfId="33685"/>
    <cellStyle name="RISKnormBoxed 3 2 2 29" xfId="33686"/>
    <cellStyle name="RISKnormBoxed 3 2 2 3" xfId="33687"/>
    <cellStyle name="RISKnormBoxed 3 2 2 30" xfId="33688"/>
    <cellStyle name="RISKnormBoxed 3 2 2 31" xfId="33689"/>
    <cellStyle name="RISKnormBoxed 3 2 2 32" xfId="33690"/>
    <cellStyle name="RISKnormBoxed 3 2 2 33" xfId="33691"/>
    <cellStyle name="RISKnormBoxed 3 2 2 34" xfId="33692"/>
    <cellStyle name="RISKnormBoxed 3 2 2 35" xfId="33693"/>
    <cellStyle name="RISKnormBoxed 3 2 2 36" xfId="33694"/>
    <cellStyle name="RISKnormBoxed 3 2 2 37" xfId="33695"/>
    <cellStyle name="RISKnormBoxed 3 2 2 38" xfId="33696"/>
    <cellStyle name="RISKnormBoxed 3 2 2 39" xfId="33697"/>
    <cellStyle name="RISKnormBoxed 3 2 2 4" xfId="33698"/>
    <cellStyle name="RISKnormBoxed 3 2 2 40" xfId="33699"/>
    <cellStyle name="RISKnormBoxed 3 2 2 41" xfId="33700"/>
    <cellStyle name="RISKnormBoxed 3 2 2 42" xfId="33701"/>
    <cellStyle name="RISKnormBoxed 3 2 2 43" xfId="33702"/>
    <cellStyle name="RISKnormBoxed 3 2 2 44" xfId="33703"/>
    <cellStyle name="RISKnormBoxed 3 2 2 45" xfId="33704"/>
    <cellStyle name="RISKnormBoxed 3 2 2 46" xfId="33705"/>
    <cellStyle name="RISKnormBoxed 3 2 2 47" xfId="33706"/>
    <cellStyle name="RISKnormBoxed 3 2 2 48" xfId="33707"/>
    <cellStyle name="RISKnormBoxed 3 2 2 49" xfId="33708"/>
    <cellStyle name="RISKnormBoxed 3 2 2 5" xfId="33709"/>
    <cellStyle name="RISKnormBoxed 3 2 2 6" xfId="33710"/>
    <cellStyle name="RISKnormBoxed 3 2 2 7" xfId="33711"/>
    <cellStyle name="RISKnormBoxed 3 2 2 8" xfId="33712"/>
    <cellStyle name="RISKnormBoxed 3 2 2 9" xfId="33713"/>
    <cellStyle name="RISKnormBoxed 3 2 20" xfId="33714"/>
    <cellStyle name="RISKnormBoxed 3 2 21" xfId="33715"/>
    <cellStyle name="RISKnormBoxed 3 2 22" xfId="33716"/>
    <cellStyle name="RISKnormBoxed 3 2 23" xfId="33717"/>
    <cellStyle name="RISKnormBoxed 3 2 24" xfId="33718"/>
    <cellStyle name="RISKnormBoxed 3 2 25" xfId="33719"/>
    <cellStyle name="RISKnormBoxed 3 2 26" xfId="33720"/>
    <cellStyle name="RISKnormBoxed 3 2 27" xfId="33721"/>
    <cellStyle name="RISKnormBoxed 3 2 28" xfId="33722"/>
    <cellStyle name="RISKnormBoxed 3 2 29" xfId="33723"/>
    <cellStyle name="RISKnormBoxed 3 2 3" xfId="33724"/>
    <cellStyle name="RISKnormBoxed 3 2 30" xfId="33725"/>
    <cellStyle name="RISKnormBoxed 3 2 31" xfId="33726"/>
    <cellStyle name="RISKnormBoxed 3 2 32" xfId="33727"/>
    <cellStyle name="RISKnormBoxed 3 2 33" xfId="33728"/>
    <cellStyle name="RISKnormBoxed 3 2 34" xfId="33729"/>
    <cellStyle name="RISKnormBoxed 3 2 35" xfId="33730"/>
    <cellStyle name="RISKnormBoxed 3 2 36" xfId="33731"/>
    <cellStyle name="RISKnormBoxed 3 2 37" xfId="33732"/>
    <cellStyle name="RISKnormBoxed 3 2 38" xfId="33733"/>
    <cellStyle name="RISKnormBoxed 3 2 39" xfId="33734"/>
    <cellStyle name="RISKnormBoxed 3 2 4" xfId="33735"/>
    <cellStyle name="RISKnormBoxed 3 2 40" xfId="33736"/>
    <cellStyle name="RISKnormBoxed 3 2 41" xfId="33737"/>
    <cellStyle name="RISKnormBoxed 3 2 42" xfId="33738"/>
    <cellStyle name="RISKnormBoxed 3 2 43" xfId="33739"/>
    <cellStyle name="RISKnormBoxed 3 2 44" xfId="33740"/>
    <cellStyle name="RISKnormBoxed 3 2 45" xfId="33741"/>
    <cellStyle name="RISKnormBoxed 3 2 46" xfId="33742"/>
    <cellStyle name="RISKnormBoxed 3 2 47" xfId="33743"/>
    <cellStyle name="RISKnormBoxed 3 2 48" xfId="33744"/>
    <cellStyle name="RISKnormBoxed 3 2 49" xfId="33745"/>
    <cellStyle name="RISKnormBoxed 3 2 5" xfId="33746"/>
    <cellStyle name="RISKnormBoxed 3 2 6" xfId="33747"/>
    <cellStyle name="RISKnormBoxed 3 2 7" xfId="33748"/>
    <cellStyle name="RISKnormBoxed 3 2 8" xfId="33749"/>
    <cellStyle name="RISKnormBoxed 3 2 9" xfId="33750"/>
    <cellStyle name="RISKnormBoxed 3 20" xfId="33751"/>
    <cellStyle name="RISKnormBoxed 3 21" xfId="33752"/>
    <cellStyle name="RISKnormBoxed 3 22" xfId="33753"/>
    <cellStyle name="RISKnormBoxed 3 23" xfId="33754"/>
    <cellStyle name="RISKnormBoxed 3 24" xfId="33755"/>
    <cellStyle name="RISKnormBoxed 3 25" xfId="33756"/>
    <cellStyle name="RISKnormBoxed 3 26" xfId="33757"/>
    <cellStyle name="RISKnormBoxed 3 27" xfId="33758"/>
    <cellStyle name="RISKnormBoxed 3 28" xfId="33759"/>
    <cellStyle name="RISKnormBoxed 3 29" xfId="33760"/>
    <cellStyle name="RISKnormBoxed 3 3" xfId="33761"/>
    <cellStyle name="RISKnormBoxed 3 3 2" xfId="33762"/>
    <cellStyle name="RISKnormBoxed 3 3 3" xfId="33763"/>
    <cellStyle name="RISKnormBoxed 3 3 4" xfId="33764"/>
    <cellStyle name="RISKnormBoxed 3 3 5" xfId="33765"/>
    <cellStyle name="RISKnormBoxed 3 3 6" xfId="33766"/>
    <cellStyle name="RISKnormBoxed 3 30" xfId="33767"/>
    <cellStyle name="RISKnormBoxed 3 31" xfId="33768"/>
    <cellStyle name="RISKnormBoxed 3 32" xfId="33769"/>
    <cellStyle name="RISKnormBoxed 3 33" xfId="33770"/>
    <cellStyle name="RISKnormBoxed 3 34" xfId="33771"/>
    <cellStyle name="RISKnormBoxed 3 35" xfId="33772"/>
    <cellStyle name="RISKnormBoxed 3 36" xfId="33773"/>
    <cellStyle name="RISKnormBoxed 3 37" xfId="33774"/>
    <cellStyle name="RISKnormBoxed 3 38" xfId="33775"/>
    <cellStyle name="RISKnormBoxed 3 39" xfId="33776"/>
    <cellStyle name="RISKnormBoxed 3 4" xfId="33777"/>
    <cellStyle name="RISKnormBoxed 3 4 2" xfId="33778"/>
    <cellStyle name="RISKnormBoxed 3 4 3" xfId="33779"/>
    <cellStyle name="RISKnormBoxed 3 4 4" xfId="33780"/>
    <cellStyle name="RISKnormBoxed 3 4 5" xfId="33781"/>
    <cellStyle name="RISKnormBoxed 3 4 6" xfId="33782"/>
    <cellStyle name="RISKnormBoxed 3 40" xfId="33783"/>
    <cellStyle name="RISKnormBoxed 3 41" xfId="33784"/>
    <cellStyle name="RISKnormBoxed 3 42" xfId="33785"/>
    <cellStyle name="RISKnormBoxed 3 43" xfId="33786"/>
    <cellStyle name="RISKnormBoxed 3 44" xfId="33787"/>
    <cellStyle name="RISKnormBoxed 3 45" xfId="33788"/>
    <cellStyle name="RISKnormBoxed 3 46" xfId="33789"/>
    <cellStyle name="RISKnormBoxed 3 5" xfId="33790"/>
    <cellStyle name="RISKnormBoxed 3 6" xfId="33791"/>
    <cellStyle name="RISKnormBoxed 3 7" xfId="33792"/>
    <cellStyle name="RISKnormBoxed 3 8" xfId="33793"/>
    <cellStyle name="RISKnormBoxed 3 9" xfId="33794"/>
    <cellStyle name="RISKnormBoxed 30" xfId="33795"/>
    <cellStyle name="RISKnormBoxed 31" xfId="33796"/>
    <cellStyle name="RISKnormBoxed 32" xfId="33797"/>
    <cellStyle name="RISKnormBoxed 33" xfId="33798"/>
    <cellStyle name="RISKnormBoxed 34" xfId="33799"/>
    <cellStyle name="RISKnormBoxed 35" xfId="33800"/>
    <cellStyle name="RISKnormBoxed 36" xfId="33801"/>
    <cellStyle name="RISKnormBoxed 37" xfId="33802"/>
    <cellStyle name="RISKnormBoxed 38" xfId="33803"/>
    <cellStyle name="RISKnormBoxed 39" xfId="33804"/>
    <cellStyle name="RISKnormBoxed 4" xfId="33805"/>
    <cellStyle name="RISKnormBoxed 4 10" xfId="33806"/>
    <cellStyle name="RISKnormBoxed 4 11" xfId="33807"/>
    <cellStyle name="RISKnormBoxed 4 12" xfId="33808"/>
    <cellStyle name="RISKnormBoxed 4 13" xfId="33809"/>
    <cellStyle name="RISKnormBoxed 4 14" xfId="33810"/>
    <cellStyle name="RISKnormBoxed 4 15" xfId="33811"/>
    <cellStyle name="RISKnormBoxed 4 16" xfId="33812"/>
    <cellStyle name="RISKnormBoxed 4 17" xfId="33813"/>
    <cellStyle name="RISKnormBoxed 4 18" xfId="33814"/>
    <cellStyle name="RISKnormBoxed 4 19" xfId="33815"/>
    <cellStyle name="RISKnormBoxed 4 2" xfId="33816"/>
    <cellStyle name="RISKnormBoxed 4 2 10" xfId="33817"/>
    <cellStyle name="RISKnormBoxed 4 2 11" xfId="33818"/>
    <cellStyle name="RISKnormBoxed 4 2 12" xfId="33819"/>
    <cellStyle name="RISKnormBoxed 4 2 13" xfId="33820"/>
    <cellStyle name="RISKnormBoxed 4 2 14" xfId="33821"/>
    <cellStyle name="RISKnormBoxed 4 2 15" xfId="33822"/>
    <cellStyle name="RISKnormBoxed 4 2 16" xfId="33823"/>
    <cellStyle name="RISKnormBoxed 4 2 17" xfId="33824"/>
    <cellStyle name="RISKnormBoxed 4 2 18" xfId="33825"/>
    <cellStyle name="RISKnormBoxed 4 2 19" xfId="33826"/>
    <cellStyle name="RISKnormBoxed 4 2 2" xfId="33827"/>
    <cellStyle name="RISKnormBoxed 4 2 20" xfId="33828"/>
    <cellStyle name="RISKnormBoxed 4 2 21" xfId="33829"/>
    <cellStyle name="RISKnormBoxed 4 2 22" xfId="33830"/>
    <cellStyle name="RISKnormBoxed 4 2 23" xfId="33831"/>
    <cellStyle name="RISKnormBoxed 4 2 24" xfId="33832"/>
    <cellStyle name="RISKnormBoxed 4 2 25" xfId="33833"/>
    <cellStyle name="RISKnormBoxed 4 2 26" xfId="33834"/>
    <cellStyle name="RISKnormBoxed 4 2 27" xfId="33835"/>
    <cellStyle name="RISKnormBoxed 4 2 28" xfId="33836"/>
    <cellStyle name="RISKnormBoxed 4 2 29" xfId="33837"/>
    <cellStyle name="RISKnormBoxed 4 2 3" xfId="33838"/>
    <cellStyle name="RISKnormBoxed 4 2 30" xfId="33839"/>
    <cellStyle name="RISKnormBoxed 4 2 31" xfId="33840"/>
    <cellStyle name="RISKnormBoxed 4 2 32" xfId="33841"/>
    <cellStyle name="RISKnormBoxed 4 2 33" xfId="33842"/>
    <cellStyle name="RISKnormBoxed 4 2 34" xfId="33843"/>
    <cellStyle name="RISKnormBoxed 4 2 35" xfId="33844"/>
    <cellStyle name="RISKnormBoxed 4 2 36" xfId="33845"/>
    <cellStyle name="RISKnormBoxed 4 2 37" xfId="33846"/>
    <cellStyle name="RISKnormBoxed 4 2 38" xfId="33847"/>
    <cellStyle name="RISKnormBoxed 4 2 39" xfId="33848"/>
    <cellStyle name="RISKnormBoxed 4 2 4" xfId="33849"/>
    <cellStyle name="RISKnormBoxed 4 2 40" xfId="33850"/>
    <cellStyle name="RISKnormBoxed 4 2 41" xfId="33851"/>
    <cellStyle name="RISKnormBoxed 4 2 42" xfId="33852"/>
    <cellStyle name="RISKnormBoxed 4 2 43" xfId="33853"/>
    <cellStyle name="RISKnormBoxed 4 2 44" xfId="33854"/>
    <cellStyle name="RISKnormBoxed 4 2 45" xfId="33855"/>
    <cellStyle name="RISKnormBoxed 4 2 46" xfId="33856"/>
    <cellStyle name="RISKnormBoxed 4 2 47" xfId="33857"/>
    <cellStyle name="RISKnormBoxed 4 2 48" xfId="33858"/>
    <cellStyle name="RISKnormBoxed 4 2 49" xfId="33859"/>
    <cellStyle name="RISKnormBoxed 4 2 5" xfId="33860"/>
    <cellStyle name="RISKnormBoxed 4 2 6" xfId="33861"/>
    <cellStyle name="RISKnormBoxed 4 2 7" xfId="33862"/>
    <cellStyle name="RISKnormBoxed 4 2 8" xfId="33863"/>
    <cellStyle name="RISKnormBoxed 4 2 9" xfId="33864"/>
    <cellStyle name="RISKnormBoxed 4 20" xfId="33865"/>
    <cellStyle name="RISKnormBoxed 4 21" xfId="33866"/>
    <cellStyle name="RISKnormBoxed 4 22" xfId="33867"/>
    <cellStyle name="RISKnormBoxed 4 23" xfId="33868"/>
    <cellStyle name="RISKnormBoxed 4 24" xfId="33869"/>
    <cellStyle name="RISKnormBoxed 4 25" xfId="33870"/>
    <cellStyle name="RISKnormBoxed 4 26" xfId="33871"/>
    <cellStyle name="RISKnormBoxed 4 27" xfId="33872"/>
    <cellStyle name="RISKnormBoxed 4 28" xfId="33873"/>
    <cellStyle name="RISKnormBoxed 4 29" xfId="33874"/>
    <cellStyle name="RISKnormBoxed 4 3" xfId="33875"/>
    <cellStyle name="RISKnormBoxed 4 30" xfId="33876"/>
    <cellStyle name="RISKnormBoxed 4 31" xfId="33877"/>
    <cellStyle name="RISKnormBoxed 4 32" xfId="33878"/>
    <cellStyle name="RISKnormBoxed 4 33" xfId="33879"/>
    <cellStyle name="RISKnormBoxed 4 34" xfId="33880"/>
    <cellStyle name="RISKnormBoxed 4 35" xfId="33881"/>
    <cellStyle name="RISKnormBoxed 4 36" xfId="33882"/>
    <cellStyle name="RISKnormBoxed 4 37" xfId="33883"/>
    <cellStyle name="RISKnormBoxed 4 38" xfId="33884"/>
    <cellStyle name="RISKnormBoxed 4 39" xfId="33885"/>
    <cellStyle name="RISKnormBoxed 4 4" xfId="33886"/>
    <cellStyle name="RISKnormBoxed 4 40" xfId="33887"/>
    <cellStyle name="RISKnormBoxed 4 41" xfId="33888"/>
    <cellStyle name="RISKnormBoxed 4 42" xfId="33889"/>
    <cellStyle name="RISKnormBoxed 4 43" xfId="33890"/>
    <cellStyle name="RISKnormBoxed 4 44" xfId="33891"/>
    <cellStyle name="RISKnormBoxed 4 45" xfId="33892"/>
    <cellStyle name="RISKnormBoxed 4 46" xfId="33893"/>
    <cellStyle name="RISKnormBoxed 4 47" xfId="33894"/>
    <cellStyle name="RISKnormBoxed 4 48" xfId="33895"/>
    <cellStyle name="RISKnormBoxed 4 49" xfId="33896"/>
    <cellStyle name="RISKnormBoxed 4 5" xfId="33897"/>
    <cellStyle name="RISKnormBoxed 4 6" xfId="33898"/>
    <cellStyle name="RISKnormBoxed 4 7" xfId="33899"/>
    <cellStyle name="RISKnormBoxed 4 8" xfId="33900"/>
    <cellStyle name="RISKnormBoxed 4 9" xfId="33901"/>
    <cellStyle name="RISKnormBoxed 40" xfId="33902"/>
    <cellStyle name="RISKnormBoxed 41" xfId="33903"/>
    <cellStyle name="RISKnormBoxed 42" xfId="33904"/>
    <cellStyle name="RISKnormBoxed 43" xfId="33905"/>
    <cellStyle name="RISKnormBoxed 44" xfId="33906"/>
    <cellStyle name="RISKnormBoxed 45" xfId="33907"/>
    <cellStyle name="RISKnormBoxed 46" xfId="33908"/>
    <cellStyle name="RISKnormBoxed 47" xfId="33909"/>
    <cellStyle name="RISKnormBoxed 48" xfId="33910"/>
    <cellStyle name="RISKnormBoxed 49" xfId="33911"/>
    <cellStyle name="RISKnormBoxed 5" xfId="33912"/>
    <cellStyle name="RISKnormBoxed 5 2" xfId="33913"/>
    <cellStyle name="RISKnormBoxed 5 3" xfId="33914"/>
    <cellStyle name="RISKnormBoxed 5 4" xfId="33915"/>
    <cellStyle name="RISKnormBoxed 5 5" xfId="33916"/>
    <cellStyle name="RISKnormBoxed 5 6" xfId="33917"/>
    <cellStyle name="RISKnormBoxed 6" xfId="33918"/>
    <cellStyle name="RISKnormBoxed 6 2" xfId="33919"/>
    <cellStyle name="RISKnormBoxed 6 3" xfId="33920"/>
    <cellStyle name="RISKnormBoxed 6 4" xfId="33921"/>
    <cellStyle name="RISKnormBoxed 6 5" xfId="33922"/>
    <cellStyle name="RISKnormBoxed 6 6" xfId="33923"/>
    <cellStyle name="RISKnormBoxed 7" xfId="33924"/>
    <cellStyle name="RISKnormBoxed 8" xfId="33925"/>
    <cellStyle name="RISKnormBoxed 9" xfId="33926"/>
    <cellStyle name="RISKnormCenter" xfId="33927"/>
    <cellStyle name="RISKnormCenter 2" xfId="33928"/>
    <cellStyle name="RISKnormCenter 3" xfId="33929"/>
    <cellStyle name="RISKnormHeading" xfId="33930"/>
    <cellStyle name="RISKnormHeading 2" xfId="33931"/>
    <cellStyle name="RISKnormItal" xfId="33932"/>
    <cellStyle name="RISKnormLabel" xfId="33933"/>
    <cellStyle name="RISKnormShade" xfId="33934"/>
    <cellStyle name="RISKnormShade 2" xfId="33935"/>
    <cellStyle name="RISKnormShade 3" xfId="33936"/>
    <cellStyle name="RISKnormTitle" xfId="33937"/>
    <cellStyle name="RISKoutNumber" xfId="33938"/>
    <cellStyle name="RISKrightEdge" xfId="33939"/>
    <cellStyle name="RISKrightEdge 2" xfId="33940"/>
    <cellStyle name="RISKrightEdge 2 2" xfId="33941"/>
    <cellStyle name="RISKrightEdge 2 3" xfId="33942"/>
    <cellStyle name="RISKrightEdge 3" xfId="33943"/>
    <cellStyle name="RISKrightEdge 3 2" xfId="33944"/>
    <cellStyle name="RISKrightEdge 3 3" xfId="33945"/>
    <cellStyle name="RISKrightEdge 4" xfId="33946"/>
    <cellStyle name="RISKrightEdge 5" xfId="33947"/>
    <cellStyle name="RISKrtandbEdge" xfId="33948"/>
    <cellStyle name="RISKrtandbEdge 10" xfId="33949"/>
    <cellStyle name="RISKrtandbEdge 11" xfId="33950"/>
    <cellStyle name="RISKrtandbEdge 12" xfId="33951"/>
    <cellStyle name="RISKrtandbEdge 13" xfId="33952"/>
    <cellStyle name="RISKrtandbEdge 14" xfId="33953"/>
    <cellStyle name="RISKrtandbEdge 15" xfId="33954"/>
    <cellStyle name="RISKrtandbEdge 16" xfId="33955"/>
    <cellStyle name="RISKrtandbEdge 17" xfId="33956"/>
    <cellStyle name="RISKrtandbEdge 18" xfId="33957"/>
    <cellStyle name="RISKrtandbEdge 19" xfId="33958"/>
    <cellStyle name="RISKrtandbEdge 2" xfId="33959"/>
    <cellStyle name="RISKrtandbEdge 2 10" xfId="33960"/>
    <cellStyle name="RISKrtandbEdge 2 11" xfId="33961"/>
    <cellStyle name="RISKrtandbEdge 2 12" xfId="33962"/>
    <cellStyle name="RISKrtandbEdge 2 13" xfId="33963"/>
    <cellStyle name="RISKrtandbEdge 2 14" xfId="33964"/>
    <cellStyle name="RISKrtandbEdge 2 15" xfId="33965"/>
    <cellStyle name="RISKrtandbEdge 2 16" xfId="33966"/>
    <cellStyle name="RISKrtandbEdge 2 17" xfId="33967"/>
    <cellStyle name="RISKrtandbEdge 2 18" xfId="33968"/>
    <cellStyle name="RISKrtandbEdge 2 19" xfId="33969"/>
    <cellStyle name="RISKrtandbEdge 2 2" xfId="33970"/>
    <cellStyle name="RISKrtandbEdge 2 2 10" xfId="33971"/>
    <cellStyle name="RISKrtandbEdge 2 2 11" xfId="33972"/>
    <cellStyle name="RISKrtandbEdge 2 2 12" xfId="33973"/>
    <cellStyle name="RISKrtandbEdge 2 2 13" xfId="33974"/>
    <cellStyle name="RISKrtandbEdge 2 2 14" xfId="33975"/>
    <cellStyle name="RISKrtandbEdge 2 2 15" xfId="33976"/>
    <cellStyle name="RISKrtandbEdge 2 2 16" xfId="33977"/>
    <cellStyle name="RISKrtandbEdge 2 2 17" xfId="33978"/>
    <cellStyle name="RISKrtandbEdge 2 2 18" xfId="33979"/>
    <cellStyle name="RISKrtandbEdge 2 2 19" xfId="33980"/>
    <cellStyle name="RISKrtandbEdge 2 2 2" xfId="33981"/>
    <cellStyle name="RISKrtandbEdge 2 2 2 10" xfId="33982"/>
    <cellStyle name="RISKrtandbEdge 2 2 2 11" xfId="33983"/>
    <cellStyle name="RISKrtandbEdge 2 2 2 12" xfId="33984"/>
    <cellStyle name="RISKrtandbEdge 2 2 2 13" xfId="33985"/>
    <cellStyle name="RISKrtandbEdge 2 2 2 14" xfId="33986"/>
    <cellStyle name="RISKrtandbEdge 2 2 2 15" xfId="33987"/>
    <cellStyle name="RISKrtandbEdge 2 2 2 16" xfId="33988"/>
    <cellStyle name="RISKrtandbEdge 2 2 2 17" xfId="33989"/>
    <cellStyle name="RISKrtandbEdge 2 2 2 18" xfId="33990"/>
    <cellStyle name="RISKrtandbEdge 2 2 2 19" xfId="33991"/>
    <cellStyle name="RISKrtandbEdge 2 2 2 2" xfId="33992"/>
    <cellStyle name="RISKrtandbEdge 2 2 2 20" xfId="33993"/>
    <cellStyle name="RISKrtandbEdge 2 2 2 21" xfId="33994"/>
    <cellStyle name="RISKrtandbEdge 2 2 2 22" xfId="33995"/>
    <cellStyle name="RISKrtandbEdge 2 2 2 23" xfId="33996"/>
    <cellStyle name="RISKrtandbEdge 2 2 2 24" xfId="33997"/>
    <cellStyle name="RISKrtandbEdge 2 2 2 25" xfId="33998"/>
    <cellStyle name="RISKrtandbEdge 2 2 2 26" xfId="33999"/>
    <cellStyle name="RISKrtandbEdge 2 2 2 27" xfId="34000"/>
    <cellStyle name="RISKrtandbEdge 2 2 2 28" xfId="34001"/>
    <cellStyle name="RISKrtandbEdge 2 2 2 29" xfId="34002"/>
    <cellStyle name="RISKrtandbEdge 2 2 2 3" xfId="34003"/>
    <cellStyle name="RISKrtandbEdge 2 2 2 30" xfId="34004"/>
    <cellStyle name="RISKrtandbEdge 2 2 2 31" xfId="34005"/>
    <cellStyle name="RISKrtandbEdge 2 2 2 32" xfId="34006"/>
    <cellStyle name="RISKrtandbEdge 2 2 2 33" xfId="34007"/>
    <cellStyle name="RISKrtandbEdge 2 2 2 34" xfId="34008"/>
    <cellStyle name="RISKrtandbEdge 2 2 2 35" xfId="34009"/>
    <cellStyle name="RISKrtandbEdge 2 2 2 36" xfId="34010"/>
    <cellStyle name="RISKrtandbEdge 2 2 2 37" xfId="34011"/>
    <cellStyle name="RISKrtandbEdge 2 2 2 38" xfId="34012"/>
    <cellStyle name="RISKrtandbEdge 2 2 2 39" xfId="34013"/>
    <cellStyle name="RISKrtandbEdge 2 2 2 4" xfId="34014"/>
    <cellStyle name="RISKrtandbEdge 2 2 2 40" xfId="34015"/>
    <cellStyle name="RISKrtandbEdge 2 2 2 41" xfId="34016"/>
    <cellStyle name="RISKrtandbEdge 2 2 2 42" xfId="34017"/>
    <cellStyle name="RISKrtandbEdge 2 2 2 43" xfId="34018"/>
    <cellStyle name="RISKrtandbEdge 2 2 2 44" xfId="34019"/>
    <cellStyle name="RISKrtandbEdge 2 2 2 45" xfId="34020"/>
    <cellStyle name="RISKrtandbEdge 2 2 2 46" xfId="34021"/>
    <cellStyle name="RISKrtandbEdge 2 2 2 47" xfId="34022"/>
    <cellStyle name="RISKrtandbEdge 2 2 2 48" xfId="34023"/>
    <cellStyle name="RISKrtandbEdge 2 2 2 49" xfId="34024"/>
    <cellStyle name="RISKrtandbEdge 2 2 2 5" xfId="34025"/>
    <cellStyle name="RISKrtandbEdge 2 2 2 6" xfId="34026"/>
    <cellStyle name="RISKrtandbEdge 2 2 2 7" xfId="34027"/>
    <cellStyle name="RISKrtandbEdge 2 2 2 8" xfId="34028"/>
    <cellStyle name="RISKrtandbEdge 2 2 2 9" xfId="34029"/>
    <cellStyle name="RISKrtandbEdge 2 2 20" xfId="34030"/>
    <cellStyle name="RISKrtandbEdge 2 2 21" xfId="34031"/>
    <cellStyle name="RISKrtandbEdge 2 2 22" xfId="34032"/>
    <cellStyle name="RISKrtandbEdge 2 2 23" xfId="34033"/>
    <cellStyle name="RISKrtandbEdge 2 2 24" xfId="34034"/>
    <cellStyle name="RISKrtandbEdge 2 2 25" xfId="34035"/>
    <cellStyle name="RISKrtandbEdge 2 2 26" xfId="34036"/>
    <cellStyle name="RISKrtandbEdge 2 2 27" xfId="34037"/>
    <cellStyle name="RISKrtandbEdge 2 2 28" xfId="34038"/>
    <cellStyle name="RISKrtandbEdge 2 2 29" xfId="34039"/>
    <cellStyle name="RISKrtandbEdge 2 2 3" xfId="34040"/>
    <cellStyle name="RISKrtandbEdge 2 2 30" xfId="34041"/>
    <cellStyle name="RISKrtandbEdge 2 2 31" xfId="34042"/>
    <cellStyle name="RISKrtandbEdge 2 2 32" xfId="34043"/>
    <cellStyle name="RISKrtandbEdge 2 2 33" xfId="34044"/>
    <cellStyle name="RISKrtandbEdge 2 2 34" xfId="34045"/>
    <cellStyle name="RISKrtandbEdge 2 2 35" xfId="34046"/>
    <cellStyle name="RISKrtandbEdge 2 2 36" xfId="34047"/>
    <cellStyle name="RISKrtandbEdge 2 2 37" xfId="34048"/>
    <cellStyle name="RISKrtandbEdge 2 2 38" xfId="34049"/>
    <cellStyle name="RISKrtandbEdge 2 2 39" xfId="34050"/>
    <cellStyle name="RISKrtandbEdge 2 2 4" xfId="34051"/>
    <cellStyle name="RISKrtandbEdge 2 2 40" xfId="34052"/>
    <cellStyle name="RISKrtandbEdge 2 2 41" xfId="34053"/>
    <cellStyle name="RISKrtandbEdge 2 2 42" xfId="34054"/>
    <cellStyle name="RISKrtandbEdge 2 2 43" xfId="34055"/>
    <cellStyle name="RISKrtandbEdge 2 2 44" xfId="34056"/>
    <cellStyle name="RISKrtandbEdge 2 2 45" xfId="34057"/>
    <cellStyle name="RISKrtandbEdge 2 2 46" xfId="34058"/>
    <cellStyle name="RISKrtandbEdge 2 2 47" xfId="34059"/>
    <cellStyle name="RISKrtandbEdge 2 2 48" xfId="34060"/>
    <cellStyle name="RISKrtandbEdge 2 2 49" xfId="34061"/>
    <cellStyle name="RISKrtandbEdge 2 2 5" xfId="34062"/>
    <cellStyle name="RISKrtandbEdge 2 2 6" xfId="34063"/>
    <cellStyle name="RISKrtandbEdge 2 2 7" xfId="34064"/>
    <cellStyle name="RISKrtandbEdge 2 2 8" xfId="34065"/>
    <cellStyle name="RISKrtandbEdge 2 2 9" xfId="34066"/>
    <cellStyle name="RISKrtandbEdge 2 20" xfId="34067"/>
    <cellStyle name="RISKrtandbEdge 2 21" xfId="34068"/>
    <cellStyle name="RISKrtandbEdge 2 22" xfId="34069"/>
    <cellStyle name="RISKrtandbEdge 2 23" xfId="34070"/>
    <cellStyle name="RISKrtandbEdge 2 24" xfId="34071"/>
    <cellStyle name="RISKrtandbEdge 2 25" xfId="34072"/>
    <cellStyle name="RISKrtandbEdge 2 26" xfId="34073"/>
    <cellStyle name="RISKrtandbEdge 2 27" xfId="34074"/>
    <cellStyle name="RISKrtandbEdge 2 28" xfId="34075"/>
    <cellStyle name="RISKrtandbEdge 2 29" xfId="34076"/>
    <cellStyle name="RISKrtandbEdge 2 3" xfId="34077"/>
    <cellStyle name="RISKrtandbEdge 2 3 2" xfId="34078"/>
    <cellStyle name="RISKrtandbEdge 2 3 3" xfId="34079"/>
    <cellStyle name="RISKrtandbEdge 2 3 4" xfId="34080"/>
    <cellStyle name="RISKrtandbEdge 2 3 5" xfId="34081"/>
    <cellStyle name="RISKrtandbEdge 2 3 6" xfId="34082"/>
    <cellStyle name="RISKrtandbEdge 2 30" xfId="34083"/>
    <cellStyle name="RISKrtandbEdge 2 31" xfId="34084"/>
    <cellStyle name="RISKrtandbEdge 2 32" xfId="34085"/>
    <cellStyle name="RISKrtandbEdge 2 33" xfId="34086"/>
    <cellStyle name="RISKrtandbEdge 2 34" xfId="34087"/>
    <cellStyle name="RISKrtandbEdge 2 35" xfId="34088"/>
    <cellStyle name="RISKrtandbEdge 2 36" xfId="34089"/>
    <cellStyle name="RISKrtandbEdge 2 37" xfId="34090"/>
    <cellStyle name="RISKrtandbEdge 2 38" xfId="34091"/>
    <cellStyle name="RISKrtandbEdge 2 39" xfId="34092"/>
    <cellStyle name="RISKrtandbEdge 2 4" xfId="34093"/>
    <cellStyle name="RISKrtandbEdge 2 4 2" xfId="34094"/>
    <cellStyle name="RISKrtandbEdge 2 4 3" xfId="34095"/>
    <cellStyle name="RISKrtandbEdge 2 4 4" xfId="34096"/>
    <cellStyle name="RISKrtandbEdge 2 4 5" xfId="34097"/>
    <cellStyle name="RISKrtandbEdge 2 4 6" xfId="34098"/>
    <cellStyle name="RISKrtandbEdge 2 40" xfId="34099"/>
    <cellStyle name="RISKrtandbEdge 2 41" xfId="34100"/>
    <cellStyle name="RISKrtandbEdge 2 42" xfId="34101"/>
    <cellStyle name="RISKrtandbEdge 2 43" xfId="34102"/>
    <cellStyle name="RISKrtandbEdge 2 44" xfId="34103"/>
    <cellStyle name="RISKrtandbEdge 2 45" xfId="34104"/>
    <cellStyle name="RISKrtandbEdge 2 46" xfId="34105"/>
    <cellStyle name="RISKrtandbEdge 2 5" xfId="34106"/>
    <cellStyle name="RISKrtandbEdge 2 6" xfId="34107"/>
    <cellStyle name="RISKrtandbEdge 2 7" xfId="34108"/>
    <cellStyle name="RISKrtandbEdge 2 8" xfId="34109"/>
    <cellStyle name="RISKrtandbEdge 2 9" xfId="34110"/>
    <cellStyle name="RISKrtandbEdge 20" xfId="34111"/>
    <cellStyle name="RISKrtandbEdge 21" xfId="34112"/>
    <cellStyle name="RISKrtandbEdge 22" xfId="34113"/>
    <cellStyle name="RISKrtandbEdge 23" xfId="34114"/>
    <cellStyle name="RISKrtandbEdge 24" xfId="34115"/>
    <cellStyle name="RISKrtandbEdge 25" xfId="34116"/>
    <cellStyle name="RISKrtandbEdge 26" xfId="34117"/>
    <cellStyle name="RISKrtandbEdge 27" xfId="34118"/>
    <cellStyle name="RISKrtandbEdge 28" xfId="34119"/>
    <cellStyle name="RISKrtandbEdge 29" xfId="34120"/>
    <cellStyle name="RISKrtandbEdge 3" xfId="34121"/>
    <cellStyle name="RISKrtandbEdge 3 10" xfId="34122"/>
    <cellStyle name="RISKrtandbEdge 3 11" xfId="34123"/>
    <cellStyle name="RISKrtandbEdge 3 12" xfId="34124"/>
    <cellStyle name="RISKrtandbEdge 3 13" xfId="34125"/>
    <cellStyle name="RISKrtandbEdge 3 14" xfId="34126"/>
    <cellStyle name="RISKrtandbEdge 3 15" xfId="34127"/>
    <cellStyle name="RISKrtandbEdge 3 16" xfId="34128"/>
    <cellStyle name="RISKrtandbEdge 3 17" xfId="34129"/>
    <cellStyle name="RISKrtandbEdge 3 18" xfId="34130"/>
    <cellStyle name="RISKrtandbEdge 3 19" xfId="34131"/>
    <cellStyle name="RISKrtandbEdge 3 2" xfId="34132"/>
    <cellStyle name="RISKrtandbEdge 3 2 10" xfId="34133"/>
    <cellStyle name="RISKrtandbEdge 3 2 11" xfId="34134"/>
    <cellStyle name="RISKrtandbEdge 3 2 12" xfId="34135"/>
    <cellStyle name="RISKrtandbEdge 3 2 13" xfId="34136"/>
    <cellStyle name="RISKrtandbEdge 3 2 14" xfId="34137"/>
    <cellStyle name="RISKrtandbEdge 3 2 15" xfId="34138"/>
    <cellStyle name="RISKrtandbEdge 3 2 16" xfId="34139"/>
    <cellStyle name="RISKrtandbEdge 3 2 17" xfId="34140"/>
    <cellStyle name="RISKrtandbEdge 3 2 18" xfId="34141"/>
    <cellStyle name="RISKrtandbEdge 3 2 19" xfId="34142"/>
    <cellStyle name="RISKrtandbEdge 3 2 2" xfId="34143"/>
    <cellStyle name="RISKrtandbEdge 3 2 2 10" xfId="34144"/>
    <cellStyle name="RISKrtandbEdge 3 2 2 11" xfId="34145"/>
    <cellStyle name="RISKrtandbEdge 3 2 2 12" xfId="34146"/>
    <cellStyle name="RISKrtandbEdge 3 2 2 13" xfId="34147"/>
    <cellStyle name="RISKrtandbEdge 3 2 2 14" xfId="34148"/>
    <cellStyle name="RISKrtandbEdge 3 2 2 15" xfId="34149"/>
    <cellStyle name="RISKrtandbEdge 3 2 2 16" xfId="34150"/>
    <cellStyle name="RISKrtandbEdge 3 2 2 17" xfId="34151"/>
    <cellStyle name="RISKrtandbEdge 3 2 2 18" xfId="34152"/>
    <cellStyle name="RISKrtandbEdge 3 2 2 19" xfId="34153"/>
    <cellStyle name="RISKrtandbEdge 3 2 2 2" xfId="34154"/>
    <cellStyle name="RISKrtandbEdge 3 2 2 20" xfId="34155"/>
    <cellStyle name="RISKrtandbEdge 3 2 2 21" xfId="34156"/>
    <cellStyle name="RISKrtandbEdge 3 2 2 22" xfId="34157"/>
    <cellStyle name="RISKrtandbEdge 3 2 2 23" xfId="34158"/>
    <cellStyle name="RISKrtandbEdge 3 2 2 24" xfId="34159"/>
    <cellStyle name="RISKrtandbEdge 3 2 2 25" xfId="34160"/>
    <cellStyle name="RISKrtandbEdge 3 2 2 26" xfId="34161"/>
    <cellStyle name="RISKrtandbEdge 3 2 2 27" xfId="34162"/>
    <cellStyle name="RISKrtandbEdge 3 2 2 28" xfId="34163"/>
    <cellStyle name="RISKrtandbEdge 3 2 2 29" xfId="34164"/>
    <cellStyle name="RISKrtandbEdge 3 2 2 3" xfId="34165"/>
    <cellStyle name="RISKrtandbEdge 3 2 2 30" xfId="34166"/>
    <cellStyle name="RISKrtandbEdge 3 2 2 31" xfId="34167"/>
    <cellStyle name="RISKrtandbEdge 3 2 2 32" xfId="34168"/>
    <cellStyle name="RISKrtandbEdge 3 2 2 33" xfId="34169"/>
    <cellStyle name="RISKrtandbEdge 3 2 2 34" xfId="34170"/>
    <cellStyle name="RISKrtandbEdge 3 2 2 35" xfId="34171"/>
    <cellStyle name="RISKrtandbEdge 3 2 2 36" xfId="34172"/>
    <cellStyle name="RISKrtandbEdge 3 2 2 37" xfId="34173"/>
    <cellStyle name="RISKrtandbEdge 3 2 2 38" xfId="34174"/>
    <cellStyle name="RISKrtandbEdge 3 2 2 39" xfId="34175"/>
    <cellStyle name="RISKrtandbEdge 3 2 2 4" xfId="34176"/>
    <cellStyle name="RISKrtandbEdge 3 2 2 40" xfId="34177"/>
    <cellStyle name="RISKrtandbEdge 3 2 2 41" xfId="34178"/>
    <cellStyle name="RISKrtandbEdge 3 2 2 42" xfId="34179"/>
    <cellStyle name="RISKrtandbEdge 3 2 2 43" xfId="34180"/>
    <cellStyle name="RISKrtandbEdge 3 2 2 44" xfId="34181"/>
    <cellStyle name="RISKrtandbEdge 3 2 2 45" xfId="34182"/>
    <cellStyle name="RISKrtandbEdge 3 2 2 46" xfId="34183"/>
    <cellStyle name="RISKrtandbEdge 3 2 2 47" xfId="34184"/>
    <cellStyle name="RISKrtandbEdge 3 2 2 48" xfId="34185"/>
    <cellStyle name="RISKrtandbEdge 3 2 2 49" xfId="34186"/>
    <cellStyle name="RISKrtandbEdge 3 2 2 5" xfId="34187"/>
    <cellStyle name="RISKrtandbEdge 3 2 2 6" xfId="34188"/>
    <cellStyle name="RISKrtandbEdge 3 2 2 7" xfId="34189"/>
    <cellStyle name="RISKrtandbEdge 3 2 2 8" xfId="34190"/>
    <cellStyle name="RISKrtandbEdge 3 2 2 9" xfId="34191"/>
    <cellStyle name="RISKrtandbEdge 3 2 20" xfId="34192"/>
    <cellStyle name="RISKrtandbEdge 3 2 21" xfId="34193"/>
    <cellStyle name="RISKrtandbEdge 3 2 22" xfId="34194"/>
    <cellStyle name="RISKrtandbEdge 3 2 23" xfId="34195"/>
    <cellStyle name="RISKrtandbEdge 3 2 24" xfId="34196"/>
    <cellStyle name="RISKrtandbEdge 3 2 25" xfId="34197"/>
    <cellStyle name="RISKrtandbEdge 3 2 26" xfId="34198"/>
    <cellStyle name="RISKrtandbEdge 3 2 27" xfId="34199"/>
    <cellStyle name="RISKrtandbEdge 3 2 28" xfId="34200"/>
    <cellStyle name="RISKrtandbEdge 3 2 29" xfId="34201"/>
    <cellStyle name="RISKrtandbEdge 3 2 3" xfId="34202"/>
    <cellStyle name="RISKrtandbEdge 3 2 30" xfId="34203"/>
    <cellStyle name="RISKrtandbEdge 3 2 31" xfId="34204"/>
    <cellStyle name="RISKrtandbEdge 3 2 32" xfId="34205"/>
    <cellStyle name="RISKrtandbEdge 3 2 33" xfId="34206"/>
    <cellStyle name="RISKrtandbEdge 3 2 34" xfId="34207"/>
    <cellStyle name="RISKrtandbEdge 3 2 35" xfId="34208"/>
    <cellStyle name="RISKrtandbEdge 3 2 36" xfId="34209"/>
    <cellStyle name="RISKrtandbEdge 3 2 37" xfId="34210"/>
    <cellStyle name="RISKrtandbEdge 3 2 38" xfId="34211"/>
    <cellStyle name="RISKrtandbEdge 3 2 39" xfId="34212"/>
    <cellStyle name="RISKrtandbEdge 3 2 4" xfId="34213"/>
    <cellStyle name="RISKrtandbEdge 3 2 40" xfId="34214"/>
    <cellStyle name="RISKrtandbEdge 3 2 41" xfId="34215"/>
    <cellStyle name="RISKrtandbEdge 3 2 42" xfId="34216"/>
    <cellStyle name="RISKrtandbEdge 3 2 43" xfId="34217"/>
    <cellStyle name="RISKrtandbEdge 3 2 44" xfId="34218"/>
    <cellStyle name="RISKrtandbEdge 3 2 45" xfId="34219"/>
    <cellStyle name="RISKrtandbEdge 3 2 46" xfId="34220"/>
    <cellStyle name="RISKrtandbEdge 3 2 47" xfId="34221"/>
    <cellStyle name="RISKrtandbEdge 3 2 48" xfId="34222"/>
    <cellStyle name="RISKrtandbEdge 3 2 49" xfId="34223"/>
    <cellStyle name="RISKrtandbEdge 3 2 5" xfId="34224"/>
    <cellStyle name="RISKrtandbEdge 3 2 6" xfId="34225"/>
    <cellStyle name="RISKrtandbEdge 3 2 7" xfId="34226"/>
    <cellStyle name="RISKrtandbEdge 3 2 8" xfId="34227"/>
    <cellStyle name="RISKrtandbEdge 3 2 9" xfId="34228"/>
    <cellStyle name="RISKrtandbEdge 3 20" xfId="34229"/>
    <cellStyle name="RISKrtandbEdge 3 21" xfId="34230"/>
    <cellStyle name="RISKrtandbEdge 3 22" xfId="34231"/>
    <cellStyle name="RISKrtandbEdge 3 23" xfId="34232"/>
    <cellStyle name="RISKrtandbEdge 3 24" xfId="34233"/>
    <cellStyle name="RISKrtandbEdge 3 25" xfId="34234"/>
    <cellStyle name="RISKrtandbEdge 3 26" xfId="34235"/>
    <cellStyle name="RISKrtandbEdge 3 27" xfId="34236"/>
    <cellStyle name="RISKrtandbEdge 3 28" xfId="34237"/>
    <cellStyle name="RISKrtandbEdge 3 29" xfId="34238"/>
    <cellStyle name="RISKrtandbEdge 3 3" xfId="34239"/>
    <cellStyle name="RISKrtandbEdge 3 3 2" xfId="34240"/>
    <cellStyle name="RISKrtandbEdge 3 3 3" xfId="34241"/>
    <cellStyle name="RISKrtandbEdge 3 3 4" xfId="34242"/>
    <cellStyle name="RISKrtandbEdge 3 3 5" xfId="34243"/>
    <cellStyle name="RISKrtandbEdge 3 3 6" xfId="34244"/>
    <cellStyle name="RISKrtandbEdge 3 30" xfId="34245"/>
    <cellStyle name="RISKrtandbEdge 3 31" xfId="34246"/>
    <cellStyle name="RISKrtandbEdge 3 32" xfId="34247"/>
    <cellStyle name="RISKrtandbEdge 3 33" xfId="34248"/>
    <cellStyle name="RISKrtandbEdge 3 34" xfId="34249"/>
    <cellStyle name="RISKrtandbEdge 3 35" xfId="34250"/>
    <cellStyle name="RISKrtandbEdge 3 36" xfId="34251"/>
    <cellStyle name="RISKrtandbEdge 3 37" xfId="34252"/>
    <cellStyle name="RISKrtandbEdge 3 38" xfId="34253"/>
    <cellStyle name="RISKrtandbEdge 3 39" xfId="34254"/>
    <cellStyle name="RISKrtandbEdge 3 4" xfId="34255"/>
    <cellStyle name="RISKrtandbEdge 3 4 2" xfId="34256"/>
    <cellStyle name="RISKrtandbEdge 3 4 3" xfId="34257"/>
    <cellStyle name="RISKrtandbEdge 3 4 4" xfId="34258"/>
    <cellStyle name="RISKrtandbEdge 3 4 5" xfId="34259"/>
    <cellStyle name="RISKrtandbEdge 3 4 6" xfId="34260"/>
    <cellStyle name="RISKrtandbEdge 3 40" xfId="34261"/>
    <cellStyle name="RISKrtandbEdge 3 41" xfId="34262"/>
    <cellStyle name="RISKrtandbEdge 3 42" xfId="34263"/>
    <cellStyle name="RISKrtandbEdge 3 43" xfId="34264"/>
    <cellStyle name="RISKrtandbEdge 3 44" xfId="34265"/>
    <cellStyle name="RISKrtandbEdge 3 45" xfId="34266"/>
    <cellStyle name="RISKrtandbEdge 3 46" xfId="34267"/>
    <cellStyle name="RISKrtandbEdge 3 5" xfId="34268"/>
    <cellStyle name="RISKrtandbEdge 3 6" xfId="34269"/>
    <cellStyle name="RISKrtandbEdge 3 7" xfId="34270"/>
    <cellStyle name="RISKrtandbEdge 3 8" xfId="34271"/>
    <cellStyle name="RISKrtandbEdge 3 9" xfId="34272"/>
    <cellStyle name="RISKrtandbEdge 30" xfId="34273"/>
    <cellStyle name="RISKrtandbEdge 31" xfId="34274"/>
    <cellStyle name="RISKrtandbEdge 32" xfId="34275"/>
    <cellStyle name="RISKrtandbEdge 33" xfId="34276"/>
    <cellStyle name="RISKrtandbEdge 34" xfId="34277"/>
    <cellStyle name="RISKrtandbEdge 35" xfId="34278"/>
    <cellStyle name="RISKrtandbEdge 36" xfId="34279"/>
    <cellStyle name="RISKrtandbEdge 37" xfId="34280"/>
    <cellStyle name="RISKrtandbEdge 38" xfId="34281"/>
    <cellStyle name="RISKrtandbEdge 39" xfId="34282"/>
    <cellStyle name="RISKrtandbEdge 4" xfId="34283"/>
    <cellStyle name="RISKrtandbEdge 4 10" xfId="34284"/>
    <cellStyle name="RISKrtandbEdge 4 11" xfId="34285"/>
    <cellStyle name="RISKrtandbEdge 4 12" xfId="34286"/>
    <cellStyle name="RISKrtandbEdge 4 13" xfId="34287"/>
    <cellStyle name="RISKrtandbEdge 4 14" xfId="34288"/>
    <cellStyle name="RISKrtandbEdge 4 15" xfId="34289"/>
    <cellStyle name="RISKrtandbEdge 4 16" xfId="34290"/>
    <cellStyle name="RISKrtandbEdge 4 17" xfId="34291"/>
    <cellStyle name="RISKrtandbEdge 4 18" xfId="34292"/>
    <cellStyle name="RISKrtandbEdge 4 19" xfId="34293"/>
    <cellStyle name="RISKrtandbEdge 4 2" xfId="34294"/>
    <cellStyle name="RISKrtandbEdge 4 2 10" xfId="34295"/>
    <cellStyle name="RISKrtandbEdge 4 2 11" xfId="34296"/>
    <cellStyle name="RISKrtandbEdge 4 2 12" xfId="34297"/>
    <cellStyle name="RISKrtandbEdge 4 2 13" xfId="34298"/>
    <cellStyle name="RISKrtandbEdge 4 2 14" xfId="34299"/>
    <cellStyle name="RISKrtandbEdge 4 2 15" xfId="34300"/>
    <cellStyle name="RISKrtandbEdge 4 2 16" xfId="34301"/>
    <cellStyle name="RISKrtandbEdge 4 2 17" xfId="34302"/>
    <cellStyle name="RISKrtandbEdge 4 2 18" xfId="34303"/>
    <cellStyle name="RISKrtandbEdge 4 2 19" xfId="34304"/>
    <cellStyle name="RISKrtandbEdge 4 2 2" xfId="34305"/>
    <cellStyle name="RISKrtandbEdge 4 2 20" xfId="34306"/>
    <cellStyle name="RISKrtandbEdge 4 2 21" xfId="34307"/>
    <cellStyle name="RISKrtandbEdge 4 2 22" xfId="34308"/>
    <cellStyle name="RISKrtandbEdge 4 2 23" xfId="34309"/>
    <cellStyle name="RISKrtandbEdge 4 2 24" xfId="34310"/>
    <cellStyle name="RISKrtandbEdge 4 2 25" xfId="34311"/>
    <cellStyle name="RISKrtandbEdge 4 2 26" xfId="34312"/>
    <cellStyle name="RISKrtandbEdge 4 2 27" xfId="34313"/>
    <cellStyle name="RISKrtandbEdge 4 2 28" xfId="34314"/>
    <cellStyle name="RISKrtandbEdge 4 2 29" xfId="34315"/>
    <cellStyle name="RISKrtandbEdge 4 2 3" xfId="34316"/>
    <cellStyle name="RISKrtandbEdge 4 2 30" xfId="34317"/>
    <cellStyle name="RISKrtandbEdge 4 2 31" xfId="34318"/>
    <cellStyle name="RISKrtandbEdge 4 2 32" xfId="34319"/>
    <cellStyle name="RISKrtandbEdge 4 2 33" xfId="34320"/>
    <cellStyle name="RISKrtandbEdge 4 2 34" xfId="34321"/>
    <cellStyle name="RISKrtandbEdge 4 2 35" xfId="34322"/>
    <cellStyle name="RISKrtandbEdge 4 2 36" xfId="34323"/>
    <cellStyle name="RISKrtandbEdge 4 2 37" xfId="34324"/>
    <cellStyle name="RISKrtandbEdge 4 2 38" xfId="34325"/>
    <cellStyle name="RISKrtandbEdge 4 2 39" xfId="34326"/>
    <cellStyle name="RISKrtandbEdge 4 2 4" xfId="34327"/>
    <cellStyle name="RISKrtandbEdge 4 2 40" xfId="34328"/>
    <cellStyle name="RISKrtandbEdge 4 2 41" xfId="34329"/>
    <cellStyle name="RISKrtandbEdge 4 2 42" xfId="34330"/>
    <cellStyle name="RISKrtandbEdge 4 2 43" xfId="34331"/>
    <cellStyle name="RISKrtandbEdge 4 2 44" xfId="34332"/>
    <cellStyle name="RISKrtandbEdge 4 2 45" xfId="34333"/>
    <cellStyle name="RISKrtandbEdge 4 2 46" xfId="34334"/>
    <cellStyle name="RISKrtandbEdge 4 2 47" xfId="34335"/>
    <cellStyle name="RISKrtandbEdge 4 2 48" xfId="34336"/>
    <cellStyle name="RISKrtandbEdge 4 2 49" xfId="34337"/>
    <cellStyle name="RISKrtandbEdge 4 2 5" xfId="34338"/>
    <cellStyle name="RISKrtandbEdge 4 2 6" xfId="34339"/>
    <cellStyle name="RISKrtandbEdge 4 2 7" xfId="34340"/>
    <cellStyle name="RISKrtandbEdge 4 2 8" xfId="34341"/>
    <cellStyle name="RISKrtandbEdge 4 2 9" xfId="34342"/>
    <cellStyle name="RISKrtandbEdge 4 20" xfId="34343"/>
    <cellStyle name="RISKrtandbEdge 4 21" xfId="34344"/>
    <cellStyle name="RISKrtandbEdge 4 22" xfId="34345"/>
    <cellStyle name="RISKrtandbEdge 4 23" xfId="34346"/>
    <cellStyle name="RISKrtandbEdge 4 24" xfId="34347"/>
    <cellStyle name="RISKrtandbEdge 4 25" xfId="34348"/>
    <cellStyle name="RISKrtandbEdge 4 26" xfId="34349"/>
    <cellStyle name="RISKrtandbEdge 4 27" xfId="34350"/>
    <cellStyle name="RISKrtandbEdge 4 28" xfId="34351"/>
    <cellStyle name="RISKrtandbEdge 4 29" xfId="34352"/>
    <cellStyle name="RISKrtandbEdge 4 3" xfId="34353"/>
    <cellStyle name="RISKrtandbEdge 4 30" xfId="34354"/>
    <cellStyle name="RISKrtandbEdge 4 31" xfId="34355"/>
    <cellStyle name="RISKrtandbEdge 4 32" xfId="34356"/>
    <cellStyle name="RISKrtandbEdge 4 33" xfId="34357"/>
    <cellStyle name="RISKrtandbEdge 4 34" xfId="34358"/>
    <cellStyle name="RISKrtandbEdge 4 35" xfId="34359"/>
    <cellStyle name="RISKrtandbEdge 4 36" xfId="34360"/>
    <cellStyle name="RISKrtandbEdge 4 37" xfId="34361"/>
    <cellStyle name="RISKrtandbEdge 4 38" xfId="34362"/>
    <cellStyle name="RISKrtandbEdge 4 39" xfId="34363"/>
    <cellStyle name="RISKrtandbEdge 4 4" xfId="34364"/>
    <cellStyle name="RISKrtandbEdge 4 40" xfId="34365"/>
    <cellStyle name="RISKrtandbEdge 4 41" xfId="34366"/>
    <cellStyle name="RISKrtandbEdge 4 42" xfId="34367"/>
    <cellStyle name="RISKrtandbEdge 4 43" xfId="34368"/>
    <cellStyle name="RISKrtandbEdge 4 44" xfId="34369"/>
    <cellStyle name="RISKrtandbEdge 4 45" xfId="34370"/>
    <cellStyle name="RISKrtandbEdge 4 46" xfId="34371"/>
    <cellStyle name="RISKrtandbEdge 4 47" xfId="34372"/>
    <cellStyle name="RISKrtandbEdge 4 48" xfId="34373"/>
    <cellStyle name="RISKrtandbEdge 4 49" xfId="34374"/>
    <cellStyle name="RISKrtandbEdge 4 5" xfId="34375"/>
    <cellStyle name="RISKrtandbEdge 4 6" xfId="34376"/>
    <cellStyle name="RISKrtandbEdge 4 7" xfId="34377"/>
    <cellStyle name="RISKrtandbEdge 4 8" xfId="34378"/>
    <cellStyle name="RISKrtandbEdge 4 9" xfId="34379"/>
    <cellStyle name="RISKrtandbEdge 40" xfId="34380"/>
    <cellStyle name="RISKrtandbEdge 41" xfId="34381"/>
    <cellStyle name="RISKrtandbEdge 42" xfId="34382"/>
    <cellStyle name="RISKrtandbEdge 43" xfId="34383"/>
    <cellStyle name="RISKrtandbEdge 44" xfId="34384"/>
    <cellStyle name="RISKrtandbEdge 45" xfId="34385"/>
    <cellStyle name="RISKrtandbEdge 46" xfId="34386"/>
    <cellStyle name="RISKrtandbEdge 47" xfId="34387"/>
    <cellStyle name="RISKrtandbEdge 48" xfId="34388"/>
    <cellStyle name="RISKrtandbEdge 49" xfId="34389"/>
    <cellStyle name="RISKrtandbEdge 5" xfId="34390"/>
    <cellStyle name="RISKrtandbEdge 5 2" xfId="34391"/>
    <cellStyle name="RISKrtandbEdge 5 3" xfId="34392"/>
    <cellStyle name="RISKrtandbEdge 5 4" xfId="34393"/>
    <cellStyle name="RISKrtandbEdge 5 5" xfId="34394"/>
    <cellStyle name="RISKrtandbEdge 5 6" xfId="34395"/>
    <cellStyle name="RISKrtandbEdge 6" xfId="34396"/>
    <cellStyle name="RISKrtandbEdge 6 2" xfId="34397"/>
    <cellStyle name="RISKrtandbEdge 6 3" xfId="34398"/>
    <cellStyle name="RISKrtandbEdge 6 4" xfId="34399"/>
    <cellStyle name="RISKrtandbEdge 6 5" xfId="34400"/>
    <cellStyle name="RISKrtandbEdge 6 6" xfId="34401"/>
    <cellStyle name="RISKrtandbEdge 7" xfId="34402"/>
    <cellStyle name="RISKrtandbEdge 8" xfId="34403"/>
    <cellStyle name="RISKrtandbEdge 9" xfId="34404"/>
    <cellStyle name="RISKssTime" xfId="34405"/>
    <cellStyle name="RISKssTime 2" xfId="34406"/>
    <cellStyle name="RISKssTime 3" xfId="34407"/>
    <cellStyle name="RISKtandbEdge" xfId="34408"/>
    <cellStyle name="RISKtandbEdge 10" xfId="34409"/>
    <cellStyle name="RISKtandbEdge 11" xfId="34410"/>
    <cellStyle name="RISKtandbEdge 12" xfId="34411"/>
    <cellStyle name="RISKtandbEdge 13" xfId="34412"/>
    <cellStyle name="RISKtandbEdge 14" xfId="34413"/>
    <cellStyle name="RISKtandbEdge 15" xfId="34414"/>
    <cellStyle name="RISKtandbEdge 16" xfId="34415"/>
    <cellStyle name="RISKtandbEdge 17" xfId="34416"/>
    <cellStyle name="RISKtandbEdge 18" xfId="34417"/>
    <cellStyle name="RISKtandbEdge 19" xfId="34418"/>
    <cellStyle name="RISKtandbEdge 2" xfId="34419"/>
    <cellStyle name="RISKtandbEdge 2 10" xfId="34420"/>
    <cellStyle name="RISKtandbEdge 2 11" xfId="34421"/>
    <cellStyle name="RISKtandbEdge 2 12" xfId="34422"/>
    <cellStyle name="RISKtandbEdge 2 13" xfId="34423"/>
    <cellStyle name="RISKtandbEdge 2 14" xfId="34424"/>
    <cellStyle name="RISKtandbEdge 2 15" xfId="34425"/>
    <cellStyle name="RISKtandbEdge 2 16" xfId="34426"/>
    <cellStyle name="RISKtandbEdge 2 17" xfId="34427"/>
    <cellStyle name="RISKtandbEdge 2 18" xfId="34428"/>
    <cellStyle name="RISKtandbEdge 2 19" xfId="34429"/>
    <cellStyle name="RISKtandbEdge 2 2" xfId="34430"/>
    <cellStyle name="RISKtandbEdge 2 2 10" xfId="34431"/>
    <cellStyle name="RISKtandbEdge 2 2 11" xfId="34432"/>
    <cellStyle name="RISKtandbEdge 2 2 12" xfId="34433"/>
    <cellStyle name="RISKtandbEdge 2 2 13" xfId="34434"/>
    <cellStyle name="RISKtandbEdge 2 2 14" xfId="34435"/>
    <cellStyle name="RISKtandbEdge 2 2 15" xfId="34436"/>
    <cellStyle name="RISKtandbEdge 2 2 16" xfId="34437"/>
    <cellStyle name="RISKtandbEdge 2 2 17" xfId="34438"/>
    <cellStyle name="RISKtandbEdge 2 2 18" xfId="34439"/>
    <cellStyle name="RISKtandbEdge 2 2 19" xfId="34440"/>
    <cellStyle name="RISKtandbEdge 2 2 2" xfId="34441"/>
    <cellStyle name="RISKtandbEdge 2 2 2 10" xfId="34442"/>
    <cellStyle name="RISKtandbEdge 2 2 2 11" xfId="34443"/>
    <cellStyle name="RISKtandbEdge 2 2 2 12" xfId="34444"/>
    <cellStyle name="RISKtandbEdge 2 2 2 13" xfId="34445"/>
    <cellStyle name="RISKtandbEdge 2 2 2 14" xfId="34446"/>
    <cellStyle name="RISKtandbEdge 2 2 2 15" xfId="34447"/>
    <cellStyle name="RISKtandbEdge 2 2 2 16" xfId="34448"/>
    <cellStyle name="RISKtandbEdge 2 2 2 17" xfId="34449"/>
    <cellStyle name="RISKtandbEdge 2 2 2 18" xfId="34450"/>
    <cellStyle name="RISKtandbEdge 2 2 2 19" xfId="34451"/>
    <cellStyle name="RISKtandbEdge 2 2 2 2" xfId="34452"/>
    <cellStyle name="RISKtandbEdge 2 2 2 20" xfId="34453"/>
    <cellStyle name="RISKtandbEdge 2 2 2 21" xfId="34454"/>
    <cellStyle name="RISKtandbEdge 2 2 2 22" xfId="34455"/>
    <cellStyle name="RISKtandbEdge 2 2 2 23" xfId="34456"/>
    <cellStyle name="RISKtandbEdge 2 2 2 24" xfId="34457"/>
    <cellStyle name="RISKtandbEdge 2 2 2 25" xfId="34458"/>
    <cellStyle name="RISKtandbEdge 2 2 2 26" xfId="34459"/>
    <cellStyle name="RISKtandbEdge 2 2 2 27" xfId="34460"/>
    <cellStyle name="RISKtandbEdge 2 2 2 28" xfId="34461"/>
    <cellStyle name="RISKtandbEdge 2 2 2 29" xfId="34462"/>
    <cellStyle name="RISKtandbEdge 2 2 2 3" xfId="34463"/>
    <cellStyle name="RISKtandbEdge 2 2 2 30" xfId="34464"/>
    <cellStyle name="RISKtandbEdge 2 2 2 31" xfId="34465"/>
    <cellStyle name="RISKtandbEdge 2 2 2 32" xfId="34466"/>
    <cellStyle name="RISKtandbEdge 2 2 2 33" xfId="34467"/>
    <cellStyle name="RISKtandbEdge 2 2 2 34" xfId="34468"/>
    <cellStyle name="RISKtandbEdge 2 2 2 35" xfId="34469"/>
    <cellStyle name="RISKtandbEdge 2 2 2 36" xfId="34470"/>
    <cellStyle name="RISKtandbEdge 2 2 2 37" xfId="34471"/>
    <cellStyle name="RISKtandbEdge 2 2 2 38" xfId="34472"/>
    <cellStyle name="RISKtandbEdge 2 2 2 39" xfId="34473"/>
    <cellStyle name="RISKtandbEdge 2 2 2 4" xfId="34474"/>
    <cellStyle name="RISKtandbEdge 2 2 2 40" xfId="34475"/>
    <cellStyle name="RISKtandbEdge 2 2 2 41" xfId="34476"/>
    <cellStyle name="RISKtandbEdge 2 2 2 42" xfId="34477"/>
    <cellStyle name="RISKtandbEdge 2 2 2 43" xfId="34478"/>
    <cellStyle name="RISKtandbEdge 2 2 2 44" xfId="34479"/>
    <cellStyle name="RISKtandbEdge 2 2 2 45" xfId="34480"/>
    <cellStyle name="RISKtandbEdge 2 2 2 46" xfId="34481"/>
    <cellStyle name="RISKtandbEdge 2 2 2 47" xfId="34482"/>
    <cellStyle name="RISKtandbEdge 2 2 2 48" xfId="34483"/>
    <cellStyle name="RISKtandbEdge 2 2 2 49" xfId="34484"/>
    <cellStyle name="RISKtandbEdge 2 2 2 5" xfId="34485"/>
    <cellStyle name="RISKtandbEdge 2 2 2 6" xfId="34486"/>
    <cellStyle name="RISKtandbEdge 2 2 2 7" xfId="34487"/>
    <cellStyle name="RISKtandbEdge 2 2 2 8" xfId="34488"/>
    <cellStyle name="RISKtandbEdge 2 2 2 9" xfId="34489"/>
    <cellStyle name="RISKtandbEdge 2 2 20" xfId="34490"/>
    <cellStyle name="RISKtandbEdge 2 2 21" xfId="34491"/>
    <cellStyle name="RISKtandbEdge 2 2 22" xfId="34492"/>
    <cellStyle name="RISKtandbEdge 2 2 23" xfId="34493"/>
    <cellStyle name="RISKtandbEdge 2 2 24" xfId="34494"/>
    <cellStyle name="RISKtandbEdge 2 2 25" xfId="34495"/>
    <cellStyle name="RISKtandbEdge 2 2 26" xfId="34496"/>
    <cellStyle name="RISKtandbEdge 2 2 27" xfId="34497"/>
    <cellStyle name="RISKtandbEdge 2 2 28" xfId="34498"/>
    <cellStyle name="RISKtandbEdge 2 2 29" xfId="34499"/>
    <cellStyle name="RISKtandbEdge 2 2 3" xfId="34500"/>
    <cellStyle name="RISKtandbEdge 2 2 30" xfId="34501"/>
    <cellStyle name="RISKtandbEdge 2 2 31" xfId="34502"/>
    <cellStyle name="RISKtandbEdge 2 2 32" xfId="34503"/>
    <cellStyle name="RISKtandbEdge 2 2 33" xfId="34504"/>
    <cellStyle name="RISKtandbEdge 2 2 34" xfId="34505"/>
    <cellStyle name="RISKtandbEdge 2 2 35" xfId="34506"/>
    <cellStyle name="RISKtandbEdge 2 2 36" xfId="34507"/>
    <cellStyle name="RISKtandbEdge 2 2 37" xfId="34508"/>
    <cellStyle name="RISKtandbEdge 2 2 38" xfId="34509"/>
    <cellStyle name="RISKtandbEdge 2 2 39" xfId="34510"/>
    <cellStyle name="RISKtandbEdge 2 2 4" xfId="34511"/>
    <cellStyle name="RISKtandbEdge 2 2 40" xfId="34512"/>
    <cellStyle name="RISKtandbEdge 2 2 41" xfId="34513"/>
    <cellStyle name="RISKtandbEdge 2 2 42" xfId="34514"/>
    <cellStyle name="RISKtandbEdge 2 2 43" xfId="34515"/>
    <cellStyle name="RISKtandbEdge 2 2 44" xfId="34516"/>
    <cellStyle name="RISKtandbEdge 2 2 45" xfId="34517"/>
    <cellStyle name="RISKtandbEdge 2 2 46" xfId="34518"/>
    <cellStyle name="RISKtandbEdge 2 2 47" xfId="34519"/>
    <cellStyle name="RISKtandbEdge 2 2 48" xfId="34520"/>
    <cellStyle name="RISKtandbEdge 2 2 49" xfId="34521"/>
    <cellStyle name="RISKtandbEdge 2 2 5" xfId="34522"/>
    <cellStyle name="RISKtandbEdge 2 2 6" xfId="34523"/>
    <cellStyle name="RISKtandbEdge 2 2 7" xfId="34524"/>
    <cellStyle name="RISKtandbEdge 2 2 8" xfId="34525"/>
    <cellStyle name="RISKtandbEdge 2 2 9" xfId="34526"/>
    <cellStyle name="RISKtandbEdge 2 20" xfId="34527"/>
    <cellStyle name="RISKtandbEdge 2 21" xfId="34528"/>
    <cellStyle name="RISKtandbEdge 2 22" xfId="34529"/>
    <cellStyle name="RISKtandbEdge 2 23" xfId="34530"/>
    <cellStyle name="RISKtandbEdge 2 24" xfId="34531"/>
    <cellStyle name="RISKtandbEdge 2 25" xfId="34532"/>
    <cellStyle name="RISKtandbEdge 2 26" xfId="34533"/>
    <cellStyle name="RISKtandbEdge 2 27" xfId="34534"/>
    <cellStyle name="RISKtandbEdge 2 28" xfId="34535"/>
    <cellStyle name="RISKtandbEdge 2 29" xfId="34536"/>
    <cellStyle name="RISKtandbEdge 2 3" xfId="34537"/>
    <cellStyle name="RISKtandbEdge 2 3 2" xfId="34538"/>
    <cellStyle name="RISKtandbEdge 2 3 3" xfId="34539"/>
    <cellStyle name="RISKtandbEdge 2 3 4" xfId="34540"/>
    <cellStyle name="RISKtandbEdge 2 3 5" xfId="34541"/>
    <cellStyle name="RISKtandbEdge 2 3 6" xfId="34542"/>
    <cellStyle name="RISKtandbEdge 2 30" xfId="34543"/>
    <cellStyle name="RISKtandbEdge 2 31" xfId="34544"/>
    <cellStyle name="RISKtandbEdge 2 32" xfId="34545"/>
    <cellStyle name="RISKtandbEdge 2 33" xfId="34546"/>
    <cellStyle name="RISKtandbEdge 2 34" xfId="34547"/>
    <cellStyle name="RISKtandbEdge 2 35" xfId="34548"/>
    <cellStyle name="RISKtandbEdge 2 36" xfId="34549"/>
    <cellStyle name="RISKtandbEdge 2 37" xfId="34550"/>
    <cellStyle name="RISKtandbEdge 2 38" xfId="34551"/>
    <cellStyle name="RISKtandbEdge 2 39" xfId="34552"/>
    <cellStyle name="RISKtandbEdge 2 4" xfId="34553"/>
    <cellStyle name="RISKtandbEdge 2 4 2" xfId="34554"/>
    <cellStyle name="RISKtandbEdge 2 4 3" xfId="34555"/>
    <cellStyle name="RISKtandbEdge 2 4 4" xfId="34556"/>
    <cellStyle name="RISKtandbEdge 2 4 5" xfId="34557"/>
    <cellStyle name="RISKtandbEdge 2 4 6" xfId="34558"/>
    <cellStyle name="RISKtandbEdge 2 40" xfId="34559"/>
    <cellStyle name="RISKtandbEdge 2 41" xfId="34560"/>
    <cellStyle name="RISKtandbEdge 2 42" xfId="34561"/>
    <cellStyle name="RISKtandbEdge 2 43" xfId="34562"/>
    <cellStyle name="RISKtandbEdge 2 44" xfId="34563"/>
    <cellStyle name="RISKtandbEdge 2 45" xfId="34564"/>
    <cellStyle name="RISKtandbEdge 2 46" xfId="34565"/>
    <cellStyle name="RISKtandbEdge 2 5" xfId="34566"/>
    <cellStyle name="RISKtandbEdge 2 6" xfId="34567"/>
    <cellStyle name="RISKtandbEdge 2 7" xfId="34568"/>
    <cellStyle name="RISKtandbEdge 2 8" xfId="34569"/>
    <cellStyle name="RISKtandbEdge 2 9" xfId="34570"/>
    <cellStyle name="RISKtandbEdge 20" xfId="34571"/>
    <cellStyle name="RISKtandbEdge 21" xfId="34572"/>
    <cellStyle name="RISKtandbEdge 22" xfId="34573"/>
    <cellStyle name="RISKtandbEdge 23" xfId="34574"/>
    <cellStyle name="RISKtandbEdge 24" xfId="34575"/>
    <cellStyle name="RISKtandbEdge 25" xfId="34576"/>
    <cellStyle name="RISKtandbEdge 26" xfId="34577"/>
    <cellStyle name="RISKtandbEdge 27" xfId="34578"/>
    <cellStyle name="RISKtandbEdge 28" xfId="34579"/>
    <cellStyle name="RISKtandbEdge 29" xfId="34580"/>
    <cellStyle name="RISKtandbEdge 3" xfId="34581"/>
    <cellStyle name="RISKtandbEdge 3 10" xfId="34582"/>
    <cellStyle name="RISKtandbEdge 3 11" xfId="34583"/>
    <cellStyle name="RISKtandbEdge 3 12" xfId="34584"/>
    <cellStyle name="RISKtandbEdge 3 13" xfId="34585"/>
    <cellStyle name="RISKtandbEdge 3 14" xfId="34586"/>
    <cellStyle name="RISKtandbEdge 3 15" xfId="34587"/>
    <cellStyle name="RISKtandbEdge 3 16" xfId="34588"/>
    <cellStyle name="RISKtandbEdge 3 17" xfId="34589"/>
    <cellStyle name="RISKtandbEdge 3 18" xfId="34590"/>
    <cellStyle name="RISKtandbEdge 3 19" xfId="34591"/>
    <cellStyle name="RISKtandbEdge 3 2" xfId="34592"/>
    <cellStyle name="RISKtandbEdge 3 2 10" xfId="34593"/>
    <cellStyle name="RISKtandbEdge 3 2 11" xfId="34594"/>
    <cellStyle name="RISKtandbEdge 3 2 12" xfId="34595"/>
    <cellStyle name="RISKtandbEdge 3 2 13" xfId="34596"/>
    <cellStyle name="RISKtandbEdge 3 2 14" xfId="34597"/>
    <cellStyle name="RISKtandbEdge 3 2 15" xfId="34598"/>
    <cellStyle name="RISKtandbEdge 3 2 16" xfId="34599"/>
    <cellStyle name="RISKtandbEdge 3 2 17" xfId="34600"/>
    <cellStyle name="RISKtandbEdge 3 2 18" xfId="34601"/>
    <cellStyle name="RISKtandbEdge 3 2 19" xfId="34602"/>
    <cellStyle name="RISKtandbEdge 3 2 2" xfId="34603"/>
    <cellStyle name="RISKtandbEdge 3 2 2 10" xfId="34604"/>
    <cellStyle name="RISKtandbEdge 3 2 2 11" xfId="34605"/>
    <cellStyle name="RISKtandbEdge 3 2 2 12" xfId="34606"/>
    <cellStyle name="RISKtandbEdge 3 2 2 13" xfId="34607"/>
    <cellStyle name="RISKtandbEdge 3 2 2 14" xfId="34608"/>
    <cellStyle name="RISKtandbEdge 3 2 2 15" xfId="34609"/>
    <cellStyle name="RISKtandbEdge 3 2 2 16" xfId="34610"/>
    <cellStyle name="RISKtandbEdge 3 2 2 17" xfId="34611"/>
    <cellStyle name="RISKtandbEdge 3 2 2 18" xfId="34612"/>
    <cellStyle name="RISKtandbEdge 3 2 2 19" xfId="34613"/>
    <cellStyle name="RISKtandbEdge 3 2 2 2" xfId="34614"/>
    <cellStyle name="RISKtandbEdge 3 2 2 20" xfId="34615"/>
    <cellStyle name="RISKtandbEdge 3 2 2 21" xfId="34616"/>
    <cellStyle name="RISKtandbEdge 3 2 2 22" xfId="34617"/>
    <cellStyle name="RISKtandbEdge 3 2 2 23" xfId="34618"/>
    <cellStyle name="RISKtandbEdge 3 2 2 24" xfId="34619"/>
    <cellStyle name="RISKtandbEdge 3 2 2 25" xfId="34620"/>
    <cellStyle name="RISKtandbEdge 3 2 2 26" xfId="34621"/>
    <cellStyle name="RISKtandbEdge 3 2 2 27" xfId="34622"/>
    <cellStyle name="RISKtandbEdge 3 2 2 28" xfId="34623"/>
    <cellStyle name="RISKtandbEdge 3 2 2 29" xfId="34624"/>
    <cellStyle name="RISKtandbEdge 3 2 2 3" xfId="34625"/>
    <cellStyle name="RISKtandbEdge 3 2 2 30" xfId="34626"/>
    <cellStyle name="RISKtandbEdge 3 2 2 31" xfId="34627"/>
    <cellStyle name="RISKtandbEdge 3 2 2 32" xfId="34628"/>
    <cellStyle name="RISKtandbEdge 3 2 2 33" xfId="34629"/>
    <cellStyle name="RISKtandbEdge 3 2 2 34" xfId="34630"/>
    <cellStyle name="RISKtandbEdge 3 2 2 35" xfId="34631"/>
    <cellStyle name="RISKtandbEdge 3 2 2 36" xfId="34632"/>
    <cellStyle name="RISKtandbEdge 3 2 2 37" xfId="34633"/>
    <cellStyle name="RISKtandbEdge 3 2 2 38" xfId="34634"/>
    <cellStyle name="RISKtandbEdge 3 2 2 39" xfId="34635"/>
    <cellStyle name="RISKtandbEdge 3 2 2 4" xfId="34636"/>
    <cellStyle name="RISKtandbEdge 3 2 2 40" xfId="34637"/>
    <cellStyle name="RISKtandbEdge 3 2 2 41" xfId="34638"/>
    <cellStyle name="RISKtandbEdge 3 2 2 42" xfId="34639"/>
    <cellStyle name="RISKtandbEdge 3 2 2 43" xfId="34640"/>
    <cellStyle name="RISKtandbEdge 3 2 2 44" xfId="34641"/>
    <cellStyle name="RISKtandbEdge 3 2 2 45" xfId="34642"/>
    <cellStyle name="RISKtandbEdge 3 2 2 46" xfId="34643"/>
    <cellStyle name="RISKtandbEdge 3 2 2 47" xfId="34644"/>
    <cellStyle name="RISKtandbEdge 3 2 2 48" xfId="34645"/>
    <cellStyle name="RISKtandbEdge 3 2 2 49" xfId="34646"/>
    <cellStyle name="RISKtandbEdge 3 2 2 5" xfId="34647"/>
    <cellStyle name="RISKtandbEdge 3 2 2 6" xfId="34648"/>
    <cellStyle name="RISKtandbEdge 3 2 2 7" xfId="34649"/>
    <cellStyle name="RISKtandbEdge 3 2 2 8" xfId="34650"/>
    <cellStyle name="RISKtandbEdge 3 2 2 9" xfId="34651"/>
    <cellStyle name="RISKtandbEdge 3 2 20" xfId="34652"/>
    <cellStyle name="RISKtandbEdge 3 2 21" xfId="34653"/>
    <cellStyle name="RISKtandbEdge 3 2 22" xfId="34654"/>
    <cellStyle name="RISKtandbEdge 3 2 23" xfId="34655"/>
    <cellStyle name="RISKtandbEdge 3 2 24" xfId="34656"/>
    <cellStyle name="RISKtandbEdge 3 2 25" xfId="34657"/>
    <cellStyle name="RISKtandbEdge 3 2 26" xfId="34658"/>
    <cellStyle name="RISKtandbEdge 3 2 27" xfId="34659"/>
    <cellStyle name="RISKtandbEdge 3 2 28" xfId="34660"/>
    <cellStyle name="RISKtandbEdge 3 2 29" xfId="34661"/>
    <cellStyle name="RISKtandbEdge 3 2 3" xfId="34662"/>
    <cellStyle name="RISKtandbEdge 3 2 30" xfId="34663"/>
    <cellStyle name="RISKtandbEdge 3 2 31" xfId="34664"/>
    <cellStyle name="RISKtandbEdge 3 2 32" xfId="34665"/>
    <cellStyle name="RISKtandbEdge 3 2 33" xfId="34666"/>
    <cellStyle name="RISKtandbEdge 3 2 34" xfId="34667"/>
    <cellStyle name="RISKtandbEdge 3 2 35" xfId="34668"/>
    <cellStyle name="RISKtandbEdge 3 2 36" xfId="34669"/>
    <cellStyle name="RISKtandbEdge 3 2 37" xfId="34670"/>
    <cellStyle name="RISKtandbEdge 3 2 38" xfId="34671"/>
    <cellStyle name="RISKtandbEdge 3 2 39" xfId="34672"/>
    <cellStyle name="RISKtandbEdge 3 2 4" xfId="34673"/>
    <cellStyle name="RISKtandbEdge 3 2 40" xfId="34674"/>
    <cellStyle name="RISKtandbEdge 3 2 41" xfId="34675"/>
    <cellStyle name="RISKtandbEdge 3 2 42" xfId="34676"/>
    <cellStyle name="RISKtandbEdge 3 2 43" xfId="34677"/>
    <cellStyle name="RISKtandbEdge 3 2 44" xfId="34678"/>
    <cellStyle name="RISKtandbEdge 3 2 45" xfId="34679"/>
    <cellStyle name="RISKtandbEdge 3 2 46" xfId="34680"/>
    <cellStyle name="RISKtandbEdge 3 2 47" xfId="34681"/>
    <cellStyle name="RISKtandbEdge 3 2 48" xfId="34682"/>
    <cellStyle name="RISKtandbEdge 3 2 49" xfId="34683"/>
    <cellStyle name="RISKtandbEdge 3 2 5" xfId="34684"/>
    <cellStyle name="RISKtandbEdge 3 2 6" xfId="34685"/>
    <cellStyle name="RISKtandbEdge 3 2 7" xfId="34686"/>
    <cellStyle name="RISKtandbEdge 3 2 8" xfId="34687"/>
    <cellStyle name="RISKtandbEdge 3 2 9" xfId="34688"/>
    <cellStyle name="RISKtandbEdge 3 20" xfId="34689"/>
    <cellStyle name="RISKtandbEdge 3 21" xfId="34690"/>
    <cellStyle name="RISKtandbEdge 3 22" xfId="34691"/>
    <cellStyle name="RISKtandbEdge 3 23" xfId="34692"/>
    <cellStyle name="RISKtandbEdge 3 24" xfId="34693"/>
    <cellStyle name="RISKtandbEdge 3 25" xfId="34694"/>
    <cellStyle name="RISKtandbEdge 3 26" xfId="34695"/>
    <cellStyle name="RISKtandbEdge 3 27" xfId="34696"/>
    <cellStyle name="RISKtandbEdge 3 28" xfId="34697"/>
    <cellStyle name="RISKtandbEdge 3 29" xfId="34698"/>
    <cellStyle name="RISKtandbEdge 3 3" xfId="34699"/>
    <cellStyle name="RISKtandbEdge 3 3 2" xfId="34700"/>
    <cellStyle name="RISKtandbEdge 3 3 3" xfId="34701"/>
    <cellStyle name="RISKtandbEdge 3 3 4" xfId="34702"/>
    <cellStyle name="RISKtandbEdge 3 3 5" xfId="34703"/>
    <cellStyle name="RISKtandbEdge 3 3 6" xfId="34704"/>
    <cellStyle name="RISKtandbEdge 3 30" xfId="34705"/>
    <cellStyle name="RISKtandbEdge 3 31" xfId="34706"/>
    <cellStyle name="RISKtandbEdge 3 32" xfId="34707"/>
    <cellStyle name="RISKtandbEdge 3 33" xfId="34708"/>
    <cellStyle name="RISKtandbEdge 3 34" xfId="34709"/>
    <cellStyle name="RISKtandbEdge 3 35" xfId="34710"/>
    <cellStyle name="RISKtandbEdge 3 36" xfId="34711"/>
    <cellStyle name="RISKtandbEdge 3 37" xfId="34712"/>
    <cellStyle name="RISKtandbEdge 3 38" xfId="34713"/>
    <cellStyle name="RISKtandbEdge 3 39" xfId="34714"/>
    <cellStyle name="RISKtandbEdge 3 4" xfId="34715"/>
    <cellStyle name="RISKtandbEdge 3 4 2" xfId="34716"/>
    <cellStyle name="RISKtandbEdge 3 4 3" xfId="34717"/>
    <cellStyle name="RISKtandbEdge 3 4 4" xfId="34718"/>
    <cellStyle name="RISKtandbEdge 3 4 5" xfId="34719"/>
    <cellStyle name="RISKtandbEdge 3 4 6" xfId="34720"/>
    <cellStyle name="RISKtandbEdge 3 40" xfId="34721"/>
    <cellStyle name="RISKtandbEdge 3 41" xfId="34722"/>
    <cellStyle name="RISKtandbEdge 3 42" xfId="34723"/>
    <cellStyle name="RISKtandbEdge 3 43" xfId="34724"/>
    <cellStyle name="RISKtandbEdge 3 44" xfId="34725"/>
    <cellStyle name="RISKtandbEdge 3 45" xfId="34726"/>
    <cellStyle name="RISKtandbEdge 3 46" xfId="34727"/>
    <cellStyle name="RISKtandbEdge 3 5" xfId="34728"/>
    <cellStyle name="RISKtandbEdge 3 6" xfId="34729"/>
    <cellStyle name="RISKtandbEdge 3 7" xfId="34730"/>
    <cellStyle name="RISKtandbEdge 3 8" xfId="34731"/>
    <cellStyle name="RISKtandbEdge 3 9" xfId="34732"/>
    <cellStyle name="RISKtandbEdge 30" xfId="34733"/>
    <cellStyle name="RISKtandbEdge 31" xfId="34734"/>
    <cellStyle name="RISKtandbEdge 32" xfId="34735"/>
    <cellStyle name="RISKtandbEdge 33" xfId="34736"/>
    <cellStyle name="RISKtandbEdge 34" xfId="34737"/>
    <cellStyle name="RISKtandbEdge 35" xfId="34738"/>
    <cellStyle name="RISKtandbEdge 36" xfId="34739"/>
    <cellStyle name="RISKtandbEdge 37" xfId="34740"/>
    <cellStyle name="RISKtandbEdge 38" xfId="34741"/>
    <cellStyle name="RISKtandbEdge 39" xfId="34742"/>
    <cellStyle name="RISKtandbEdge 4" xfId="34743"/>
    <cellStyle name="RISKtandbEdge 4 10" xfId="34744"/>
    <cellStyle name="RISKtandbEdge 4 11" xfId="34745"/>
    <cellStyle name="RISKtandbEdge 4 12" xfId="34746"/>
    <cellStyle name="RISKtandbEdge 4 13" xfId="34747"/>
    <cellStyle name="RISKtandbEdge 4 14" xfId="34748"/>
    <cellStyle name="RISKtandbEdge 4 15" xfId="34749"/>
    <cellStyle name="RISKtandbEdge 4 16" xfId="34750"/>
    <cellStyle name="RISKtandbEdge 4 17" xfId="34751"/>
    <cellStyle name="RISKtandbEdge 4 18" xfId="34752"/>
    <cellStyle name="RISKtandbEdge 4 19" xfId="34753"/>
    <cellStyle name="RISKtandbEdge 4 2" xfId="34754"/>
    <cellStyle name="RISKtandbEdge 4 2 10" xfId="34755"/>
    <cellStyle name="RISKtandbEdge 4 2 11" xfId="34756"/>
    <cellStyle name="RISKtandbEdge 4 2 12" xfId="34757"/>
    <cellStyle name="RISKtandbEdge 4 2 13" xfId="34758"/>
    <cellStyle name="RISKtandbEdge 4 2 14" xfId="34759"/>
    <cellStyle name="RISKtandbEdge 4 2 15" xfId="34760"/>
    <cellStyle name="RISKtandbEdge 4 2 16" xfId="34761"/>
    <cellStyle name="RISKtandbEdge 4 2 17" xfId="34762"/>
    <cellStyle name="RISKtandbEdge 4 2 18" xfId="34763"/>
    <cellStyle name="RISKtandbEdge 4 2 19" xfId="34764"/>
    <cellStyle name="RISKtandbEdge 4 2 2" xfId="34765"/>
    <cellStyle name="RISKtandbEdge 4 2 20" xfId="34766"/>
    <cellStyle name="RISKtandbEdge 4 2 21" xfId="34767"/>
    <cellStyle name="RISKtandbEdge 4 2 22" xfId="34768"/>
    <cellStyle name="RISKtandbEdge 4 2 23" xfId="34769"/>
    <cellStyle name="RISKtandbEdge 4 2 24" xfId="34770"/>
    <cellStyle name="RISKtandbEdge 4 2 25" xfId="34771"/>
    <cellStyle name="RISKtandbEdge 4 2 26" xfId="34772"/>
    <cellStyle name="RISKtandbEdge 4 2 27" xfId="34773"/>
    <cellStyle name="RISKtandbEdge 4 2 28" xfId="34774"/>
    <cellStyle name="RISKtandbEdge 4 2 29" xfId="34775"/>
    <cellStyle name="RISKtandbEdge 4 2 3" xfId="34776"/>
    <cellStyle name="RISKtandbEdge 4 2 30" xfId="34777"/>
    <cellStyle name="RISKtandbEdge 4 2 31" xfId="34778"/>
    <cellStyle name="RISKtandbEdge 4 2 32" xfId="34779"/>
    <cellStyle name="RISKtandbEdge 4 2 33" xfId="34780"/>
    <cellStyle name="RISKtandbEdge 4 2 34" xfId="34781"/>
    <cellStyle name="RISKtandbEdge 4 2 35" xfId="34782"/>
    <cellStyle name="RISKtandbEdge 4 2 36" xfId="34783"/>
    <cellStyle name="RISKtandbEdge 4 2 37" xfId="34784"/>
    <cellStyle name="RISKtandbEdge 4 2 38" xfId="34785"/>
    <cellStyle name="RISKtandbEdge 4 2 39" xfId="34786"/>
    <cellStyle name="RISKtandbEdge 4 2 4" xfId="34787"/>
    <cellStyle name="RISKtandbEdge 4 2 40" xfId="34788"/>
    <cellStyle name="RISKtandbEdge 4 2 41" xfId="34789"/>
    <cellStyle name="RISKtandbEdge 4 2 42" xfId="34790"/>
    <cellStyle name="RISKtandbEdge 4 2 43" xfId="34791"/>
    <cellStyle name="RISKtandbEdge 4 2 44" xfId="34792"/>
    <cellStyle name="RISKtandbEdge 4 2 45" xfId="34793"/>
    <cellStyle name="RISKtandbEdge 4 2 46" xfId="34794"/>
    <cellStyle name="RISKtandbEdge 4 2 47" xfId="34795"/>
    <cellStyle name="RISKtandbEdge 4 2 48" xfId="34796"/>
    <cellStyle name="RISKtandbEdge 4 2 49" xfId="34797"/>
    <cellStyle name="RISKtandbEdge 4 2 5" xfId="34798"/>
    <cellStyle name="RISKtandbEdge 4 2 6" xfId="34799"/>
    <cellStyle name="RISKtandbEdge 4 2 7" xfId="34800"/>
    <cellStyle name="RISKtandbEdge 4 2 8" xfId="34801"/>
    <cellStyle name="RISKtandbEdge 4 2 9" xfId="34802"/>
    <cellStyle name="RISKtandbEdge 4 20" xfId="34803"/>
    <cellStyle name="RISKtandbEdge 4 21" xfId="34804"/>
    <cellStyle name="RISKtandbEdge 4 22" xfId="34805"/>
    <cellStyle name="RISKtandbEdge 4 23" xfId="34806"/>
    <cellStyle name="RISKtandbEdge 4 24" xfId="34807"/>
    <cellStyle name="RISKtandbEdge 4 25" xfId="34808"/>
    <cellStyle name="RISKtandbEdge 4 26" xfId="34809"/>
    <cellStyle name="RISKtandbEdge 4 27" xfId="34810"/>
    <cellStyle name="RISKtandbEdge 4 28" xfId="34811"/>
    <cellStyle name="RISKtandbEdge 4 29" xfId="34812"/>
    <cellStyle name="RISKtandbEdge 4 3" xfId="34813"/>
    <cellStyle name="RISKtandbEdge 4 30" xfId="34814"/>
    <cellStyle name="RISKtandbEdge 4 31" xfId="34815"/>
    <cellStyle name="RISKtandbEdge 4 32" xfId="34816"/>
    <cellStyle name="RISKtandbEdge 4 33" xfId="34817"/>
    <cellStyle name="RISKtandbEdge 4 34" xfId="34818"/>
    <cellStyle name="RISKtandbEdge 4 35" xfId="34819"/>
    <cellStyle name="RISKtandbEdge 4 36" xfId="34820"/>
    <cellStyle name="RISKtandbEdge 4 37" xfId="34821"/>
    <cellStyle name="RISKtandbEdge 4 38" xfId="34822"/>
    <cellStyle name="RISKtandbEdge 4 39" xfId="34823"/>
    <cellStyle name="RISKtandbEdge 4 4" xfId="34824"/>
    <cellStyle name="RISKtandbEdge 4 40" xfId="34825"/>
    <cellStyle name="RISKtandbEdge 4 41" xfId="34826"/>
    <cellStyle name="RISKtandbEdge 4 42" xfId="34827"/>
    <cellStyle name="RISKtandbEdge 4 43" xfId="34828"/>
    <cellStyle name="RISKtandbEdge 4 44" xfId="34829"/>
    <cellStyle name="RISKtandbEdge 4 45" xfId="34830"/>
    <cellStyle name="RISKtandbEdge 4 46" xfId="34831"/>
    <cellStyle name="RISKtandbEdge 4 47" xfId="34832"/>
    <cellStyle name="RISKtandbEdge 4 48" xfId="34833"/>
    <cellStyle name="RISKtandbEdge 4 49" xfId="34834"/>
    <cellStyle name="RISKtandbEdge 4 5" xfId="34835"/>
    <cellStyle name="RISKtandbEdge 4 6" xfId="34836"/>
    <cellStyle name="RISKtandbEdge 4 7" xfId="34837"/>
    <cellStyle name="RISKtandbEdge 4 8" xfId="34838"/>
    <cellStyle name="RISKtandbEdge 4 9" xfId="34839"/>
    <cellStyle name="RISKtandbEdge 40" xfId="34840"/>
    <cellStyle name="RISKtandbEdge 41" xfId="34841"/>
    <cellStyle name="RISKtandbEdge 42" xfId="34842"/>
    <cellStyle name="RISKtandbEdge 43" xfId="34843"/>
    <cellStyle name="RISKtandbEdge 44" xfId="34844"/>
    <cellStyle name="RISKtandbEdge 45" xfId="34845"/>
    <cellStyle name="RISKtandbEdge 46" xfId="34846"/>
    <cellStyle name="RISKtandbEdge 47" xfId="34847"/>
    <cellStyle name="RISKtandbEdge 48" xfId="34848"/>
    <cellStyle name="RISKtandbEdge 49" xfId="34849"/>
    <cellStyle name="RISKtandbEdge 5" xfId="34850"/>
    <cellStyle name="RISKtandbEdge 5 2" xfId="34851"/>
    <cellStyle name="RISKtandbEdge 5 3" xfId="34852"/>
    <cellStyle name="RISKtandbEdge 5 4" xfId="34853"/>
    <cellStyle name="RISKtandbEdge 5 5" xfId="34854"/>
    <cellStyle name="RISKtandbEdge 5 6" xfId="34855"/>
    <cellStyle name="RISKtandbEdge 6" xfId="34856"/>
    <cellStyle name="RISKtandbEdge 6 2" xfId="34857"/>
    <cellStyle name="RISKtandbEdge 6 3" xfId="34858"/>
    <cellStyle name="RISKtandbEdge 6 4" xfId="34859"/>
    <cellStyle name="RISKtandbEdge 6 5" xfId="34860"/>
    <cellStyle name="RISKtandbEdge 6 6" xfId="34861"/>
    <cellStyle name="RISKtandbEdge 7" xfId="34862"/>
    <cellStyle name="RISKtandbEdge 8" xfId="34863"/>
    <cellStyle name="RISKtandbEdge 9" xfId="34864"/>
    <cellStyle name="RISKtlandrEdge" xfId="34865"/>
    <cellStyle name="RISKtlandrEdge 10" xfId="34866"/>
    <cellStyle name="RISKtlandrEdge 11" xfId="34867"/>
    <cellStyle name="RISKtlandrEdge 12" xfId="34868"/>
    <cellStyle name="RISKtlandrEdge 13" xfId="34869"/>
    <cellStyle name="RISKtlandrEdge 14" xfId="34870"/>
    <cellStyle name="RISKtlandrEdge 15" xfId="34871"/>
    <cellStyle name="RISKtlandrEdge 16" xfId="34872"/>
    <cellStyle name="RISKtlandrEdge 17" xfId="34873"/>
    <cellStyle name="RISKtlandrEdge 18" xfId="34874"/>
    <cellStyle name="RISKtlandrEdge 19" xfId="34875"/>
    <cellStyle name="RISKtlandrEdge 2" xfId="34876"/>
    <cellStyle name="RISKtlandrEdge 2 10" xfId="34877"/>
    <cellStyle name="RISKtlandrEdge 2 11" xfId="34878"/>
    <cellStyle name="RISKtlandrEdge 2 12" xfId="34879"/>
    <cellStyle name="RISKtlandrEdge 2 13" xfId="34880"/>
    <cellStyle name="RISKtlandrEdge 2 14" xfId="34881"/>
    <cellStyle name="RISKtlandrEdge 2 15" xfId="34882"/>
    <cellStyle name="RISKtlandrEdge 2 16" xfId="34883"/>
    <cellStyle name="RISKtlandrEdge 2 17" xfId="34884"/>
    <cellStyle name="RISKtlandrEdge 2 18" xfId="34885"/>
    <cellStyle name="RISKtlandrEdge 2 19" xfId="34886"/>
    <cellStyle name="RISKtlandrEdge 2 2" xfId="34887"/>
    <cellStyle name="RISKtlandrEdge 2 2 10" xfId="34888"/>
    <cellStyle name="RISKtlandrEdge 2 2 11" xfId="34889"/>
    <cellStyle name="RISKtlandrEdge 2 2 12" xfId="34890"/>
    <cellStyle name="RISKtlandrEdge 2 2 13" xfId="34891"/>
    <cellStyle name="RISKtlandrEdge 2 2 14" xfId="34892"/>
    <cellStyle name="RISKtlandrEdge 2 2 15" xfId="34893"/>
    <cellStyle name="RISKtlandrEdge 2 2 16" xfId="34894"/>
    <cellStyle name="RISKtlandrEdge 2 2 17" xfId="34895"/>
    <cellStyle name="RISKtlandrEdge 2 2 18" xfId="34896"/>
    <cellStyle name="RISKtlandrEdge 2 2 19" xfId="34897"/>
    <cellStyle name="RISKtlandrEdge 2 2 2" xfId="34898"/>
    <cellStyle name="RISKtlandrEdge 2 2 2 10" xfId="34899"/>
    <cellStyle name="RISKtlandrEdge 2 2 2 11" xfId="34900"/>
    <cellStyle name="RISKtlandrEdge 2 2 2 12" xfId="34901"/>
    <cellStyle name="RISKtlandrEdge 2 2 2 13" xfId="34902"/>
    <cellStyle name="RISKtlandrEdge 2 2 2 14" xfId="34903"/>
    <cellStyle name="RISKtlandrEdge 2 2 2 15" xfId="34904"/>
    <cellStyle name="RISKtlandrEdge 2 2 2 16" xfId="34905"/>
    <cellStyle name="RISKtlandrEdge 2 2 2 17" xfId="34906"/>
    <cellStyle name="RISKtlandrEdge 2 2 2 18" xfId="34907"/>
    <cellStyle name="RISKtlandrEdge 2 2 2 19" xfId="34908"/>
    <cellStyle name="RISKtlandrEdge 2 2 2 2" xfId="34909"/>
    <cellStyle name="RISKtlandrEdge 2 2 2 20" xfId="34910"/>
    <cellStyle name="RISKtlandrEdge 2 2 2 21" xfId="34911"/>
    <cellStyle name="RISKtlandrEdge 2 2 2 22" xfId="34912"/>
    <cellStyle name="RISKtlandrEdge 2 2 2 23" xfId="34913"/>
    <cellStyle name="RISKtlandrEdge 2 2 2 24" xfId="34914"/>
    <cellStyle name="RISKtlandrEdge 2 2 2 25" xfId="34915"/>
    <cellStyle name="RISKtlandrEdge 2 2 2 26" xfId="34916"/>
    <cellStyle name="RISKtlandrEdge 2 2 2 27" xfId="34917"/>
    <cellStyle name="RISKtlandrEdge 2 2 2 28" xfId="34918"/>
    <cellStyle name="RISKtlandrEdge 2 2 2 29" xfId="34919"/>
    <cellStyle name="RISKtlandrEdge 2 2 2 3" xfId="34920"/>
    <cellStyle name="RISKtlandrEdge 2 2 2 30" xfId="34921"/>
    <cellStyle name="RISKtlandrEdge 2 2 2 31" xfId="34922"/>
    <cellStyle name="RISKtlandrEdge 2 2 2 32" xfId="34923"/>
    <cellStyle name="RISKtlandrEdge 2 2 2 33" xfId="34924"/>
    <cellStyle name="RISKtlandrEdge 2 2 2 34" xfId="34925"/>
    <cellStyle name="RISKtlandrEdge 2 2 2 35" xfId="34926"/>
    <cellStyle name="RISKtlandrEdge 2 2 2 36" xfId="34927"/>
    <cellStyle name="RISKtlandrEdge 2 2 2 37" xfId="34928"/>
    <cellStyle name="RISKtlandrEdge 2 2 2 38" xfId="34929"/>
    <cellStyle name="RISKtlandrEdge 2 2 2 39" xfId="34930"/>
    <cellStyle name="RISKtlandrEdge 2 2 2 4" xfId="34931"/>
    <cellStyle name="RISKtlandrEdge 2 2 2 40" xfId="34932"/>
    <cellStyle name="RISKtlandrEdge 2 2 2 41" xfId="34933"/>
    <cellStyle name="RISKtlandrEdge 2 2 2 42" xfId="34934"/>
    <cellStyle name="RISKtlandrEdge 2 2 2 43" xfId="34935"/>
    <cellStyle name="RISKtlandrEdge 2 2 2 44" xfId="34936"/>
    <cellStyle name="RISKtlandrEdge 2 2 2 45" xfId="34937"/>
    <cellStyle name="RISKtlandrEdge 2 2 2 46" xfId="34938"/>
    <cellStyle name="RISKtlandrEdge 2 2 2 47" xfId="34939"/>
    <cellStyle name="RISKtlandrEdge 2 2 2 48" xfId="34940"/>
    <cellStyle name="RISKtlandrEdge 2 2 2 49" xfId="34941"/>
    <cellStyle name="RISKtlandrEdge 2 2 2 5" xfId="34942"/>
    <cellStyle name="RISKtlandrEdge 2 2 2 6" xfId="34943"/>
    <cellStyle name="RISKtlandrEdge 2 2 2 7" xfId="34944"/>
    <cellStyle name="RISKtlandrEdge 2 2 2 8" xfId="34945"/>
    <cellStyle name="RISKtlandrEdge 2 2 2 9" xfId="34946"/>
    <cellStyle name="RISKtlandrEdge 2 2 20" xfId="34947"/>
    <cellStyle name="RISKtlandrEdge 2 2 21" xfId="34948"/>
    <cellStyle name="RISKtlandrEdge 2 2 22" xfId="34949"/>
    <cellStyle name="RISKtlandrEdge 2 2 23" xfId="34950"/>
    <cellStyle name="RISKtlandrEdge 2 2 24" xfId="34951"/>
    <cellStyle name="RISKtlandrEdge 2 2 25" xfId="34952"/>
    <cellStyle name="RISKtlandrEdge 2 2 26" xfId="34953"/>
    <cellStyle name="RISKtlandrEdge 2 2 27" xfId="34954"/>
    <cellStyle name="RISKtlandrEdge 2 2 28" xfId="34955"/>
    <cellStyle name="RISKtlandrEdge 2 2 29" xfId="34956"/>
    <cellStyle name="RISKtlandrEdge 2 2 3" xfId="34957"/>
    <cellStyle name="RISKtlandrEdge 2 2 30" xfId="34958"/>
    <cellStyle name="RISKtlandrEdge 2 2 31" xfId="34959"/>
    <cellStyle name="RISKtlandrEdge 2 2 32" xfId="34960"/>
    <cellStyle name="RISKtlandrEdge 2 2 33" xfId="34961"/>
    <cellStyle name="RISKtlandrEdge 2 2 34" xfId="34962"/>
    <cellStyle name="RISKtlandrEdge 2 2 35" xfId="34963"/>
    <cellStyle name="RISKtlandrEdge 2 2 36" xfId="34964"/>
    <cellStyle name="RISKtlandrEdge 2 2 37" xfId="34965"/>
    <cellStyle name="RISKtlandrEdge 2 2 38" xfId="34966"/>
    <cellStyle name="RISKtlandrEdge 2 2 39" xfId="34967"/>
    <cellStyle name="RISKtlandrEdge 2 2 4" xfId="34968"/>
    <cellStyle name="RISKtlandrEdge 2 2 40" xfId="34969"/>
    <cellStyle name="RISKtlandrEdge 2 2 41" xfId="34970"/>
    <cellStyle name="RISKtlandrEdge 2 2 42" xfId="34971"/>
    <cellStyle name="RISKtlandrEdge 2 2 43" xfId="34972"/>
    <cellStyle name="RISKtlandrEdge 2 2 44" xfId="34973"/>
    <cellStyle name="RISKtlandrEdge 2 2 45" xfId="34974"/>
    <cellStyle name="RISKtlandrEdge 2 2 46" xfId="34975"/>
    <cellStyle name="RISKtlandrEdge 2 2 47" xfId="34976"/>
    <cellStyle name="RISKtlandrEdge 2 2 48" xfId="34977"/>
    <cellStyle name="RISKtlandrEdge 2 2 49" xfId="34978"/>
    <cellStyle name="RISKtlandrEdge 2 2 5" xfId="34979"/>
    <cellStyle name="RISKtlandrEdge 2 2 6" xfId="34980"/>
    <cellStyle name="RISKtlandrEdge 2 2 7" xfId="34981"/>
    <cellStyle name="RISKtlandrEdge 2 2 8" xfId="34982"/>
    <cellStyle name="RISKtlandrEdge 2 2 9" xfId="34983"/>
    <cellStyle name="RISKtlandrEdge 2 20" xfId="34984"/>
    <cellStyle name="RISKtlandrEdge 2 21" xfId="34985"/>
    <cellStyle name="RISKtlandrEdge 2 22" xfId="34986"/>
    <cellStyle name="RISKtlandrEdge 2 23" xfId="34987"/>
    <cellStyle name="RISKtlandrEdge 2 24" xfId="34988"/>
    <cellStyle name="RISKtlandrEdge 2 25" xfId="34989"/>
    <cellStyle name="RISKtlandrEdge 2 26" xfId="34990"/>
    <cellStyle name="RISKtlandrEdge 2 27" xfId="34991"/>
    <cellStyle name="RISKtlandrEdge 2 28" xfId="34992"/>
    <cellStyle name="RISKtlandrEdge 2 29" xfId="34993"/>
    <cellStyle name="RISKtlandrEdge 2 3" xfId="34994"/>
    <cellStyle name="RISKtlandrEdge 2 3 2" xfId="34995"/>
    <cellStyle name="RISKtlandrEdge 2 3 3" xfId="34996"/>
    <cellStyle name="RISKtlandrEdge 2 3 4" xfId="34997"/>
    <cellStyle name="RISKtlandrEdge 2 3 5" xfId="34998"/>
    <cellStyle name="RISKtlandrEdge 2 3 6" xfId="34999"/>
    <cellStyle name="RISKtlandrEdge 2 30" xfId="35000"/>
    <cellStyle name="RISKtlandrEdge 2 31" xfId="35001"/>
    <cellStyle name="RISKtlandrEdge 2 32" xfId="35002"/>
    <cellStyle name="RISKtlandrEdge 2 33" xfId="35003"/>
    <cellStyle name="RISKtlandrEdge 2 34" xfId="35004"/>
    <cellStyle name="RISKtlandrEdge 2 35" xfId="35005"/>
    <cellStyle name="RISKtlandrEdge 2 36" xfId="35006"/>
    <cellStyle name="RISKtlandrEdge 2 37" xfId="35007"/>
    <cellStyle name="RISKtlandrEdge 2 38" xfId="35008"/>
    <cellStyle name="RISKtlandrEdge 2 39" xfId="35009"/>
    <cellStyle name="RISKtlandrEdge 2 4" xfId="35010"/>
    <cellStyle name="RISKtlandrEdge 2 4 2" xfId="35011"/>
    <cellStyle name="RISKtlandrEdge 2 4 3" xfId="35012"/>
    <cellStyle name="RISKtlandrEdge 2 4 4" xfId="35013"/>
    <cellStyle name="RISKtlandrEdge 2 4 5" xfId="35014"/>
    <cellStyle name="RISKtlandrEdge 2 4 6" xfId="35015"/>
    <cellStyle name="RISKtlandrEdge 2 40" xfId="35016"/>
    <cellStyle name="RISKtlandrEdge 2 41" xfId="35017"/>
    <cellStyle name="RISKtlandrEdge 2 42" xfId="35018"/>
    <cellStyle name="RISKtlandrEdge 2 43" xfId="35019"/>
    <cellStyle name="RISKtlandrEdge 2 44" xfId="35020"/>
    <cellStyle name="RISKtlandrEdge 2 45" xfId="35021"/>
    <cellStyle name="RISKtlandrEdge 2 46" xfId="35022"/>
    <cellStyle name="RISKtlandrEdge 2 5" xfId="35023"/>
    <cellStyle name="RISKtlandrEdge 2 6" xfId="35024"/>
    <cellStyle name="RISKtlandrEdge 2 7" xfId="35025"/>
    <cellStyle name="RISKtlandrEdge 2 8" xfId="35026"/>
    <cellStyle name="RISKtlandrEdge 2 9" xfId="35027"/>
    <cellStyle name="RISKtlandrEdge 20" xfId="35028"/>
    <cellStyle name="RISKtlandrEdge 21" xfId="35029"/>
    <cellStyle name="RISKtlandrEdge 22" xfId="35030"/>
    <cellStyle name="RISKtlandrEdge 23" xfId="35031"/>
    <cellStyle name="RISKtlandrEdge 24" xfId="35032"/>
    <cellStyle name="RISKtlandrEdge 25" xfId="35033"/>
    <cellStyle name="RISKtlandrEdge 26" xfId="35034"/>
    <cellStyle name="RISKtlandrEdge 27" xfId="35035"/>
    <cellStyle name="RISKtlandrEdge 28" xfId="35036"/>
    <cellStyle name="RISKtlandrEdge 29" xfId="35037"/>
    <cellStyle name="RISKtlandrEdge 3" xfId="35038"/>
    <cellStyle name="RISKtlandrEdge 3 10" xfId="35039"/>
    <cellStyle name="RISKtlandrEdge 3 11" xfId="35040"/>
    <cellStyle name="RISKtlandrEdge 3 12" xfId="35041"/>
    <cellStyle name="RISKtlandrEdge 3 13" xfId="35042"/>
    <cellStyle name="RISKtlandrEdge 3 14" xfId="35043"/>
    <cellStyle name="RISKtlandrEdge 3 15" xfId="35044"/>
    <cellStyle name="RISKtlandrEdge 3 16" xfId="35045"/>
    <cellStyle name="RISKtlandrEdge 3 17" xfId="35046"/>
    <cellStyle name="RISKtlandrEdge 3 18" xfId="35047"/>
    <cellStyle name="RISKtlandrEdge 3 19" xfId="35048"/>
    <cellStyle name="RISKtlandrEdge 3 2" xfId="35049"/>
    <cellStyle name="RISKtlandrEdge 3 2 10" xfId="35050"/>
    <cellStyle name="RISKtlandrEdge 3 2 11" xfId="35051"/>
    <cellStyle name="RISKtlandrEdge 3 2 12" xfId="35052"/>
    <cellStyle name="RISKtlandrEdge 3 2 13" xfId="35053"/>
    <cellStyle name="RISKtlandrEdge 3 2 14" xfId="35054"/>
    <cellStyle name="RISKtlandrEdge 3 2 15" xfId="35055"/>
    <cellStyle name="RISKtlandrEdge 3 2 16" xfId="35056"/>
    <cellStyle name="RISKtlandrEdge 3 2 17" xfId="35057"/>
    <cellStyle name="RISKtlandrEdge 3 2 18" xfId="35058"/>
    <cellStyle name="RISKtlandrEdge 3 2 19" xfId="35059"/>
    <cellStyle name="RISKtlandrEdge 3 2 2" xfId="35060"/>
    <cellStyle name="RISKtlandrEdge 3 2 2 10" xfId="35061"/>
    <cellStyle name="RISKtlandrEdge 3 2 2 11" xfId="35062"/>
    <cellStyle name="RISKtlandrEdge 3 2 2 12" xfId="35063"/>
    <cellStyle name="RISKtlandrEdge 3 2 2 13" xfId="35064"/>
    <cellStyle name="RISKtlandrEdge 3 2 2 14" xfId="35065"/>
    <cellStyle name="RISKtlandrEdge 3 2 2 15" xfId="35066"/>
    <cellStyle name="RISKtlandrEdge 3 2 2 16" xfId="35067"/>
    <cellStyle name="RISKtlandrEdge 3 2 2 17" xfId="35068"/>
    <cellStyle name="RISKtlandrEdge 3 2 2 18" xfId="35069"/>
    <cellStyle name="RISKtlandrEdge 3 2 2 19" xfId="35070"/>
    <cellStyle name="RISKtlandrEdge 3 2 2 2" xfId="35071"/>
    <cellStyle name="RISKtlandrEdge 3 2 2 20" xfId="35072"/>
    <cellStyle name="RISKtlandrEdge 3 2 2 21" xfId="35073"/>
    <cellStyle name="RISKtlandrEdge 3 2 2 22" xfId="35074"/>
    <cellStyle name="RISKtlandrEdge 3 2 2 23" xfId="35075"/>
    <cellStyle name="RISKtlandrEdge 3 2 2 24" xfId="35076"/>
    <cellStyle name="RISKtlandrEdge 3 2 2 25" xfId="35077"/>
    <cellStyle name="RISKtlandrEdge 3 2 2 26" xfId="35078"/>
    <cellStyle name="RISKtlandrEdge 3 2 2 27" xfId="35079"/>
    <cellStyle name="RISKtlandrEdge 3 2 2 28" xfId="35080"/>
    <cellStyle name="RISKtlandrEdge 3 2 2 29" xfId="35081"/>
    <cellStyle name="RISKtlandrEdge 3 2 2 3" xfId="35082"/>
    <cellStyle name="RISKtlandrEdge 3 2 2 30" xfId="35083"/>
    <cellStyle name="RISKtlandrEdge 3 2 2 31" xfId="35084"/>
    <cellStyle name="RISKtlandrEdge 3 2 2 32" xfId="35085"/>
    <cellStyle name="RISKtlandrEdge 3 2 2 33" xfId="35086"/>
    <cellStyle name="RISKtlandrEdge 3 2 2 34" xfId="35087"/>
    <cellStyle name="RISKtlandrEdge 3 2 2 35" xfId="35088"/>
    <cellStyle name="RISKtlandrEdge 3 2 2 36" xfId="35089"/>
    <cellStyle name="RISKtlandrEdge 3 2 2 37" xfId="35090"/>
    <cellStyle name="RISKtlandrEdge 3 2 2 38" xfId="35091"/>
    <cellStyle name="RISKtlandrEdge 3 2 2 39" xfId="35092"/>
    <cellStyle name="RISKtlandrEdge 3 2 2 4" xfId="35093"/>
    <cellStyle name="RISKtlandrEdge 3 2 2 40" xfId="35094"/>
    <cellStyle name="RISKtlandrEdge 3 2 2 41" xfId="35095"/>
    <cellStyle name="RISKtlandrEdge 3 2 2 42" xfId="35096"/>
    <cellStyle name="RISKtlandrEdge 3 2 2 43" xfId="35097"/>
    <cellStyle name="RISKtlandrEdge 3 2 2 44" xfId="35098"/>
    <cellStyle name="RISKtlandrEdge 3 2 2 45" xfId="35099"/>
    <cellStyle name="RISKtlandrEdge 3 2 2 46" xfId="35100"/>
    <cellStyle name="RISKtlandrEdge 3 2 2 47" xfId="35101"/>
    <cellStyle name="RISKtlandrEdge 3 2 2 48" xfId="35102"/>
    <cellStyle name="RISKtlandrEdge 3 2 2 49" xfId="35103"/>
    <cellStyle name="RISKtlandrEdge 3 2 2 5" xfId="35104"/>
    <cellStyle name="RISKtlandrEdge 3 2 2 6" xfId="35105"/>
    <cellStyle name="RISKtlandrEdge 3 2 2 7" xfId="35106"/>
    <cellStyle name="RISKtlandrEdge 3 2 2 8" xfId="35107"/>
    <cellStyle name="RISKtlandrEdge 3 2 2 9" xfId="35108"/>
    <cellStyle name="RISKtlandrEdge 3 2 20" xfId="35109"/>
    <cellStyle name="RISKtlandrEdge 3 2 21" xfId="35110"/>
    <cellStyle name="RISKtlandrEdge 3 2 22" xfId="35111"/>
    <cellStyle name="RISKtlandrEdge 3 2 23" xfId="35112"/>
    <cellStyle name="RISKtlandrEdge 3 2 24" xfId="35113"/>
    <cellStyle name="RISKtlandrEdge 3 2 25" xfId="35114"/>
    <cellStyle name="RISKtlandrEdge 3 2 26" xfId="35115"/>
    <cellStyle name="RISKtlandrEdge 3 2 27" xfId="35116"/>
    <cellStyle name="RISKtlandrEdge 3 2 28" xfId="35117"/>
    <cellStyle name="RISKtlandrEdge 3 2 29" xfId="35118"/>
    <cellStyle name="RISKtlandrEdge 3 2 3" xfId="35119"/>
    <cellStyle name="RISKtlandrEdge 3 2 30" xfId="35120"/>
    <cellStyle name="RISKtlandrEdge 3 2 31" xfId="35121"/>
    <cellStyle name="RISKtlandrEdge 3 2 32" xfId="35122"/>
    <cellStyle name="RISKtlandrEdge 3 2 33" xfId="35123"/>
    <cellStyle name="RISKtlandrEdge 3 2 34" xfId="35124"/>
    <cellStyle name="RISKtlandrEdge 3 2 35" xfId="35125"/>
    <cellStyle name="RISKtlandrEdge 3 2 36" xfId="35126"/>
    <cellStyle name="RISKtlandrEdge 3 2 37" xfId="35127"/>
    <cellStyle name="RISKtlandrEdge 3 2 38" xfId="35128"/>
    <cellStyle name="RISKtlandrEdge 3 2 39" xfId="35129"/>
    <cellStyle name="RISKtlandrEdge 3 2 4" xfId="35130"/>
    <cellStyle name="RISKtlandrEdge 3 2 40" xfId="35131"/>
    <cellStyle name="RISKtlandrEdge 3 2 41" xfId="35132"/>
    <cellStyle name="RISKtlandrEdge 3 2 42" xfId="35133"/>
    <cellStyle name="RISKtlandrEdge 3 2 43" xfId="35134"/>
    <cellStyle name="RISKtlandrEdge 3 2 44" xfId="35135"/>
    <cellStyle name="RISKtlandrEdge 3 2 45" xfId="35136"/>
    <cellStyle name="RISKtlandrEdge 3 2 46" xfId="35137"/>
    <cellStyle name="RISKtlandrEdge 3 2 47" xfId="35138"/>
    <cellStyle name="RISKtlandrEdge 3 2 48" xfId="35139"/>
    <cellStyle name="RISKtlandrEdge 3 2 49" xfId="35140"/>
    <cellStyle name="RISKtlandrEdge 3 2 5" xfId="35141"/>
    <cellStyle name="RISKtlandrEdge 3 2 6" xfId="35142"/>
    <cellStyle name="RISKtlandrEdge 3 2 7" xfId="35143"/>
    <cellStyle name="RISKtlandrEdge 3 2 8" xfId="35144"/>
    <cellStyle name="RISKtlandrEdge 3 2 9" xfId="35145"/>
    <cellStyle name="RISKtlandrEdge 3 20" xfId="35146"/>
    <cellStyle name="RISKtlandrEdge 3 21" xfId="35147"/>
    <cellStyle name="RISKtlandrEdge 3 22" xfId="35148"/>
    <cellStyle name="RISKtlandrEdge 3 23" xfId="35149"/>
    <cellStyle name="RISKtlandrEdge 3 24" xfId="35150"/>
    <cellStyle name="RISKtlandrEdge 3 25" xfId="35151"/>
    <cellStyle name="RISKtlandrEdge 3 26" xfId="35152"/>
    <cellStyle name="RISKtlandrEdge 3 27" xfId="35153"/>
    <cellStyle name="RISKtlandrEdge 3 28" xfId="35154"/>
    <cellStyle name="RISKtlandrEdge 3 29" xfId="35155"/>
    <cellStyle name="RISKtlandrEdge 3 3" xfId="35156"/>
    <cellStyle name="RISKtlandrEdge 3 3 2" xfId="35157"/>
    <cellStyle name="RISKtlandrEdge 3 3 3" xfId="35158"/>
    <cellStyle name="RISKtlandrEdge 3 3 4" xfId="35159"/>
    <cellStyle name="RISKtlandrEdge 3 3 5" xfId="35160"/>
    <cellStyle name="RISKtlandrEdge 3 3 6" xfId="35161"/>
    <cellStyle name="RISKtlandrEdge 3 30" xfId="35162"/>
    <cellStyle name="RISKtlandrEdge 3 31" xfId="35163"/>
    <cellStyle name="RISKtlandrEdge 3 32" xfId="35164"/>
    <cellStyle name="RISKtlandrEdge 3 33" xfId="35165"/>
    <cellStyle name="RISKtlandrEdge 3 34" xfId="35166"/>
    <cellStyle name="RISKtlandrEdge 3 35" xfId="35167"/>
    <cellStyle name="RISKtlandrEdge 3 36" xfId="35168"/>
    <cellStyle name="RISKtlandrEdge 3 37" xfId="35169"/>
    <cellStyle name="RISKtlandrEdge 3 38" xfId="35170"/>
    <cellStyle name="RISKtlandrEdge 3 39" xfId="35171"/>
    <cellStyle name="RISKtlandrEdge 3 4" xfId="35172"/>
    <cellStyle name="RISKtlandrEdge 3 4 2" xfId="35173"/>
    <cellStyle name="RISKtlandrEdge 3 4 3" xfId="35174"/>
    <cellStyle name="RISKtlandrEdge 3 4 4" xfId="35175"/>
    <cellStyle name="RISKtlandrEdge 3 4 5" xfId="35176"/>
    <cellStyle name="RISKtlandrEdge 3 4 6" xfId="35177"/>
    <cellStyle name="RISKtlandrEdge 3 40" xfId="35178"/>
    <cellStyle name="RISKtlandrEdge 3 41" xfId="35179"/>
    <cellStyle name="RISKtlandrEdge 3 42" xfId="35180"/>
    <cellStyle name="RISKtlandrEdge 3 43" xfId="35181"/>
    <cellStyle name="RISKtlandrEdge 3 44" xfId="35182"/>
    <cellStyle name="RISKtlandrEdge 3 45" xfId="35183"/>
    <cellStyle name="RISKtlandrEdge 3 46" xfId="35184"/>
    <cellStyle name="RISKtlandrEdge 3 5" xfId="35185"/>
    <cellStyle name="RISKtlandrEdge 3 6" xfId="35186"/>
    <cellStyle name="RISKtlandrEdge 3 7" xfId="35187"/>
    <cellStyle name="RISKtlandrEdge 3 8" xfId="35188"/>
    <cellStyle name="RISKtlandrEdge 3 9" xfId="35189"/>
    <cellStyle name="RISKtlandrEdge 30" xfId="35190"/>
    <cellStyle name="RISKtlandrEdge 31" xfId="35191"/>
    <cellStyle name="RISKtlandrEdge 32" xfId="35192"/>
    <cellStyle name="RISKtlandrEdge 33" xfId="35193"/>
    <cellStyle name="RISKtlandrEdge 34" xfId="35194"/>
    <cellStyle name="RISKtlandrEdge 35" xfId="35195"/>
    <cellStyle name="RISKtlandrEdge 36" xfId="35196"/>
    <cellStyle name="RISKtlandrEdge 37" xfId="35197"/>
    <cellStyle name="RISKtlandrEdge 38" xfId="35198"/>
    <cellStyle name="RISKtlandrEdge 39" xfId="35199"/>
    <cellStyle name="RISKtlandrEdge 4" xfId="35200"/>
    <cellStyle name="RISKtlandrEdge 4 10" xfId="35201"/>
    <cellStyle name="RISKtlandrEdge 4 11" xfId="35202"/>
    <cellStyle name="RISKtlandrEdge 4 12" xfId="35203"/>
    <cellStyle name="RISKtlandrEdge 4 13" xfId="35204"/>
    <cellStyle name="RISKtlandrEdge 4 14" xfId="35205"/>
    <cellStyle name="RISKtlandrEdge 4 15" xfId="35206"/>
    <cellStyle name="RISKtlandrEdge 4 16" xfId="35207"/>
    <cellStyle name="RISKtlandrEdge 4 17" xfId="35208"/>
    <cellStyle name="RISKtlandrEdge 4 18" xfId="35209"/>
    <cellStyle name="RISKtlandrEdge 4 19" xfId="35210"/>
    <cellStyle name="RISKtlandrEdge 4 2" xfId="35211"/>
    <cellStyle name="RISKtlandrEdge 4 2 10" xfId="35212"/>
    <cellStyle name="RISKtlandrEdge 4 2 11" xfId="35213"/>
    <cellStyle name="RISKtlandrEdge 4 2 12" xfId="35214"/>
    <cellStyle name="RISKtlandrEdge 4 2 13" xfId="35215"/>
    <cellStyle name="RISKtlandrEdge 4 2 14" xfId="35216"/>
    <cellStyle name="RISKtlandrEdge 4 2 15" xfId="35217"/>
    <cellStyle name="RISKtlandrEdge 4 2 16" xfId="35218"/>
    <cellStyle name="RISKtlandrEdge 4 2 17" xfId="35219"/>
    <cellStyle name="RISKtlandrEdge 4 2 18" xfId="35220"/>
    <cellStyle name="RISKtlandrEdge 4 2 19" xfId="35221"/>
    <cellStyle name="RISKtlandrEdge 4 2 2" xfId="35222"/>
    <cellStyle name="RISKtlandrEdge 4 2 20" xfId="35223"/>
    <cellStyle name="RISKtlandrEdge 4 2 21" xfId="35224"/>
    <cellStyle name="RISKtlandrEdge 4 2 22" xfId="35225"/>
    <cellStyle name="RISKtlandrEdge 4 2 23" xfId="35226"/>
    <cellStyle name="RISKtlandrEdge 4 2 24" xfId="35227"/>
    <cellStyle name="RISKtlandrEdge 4 2 25" xfId="35228"/>
    <cellStyle name="RISKtlandrEdge 4 2 26" xfId="35229"/>
    <cellStyle name="RISKtlandrEdge 4 2 27" xfId="35230"/>
    <cellStyle name="RISKtlandrEdge 4 2 28" xfId="35231"/>
    <cellStyle name="RISKtlandrEdge 4 2 29" xfId="35232"/>
    <cellStyle name="RISKtlandrEdge 4 2 3" xfId="35233"/>
    <cellStyle name="RISKtlandrEdge 4 2 30" xfId="35234"/>
    <cellStyle name="RISKtlandrEdge 4 2 31" xfId="35235"/>
    <cellStyle name="RISKtlandrEdge 4 2 32" xfId="35236"/>
    <cellStyle name="RISKtlandrEdge 4 2 33" xfId="35237"/>
    <cellStyle name="RISKtlandrEdge 4 2 34" xfId="35238"/>
    <cellStyle name="RISKtlandrEdge 4 2 35" xfId="35239"/>
    <cellStyle name="RISKtlandrEdge 4 2 36" xfId="35240"/>
    <cellStyle name="RISKtlandrEdge 4 2 37" xfId="35241"/>
    <cellStyle name="RISKtlandrEdge 4 2 38" xfId="35242"/>
    <cellStyle name="RISKtlandrEdge 4 2 39" xfId="35243"/>
    <cellStyle name="RISKtlandrEdge 4 2 4" xfId="35244"/>
    <cellStyle name="RISKtlandrEdge 4 2 40" xfId="35245"/>
    <cellStyle name="RISKtlandrEdge 4 2 41" xfId="35246"/>
    <cellStyle name="RISKtlandrEdge 4 2 42" xfId="35247"/>
    <cellStyle name="RISKtlandrEdge 4 2 43" xfId="35248"/>
    <cellStyle name="RISKtlandrEdge 4 2 44" xfId="35249"/>
    <cellStyle name="RISKtlandrEdge 4 2 45" xfId="35250"/>
    <cellStyle name="RISKtlandrEdge 4 2 46" xfId="35251"/>
    <cellStyle name="RISKtlandrEdge 4 2 47" xfId="35252"/>
    <cellStyle name="RISKtlandrEdge 4 2 48" xfId="35253"/>
    <cellStyle name="RISKtlandrEdge 4 2 49" xfId="35254"/>
    <cellStyle name="RISKtlandrEdge 4 2 5" xfId="35255"/>
    <cellStyle name="RISKtlandrEdge 4 2 6" xfId="35256"/>
    <cellStyle name="RISKtlandrEdge 4 2 7" xfId="35257"/>
    <cellStyle name="RISKtlandrEdge 4 2 8" xfId="35258"/>
    <cellStyle name="RISKtlandrEdge 4 2 9" xfId="35259"/>
    <cellStyle name="RISKtlandrEdge 4 20" xfId="35260"/>
    <cellStyle name="RISKtlandrEdge 4 21" xfId="35261"/>
    <cellStyle name="RISKtlandrEdge 4 22" xfId="35262"/>
    <cellStyle name="RISKtlandrEdge 4 23" xfId="35263"/>
    <cellStyle name="RISKtlandrEdge 4 24" xfId="35264"/>
    <cellStyle name="RISKtlandrEdge 4 25" xfId="35265"/>
    <cellStyle name="RISKtlandrEdge 4 26" xfId="35266"/>
    <cellStyle name="RISKtlandrEdge 4 27" xfId="35267"/>
    <cellStyle name="RISKtlandrEdge 4 28" xfId="35268"/>
    <cellStyle name="RISKtlandrEdge 4 29" xfId="35269"/>
    <cellStyle name="RISKtlandrEdge 4 3" xfId="35270"/>
    <cellStyle name="RISKtlandrEdge 4 30" xfId="35271"/>
    <cellStyle name="RISKtlandrEdge 4 31" xfId="35272"/>
    <cellStyle name="RISKtlandrEdge 4 32" xfId="35273"/>
    <cellStyle name="RISKtlandrEdge 4 33" xfId="35274"/>
    <cellStyle name="RISKtlandrEdge 4 34" xfId="35275"/>
    <cellStyle name="RISKtlandrEdge 4 35" xfId="35276"/>
    <cellStyle name="RISKtlandrEdge 4 36" xfId="35277"/>
    <cellStyle name="RISKtlandrEdge 4 37" xfId="35278"/>
    <cellStyle name="RISKtlandrEdge 4 38" xfId="35279"/>
    <cellStyle name="RISKtlandrEdge 4 39" xfId="35280"/>
    <cellStyle name="RISKtlandrEdge 4 4" xfId="35281"/>
    <cellStyle name="RISKtlandrEdge 4 40" xfId="35282"/>
    <cellStyle name="RISKtlandrEdge 4 41" xfId="35283"/>
    <cellStyle name="RISKtlandrEdge 4 42" xfId="35284"/>
    <cellStyle name="RISKtlandrEdge 4 43" xfId="35285"/>
    <cellStyle name="RISKtlandrEdge 4 44" xfId="35286"/>
    <cellStyle name="RISKtlandrEdge 4 45" xfId="35287"/>
    <cellStyle name="RISKtlandrEdge 4 46" xfId="35288"/>
    <cellStyle name="RISKtlandrEdge 4 47" xfId="35289"/>
    <cellStyle name="RISKtlandrEdge 4 48" xfId="35290"/>
    <cellStyle name="RISKtlandrEdge 4 49" xfId="35291"/>
    <cellStyle name="RISKtlandrEdge 4 5" xfId="35292"/>
    <cellStyle name="RISKtlandrEdge 4 6" xfId="35293"/>
    <cellStyle name="RISKtlandrEdge 4 7" xfId="35294"/>
    <cellStyle name="RISKtlandrEdge 4 8" xfId="35295"/>
    <cellStyle name="RISKtlandrEdge 4 9" xfId="35296"/>
    <cellStyle name="RISKtlandrEdge 40" xfId="35297"/>
    <cellStyle name="RISKtlandrEdge 41" xfId="35298"/>
    <cellStyle name="RISKtlandrEdge 42" xfId="35299"/>
    <cellStyle name="RISKtlandrEdge 43" xfId="35300"/>
    <cellStyle name="RISKtlandrEdge 44" xfId="35301"/>
    <cellStyle name="RISKtlandrEdge 45" xfId="35302"/>
    <cellStyle name="RISKtlandrEdge 46" xfId="35303"/>
    <cellStyle name="RISKtlandrEdge 47" xfId="35304"/>
    <cellStyle name="RISKtlandrEdge 48" xfId="35305"/>
    <cellStyle name="RISKtlandrEdge 49" xfId="35306"/>
    <cellStyle name="RISKtlandrEdge 5" xfId="35307"/>
    <cellStyle name="RISKtlandrEdge 5 2" xfId="35308"/>
    <cellStyle name="RISKtlandrEdge 5 3" xfId="35309"/>
    <cellStyle name="RISKtlandrEdge 5 4" xfId="35310"/>
    <cellStyle name="RISKtlandrEdge 5 5" xfId="35311"/>
    <cellStyle name="RISKtlandrEdge 5 6" xfId="35312"/>
    <cellStyle name="RISKtlandrEdge 6" xfId="35313"/>
    <cellStyle name="RISKtlandrEdge 6 2" xfId="35314"/>
    <cellStyle name="RISKtlandrEdge 6 3" xfId="35315"/>
    <cellStyle name="RISKtlandrEdge 6 4" xfId="35316"/>
    <cellStyle name="RISKtlandrEdge 6 5" xfId="35317"/>
    <cellStyle name="RISKtlandrEdge 6 6" xfId="35318"/>
    <cellStyle name="RISKtlandrEdge 7" xfId="35319"/>
    <cellStyle name="RISKtlandrEdge 8" xfId="35320"/>
    <cellStyle name="RISKtlandrEdge 9" xfId="35321"/>
    <cellStyle name="RISKtlCorner" xfId="35322"/>
    <cellStyle name="RISKtlCorner 10" xfId="35323"/>
    <cellStyle name="RISKtlCorner 11" xfId="35324"/>
    <cellStyle name="RISKtlCorner 12" xfId="35325"/>
    <cellStyle name="RISKtlCorner 13" xfId="35326"/>
    <cellStyle name="RISKtlCorner 14" xfId="35327"/>
    <cellStyle name="RISKtlCorner 15" xfId="35328"/>
    <cellStyle name="RISKtlCorner 16" xfId="35329"/>
    <cellStyle name="RISKtlCorner 17" xfId="35330"/>
    <cellStyle name="RISKtlCorner 18" xfId="35331"/>
    <cellStyle name="RISKtlCorner 19" xfId="35332"/>
    <cellStyle name="RISKtlCorner 2" xfId="35333"/>
    <cellStyle name="RISKtlCorner 2 10" xfId="35334"/>
    <cellStyle name="RISKtlCorner 2 11" xfId="35335"/>
    <cellStyle name="RISKtlCorner 2 12" xfId="35336"/>
    <cellStyle name="RISKtlCorner 2 13" xfId="35337"/>
    <cellStyle name="RISKtlCorner 2 14" xfId="35338"/>
    <cellStyle name="RISKtlCorner 2 15" xfId="35339"/>
    <cellStyle name="RISKtlCorner 2 16" xfId="35340"/>
    <cellStyle name="RISKtlCorner 2 17" xfId="35341"/>
    <cellStyle name="RISKtlCorner 2 18" xfId="35342"/>
    <cellStyle name="RISKtlCorner 2 19" xfId="35343"/>
    <cellStyle name="RISKtlCorner 2 2" xfId="35344"/>
    <cellStyle name="RISKtlCorner 2 2 10" xfId="35345"/>
    <cellStyle name="RISKtlCorner 2 2 11" xfId="35346"/>
    <cellStyle name="RISKtlCorner 2 2 12" xfId="35347"/>
    <cellStyle name="RISKtlCorner 2 2 13" xfId="35348"/>
    <cellStyle name="RISKtlCorner 2 2 14" xfId="35349"/>
    <cellStyle name="RISKtlCorner 2 2 15" xfId="35350"/>
    <cellStyle name="RISKtlCorner 2 2 16" xfId="35351"/>
    <cellStyle name="RISKtlCorner 2 2 17" xfId="35352"/>
    <cellStyle name="RISKtlCorner 2 2 18" xfId="35353"/>
    <cellStyle name="RISKtlCorner 2 2 19" xfId="35354"/>
    <cellStyle name="RISKtlCorner 2 2 2" xfId="35355"/>
    <cellStyle name="RISKtlCorner 2 2 2 10" xfId="35356"/>
    <cellStyle name="RISKtlCorner 2 2 2 11" xfId="35357"/>
    <cellStyle name="RISKtlCorner 2 2 2 12" xfId="35358"/>
    <cellStyle name="RISKtlCorner 2 2 2 13" xfId="35359"/>
    <cellStyle name="RISKtlCorner 2 2 2 14" xfId="35360"/>
    <cellStyle name="RISKtlCorner 2 2 2 15" xfId="35361"/>
    <cellStyle name="RISKtlCorner 2 2 2 16" xfId="35362"/>
    <cellStyle name="RISKtlCorner 2 2 2 17" xfId="35363"/>
    <cellStyle name="RISKtlCorner 2 2 2 18" xfId="35364"/>
    <cellStyle name="RISKtlCorner 2 2 2 19" xfId="35365"/>
    <cellStyle name="RISKtlCorner 2 2 2 2" xfId="35366"/>
    <cellStyle name="RISKtlCorner 2 2 2 20" xfId="35367"/>
    <cellStyle name="RISKtlCorner 2 2 2 21" xfId="35368"/>
    <cellStyle name="RISKtlCorner 2 2 2 22" xfId="35369"/>
    <cellStyle name="RISKtlCorner 2 2 2 23" xfId="35370"/>
    <cellStyle name="RISKtlCorner 2 2 2 24" xfId="35371"/>
    <cellStyle name="RISKtlCorner 2 2 2 25" xfId="35372"/>
    <cellStyle name="RISKtlCorner 2 2 2 26" xfId="35373"/>
    <cellStyle name="RISKtlCorner 2 2 2 27" xfId="35374"/>
    <cellStyle name="RISKtlCorner 2 2 2 28" xfId="35375"/>
    <cellStyle name="RISKtlCorner 2 2 2 29" xfId="35376"/>
    <cellStyle name="RISKtlCorner 2 2 2 3" xfId="35377"/>
    <cellStyle name="RISKtlCorner 2 2 2 30" xfId="35378"/>
    <cellStyle name="RISKtlCorner 2 2 2 31" xfId="35379"/>
    <cellStyle name="RISKtlCorner 2 2 2 32" xfId="35380"/>
    <cellStyle name="RISKtlCorner 2 2 2 33" xfId="35381"/>
    <cellStyle name="RISKtlCorner 2 2 2 34" xfId="35382"/>
    <cellStyle name="RISKtlCorner 2 2 2 35" xfId="35383"/>
    <cellStyle name="RISKtlCorner 2 2 2 36" xfId="35384"/>
    <cellStyle name="RISKtlCorner 2 2 2 37" xfId="35385"/>
    <cellStyle name="RISKtlCorner 2 2 2 38" xfId="35386"/>
    <cellStyle name="RISKtlCorner 2 2 2 39" xfId="35387"/>
    <cellStyle name="RISKtlCorner 2 2 2 4" xfId="35388"/>
    <cellStyle name="RISKtlCorner 2 2 2 40" xfId="35389"/>
    <cellStyle name="RISKtlCorner 2 2 2 41" xfId="35390"/>
    <cellStyle name="RISKtlCorner 2 2 2 42" xfId="35391"/>
    <cellStyle name="RISKtlCorner 2 2 2 43" xfId="35392"/>
    <cellStyle name="RISKtlCorner 2 2 2 44" xfId="35393"/>
    <cellStyle name="RISKtlCorner 2 2 2 45" xfId="35394"/>
    <cellStyle name="RISKtlCorner 2 2 2 46" xfId="35395"/>
    <cellStyle name="RISKtlCorner 2 2 2 47" xfId="35396"/>
    <cellStyle name="RISKtlCorner 2 2 2 48" xfId="35397"/>
    <cellStyle name="RISKtlCorner 2 2 2 49" xfId="35398"/>
    <cellStyle name="RISKtlCorner 2 2 2 5" xfId="35399"/>
    <cellStyle name="RISKtlCorner 2 2 2 6" xfId="35400"/>
    <cellStyle name="RISKtlCorner 2 2 2 7" xfId="35401"/>
    <cellStyle name="RISKtlCorner 2 2 2 8" xfId="35402"/>
    <cellStyle name="RISKtlCorner 2 2 2 9" xfId="35403"/>
    <cellStyle name="RISKtlCorner 2 2 20" xfId="35404"/>
    <cellStyle name="RISKtlCorner 2 2 21" xfId="35405"/>
    <cellStyle name="RISKtlCorner 2 2 22" xfId="35406"/>
    <cellStyle name="RISKtlCorner 2 2 23" xfId="35407"/>
    <cellStyle name="RISKtlCorner 2 2 24" xfId="35408"/>
    <cellStyle name="RISKtlCorner 2 2 25" xfId="35409"/>
    <cellStyle name="RISKtlCorner 2 2 26" xfId="35410"/>
    <cellStyle name="RISKtlCorner 2 2 27" xfId="35411"/>
    <cellStyle name="RISKtlCorner 2 2 28" xfId="35412"/>
    <cellStyle name="RISKtlCorner 2 2 29" xfId="35413"/>
    <cellStyle name="RISKtlCorner 2 2 3" xfId="35414"/>
    <cellStyle name="RISKtlCorner 2 2 30" xfId="35415"/>
    <cellStyle name="RISKtlCorner 2 2 31" xfId="35416"/>
    <cellStyle name="RISKtlCorner 2 2 32" xfId="35417"/>
    <cellStyle name="RISKtlCorner 2 2 33" xfId="35418"/>
    <cellStyle name="RISKtlCorner 2 2 34" xfId="35419"/>
    <cellStyle name="RISKtlCorner 2 2 35" xfId="35420"/>
    <cellStyle name="RISKtlCorner 2 2 36" xfId="35421"/>
    <cellStyle name="RISKtlCorner 2 2 37" xfId="35422"/>
    <cellStyle name="RISKtlCorner 2 2 38" xfId="35423"/>
    <cellStyle name="RISKtlCorner 2 2 39" xfId="35424"/>
    <cellStyle name="RISKtlCorner 2 2 4" xfId="35425"/>
    <cellStyle name="RISKtlCorner 2 2 40" xfId="35426"/>
    <cellStyle name="RISKtlCorner 2 2 41" xfId="35427"/>
    <cellStyle name="RISKtlCorner 2 2 42" xfId="35428"/>
    <cellStyle name="RISKtlCorner 2 2 43" xfId="35429"/>
    <cellStyle name="RISKtlCorner 2 2 44" xfId="35430"/>
    <cellStyle name="RISKtlCorner 2 2 45" xfId="35431"/>
    <cellStyle name="RISKtlCorner 2 2 46" xfId="35432"/>
    <cellStyle name="RISKtlCorner 2 2 47" xfId="35433"/>
    <cellStyle name="RISKtlCorner 2 2 48" xfId="35434"/>
    <cellStyle name="RISKtlCorner 2 2 49" xfId="35435"/>
    <cellStyle name="RISKtlCorner 2 2 5" xfId="35436"/>
    <cellStyle name="RISKtlCorner 2 2 6" xfId="35437"/>
    <cellStyle name="RISKtlCorner 2 2 7" xfId="35438"/>
    <cellStyle name="RISKtlCorner 2 2 8" xfId="35439"/>
    <cellStyle name="RISKtlCorner 2 2 9" xfId="35440"/>
    <cellStyle name="RISKtlCorner 2 20" xfId="35441"/>
    <cellStyle name="RISKtlCorner 2 21" xfId="35442"/>
    <cellStyle name="RISKtlCorner 2 22" xfId="35443"/>
    <cellStyle name="RISKtlCorner 2 23" xfId="35444"/>
    <cellStyle name="RISKtlCorner 2 24" xfId="35445"/>
    <cellStyle name="RISKtlCorner 2 25" xfId="35446"/>
    <cellStyle name="RISKtlCorner 2 26" xfId="35447"/>
    <cellStyle name="RISKtlCorner 2 27" xfId="35448"/>
    <cellStyle name="RISKtlCorner 2 28" xfId="35449"/>
    <cellStyle name="RISKtlCorner 2 29" xfId="35450"/>
    <cellStyle name="RISKtlCorner 2 3" xfId="35451"/>
    <cellStyle name="RISKtlCorner 2 3 2" xfId="35452"/>
    <cellStyle name="RISKtlCorner 2 3 3" xfId="35453"/>
    <cellStyle name="RISKtlCorner 2 3 4" xfId="35454"/>
    <cellStyle name="RISKtlCorner 2 3 5" xfId="35455"/>
    <cellStyle name="RISKtlCorner 2 3 6" xfId="35456"/>
    <cellStyle name="RISKtlCorner 2 30" xfId="35457"/>
    <cellStyle name="RISKtlCorner 2 31" xfId="35458"/>
    <cellStyle name="RISKtlCorner 2 32" xfId="35459"/>
    <cellStyle name="RISKtlCorner 2 33" xfId="35460"/>
    <cellStyle name="RISKtlCorner 2 34" xfId="35461"/>
    <cellStyle name="RISKtlCorner 2 35" xfId="35462"/>
    <cellStyle name="RISKtlCorner 2 36" xfId="35463"/>
    <cellStyle name="RISKtlCorner 2 37" xfId="35464"/>
    <cellStyle name="RISKtlCorner 2 38" xfId="35465"/>
    <cellStyle name="RISKtlCorner 2 39" xfId="35466"/>
    <cellStyle name="RISKtlCorner 2 4" xfId="35467"/>
    <cellStyle name="RISKtlCorner 2 4 2" xfId="35468"/>
    <cellStyle name="RISKtlCorner 2 4 3" xfId="35469"/>
    <cellStyle name="RISKtlCorner 2 4 4" xfId="35470"/>
    <cellStyle name="RISKtlCorner 2 4 5" xfId="35471"/>
    <cellStyle name="RISKtlCorner 2 4 6" xfId="35472"/>
    <cellStyle name="RISKtlCorner 2 40" xfId="35473"/>
    <cellStyle name="RISKtlCorner 2 41" xfId="35474"/>
    <cellStyle name="RISKtlCorner 2 42" xfId="35475"/>
    <cellStyle name="RISKtlCorner 2 43" xfId="35476"/>
    <cellStyle name="RISKtlCorner 2 44" xfId="35477"/>
    <cellStyle name="RISKtlCorner 2 45" xfId="35478"/>
    <cellStyle name="RISKtlCorner 2 46" xfId="35479"/>
    <cellStyle name="RISKtlCorner 2 5" xfId="35480"/>
    <cellStyle name="RISKtlCorner 2 6" xfId="35481"/>
    <cellStyle name="RISKtlCorner 2 7" xfId="35482"/>
    <cellStyle name="RISKtlCorner 2 8" xfId="35483"/>
    <cellStyle name="RISKtlCorner 2 9" xfId="35484"/>
    <cellStyle name="RISKtlCorner 20" xfId="35485"/>
    <cellStyle name="RISKtlCorner 21" xfId="35486"/>
    <cellStyle name="RISKtlCorner 22" xfId="35487"/>
    <cellStyle name="RISKtlCorner 23" xfId="35488"/>
    <cellStyle name="RISKtlCorner 24" xfId="35489"/>
    <cellStyle name="RISKtlCorner 25" xfId="35490"/>
    <cellStyle name="RISKtlCorner 26" xfId="35491"/>
    <cellStyle name="RISKtlCorner 27" xfId="35492"/>
    <cellStyle name="RISKtlCorner 28" xfId="35493"/>
    <cellStyle name="RISKtlCorner 29" xfId="35494"/>
    <cellStyle name="RISKtlCorner 3" xfId="35495"/>
    <cellStyle name="RISKtlCorner 3 10" xfId="35496"/>
    <cellStyle name="RISKtlCorner 3 11" xfId="35497"/>
    <cellStyle name="RISKtlCorner 3 12" xfId="35498"/>
    <cellStyle name="RISKtlCorner 3 13" xfId="35499"/>
    <cellStyle name="RISKtlCorner 3 14" xfId="35500"/>
    <cellStyle name="RISKtlCorner 3 15" xfId="35501"/>
    <cellStyle name="RISKtlCorner 3 16" xfId="35502"/>
    <cellStyle name="RISKtlCorner 3 17" xfId="35503"/>
    <cellStyle name="RISKtlCorner 3 18" xfId="35504"/>
    <cellStyle name="RISKtlCorner 3 19" xfId="35505"/>
    <cellStyle name="RISKtlCorner 3 2" xfId="35506"/>
    <cellStyle name="RISKtlCorner 3 2 10" xfId="35507"/>
    <cellStyle name="RISKtlCorner 3 2 11" xfId="35508"/>
    <cellStyle name="RISKtlCorner 3 2 12" xfId="35509"/>
    <cellStyle name="RISKtlCorner 3 2 13" xfId="35510"/>
    <cellStyle name="RISKtlCorner 3 2 14" xfId="35511"/>
    <cellStyle name="RISKtlCorner 3 2 15" xfId="35512"/>
    <cellStyle name="RISKtlCorner 3 2 16" xfId="35513"/>
    <cellStyle name="RISKtlCorner 3 2 17" xfId="35514"/>
    <cellStyle name="RISKtlCorner 3 2 18" xfId="35515"/>
    <cellStyle name="RISKtlCorner 3 2 19" xfId="35516"/>
    <cellStyle name="RISKtlCorner 3 2 2" xfId="35517"/>
    <cellStyle name="RISKtlCorner 3 2 2 10" xfId="35518"/>
    <cellStyle name="RISKtlCorner 3 2 2 11" xfId="35519"/>
    <cellStyle name="RISKtlCorner 3 2 2 12" xfId="35520"/>
    <cellStyle name="RISKtlCorner 3 2 2 13" xfId="35521"/>
    <cellStyle name="RISKtlCorner 3 2 2 14" xfId="35522"/>
    <cellStyle name="RISKtlCorner 3 2 2 15" xfId="35523"/>
    <cellStyle name="RISKtlCorner 3 2 2 16" xfId="35524"/>
    <cellStyle name="RISKtlCorner 3 2 2 17" xfId="35525"/>
    <cellStyle name="RISKtlCorner 3 2 2 18" xfId="35526"/>
    <cellStyle name="RISKtlCorner 3 2 2 19" xfId="35527"/>
    <cellStyle name="RISKtlCorner 3 2 2 2" xfId="35528"/>
    <cellStyle name="RISKtlCorner 3 2 2 20" xfId="35529"/>
    <cellStyle name="RISKtlCorner 3 2 2 21" xfId="35530"/>
    <cellStyle name="RISKtlCorner 3 2 2 22" xfId="35531"/>
    <cellStyle name="RISKtlCorner 3 2 2 23" xfId="35532"/>
    <cellStyle name="RISKtlCorner 3 2 2 24" xfId="35533"/>
    <cellStyle name="RISKtlCorner 3 2 2 25" xfId="35534"/>
    <cellStyle name="RISKtlCorner 3 2 2 26" xfId="35535"/>
    <cellStyle name="RISKtlCorner 3 2 2 27" xfId="35536"/>
    <cellStyle name="RISKtlCorner 3 2 2 28" xfId="35537"/>
    <cellStyle name="RISKtlCorner 3 2 2 29" xfId="35538"/>
    <cellStyle name="RISKtlCorner 3 2 2 3" xfId="35539"/>
    <cellStyle name="RISKtlCorner 3 2 2 30" xfId="35540"/>
    <cellStyle name="RISKtlCorner 3 2 2 31" xfId="35541"/>
    <cellStyle name="RISKtlCorner 3 2 2 32" xfId="35542"/>
    <cellStyle name="RISKtlCorner 3 2 2 33" xfId="35543"/>
    <cellStyle name="RISKtlCorner 3 2 2 34" xfId="35544"/>
    <cellStyle name="RISKtlCorner 3 2 2 35" xfId="35545"/>
    <cellStyle name="RISKtlCorner 3 2 2 36" xfId="35546"/>
    <cellStyle name="RISKtlCorner 3 2 2 37" xfId="35547"/>
    <cellStyle name="RISKtlCorner 3 2 2 38" xfId="35548"/>
    <cellStyle name="RISKtlCorner 3 2 2 39" xfId="35549"/>
    <cellStyle name="RISKtlCorner 3 2 2 4" xfId="35550"/>
    <cellStyle name="RISKtlCorner 3 2 2 40" xfId="35551"/>
    <cellStyle name="RISKtlCorner 3 2 2 41" xfId="35552"/>
    <cellStyle name="RISKtlCorner 3 2 2 42" xfId="35553"/>
    <cellStyle name="RISKtlCorner 3 2 2 43" xfId="35554"/>
    <cellStyle name="RISKtlCorner 3 2 2 44" xfId="35555"/>
    <cellStyle name="RISKtlCorner 3 2 2 45" xfId="35556"/>
    <cellStyle name="RISKtlCorner 3 2 2 46" xfId="35557"/>
    <cellStyle name="RISKtlCorner 3 2 2 47" xfId="35558"/>
    <cellStyle name="RISKtlCorner 3 2 2 48" xfId="35559"/>
    <cellStyle name="RISKtlCorner 3 2 2 49" xfId="35560"/>
    <cellStyle name="RISKtlCorner 3 2 2 5" xfId="35561"/>
    <cellStyle name="RISKtlCorner 3 2 2 6" xfId="35562"/>
    <cellStyle name="RISKtlCorner 3 2 2 7" xfId="35563"/>
    <cellStyle name="RISKtlCorner 3 2 2 8" xfId="35564"/>
    <cellStyle name="RISKtlCorner 3 2 2 9" xfId="35565"/>
    <cellStyle name="RISKtlCorner 3 2 20" xfId="35566"/>
    <cellStyle name="RISKtlCorner 3 2 21" xfId="35567"/>
    <cellStyle name="RISKtlCorner 3 2 22" xfId="35568"/>
    <cellStyle name="RISKtlCorner 3 2 23" xfId="35569"/>
    <cellStyle name="RISKtlCorner 3 2 24" xfId="35570"/>
    <cellStyle name="RISKtlCorner 3 2 25" xfId="35571"/>
    <cellStyle name="RISKtlCorner 3 2 26" xfId="35572"/>
    <cellStyle name="RISKtlCorner 3 2 27" xfId="35573"/>
    <cellStyle name="RISKtlCorner 3 2 28" xfId="35574"/>
    <cellStyle name="RISKtlCorner 3 2 29" xfId="35575"/>
    <cellStyle name="RISKtlCorner 3 2 3" xfId="35576"/>
    <cellStyle name="RISKtlCorner 3 2 30" xfId="35577"/>
    <cellStyle name="RISKtlCorner 3 2 31" xfId="35578"/>
    <cellStyle name="RISKtlCorner 3 2 32" xfId="35579"/>
    <cellStyle name="RISKtlCorner 3 2 33" xfId="35580"/>
    <cellStyle name="RISKtlCorner 3 2 34" xfId="35581"/>
    <cellStyle name="RISKtlCorner 3 2 35" xfId="35582"/>
    <cellStyle name="RISKtlCorner 3 2 36" xfId="35583"/>
    <cellStyle name="RISKtlCorner 3 2 37" xfId="35584"/>
    <cellStyle name="RISKtlCorner 3 2 38" xfId="35585"/>
    <cellStyle name="RISKtlCorner 3 2 39" xfId="35586"/>
    <cellStyle name="RISKtlCorner 3 2 4" xfId="35587"/>
    <cellStyle name="RISKtlCorner 3 2 40" xfId="35588"/>
    <cellStyle name="RISKtlCorner 3 2 41" xfId="35589"/>
    <cellStyle name="RISKtlCorner 3 2 42" xfId="35590"/>
    <cellStyle name="RISKtlCorner 3 2 43" xfId="35591"/>
    <cellStyle name="RISKtlCorner 3 2 44" xfId="35592"/>
    <cellStyle name="RISKtlCorner 3 2 45" xfId="35593"/>
    <cellStyle name="RISKtlCorner 3 2 46" xfId="35594"/>
    <cellStyle name="RISKtlCorner 3 2 47" xfId="35595"/>
    <cellStyle name="RISKtlCorner 3 2 48" xfId="35596"/>
    <cellStyle name="RISKtlCorner 3 2 49" xfId="35597"/>
    <cellStyle name="RISKtlCorner 3 2 5" xfId="35598"/>
    <cellStyle name="RISKtlCorner 3 2 6" xfId="35599"/>
    <cellStyle name="RISKtlCorner 3 2 7" xfId="35600"/>
    <cellStyle name="RISKtlCorner 3 2 8" xfId="35601"/>
    <cellStyle name="RISKtlCorner 3 2 9" xfId="35602"/>
    <cellStyle name="RISKtlCorner 3 20" xfId="35603"/>
    <cellStyle name="RISKtlCorner 3 21" xfId="35604"/>
    <cellStyle name="RISKtlCorner 3 22" xfId="35605"/>
    <cellStyle name="RISKtlCorner 3 23" xfId="35606"/>
    <cellStyle name="RISKtlCorner 3 24" xfId="35607"/>
    <cellStyle name="RISKtlCorner 3 25" xfId="35608"/>
    <cellStyle name="RISKtlCorner 3 26" xfId="35609"/>
    <cellStyle name="RISKtlCorner 3 27" xfId="35610"/>
    <cellStyle name="RISKtlCorner 3 28" xfId="35611"/>
    <cellStyle name="RISKtlCorner 3 29" xfId="35612"/>
    <cellStyle name="RISKtlCorner 3 3" xfId="35613"/>
    <cellStyle name="RISKtlCorner 3 3 2" xfId="35614"/>
    <cellStyle name="RISKtlCorner 3 3 3" xfId="35615"/>
    <cellStyle name="RISKtlCorner 3 3 4" xfId="35616"/>
    <cellStyle name="RISKtlCorner 3 3 5" xfId="35617"/>
    <cellStyle name="RISKtlCorner 3 3 6" xfId="35618"/>
    <cellStyle name="RISKtlCorner 3 30" xfId="35619"/>
    <cellStyle name="RISKtlCorner 3 31" xfId="35620"/>
    <cellStyle name="RISKtlCorner 3 32" xfId="35621"/>
    <cellStyle name="RISKtlCorner 3 33" xfId="35622"/>
    <cellStyle name="RISKtlCorner 3 34" xfId="35623"/>
    <cellStyle name="RISKtlCorner 3 35" xfId="35624"/>
    <cellStyle name="RISKtlCorner 3 36" xfId="35625"/>
    <cellStyle name="RISKtlCorner 3 37" xfId="35626"/>
    <cellStyle name="RISKtlCorner 3 38" xfId="35627"/>
    <cellStyle name="RISKtlCorner 3 39" xfId="35628"/>
    <cellStyle name="RISKtlCorner 3 4" xfId="35629"/>
    <cellStyle name="RISKtlCorner 3 4 2" xfId="35630"/>
    <cellStyle name="RISKtlCorner 3 4 3" xfId="35631"/>
    <cellStyle name="RISKtlCorner 3 4 4" xfId="35632"/>
    <cellStyle name="RISKtlCorner 3 4 5" xfId="35633"/>
    <cellStyle name="RISKtlCorner 3 4 6" xfId="35634"/>
    <cellStyle name="RISKtlCorner 3 40" xfId="35635"/>
    <cellStyle name="RISKtlCorner 3 41" xfId="35636"/>
    <cellStyle name="RISKtlCorner 3 42" xfId="35637"/>
    <cellStyle name="RISKtlCorner 3 43" xfId="35638"/>
    <cellStyle name="RISKtlCorner 3 44" xfId="35639"/>
    <cellStyle name="RISKtlCorner 3 45" xfId="35640"/>
    <cellStyle name="RISKtlCorner 3 46" xfId="35641"/>
    <cellStyle name="RISKtlCorner 3 5" xfId="35642"/>
    <cellStyle name="RISKtlCorner 3 6" xfId="35643"/>
    <cellStyle name="RISKtlCorner 3 7" xfId="35644"/>
    <cellStyle name="RISKtlCorner 3 8" xfId="35645"/>
    <cellStyle name="RISKtlCorner 3 9" xfId="35646"/>
    <cellStyle name="RISKtlCorner 30" xfId="35647"/>
    <cellStyle name="RISKtlCorner 31" xfId="35648"/>
    <cellStyle name="RISKtlCorner 32" xfId="35649"/>
    <cellStyle name="RISKtlCorner 33" xfId="35650"/>
    <cellStyle name="RISKtlCorner 34" xfId="35651"/>
    <cellStyle name="RISKtlCorner 35" xfId="35652"/>
    <cellStyle name="RISKtlCorner 36" xfId="35653"/>
    <cellStyle name="RISKtlCorner 37" xfId="35654"/>
    <cellStyle name="RISKtlCorner 38" xfId="35655"/>
    <cellStyle name="RISKtlCorner 39" xfId="35656"/>
    <cellStyle name="RISKtlCorner 4" xfId="35657"/>
    <cellStyle name="RISKtlCorner 4 10" xfId="35658"/>
    <cellStyle name="RISKtlCorner 4 11" xfId="35659"/>
    <cellStyle name="RISKtlCorner 4 12" xfId="35660"/>
    <cellStyle name="RISKtlCorner 4 13" xfId="35661"/>
    <cellStyle name="RISKtlCorner 4 14" xfId="35662"/>
    <cellStyle name="RISKtlCorner 4 15" xfId="35663"/>
    <cellStyle name="RISKtlCorner 4 16" xfId="35664"/>
    <cellStyle name="RISKtlCorner 4 17" xfId="35665"/>
    <cellStyle name="RISKtlCorner 4 18" xfId="35666"/>
    <cellStyle name="RISKtlCorner 4 19" xfId="35667"/>
    <cellStyle name="RISKtlCorner 4 2" xfId="35668"/>
    <cellStyle name="RISKtlCorner 4 2 10" xfId="35669"/>
    <cellStyle name="RISKtlCorner 4 2 11" xfId="35670"/>
    <cellStyle name="RISKtlCorner 4 2 12" xfId="35671"/>
    <cellStyle name="RISKtlCorner 4 2 13" xfId="35672"/>
    <cellStyle name="RISKtlCorner 4 2 14" xfId="35673"/>
    <cellStyle name="RISKtlCorner 4 2 15" xfId="35674"/>
    <cellStyle name="RISKtlCorner 4 2 16" xfId="35675"/>
    <cellStyle name="RISKtlCorner 4 2 17" xfId="35676"/>
    <cellStyle name="RISKtlCorner 4 2 18" xfId="35677"/>
    <cellStyle name="RISKtlCorner 4 2 19" xfId="35678"/>
    <cellStyle name="RISKtlCorner 4 2 2" xfId="35679"/>
    <cellStyle name="RISKtlCorner 4 2 20" xfId="35680"/>
    <cellStyle name="RISKtlCorner 4 2 21" xfId="35681"/>
    <cellStyle name="RISKtlCorner 4 2 22" xfId="35682"/>
    <cellStyle name="RISKtlCorner 4 2 23" xfId="35683"/>
    <cellStyle name="RISKtlCorner 4 2 24" xfId="35684"/>
    <cellStyle name="RISKtlCorner 4 2 25" xfId="35685"/>
    <cellStyle name="RISKtlCorner 4 2 26" xfId="35686"/>
    <cellStyle name="RISKtlCorner 4 2 27" xfId="35687"/>
    <cellStyle name="RISKtlCorner 4 2 28" xfId="35688"/>
    <cellStyle name="RISKtlCorner 4 2 29" xfId="35689"/>
    <cellStyle name="RISKtlCorner 4 2 3" xfId="35690"/>
    <cellStyle name="RISKtlCorner 4 2 30" xfId="35691"/>
    <cellStyle name="RISKtlCorner 4 2 31" xfId="35692"/>
    <cellStyle name="RISKtlCorner 4 2 32" xfId="35693"/>
    <cellStyle name="RISKtlCorner 4 2 33" xfId="35694"/>
    <cellStyle name="RISKtlCorner 4 2 34" xfId="35695"/>
    <cellStyle name="RISKtlCorner 4 2 35" xfId="35696"/>
    <cellStyle name="RISKtlCorner 4 2 36" xfId="35697"/>
    <cellStyle name="RISKtlCorner 4 2 37" xfId="35698"/>
    <cellStyle name="RISKtlCorner 4 2 38" xfId="35699"/>
    <cellStyle name="RISKtlCorner 4 2 39" xfId="35700"/>
    <cellStyle name="RISKtlCorner 4 2 4" xfId="35701"/>
    <cellStyle name="RISKtlCorner 4 2 40" xfId="35702"/>
    <cellStyle name="RISKtlCorner 4 2 41" xfId="35703"/>
    <cellStyle name="RISKtlCorner 4 2 42" xfId="35704"/>
    <cellStyle name="RISKtlCorner 4 2 43" xfId="35705"/>
    <cellStyle name="RISKtlCorner 4 2 44" xfId="35706"/>
    <cellStyle name="RISKtlCorner 4 2 45" xfId="35707"/>
    <cellStyle name="RISKtlCorner 4 2 46" xfId="35708"/>
    <cellStyle name="RISKtlCorner 4 2 47" xfId="35709"/>
    <cellStyle name="RISKtlCorner 4 2 48" xfId="35710"/>
    <cellStyle name="RISKtlCorner 4 2 49" xfId="35711"/>
    <cellStyle name="RISKtlCorner 4 2 5" xfId="35712"/>
    <cellStyle name="RISKtlCorner 4 2 6" xfId="35713"/>
    <cellStyle name="RISKtlCorner 4 2 7" xfId="35714"/>
    <cellStyle name="RISKtlCorner 4 2 8" xfId="35715"/>
    <cellStyle name="RISKtlCorner 4 2 9" xfId="35716"/>
    <cellStyle name="RISKtlCorner 4 20" xfId="35717"/>
    <cellStyle name="RISKtlCorner 4 21" xfId="35718"/>
    <cellStyle name="RISKtlCorner 4 22" xfId="35719"/>
    <cellStyle name="RISKtlCorner 4 23" xfId="35720"/>
    <cellStyle name="RISKtlCorner 4 24" xfId="35721"/>
    <cellStyle name="RISKtlCorner 4 25" xfId="35722"/>
    <cellStyle name="RISKtlCorner 4 26" xfId="35723"/>
    <cellStyle name="RISKtlCorner 4 27" xfId="35724"/>
    <cellStyle name="RISKtlCorner 4 28" xfId="35725"/>
    <cellStyle name="RISKtlCorner 4 29" xfId="35726"/>
    <cellStyle name="RISKtlCorner 4 3" xfId="35727"/>
    <cellStyle name="RISKtlCorner 4 30" xfId="35728"/>
    <cellStyle name="RISKtlCorner 4 31" xfId="35729"/>
    <cellStyle name="RISKtlCorner 4 32" xfId="35730"/>
    <cellStyle name="RISKtlCorner 4 33" xfId="35731"/>
    <cellStyle name="RISKtlCorner 4 34" xfId="35732"/>
    <cellStyle name="RISKtlCorner 4 35" xfId="35733"/>
    <cellStyle name="RISKtlCorner 4 36" xfId="35734"/>
    <cellStyle name="RISKtlCorner 4 37" xfId="35735"/>
    <cellStyle name="RISKtlCorner 4 38" xfId="35736"/>
    <cellStyle name="RISKtlCorner 4 39" xfId="35737"/>
    <cellStyle name="RISKtlCorner 4 4" xfId="35738"/>
    <cellStyle name="RISKtlCorner 4 40" xfId="35739"/>
    <cellStyle name="RISKtlCorner 4 41" xfId="35740"/>
    <cellStyle name="RISKtlCorner 4 42" xfId="35741"/>
    <cellStyle name="RISKtlCorner 4 43" xfId="35742"/>
    <cellStyle name="RISKtlCorner 4 44" xfId="35743"/>
    <cellStyle name="RISKtlCorner 4 45" xfId="35744"/>
    <cellStyle name="RISKtlCorner 4 46" xfId="35745"/>
    <cellStyle name="RISKtlCorner 4 47" xfId="35746"/>
    <cellStyle name="RISKtlCorner 4 48" xfId="35747"/>
    <cellStyle name="RISKtlCorner 4 49" xfId="35748"/>
    <cellStyle name="RISKtlCorner 4 5" xfId="35749"/>
    <cellStyle name="RISKtlCorner 4 6" xfId="35750"/>
    <cellStyle name="RISKtlCorner 4 7" xfId="35751"/>
    <cellStyle name="RISKtlCorner 4 8" xfId="35752"/>
    <cellStyle name="RISKtlCorner 4 9" xfId="35753"/>
    <cellStyle name="RISKtlCorner 40" xfId="35754"/>
    <cellStyle name="RISKtlCorner 41" xfId="35755"/>
    <cellStyle name="RISKtlCorner 42" xfId="35756"/>
    <cellStyle name="RISKtlCorner 43" xfId="35757"/>
    <cellStyle name="RISKtlCorner 44" xfId="35758"/>
    <cellStyle name="RISKtlCorner 45" xfId="35759"/>
    <cellStyle name="RISKtlCorner 46" xfId="35760"/>
    <cellStyle name="RISKtlCorner 47" xfId="35761"/>
    <cellStyle name="RISKtlCorner 48" xfId="35762"/>
    <cellStyle name="RISKtlCorner 49" xfId="35763"/>
    <cellStyle name="RISKtlCorner 5" xfId="35764"/>
    <cellStyle name="RISKtlCorner 5 2" xfId="35765"/>
    <cellStyle name="RISKtlCorner 5 3" xfId="35766"/>
    <cellStyle name="RISKtlCorner 5 4" xfId="35767"/>
    <cellStyle name="RISKtlCorner 5 5" xfId="35768"/>
    <cellStyle name="RISKtlCorner 5 6" xfId="35769"/>
    <cellStyle name="RISKtlCorner 6" xfId="35770"/>
    <cellStyle name="RISKtlCorner 6 2" xfId="35771"/>
    <cellStyle name="RISKtlCorner 6 3" xfId="35772"/>
    <cellStyle name="RISKtlCorner 6 4" xfId="35773"/>
    <cellStyle name="RISKtlCorner 6 5" xfId="35774"/>
    <cellStyle name="RISKtlCorner 6 6" xfId="35775"/>
    <cellStyle name="RISKtlCorner 7" xfId="35776"/>
    <cellStyle name="RISKtlCorner 8" xfId="35777"/>
    <cellStyle name="RISKtlCorner 9" xfId="35778"/>
    <cellStyle name="RISKtopEdge" xfId="35779"/>
    <cellStyle name="RISKtopEdge 10" xfId="35780"/>
    <cellStyle name="RISKtopEdge 11" xfId="35781"/>
    <cellStyle name="RISKtopEdge 12" xfId="35782"/>
    <cellStyle name="RISKtopEdge 13" xfId="35783"/>
    <cellStyle name="RISKtopEdge 14" xfId="35784"/>
    <cellStyle name="RISKtopEdge 15" xfId="35785"/>
    <cellStyle name="RISKtopEdge 16" xfId="35786"/>
    <cellStyle name="RISKtopEdge 17" xfId="35787"/>
    <cellStyle name="RISKtopEdge 18" xfId="35788"/>
    <cellStyle name="RISKtopEdge 19" xfId="35789"/>
    <cellStyle name="RISKtopEdge 2" xfId="35790"/>
    <cellStyle name="RISKtopEdge 2 10" xfId="35791"/>
    <cellStyle name="RISKtopEdge 2 11" xfId="35792"/>
    <cellStyle name="RISKtopEdge 2 12" xfId="35793"/>
    <cellStyle name="RISKtopEdge 2 13" xfId="35794"/>
    <cellStyle name="RISKtopEdge 2 14" xfId="35795"/>
    <cellStyle name="RISKtopEdge 2 15" xfId="35796"/>
    <cellStyle name="RISKtopEdge 2 16" xfId="35797"/>
    <cellStyle name="RISKtopEdge 2 17" xfId="35798"/>
    <cellStyle name="RISKtopEdge 2 18" xfId="35799"/>
    <cellStyle name="RISKtopEdge 2 19" xfId="35800"/>
    <cellStyle name="RISKtopEdge 2 2" xfId="35801"/>
    <cellStyle name="RISKtopEdge 2 2 10" xfId="35802"/>
    <cellStyle name="RISKtopEdge 2 2 11" xfId="35803"/>
    <cellStyle name="RISKtopEdge 2 2 12" xfId="35804"/>
    <cellStyle name="RISKtopEdge 2 2 13" xfId="35805"/>
    <cellStyle name="RISKtopEdge 2 2 14" xfId="35806"/>
    <cellStyle name="RISKtopEdge 2 2 15" xfId="35807"/>
    <cellStyle name="RISKtopEdge 2 2 16" xfId="35808"/>
    <cellStyle name="RISKtopEdge 2 2 17" xfId="35809"/>
    <cellStyle name="RISKtopEdge 2 2 18" xfId="35810"/>
    <cellStyle name="RISKtopEdge 2 2 19" xfId="35811"/>
    <cellStyle name="RISKtopEdge 2 2 2" xfId="35812"/>
    <cellStyle name="RISKtopEdge 2 2 2 10" xfId="35813"/>
    <cellStyle name="RISKtopEdge 2 2 2 11" xfId="35814"/>
    <cellStyle name="RISKtopEdge 2 2 2 12" xfId="35815"/>
    <cellStyle name="RISKtopEdge 2 2 2 13" xfId="35816"/>
    <cellStyle name="RISKtopEdge 2 2 2 14" xfId="35817"/>
    <cellStyle name="RISKtopEdge 2 2 2 15" xfId="35818"/>
    <cellStyle name="RISKtopEdge 2 2 2 16" xfId="35819"/>
    <cellStyle name="RISKtopEdge 2 2 2 17" xfId="35820"/>
    <cellStyle name="RISKtopEdge 2 2 2 18" xfId="35821"/>
    <cellStyle name="RISKtopEdge 2 2 2 19" xfId="35822"/>
    <cellStyle name="RISKtopEdge 2 2 2 2" xfId="35823"/>
    <cellStyle name="RISKtopEdge 2 2 2 20" xfId="35824"/>
    <cellStyle name="RISKtopEdge 2 2 2 21" xfId="35825"/>
    <cellStyle name="RISKtopEdge 2 2 2 22" xfId="35826"/>
    <cellStyle name="RISKtopEdge 2 2 2 23" xfId="35827"/>
    <cellStyle name="RISKtopEdge 2 2 2 24" xfId="35828"/>
    <cellStyle name="RISKtopEdge 2 2 2 25" xfId="35829"/>
    <cellStyle name="RISKtopEdge 2 2 2 26" xfId="35830"/>
    <cellStyle name="RISKtopEdge 2 2 2 27" xfId="35831"/>
    <cellStyle name="RISKtopEdge 2 2 2 28" xfId="35832"/>
    <cellStyle name="RISKtopEdge 2 2 2 29" xfId="35833"/>
    <cellStyle name="RISKtopEdge 2 2 2 3" xfId="35834"/>
    <cellStyle name="RISKtopEdge 2 2 2 30" xfId="35835"/>
    <cellStyle name="RISKtopEdge 2 2 2 31" xfId="35836"/>
    <cellStyle name="RISKtopEdge 2 2 2 32" xfId="35837"/>
    <cellStyle name="RISKtopEdge 2 2 2 33" xfId="35838"/>
    <cellStyle name="RISKtopEdge 2 2 2 34" xfId="35839"/>
    <cellStyle name="RISKtopEdge 2 2 2 35" xfId="35840"/>
    <cellStyle name="RISKtopEdge 2 2 2 36" xfId="35841"/>
    <cellStyle name="RISKtopEdge 2 2 2 37" xfId="35842"/>
    <cellStyle name="RISKtopEdge 2 2 2 38" xfId="35843"/>
    <cellStyle name="RISKtopEdge 2 2 2 39" xfId="35844"/>
    <cellStyle name="RISKtopEdge 2 2 2 4" xfId="35845"/>
    <cellStyle name="RISKtopEdge 2 2 2 40" xfId="35846"/>
    <cellStyle name="RISKtopEdge 2 2 2 41" xfId="35847"/>
    <cellStyle name="RISKtopEdge 2 2 2 42" xfId="35848"/>
    <cellStyle name="RISKtopEdge 2 2 2 43" xfId="35849"/>
    <cellStyle name="RISKtopEdge 2 2 2 44" xfId="35850"/>
    <cellStyle name="RISKtopEdge 2 2 2 45" xfId="35851"/>
    <cellStyle name="RISKtopEdge 2 2 2 46" xfId="35852"/>
    <cellStyle name="RISKtopEdge 2 2 2 47" xfId="35853"/>
    <cellStyle name="RISKtopEdge 2 2 2 48" xfId="35854"/>
    <cellStyle name="RISKtopEdge 2 2 2 49" xfId="35855"/>
    <cellStyle name="RISKtopEdge 2 2 2 5" xfId="35856"/>
    <cellStyle name="RISKtopEdge 2 2 2 6" xfId="35857"/>
    <cellStyle name="RISKtopEdge 2 2 2 7" xfId="35858"/>
    <cellStyle name="RISKtopEdge 2 2 2 8" xfId="35859"/>
    <cellStyle name="RISKtopEdge 2 2 2 9" xfId="35860"/>
    <cellStyle name="RISKtopEdge 2 2 20" xfId="35861"/>
    <cellStyle name="RISKtopEdge 2 2 21" xfId="35862"/>
    <cellStyle name="RISKtopEdge 2 2 22" xfId="35863"/>
    <cellStyle name="RISKtopEdge 2 2 23" xfId="35864"/>
    <cellStyle name="RISKtopEdge 2 2 24" xfId="35865"/>
    <cellStyle name="RISKtopEdge 2 2 25" xfId="35866"/>
    <cellStyle name="RISKtopEdge 2 2 26" xfId="35867"/>
    <cellStyle name="RISKtopEdge 2 2 27" xfId="35868"/>
    <cellStyle name="RISKtopEdge 2 2 28" xfId="35869"/>
    <cellStyle name="RISKtopEdge 2 2 29" xfId="35870"/>
    <cellStyle name="RISKtopEdge 2 2 3" xfId="35871"/>
    <cellStyle name="RISKtopEdge 2 2 30" xfId="35872"/>
    <cellStyle name="RISKtopEdge 2 2 31" xfId="35873"/>
    <cellStyle name="RISKtopEdge 2 2 32" xfId="35874"/>
    <cellStyle name="RISKtopEdge 2 2 33" xfId="35875"/>
    <cellStyle name="RISKtopEdge 2 2 34" xfId="35876"/>
    <cellStyle name="RISKtopEdge 2 2 35" xfId="35877"/>
    <cellStyle name="RISKtopEdge 2 2 36" xfId="35878"/>
    <cellStyle name="RISKtopEdge 2 2 37" xfId="35879"/>
    <cellStyle name="RISKtopEdge 2 2 38" xfId="35880"/>
    <cellStyle name="RISKtopEdge 2 2 39" xfId="35881"/>
    <cellStyle name="RISKtopEdge 2 2 4" xfId="35882"/>
    <cellStyle name="RISKtopEdge 2 2 40" xfId="35883"/>
    <cellStyle name="RISKtopEdge 2 2 41" xfId="35884"/>
    <cellStyle name="RISKtopEdge 2 2 42" xfId="35885"/>
    <cellStyle name="RISKtopEdge 2 2 43" xfId="35886"/>
    <cellStyle name="RISKtopEdge 2 2 44" xfId="35887"/>
    <cellStyle name="RISKtopEdge 2 2 45" xfId="35888"/>
    <cellStyle name="RISKtopEdge 2 2 46" xfId="35889"/>
    <cellStyle name="RISKtopEdge 2 2 47" xfId="35890"/>
    <cellStyle name="RISKtopEdge 2 2 48" xfId="35891"/>
    <cellStyle name="RISKtopEdge 2 2 49" xfId="35892"/>
    <cellStyle name="RISKtopEdge 2 2 5" xfId="35893"/>
    <cellStyle name="RISKtopEdge 2 2 6" xfId="35894"/>
    <cellStyle name="RISKtopEdge 2 2 7" xfId="35895"/>
    <cellStyle name="RISKtopEdge 2 2 8" xfId="35896"/>
    <cellStyle name="RISKtopEdge 2 2 9" xfId="35897"/>
    <cellStyle name="RISKtopEdge 2 20" xfId="35898"/>
    <cellStyle name="RISKtopEdge 2 21" xfId="35899"/>
    <cellStyle name="RISKtopEdge 2 22" xfId="35900"/>
    <cellStyle name="RISKtopEdge 2 23" xfId="35901"/>
    <cellStyle name="RISKtopEdge 2 24" xfId="35902"/>
    <cellStyle name="RISKtopEdge 2 25" xfId="35903"/>
    <cellStyle name="RISKtopEdge 2 26" xfId="35904"/>
    <cellStyle name="RISKtopEdge 2 27" xfId="35905"/>
    <cellStyle name="RISKtopEdge 2 28" xfId="35906"/>
    <cellStyle name="RISKtopEdge 2 29" xfId="35907"/>
    <cellStyle name="RISKtopEdge 2 3" xfId="35908"/>
    <cellStyle name="RISKtopEdge 2 3 2" xfId="35909"/>
    <cellStyle name="RISKtopEdge 2 3 3" xfId="35910"/>
    <cellStyle name="RISKtopEdge 2 3 4" xfId="35911"/>
    <cellStyle name="RISKtopEdge 2 3 5" xfId="35912"/>
    <cellStyle name="RISKtopEdge 2 3 6" xfId="35913"/>
    <cellStyle name="RISKtopEdge 2 30" xfId="35914"/>
    <cellStyle name="RISKtopEdge 2 31" xfId="35915"/>
    <cellStyle name="RISKtopEdge 2 32" xfId="35916"/>
    <cellStyle name="RISKtopEdge 2 33" xfId="35917"/>
    <cellStyle name="RISKtopEdge 2 34" xfId="35918"/>
    <cellStyle name="RISKtopEdge 2 35" xfId="35919"/>
    <cellStyle name="RISKtopEdge 2 36" xfId="35920"/>
    <cellStyle name="RISKtopEdge 2 37" xfId="35921"/>
    <cellStyle name="RISKtopEdge 2 38" xfId="35922"/>
    <cellStyle name="RISKtopEdge 2 39" xfId="35923"/>
    <cellStyle name="RISKtopEdge 2 4" xfId="35924"/>
    <cellStyle name="RISKtopEdge 2 4 2" xfId="35925"/>
    <cellStyle name="RISKtopEdge 2 4 3" xfId="35926"/>
    <cellStyle name="RISKtopEdge 2 4 4" xfId="35927"/>
    <cellStyle name="RISKtopEdge 2 4 5" xfId="35928"/>
    <cellStyle name="RISKtopEdge 2 4 6" xfId="35929"/>
    <cellStyle name="RISKtopEdge 2 40" xfId="35930"/>
    <cellStyle name="RISKtopEdge 2 41" xfId="35931"/>
    <cellStyle name="RISKtopEdge 2 42" xfId="35932"/>
    <cellStyle name="RISKtopEdge 2 43" xfId="35933"/>
    <cellStyle name="RISKtopEdge 2 44" xfId="35934"/>
    <cellStyle name="RISKtopEdge 2 45" xfId="35935"/>
    <cellStyle name="RISKtopEdge 2 46" xfId="35936"/>
    <cellStyle name="RISKtopEdge 2 5" xfId="35937"/>
    <cellStyle name="RISKtopEdge 2 6" xfId="35938"/>
    <cellStyle name="RISKtopEdge 2 7" xfId="35939"/>
    <cellStyle name="RISKtopEdge 2 8" xfId="35940"/>
    <cellStyle name="RISKtopEdge 2 9" xfId="35941"/>
    <cellStyle name="RISKtopEdge 20" xfId="35942"/>
    <cellStyle name="RISKtopEdge 21" xfId="35943"/>
    <cellStyle name="RISKtopEdge 22" xfId="35944"/>
    <cellStyle name="RISKtopEdge 23" xfId="35945"/>
    <cellStyle name="RISKtopEdge 24" xfId="35946"/>
    <cellStyle name="RISKtopEdge 25" xfId="35947"/>
    <cellStyle name="RISKtopEdge 26" xfId="35948"/>
    <cellStyle name="RISKtopEdge 27" xfId="35949"/>
    <cellStyle name="RISKtopEdge 28" xfId="35950"/>
    <cellStyle name="RISKtopEdge 29" xfId="35951"/>
    <cellStyle name="RISKtopEdge 3" xfId="35952"/>
    <cellStyle name="RISKtopEdge 3 10" xfId="35953"/>
    <cellStyle name="RISKtopEdge 3 11" xfId="35954"/>
    <cellStyle name="RISKtopEdge 3 12" xfId="35955"/>
    <cellStyle name="RISKtopEdge 3 13" xfId="35956"/>
    <cellStyle name="RISKtopEdge 3 14" xfId="35957"/>
    <cellStyle name="RISKtopEdge 3 15" xfId="35958"/>
    <cellStyle name="RISKtopEdge 3 16" xfId="35959"/>
    <cellStyle name="RISKtopEdge 3 17" xfId="35960"/>
    <cellStyle name="RISKtopEdge 3 18" xfId="35961"/>
    <cellStyle name="RISKtopEdge 3 19" xfId="35962"/>
    <cellStyle name="RISKtopEdge 3 2" xfId="35963"/>
    <cellStyle name="RISKtopEdge 3 2 10" xfId="35964"/>
    <cellStyle name="RISKtopEdge 3 2 11" xfId="35965"/>
    <cellStyle name="RISKtopEdge 3 2 12" xfId="35966"/>
    <cellStyle name="RISKtopEdge 3 2 13" xfId="35967"/>
    <cellStyle name="RISKtopEdge 3 2 14" xfId="35968"/>
    <cellStyle name="RISKtopEdge 3 2 15" xfId="35969"/>
    <cellStyle name="RISKtopEdge 3 2 16" xfId="35970"/>
    <cellStyle name="RISKtopEdge 3 2 17" xfId="35971"/>
    <cellStyle name="RISKtopEdge 3 2 18" xfId="35972"/>
    <cellStyle name="RISKtopEdge 3 2 19" xfId="35973"/>
    <cellStyle name="RISKtopEdge 3 2 2" xfId="35974"/>
    <cellStyle name="RISKtopEdge 3 2 2 10" xfId="35975"/>
    <cellStyle name="RISKtopEdge 3 2 2 11" xfId="35976"/>
    <cellStyle name="RISKtopEdge 3 2 2 12" xfId="35977"/>
    <cellStyle name="RISKtopEdge 3 2 2 13" xfId="35978"/>
    <cellStyle name="RISKtopEdge 3 2 2 14" xfId="35979"/>
    <cellStyle name="RISKtopEdge 3 2 2 15" xfId="35980"/>
    <cellStyle name="RISKtopEdge 3 2 2 16" xfId="35981"/>
    <cellStyle name="RISKtopEdge 3 2 2 17" xfId="35982"/>
    <cellStyle name="RISKtopEdge 3 2 2 18" xfId="35983"/>
    <cellStyle name="RISKtopEdge 3 2 2 19" xfId="35984"/>
    <cellStyle name="RISKtopEdge 3 2 2 2" xfId="35985"/>
    <cellStyle name="RISKtopEdge 3 2 2 20" xfId="35986"/>
    <cellStyle name="RISKtopEdge 3 2 2 21" xfId="35987"/>
    <cellStyle name="RISKtopEdge 3 2 2 22" xfId="35988"/>
    <cellStyle name="RISKtopEdge 3 2 2 23" xfId="35989"/>
    <cellStyle name="RISKtopEdge 3 2 2 24" xfId="35990"/>
    <cellStyle name="RISKtopEdge 3 2 2 25" xfId="35991"/>
    <cellStyle name="RISKtopEdge 3 2 2 26" xfId="35992"/>
    <cellStyle name="RISKtopEdge 3 2 2 27" xfId="35993"/>
    <cellStyle name="RISKtopEdge 3 2 2 28" xfId="35994"/>
    <cellStyle name="RISKtopEdge 3 2 2 29" xfId="35995"/>
    <cellStyle name="RISKtopEdge 3 2 2 3" xfId="35996"/>
    <cellStyle name="RISKtopEdge 3 2 2 30" xfId="35997"/>
    <cellStyle name="RISKtopEdge 3 2 2 31" xfId="35998"/>
    <cellStyle name="RISKtopEdge 3 2 2 32" xfId="35999"/>
    <cellStyle name="RISKtopEdge 3 2 2 33" xfId="36000"/>
    <cellStyle name="RISKtopEdge 3 2 2 34" xfId="36001"/>
    <cellStyle name="RISKtopEdge 3 2 2 35" xfId="36002"/>
    <cellStyle name="RISKtopEdge 3 2 2 36" xfId="36003"/>
    <cellStyle name="RISKtopEdge 3 2 2 37" xfId="36004"/>
    <cellStyle name="RISKtopEdge 3 2 2 38" xfId="36005"/>
    <cellStyle name="RISKtopEdge 3 2 2 39" xfId="36006"/>
    <cellStyle name="RISKtopEdge 3 2 2 4" xfId="36007"/>
    <cellStyle name="RISKtopEdge 3 2 2 40" xfId="36008"/>
    <cellStyle name="RISKtopEdge 3 2 2 41" xfId="36009"/>
    <cellStyle name="RISKtopEdge 3 2 2 42" xfId="36010"/>
    <cellStyle name="RISKtopEdge 3 2 2 43" xfId="36011"/>
    <cellStyle name="RISKtopEdge 3 2 2 44" xfId="36012"/>
    <cellStyle name="RISKtopEdge 3 2 2 45" xfId="36013"/>
    <cellStyle name="RISKtopEdge 3 2 2 46" xfId="36014"/>
    <cellStyle name="RISKtopEdge 3 2 2 47" xfId="36015"/>
    <cellStyle name="RISKtopEdge 3 2 2 48" xfId="36016"/>
    <cellStyle name="RISKtopEdge 3 2 2 49" xfId="36017"/>
    <cellStyle name="RISKtopEdge 3 2 2 5" xfId="36018"/>
    <cellStyle name="RISKtopEdge 3 2 2 6" xfId="36019"/>
    <cellStyle name="RISKtopEdge 3 2 2 7" xfId="36020"/>
    <cellStyle name="RISKtopEdge 3 2 2 8" xfId="36021"/>
    <cellStyle name="RISKtopEdge 3 2 2 9" xfId="36022"/>
    <cellStyle name="RISKtopEdge 3 2 20" xfId="36023"/>
    <cellStyle name="RISKtopEdge 3 2 21" xfId="36024"/>
    <cellStyle name="RISKtopEdge 3 2 22" xfId="36025"/>
    <cellStyle name="RISKtopEdge 3 2 23" xfId="36026"/>
    <cellStyle name="RISKtopEdge 3 2 24" xfId="36027"/>
    <cellStyle name="RISKtopEdge 3 2 25" xfId="36028"/>
    <cellStyle name="RISKtopEdge 3 2 26" xfId="36029"/>
    <cellStyle name="RISKtopEdge 3 2 27" xfId="36030"/>
    <cellStyle name="RISKtopEdge 3 2 28" xfId="36031"/>
    <cellStyle name="RISKtopEdge 3 2 29" xfId="36032"/>
    <cellStyle name="RISKtopEdge 3 2 3" xfId="36033"/>
    <cellStyle name="RISKtopEdge 3 2 30" xfId="36034"/>
    <cellStyle name="RISKtopEdge 3 2 31" xfId="36035"/>
    <cellStyle name="RISKtopEdge 3 2 32" xfId="36036"/>
    <cellStyle name="RISKtopEdge 3 2 33" xfId="36037"/>
    <cellStyle name="RISKtopEdge 3 2 34" xfId="36038"/>
    <cellStyle name="RISKtopEdge 3 2 35" xfId="36039"/>
    <cellStyle name="RISKtopEdge 3 2 36" xfId="36040"/>
    <cellStyle name="RISKtopEdge 3 2 37" xfId="36041"/>
    <cellStyle name="RISKtopEdge 3 2 38" xfId="36042"/>
    <cellStyle name="RISKtopEdge 3 2 39" xfId="36043"/>
    <cellStyle name="RISKtopEdge 3 2 4" xfId="36044"/>
    <cellStyle name="RISKtopEdge 3 2 40" xfId="36045"/>
    <cellStyle name="RISKtopEdge 3 2 41" xfId="36046"/>
    <cellStyle name="RISKtopEdge 3 2 42" xfId="36047"/>
    <cellStyle name="RISKtopEdge 3 2 43" xfId="36048"/>
    <cellStyle name="RISKtopEdge 3 2 44" xfId="36049"/>
    <cellStyle name="RISKtopEdge 3 2 45" xfId="36050"/>
    <cellStyle name="RISKtopEdge 3 2 46" xfId="36051"/>
    <cellStyle name="RISKtopEdge 3 2 47" xfId="36052"/>
    <cellStyle name="RISKtopEdge 3 2 48" xfId="36053"/>
    <cellStyle name="RISKtopEdge 3 2 49" xfId="36054"/>
    <cellStyle name="RISKtopEdge 3 2 5" xfId="36055"/>
    <cellStyle name="RISKtopEdge 3 2 6" xfId="36056"/>
    <cellStyle name="RISKtopEdge 3 2 7" xfId="36057"/>
    <cellStyle name="RISKtopEdge 3 2 8" xfId="36058"/>
    <cellStyle name="RISKtopEdge 3 2 9" xfId="36059"/>
    <cellStyle name="RISKtopEdge 3 20" xfId="36060"/>
    <cellStyle name="RISKtopEdge 3 21" xfId="36061"/>
    <cellStyle name="RISKtopEdge 3 22" xfId="36062"/>
    <cellStyle name="RISKtopEdge 3 23" xfId="36063"/>
    <cellStyle name="RISKtopEdge 3 24" xfId="36064"/>
    <cellStyle name="RISKtopEdge 3 25" xfId="36065"/>
    <cellStyle name="RISKtopEdge 3 26" xfId="36066"/>
    <cellStyle name="RISKtopEdge 3 27" xfId="36067"/>
    <cellStyle name="RISKtopEdge 3 28" xfId="36068"/>
    <cellStyle name="RISKtopEdge 3 29" xfId="36069"/>
    <cellStyle name="RISKtopEdge 3 3" xfId="36070"/>
    <cellStyle name="RISKtopEdge 3 3 2" xfId="36071"/>
    <cellStyle name="RISKtopEdge 3 3 3" xfId="36072"/>
    <cellStyle name="RISKtopEdge 3 3 4" xfId="36073"/>
    <cellStyle name="RISKtopEdge 3 3 5" xfId="36074"/>
    <cellStyle name="RISKtopEdge 3 3 6" xfId="36075"/>
    <cellStyle name="RISKtopEdge 3 30" xfId="36076"/>
    <cellStyle name="RISKtopEdge 3 31" xfId="36077"/>
    <cellStyle name="RISKtopEdge 3 32" xfId="36078"/>
    <cellStyle name="RISKtopEdge 3 33" xfId="36079"/>
    <cellStyle name="RISKtopEdge 3 34" xfId="36080"/>
    <cellStyle name="RISKtopEdge 3 35" xfId="36081"/>
    <cellStyle name="RISKtopEdge 3 36" xfId="36082"/>
    <cellStyle name="RISKtopEdge 3 37" xfId="36083"/>
    <cellStyle name="RISKtopEdge 3 38" xfId="36084"/>
    <cellStyle name="RISKtopEdge 3 39" xfId="36085"/>
    <cellStyle name="RISKtopEdge 3 4" xfId="36086"/>
    <cellStyle name="RISKtopEdge 3 4 2" xfId="36087"/>
    <cellStyle name="RISKtopEdge 3 4 3" xfId="36088"/>
    <cellStyle name="RISKtopEdge 3 4 4" xfId="36089"/>
    <cellStyle name="RISKtopEdge 3 4 5" xfId="36090"/>
    <cellStyle name="RISKtopEdge 3 4 6" xfId="36091"/>
    <cellStyle name="RISKtopEdge 3 40" xfId="36092"/>
    <cellStyle name="RISKtopEdge 3 41" xfId="36093"/>
    <cellStyle name="RISKtopEdge 3 42" xfId="36094"/>
    <cellStyle name="RISKtopEdge 3 43" xfId="36095"/>
    <cellStyle name="RISKtopEdge 3 44" xfId="36096"/>
    <cellStyle name="RISKtopEdge 3 45" xfId="36097"/>
    <cellStyle name="RISKtopEdge 3 46" xfId="36098"/>
    <cellStyle name="RISKtopEdge 3 5" xfId="36099"/>
    <cellStyle name="RISKtopEdge 3 6" xfId="36100"/>
    <cellStyle name="RISKtopEdge 3 7" xfId="36101"/>
    <cellStyle name="RISKtopEdge 3 8" xfId="36102"/>
    <cellStyle name="RISKtopEdge 3 9" xfId="36103"/>
    <cellStyle name="RISKtopEdge 30" xfId="36104"/>
    <cellStyle name="RISKtopEdge 31" xfId="36105"/>
    <cellStyle name="RISKtopEdge 32" xfId="36106"/>
    <cellStyle name="RISKtopEdge 33" xfId="36107"/>
    <cellStyle name="RISKtopEdge 34" xfId="36108"/>
    <cellStyle name="RISKtopEdge 35" xfId="36109"/>
    <cellStyle name="RISKtopEdge 36" xfId="36110"/>
    <cellStyle name="RISKtopEdge 37" xfId="36111"/>
    <cellStyle name="RISKtopEdge 38" xfId="36112"/>
    <cellStyle name="RISKtopEdge 39" xfId="36113"/>
    <cellStyle name="RISKtopEdge 4" xfId="36114"/>
    <cellStyle name="RISKtopEdge 4 10" xfId="36115"/>
    <cellStyle name="RISKtopEdge 4 11" xfId="36116"/>
    <cellStyle name="RISKtopEdge 4 12" xfId="36117"/>
    <cellStyle name="RISKtopEdge 4 13" xfId="36118"/>
    <cellStyle name="RISKtopEdge 4 14" xfId="36119"/>
    <cellStyle name="RISKtopEdge 4 15" xfId="36120"/>
    <cellStyle name="RISKtopEdge 4 16" xfId="36121"/>
    <cellStyle name="RISKtopEdge 4 17" xfId="36122"/>
    <cellStyle name="RISKtopEdge 4 18" xfId="36123"/>
    <cellStyle name="RISKtopEdge 4 19" xfId="36124"/>
    <cellStyle name="RISKtopEdge 4 2" xfId="36125"/>
    <cellStyle name="RISKtopEdge 4 2 10" xfId="36126"/>
    <cellStyle name="RISKtopEdge 4 2 11" xfId="36127"/>
    <cellStyle name="RISKtopEdge 4 2 12" xfId="36128"/>
    <cellStyle name="RISKtopEdge 4 2 13" xfId="36129"/>
    <cellStyle name="RISKtopEdge 4 2 14" xfId="36130"/>
    <cellStyle name="RISKtopEdge 4 2 15" xfId="36131"/>
    <cellStyle name="RISKtopEdge 4 2 16" xfId="36132"/>
    <cellStyle name="RISKtopEdge 4 2 17" xfId="36133"/>
    <cellStyle name="RISKtopEdge 4 2 18" xfId="36134"/>
    <cellStyle name="RISKtopEdge 4 2 19" xfId="36135"/>
    <cellStyle name="RISKtopEdge 4 2 2" xfId="36136"/>
    <cellStyle name="RISKtopEdge 4 2 20" xfId="36137"/>
    <cellStyle name="RISKtopEdge 4 2 21" xfId="36138"/>
    <cellStyle name="RISKtopEdge 4 2 22" xfId="36139"/>
    <cellStyle name="RISKtopEdge 4 2 23" xfId="36140"/>
    <cellStyle name="RISKtopEdge 4 2 24" xfId="36141"/>
    <cellStyle name="RISKtopEdge 4 2 25" xfId="36142"/>
    <cellStyle name="RISKtopEdge 4 2 26" xfId="36143"/>
    <cellStyle name="RISKtopEdge 4 2 27" xfId="36144"/>
    <cellStyle name="RISKtopEdge 4 2 28" xfId="36145"/>
    <cellStyle name="RISKtopEdge 4 2 29" xfId="36146"/>
    <cellStyle name="RISKtopEdge 4 2 3" xfId="36147"/>
    <cellStyle name="RISKtopEdge 4 2 30" xfId="36148"/>
    <cellStyle name="RISKtopEdge 4 2 31" xfId="36149"/>
    <cellStyle name="RISKtopEdge 4 2 32" xfId="36150"/>
    <cellStyle name="RISKtopEdge 4 2 33" xfId="36151"/>
    <cellStyle name="RISKtopEdge 4 2 34" xfId="36152"/>
    <cellStyle name="RISKtopEdge 4 2 35" xfId="36153"/>
    <cellStyle name="RISKtopEdge 4 2 36" xfId="36154"/>
    <cellStyle name="RISKtopEdge 4 2 37" xfId="36155"/>
    <cellStyle name="RISKtopEdge 4 2 38" xfId="36156"/>
    <cellStyle name="RISKtopEdge 4 2 39" xfId="36157"/>
    <cellStyle name="RISKtopEdge 4 2 4" xfId="36158"/>
    <cellStyle name="RISKtopEdge 4 2 40" xfId="36159"/>
    <cellStyle name="RISKtopEdge 4 2 41" xfId="36160"/>
    <cellStyle name="RISKtopEdge 4 2 42" xfId="36161"/>
    <cellStyle name="RISKtopEdge 4 2 43" xfId="36162"/>
    <cellStyle name="RISKtopEdge 4 2 44" xfId="36163"/>
    <cellStyle name="RISKtopEdge 4 2 45" xfId="36164"/>
    <cellStyle name="RISKtopEdge 4 2 46" xfId="36165"/>
    <cellStyle name="RISKtopEdge 4 2 47" xfId="36166"/>
    <cellStyle name="RISKtopEdge 4 2 48" xfId="36167"/>
    <cellStyle name="RISKtopEdge 4 2 49" xfId="36168"/>
    <cellStyle name="RISKtopEdge 4 2 5" xfId="36169"/>
    <cellStyle name="RISKtopEdge 4 2 6" xfId="36170"/>
    <cellStyle name="RISKtopEdge 4 2 7" xfId="36171"/>
    <cellStyle name="RISKtopEdge 4 2 8" xfId="36172"/>
    <cellStyle name="RISKtopEdge 4 2 9" xfId="36173"/>
    <cellStyle name="RISKtopEdge 4 20" xfId="36174"/>
    <cellStyle name="RISKtopEdge 4 21" xfId="36175"/>
    <cellStyle name="RISKtopEdge 4 22" xfId="36176"/>
    <cellStyle name="RISKtopEdge 4 23" xfId="36177"/>
    <cellStyle name="RISKtopEdge 4 24" xfId="36178"/>
    <cellStyle name="RISKtopEdge 4 25" xfId="36179"/>
    <cellStyle name="RISKtopEdge 4 26" xfId="36180"/>
    <cellStyle name="RISKtopEdge 4 27" xfId="36181"/>
    <cellStyle name="RISKtopEdge 4 28" xfId="36182"/>
    <cellStyle name="RISKtopEdge 4 29" xfId="36183"/>
    <cellStyle name="RISKtopEdge 4 3" xfId="36184"/>
    <cellStyle name="RISKtopEdge 4 30" xfId="36185"/>
    <cellStyle name="RISKtopEdge 4 31" xfId="36186"/>
    <cellStyle name="RISKtopEdge 4 32" xfId="36187"/>
    <cellStyle name="RISKtopEdge 4 33" xfId="36188"/>
    <cellStyle name="RISKtopEdge 4 34" xfId="36189"/>
    <cellStyle name="RISKtopEdge 4 35" xfId="36190"/>
    <cellStyle name="RISKtopEdge 4 36" xfId="36191"/>
    <cellStyle name="RISKtopEdge 4 37" xfId="36192"/>
    <cellStyle name="RISKtopEdge 4 38" xfId="36193"/>
    <cellStyle name="RISKtopEdge 4 39" xfId="36194"/>
    <cellStyle name="RISKtopEdge 4 4" xfId="36195"/>
    <cellStyle name="RISKtopEdge 4 40" xfId="36196"/>
    <cellStyle name="RISKtopEdge 4 41" xfId="36197"/>
    <cellStyle name="RISKtopEdge 4 42" xfId="36198"/>
    <cellStyle name="RISKtopEdge 4 43" xfId="36199"/>
    <cellStyle name="RISKtopEdge 4 44" xfId="36200"/>
    <cellStyle name="RISKtopEdge 4 45" xfId="36201"/>
    <cellStyle name="RISKtopEdge 4 46" xfId="36202"/>
    <cellStyle name="RISKtopEdge 4 47" xfId="36203"/>
    <cellStyle name="RISKtopEdge 4 48" xfId="36204"/>
    <cellStyle name="RISKtopEdge 4 49" xfId="36205"/>
    <cellStyle name="RISKtopEdge 4 5" xfId="36206"/>
    <cellStyle name="RISKtopEdge 4 6" xfId="36207"/>
    <cellStyle name="RISKtopEdge 4 7" xfId="36208"/>
    <cellStyle name="RISKtopEdge 4 8" xfId="36209"/>
    <cellStyle name="RISKtopEdge 4 9" xfId="36210"/>
    <cellStyle name="RISKtopEdge 40" xfId="36211"/>
    <cellStyle name="RISKtopEdge 41" xfId="36212"/>
    <cellStyle name="RISKtopEdge 42" xfId="36213"/>
    <cellStyle name="RISKtopEdge 43" xfId="36214"/>
    <cellStyle name="RISKtopEdge 44" xfId="36215"/>
    <cellStyle name="RISKtopEdge 45" xfId="36216"/>
    <cellStyle name="RISKtopEdge 46" xfId="36217"/>
    <cellStyle name="RISKtopEdge 47" xfId="36218"/>
    <cellStyle name="RISKtopEdge 48" xfId="36219"/>
    <cellStyle name="RISKtopEdge 49" xfId="36220"/>
    <cellStyle name="RISKtopEdge 5" xfId="36221"/>
    <cellStyle name="RISKtopEdge 5 2" xfId="36222"/>
    <cellStyle name="RISKtopEdge 5 3" xfId="36223"/>
    <cellStyle name="RISKtopEdge 5 4" xfId="36224"/>
    <cellStyle name="RISKtopEdge 5 5" xfId="36225"/>
    <cellStyle name="RISKtopEdge 5 6" xfId="36226"/>
    <cellStyle name="RISKtopEdge 6" xfId="36227"/>
    <cellStyle name="RISKtopEdge 6 2" xfId="36228"/>
    <cellStyle name="RISKtopEdge 6 3" xfId="36229"/>
    <cellStyle name="RISKtopEdge 6 4" xfId="36230"/>
    <cellStyle name="RISKtopEdge 6 5" xfId="36231"/>
    <cellStyle name="RISKtopEdge 6 6" xfId="36232"/>
    <cellStyle name="RISKtopEdge 7" xfId="36233"/>
    <cellStyle name="RISKtopEdge 8" xfId="36234"/>
    <cellStyle name="RISKtopEdge 9" xfId="36235"/>
    <cellStyle name="RISKtrCorner" xfId="36236"/>
    <cellStyle name="RISKtrCorner 10" xfId="36237"/>
    <cellStyle name="RISKtrCorner 11" xfId="36238"/>
    <cellStyle name="RISKtrCorner 12" xfId="36239"/>
    <cellStyle name="RISKtrCorner 13" xfId="36240"/>
    <cellStyle name="RISKtrCorner 14" xfId="36241"/>
    <cellStyle name="RISKtrCorner 15" xfId="36242"/>
    <cellStyle name="RISKtrCorner 16" xfId="36243"/>
    <cellStyle name="RISKtrCorner 17" xfId="36244"/>
    <cellStyle name="RISKtrCorner 18" xfId="36245"/>
    <cellStyle name="RISKtrCorner 19" xfId="36246"/>
    <cellStyle name="RISKtrCorner 2" xfId="36247"/>
    <cellStyle name="RISKtrCorner 2 10" xfId="36248"/>
    <cellStyle name="RISKtrCorner 2 11" xfId="36249"/>
    <cellStyle name="RISKtrCorner 2 12" xfId="36250"/>
    <cellStyle name="RISKtrCorner 2 13" xfId="36251"/>
    <cellStyle name="RISKtrCorner 2 14" xfId="36252"/>
    <cellStyle name="RISKtrCorner 2 15" xfId="36253"/>
    <cellStyle name="RISKtrCorner 2 16" xfId="36254"/>
    <cellStyle name="RISKtrCorner 2 17" xfId="36255"/>
    <cellStyle name="RISKtrCorner 2 18" xfId="36256"/>
    <cellStyle name="RISKtrCorner 2 19" xfId="36257"/>
    <cellStyle name="RISKtrCorner 2 2" xfId="36258"/>
    <cellStyle name="RISKtrCorner 2 2 10" xfId="36259"/>
    <cellStyle name="RISKtrCorner 2 2 11" xfId="36260"/>
    <cellStyle name="RISKtrCorner 2 2 12" xfId="36261"/>
    <cellStyle name="RISKtrCorner 2 2 13" xfId="36262"/>
    <cellStyle name="RISKtrCorner 2 2 14" xfId="36263"/>
    <cellStyle name="RISKtrCorner 2 2 15" xfId="36264"/>
    <cellStyle name="RISKtrCorner 2 2 16" xfId="36265"/>
    <cellStyle name="RISKtrCorner 2 2 17" xfId="36266"/>
    <cellStyle name="RISKtrCorner 2 2 18" xfId="36267"/>
    <cellStyle name="RISKtrCorner 2 2 19" xfId="36268"/>
    <cellStyle name="RISKtrCorner 2 2 2" xfId="36269"/>
    <cellStyle name="RISKtrCorner 2 2 2 10" xfId="36270"/>
    <cellStyle name="RISKtrCorner 2 2 2 11" xfId="36271"/>
    <cellStyle name="RISKtrCorner 2 2 2 12" xfId="36272"/>
    <cellStyle name="RISKtrCorner 2 2 2 13" xfId="36273"/>
    <cellStyle name="RISKtrCorner 2 2 2 14" xfId="36274"/>
    <cellStyle name="RISKtrCorner 2 2 2 15" xfId="36275"/>
    <cellStyle name="RISKtrCorner 2 2 2 16" xfId="36276"/>
    <cellStyle name="RISKtrCorner 2 2 2 17" xfId="36277"/>
    <cellStyle name="RISKtrCorner 2 2 2 18" xfId="36278"/>
    <cellStyle name="RISKtrCorner 2 2 2 19" xfId="36279"/>
    <cellStyle name="RISKtrCorner 2 2 2 2" xfId="36280"/>
    <cellStyle name="RISKtrCorner 2 2 2 20" xfId="36281"/>
    <cellStyle name="RISKtrCorner 2 2 2 21" xfId="36282"/>
    <cellStyle name="RISKtrCorner 2 2 2 22" xfId="36283"/>
    <cellStyle name="RISKtrCorner 2 2 2 23" xfId="36284"/>
    <cellStyle name="RISKtrCorner 2 2 2 24" xfId="36285"/>
    <cellStyle name="RISKtrCorner 2 2 2 25" xfId="36286"/>
    <cellStyle name="RISKtrCorner 2 2 2 26" xfId="36287"/>
    <cellStyle name="RISKtrCorner 2 2 2 27" xfId="36288"/>
    <cellStyle name="RISKtrCorner 2 2 2 28" xfId="36289"/>
    <cellStyle name="RISKtrCorner 2 2 2 29" xfId="36290"/>
    <cellStyle name="RISKtrCorner 2 2 2 3" xfId="36291"/>
    <cellStyle name="RISKtrCorner 2 2 2 30" xfId="36292"/>
    <cellStyle name="RISKtrCorner 2 2 2 31" xfId="36293"/>
    <cellStyle name="RISKtrCorner 2 2 2 32" xfId="36294"/>
    <cellStyle name="RISKtrCorner 2 2 2 33" xfId="36295"/>
    <cellStyle name="RISKtrCorner 2 2 2 34" xfId="36296"/>
    <cellStyle name="RISKtrCorner 2 2 2 35" xfId="36297"/>
    <cellStyle name="RISKtrCorner 2 2 2 36" xfId="36298"/>
    <cellStyle name="RISKtrCorner 2 2 2 37" xfId="36299"/>
    <cellStyle name="RISKtrCorner 2 2 2 38" xfId="36300"/>
    <cellStyle name="RISKtrCorner 2 2 2 39" xfId="36301"/>
    <cellStyle name="RISKtrCorner 2 2 2 4" xfId="36302"/>
    <cellStyle name="RISKtrCorner 2 2 2 40" xfId="36303"/>
    <cellStyle name="RISKtrCorner 2 2 2 41" xfId="36304"/>
    <cellStyle name="RISKtrCorner 2 2 2 42" xfId="36305"/>
    <cellStyle name="RISKtrCorner 2 2 2 43" xfId="36306"/>
    <cellStyle name="RISKtrCorner 2 2 2 44" xfId="36307"/>
    <cellStyle name="RISKtrCorner 2 2 2 45" xfId="36308"/>
    <cellStyle name="RISKtrCorner 2 2 2 46" xfId="36309"/>
    <cellStyle name="RISKtrCorner 2 2 2 47" xfId="36310"/>
    <cellStyle name="RISKtrCorner 2 2 2 48" xfId="36311"/>
    <cellStyle name="RISKtrCorner 2 2 2 49" xfId="36312"/>
    <cellStyle name="RISKtrCorner 2 2 2 5" xfId="36313"/>
    <cellStyle name="RISKtrCorner 2 2 2 6" xfId="36314"/>
    <cellStyle name="RISKtrCorner 2 2 2 7" xfId="36315"/>
    <cellStyle name="RISKtrCorner 2 2 2 8" xfId="36316"/>
    <cellStyle name="RISKtrCorner 2 2 2 9" xfId="36317"/>
    <cellStyle name="RISKtrCorner 2 2 20" xfId="36318"/>
    <cellStyle name="RISKtrCorner 2 2 21" xfId="36319"/>
    <cellStyle name="RISKtrCorner 2 2 22" xfId="36320"/>
    <cellStyle name="RISKtrCorner 2 2 23" xfId="36321"/>
    <cellStyle name="RISKtrCorner 2 2 24" xfId="36322"/>
    <cellStyle name="RISKtrCorner 2 2 25" xfId="36323"/>
    <cellStyle name="RISKtrCorner 2 2 26" xfId="36324"/>
    <cellStyle name="RISKtrCorner 2 2 27" xfId="36325"/>
    <cellStyle name="RISKtrCorner 2 2 28" xfId="36326"/>
    <cellStyle name="RISKtrCorner 2 2 29" xfId="36327"/>
    <cellStyle name="RISKtrCorner 2 2 3" xfId="36328"/>
    <cellStyle name="RISKtrCorner 2 2 30" xfId="36329"/>
    <cellStyle name="RISKtrCorner 2 2 31" xfId="36330"/>
    <cellStyle name="RISKtrCorner 2 2 32" xfId="36331"/>
    <cellStyle name="RISKtrCorner 2 2 33" xfId="36332"/>
    <cellStyle name="RISKtrCorner 2 2 34" xfId="36333"/>
    <cellStyle name="RISKtrCorner 2 2 35" xfId="36334"/>
    <cellStyle name="RISKtrCorner 2 2 36" xfId="36335"/>
    <cellStyle name="RISKtrCorner 2 2 37" xfId="36336"/>
    <cellStyle name="RISKtrCorner 2 2 38" xfId="36337"/>
    <cellStyle name="RISKtrCorner 2 2 39" xfId="36338"/>
    <cellStyle name="RISKtrCorner 2 2 4" xfId="36339"/>
    <cellStyle name="RISKtrCorner 2 2 40" xfId="36340"/>
    <cellStyle name="RISKtrCorner 2 2 41" xfId="36341"/>
    <cellStyle name="RISKtrCorner 2 2 42" xfId="36342"/>
    <cellStyle name="RISKtrCorner 2 2 43" xfId="36343"/>
    <cellStyle name="RISKtrCorner 2 2 44" xfId="36344"/>
    <cellStyle name="RISKtrCorner 2 2 45" xfId="36345"/>
    <cellStyle name="RISKtrCorner 2 2 46" xfId="36346"/>
    <cellStyle name="RISKtrCorner 2 2 47" xfId="36347"/>
    <cellStyle name="RISKtrCorner 2 2 48" xfId="36348"/>
    <cellStyle name="RISKtrCorner 2 2 49" xfId="36349"/>
    <cellStyle name="RISKtrCorner 2 2 5" xfId="36350"/>
    <cellStyle name="RISKtrCorner 2 2 6" xfId="36351"/>
    <cellStyle name="RISKtrCorner 2 2 7" xfId="36352"/>
    <cellStyle name="RISKtrCorner 2 2 8" xfId="36353"/>
    <cellStyle name="RISKtrCorner 2 2 9" xfId="36354"/>
    <cellStyle name="RISKtrCorner 2 20" xfId="36355"/>
    <cellStyle name="RISKtrCorner 2 21" xfId="36356"/>
    <cellStyle name="RISKtrCorner 2 22" xfId="36357"/>
    <cellStyle name="RISKtrCorner 2 23" xfId="36358"/>
    <cellStyle name="RISKtrCorner 2 24" xfId="36359"/>
    <cellStyle name="RISKtrCorner 2 25" xfId="36360"/>
    <cellStyle name="RISKtrCorner 2 26" xfId="36361"/>
    <cellStyle name="RISKtrCorner 2 27" xfId="36362"/>
    <cellStyle name="RISKtrCorner 2 28" xfId="36363"/>
    <cellStyle name="RISKtrCorner 2 29" xfId="36364"/>
    <cellStyle name="RISKtrCorner 2 3" xfId="36365"/>
    <cellStyle name="RISKtrCorner 2 3 2" xfId="36366"/>
    <cellStyle name="RISKtrCorner 2 3 3" xfId="36367"/>
    <cellStyle name="RISKtrCorner 2 3 4" xfId="36368"/>
    <cellStyle name="RISKtrCorner 2 3 5" xfId="36369"/>
    <cellStyle name="RISKtrCorner 2 3 6" xfId="36370"/>
    <cellStyle name="RISKtrCorner 2 30" xfId="36371"/>
    <cellStyle name="RISKtrCorner 2 31" xfId="36372"/>
    <cellStyle name="RISKtrCorner 2 32" xfId="36373"/>
    <cellStyle name="RISKtrCorner 2 33" xfId="36374"/>
    <cellStyle name="RISKtrCorner 2 34" xfId="36375"/>
    <cellStyle name="RISKtrCorner 2 35" xfId="36376"/>
    <cellStyle name="RISKtrCorner 2 36" xfId="36377"/>
    <cellStyle name="RISKtrCorner 2 37" xfId="36378"/>
    <cellStyle name="RISKtrCorner 2 38" xfId="36379"/>
    <cellStyle name="RISKtrCorner 2 39" xfId="36380"/>
    <cellStyle name="RISKtrCorner 2 4" xfId="36381"/>
    <cellStyle name="RISKtrCorner 2 4 2" xfId="36382"/>
    <cellStyle name="RISKtrCorner 2 4 3" xfId="36383"/>
    <cellStyle name="RISKtrCorner 2 4 4" xfId="36384"/>
    <cellStyle name="RISKtrCorner 2 4 5" xfId="36385"/>
    <cellStyle name="RISKtrCorner 2 4 6" xfId="36386"/>
    <cellStyle name="RISKtrCorner 2 40" xfId="36387"/>
    <cellStyle name="RISKtrCorner 2 41" xfId="36388"/>
    <cellStyle name="RISKtrCorner 2 42" xfId="36389"/>
    <cellStyle name="RISKtrCorner 2 43" xfId="36390"/>
    <cellStyle name="RISKtrCorner 2 44" xfId="36391"/>
    <cellStyle name="RISKtrCorner 2 45" xfId="36392"/>
    <cellStyle name="RISKtrCorner 2 46" xfId="36393"/>
    <cellStyle name="RISKtrCorner 2 5" xfId="36394"/>
    <cellStyle name="RISKtrCorner 2 6" xfId="36395"/>
    <cellStyle name="RISKtrCorner 2 7" xfId="36396"/>
    <cellStyle name="RISKtrCorner 2 8" xfId="36397"/>
    <cellStyle name="RISKtrCorner 2 9" xfId="36398"/>
    <cellStyle name="RISKtrCorner 20" xfId="36399"/>
    <cellStyle name="RISKtrCorner 21" xfId="36400"/>
    <cellStyle name="RISKtrCorner 22" xfId="36401"/>
    <cellStyle name="RISKtrCorner 23" xfId="36402"/>
    <cellStyle name="RISKtrCorner 24" xfId="36403"/>
    <cellStyle name="RISKtrCorner 25" xfId="36404"/>
    <cellStyle name="RISKtrCorner 26" xfId="36405"/>
    <cellStyle name="RISKtrCorner 27" xfId="36406"/>
    <cellStyle name="RISKtrCorner 28" xfId="36407"/>
    <cellStyle name="RISKtrCorner 29" xfId="36408"/>
    <cellStyle name="RISKtrCorner 3" xfId="36409"/>
    <cellStyle name="RISKtrCorner 3 10" xfId="36410"/>
    <cellStyle name="RISKtrCorner 3 11" xfId="36411"/>
    <cellStyle name="RISKtrCorner 3 12" xfId="36412"/>
    <cellStyle name="RISKtrCorner 3 13" xfId="36413"/>
    <cellStyle name="RISKtrCorner 3 14" xfId="36414"/>
    <cellStyle name="RISKtrCorner 3 15" xfId="36415"/>
    <cellStyle name="RISKtrCorner 3 16" xfId="36416"/>
    <cellStyle name="RISKtrCorner 3 17" xfId="36417"/>
    <cellStyle name="RISKtrCorner 3 18" xfId="36418"/>
    <cellStyle name="RISKtrCorner 3 19" xfId="36419"/>
    <cellStyle name="RISKtrCorner 3 2" xfId="36420"/>
    <cellStyle name="RISKtrCorner 3 2 10" xfId="36421"/>
    <cellStyle name="RISKtrCorner 3 2 11" xfId="36422"/>
    <cellStyle name="RISKtrCorner 3 2 12" xfId="36423"/>
    <cellStyle name="RISKtrCorner 3 2 13" xfId="36424"/>
    <cellStyle name="RISKtrCorner 3 2 14" xfId="36425"/>
    <cellStyle name="RISKtrCorner 3 2 15" xfId="36426"/>
    <cellStyle name="RISKtrCorner 3 2 16" xfId="36427"/>
    <cellStyle name="RISKtrCorner 3 2 17" xfId="36428"/>
    <cellStyle name="RISKtrCorner 3 2 18" xfId="36429"/>
    <cellStyle name="RISKtrCorner 3 2 19" xfId="36430"/>
    <cellStyle name="RISKtrCorner 3 2 2" xfId="36431"/>
    <cellStyle name="RISKtrCorner 3 2 2 10" xfId="36432"/>
    <cellStyle name="RISKtrCorner 3 2 2 11" xfId="36433"/>
    <cellStyle name="RISKtrCorner 3 2 2 12" xfId="36434"/>
    <cellStyle name="RISKtrCorner 3 2 2 13" xfId="36435"/>
    <cellStyle name="RISKtrCorner 3 2 2 14" xfId="36436"/>
    <cellStyle name="RISKtrCorner 3 2 2 15" xfId="36437"/>
    <cellStyle name="RISKtrCorner 3 2 2 16" xfId="36438"/>
    <cellStyle name="RISKtrCorner 3 2 2 17" xfId="36439"/>
    <cellStyle name="RISKtrCorner 3 2 2 18" xfId="36440"/>
    <cellStyle name="RISKtrCorner 3 2 2 19" xfId="36441"/>
    <cellStyle name="RISKtrCorner 3 2 2 2" xfId="36442"/>
    <cellStyle name="RISKtrCorner 3 2 2 20" xfId="36443"/>
    <cellStyle name="RISKtrCorner 3 2 2 21" xfId="36444"/>
    <cellStyle name="RISKtrCorner 3 2 2 22" xfId="36445"/>
    <cellStyle name="RISKtrCorner 3 2 2 23" xfId="36446"/>
    <cellStyle name="RISKtrCorner 3 2 2 24" xfId="36447"/>
    <cellStyle name="RISKtrCorner 3 2 2 25" xfId="36448"/>
    <cellStyle name="RISKtrCorner 3 2 2 26" xfId="36449"/>
    <cellStyle name="RISKtrCorner 3 2 2 27" xfId="36450"/>
    <cellStyle name="RISKtrCorner 3 2 2 28" xfId="36451"/>
    <cellStyle name="RISKtrCorner 3 2 2 29" xfId="36452"/>
    <cellStyle name="RISKtrCorner 3 2 2 3" xfId="36453"/>
    <cellStyle name="RISKtrCorner 3 2 2 30" xfId="36454"/>
    <cellStyle name="RISKtrCorner 3 2 2 31" xfId="36455"/>
    <cellStyle name="RISKtrCorner 3 2 2 32" xfId="36456"/>
    <cellStyle name="RISKtrCorner 3 2 2 33" xfId="36457"/>
    <cellStyle name="RISKtrCorner 3 2 2 34" xfId="36458"/>
    <cellStyle name="RISKtrCorner 3 2 2 35" xfId="36459"/>
    <cellStyle name="RISKtrCorner 3 2 2 36" xfId="36460"/>
    <cellStyle name="RISKtrCorner 3 2 2 37" xfId="36461"/>
    <cellStyle name="RISKtrCorner 3 2 2 38" xfId="36462"/>
    <cellStyle name="RISKtrCorner 3 2 2 39" xfId="36463"/>
    <cellStyle name="RISKtrCorner 3 2 2 4" xfId="36464"/>
    <cellStyle name="RISKtrCorner 3 2 2 40" xfId="36465"/>
    <cellStyle name="RISKtrCorner 3 2 2 41" xfId="36466"/>
    <cellStyle name="RISKtrCorner 3 2 2 42" xfId="36467"/>
    <cellStyle name="RISKtrCorner 3 2 2 43" xfId="36468"/>
    <cellStyle name="RISKtrCorner 3 2 2 44" xfId="36469"/>
    <cellStyle name="RISKtrCorner 3 2 2 45" xfId="36470"/>
    <cellStyle name="RISKtrCorner 3 2 2 46" xfId="36471"/>
    <cellStyle name="RISKtrCorner 3 2 2 47" xfId="36472"/>
    <cellStyle name="RISKtrCorner 3 2 2 48" xfId="36473"/>
    <cellStyle name="RISKtrCorner 3 2 2 49" xfId="36474"/>
    <cellStyle name="RISKtrCorner 3 2 2 5" xfId="36475"/>
    <cellStyle name="RISKtrCorner 3 2 2 6" xfId="36476"/>
    <cellStyle name="RISKtrCorner 3 2 2 7" xfId="36477"/>
    <cellStyle name="RISKtrCorner 3 2 2 8" xfId="36478"/>
    <cellStyle name="RISKtrCorner 3 2 2 9" xfId="36479"/>
    <cellStyle name="RISKtrCorner 3 2 20" xfId="36480"/>
    <cellStyle name="RISKtrCorner 3 2 21" xfId="36481"/>
    <cellStyle name="RISKtrCorner 3 2 22" xfId="36482"/>
    <cellStyle name="RISKtrCorner 3 2 23" xfId="36483"/>
    <cellStyle name="RISKtrCorner 3 2 24" xfId="36484"/>
    <cellStyle name="RISKtrCorner 3 2 25" xfId="36485"/>
    <cellStyle name="RISKtrCorner 3 2 26" xfId="36486"/>
    <cellStyle name="RISKtrCorner 3 2 27" xfId="36487"/>
    <cellStyle name="RISKtrCorner 3 2 28" xfId="36488"/>
    <cellStyle name="RISKtrCorner 3 2 29" xfId="36489"/>
    <cellStyle name="RISKtrCorner 3 2 3" xfId="36490"/>
    <cellStyle name="RISKtrCorner 3 2 30" xfId="36491"/>
    <cellStyle name="RISKtrCorner 3 2 31" xfId="36492"/>
    <cellStyle name="RISKtrCorner 3 2 32" xfId="36493"/>
    <cellStyle name="RISKtrCorner 3 2 33" xfId="36494"/>
    <cellStyle name="RISKtrCorner 3 2 34" xfId="36495"/>
    <cellStyle name="RISKtrCorner 3 2 35" xfId="36496"/>
    <cellStyle name="RISKtrCorner 3 2 36" xfId="36497"/>
    <cellStyle name="RISKtrCorner 3 2 37" xfId="36498"/>
    <cellStyle name="RISKtrCorner 3 2 38" xfId="36499"/>
    <cellStyle name="RISKtrCorner 3 2 39" xfId="36500"/>
    <cellStyle name="RISKtrCorner 3 2 4" xfId="36501"/>
    <cellStyle name="RISKtrCorner 3 2 40" xfId="36502"/>
    <cellStyle name="RISKtrCorner 3 2 41" xfId="36503"/>
    <cellStyle name="RISKtrCorner 3 2 42" xfId="36504"/>
    <cellStyle name="RISKtrCorner 3 2 43" xfId="36505"/>
    <cellStyle name="RISKtrCorner 3 2 44" xfId="36506"/>
    <cellStyle name="RISKtrCorner 3 2 45" xfId="36507"/>
    <cellStyle name="RISKtrCorner 3 2 46" xfId="36508"/>
    <cellStyle name="RISKtrCorner 3 2 47" xfId="36509"/>
    <cellStyle name="RISKtrCorner 3 2 48" xfId="36510"/>
    <cellStyle name="RISKtrCorner 3 2 49" xfId="36511"/>
    <cellStyle name="RISKtrCorner 3 2 5" xfId="36512"/>
    <cellStyle name="RISKtrCorner 3 2 6" xfId="36513"/>
    <cellStyle name="RISKtrCorner 3 2 7" xfId="36514"/>
    <cellStyle name="RISKtrCorner 3 2 8" xfId="36515"/>
    <cellStyle name="RISKtrCorner 3 2 9" xfId="36516"/>
    <cellStyle name="RISKtrCorner 3 20" xfId="36517"/>
    <cellStyle name="RISKtrCorner 3 21" xfId="36518"/>
    <cellStyle name="RISKtrCorner 3 22" xfId="36519"/>
    <cellStyle name="RISKtrCorner 3 23" xfId="36520"/>
    <cellStyle name="RISKtrCorner 3 24" xfId="36521"/>
    <cellStyle name="RISKtrCorner 3 25" xfId="36522"/>
    <cellStyle name="RISKtrCorner 3 26" xfId="36523"/>
    <cellStyle name="RISKtrCorner 3 27" xfId="36524"/>
    <cellStyle name="RISKtrCorner 3 28" xfId="36525"/>
    <cellStyle name="RISKtrCorner 3 29" xfId="36526"/>
    <cellStyle name="RISKtrCorner 3 3" xfId="36527"/>
    <cellStyle name="RISKtrCorner 3 3 2" xfId="36528"/>
    <cellStyle name="RISKtrCorner 3 3 3" xfId="36529"/>
    <cellStyle name="RISKtrCorner 3 3 4" xfId="36530"/>
    <cellStyle name="RISKtrCorner 3 3 5" xfId="36531"/>
    <cellStyle name="RISKtrCorner 3 3 6" xfId="36532"/>
    <cellStyle name="RISKtrCorner 3 30" xfId="36533"/>
    <cellStyle name="RISKtrCorner 3 31" xfId="36534"/>
    <cellStyle name="RISKtrCorner 3 32" xfId="36535"/>
    <cellStyle name="RISKtrCorner 3 33" xfId="36536"/>
    <cellStyle name="RISKtrCorner 3 34" xfId="36537"/>
    <cellStyle name="RISKtrCorner 3 35" xfId="36538"/>
    <cellStyle name="RISKtrCorner 3 36" xfId="36539"/>
    <cellStyle name="RISKtrCorner 3 37" xfId="36540"/>
    <cellStyle name="RISKtrCorner 3 38" xfId="36541"/>
    <cellStyle name="RISKtrCorner 3 39" xfId="36542"/>
    <cellStyle name="RISKtrCorner 3 4" xfId="36543"/>
    <cellStyle name="RISKtrCorner 3 4 2" xfId="36544"/>
    <cellStyle name="RISKtrCorner 3 4 3" xfId="36545"/>
    <cellStyle name="RISKtrCorner 3 4 4" xfId="36546"/>
    <cellStyle name="RISKtrCorner 3 4 5" xfId="36547"/>
    <cellStyle name="RISKtrCorner 3 4 6" xfId="36548"/>
    <cellStyle name="RISKtrCorner 3 40" xfId="36549"/>
    <cellStyle name="RISKtrCorner 3 41" xfId="36550"/>
    <cellStyle name="RISKtrCorner 3 42" xfId="36551"/>
    <cellStyle name="RISKtrCorner 3 43" xfId="36552"/>
    <cellStyle name="RISKtrCorner 3 44" xfId="36553"/>
    <cellStyle name="RISKtrCorner 3 45" xfId="36554"/>
    <cellStyle name="RISKtrCorner 3 46" xfId="36555"/>
    <cellStyle name="RISKtrCorner 3 5" xfId="36556"/>
    <cellStyle name="RISKtrCorner 3 6" xfId="36557"/>
    <cellStyle name="RISKtrCorner 3 7" xfId="36558"/>
    <cellStyle name="RISKtrCorner 3 8" xfId="36559"/>
    <cellStyle name="RISKtrCorner 3 9" xfId="36560"/>
    <cellStyle name="RISKtrCorner 30" xfId="36561"/>
    <cellStyle name="RISKtrCorner 31" xfId="36562"/>
    <cellStyle name="RISKtrCorner 32" xfId="36563"/>
    <cellStyle name="RISKtrCorner 33" xfId="36564"/>
    <cellStyle name="RISKtrCorner 34" xfId="36565"/>
    <cellStyle name="RISKtrCorner 35" xfId="36566"/>
    <cellStyle name="RISKtrCorner 36" xfId="36567"/>
    <cellStyle name="RISKtrCorner 37" xfId="36568"/>
    <cellStyle name="RISKtrCorner 38" xfId="36569"/>
    <cellStyle name="RISKtrCorner 39" xfId="36570"/>
    <cellStyle name="RISKtrCorner 4" xfId="36571"/>
    <cellStyle name="RISKtrCorner 4 10" xfId="36572"/>
    <cellStyle name="RISKtrCorner 4 11" xfId="36573"/>
    <cellStyle name="RISKtrCorner 4 12" xfId="36574"/>
    <cellStyle name="RISKtrCorner 4 13" xfId="36575"/>
    <cellStyle name="RISKtrCorner 4 14" xfId="36576"/>
    <cellStyle name="RISKtrCorner 4 15" xfId="36577"/>
    <cellStyle name="RISKtrCorner 4 16" xfId="36578"/>
    <cellStyle name="RISKtrCorner 4 17" xfId="36579"/>
    <cellStyle name="RISKtrCorner 4 18" xfId="36580"/>
    <cellStyle name="RISKtrCorner 4 19" xfId="36581"/>
    <cellStyle name="RISKtrCorner 4 2" xfId="36582"/>
    <cellStyle name="RISKtrCorner 4 2 10" xfId="36583"/>
    <cellStyle name="RISKtrCorner 4 2 11" xfId="36584"/>
    <cellStyle name="RISKtrCorner 4 2 12" xfId="36585"/>
    <cellStyle name="RISKtrCorner 4 2 13" xfId="36586"/>
    <cellStyle name="RISKtrCorner 4 2 14" xfId="36587"/>
    <cellStyle name="RISKtrCorner 4 2 15" xfId="36588"/>
    <cellStyle name="RISKtrCorner 4 2 16" xfId="36589"/>
    <cellStyle name="RISKtrCorner 4 2 17" xfId="36590"/>
    <cellStyle name="RISKtrCorner 4 2 18" xfId="36591"/>
    <cellStyle name="RISKtrCorner 4 2 19" xfId="36592"/>
    <cellStyle name="RISKtrCorner 4 2 2" xfId="36593"/>
    <cellStyle name="RISKtrCorner 4 2 20" xfId="36594"/>
    <cellStyle name="RISKtrCorner 4 2 21" xfId="36595"/>
    <cellStyle name="RISKtrCorner 4 2 22" xfId="36596"/>
    <cellStyle name="RISKtrCorner 4 2 23" xfId="36597"/>
    <cellStyle name="RISKtrCorner 4 2 24" xfId="36598"/>
    <cellStyle name="RISKtrCorner 4 2 25" xfId="36599"/>
    <cellStyle name="RISKtrCorner 4 2 26" xfId="36600"/>
    <cellStyle name="RISKtrCorner 4 2 27" xfId="36601"/>
    <cellStyle name="RISKtrCorner 4 2 28" xfId="36602"/>
    <cellStyle name="RISKtrCorner 4 2 29" xfId="36603"/>
    <cellStyle name="RISKtrCorner 4 2 3" xfId="36604"/>
    <cellStyle name="RISKtrCorner 4 2 30" xfId="36605"/>
    <cellStyle name="RISKtrCorner 4 2 31" xfId="36606"/>
    <cellStyle name="RISKtrCorner 4 2 32" xfId="36607"/>
    <cellStyle name="RISKtrCorner 4 2 33" xfId="36608"/>
    <cellStyle name="RISKtrCorner 4 2 34" xfId="36609"/>
    <cellStyle name="RISKtrCorner 4 2 35" xfId="36610"/>
    <cellStyle name="RISKtrCorner 4 2 36" xfId="36611"/>
    <cellStyle name="RISKtrCorner 4 2 37" xfId="36612"/>
    <cellStyle name="RISKtrCorner 4 2 38" xfId="36613"/>
    <cellStyle name="RISKtrCorner 4 2 39" xfId="36614"/>
    <cellStyle name="RISKtrCorner 4 2 4" xfId="36615"/>
    <cellStyle name="RISKtrCorner 4 2 40" xfId="36616"/>
    <cellStyle name="RISKtrCorner 4 2 41" xfId="36617"/>
    <cellStyle name="RISKtrCorner 4 2 42" xfId="36618"/>
    <cellStyle name="RISKtrCorner 4 2 43" xfId="36619"/>
    <cellStyle name="RISKtrCorner 4 2 44" xfId="36620"/>
    <cellStyle name="RISKtrCorner 4 2 45" xfId="36621"/>
    <cellStyle name="RISKtrCorner 4 2 46" xfId="36622"/>
    <cellStyle name="RISKtrCorner 4 2 47" xfId="36623"/>
    <cellStyle name="RISKtrCorner 4 2 48" xfId="36624"/>
    <cellStyle name="RISKtrCorner 4 2 49" xfId="36625"/>
    <cellStyle name="RISKtrCorner 4 2 5" xfId="36626"/>
    <cellStyle name="RISKtrCorner 4 2 6" xfId="36627"/>
    <cellStyle name="RISKtrCorner 4 2 7" xfId="36628"/>
    <cellStyle name="RISKtrCorner 4 2 8" xfId="36629"/>
    <cellStyle name="RISKtrCorner 4 2 9" xfId="36630"/>
    <cellStyle name="RISKtrCorner 4 20" xfId="36631"/>
    <cellStyle name="RISKtrCorner 4 21" xfId="36632"/>
    <cellStyle name="RISKtrCorner 4 22" xfId="36633"/>
    <cellStyle name="RISKtrCorner 4 23" xfId="36634"/>
    <cellStyle name="RISKtrCorner 4 24" xfId="36635"/>
    <cellStyle name="RISKtrCorner 4 25" xfId="36636"/>
    <cellStyle name="RISKtrCorner 4 26" xfId="36637"/>
    <cellStyle name="RISKtrCorner 4 27" xfId="36638"/>
    <cellStyle name="RISKtrCorner 4 28" xfId="36639"/>
    <cellStyle name="RISKtrCorner 4 29" xfId="36640"/>
    <cellStyle name="RISKtrCorner 4 3" xfId="36641"/>
    <cellStyle name="RISKtrCorner 4 30" xfId="36642"/>
    <cellStyle name="RISKtrCorner 4 31" xfId="36643"/>
    <cellStyle name="RISKtrCorner 4 32" xfId="36644"/>
    <cellStyle name="RISKtrCorner 4 33" xfId="36645"/>
    <cellStyle name="RISKtrCorner 4 34" xfId="36646"/>
    <cellStyle name="RISKtrCorner 4 35" xfId="36647"/>
    <cellStyle name="RISKtrCorner 4 36" xfId="36648"/>
    <cellStyle name="RISKtrCorner 4 37" xfId="36649"/>
    <cellStyle name="RISKtrCorner 4 38" xfId="36650"/>
    <cellStyle name="RISKtrCorner 4 39" xfId="36651"/>
    <cellStyle name="RISKtrCorner 4 4" xfId="36652"/>
    <cellStyle name="RISKtrCorner 4 40" xfId="36653"/>
    <cellStyle name="RISKtrCorner 4 41" xfId="36654"/>
    <cellStyle name="RISKtrCorner 4 42" xfId="36655"/>
    <cellStyle name="RISKtrCorner 4 43" xfId="36656"/>
    <cellStyle name="RISKtrCorner 4 44" xfId="36657"/>
    <cellStyle name="RISKtrCorner 4 45" xfId="36658"/>
    <cellStyle name="RISKtrCorner 4 46" xfId="36659"/>
    <cellStyle name="RISKtrCorner 4 47" xfId="36660"/>
    <cellStyle name="RISKtrCorner 4 48" xfId="36661"/>
    <cellStyle name="RISKtrCorner 4 49" xfId="36662"/>
    <cellStyle name="RISKtrCorner 4 5" xfId="36663"/>
    <cellStyle name="RISKtrCorner 4 6" xfId="36664"/>
    <cellStyle name="RISKtrCorner 4 7" xfId="36665"/>
    <cellStyle name="RISKtrCorner 4 8" xfId="36666"/>
    <cellStyle name="RISKtrCorner 4 9" xfId="36667"/>
    <cellStyle name="RISKtrCorner 40" xfId="36668"/>
    <cellStyle name="RISKtrCorner 41" xfId="36669"/>
    <cellStyle name="RISKtrCorner 42" xfId="36670"/>
    <cellStyle name="RISKtrCorner 43" xfId="36671"/>
    <cellStyle name="RISKtrCorner 44" xfId="36672"/>
    <cellStyle name="RISKtrCorner 45" xfId="36673"/>
    <cellStyle name="RISKtrCorner 46" xfId="36674"/>
    <cellStyle name="RISKtrCorner 47" xfId="36675"/>
    <cellStyle name="RISKtrCorner 48" xfId="36676"/>
    <cellStyle name="RISKtrCorner 49" xfId="36677"/>
    <cellStyle name="RISKtrCorner 5" xfId="36678"/>
    <cellStyle name="RISKtrCorner 5 2" xfId="36679"/>
    <cellStyle name="RISKtrCorner 5 3" xfId="36680"/>
    <cellStyle name="RISKtrCorner 5 4" xfId="36681"/>
    <cellStyle name="RISKtrCorner 5 5" xfId="36682"/>
    <cellStyle name="RISKtrCorner 5 6" xfId="36683"/>
    <cellStyle name="RISKtrCorner 6" xfId="36684"/>
    <cellStyle name="RISKtrCorner 6 2" xfId="36685"/>
    <cellStyle name="RISKtrCorner 6 3" xfId="36686"/>
    <cellStyle name="RISKtrCorner 6 4" xfId="36687"/>
    <cellStyle name="RISKtrCorner 6 5" xfId="36688"/>
    <cellStyle name="RISKtrCorner 6 6" xfId="36689"/>
    <cellStyle name="RISKtrCorner 7" xfId="36690"/>
    <cellStyle name="RISKtrCorner 8" xfId="36691"/>
    <cellStyle name="RISKtrCorner 9" xfId="36692"/>
    <cellStyle name="ROA Ref" xfId="36693"/>
    <cellStyle name="ROA Ref 2" xfId="36694"/>
    <cellStyle name="ROA Ref 3" xfId="36695"/>
    <cellStyle name="ROA Ref 4" xfId="36696"/>
    <cellStyle name="ROA Ref_Do Nothing FY11" xfId="36697"/>
    <cellStyle name="Row_CategoryHeadings" xfId="36698"/>
    <cellStyle name="RowColTitle" xfId="36699"/>
    <cellStyle name="RowColTitle 10" xfId="36700"/>
    <cellStyle name="RowColTitle 11" xfId="36701"/>
    <cellStyle name="RowColTitle 12" xfId="36702"/>
    <cellStyle name="RowColTitle 13" xfId="36703"/>
    <cellStyle name="RowColTitle 14" xfId="36704"/>
    <cellStyle name="RowColTitle 15" xfId="36705"/>
    <cellStyle name="RowColTitle 16" xfId="36706"/>
    <cellStyle name="RowColTitle 17" xfId="36707"/>
    <cellStyle name="RowColTitle 18" xfId="36708"/>
    <cellStyle name="RowColTitle 19" xfId="36709"/>
    <cellStyle name="RowColTitle 2" xfId="36710"/>
    <cellStyle name="RowColTitle 2 10" xfId="36711"/>
    <cellStyle name="RowColTitle 2 11" xfId="36712"/>
    <cellStyle name="RowColTitle 2 12" xfId="36713"/>
    <cellStyle name="RowColTitle 2 13" xfId="36714"/>
    <cellStyle name="RowColTitle 2 14" xfId="36715"/>
    <cellStyle name="RowColTitle 2 15" xfId="36716"/>
    <cellStyle name="RowColTitle 2 16" xfId="36717"/>
    <cellStyle name="RowColTitle 2 17" xfId="36718"/>
    <cellStyle name="RowColTitle 2 18" xfId="36719"/>
    <cellStyle name="RowColTitle 2 19" xfId="36720"/>
    <cellStyle name="RowColTitle 2 2" xfId="36721"/>
    <cellStyle name="RowColTitle 2 2 10" xfId="36722"/>
    <cellStyle name="RowColTitle 2 2 11" xfId="36723"/>
    <cellStyle name="RowColTitle 2 2 12" xfId="36724"/>
    <cellStyle name="RowColTitle 2 2 13" xfId="36725"/>
    <cellStyle name="RowColTitle 2 2 14" xfId="36726"/>
    <cellStyle name="RowColTitle 2 2 15" xfId="36727"/>
    <cellStyle name="RowColTitle 2 2 16" xfId="36728"/>
    <cellStyle name="RowColTitle 2 2 17" xfId="36729"/>
    <cellStyle name="RowColTitle 2 2 18" xfId="36730"/>
    <cellStyle name="RowColTitle 2 2 19" xfId="36731"/>
    <cellStyle name="RowColTitle 2 2 2" xfId="36732"/>
    <cellStyle name="RowColTitle 2 2 20" xfId="36733"/>
    <cellStyle name="RowColTitle 2 2 21" xfId="36734"/>
    <cellStyle name="RowColTitle 2 2 3" xfId="36735"/>
    <cellStyle name="RowColTitle 2 2 4" xfId="36736"/>
    <cellStyle name="RowColTitle 2 2 5" xfId="36737"/>
    <cellStyle name="RowColTitle 2 2 6" xfId="36738"/>
    <cellStyle name="RowColTitle 2 2 7" xfId="36739"/>
    <cellStyle name="RowColTitle 2 2 8" xfId="36740"/>
    <cellStyle name="RowColTitle 2 2 9" xfId="36741"/>
    <cellStyle name="RowColTitle 2 20" xfId="36742"/>
    <cellStyle name="RowColTitle 2 21" xfId="36743"/>
    <cellStyle name="RowColTitle 2 22" xfId="36744"/>
    <cellStyle name="RowColTitle 2 3" xfId="36745"/>
    <cellStyle name="RowColTitle 2 4" xfId="36746"/>
    <cellStyle name="RowColTitle 2 5" xfId="36747"/>
    <cellStyle name="RowColTitle 2 6" xfId="36748"/>
    <cellStyle name="RowColTitle 2 7" xfId="36749"/>
    <cellStyle name="RowColTitle 2 8" xfId="36750"/>
    <cellStyle name="RowColTitle 2 9" xfId="36751"/>
    <cellStyle name="RowColTitle 20" xfId="36752"/>
    <cellStyle name="RowColTitle 21" xfId="36753"/>
    <cellStyle name="RowColTitle 22" xfId="36754"/>
    <cellStyle name="RowColTitle 3" xfId="36755"/>
    <cellStyle name="RowColTitle 4" xfId="36756"/>
    <cellStyle name="RowColTitle 5" xfId="36757"/>
    <cellStyle name="RowColTitle 6" xfId="36758"/>
    <cellStyle name="RowColTitle 7" xfId="36759"/>
    <cellStyle name="RowColTitle 8" xfId="36760"/>
    <cellStyle name="RowColTitle 9" xfId="36761"/>
    <cellStyle name="Rpt_Date" xfId="36762"/>
    <cellStyle name="RptWhite_Date" xfId="36763"/>
    <cellStyle name="SAPBEXaggData" xfId="36764"/>
    <cellStyle name="SAPBEXaggData 10" xfId="36765"/>
    <cellStyle name="SAPBEXaggData 11" xfId="36766"/>
    <cellStyle name="SAPBEXaggData 12" xfId="36767"/>
    <cellStyle name="SAPBEXaggData 13" xfId="36768"/>
    <cellStyle name="SAPBEXaggData 14" xfId="36769"/>
    <cellStyle name="SAPBEXaggData 15" xfId="36770"/>
    <cellStyle name="SAPBEXaggData 16" xfId="36771"/>
    <cellStyle name="SAPBEXaggData 17" xfId="36772"/>
    <cellStyle name="SAPBEXaggData 18" xfId="36773"/>
    <cellStyle name="SAPBEXaggData 19" xfId="36774"/>
    <cellStyle name="SAPBEXaggData 2" xfId="36775"/>
    <cellStyle name="SAPBEXaggData 2 10" xfId="36776"/>
    <cellStyle name="SAPBEXaggData 2 11" xfId="36777"/>
    <cellStyle name="SAPBEXaggData 2 12" xfId="36778"/>
    <cellStyle name="SAPBEXaggData 2 13" xfId="36779"/>
    <cellStyle name="SAPBEXaggData 2 14" xfId="36780"/>
    <cellStyle name="SAPBEXaggData 2 15" xfId="36781"/>
    <cellStyle name="SAPBEXaggData 2 16" xfId="36782"/>
    <cellStyle name="SAPBEXaggData 2 17" xfId="36783"/>
    <cellStyle name="SAPBEXaggData 2 18" xfId="36784"/>
    <cellStyle name="SAPBEXaggData 2 19" xfId="36785"/>
    <cellStyle name="SAPBEXaggData 2 2" xfId="36786"/>
    <cellStyle name="SAPBEXaggData 2 2 10" xfId="36787"/>
    <cellStyle name="SAPBEXaggData 2 2 11" xfId="36788"/>
    <cellStyle name="SAPBEXaggData 2 2 12" xfId="36789"/>
    <cellStyle name="SAPBEXaggData 2 2 13" xfId="36790"/>
    <cellStyle name="SAPBEXaggData 2 2 14" xfId="36791"/>
    <cellStyle name="SAPBEXaggData 2 2 15" xfId="36792"/>
    <cellStyle name="SAPBEXaggData 2 2 16" xfId="36793"/>
    <cellStyle name="SAPBEXaggData 2 2 17" xfId="36794"/>
    <cellStyle name="SAPBEXaggData 2 2 18" xfId="36795"/>
    <cellStyle name="SAPBEXaggData 2 2 19" xfId="36796"/>
    <cellStyle name="SAPBEXaggData 2 2 2" xfId="36797"/>
    <cellStyle name="SAPBEXaggData 2 2 2 10" xfId="36798"/>
    <cellStyle name="SAPBEXaggData 2 2 2 11" xfId="36799"/>
    <cellStyle name="SAPBEXaggData 2 2 2 12" xfId="36800"/>
    <cellStyle name="SAPBEXaggData 2 2 2 13" xfId="36801"/>
    <cellStyle name="SAPBEXaggData 2 2 2 14" xfId="36802"/>
    <cellStyle name="SAPBEXaggData 2 2 2 15" xfId="36803"/>
    <cellStyle name="SAPBEXaggData 2 2 2 16" xfId="36804"/>
    <cellStyle name="SAPBEXaggData 2 2 2 17" xfId="36805"/>
    <cellStyle name="SAPBEXaggData 2 2 2 18" xfId="36806"/>
    <cellStyle name="SAPBEXaggData 2 2 2 19" xfId="36807"/>
    <cellStyle name="SAPBEXaggData 2 2 2 2" xfId="36808"/>
    <cellStyle name="SAPBEXaggData 2 2 2 20" xfId="36809"/>
    <cellStyle name="SAPBEXaggData 2 2 2 21" xfId="36810"/>
    <cellStyle name="SAPBEXaggData 2 2 2 22" xfId="36811"/>
    <cellStyle name="SAPBEXaggData 2 2 2 23" xfId="36812"/>
    <cellStyle name="SAPBEXaggData 2 2 2 24" xfId="36813"/>
    <cellStyle name="SAPBEXaggData 2 2 2 25" xfId="36814"/>
    <cellStyle name="SAPBEXaggData 2 2 2 26" xfId="36815"/>
    <cellStyle name="SAPBEXaggData 2 2 2 27" xfId="36816"/>
    <cellStyle name="SAPBEXaggData 2 2 2 28" xfId="36817"/>
    <cellStyle name="SAPBEXaggData 2 2 2 29" xfId="36818"/>
    <cellStyle name="SAPBEXaggData 2 2 2 3" xfId="36819"/>
    <cellStyle name="SAPBEXaggData 2 2 2 30" xfId="36820"/>
    <cellStyle name="SAPBEXaggData 2 2 2 31" xfId="36821"/>
    <cellStyle name="SAPBEXaggData 2 2 2 32" xfId="36822"/>
    <cellStyle name="SAPBEXaggData 2 2 2 33" xfId="36823"/>
    <cellStyle name="SAPBEXaggData 2 2 2 34" xfId="36824"/>
    <cellStyle name="SAPBEXaggData 2 2 2 35" xfId="36825"/>
    <cellStyle name="SAPBEXaggData 2 2 2 36" xfId="36826"/>
    <cellStyle name="SAPBEXaggData 2 2 2 37" xfId="36827"/>
    <cellStyle name="SAPBEXaggData 2 2 2 38" xfId="36828"/>
    <cellStyle name="SAPBEXaggData 2 2 2 39" xfId="36829"/>
    <cellStyle name="SAPBEXaggData 2 2 2 4" xfId="36830"/>
    <cellStyle name="SAPBEXaggData 2 2 2 40" xfId="36831"/>
    <cellStyle name="SAPBEXaggData 2 2 2 41" xfId="36832"/>
    <cellStyle name="SAPBEXaggData 2 2 2 42" xfId="36833"/>
    <cellStyle name="SAPBEXaggData 2 2 2 43" xfId="36834"/>
    <cellStyle name="SAPBEXaggData 2 2 2 44" xfId="36835"/>
    <cellStyle name="SAPBEXaggData 2 2 2 5" xfId="36836"/>
    <cellStyle name="SAPBEXaggData 2 2 2 6" xfId="36837"/>
    <cellStyle name="SAPBEXaggData 2 2 2 7" xfId="36838"/>
    <cellStyle name="SAPBEXaggData 2 2 2 8" xfId="36839"/>
    <cellStyle name="SAPBEXaggData 2 2 2 9" xfId="36840"/>
    <cellStyle name="SAPBEXaggData 2 2 20" xfId="36841"/>
    <cellStyle name="SAPBEXaggData 2 2 21" xfId="36842"/>
    <cellStyle name="SAPBEXaggData 2 2 22" xfId="36843"/>
    <cellStyle name="SAPBEXaggData 2 2 23" xfId="36844"/>
    <cellStyle name="SAPBEXaggData 2 2 24" xfId="36845"/>
    <cellStyle name="SAPBEXaggData 2 2 25" xfId="36846"/>
    <cellStyle name="SAPBEXaggData 2 2 26" xfId="36847"/>
    <cellStyle name="SAPBEXaggData 2 2 27" xfId="36848"/>
    <cellStyle name="SAPBEXaggData 2 2 28" xfId="36849"/>
    <cellStyle name="SAPBEXaggData 2 2 29" xfId="36850"/>
    <cellStyle name="SAPBEXaggData 2 2 3" xfId="36851"/>
    <cellStyle name="SAPBEXaggData 2 2 30" xfId="36852"/>
    <cellStyle name="SAPBEXaggData 2 2 31" xfId="36853"/>
    <cellStyle name="SAPBEXaggData 2 2 32" xfId="36854"/>
    <cellStyle name="SAPBEXaggData 2 2 33" xfId="36855"/>
    <cellStyle name="SAPBEXaggData 2 2 34" xfId="36856"/>
    <cellStyle name="SAPBEXaggData 2 2 35" xfId="36857"/>
    <cellStyle name="SAPBEXaggData 2 2 36" xfId="36858"/>
    <cellStyle name="SAPBEXaggData 2 2 37" xfId="36859"/>
    <cellStyle name="SAPBEXaggData 2 2 38" xfId="36860"/>
    <cellStyle name="SAPBEXaggData 2 2 39" xfId="36861"/>
    <cellStyle name="SAPBEXaggData 2 2 4" xfId="36862"/>
    <cellStyle name="SAPBEXaggData 2 2 40" xfId="36863"/>
    <cellStyle name="SAPBEXaggData 2 2 41" xfId="36864"/>
    <cellStyle name="SAPBEXaggData 2 2 42" xfId="36865"/>
    <cellStyle name="SAPBEXaggData 2 2 43" xfId="36866"/>
    <cellStyle name="SAPBEXaggData 2 2 44" xfId="36867"/>
    <cellStyle name="SAPBEXaggData 2 2 45" xfId="36868"/>
    <cellStyle name="SAPBEXaggData 2 2 5" xfId="36869"/>
    <cellStyle name="SAPBEXaggData 2 2 6" xfId="36870"/>
    <cellStyle name="SAPBEXaggData 2 2 7" xfId="36871"/>
    <cellStyle name="SAPBEXaggData 2 2 8" xfId="36872"/>
    <cellStyle name="SAPBEXaggData 2 2 9" xfId="36873"/>
    <cellStyle name="SAPBEXaggData 2 20" xfId="36874"/>
    <cellStyle name="SAPBEXaggData 2 21" xfId="36875"/>
    <cellStyle name="SAPBEXaggData 2 22" xfId="36876"/>
    <cellStyle name="SAPBEXaggData 2 23" xfId="36877"/>
    <cellStyle name="SAPBEXaggData 2 24" xfId="36878"/>
    <cellStyle name="SAPBEXaggData 2 25" xfId="36879"/>
    <cellStyle name="SAPBEXaggData 2 26" xfId="36880"/>
    <cellStyle name="SAPBEXaggData 2 27" xfId="36881"/>
    <cellStyle name="SAPBEXaggData 2 28" xfId="36882"/>
    <cellStyle name="SAPBEXaggData 2 29" xfId="36883"/>
    <cellStyle name="SAPBEXaggData 2 3" xfId="36884"/>
    <cellStyle name="SAPBEXaggData 2 3 10" xfId="36885"/>
    <cellStyle name="SAPBEXaggData 2 3 11" xfId="36886"/>
    <cellStyle name="SAPBEXaggData 2 3 12" xfId="36887"/>
    <cellStyle name="SAPBEXaggData 2 3 13" xfId="36888"/>
    <cellStyle name="SAPBEXaggData 2 3 14" xfId="36889"/>
    <cellStyle name="SAPBEXaggData 2 3 15" xfId="36890"/>
    <cellStyle name="SAPBEXaggData 2 3 16" xfId="36891"/>
    <cellStyle name="SAPBEXaggData 2 3 17" xfId="36892"/>
    <cellStyle name="SAPBEXaggData 2 3 18" xfId="36893"/>
    <cellStyle name="SAPBEXaggData 2 3 19" xfId="36894"/>
    <cellStyle name="SAPBEXaggData 2 3 2" xfId="36895"/>
    <cellStyle name="SAPBEXaggData 2 3 20" xfId="36896"/>
    <cellStyle name="SAPBEXaggData 2 3 21" xfId="36897"/>
    <cellStyle name="SAPBEXaggData 2 3 3" xfId="36898"/>
    <cellStyle name="SAPBEXaggData 2 3 4" xfId="36899"/>
    <cellStyle name="SAPBEXaggData 2 3 5" xfId="36900"/>
    <cellStyle name="SAPBEXaggData 2 3 6" xfId="36901"/>
    <cellStyle name="SAPBEXaggData 2 3 7" xfId="36902"/>
    <cellStyle name="SAPBEXaggData 2 3 8" xfId="36903"/>
    <cellStyle name="SAPBEXaggData 2 3 9" xfId="36904"/>
    <cellStyle name="SAPBEXaggData 2 30" xfId="36905"/>
    <cellStyle name="SAPBEXaggData 2 31" xfId="36906"/>
    <cellStyle name="SAPBEXaggData 2 32" xfId="36907"/>
    <cellStyle name="SAPBEXaggData 2 33" xfId="36908"/>
    <cellStyle name="SAPBEXaggData 2 34" xfId="36909"/>
    <cellStyle name="SAPBEXaggData 2 35" xfId="36910"/>
    <cellStyle name="SAPBEXaggData 2 36" xfId="36911"/>
    <cellStyle name="SAPBEXaggData 2 37" xfId="36912"/>
    <cellStyle name="SAPBEXaggData 2 38" xfId="36913"/>
    <cellStyle name="SAPBEXaggData 2 39" xfId="36914"/>
    <cellStyle name="SAPBEXaggData 2 4" xfId="36915"/>
    <cellStyle name="SAPBEXaggData 2 4 2" xfId="36916"/>
    <cellStyle name="SAPBEXaggData 2 4 3" xfId="36917"/>
    <cellStyle name="SAPBEXaggData 2 4 4" xfId="36918"/>
    <cellStyle name="SAPBEXaggData 2 4 5" xfId="36919"/>
    <cellStyle name="SAPBEXaggData 2 4 6" xfId="36920"/>
    <cellStyle name="SAPBEXaggData 2 40" xfId="36921"/>
    <cellStyle name="SAPBEXaggData 2 41" xfId="36922"/>
    <cellStyle name="SAPBEXaggData 2 42" xfId="36923"/>
    <cellStyle name="SAPBEXaggData 2 5" xfId="36924"/>
    <cellStyle name="SAPBEXaggData 2 5 2" xfId="36925"/>
    <cellStyle name="SAPBEXaggData 2 5 3" xfId="36926"/>
    <cellStyle name="SAPBEXaggData 2 5 4" xfId="36927"/>
    <cellStyle name="SAPBEXaggData 2 5 5" xfId="36928"/>
    <cellStyle name="SAPBEXaggData 2 5 6" xfId="36929"/>
    <cellStyle name="SAPBEXaggData 2 6" xfId="36930"/>
    <cellStyle name="SAPBEXaggData 2 7" xfId="36931"/>
    <cellStyle name="SAPBEXaggData 2 8" xfId="36932"/>
    <cellStyle name="SAPBEXaggData 2 9" xfId="36933"/>
    <cellStyle name="SAPBEXaggData 20" xfId="36934"/>
    <cellStyle name="SAPBEXaggData 21" xfId="36935"/>
    <cellStyle name="SAPBEXaggData 22" xfId="36936"/>
    <cellStyle name="SAPBEXaggData 23" xfId="36937"/>
    <cellStyle name="SAPBEXaggData 24" xfId="36938"/>
    <cellStyle name="SAPBEXaggData 25" xfId="36939"/>
    <cellStyle name="SAPBEXaggData 26" xfId="36940"/>
    <cellStyle name="SAPBEXaggData 27" xfId="36941"/>
    <cellStyle name="SAPBEXaggData 28" xfId="36942"/>
    <cellStyle name="SAPBEXaggData 29" xfId="36943"/>
    <cellStyle name="SAPBEXaggData 3" xfId="36944"/>
    <cellStyle name="SAPBEXaggData 3 10" xfId="36945"/>
    <cellStyle name="SAPBEXaggData 3 11" xfId="36946"/>
    <cellStyle name="SAPBEXaggData 3 12" xfId="36947"/>
    <cellStyle name="SAPBEXaggData 3 13" xfId="36948"/>
    <cellStyle name="SAPBEXaggData 3 14" xfId="36949"/>
    <cellStyle name="SAPBEXaggData 3 15" xfId="36950"/>
    <cellStyle name="SAPBEXaggData 3 16" xfId="36951"/>
    <cellStyle name="SAPBEXaggData 3 17" xfId="36952"/>
    <cellStyle name="SAPBEXaggData 3 18" xfId="36953"/>
    <cellStyle name="SAPBEXaggData 3 19" xfId="36954"/>
    <cellStyle name="SAPBEXaggData 3 2" xfId="36955"/>
    <cellStyle name="SAPBEXaggData 3 2 10" xfId="36956"/>
    <cellStyle name="SAPBEXaggData 3 2 11" xfId="36957"/>
    <cellStyle name="SAPBEXaggData 3 2 12" xfId="36958"/>
    <cellStyle name="SAPBEXaggData 3 2 13" xfId="36959"/>
    <cellStyle name="SAPBEXaggData 3 2 14" xfId="36960"/>
    <cellStyle name="SAPBEXaggData 3 2 15" xfId="36961"/>
    <cellStyle name="SAPBEXaggData 3 2 16" xfId="36962"/>
    <cellStyle name="SAPBEXaggData 3 2 17" xfId="36963"/>
    <cellStyle name="SAPBEXaggData 3 2 18" xfId="36964"/>
    <cellStyle name="SAPBEXaggData 3 2 19" xfId="36965"/>
    <cellStyle name="SAPBEXaggData 3 2 2" xfId="36966"/>
    <cellStyle name="SAPBEXaggData 3 2 20" xfId="36967"/>
    <cellStyle name="SAPBEXaggData 3 2 21" xfId="36968"/>
    <cellStyle name="SAPBEXaggData 3 2 22" xfId="36969"/>
    <cellStyle name="SAPBEXaggData 3 2 23" xfId="36970"/>
    <cellStyle name="SAPBEXaggData 3 2 24" xfId="36971"/>
    <cellStyle name="SAPBEXaggData 3 2 25" xfId="36972"/>
    <cellStyle name="SAPBEXaggData 3 2 26" xfId="36973"/>
    <cellStyle name="SAPBEXaggData 3 2 27" xfId="36974"/>
    <cellStyle name="SAPBEXaggData 3 2 28" xfId="36975"/>
    <cellStyle name="SAPBEXaggData 3 2 29" xfId="36976"/>
    <cellStyle name="SAPBEXaggData 3 2 3" xfId="36977"/>
    <cellStyle name="SAPBEXaggData 3 2 30" xfId="36978"/>
    <cellStyle name="SAPBEXaggData 3 2 31" xfId="36979"/>
    <cellStyle name="SAPBEXaggData 3 2 32" xfId="36980"/>
    <cellStyle name="SAPBEXaggData 3 2 33" xfId="36981"/>
    <cellStyle name="SAPBEXaggData 3 2 34" xfId="36982"/>
    <cellStyle name="SAPBEXaggData 3 2 35" xfId="36983"/>
    <cellStyle name="SAPBEXaggData 3 2 36" xfId="36984"/>
    <cellStyle name="SAPBEXaggData 3 2 37" xfId="36985"/>
    <cellStyle name="SAPBEXaggData 3 2 38" xfId="36986"/>
    <cellStyle name="SAPBEXaggData 3 2 39" xfId="36987"/>
    <cellStyle name="SAPBEXaggData 3 2 4" xfId="36988"/>
    <cellStyle name="SAPBEXaggData 3 2 40" xfId="36989"/>
    <cellStyle name="SAPBEXaggData 3 2 41" xfId="36990"/>
    <cellStyle name="SAPBEXaggData 3 2 42" xfId="36991"/>
    <cellStyle name="SAPBEXaggData 3 2 43" xfId="36992"/>
    <cellStyle name="SAPBEXaggData 3 2 44" xfId="36993"/>
    <cellStyle name="SAPBEXaggData 3 2 5" xfId="36994"/>
    <cellStyle name="SAPBEXaggData 3 2 6" xfId="36995"/>
    <cellStyle name="SAPBEXaggData 3 2 7" xfId="36996"/>
    <cellStyle name="SAPBEXaggData 3 2 8" xfId="36997"/>
    <cellStyle name="SAPBEXaggData 3 2 9" xfId="36998"/>
    <cellStyle name="SAPBEXaggData 3 20" xfId="36999"/>
    <cellStyle name="SAPBEXaggData 3 21" xfId="37000"/>
    <cellStyle name="SAPBEXaggData 3 22" xfId="37001"/>
    <cellStyle name="SAPBEXaggData 3 23" xfId="37002"/>
    <cellStyle name="SAPBEXaggData 3 24" xfId="37003"/>
    <cellStyle name="SAPBEXaggData 3 25" xfId="37004"/>
    <cellStyle name="SAPBEXaggData 3 26" xfId="37005"/>
    <cellStyle name="SAPBEXaggData 3 27" xfId="37006"/>
    <cellStyle name="SAPBEXaggData 3 28" xfId="37007"/>
    <cellStyle name="SAPBEXaggData 3 29" xfId="37008"/>
    <cellStyle name="SAPBEXaggData 3 3" xfId="37009"/>
    <cellStyle name="SAPBEXaggData 3 30" xfId="37010"/>
    <cellStyle name="SAPBEXaggData 3 31" xfId="37011"/>
    <cellStyle name="SAPBEXaggData 3 32" xfId="37012"/>
    <cellStyle name="SAPBEXaggData 3 33" xfId="37013"/>
    <cellStyle name="SAPBEXaggData 3 34" xfId="37014"/>
    <cellStyle name="SAPBEXaggData 3 35" xfId="37015"/>
    <cellStyle name="SAPBEXaggData 3 36" xfId="37016"/>
    <cellStyle name="SAPBEXaggData 3 37" xfId="37017"/>
    <cellStyle name="SAPBEXaggData 3 38" xfId="37018"/>
    <cellStyle name="SAPBEXaggData 3 39" xfId="37019"/>
    <cellStyle name="SAPBEXaggData 3 4" xfId="37020"/>
    <cellStyle name="SAPBEXaggData 3 40" xfId="37021"/>
    <cellStyle name="SAPBEXaggData 3 41" xfId="37022"/>
    <cellStyle name="SAPBEXaggData 3 42" xfId="37023"/>
    <cellStyle name="SAPBEXaggData 3 43" xfId="37024"/>
    <cellStyle name="SAPBEXaggData 3 44" xfId="37025"/>
    <cellStyle name="SAPBEXaggData 3 45" xfId="37026"/>
    <cellStyle name="SAPBEXaggData 3 5" xfId="37027"/>
    <cellStyle name="SAPBEXaggData 3 6" xfId="37028"/>
    <cellStyle name="SAPBEXaggData 3 7" xfId="37029"/>
    <cellStyle name="SAPBEXaggData 3 8" xfId="37030"/>
    <cellStyle name="SAPBEXaggData 3 9" xfId="37031"/>
    <cellStyle name="SAPBEXaggData 30" xfId="37032"/>
    <cellStyle name="SAPBEXaggData 31" xfId="37033"/>
    <cellStyle name="SAPBEXaggData 32" xfId="37034"/>
    <cellStyle name="SAPBEXaggData 33" xfId="37035"/>
    <cellStyle name="SAPBEXaggData 34" xfId="37036"/>
    <cellStyle name="SAPBEXaggData 35" xfId="37037"/>
    <cellStyle name="SAPBEXaggData 36" xfId="37038"/>
    <cellStyle name="SAPBEXaggData 37" xfId="37039"/>
    <cellStyle name="SAPBEXaggData 38" xfId="37040"/>
    <cellStyle name="SAPBEXaggData 39" xfId="37041"/>
    <cellStyle name="SAPBEXaggData 4" xfId="37042"/>
    <cellStyle name="SAPBEXaggData 4 10" xfId="37043"/>
    <cellStyle name="SAPBEXaggData 4 11" xfId="37044"/>
    <cellStyle name="SAPBEXaggData 4 12" xfId="37045"/>
    <cellStyle name="SAPBEXaggData 4 13" xfId="37046"/>
    <cellStyle name="SAPBEXaggData 4 14" xfId="37047"/>
    <cellStyle name="SAPBEXaggData 4 15" xfId="37048"/>
    <cellStyle name="SAPBEXaggData 4 16" xfId="37049"/>
    <cellStyle name="SAPBEXaggData 4 17" xfId="37050"/>
    <cellStyle name="SAPBEXaggData 4 18" xfId="37051"/>
    <cellStyle name="SAPBEXaggData 4 19" xfId="37052"/>
    <cellStyle name="SAPBEXaggData 4 2" xfId="37053"/>
    <cellStyle name="SAPBEXaggData 4 20" xfId="37054"/>
    <cellStyle name="SAPBEXaggData 4 21" xfId="37055"/>
    <cellStyle name="SAPBEXaggData 4 3" xfId="37056"/>
    <cellStyle name="SAPBEXaggData 4 4" xfId="37057"/>
    <cellStyle name="SAPBEXaggData 4 5" xfId="37058"/>
    <cellStyle name="SAPBEXaggData 4 6" xfId="37059"/>
    <cellStyle name="SAPBEXaggData 4 7" xfId="37060"/>
    <cellStyle name="SAPBEXaggData 4 8" xfId="37061"/>
    <cellStyle name="SAPBEXaggData 4 9" xfId="37062"/>
    <cellStyle name="SAPBEXaggData 40" xfId="37063"/>
    <cellStyle name="SAPBEXaggData 41" xfId="37064"/>
    <cellStyle name="SAPBEXaggData 42" xfId="37065"/>
    <cellStyle name="SAPBEXaggData 43" xfId="37066"/>
    <cellStyle name="SAPBEXaggData 44" xfId="37067"/>
    <cellStyle name="SAPBEXaggData 5" xfId="37068"/>
    <cellStyle name="SAPBEXaggData 5 2" xfId="37069"/>
    <cellStyle name="SAPBEXaggData 5 3" xfId="37070"/>
    <cellStyle name="SAPBEXaggData 5 4" xfId="37071"/>
    <cellStyle name="SAPBEXaggData 5 5" xfId="37072"/>
    <cellStyle name="SAPBEXaggData 5 6" xfId="37073"/>
    <cellStyle name="SAPBEXaggData 6" xfId="37074"/>
    <cellStyle name="SAPBEXaggData 6 2" xfId="37075"/>
    <cellStyle name="SAPBEXaggData 6 3" xfId="37076"/>
    <cellStyle name="SAPBEXaggData 6 4" xfId="37077"/>
    <cellStyle name="SAPBEXaggData 6 5" xfId="37078"/>
    <cellStyle name="SAPBEXaggData 6 6" xfId="37079"/>
    <cellStyle name="SAPBEXaggData 7" xfId="37080"/>
    <cellStyle name="SAPBEXaggData 8" xfId="37081"/>
    <cellStyle name="SAPBEXaggData 9" xfId="37082"/>
    <cellStyle name="SAPBEXaggDataEmph" xfId="37083"/>
    <cellStyle name="SAPBEXaggDataEmph 10" xfId="37084"/>
    <cellStyle name="SAPBEXaggDataEmph 11" xfId="37085"/>
    <cellStyle name="SAPBEXaggDataEmph 12" xfId="37086"/>
    <cellStyle name="SAPBEXaggDataEmph 13" xfId="37087"/>
    <cellStyle name="SAPBEXaggDataEmph 14" xfId="37088"/>
    <cellStyle name="SAPBEXaggDataEmph 15" xfId="37089"/>
    <cellStyle name="SAPBEXaggDataEmph 16" xfId="37090"/>
    <cellStyle name="SAPBEXaggDataEmph 17" xfId="37091"/>
    <cellStyle name="SAPBEXaggDataEmph 18" xfId="37092"/>
    <cellStyle name="SAPBEXaggDataEmph 19" xfId="37093"/>
    <cellStyle name="SAPBEXaggDataEmph 2" xfId="37094"/>
    <cellStyle name="SAPBEXaggDataEmph 2 10" xfId="37095"/>
    <cellStyle name="SAPBEXaggDataEmph 2 11" xfId="37096"/>
    <cellStyle name="SAPBEXaggDataEmph 2 12" xfId="37097"/>
    <cellStyle name="SAPBEXaggDataEmph 2 13" xfId="37098"/>
    <cellStyle name="SAPBEXaggDataEmph 2 14" xfId="37099"/>
    <cellStyle name="SAPBEXaggDataEmph 2 15" xfId="37100"/>
    <cellStyle name="SAPBEXaggDataEmph 2 16" xfId="37101"/>
    <cellStyle name="SAPBEXaggDataEmph 2 17" xfId="37102"/>
    <cellStyle name="SAPBEXaggDataEmph 2 18" xfId="37103"/>
    <cellStyle name="SAPBEXaggDataEmph 2 19" xfId="37104"/>
    <cellStyle name="SAPBEXaggDataEmph 2 2" xfId="37105"/>
    <cellStyle name="SAPBEXaggDataEmph 2 2 10" xfId="37106"/>
    <cellStyle name="SAPBEXaggDataEmph 2 2 11" xfId="37107"/>
    <cellStyle name="SAPBEXaggDataEmph 2 2 12" xfId="37108"/>
    <cellStyle name="SAPBEXaggDataEmph 2 2 13" xfId="37109"/>
    <cellStyle name="SAPBEXaggDataEmph 2 2 14" xfId="37110"/>
    <cellStyle name="SAPBEXaggDataEmph 2 2 15" xfId="37111"/>
    <cellStyle name="SAPBEXaggDataEmph 2 2 16" xfId="37112"/>
    <cellStyle name="SAPBEXaggDataEmph 2 2 17" xfId="37113"/>
    <cellStyle name="SAPBEXaggDataEmph 2 2 18" xfId="37114"/>
    <cellStyle name="SAPBEXaggDataEmph 2 2 19" xfId="37115"/>
    <cellStyle name="SAPBEXaggDataEmph 2 2 2" xfId="37116"/>
    <cellStyle name="SAPBEXaggDataEmph 2 2 2 10" xfId="37117"/>
    <cellStyle name="SAPBEXaggDataEmph 2 2 2 11" xfId="37118"/>
    <cellStyle name="SAPBEXaggDataEmph 2 2 2 12" xfId="37119"/>
    <cellStyle name="SAPBEXaggDataEmph 2 2 2 13" xfId="37120"/>
    <cellStyle name="SAPBEXaggDataEmph 2 2 2 14" xfId="37121"/>
    <cellStyle name="SAPBEXaggDataEmph 2 2 2 15" xfId="37122"/>
    <cellStyle name="SAPBEXaggDataEmph 2 2 2 16" xfId="37123"/>
    <cellStyle name="SAPBEXaggDataEmph 2 2 2 17" xfId="37124"/>
    <cellStyle name="SAPBEXaggDataEmph 2 2 2 18" xfId="37125"/>
    <cellStyle name="SAPBEXaggDataEmph 2 2 2 19" xfId="37126"/>
    <cellStyle name="SAPBEXaggDataEmph 2 2 2 2" xfId="37127"/>
    <cellStyle name="SAPBEXaggDataEmph 2 2 2 20" xfId="37128"/>
    <cellStyle name="SAPBEXaggDataEmph 2 2 2 21" xfId="37129"/>
    <cellStyle name="SAPBEXaggDataEmph 2 2 2 22" xfId="37130"/>
    <cellStyle name="SAPBEXaggDataEmph 2 2 2 23" xfId="37131"/>
    <cellStyle name="SAPBEXaggDataEmph 2 2 2 24" xfId="37132"/>
    <cellStyle name="SAPBEXaggDataEmph 2 2 2 25" xfId="37133"/>
    <cellStyle name="SAPBEXaggDataEmph 2 2 2 26" xfId="37134"/>
    <cellStyle name="SAPBEXaggDataEmph 2 2 2 27" xfId="37135"/>
    <cellStyle name="SAPBEXaggDataEmph 2 2 2 28" xfId="37136"/>
    <cellStyle name="SAPBEXaggDataEmph 2 2 2 29" xfId="37137"/>
    <cellStyle name="SAPBEXaggDataEmph 2 2 2 3" xfId="37138"/>
    <cellStyle name="SAPBEXaggDataEmph 2 2 2 30" xfId="37139"/>
    <cellStyle name="SAPBEXaggDataEmph 2 2 2 31" xfId="37140"/>
    <cellStyle name="SAPBEXaggDataEmph 2 2 2 32" xfId="37141"/>
    <cellStyle name="SAPBEXaggDataEmph 2 2 2 33" xfId="37142"/>
    <cellStyle name="SAPBEXaggDataEmph 2 2 2 34" xfId="37143"/>
    <cellStyle name="SAPBEXaggDataEmph 2 2 2 35" xfId="37144"/>
    <cellStyle name="SAPBEXaggDataEmph 2 2 2 36" xfId="37145"/>
    <cellStyle name="SAPBEXaggDataEmph 2 2 2 37" xfId="37146"/>
    <cellStyle name="SAPBEXaggDataEmph 2 2 2 38" xfId="37147"/>
    <cellStyle name="SAPBEXaggDataEmph 2 2 2 39" xfId="37148"/>
    <cellStyle name="SAPBEXaggDataEmph 2 2 2 4" xfId="37149"/>
    <cellStyle name="SAPBEXaggDataEmph 2 2 2 40" xfId="37150"/>
    <cellStyle name="SAPBEXaggDataEmph 2 2 2 41" xfId="37151"/>
    <cellStyle name="SAPBEXaggDataEmph 2 2 2 42" xfId="37152"/>
    <cellStyle name="SAPBEXaggDataEmph 2 2 2 43" xfId="37153"/>
    <cellStyle name="SAPBEXaggDataEmph 2 2 2 44" xfId="37154"/>
    <cellStyle name="SAPBEXaggDataEmph 2 2 2 5" xfId="37155"/>
    <cellStyle name="SAPBEXaggDataEmph 2 2 2 6" xfId="37156"/>
    <cellStyle name="SAPBEXaggDataEmph 2 2 2 7" xfId="37157"/>
    <cellStyle name="SAPBEXaggDataEmph 2 2 2 8" xfId="37158"/>
    <cellStyle name="SAPBEXaggDataEmph 2 2 2 9" xfId="37159"/>
    <cellStyle name="SAPBEXaggDataEmph 2 2 20" xfId="37160"/>
    <cellStyle name="SAPBEXaggDataEmph 2 2 21" xfId="37161"/>
    <cellStyle name="SAPBEXaggDataEmph 2 2 22" xfId="37162"/>
    <cellStyle name="SAPBEXaggDataEmph 2 2 23" xfId="37163"/>
    <cellStyle name="SAPBEXaggDataEmph 2 2 24" xfId="37164"/>
    <cellStyle name="SAPBEXaggDataEmph 2 2 25" xfId="37165"/>
    <cellStyle name="SAPBEXaggDataEmph 2 2 26" xfId="37166"/>
    <cellStyle name="SAPBEXaggDataEmph 2 2 27" xfId="37167"/>
    <cellStyle name="SAPBEXaggDataEmph 2 2 28" xfId="37168"/>
    <cellStyle name="SAPBEXaggDataEmph 2 2 29" xfId="37169"/>
    <cellStyle name="SAPBEXaggDataEmph 2 2 3" xfId="37170"/>
    <cellStyle name="SAPBEXaggDataEmph 2 2 30" xfId="37171"/>
    <cellStyle name="SAPBEXaggDataEmph 2 2 31" xfId="37172"/>
    <cellStyle name="SAPBEXaggDataEmph 2 2 32" xfId="37173"/>
    <cellStyle name="SAPBEXaggDataEmph 2 2 33" xfId="37174"/>
    <cellStyle name="SAPBEXaggDataEmph 2 2 34" xfId="37175"/>
    <cellStyle name="SAPBEXaggDataEmph 2 2 35" xfId="37176"/>
    <cellStyle name="SAPBEXaggDataEmph 2 2 36" xfId="37177"/>
    <cellStyle name="SAPBEXaggDataEmph 2 2 37" xfId="37178"/>
    <cellStyle name="SAPBEXaggDataEmph 2 2 38" xfId="37179"/>
    <cellStyle name="SAPBEXaggDataEmph 2 2 39" xfId="37180"/>
    <cellStyle name="SAPBEXaggDataEmph 2 2 4" xfId="37181"/>
    <cellStyle name="SAPBEXaggDataEmph 2 2 40" xfId="37182"/>
    <cellStyle name="SAPBEXaggDataEmph 2 2 41" xfId="37183"/>
    <cellStyle name="SAPBEXaggDataEmph 2 2 42" xfId="37184"/>
    <cellStyle name="SAPBEXaggDataEmph 2 2 43" xfId="37185"/>
    <cellStyle name="SAPBEXaggDataEmph 2 2 44" xfId="37186"/>
    <cellStyle name="SAPBEXaggDataEmph 2 2 45" xfId="37187"/>
    <cellStyle name="SAPBEXaggDataEmph 2 2 5" xfId="37188"/>
    <cellStyle name="SAPBEXaggDataEmph 2 2 6" xfId="37189"/>
    <cellStyle name="SAPBEXaggDataEmph 2 2 7" xfId="37190"/>
    <cellStyle name="SAPBEXaggDataEmph 2 2 8" xfId="37191"/>
    <cellStyle name="SAPBEXaggDataEmph 2 2 9" xfId="37192"/>
    <cellStyle name="SAPBEXaggDataEmph 2 20" xfId="37193"/>
    <cellStyle name="SAPBEXaggDataEmph 2 21" xfId="37194"/>
    <cellStyle name="SAPBEXaggDataEmph 2 22" xfId="37195"/>
    <cellStyle name="SAPBEXaggDataEmph 2 23" xfId="37196"/>
    <cellStyle name="SAPBEXaggDataEmph 2 24" xfId="37197"/>
    <cellStyle name="SAPBEXaggDataEmph 2 25" xfId="37198"/>
    <cellStyle name="SAPBEXaggDataEmph 2 26" xfId="37199"/>
    <cellStyle name="SAPBEXaggDataEmph 2 27" xfId="37200"/>
    <cellStyle name="SAPBEXaggDataEmph 2 28" xfId="37201"/>
    <cellStyle name="SAPBEXaggDataEmph 2 29" xfId="37202"/>
    <cellStyle name="SAPBEXaggDataEmph 2 3" xfId="37203"/>
    <cellStyle name="SAPBEXaggDataEmph 2 3 10" xfId="37204"/>
    <cellStyle name="SAPBEXaggDataEmph 2 3 11" xfId="37205"/>
    <cellStyle name="SAPBEXaggDataEmph 2 3 12" xfId="37206"/>
    <cellStyle name="SAPBEXaggDataEmph 2 3 13" xfId="37207"/>
    <cellStyle name="SAPBEXaggDataEmph 2 3 14" xfId="37208"/>
    <cellStyle name="SAPBEXaggDataEmph 2 3 15" xfId="37209"/>
    <cellStyle name="SAPBEXaggDataEmph 2 3 16" xfId="37210"/>
    <cellStyle name="SAPBEXaggDataEmph 2 3 17" xfId="37211"/>
    <cellStyle name="SAPBEXaggDataEmph 2 3 18" xfId="37212"/>
    <cellStyle name="SAPBEXaggDataEmph 2 3 19" xfId="37213"/>
    <cellStyle name="SAPBEXaggDataEmph 2 3 2" xfId="37214"/>
    <cellStyle name="SAPBEXaggDataEmph 2 3 20" xfId="37215"/>
    <cellStyle name="SAPBEXaggDataEmph 2 3 21" xfId="37216"/>
    <cellStyle name="SAPBEXaggDataEmph 2 3 3" xfId="37217"/>
    <cellStyle name="SAPBEXaggDataEmph 2 3 4" xfId="37218"/>
    <cellStyle name="SAPBEXaggDataEmph 2 3 5" xfId="37219"/>
    <cellStyle name="SAPBEXaggDataEmph 2 3 6" xfId="37220"/>
    <cellStyle name="SAPBEXaggDataEmph 2 3 7" xfId="37221"/>
    <cellStyle name="SAPBEXaggDataEmph 2 3 8" xfId="37222"/>
    <cellStyle name="SAPBEXaggDataEmph 2 3 9" xfId="37223"/>
    <cellStyle name="SAPBEXaggDataEmph 2 30" xfId="37224"/>
    <cellStyle name="SAPBEXaggDataEmph 2 31" xfId="37225"/>
    <cellStyle name="SAPBEXaggDataEmph 2 32" xfId="37226"/>
    <cellStyle name="SAPBEXaggDataEmph 2 33" xfId="37227"/>
    <cellStyle name="SAPBEXaggDataEmph 2 34" xfId="37228"/>
    <cellStyle name="SAPBEXaggDataEmph 2 35" xfId="37229"/>
    <cellStyle name="SAPBEXaggDataEmph 2 36" xfId="37230"/>
    <cellStyle name="SAPBEXaggDataEmph 2 37" xfId="37231"/>
    <cellStyle name="SAPBEXaggDataEmph 2 38" xfId="37232"/>
    <cellStyle name="SAPBEXaggDataEmph 2 39" xfId="37233"/>
    <cellStyle name="SAPBEXaggDataEmph 2 4" xfId="37234"/>
    <cellStyle name="SAPBEXaggDataEmph 2 4 2" xfId="37235"/>
    <cellStyle name="SAPBEXaggDataEmph 2 4 3" xfId="37236"/>
    <cellStyle name="SAPBEXaggDataEmph 2 4 4" xfId="37237"/>
    <cellStyle name="SAPBEXaggDataEmph 2 4 5" xfId="37238"/>
    <cellStyle name="SAPBEXaggDataEmph 2 4 6" xfId="37239"/>
    <cellStyle name="SAPBEXaggDataEmph 2 40" xfId="37240"/>
    <cellStyle name="SAPBEXaggDataEmph 2 41" xfId="37241"/>
    <cellStyle name="SAPBEXaggDataEmph 2 42" xfId="37242"/>
    <cellStyle name="SAPBEXaggDataEmph 2 5" xfId="37243"/>
    <cellStyle name="SAPBEXaggDataEmph 2 5 2" xfId="37244"/>
    <cellStyle name="SAPBEXaggDataEmph 2 5 3" xfId="37245"/>
    <cellStyle name="SAPBEXaggDataEmph 2 5 4" xfId="37246"/>
    <cellStyle name="SAPBEXaggDataEmph 2 5 5" xfId="37247"/>
    <cellStyle name="SAPBEXaggDataEmph 2 5 6" xfId="37248"/>
    <cellStyle name="SAPBEXaggDataEmph 2 6" xfId="37249"/>
    <cellStyle name="SAPBEXaggDataEmph 2 7" xfId="37250"/>
    <cellStyle name="SAPBEXaggDataEmph 2 8" xfId="37251"/>
    <cellStyle name="SAPBEXaggDataEmph 2 9" xfId="37252"/>
    <cellStyle name="SAPBEXaggDataEmph 20" xfId="37253"/>
    <cellStyle name="SAPBEXaggDataEmph 21" xfId="37254"/>
    <cellStyle name="SAPBEXaggDataEmph 22" xfId="37255"/>
    <cellStyle name="SAPBEXaggDataEmph 23" xfId="37256"/>
    <cellStyle name="SAPBEXaggDataEmph 24" xfId="37257"/>
    <cellStyle name="SAPBEXaggDataEmph 25" xfId="37258"/>
    <cellStyle name="SAPBEXaggDataEmph 26" xfId="37259"/>
    <cellStyle name="SAPBEXaggDataEmph 27" xfId="37260"/>
    <cellStyle name="SAPBEXaggDataEmph 28" xfId="37261"/>
    <cellStyle name="SAPBEXaggDataEmph 29" xfId="37262"/>
    <cellStyle name="SAPBEXaggDataEmph 3" xfId="37263"/>
    <cellStyle name="SAPBEXaggDataEmph 3 10" xfId="37264"/>
    <cellStyle name="SAPBEXaggDataEmph 3 11" xfId="37265"/>
    <cellStyle name="SAPBEXaggDataEmph 3 12" xfId="37266"/>
    <cellStyle name="SAPBEXaggDataEmph 3 13" xfId="37267"/>
    <cellStyle name="SAPBEXaggDataEmph 3 14" xfId="37268"/>
    <cellStyle name="SAPBEXaggDataEmph 3 15" xfId="37269"/>
    <cellStyle name="SAPBEXaggDataEmph 3 16" xfId="37270"/>
    <cellStyle name="SAPBEXaggDataEmph 3 17" xfId="37271"/>
    <cellStyle name="SAPBEXaggDataEmph 3 18" xfId="37272"/>
    <cellStyle name="SAPBEXaggDataEmph 3 19" xfId="37273"/>
    <cellStyle name="SAPBEXaggDataEmph 3 2" xfId="37274"/>
    <cellStyle name="SAPBEXaggDataEmph 3 2 10" xfId="37275"/>
    <cellStyle name="SAPBEXaggDataEmph 3 2 11" xfId="37276"/>
    <cellStyle name="SAPBEXaggDataEmph 3 2 12" xfId="37277"/>
    <cellStyle name="SAPBEXaggDataEmph 3 2 13" xfId="37278"/>
    <cellStyle name="SAPBEXaggDataEmph 3 2 14" xfId="37279"/>
    <cellStyle name="SAPBEXaggDataEmph 3 2 15" xfId="37280"/>
    <cellStyle name="SAPBEXaggDataEmph 3 2 16" xfId="37281"/>
    <cellStyle name="SAPBEXaggDataEmph 3 2 17" xfId="37282"/>
    <cellStyle name="SAPBEXaggDataEmph 3 2 18" xfId="37283"/>
    <cellStyle name="SAPBEXaggDataEmph 3 2 19" xfId="37284"/>
    <cellStyle name="SAPBEXaggDataEmph 3 2 2" xfId="37285"/>
    <cellStyle name="SAPBEXaggDataEmph 3 2 20" xfId="37286"/>
    <cellStyle name="SAPBEXaggDataEmph 3 2 21" xfId="37287"/>
    <cellStyle name="SAPBEXaggDataEmph 3 2 22" xfId="37288"/>
    <cellStyle name="SAPBEXaggDataEmph 3 2 23" xfId="37289"/>
    <cellStyle name="SAPBEXaggDataEmph 3 2 24" xfId="37290"/>
    <cellStyle name="SAPBEXaggDataEmph 3 2 25" xfId="37291"/>
    <cellStyle name="SAPBEXaggDataEmph 3 2 26" xfId="37292"/>
    <cellStyle name="SAPBEXaggDataEmph 3 2 27" xfId="37293"/>
    <cellStyle name="SAPBEXaggDataEmph 3 2 28" xfId="37294"/>
    <cellStyle name="SAPBEXaggDataEmph 3 2 29" xfId="37295"/>
    <cellStyle name="SAPBEXaggDataEmph 3 2 3" xfId="37296"/>
    <cellStyle name="SAPBEXaggDataEmph 3 2 30" xfId="37297"/>
    <cellStyle name="SAPBEXaggDataEmph 3 2 31" xfId="37298"/>
    <cellStyle name="SAPBEXaggDataEmph 3 2 32" xfId="37299"/>
    <cellStyle name="SAPBEXaggDataEmph 3 2 33" xfId="37300"/>
    <cellStyle name="SAPBEXaggDataEmph 3 2 34" xfId="37301"/>
    <cellStyle name="SAPBEXaggDataEmph 3 2 35" xfId="37302"/>
    <cellStyle name="SAPBEXaggDataEmph 3 2 36" xfId="37303"/>
    <cellStyle name="SAPBEXaggDataEmph 3 2 37" xfId="37304"/>
    <cellStyle name="SAPBEXaggDataEmph 3 2 38" xfId="37305"/>
    <cellStyle name="SAPBEXaggDataEmph 3 2 39" xfId="37306"/>
    <cellStyle name="SAPBEXaggDataEmph 3 2 4" xfId="37307"/>
    <cellStyle name="SAPBEXaggDataEmph 3 2 40" xfId="37308"/>
    <cellStyle name="SAPBEXaggDataEmph 3 2 41" xfId="37309"/>
    <cellStyle name="SAPBEXaggDataEmph 3 2 42" xfId="37310"/>
    <cellStyle name="SAPBEXaggDataEmph 3 2 43" xfId="37311"/>
    <cellStyle name="SAPBEXaggDataEmph 3 2 44" xfId="37312"/>
    <cellStyle name="SAPBEXaggDataEmph 3 2 5" xfId="37313"/>
    <cellStyle name="SAPBEXaggDataEmph 3 2 6" xfId="37314"/>
    <cellStyle name="SAPBEXaggDataEmph 3 2 7" xfId="37315"/>
    <cellStyle name="SAPBEXaggDataEmph 3 2 8" xfId="37316"/>
    <cellStyle name="SAPBEXaggDataEmph 3 2 9" xfId="37317"/>
    <cellStyle name="SAPBEXaggDataEmph 3 20" xfId="37318"/>
    <cellStyle name="SAPBEXaggDataEmph 3 21" xfId="37319"/>
    <cellStyle name="SAPBEXaggDataEmph 3 22" xfId="37320"/>
    <cellStyle name="SAPBEXaggDataEmph 3 23" xfId="37321"/>
    <cellStyle name="SAPBEXaggDataEmph 3 24" xfId="37322"/>
    <cellStyle name="SAPBEXaggDataEmph 3 25" xfId="37323"/>
    <cellStyle name="SAPBEXaggDataEmph 3 26" xfId="37324"/>
    <cellStyle name="SAPBEXaggDataEmph 3 27" xfId="37325"/>
    <cellStyle name="SAPBEXaggDataEmph 3 28" xfId="37326"/>
    <cellStyle name="SAPBEXaggDataEmph 3 29" xfId="37327"/>
    <cellStyle name="SAPBEXaggDataEmph 3 3" xfId="37328"/>
    <cellStyle name="SAPBEXaggDataEmph 3 30" xfId="37329"/>
    <cellStyle name="SAPBEXaggDataEmph 3 31" xfId="37330"/>
    <cellStyle name="SAPBEXaggDataEmph 3 32" xfId="37331"/>
    <cellStyle name="SAPBEXaggDataEmph 3 33" xfId="37332"/>
    <cellStyle name="SAPBEXaggDataEmph 3 34" xfId="37333"/>
    <cellStyle name="SAPBEXaggDataEmph 3 35" xfId="37334"/>
    <cellStyle name="SAPBEXaggDataEmph 3 36" xfId="37335"/>
    <cellStyle name="SAPBEXaggDataEmph 3 37" xfId="37336"/>
    <cellStyle name="SAPBEXaggDataEmph 3 38" xfId="37337"/>
    <cellStyle name="SAPBEXaggDataEmph 3 39" xfId="37338"/>
    <cellStyle name="SAPBEXaggDataEmph 3 4" xfId="37339"/>
    <cellStyle name="SAPBEXaggDataEmph 3 40" xfId="37340"/>
    <cellStyle name="SAPBEXaggDataEmph 3 41" xfId="37341"/>
    <cellStyle name="SAPBEXaggDataEmph 3 42" xfId="37342"/>
    <cellStyle name="SAPBEXaggDataEmph 3 43" xfId="37343"/>
    <cellStyle name="SAPBEXaggDataEmph 3 44" xfId="37344"/>
    <cellStyle name="SAPBEXaggDataEmph 3 45" xfId="37345"/>
    <cellStyle name="SAPBEXaggDataEmph 3 5" xfId="37346"/>
    <cellStyle name="SAPBEXaggDataEmph 3 6" xfId="37347"/>
    <cellStyle name="SAPBEXaggDataEmph 3 7" xfId="37348"/>
    <cellStyle name="SAPBEXaggDataEmph 3 8" xfId="37349"/>
    <cellStyle name="SAPBEXaggDataEmph 3 9" xfId="37350"/>
    <cellStyle name="SAPBEXaggDataEmph 30" xfId="37351"/>
    <cellStyle name="SAPBEXaggDataEmph 31" xfId="37352"/>
    <cellStyle name="SAPBEXaggDataEmph 32" xfId="37353"/>
    <cellStyle name="SAPBEXaggDataEmph 33" xfId="37354"/>
    <cellStyle name="SAPBEXaggDataEmph 34" xfId="37355"/>
    <cellStyle name="SAPBEXaggDataEmph 35" xfId="37356"/>
    <cellStyle name="SAPBEXaggDataEmph 36" xfId="37357"/>
    <cellStyle name="SAPBEXaggDataEmph 37" xfId="37358"/>
    <cellStyle name="SAPBEXaggDataEmph 38" xfId="37359"/>
    <cellStyle name="SAPBEXaggDataEmph 39" xfId="37360"/>
    <cellStyle name="SAPBEXaggDataEmph 4" xfId="37361"/>
    <cellStyle name="SAPBEXaggDataEmph 4 10" xfId="37362"/>
    <cellStyle name="SAPBEXaggDataEmph 4 11" xfId="37363"/>
    <cellStyle name="SAPBEXaggDataEmph 4 12" xfId="37364"/>
    <cellStyle name="SAPBEXaggDataEmph 4 13" xfId="37365"/>
    <cellStyle name="SAPBEXaggDataEmph 4 14" xfId="37366"/>
    <cellStyle name="SAPBEXaggDataEmph 4 15" xfId="37367"/>
    <cellStyle name="SAPBEXaggDataEmph 4 16" xfId="37368"/>
    <cellStyle name="SAPBEXaggDataEmph 4 17" xfId="37369"/>
    <cellStyle name="SAPBEXaggDataEmph 4 18" xfId="37370"/>
    <cellStyle name="SAPBEXaggDataEmph 4 19" xfId="37371"/>
    <cellStyle name="SAPBEXaggDataEmph 4 2" xfId="37372"/>
    <cellStyle name="SAPBEXaggDataEmph 4 20" xfId="37373"/>
    <cellStyle name="SAPBEXaggDataEmph 4 21" xfId="37374"/>
    <cellStyle name="SAPBEXaggDataEmph 4 3" xfId="37375"/>
    <cellStyle name="SAPBEXaggDataEmph 4 4" xfId="37376"/>
    <cellStyle name="SAPBEXaggDataEmph 4 5" xfId="37377"/>
    <cellStyle name="SAPBEXaggDataEmph 4 6" xfId="37378"/>
    <cellStyle name="SAPBEXaggDataEmph 4 7" xfId="37379"/>
    <cellStyle name="SAPBEXaggDataEmph 4 8" xfId="37380"/>
    <cellStyle name="SAPBEXaggDataEmph 4 9" xfId="37381"/>
    <cellStyle name="SAPBEXaggDataEmph 40" xfId="37382"/>
    <cellStyle name="SAPBEXaggDataEmph 41" xfId="37383"/>
    <cellStyle name="SAPBEXaggDataEmph 42" xfId="37384"/>
    <cellStyle name="SAPBEXaggDataEmph 43" xfId="37385"/>
    <cellStyle name="SAPBEXaggDataEmph 44" xfId="37386"/>
    <cellStyle name="SAPBEXaggDataEmph 5" xfId="37387"/>
    <cellStyle name="SAPBEXaggDataEmph 5 2" xfId="37388"/>
    <cellStyle name="SAPBEXaggDataEmph 5 3" xfId="37389"/>
    <cellStyle name="SAPBEXaggDataEmph 5 4" xfId="37390"/>
    <cellStyle name="SAPBEXaggDataEmph 5 5" xfId="37391"/>
    <cellStyle name="SAPBEXaggDataEmph 5 6" xfId="37392"/>
    <cellStyle name="SAPBEXaggDataEmph 6" xfId="37393"/>
    <cellStyle name="SAPBEXaggDataEmph 6 2" xfId="37394"/>
    <cellStyle name="SAPBEXaggDataEmph 6 3" xfId="37395"/>
    <cellStyle name="SAPBEXaggDataEmph 6 4" xfId="37396"/>
    <cellStyle name="SAPBEXaggDataEmph 6 5" xfId="37397"/>
    <cellStyle name="SAPBEXaggDataEmph 6 6" xfId="37398"/>
    <cellStyle name="SAPBEXaggDataEmph 7" xfId="37399"/>
    <cellStyle name="SAPBEXaggDataEmph 8" xfId="37400"/>
    <cellStyle name="SAPBEXaggDataEmph 9" xfId="37401"/>
    <cellStyle name="SAPBEXaggItem" xfId="37402"/>
    <cellStyle name="SAPBEXaggItem 10" xfId="37403"/>
    <cellStyle name="SAPBEXaggItem 11" xfId="37404"/>
    <cellStyle name="SAPBEXaggItem 12" xfId="37405"/>
    <cellStyle name="SAPBEXaggItem 13" xfId="37406"/>
    <cellStyle name="SAPBEXaggItem 14" xfId="37407"/>
    <cellStyle name="SAPBEXaggItem 15" xfId="37408"/>
    <cellStyle name="SAPBEXaggItem 16" xfId="37409"/>
    <cellStyle name="SAPBEXaggItem 17" xfId="37410"/>
    <cellStyle name="SAPBEXaggItem 18" xfId="37411"/>
    <cellStyle name="SAPBEXaggItem 19" xfId="37412"/>
    <cellStyle name="SAPBEXaggItem 2" xfId="37413"/>
    <cellStyle name="SAPBEXaggItem 2 10" xfId="37414"/>
    <cellStyle name="SAPBEXaggItem 2 11" xfId="37415"/>
    <cellStyle name="SAPBEXaggItem 2 12" xfId="37416"/>
    <cellStyle name="SAPBEXaggItem 2 13" xfId="37417"/>
    <cellStyle name="SAPBEXaggItem 2 14" xfId="37418"/>
    <cellStyle name="SAPBEXaggItem 2 15" xfId="37419"/>
    <cellStyle name="SAPBEXaggItem 2 16" xfId="37420"/>
    <cellStyle name="SAPBEXaggItem 2 17" xfId="37421"/>
    <cellStyle name="SAPBEXaggItem 2 18" xfId="37422"/>
    <cellStyle name="SAPBEXaggItem 2 19" xfId="37423"/>
    <cellStyle name="SAPBEXaggItem 2 2" xfId="37424"/>
    <cellStyle name="SAPBEXaggItem 2 2 10" xfId="37425"/>
    <cellStyle name="SAPBEXaggItem 2 2 11" xfId="37426"/>
    <cellStyle name="SAPBEXaggItem 2 2 12" xfId="37427"/>
    <cellStyle name="SAPBEXaggItem 2 2 13" xfId="37428"/>
    <cellStyle name="SAPBEXaggItem 2 2 14" xfId="37429"/>
    <cellStyle name="SAPBEXaggItem 2 2 15" xfId="37430"/>
    <cellStyle name="SAPBEXaggItem 2 2 16" xfId="37431"/>
    <cellStyle name="SAPBEXaggItem 2 2 17" xfId="37432"/>
    <cellStyle name="SAPBEXaggItem 2 2 18" xfId="37433"/>
    <cellStyle name="SAPBEXaggItem 2 2 19" xfId="37434"/>
    <cellStyle name="SAPBEXaggItem 2 2 2" xfId="37435"/>
    <cellStyle name="SAPBEXaggItem 2 2 2 10" xfId="37436"/>
    <cellStyle name="SAPBEXaggItem 2 2 2 11" xfId="37437"/>
    <cellStyle name="SAPBEXaggItem 2 2 2 12" xfId="37438"/>
    <cellStyle name="SAPBEXaggItem 2 2 2 13" xfId="37439"/>
    <cellStyle name="SAPBEXaggItem 2 2 2 14" xfId="37440"/>
    <cellStyle name="SAPBEXaggItem 2 2 2 15" xfId="37441"/>
    <cellStyle name="SAPBEXaggItem 2 2 2 16" xfId="37442"/>
    <cellStyle name="SAPBEXaggItem 2 2 2 17" xfId="37443"/>
    <cellStyle name="SAPBEXaggItem 2 2 2 18" xfId="37444"/>
    <cellStyle name="SAPBEXaggItem 2 2 2 19" xfId="37445"/>
    <cellStyle name="SAPBEXaggItem 2 2 2 2" xfId="37446"/>
    <cellStyle name="SAPBEXaggItem 2 2 2 20" xfId="37447"/>
    <cellStyle name="SAPBEXaggItem 2 2 2 21" xfId="37448"/>
    <cellStyle name="SAPBEXaggItem 2 2 2 22" xfId="37449"/>
    <cellStyle name="SAPBEXaggItem 2 2 2 23" xfId="37450"/>
    <cellStyle name="SAPBEXaggItem 2 2 2 24" xfId="37451"/>
    <cellStyle name="SAPBEXaggItem 2 2 2 25" xfId="37452"/>
    <cellStyle name="SAPBEXaggItem 2 2 2 26" xfId="37453"/>
    <cellStyle name="SAPBEXaggItem 2 2 2 27" xfId="37454"/>
    <cellStyle name="SAPBEXaggItem 2 2 2 28" xfId="37455"/>
    <cellStyle name="SAPBEXaggItem 2 2 2 29" xfId="37456"/>
    <cellStyle name="SAPBEXaggItem 2 2 2 3" xfId="37457"/>
    <cellStyle name="SAPBEXaggItem 2 2 2 30" xfId="37458"/>
    <cellStyle name="SAPBEXaggItem 2 2 2 31" xfId="37459"/>
    <cellStyle name="SAPBEXaggItem 2 2 2 32" xfId="37460"/>
    <cellStyle name="SAPBEXaggItem 2 2 2 33" xfId="37461"/>
    <cellStyle name="SAPBEXaggItem 2 2 2 34" xfId="37462"/>
    <cellStyle name="SAPBEXaggItem 2 2 2 35" xfId="37463"/>
    <cellStyle name="SAPBEXaggItem 2 2 2 36" xfId="37464"/>
    <cellStyle name="SAPBEXaggItem 2 2 2 37" xfId="37465"/>
    <cellStyle name="SAPBEXaggItem 2 2 2 38" xfId="37466"/>
    <cellStyle name="SAPBEXaggItem 2 2 2 39" xfId="37467"/>
    <cellStyle name="SAPBEXaggItem 2 2 2 4" xfId="37468"/>
    <cellStyle name="SAPBEXaggItem 2 2 2 40" xfId="37469"/>
    <cellStyle name="SAPBEXaggItem 2 2 2 41" xfId="37470"/>
    <cellStyle name="SAPBEXaggItem 2 2 2 42" xfId="37471"/>
    <cellStyle name="SAPBEXaggItem 2 2 2 43" xfId="37472"/>
    <cellStyle name="SAPBEXaggItem 2 2 2 44" xfId="37473"/>
    <cellStyle name="SAPBEXaggItem 2 2 2 5" xfId="37474"/>
    <cellStyle name="SAPBEXaggItem 2 2 2 6" xfId="37475"/>
    <cellStyle name="SAPBEXaggItem 2 2 2 7" xfId="37476"/>
    <cellStyle name="SAPBEXaggItem 2 2 2 8" xfId="37477"/>
    <cellStyle name="SAPBEXaggItem 2 2 2 9" xfId="37478"/>
    <cellStyle name="SAPBEXaggItem 2 2 20" xfId="37479"/>
    <cellStyle name="SAPBEXaggItem 2 2 21" xfId="37480"/>
    <cellStyle name="SAPBEXaggItem 2 2 22" xfId="37481"/>
    <cellStyle name="SAPBEXaggItem 2 2 23" xfId="37482"/>
    <cellStyle name="SAPBEXaggItem 2 2 24" xfId="37483"/>
    <cellStyle name="SAPBEXaggItem 2 2 25" xfId="37484"/>
    <cellStyle name="SAPBEXaggItem 2 2 26" xfId="37485"/>
    <cellStyle name="SAPBEXaggItem 2 2 27" xfId="37486"/>
    <cellStyle name="SAPBEXaggItem 2 2 28" xfId="37487"/>
    <cellStyle name="SAPBEXaggItem 2 2 29" xfId="37488"/>
    <cellStyle name="SAPBEXaggItem 2 2 3" xfId="37489"/>
    <cellStyle name="SAPBEXaggItem 2 2 30" xfId="37490"/>
    <cellStyle name="SAPBEXaggItem 2 2 31" xfId="37491"/>
    <cellStyle name="SAPBEXaggItem 2 2 32" xfId="37492"/>
    <cellStyle name="SAPBEXaggItem 2 2 33" xfId="37493"/>
    <cellStyle name="SAPBEXaggItem 2 2 34" xfId="37494"/>
    <cellStyle name="SAPBEXaggItem 2 2 35" xfId="37495"/>
    <cellStyle name="SAPBEXaggItem 2 2 36" xfId="37496"/>
    <cellStyle name="SAPBEXaggItem 2 2 37" xfId="37497"/>
    <cellStyle name="SAPBEXaggItem 2 2 38" xfId="37498"/>
    <cellStyle name="SAPBEXaggItem 2 2 39" xfId="37499"/>
    <cellStyle name="SAPBEXaggItem 2 2 4" xfId="37500"/>
    <cellStyle name="SAPBEXaggItem 2 2 40" xfId="37501"/>
    <cellStyle name="SAPBEXaggItem 2 2 41" xfId="37502"/>
    <cellStyle name="SAPBEXaggItem 2 2 42" xfId="37503"/>
    <cellStyle name="SAPBEXaggItem 2 2 43" xfId="37504"/>
    <cellStyle name="SAPBEXaggItem 2 2 44" xfId="37505"/>
    <cellStyle name="SAPBEXaggItem 2 2 45" xfId="37506"/>
    <cellStyle name="SAPBEXaggItem 2 2 5" xfId="37507"/>
    <cellStyle name="SAPBEXaggItem 2 2 6" xfId="37508"/>
    <cellStyle name="SAPBEXaggItem 2 2 7" xfId="37509"/>
    <cellStyle name="SAPBEXaggItem 2 2 8" xfId="37510"/>
    <cellStyle name="SAPBEXaggItem 2 2 9" xfId="37511"/>
    <cellStyle name="SAPBEXaggItem 2 20" xfId="37512"/>
    <cellStyle name="SAPBEXaggItem 2 21" xfId="37513"/>
    <cellStyle name="SAPBEXaggItem 2 22" xfId="37514"/>
    <cellStyle name="SAPBEXaggItem 2 23" xfId="37515"/>
    <cellStyle name="SAPBEXaggItem 2 24" xfId="37516"/>
    <cellStyle name="SAPBEXaggItem 2 25" xfId="37517"/>
    <cellStyle name="SAPBEXaggItem 2 26" xfId="37518"/>
    <cellStyle name="SAPBEXaggItem 2 27" xfId="37519"/>
    <cellStyle name="SAPBEXaggItem 2 28" xfId="37520"/>
    <cellStyle name="SAPBEXaggItem 2 29" xfId="37521"/>
    <cellStyle name="SAPBEXaggItem 2 3" xfId="37522"/>
    <cellStyle name="SAPBEXaggItem 2 3 10" xfId="37523"/>
    <cellStyle name="SAPBEXaggItem 2 3 11" xfId="37524"/>
    <cellStyle name="SAPBEXaggItem 2 3 12" xfId="37525"/>
    <cellStyle name="SAPBEXaggItem 2 3 13" xfId="37526"/>
    <cellStyle name="SAPBEXaggItem 2 3 14" xfId="37527"/>
    <cellStyle name="SAPBEXaggItem 2 3 15" xfId="37528"/>
    <cellStyle name="SAPBEXaggItem 2 3 16" xfId="37529"/>
    <cellStyle name="SAPBEXaggItem 2 3 17" xfId="37530"/>
    <cellStyle name="SAPBEXaggItem 2 3 18" xfId="37531"/>
    <cellStyle name="SAPBEXaggItem 2 3 19" xfId="37532"/>
    <cellStyle name="SAPBEXaggItem 2 3 2" xfId="37533"/>
    <cellStyle name="SAPBEXaggItem 2 3 20" xfId="37534"/>
    <cellStyle name="SAPBEXaggItem 2 3 21" xfId="37535"/>
    <cellStyle name="SAPBEXaggItem 2 3 3" xfId="37536"/>
    <cellStyle name="SAPBEXaggItem 2 3 4" xfId="37537"/>
    <cellStyle name="SAPBEXaggItem 2 3 5" xfId="37538"/>
    <cellStyle name="SAPBEXaggItem 2 3 6" xfId="37539"/>
    <cellStyle name="SAPBEXaggItem 2 3 7" xfId="37540"/>
    <cellStyle name="SAPBEXaggItem 2 3 8" xfId="37541"/>
    <cellStyle name="SAPBEXaggItem 2 3 9" xfId="37542"/>
    <cellStyle name="SAPBEXaggItem 2 30" xfId="37543"/>
    <cellStyle name="SAPBEXaggItem 2 31" xfId="37544"/>
    <cellStyle name="SAPBEXaggItem 2 32" xfId="37545"/>
    <cellStyle name="SAPBEXaggItem 2 33" xfId="37546"/>
    <cellStyle name="SAPBEXaggItem 2 34" xfId="37547"/>
    <cellStyle name="SAPBEXaggItem 2 35" xfId="37548"/>
    <cellStyle name="SAPBEXaggItem 2 36" xfId="37549"/>
    <cellStyle name="SAPBEXaggItem 2 37" xfId="37550"/>
    <cellStyle name="SAPBEXaggItem 2 38" xfId="37551"/>
    <cellStyle name="SAPBEXaggItem 2 39" xfId="37552"/>
    <cellStyle name="SAPBEXaggItem 2 4" xfId="37553"/>
    <cellStyle name="SAPBEXaggItem 2 4 2" xfId="37554"/>
    <cellStyle name="SAPBEXaggItem 2 4 3" xfId="37555"/>
    <cellStyle name="SAPBEXaggItem 2 4 4" xfId="37556"/>
    <cellStyle name="SAPBEXaggItem 2 4 5" xfId="37557"/>
    <cellStyle name="SAPBEXaggItem 2 4 6" xfId="37558"/>
    <cellStyle name="SAPBEXaggItem 2 40" xfId="37559"/>
    <cellStyle name="SAPBEXaggItem 2 41" xfId="37560"/>
    <cellStyle name="SAPBEXaggItem 2 42" xfId="37561"/>
    <cellStyle name="SAPBEXaggItem 2 5" xfId="37562"/>
    <cellStyle name="SAPBEXaggItem 2 5 2" xfId="37563"/>
    <cellStyle name="SAPBEXaggItem 2 5 3" xfId="37564"/>
    <cellStyle name="SAPBEXaggItem 2 5 4" xfId="37565"/>
    <cellStyle name="SAPBEXaggItem 2 5 5" xfId="37566"/>
    <cellStyle name="SAPBEXaggItem 2 5 6" xfId="37567"/>
    <cellStyle name="SAPBEXaggItem 2 6" xfId="37568"/>
    <cellStyle name="SAPBEXaggItem 2 7" xfId="37569"/>
    <cellStyle name="SAPBEXaggItem 2 8" xfId="37570"/>
    <cellStyle name="SAPBEXaggItem 2 9" xfId="37571"/>
    <cellStyle name="SAPBEXaggItem 20" xfId="37572"/>
    <cellStyle name="SAPBEXaggItem 21" xfId="37573"/>
    <cellStyle name="SAPBEXaggItem 22" xfId="37574"/>
    <cellStyle name="SAPBEXaggItem 23" xfId="37575"/>
    <cellStyle name="SAPBEXaggItem 24" xfId="37576"/>
    <cellStyle name="SAPBEXaggItem 25" xfId="37577"/>
    <cellStyle name="SAPBEXaggItem 26" xfId="37578"/>
    <cellStyle name="SAPBEXaggItem 27" xfId="37579"/>
    <cellStyle name="SAPBEXaggItem 28" xfId="37580"/>
    <cellStyle name="SAPBEXaggItem 29" xfId="37581"/>
    <cellStyle name="SAPBEXaggItem 3" xfId="37582"/>
    <cellStyle name="SAPBEXaggItem 3 10" xfId="37583"/>
    <cellStyle name="SAPBEXaggItem 3 11" xfId="37584"/>
    <cellStyle name="SAPBEXaggItem 3 12" xfId="37585"/>
    <cellStyle name="SAPBEXaggItem 3 13" xfId="37586"/>
    <cellStyle name="SAPBEXaggItem 3 14" xfId="37587"/>
    <cellStyle name="SAPBEXaggItem 3 15" xfId="37588"/>
    <cellStyle name="SAPBEXaggItem 3 16" xfId="37589"/>
    <cellStyle name="SAPBEXaggItem 3 17" xfId="37590"/>
    <cellStyle name="SAPBEXaggItem 3 18" xfId="37591"/>
    <cellStyle name="SAPBEXaggItem 3 19" xfId="37592"/>
    <cellStyle name="SAPBEXaggItem 3 2" xfId="37593"/>
    <cellStyle name="SAPBEXaggItem 3 2 10" xfId="37594"/>
    <cellStyle name="SAPBEXaggItem 3 2 11" xfId="37595"/>
    <cellStyle name="SAPBEXaggItem 3 2 12" xfId="37596"/>
    <cellStyle name="SAPBEXaggItem 3 2 13" xfId="37597"/>
    <cellStyle name="SAPBEXaggItem 3 2 14" xfId="37598"/>
    <cellStyle name="SAPBEXaggItem 3 2 15" xfId="37599"/>
    <cellStyle name="SAPBEXaggItem 3 2 16" xfId="37600"/>
    <cellStyle name="SAPBEXaggItem 3 2 17" xfId="37601"/>
    <cellStyle name="SAPBEXaggItem 3 2 18" xfId="37602"/>
    <cellStyle name="SAPBEXaggItem 3 2 19" xfId="37603"/>
    <cellStyle name="SAPBEXaggItem 3 2 2" xfId="37604"/>
    <cellStyle name="SAPBEXaggItem 3 2 20" xfId="37605"/>
    <cellStyle name="SAPBEXaggItem 3 2 21" xfId="37606"/>
    <cellStyle name="SAPBEXaggItem 3 2 22" xfId="37607"/>
    <cellStyle name="SAPBEXaggItem 3 2 23" xfId="37608"/>
    <cellStyle name="SAPBEXaggItem 3 2 24" xfId="37609"/>
    <cellStyle name="SAPBEXaggItem 3 2 25" xfId="37610"/>
    <cellStyle name="SAPBEXaggItem 3 2 26" xfId="37611"/>
    <cellStyle name="SAPBEXaggItem 3 2 27" xfId="37612"/>
    <cellStyle name="SAPBEXaggItem 3 2 28" xfId="37613"/>
    <cellStyle name="SAPBEXaggItem 3 2 29" xfId="37614"/>
    <cellStyle name="SAPBEXaggItem 3 2 3" xfId="37615"/>
    <cellStyle name="SAPBEXaggItem 3 2 30" xfId="37616"/>
    <cellStyle name="SAPBEXaggItem 3 2 31" xfId="37617"/>
    <cellStyle name="SAPBEXaggItem 3 2 32" xfId="37618"/>
    <cellStyle name="SAPBEXaggItem 3 2 33" xfId="37619"/>
    <cellStyle name="SAPBEXaggItem 3 2 34" xfId="37620"/>
    <cellStyle name="SAPBEXaggItem 3 2 35" xfId="37621"/>
    <cellStyle name="SAPBEXaggItem 3 2 36" xfId="37622"/>
    <cellStyle name="SAPBEXaggItem 3 2 37" xfId="37623"/>
    <cellStyle name="SAPBEXaggItem 3 2 38" xfId="37624"/>
    <cellStyle name="SAPBEXaggItem 3 2 39" xfId="37625"/>
    <cellStyle name="SAPBEXaggItem 3 2 4" xfId="37626"/>
    <cellStyle name="SAPBEXaggItem 3 2 40" xfId="37627"/>
    <cellStyle name="SAPBEXaggItem 3 2 41" xfId="37628"/>
    <cellStyle name="SAPBEXaggItem 3 2 42" xfId="37629"/>
    <cellStyle name="SAPBEXaggItem 3 2 43" xfId="37630"/>
    <cellStyle name="SAPBEXaggItem 3 2 44" xfId="37631"/>
    <cellStyle name="SAPBEXaggItem 3 2 5" xfId="37632"/>
    <cellStyle name="SAPBEXaggItem 3 2 6" xfId="37633"/>
    <cellStyle name="SAPBEXaggItem 3 2 7" xfId="37634"/>
    <cellStyle name="SAPBEXaggItem 3 2 8" xfId="37635"/>
    <cellStyle name="SAPBEXaggItem 3 2 9" xfId="37636"/>
    <cellStyle name="SAPBEXaggItem 3 20" xfId="37637"/>
    <cellStyle name="SAPBEXaggItem 3 21" xfId="37638"/>
    <cellStyle name="SAPBEXaggItem 3 22" xfId="37639"/>
    <cellStyle name="SAPBEXaggItem 3 23" xfId="37640"/>
    <cellStyle name="SAPBEXaggItem 3 24" xfId="37641"/>
    <cellStyle name="SAPBEXaggItem 3 25" xfId="37642"/>
    <cellStyle name="SAPBEXaggItem 3 26" xfId="37643"/>
    <cellStyle name="SAPBEXaggItem 3 27" xfId="37644"/>
    <cellStyle name="SAPBEXaggItem 3 28" xfId="37645"/>
    <cellStyle name="SAPBEXaggItem 3 29" xfId="37646"/>
    <cellStyle name="SAPBEXaggItem 3 3" xfId="37647"/>
    <cellStyle name="SAPBEXaggItem 3 30" xfId="37648"/>
    <cellStyle name="SAPBEXaggItem 3 31" xfId="37649"/>
    <cellStyle name="SAPBEXaggItem 3 32" xfId="37650"/>
    <cellStyle name="SAPBEXaggItem 3 33" xfId="37651"/>
    <cellStyle name="SAPBEXaggItem 3 34" xfId="37652"/>
    <cellStyle name="SAPBEXaggItem 3 35" xfId="37653"/>
    <cellStyle name="SAPBEXaggItem 3 36" xfId="37654"/>
    <cellStyle name="SAPBEXaggItem 3 37" xfId="37655"/>
    <cellStyle name="SAPBEXaggItem 3 38" xfId="37656"/>
    <cellStyle name="SAPBEXaggItem 3 39" xfId="37657"/>
    <cellStyle name="SAPBEXaggItem 3 4" xfId="37658"/>
    <cellStyle name="SAPBEXaggItem 3 40" xfId="37659"/>
    <cellStyle name="SAPBEXaggItem 3 41" xfId="37660"/>
    <cellStyle name="SAPBEXaggItem 3 42" xfId="37661"/>
    <cellStyle name="SAPBEXaggItem 3 43" xfId="37662"/>
    <cellStyle name="SAPBEXaggItem 3 44" xfId="37663"/>
    <cellStyle name="SAPBEXaggItem 3 45" xfId="37664"/>
    <cellStyle name="SAPBEXaggItem 3 5" xfId="37665"/>
    <cellStyle name="SAPBEXaggItem 3 6" xfId="37666"/>
    <cellStyle name="SAPBEXaggItem 3 7" xfId="37667"/>
    <cellStyle name="SAPBEXaggItem 3 8" xfId="37668"/>
    <cellStyle name="SAPBEXaggItem 3 9" xfId="37669"/>
    <cellStyle name="SAPBEXaggItem 30" xfId="37670"/>
    <cellStyle name="SAPBEXaggItem 31" xfId="37671"/>
    <cellStyle name="SAPBEXaggItem 32" xfId="37672"/>
    <cellStyle name="SAPBEXaggItem 33" xfId="37673"/>
    <cellStyle name="SAPBEXaggItem 34" xfId="37674"/>
    <cellStyle name="SAPBEXaggItem 35" xfId="37675"/>
    <cellStyle name="SAPBEXaggItem 36" xfId="37676"/>
    <cellStyle name="SAPBEXaggItem 37" xfId="37677"/>
    <cellStyle name="SAPBEXaggItem 38" xfId="37678"/>
    <cellStyle name="SAPBEXaggItem 39" xfId="37679"/>
    <cellStyle name="SAPBEXaggItem 4" xfId="37680"/>
    <cellStyle name="SAPBEXaggItem 4 10" xfId="37681"/>
    <cellStyle name="SAPBEXaggItem 4 11" xfId="37682"/>
    <cellStyle name="SAPBEXaggItem 4 12" xfId="37683"/>
    <cellStyle name="SAPBEXaggItem 4 13" xfId="37684"/>
    <cellStyle name="SAPBEXaggItem 4 14" xfId="37685"/>
    <cellStyle name="SAPBEXaggItem 4 15" xfId="37686"/>
    <cellStyle name="SAPBEXaggItem 4 16" xfId="37687"/>
    <cellStyle name="SAPBEXaggItem 4 17" xfId="37688"/>
    <cellStyle name="SAPBEXaggItem 4 18" xfId="37689"/>
    <cellStyle name="SAPBEXaggItem 4 19" xfId="37690"/>
    <cellStyle name="SAPBEXaggItem 4 2" xfId="37691"/>
    <cellStyle name="SAPBEXaggItem 4 20" xfId="37692"/>
    <cellStyle name="SAPBEXaggItem 4 21" xfId="37693"/>
    <cellStyle name="SAPBEXaggItem 4 3" xfId="37694"/>
    <cellStyle name="SAPBEXaggItem 4 4" xfId="37695"/>
    <cellStyle name="SAPBEXaggItem 4 5" xfId="37696"/>
    <cellStyle name="SAPBEXaggItem 4 6" xfId="37697"/>
    <cellStyle name="SAPBEXaggItem 4 7" xfId="37698"/>
    <cellStyle name="SAPBEXaggItem 4 8" xfId="37699"/>
    <cellStyle name="SAPBEXaggItem 4 9" xfId="37700"/>
    <cellStyle name="SAPBEXaggItem 40" xfId="37701"/>
    <cellStyle name="SAPBEXaggItem 41" xfId="37702"/>
    <cellStyle name="SAPBEXaggItem 42" xfId="37703"/>
    <cellStyle name="SAPBEXaggItem 43" xfId="37704"/>
    <cellStyle name="SAPBEXaggItem 44" xfId="37705"/>
    <cellStyle name="SAPBEXaggItem 5" xfId="37706"/>
    <cellStyle name="SAPBEXaggItem 5 2" xfId="37707"/>
    <cellStyle name="SAPBEXaggItem 5 3" xfId="37708"/>
    <cellStyle name="SAPBEXaggItem 5 4" xfId="37709"/>
    <cellStyle name="SAPBEXaggItem 5 5" xfId="37710"/>
    <cellStyle name="SAPBEXaggItem 5 6" xfId="37711"/>
    <cellStyle name="SAPBEXaggItem 6" xfId="37712"/>
    <cellStyle name="SAPBEXaggItem 6 2" xfId="37713"/>
    <cellStyle name="SAPBEXaggItem 6 3" xfId="37714"/>
    <cellStyle name="SAPBEXaggItem 6 4" xfId="37715"/>
    <cellStyle name="SAPBEXaggItem 6 5" xfId="37716"/>
    <cellStyle name="SAPBEXaggItem 6 6" xfId="37717"/>
    <cellStyle name="SAPBEXaggItem 7" xfId="37718"/>
    <cellStyle name="SAPBEXaggItem 8" xfId="37719"/>
    <cellStyle name="SAPBEXaggItem 9" xfId="37720"/>
    <cellStyle name="SAPBEXaggItemX" xfId="37721"/>
    <cellStyle name="SAPBEXaggItemX 10" xfId="37722"/>
    <cellStyle name="SAPBEXaggItemX 11" xfId="37723"/>
    <cellStyle name="SAPBEXaggItemX 12" xfId="37724"/>
    <cellStyle name="SAPBEXaggItemX 13" xfId="37725"/>
    <cellStyle name="SAPBEXaggItemX 14" xfId="37726"/>
    <cellStyle name="SAPBEXaggItemX 15" xfId="37727"/>
    <cellStyle name="SAPBEXaggItemX 16" xfId="37728"/>
    <cellStyle name="SAPBEXaggItemX 17" xfId="37729"/>
    <cellStyle name="SAPBEXaggItemX 18" xfId="37730"/>
    <cellStyle name="SAPBEXaggItemX 19" xfId="37731"/>
    <cellStyle name="SAPBEXaggItemX 2" xfId="37732"/>
    <cellStyle name="SAPBEXaggItemX 2 10" xfId="37733"/>
    <cellStyle name="SAPBEXaggItemX 2 11" xfId="37734"/>
    <cellStyle name="SAPBEXaggItemX 2 12" xfId="37735"/>
    <cellStyle name="SAPBEXaggItemX 2 13" xfId="37736"/>
    <cellStyle name="SAPBEXaggItemX 2 14" xfId="37737"/>
    <cellStyle name="SAPBEXaggItemX 2 15" xfId="37738"/>
    <cellStyle name="SAPBEXaggItemX 2 16" xfId="37739"/>
    <cellStyle name="SAPBEXaggItemX 2 17" xfId="37740"/>
    <cellStyle name="SAPBEXaggItemX 2 18" xfId="37741"/>
    <cellStyle name="SAPBEXaggItemX 2 19" xfId="37742"/>
    <cellStyle name="SAPBEXaggItemX 2 2" xfId="37743"/>
    <cellStyle name="SAPBEXaggItemX 2 2 10" xfId="37744"/>
    <cellStyle name="SAPBEXaggItemX 2 2 11" xfId="37745"/>
    <cellStyle name="SAPBEXaggItemX 2 2 12" xfId="37746"/>
    <cellStyle name="SAPBEXaggItemX 2 2 13" xfId="37747"/>
    <cellStyle name="SAPBEXaggItemX 2 2 14" xfId="37748"/>
    <cellStyle name="SAPBEXaggItemX 2 2 15" xfId="37749"/>
    <cellStyle name="SAPBEXaggItemX 2 2 16" xfId="37750"/>
    <cellStyle name="SAPBEXaggItemX 2 2 17" xfId="37751"/>
    <cellStyle name="SAPBEXaggItemX 2 2 18" xfId="37752"/>
    <cellStyle name="SAPBEXaggItemX 2 2 19" xfId="37753"/>
    <cellStyle name="SAPBEXaggItemX 2 2 2" xfId="37754"/>
    <cellStyle name="SAPBEXaggItemX 2 2 2 10" xfId="37755"/>
    <cellStyle name="SAPBEXaggItemX 2 2 2 11" xfId="37756"/>
    <cellStyle name="SAPBEXaggItemX 2 2 2 12" xfId="37757"/>
    <cellStyle name="SAPBEXaggItemX 2 2 2 13" xfId="37758"/>
    <cellStyle name="SAPBEXaggItemX 2 2 2 14" xfId="37759"/>
    <cellStyle name="SAPBEXaggItemX 2 2 2 15" xfId="37760"/>
    <cellStyle name="SAPBEXaggItemX 2 2 2 16" xfId="37761"/>
    <cellStyle name="SAPBEXaggItemX 2 2 2 17" xfId="37762"/>
    <cellStyle name="SAPBEXaggItemX 2 2 2 18" xfId="37763"/>
    <cellStyle name="SAPBEXaggItemX 2 2 2 19" xfId="37764"/>
    <cellStyle name="SAPBEXaggItemX 2 2 2 2" xfId="37765"/>
    <cellStyle name="SAPBEXaggItemX 2 2 2 20" xfId="37766"/>
    <cellStyle name="SAPBEXaggItemX 2 2 2 21" xfId="37767"/>
    <cellStyle name="SAPBEXaggItemX 2 2 2 22" xfId="37768"/>
    <cellStyle name="SAPBEXaggItemX 2 2 2 23" xfId="37769"/>
    <cellStyle name="SAPBEXaggItemX 2 2 2 24" xfId="37770"/>
    <cellStyle name="SAPBEXaggItemX 2 2 2 25" xfId="37771"/>
    <cellStyle name="SAPBEXaggItemX 2 2 2 26" xfId="37772"/>
    <cellStyle name="SAPBEXaggItemX 2 2 2 27" xfId="37773"/>
    <cellStyle name="SAPBEXaggItemX 2 2 2 28" xfId="37774"/>
    <cellStyle name="SAPBEXaggItemX 2 2 2 29" xfId="37775"/>
    <cellStyle name="SAPBEXaggItemX 2 2 2 3" xfId="37776"/>
    <cellStyle name="SAPBEXaggItemX 2 2 2 30" xfId="37777"/>
    <cellStyle name="SAPBEXaggItemX 2 2 2 31" xfId="37778"/>
    <cellStyle name="SAPBEXaggItemX 2 2 2 32" xfId="37779"/>
    <cellStyle name="SAPBEXaggItemX 2 2 2 33" xfId="37780"/>
    <cellStyle name="SAPBEXaggItemX 2 2 2 34" xfId="37781"/>
    <cellStyle name="SAPBEXaggItemX 2 2 2 35" xfId="37782"/>
    <cellStyle name="SAPBEXaggItemX 2 2 2 36" xfId="37783"/>
    <cellStyle name="SAPBEXaggItemX 2 2 2 37" xfId="37784"/>
    <cellStyle name="SAPBEXaggItemX 2 2 2 38" xfId="37785"/>
    <cellStyle name="SAPBEXaggItemX 2 2 2 39" xfId="37786"/>
    <cellStyle name="SAPBEXaggItemX 2 2 2 4" xfId="37787"/>
    <cellStyle name="SAPBEXaggItemX 2 2 2 40" xfId="37788"/>
    <cellStyle name="SAPBEXaggItemX 2 2 2 41" xfId="37789"/>
    <cellStyle name="SAPBEXaggItemX 2 2 2 42" xfId="37790"/>
    <cellStyle name="SAPBEXaggItemX 2 2 2 43" xfId="37791"/>
    <cellStyle name="SAPBEXaggItemX 2 2 2 44" xfId="37792"/>
    <cellStyle name="SAPBEXaggItemX 2 2 2 5" xfId="37793"/>
    <cellStyle name="SAPBEXaggItemX 2 2 2 6" xfId="37794"/>
    <cellStyle name="SAPBEXaggItemX 2 2 2 7" xfId="37795"/>
    <cellStyle name="SAPBEXaggItemX 2 2 2 8" xfId="37796"/>
    <cellStyle name="SAPBEXaggItemX 2 2 2 9" xfId="37797"/>
    <cellStyle name="SAPBEXaggItemX 2 2 20" xfId="37798"/>
    <cellStyle name="SAPBEXaggItemX 2 2 21" xfId="37799"/>
    <cellStyle name="SAPBEXaggItemX 2 2 22" xfId="37800"/>
    <cellStyle name="SAPBEXaggItemX 2 2 23" xfId="37801"/>
    <cellStyle name="SAPBEXaggItemX 2 2 24" xfId="37802"/>
    <cellStyle name="SAPBEXaggItemX 2 2 25" xfId="37803"/>
    <cellStyle name="SAPBEXaggItemX 2 2 26" xfId="37804"/>
    <cellStyle name="SAPBEXaggItemX 2 2 27" xfId="37805"/>
    <cellStyle name="SAPBEXaggItemX 2 2 28" xfId="37806"/>
    <cellStyle name="SAPBEXaggItemX 2 2 29" xfId="37807"/>
    <cellStyle name="SAPBEXaggItemX 2 2 3" xfId="37808"/>
    <cellStyle name="SAPBEXaggItemX 2 2 30" xfId="37809"/>
    <cellStyle name="SAPBEXaggItemX 2 2 31" xfId="37810"/>
    <cellStyle name="SAPBEXaggItemX 2 2 32" xfId="37811"/>
    <cellStyle name="SAPBEXaggItemX 2 2 33" xfId="37812"/>
    <cellStyle name="SAPBEXaggItemX 2 2 34" xfId="37813"/>
    <cellStyle name="SAPBEXaggItemX 2 2 35" xfId="37814"/>
    <cellStyle name="SAPBEXaggItemX 2 2 36" xfId="37815"/>
    <cellStyle name="SAPBEXaggItemX 2 2 37" xfId="37816"/>
    <cellStyle name="SAPBEXaggItemX 2 2 38" xfId="37817"/>
    <cellStyle name="SAPBEXaggItemX 2 2 39" xfId="37818"/>
    <cellStyle name="SAPBEXaggItemX 2 2 4" xfId="37819"/>
    <cellStyle name="SAPBEXaggItemX 2 2 40" xfId="37820"/>
    <cellStyle name="SAPBEXaggItemX 2 2 41" xfId="37821"/>
    <cellStyle name="SAPBEXaggItemX 2 2 42" xfId="37822"/>
    <cellStyle name="SAPBEXaggItemX 2 2 43" xfId="37823"/>
    <cellStyle name="SAPBEXaggItemX 2 2 44" xfId="37824"/>
    <cellStyle name="SAPBEXaggItemX 2 2 45" xfId="37825"/>
    <cellStyle name="SAPBEXaggItemX 2 2 5" xfId="37826"/>
    <cellStyle name="SAPBEXaggItemX 2 2 6" xfId="37827"/>
    <cellStyle name="SAPBEXaggItemX 2 2 7" xfId="37828"/>
    <cellStyle name="SAPBEXaggItemX 2 2 8" xfId="37829"/>
    <cellStyle name="SAPBEXaggItemX 2 2 9" xfId="37830"/>
    <cellStyle name="SAPBEXaggItemX 2 20" xfId="37831"/>
    <cellStyle name="SAPBEXaggItemX 2 21" xfId="37832"/>
    <cellStyle name="SAPBEXaggItemX 2 22" xfId="37833"/>
    <cellStyle name="SAPBEXaggItemX 2 23" xfId="37834"/>
    <cellStyle name="SAPBEXaggItemX 2 24" xfId="37835"/>
    <cellStyle name="SAPBEXaggItemX 2 25" xfId="37836"/>
    <cellStyle name="SAPBEXaggItemX 2 26" xfId="37837"/>
    <cellStyle name="SAPBEXaggItemX 2 27" xfId="37838"/>
    <cellStyle name="SAPBEXaggItemX 2 28" xfId="37839"/>
    <cellStyle name="SAPBEXaggItemX 2 29" xfId="37840"/>
    <cellStyle name="SAPBEXaggItemX 2 3" xfId="37841"/>
    <cellStyle name="SAPBEXaggItemX 2 3 10" xfId="37842"/>
    <cellStyle name="SAPBEXaggItemX 2 3 11" xfId="37843"/>
    <cellStyle name="SAPBEXaggItemX 2 3 12" xfId="37844"/>
    <cellStyle name="SAPBEXaggItemX 2 3 13" xfId="37845"/>
    <cellStyle name="SAPBEXaggItemX 2 3 14" xfId="37846"/>
    <cellStyle name="SAPBEXaggItemX 2 3 15" xfId="37847"/>
    <cellStyle name="SAPBEXaggItemX 2 3 16" xfId="37848"/>
    <cellStyle name="SAPBEXaggItemX 2 3 17" xfId="37849"/>
    <cellStyle name="SAPBEXaggItemX 2 3 18" xfId="37850"/>
    <cellStyle name="SAPBEXaggItemX 2 3 19" xfId="37851"/>
    <cellStyle name="SAPBEXaggItemX 2 3 2" xfId="37852"/>
    <cellStyle name="SAPBEXaggItemX 2 3 20" xfId="37853"/>
    <cellStyle name="SAPBEXaggItemX 2 3 21" xfId="37854"/>
    <cellStyle name="SAPBEXaggItemX 2 3 3" xfId="37855"/>
    <cellStyle name="SAPBEXaggItemX 2 3 4" xfId="37856"/>
    <cellStyle name="SAPBEXaggItemX 2 3 5" xfId="37857"/>
    <cellStyle name="SAPBEXaggItemX 2 3 6" xfId="37858"/>
    <cellStyle name="SAPBEXaggItemX 2 3 7" xfId="37859"/>
    <cellStyle name="SAPBEXaggItemX 2 3 8" xfId="37860"/>
    <cellStyle name="SAPBEXaggItemX 2 3 9" xfId="37861"/>
    <cellStyle name="SAPBEXaggItemX 2 30" xfId="37862"/>
    <cellStyle name="SAPBEXaggItemX 2 31" xfId="37863"/>
    <cellStyle name="SAPBEXaggItemX 2 32" xfId="37864"/>
    <cellStyle name="SAPBEXaggItemX 2 33" xfId="37865"/>
    <cellStyle name="SAPBEXaggItemX 2 34" xfId="37866"/>
    <cellStyle name="SAPBEXaggItemX 2 35" xfId="37867"/>
    <cellStyle name="SAPBEXaggItemX 2 36" xfId="37868"/>
    <cellStyle name="SAPBEXaggItemX 2 37" xfId="37869"/>
    <cellStyle name="SAPBEXaggItemX 2 38" xfId="37870"/>
    <cellStyle name="SAPBEXaggItemX 2 39" xfId="37871"/>
    <cellStyle name="SAPBEXaggItemX 2 4" xfId="37872"/>
    <cellStyle name="SAPBEXaggItemX 2 4 2" xfId="37873"/>
    <cellStyle name="SAPBEXaggItemX 2 4 3" xfId="37874"/>
    <cellStyle name="SAPBEXaggItemX 2 4 4" xfId="37875"/>
    <cellStyle name="SAPBEXaggItemX 2 4 5" xfId="37876"/>
    <cellStyle name="SAPBEXaggItemX 2 4 6" xfId="37877"/>
    <cellStyle name="SAPBEXaggItemX 2 40" xfId="37878"/>
    <cellStyle name="SAPBEXaggItemX 2 41" xfId="37879"/>
    <cellStyle name="SAPBEXaggItemX 2 42" xfId="37880"/>
    <cellStyle name="SAPBEXaggItemX 2 5" xfId="37881"/>
    <cellStyle name="SAPBEXaggItemX 2 5 2" xfId="37882"/>
    <cellStyle name="SAPBEXaggItemX 2 5 3" xfId="37883"/>
    <cellStyle name="SAPBEXaggItemX 2 5 4" xfId="37884"/>
    <cellStyle name="SAPBEXaggItemX 2 5 5" xfId="37885"/>
    <cellStyle name="SAPBEXaggItemX 2 5 6" xfId="37886"/>
    <cellStyle name="SAPBEXaggItemX 2 6" xfId="37887"/>
    <cellStyle name="SAPBEXaggItemX 2 7" xfId="37888"/>
    <cellStyle name="SAPBEXaggItemX 2 8" xfId="37889"/>
    <cellStyle name="SAPBEXaggItemX 2 9" xfId="37890"/>
    <cellStyle name="SAPBEXaggItemX 20" xfId="37891"/>
    <cellStyle name="SAPBEXaggItemX 21" xfId="37892"/>
    <cellStyle name="SAPBEXaggItemX 22" xfId="37893"/>
    <cellStyle name="SAPBEXaggItemX 23" xfId="37894"/>
    <cellStyle name="SAPBEXaggItemX 24" xfId="37895"/>
    <cellStyle name="SAPBEXaggItemX 25" xfId="37896"/>
    <cellStyle name="SAPBEXaggItemX 26" xfId="37897"/>
    <cellStyle name="SAPBEXaggItemX 27" xfId="37898"/>
    <cellStyle name="SAPBEXaggItemX 28" xfId="37899"/>
    <cellStyle name="SAPBEXaggItemX 29" xfId="37900"/>
    <cellStyle name="SAPBEXaggItemX 3" xfId="37901"/>
    <cellStyle name="SAPBEXaggItemX 3 10" xfId="37902"/>
    <cellStyle name="SAPBEXaggItemX 3 11" xfId="37903"/>
    <cellStyle name="SAPBEXaggItemX 3 12" xfId="37904"/>
    <cellStyle name="SAPBEXaggItemX 3 13" xfId="37905"/>
    <cellStyle name="SAPBEXaggItemX 3 14" xfId="37906"/>
    <cellStyle name="SAPBEXaggItemX 3 15" xfId="37907"/>
    <cellStyle name="SAPBEXaggItemX 3 16" xfId="37908"/>
    <cellStyle name="SAPBEXaggItemX 3 17" xfId="37909"/>
    <cellStyle name="SAPBEXaggItemX 3 18" xfId="37910"/>
    <cellStyle name="SAPBEXaggItemX 3 19" xfId="37911"/>
    <cellStyle name="SAPBEXaggItemX 3 2" xfId="37912"/>
    <cellStyle name="SAPBEXaggItemX 3 2 10" xfId="37913"/>
    <cellStyle name="SAPBEXaggItemX 3 2 11" xfId="37914"/>
    <cellStyle name="SAPBEXaggItemX 3 2 12" xfId="37915"/>
    <cellStyle name="SAPBEXaggItemX 3 2 13" xfId="37916"/>
    <cellStyle name="SAPBEXaggItemX 3 2 14" xfId="37917"/>
    <cellStyle name="SAPBEXaggItemX 3 2 15" xfId="37918"/>
    <cellStyle name="SAPBEXaggItemX 3 2 16" xfId="37919"/>
    <cellStyle name="SAPBEXaggItemX 3 2 17" xfId="37920"/>
    <cellStyle name="SAPBEXaggItemX 3 2 18" xfId="37921"/>
    <cellStyle name="SAPBEXaggItemX 3 2 19" xfId="37922"/>
    <cellStyle name="SAPBEXaggItemX 3 2 2" xfId="37923"/>
    <cellStyle name="SAPBEXaggItemX 3 2 20" xfId="37924"/>
    <cellStyle name="SAPBEXaggItemX 3 2 21" xfId="37925"/>
    <cellStyle name="SAPBEXaggItemX 3 2 22" xfId="37926"/>
    <cellStyle name="SAPBEXaggItemX 3 2 23" xfId="37927"/>
    <cellStyle name="SAPBEXaggItemX 3 2 24" xfId="37928"/>
    <cellStyle name="SAPBEXaggItemX 3 2 25" xfId="37929"/>
    <cellStyle name="SAPBEXaggItemX 3 2 26" xfId="37930"/>
    <cellStyle name="SAPBEXaggItemX 3 2 27" xfId="37931"/>
    <cellStyle name="SAPBEXaggItemX 3 2 28" xfId="37932"/>
    <cellStyle name="SAPBEXaggItemX 3 2 29" xfId="37933"/>
    <cellStyle name="SAPBEXaggItemX 3 2 3" xfId="37934"/>
    <cellStyle name="SAPBEXaggItemX 3 2 30" xfId="37935"/>
    <cellStyle name="SAPBEXaggItemX 3 2 31" xfId="37936"/>
    <cellStyle name="SAPBEXaggItemX 3 2 32" xfId="37937"/>
    <cellStyle name="SAPBEXaggItemX 3 2 33" xfId="37938"/>
    <cellStyle name="SAPBEXaggItemX 3 2 34" xfId="37939"/>
    <cellStyle name="SAPBEXaggItemX 3 2 35" xfId="37940"/>
    <cellStyle name="SAPBEXaggItemX 3 2 36" xfId="37941"/>
    <cellStyle name="SAPBEXaggItemX 3 2 37" xfId="37942"/>
    <cellStyle name="SAPBEXaggItemX 3 2 38" xfId="37943"/>
    <cellStyle name="SAPBEXaggItemX 3 2 39" xfId="37944"/>
    <cellStyle name="SAPBEXaggItemX 3 2 4" xfId="37945"/>
    <cellStyle name="SAPBEXaggItemX 3 2 40" xfId="37946"/>
    <cellStyle name="SAPBEXaggItemX 3 2 41" xfId="37947"/>
    <cellStyle name="SAPBEXaggItemX 3 2 42" xfId="37948"/>
    <cellStyle name="SAPBEXaggItemX 3 2 43" xfId="37949"/>
    <cellStyle name="SAPBEXaggItemX 3 2 44" xfId="37950"/>
    <cellStyle name="SAPBEXaggItemX 3 2 5" xfId="37951"/>
    <cellStyle name="SAPBEXaggItemX 3 2 6" xfId="37952"/>
    <cellStyle name="SAPBEXaggItemX 3 2 7" xfId="37953"/>
    <cellStyle name="SAPBEXaggItemX 3 2 8" xfId="37954"/>
    <cellStyle name="SAPBEXaggItemX 3 2 9" xfId="37955"/>
    <cellStyle name="SAPBEXaggItemX 3 20" xfId="37956"/>
    <cellStyle name="SAPBEXaggItemX 3 21" xfId="37957"/>
    <cellStyle name="SAPBEXaggItemX 3 22" xfId="37958"/>
    <cellStyle name="SAPBEXaggItemX 3 23" xfId="37959"/>
    <cellStyle name="SAPBEXaggItemX 3 24" xfId="37960"/>
    <cellStyle name="SAPBEXaggItemX 3 25" xfId="37961"/>
    <cellStyle name="SAPBEXaggItemX 3 26" xfId="37962"/>
    <cellStyle name="SAPBEXaggItemX 3 27" xfId="37963"/>
    <cellStyle name="SAPBEXaggItemX 3 28" xfId="37964"/>
    <cellStyle name="SAPBEXaggItemX 3 29" xfId="37965"/>
    <cellStyle name="SAPBEXaggItemX 3 3" xfId="37966"/>
    <cellStyle name="SAPBEXaggItemX 3 30" xfId="37967"/>
    <cellStyle name="SAPBEXaggItemX 3 31" xfId="37968"/>
    <cellStyle name="SAPBEXaggItemX 3 32" xfId="37969"/>
    <cellStyle name="SAPBEXaggItemX 3 33" xfId="37970"/>
    <cellStyle name="SAPBEXaggItemX 3 34" xfId="37971"/>
    <cellStyle name="SAPBEXaggItemX 3 35" xfId="37972"/>
    <cellStyle name="SAPBEXaggItemX 3 36" xfId="37973"/>
    <cellStyle name="SAPBEXaggItemX 3 37" xfId="37974"/>
    <cellStyle name="SAPBEXaggItemX 3 38" xfId="37975"/>
    <cellStyle name="SAPBEXaggItemX 3 39" xfId="37976"/>
    <cellStyle name="SAPBEXaggItemX 3 4" xfId="37977"/>
    <cellStyle name="SAPBEXaggItemX 3 40" xfId="37978"/>
    <cellStyle name="SAPBEXaggItemX 3 41" xfId="37979"/>
    <cellStyle name="SAPBEXaggItemX 3 42" xfId="37980"/>
    <cellStyle name="SAPBEXaggItemX 3 43" xfId="37981"/>
    <cellStyle name="SAPBEXaggItemX 3 44" xfId="37982"/>
    <cellStyle name="SAPBEXaggItemX 3 45" xfId="37983"/>
    <cellStyle name="SAPBEXaggItemX 3 5" xfId="37984"/>
    <cellStyle name="SAPBEXaggItemX 3 6" xfId="37985"/>
    <cellStyle name="SAPBEXaggItemX 3 7" xfId="37986"/>
    <cellStyle name="SAPBEXaggItemX 3 8" xfId="37987"/>
    <cellStyle name="SAPBEXaggItemX 3 9" xfId="37988"/>
    <cellStyle name="SAPBEXaggItemX 30" xfId="37989"/>
    <cellStyle name="SAPBEXaggItemX 31" xfId="37990"/>
    <cellStyle name="SAPBEXaggItemX 32" xfId="37991"/>
    <cellStyle name="SAPBEXaggItemX 33" xfId="37992"/>
    <cellStyle name="SAPBEXaggItemX 34" xfId="37993"/>
    <cellStyle name="SAPBEXaggItemX 35" xfId="37994"/>
    <cellStyle name="SAPBEXaggItemX 36" xfId="37995"/>
    <cellStyle name="SAPBEXaggItemX 37" xfId="37996"/>
    <cellStyle name="SAPBEXaggItemX 38" xfId="37997"/>
    <cellStyle name="SAPBEXaggItemX 39" xfId="37998"/>
    <cellStyle name="SAPBEXaggItemX 4" xfId="37999"/>
    <cellStyle name="SAPBEXaggItemX 4 10" xfId="38000"/>
    <cellStyle name="SAPBEXaggItemX 4 11" xfId="38001"/>
    <cellStyle name="SAPBEXaggItemX 4 12" xfId="38002"/>
    <cellStyle name="SAPBEXaggItemX 4 13" xfId="38003"/>
    <cellStyle name="SAPBEXaggItemX 4 14" xfId="38004"/>
    <cellStyle name="SAPBEXaggItemX 4 15" xfId="38005"/>
    <cellStyle name="SAPBEXaggItemX 4 16" xfId="38006"/>
    <cellStyle name="SAPBEXaggItemX 4 17" xfId="38007"/>
    <cellStyle name="SAPBEXaggItemX 4 18" xfId="38008"/>
    <cellStyle name="SAPBEXaggItemX 4 19" xfId="38009"/>
    <cellStyle name="SAPBEXaggItemX 4 2" xfId="38010"/>
    <cellStyle name="SAPBEXaggItemX 4 20" xfId="38011"/>
    <cellStyle name="SAPBEXaggItemX 4 21" xfId="38012"/>
    <cellStyle name="SAPBEXaggItemX 4 3" xfId="38013"/>
    <cellStyle name="SAPBEXaggItemX 4 4" xfId="38014"/>
    <cellStyle name="SAPBEXaggItemX 4 5" xfId="38015"/>
    <cellStyle name="SAPBEXaggItemX 4 6" xfId="38016"/>
    <cellStyle name="SAPBEXaggItemX 4 7" xfId="38017"/>
    <cellStyle name="SAPBEXaggItemX 4 8" xfId="38018"/>
    <cellStyle name="SAPBEXaggItemX 4 9" xfId="38019"/>
    <cellStyle name="SAPBEXaggItemX 40" xfId="38020"/>
    <cellStyle name="SAPBEXaggItemX 41" xfId="38021"/>
    <cellStyle name="SAPBEXaggItemX 42" xfId="38022"/>
    <cellStyle name="SAPBEXaggItemX 43" xfId="38023"/>
    <cellStyle name="SAPBEXaggItemX 44" xfId="38024"/>
    <cellStyle name="SAPBEXaggItemX 5" xfId="38025"/>
    <cellStyle name="SAPBEXaggItemX 5 2" xfId="38026"/>
    <cellStyle name="SAPBEXaggItemX 5 3" xfId="38027"/>
    <cellStyle name="SAPBEXaggItemX 5 4" xfId="38028"/>
    <cellStyle name="SAPBEXaggItemX 5 5" xfId="38029"/>
    <cellStyle name="SAPBEXaggItemX 5 6" xfId="38030"/>
    <cellStyle name="SAPBEXaggItemX 6" xfId="38031"/>
    <cellStyle name="SAPBEXaggItemX 6 2" xfId="38032"/>
    <cellStyle name="SAPBEXaggItemX 6 3" xfId="38033"/>
    <cellStyle name="SAPBEXaggItemX 6 4" xfId="38034"/>
    <cellStyle name="SAPBEXaggItemX 6 5" xfId="38035"/>
    <cellStyle name="SAPBEXaggItemX 6 6" xfId="38036"/>
    <cellStyle name="SAPBEXaggItemX 7" xfId="38037"/>
    <cellStyle name="SAPBEXaggItemX 8" xfId="38038"/>
    <cellStyle name="SAPBEXaggItemX 9" xfId="38039"/>
    <cellStyle name="SAPBEXchaText" xfId="38040"/>
    <cellStyle name="SAPBEXchaText 2" xfId="38041"/>
    <cellStyle name="SAPBEXchaText 2 10" xfId="38042"/>
    <cellStyle name="SAPBEXchaText 2 11" xfId="38043"/>
    <cellStyle name="SAPBEXchaText 2 12" xfId="38044"/>
    <cellStyle name="SAPBEXchaText 2 13" xfId="38045"/>
    <cellStyle name="SAPBEXchaText 2 14" xfId="38046"/>
    <cellStyle name="SAPBEXchaText 2 15" xfId="38047"/>
    <cellStyle name="SAPBEXchaText 2 16" xfId="38048"/>
    <cellStyle name="SAPBEXchaText 2 17" xfId="38049"/>
    <cellStyle name="SAPBEXchaText 2 18" xfId="38050"/>
    <cellStyle name="SAPBEXchaText 2 19" xfId="38051"/>
    <cellStyle name="SAPBEXchaText 2 2" xfId="38052"/>
    <cellStyle name="SAPBEXchaText 2 20" xfId="38053"/>
    <cellStyle name="SAPBEXchaText 2 21" xfId="38054"/>
    <cellStyle name="SAPBEXchaText 2 3" xfId="38055"/>
    <cellStyle name="SAPBEXchaText 2 4" xfId="38056"/>
    <cellStyle name="SAPBEXchaText 2 5" xfId="38057"/>
    <cellStyle name="SAPBEXchaText 2 6" xfId="38058"/>
    <cellStyle name="SAPBEXchaText 2 7" xfId="38059"/>
    <cellStyle name="SAPBEXchaText 2 8" xfId="38060"/>
    <cellStyle name="SAPBEXchaText 2 9" xfId="38061"/>
    <cellStyle name="SAPBEXchaText 3" xfId="38062"/>
    <cellStyle name="SAPBEXchaText 3 10" xfId="38063"/>
    <cellStyle name="SAPBEXchaText 3 11" xfId="38064"/>
    <cellStyle name="SAPBEXchaText 3 12" xfId="38065"/>
    <cellStyle name="SAPBEXchaText 3 13" xfId="38066"/>
    <cellStyle name="SAPBEXchaText 3 14" xfId="38067"/>
    <cellStyle name="SAPBEXchaText 3 15" xfId="38068"/>
    <cellStyle name="SAPBEXchaText 3 16" xfId="38069"/>
    <cellStyle name="SAPBEXchaText 3 17" xfId="38070"/>
    <cellStyle name="SAPBEXchaText 3 18" xfId="38071"/>
    <cellStyle name="SAPBEXchaText 3 19" xfId="38072"/>
    <cellStyle name="SAPBEXchaText 3 2" xfId="38073"/>
    <cellStyle name="SAPBEXchaText 3 20" xfId="38074"/>
    <cellStyle name="SAPBEXchaText 3 21" xfId="38075"/>
    <cellStyle name="SAPBEXchaText 3 3" xfId="38076"/>
    <cellStyle name="SAPBEXchaText 3 4" xfId="38077"/>
    <cellStyle name="SAPBEXchaText 3 5" xfId="38078"/>
    <cellStyle name="SAPBEXchaText 3 6" xfId="38079"/>
    <cellStyle name="SAPBEXchaText 3 7" xfId="38080"/>
    <cellStyle name="SAPBEXchaText 3 8" xfId="38081"/>
    <cellStyle name="SAPBEXchaText 3 9" xfId="38082"/>
    <cellStyle name="SAPBEXexcBad7" xfId="38083"/>
    <cellStyle name="SAPBEXexcBad7 10" xfId="38084"/>
    <cellStyle name="SAPBEXexcBad7 11" xfId="38085"/>
    <cellStyle name="SAPBEXexcBad7 12" xfId="38086"/>
    <cellStyle name="SAPBEXexcBad7 13" xfId="38087"/>
    <cellStyle name="SAPBEXexcBad7 14" xfId="38088"/>
    <cellStyle name="SAPBEXexcBad7 15" xfId="38089"/>
    <cellStyle name="SAPBEXexcBad7 16" xfId="38090"/>
    <cellStyle name="SAPBEXexcBad7 17" xfId="38091"/>
    <cellStyle name="SAPBEXexcBad7 18" xfId="38092"/>
    <cellStyle name="SAPBEXexcBad7 19" xfId="38093"/>
    <cellStyle name="SAPBEXexcBad7 2" xfId="38094"/>
    <cellStyle name="SAPBEXexcBad7 2 10" xfId="38095"/>
    <cellStyle name="SAPBEXexcBad7 2 11" xfId="38096"/>
    <cellStyle name="SAPBEXexcBad7 2 12" xfId="38097"/>
    <cellStyle name="SAPBEXexcBad7 2 13" xfId="38098"/>
    <cellStyle name="SAPBEXexcBad7 2 14" xfId="38099"/>
    <cellStyle name="SAPBEXexcBad7 2 15" xfId="38100"/>
    <cellStyle name="SAPBEXexcBad7 2 16" xfId="38101"/>
    <cellStyle name="SAPBEXexcBad7 2 17" xfId="38102"/>
    <cellStyle name="SAPBEXexcBad7 2 18" xfId="38103"/>
    <cellStyle name="SAPBEXexcBad7 2 19" xfId="38104"/>
    <cellStyle name="SAPBEXexcBad7 2 2" xfId="38105"/>
    <cellStyle name="SAPBEXexcBad7 2 2 10" xfId="38106"/>
    <cellStyle name="SAPBEXexcBad7 2 2 11" xfId="38107"/>
    <cellStyle name="SAPBEXexcBad7 2 2 12" xfId="38108"/>
    <cellStyle name="SAPBEXexcBad7 2 2 13" xfId="38109"/>
    <cellStyle name="SAPBEXexcBad7 2 2 14" xfId="38110"/>
    <cellStyle name="SAPBEXexcBad7 2 2 15" xfId="38111"/>
    <cellStyle name="SAPBEXexcBad7 2 2 16" xfId="38112"/>
    <cellStyle name="SAPBEXexcBad7 2 2 17" xfId="38113"/>
    <cellStyle name="SAPBEXexcBad7 2 2 18" xfId="38114"/>
    <cellStyle name="SAPBEXexcBad7 2 2 19" xfId="38115"/>
    <cellStyle name="SAPBEXexcBad7 2 2 2" xfId="38116"/>
    <cellStyle name="SAPBEXexcBad7 2 2 2 10" xfId="38117"/>
    <cellStyle name="SAPBEXexcBad7 2 2 2 11" xfId="38118"/>
    <cellStyle name="SAPBEXexcBad7 2 2 2 12" xfId="38119"/>
    <cellStyle name="SAPBEXexcBad7 2 2 2 13" xfId="38120"/>
    <cellStyle name="SAPBEXexcBad7 2 2 2 14" xfId="38121"/>
    <cellStyle name="SAPBEXexcBad7 2 2 2 15" xfId="38122"/>
    <cellStyle name="SAPBEXexcBad7 2 2 2 16" xfId="38123"/>
    <cellStyle name="SAPBEXexcBad7 2 2 2 17" xfId="38124"/>
    <cellStyle name="SAPBEXexcBad7 2 2 2 18" xfId="38125"/>
    <cellStyle name="SAPBEXexcBad7 2 2 2 19" xfId="38126"/>
    <cellStyle name="SAPBEXexcBad7 2 2 2 2" xfId="38127"/>
    <cellStyle name="SAPBEXexcBad7 2 2 2 20" xfId="38128"/>
    <cellStyle name="SAPBEXexcBad7 2 2 2 21" xfId="38129"/>
    <cellStyle name="SAPBEXexcBad7 2 2 2 22" xfId="38130"/>
    <cellStyle name="SAPBEXexcBad7 2 2 2 23" xfId="38131"/>
    <cellStyle name="SAPBEXexcBad7 2 2 2 24" xfId="38132"/>
    <cellStyle name="SAPBEXexcBad7 2 2 2 25" xfId="38133"/>
    <cellStyle name="SAPBEXexcBad7 2 2 2 26" xfId="38134"/>
    <cellStyle name="SAPBEXexcBad7 2 2 2 27" xfId="38135"/>
    <cellStyle name="SAPBEXexcBad7 2 2 2 28" xfId="38136"/>
    <cellStyle name="SAPBEXexcBad7 2 2 2 29" xfId="38137"/>
    <cellStyle name="SAPBEXexcBad7 2 2 2 3" xfId="38138"/>
    <cellStyle name="SAPBEXexcBad7 2 2 2 30" xfId="38139"/>
    <cellStyle name="SAPBEXexcBad7 2 2 2 31" xfId="38140"/>
    <cellStyle name="SAPBEXexcBad7 2 2 2 32" xfId="38141"/>
    <cellStyle name="SAPBEXexcBad7 2 2 2 33" xfId="38142"/>
    <cellStyle name="SAPBEXexcBad7 2 2 2 34" xfId="38143"/>
    <cellStyle name="SAPBEXexcBad7 2 2 2 35" xfId="38144"/>
    <cellStyle name="SAPBEXexcBad7 2 2 2 36" xfId="38145"/>
    <cellStyle name="SAPBEXexcBad7 2 2 2 37" xfId="38146"/>
    <cellStyle name="SAPBEXexcBad7 2 2 2 38" xfId="38147"/>
    <cellStyle name="SAPBEXexcBad7 2 2 2 39" xfId="38148"/>
    <cellStyle name="SAPBEXexcBad7 2 2 2 4" xfId="38149"/>
    <cellStyle name="SAPBEXexcBad7 2 2 2 40" xfId="38150"/>
    <cellStyle name="SAPBEXexcBad7 2 2 2 41" xfId="38151"/>
    <cellStyle name="SAPBEXexcBad7 2 2 2 42" xfId="38152"/>
    <cellStyle name="SAPBEXexcBad7 2 2 2 43" xfId="38153"/>
    <cellStyle name="SAPBEXexcBad7 2 2 2 44" xfId="38154"/>
    <cellStyle name="SAPBEXexcBad7 2 2 2 5" xfId="38155"/>
    <cellStyle name="SAPBEXexcBad7 2 2 2 6" xfId="38156"/>
    <cellStyle name="SAPBEXexcBad7 2 2 2 7" xfId="38157"/>
    <cellStyle name="SAPBEXexcBad7 2 2 2 8" xfId="38158"/>
    <cellStyle name="SAPBEXexcBad7 2 2 2 9" xfId="38159"/>
    <cellStyle name="SAPBEXexcBad7 2 2 20" xfId="38160"/>
    <cellStyle name="SAPBEXexcBad7 2 2 21" xfId="38161"/>
    <cellStyle name="SAPBEXexcBad7 2 2 22" xfId="38162"/>
    <cellStyle name="SAPBEXexcBad7 2 2 23" xfId="38163"/>
    <cellStyle name="SAPBEXexcBad7 2 2 24" xfId="38164"/>
    <cellStyle name="SAPBEXexcBad7 2 2 25" xfId="38165"/>
    <cellStyle name="SAPBEXexcBad7 2 2 26" xfId="38166"/>
    <cellStyle name="SAPBEXexcBad7 2 2 27" xfId="38167"/>
    <cellStyle name="SAPBEXexcBad7 2 2 28" xfId="38168"/>
    <cellStyle name="SAPBEXexcBad7 2 2 29" xfId="38169"/>
    <cellStyle name="SAPBEXexcBad7 2 2 3" xfId="38170"/>
    <cellStyle name="SAPBEXexcBad7 2 2 30" xfId="38171"/>
    <cellStyle name="SAPBEXexcBad7 2 2 31" xfId="38172"/>
    <cellStyle name="SAPBEXexcBad7 2 2 32" xfId="38173"/>
    <cellStyle name="SAPBEXexcBad7 2 2 33" xfId="38174"/>
    <cellStyle name="SAPBEXexcBad7 2 2 34" xfId="38175"/>
    <cellStyle name="SAPBEXexcBad7 2 2 35" xfId="38176"/>
    <cellStyle name="SAPBEXexcBad7 2 2 36" xfId="38177"/>
    <cellStyle name="SAPBEXexcBad7 2 2 37" xfId="38178"/>
    <cellStyle name="SAPBEXexcBad7 2 2 38" xfId="38179"/>
    <cellStyle name="SAPBEXexcBad7 2 2 39" xfId="38180"/>
    <cellStyle name="SAPBEXexcBad7 2 2 4" xfId="38181"/>
    <cellStyle name="SAPBEXexcBad7 2 2 40" xfId="38182"/>
    <cellStyle name="SAPBEXexcBad7 2 2 41" xfId="38183"/>
    <cellStyle name="SAPBEXexcBad7 2 2 42" xfId="38184"/>
    <cellStyle name="SAPBEXexcBad7 2 2 43" xfId="38185"/>
    <cellStyle name="SAPBEXexcBad7 2 2 44" xfId="38186"/>
    <cellStyle name="SAPBEXexcBad7 2 2 45" xfId="38187"/>
    <cellStyle name="SAPBEXexcBad7 2 2 5" xfId="38188"/>
    <cellStyle name="SAPBEXexcBad7 2 2 6" xfId="38189"/>
    <cellStyle name="SAPBEXexcBad7 2 2 7" xfId="38190"/>
    <cellStyle name="SAPBEXexcBad7 2 2 8" xfId="38191"/>
    <cellStyle name="SAPBEXexcBad7 2 2 9" xfId="38192"/>
    <cellStyle name="SAPBEXexcBad7 2 20" xfId="38193"/>
    <cellStyle name="SAPBEXexcBad7 2 21" xfId="38194"/>
    <cellStyle name="SAPBEXexcBad7 2 22" xfId="38195"/>
    <cellStyle name="SAPBEXexcBad7 2 23" xfId="38196"/>
    <cellStyle name="SAPBEXexcBad7 2 24" xfId="38197"/>
    <cellStyle name="SAPBEXexcBad7 2 25" xfId="38198"/>
    <cellStyle name="SAPBEXexcBad7 2 26" xfId="38199"/>
    <cellStyle name="SAPBEXexcBad7 2 27" xfId="38200"/>
    <cellStyle name="SAPBEXexcBad7 2 28" xfId="38201"/>
    <cellStyle name="SAPBEXexcBad7 2 29" xfId="38202"/>
    <cellStyle name="SAPBEXexcBad7 2 3" xfId="38203"/>
    <cellStyle name="SAPBEXexcBad7 2 3 10" xfId="38204"/>
    <cellStyle name="SAPBEXexcBad7 2 3 11" xfId="38205"/>
    <cellStyle name="SAPBEXexcBad7 2 3 12" xfId="38206"/>
    <cellStyle name="SAPBEXexcBad7 2 3 13" xfId="38207"/>
    <cellStyle name="SAPBEXexcBad7 2 3 14" xfId="38208"/>
    <cellStyle name="SAPBEXexcBad7 2 3 15" xfId="38209"/>
    <cellStyle name="SAPBEXexcBad7 2 3 16" xfId="38210"/>
    <cellStyle name="SAPBEXexcBad7 2 3 17" xfId="38211"/>
    <cellStyle name="SAPBEXexcBad7 2 3 18" xfId="38212"/>
    <cellStyle name="SAPBEXexcBad7 2 3 19" xfId="38213"/>
    <cellStyle name="SAPBEXexcBad7 2 3 2" xfId="38214"/>
    <cellStyle name="SAPBEXexcBad7 2 3 20" xfId="38215"/>
    <cellStyle name="SAPBEXexcBad7 2 3 21" xfId="38216"/>
    <cellStyle name="SAPBEXexcBad7 2 3 3" xfId="38217"/>
    <cellStyle name="SAPBEXexcBad7 2 3 4" xfId="38218"/>
    <cellStyle name="SAPBEXexcBad7 2 3 5" xfId="38219"/>
    <cellStyle name="SAPBEXexcBad7 2 3 6" xfId="38220"/>
    <cellStyle name="SAPBEXexcBad7 2 3 7" xfId="38221"/>
    <cellStyle name="SAPBEXexcBad7 2 3 8" xfId="38222"/>
    <cellStyle name="SAPBEXexcBad7 2 3 9" xfId="38223"/>
    <cellStyle name="SAPBEXexcBad7 2 30" xfId="38224"/>
    <cellStyle name="SAPBEXexcBad7 2 31" xfId="38225"/>
    <cellStyle name="SAPBEXexcBad7 2 32" xfId="38226"/>
    <cellStyle name="SAPBEXexcBad7 2 33" xfId="38227"/>
    <cellStyle name="SAPBEXexcBad7 2 34" xfId="38228"/>
    <cellStyle name="SAPBEXexcBad7 2 35" xfId="38229"/>
    <cellStyle name="SAPBEXexcBad7 2 36" xfId="38230"/>
    <cellStyle name="SAPBEXexcBad7 2 37" xfId="38231"/>
    <cellStyle name="SAPBEXexcBad7 2 38" xfId="38232"/>
    <cellStyle name="SAPBEXexcBad7 2 39" xfId="38233"/>
    <cellStyle name="SAPBEXexcBad7 2 4" xfId="38234"/>
    <cellStyle name="SAPBEXexcBad7 2 4 2" xfId="38235"/>
    <cellStyle name="SAPBEXexcBad7 2 4 3" xfId="38236"/>
    <cellStyle name="SAPBEXexcBad7 2 4 4" xfId="38237"/>
    <cellStyle name="SAPBEXexcBad7 2 4 5" xfId="38238"/>
    <cellStyle name="SAPBEXexcBad7 2 4 6" xfId="38239"/>
    <cellStyle name="SAPBEXexcBad7 2 40" xfId="38240"/>
    <cellStyle name="SAPBEXexcBad7 2 41" xfId="38241"/>
    <cellStyle name="SAPBEXexcBad7 2 42" xfId="38242"/>
    <cellStyle name="SAPBEXexcBad7 2 5" xfId="38243"/>
    <cellStyle name="SAPBEXexcBad7 2 5 2" xfId="38244"/>
    <cellStyle name="SAPBEXexcBad7 2 5 3" xfId="38245"/>
    <cellStyle name="SAPBEXexcBad7 2 5 4" xfId="38246"/>
    <cellStyle name="SAPBEXexcBad7 2 5 5" xfId="38247"/>
    <cellStyle name="SAPBEXexcBad7 2 5 6" xfId="38248"/>
    <cellStyle name="SAPBEXexcBad7 2 6" xfId="38249"/>
    <cellStyle name="SAPBEXexcBad7 2 7" xfId="38250"/>
    <cellStyle name="SAPBEXexcBad7 2 8" xfId="38251"/>
    <cellStyle name="SAPBEXexcBad7 2 9" xfId="38252"/>
    <cellStyle name="SAPBEXexcBad7 20" xfId="38253"/>
    <cellStyle name="SAPBEXexcBad7 21" xfId="38254"/>
    <cellStyle name="SAPBEXexcBad7 22" xfId="38255"/>
    <cellStyle name="SAPBEXexcBad7 23" xfId="38256"/>
    <cellStyle name="SAPBEXexcBad7 24" xfId="38257"/>
    <cellStyle name="SAPBEXexcBad7 25" xfId="38258"/>
    <cellStyle name="SAPBEXexcBad7 26" xfId="38259"/>
    <cellStyle name="SAPBEXexcBad7 27" xfId="38260"/>
    <cellStyle name="SAPBEXexcBad7 28" xfId="38261"/>
    <cellStyle name="SAPBEXexcBad7 29" xfId="38262"/>
    <cellStyle name="SAPBEXexcBad7 3" xfId="38263"/>
    <cellStyle name="SAPBEXexcBad7 3 10" xfId="38264"/>
    <cellStyle name="SAPBEXexcBad7 3 11" xfId="38265"/>
    <cellStyle name="SAPBEXexcBad7 3 12" xfId="38266"/>
    <cellStyle name="SAPBEXexcBad7 3 13" xfId="38267"/>
    <cellStyle name="SAPBEXexcBad7 3 14" xfId="38268"/>
    <cellStyle name="SAPBEXexcBad7 3 15" xfId="38269"/>
    <cellStyle name="SAPBEXexcBad7 3 16" xfId="38270"/>
    <cellStyle name="SAPBEXexcBad7 3 17" xfId="38271"/>
    <cellStyle name="SAPBEXexcBad7 3 18" xfId="38272"/>
    <cellStyle name="SAPBEXexcBad7 3 19" xfId="38273"/>
    <cellStyle name="SAPBEXexcBad7 3 2" xfId="38274"/>
    <cellStyle name="SAPBEXexcBad7 3 2 10" xfId="38275"/>
    <cellStyle name="SAPBEXexcBad7 3 2 11" xfId="38276"/>
    <cellStyle name="SAPBEXexcBad7 3 2 12" xfId="38277"/>
    <cellStyle name="SAPBEXexcBad7 3 2 13" xfId="38278"/>
    <cellStyle name="SAPBEXexcBad7 3 2 14" xfId="38279"/>
    <cellStyle name="SAPBEXexcBad7 3 2 15" xfId="38280"/>
    <cellStyle name="SAPBEXexcBad7 3 2 16" xfId="38281"/>
    <cellStyle name="SAPBEXexcBad7 3 2 17" xfId="38282"/>
    <cellStyle name="SAPBEXexcBad7 3 2 18" xfId="38283"/>
    <cellStyle name="SAPBEXexcBad7 3 2 19" xfId="38284"/>
    <cellStyle name="SAPBEXexcBad7 3 2 2" xfId="38285"/>
    <cellStyle name="SAPBEXexcBad7 3 2 20" xfId="38286"/>
    <cellStyle name="SAPBEXexcBad7 3 2 21" xfId="38287"/>
    <cellStyle name="SAPBEXexcBad7 3 2 22" xfId="38288"/>
    <cellStyle name="SAPBEXexcBad7 3 2 23" xfId="38289"/>
    <cellStyle name="SAPBEXexcBad7 3 2 24" xfId="38290"/>
    <cellStyle name="SAPBEXexcBad7 3 2 25" xfId="38291"/>
    <cellStyle name="SAPBEXexcBad7 3 2 26" xfId="38292"/>
    <cellStyle name="SAPBEXexcBad7 3 2 27" xfId="38293"/>
    <cellStyle name="SAPBEXexcBad7 3 2 28" xfId="38294"/>
    <cellStyle name="SAPBEXexcBad7 3 2 29" xfId="38295"/>
    <cellStyle name="SAPBEXexcBad7 3 2 3" xfId="38296"/>
    <cellStyle name="SAPBEXexcBad7 3 2 30" xfId="38297"/>
    <cellStyle name="SAPBEXexcBad7 3 2 31" xfId="38298"/>
    <cellStyle name="SAPBEXexcBad7 3 2 32" xfId="38299"/>
    <cellStyle name="SAPBEXexcBad7 3 2 33" xfId="38300"/>
    <cellStyle name="SAPBEXexcBad7 3 2 34" xfId="38301"/>
    <cellStyle name="SAPBEXexcBad7 3 2 35" xfId="38302"/>
    <cellStyle name="SAPBEXexcBad7 3 2 36" xfId="38303"/>
    <cellStyle name="SAPBEXexcBad7 3 2 37" xfId="38304"/>
    <cellStyle name="SAPBEXexcBad7 3 2 38" xfId="38305"/>
    <cellStyle name="SAPBEXexcBad7 3 2 39" xfId="38306"/>
    <cellStyle name="SAPBEXexcBad7 3 2 4" xfId="38307"/>
    <cellStyle name="SAPBEXexcBad7 3 2 40" xfId="38308"/>
    <cellStyle name="SAPBEXexcBad7 3 2 41" xfId="38309"/>
    <cellStyle name="SAPBEXexcBad7 3 2 42" xfId="38310"/>
    <cellStyle name="SAPBEXexcBad7 3 2 43" xfId="38311"/>
    <cellStyle name="SAPBEXexcBad7 3 2 44" xfId="38312"/>
    <cellStyle name="SAPBEXexcBad7 3 2 5" xfId="38313"/>
    <cellStyle name="SAPBEXexcBad7 3 2 6" xfId="38314"/>
    <cellStyle name="SAPBEXexcBad7 3 2 7" xfId="38315"/>
    <cellStyle name="SAPBEXexcBad7 3 2 8" xfId="38316"/>
    <cellStyle name="SAPBEXexcBad7 3 2 9" xfId="38317"/>
    <cellStyle name="SAPBEXexcBad7 3 20" xfId="38318"/>
    <cellStyle name="SAPBEXexcBad7 3 21" xfId="38319"/>
    <cellStyle name="SAPBEXexcBad7 3 22" xfId="38320"/>
    <cellStyle name="SAPBEXexcBad7 3 23" xfId="38321"/>
    <cellStyle name="SAPBEXexcBad7 3 24" xfId="38322"/>
    <cellStyle name="SAPBEXexcBad7 3 25" xfId="38323"/>
    <cellStyle name="SAPBEXexcBad7 3 26" xfId="38324"/>
    <cellStyle name="SAPBEXexcBad7 3 27" xfId="38325"/>
    <cellStyle name="SAPBEXexcBad7 3 28" xfId="38326"/>
    <cellStyle name="SAPBEXexcBad7 3 29" xfId="38327"/>
    <cellStyle name="SAPBEXexcBad7 3 3" xfId="38328"/>
    <cellStyle name="SAPBEXexcBad7 3 30" xfId="38329"/>
    <cellStyle name="SAPBEXexcBad7 3 31" xfId="38330"/>
    <cellStyle name="SAPBEXexcBad7 3 32" xfId="38331"/>
    <cellStyle name="SAPBEXexcBad7 3 33" xfId="38332"/>
    <cellStyle name="SAPBEXexcBad7 3 34" xfId="38333"/>
    <cellStyle name="SAPBEXexcBad7 3 35" xfId="38334"/>
    <cellStyle name="SAPBEXexcBad7 3 36" xfId="38335"/>
    <cellStyle name="SAPBEXexcBad7 3 37" xfId="38336"/>
    <cellStyle name="SAPBEXexcBad7 3 38" xfId="38337"/>
    <cellStyle name="SAPBEXexcBad7 3 39" xfId="38338"/>
    <cellStyle name="SAPBEXexcBad7 3 4" xfId="38339"/>
    <cellStyle name="SAPBEXexcBad7 3 40" xfId="38340"/>
    <cellStyle name="SAPBEXexcBad7 3 41" xfId="38341"/>
    <cellStyle name="SAPBEXexcBad7 3 42" xfId="38342"/>
    <cellStyle name="SAPBEXexcBad7 3 43" xfId="38343"/>
    <cellStyle name="SAPBEXexcBad7 3 44" xfId="38344"/>
    <cellStyle name="SAPBEXexcBad7 3 45" xfId="38345"/>
    <cellStyle name="SAPBEXexcBad7 3 5" xfId="38346"/>
    <cellStyle name="SAPBEXexcBad7 3 6" xfId="38347"/>
    <cellStyle name="SAPBEXexcBad7 3 7" xfId="38348"/>
    <cellStyle name="SAPBEXexcBad7 3 8" xfId="38349"/>
    <cellStyle name="SAPBEXexcBad7 3 9" xfId="38350"/>
    <cellStyle name="SAPBEXexcBad7 30" xfId="38351"/>
    <cellStyle name="SAPBEXexcBad7 31" xfId="38352"/>
    <cellStyle name="SAPBEXexcBad7 32" xfId="38353"/>
    <cellStyle name="SAPBEXexcBad7 33" xfId="38354"/>
    <cellStyle name="SAPBEXexcBad7 34" xfId="38355"/>
    <cellStyle name="SAPBEXexcBad7 35" xfId="38356"/>
    <cellStyle name="SAPBEXexcBad7 36" xfId="38357"/>
    <cellStyle name="SAPBEXexcBad7 37" xfId="38358"/>
    <cellStyle name="SAPBEXexcBad7 38" xfId="38359"/>
    <cellStyle name="SAPBEXexcBad7 39" xfId="38360"/>
    <cellStyle name="SAPBEXexcBad7 4" xfId="38361"/>
    <cellStyle name="SAPBEXexcBad7 4 10" xfId="38362"/>
    <cellStyle name="SAPBEXexcBad7 4 11" xfId="38363"/>
    <cellStyle name="SAPBEXexcBad7 4 12" xfId="38364"/>
    <cellStyle name="SAPBEXexcBad7 4 13" xfId="38365"/>
    <cellStyle name="SAPBEXexcBad7 4 14" xfId="38366"/>
    <cellStyle name="SAPBEXexcBad7 4 15" xfId="38367"/>
    <cellStyle name="SAPBEXexcBad7 4 16" xfId="38368"/>
    <cellStyle name="SAPBEXexcBad7 4 17" xfId="38369"/>
    <cellStyle name="SAPBEXexcBad7 4 18" xfId="38370"/>
    <cellStyle name="SAPBEXexcBad7 4 19" xfId="38371"/>
    <cellStyle name="SAPBEXexcBad7 4 2" xfId="38372"/>
    <cellStyle name="SAPBEXexcBad7 4 20" xfId="38373"/>
    <cellStyle name="SAPBEXexcBad7 4 21" xfId="38374"/>
    <cellStyle name="SAPBEXexcBad7 4 3" xfId="38375"/>
    <cellStyle name="SAPBEXexcBad7 4 4" xfId="38376"/>
    <cellStyle name="SAPBEXexcBad7 4 5" xfId="38377"/>
    <cellStyle name="SAPBEXexcBad7 4 6" xfId="38378"/>
    <cellStyle name="SAPBEXexcBad7 4 7" xfId="38379"/>
    <cellStyle name="SAPBEXexcBad7 4 8" xfId="38380"/>
    <cellStyle name="SAPBEXexcBad7 4 9" xfId="38381"/>
    <cellStyle name="SAPBEXexcBad7 40" xfId="38382"/>
    <cellStyle name="SAPBEXexcBad7 41" xfId="38383"/>
    <cellStyle name="SAPBEXexcBad7 42" xfId="38384"/>
    <cellStyle name="SAPBEXexcBad7 43" xfId="38385"/>
    <cellStyle name="SAPBEXexcBad7 44" xfId="38386"/>
    <cellStyle name="SAPBEXexcBad7 5" xfId="38387"/>
    <cellStyle name="SAPBEXexcBad7 5 2" xfId="38388"/>
    <cellStyle name="SAPBEXexcBad7 5 3" xfId="38389"/>
    <cellStyle name="SAPBEXexcBad7 5 4" xfId="38390"/>
    <cellStyle name="SAPBEXexcBad7 5 5" xfId="38391"/>
    <cellStyle name="SAPBEXexcBad7 5 6" xfId="38392"/>
    <cellStyle name="SAPBEXexcBad7 6" xfId="38393"/>
    <cellStyle name="SAPBEXexcBad7 6 2" xfId="38394"/>
    <cellStyle name="SAPBEXexcBad7 6 3" xfId="38395"/>
    <cellStyle name="SAPBEXexcBad7 6 4" xfId="38396"/>
    <cellStyle name="SAPBEXexcBad7 6 5" xfId="38397"/>
    <cellStyle name="SAPBEXexcBad7 6 6" xfId="38398"/>
    <cellStyle name="SAPBEXexcBad7 7" xfId="38399"/>
    <cellStyle name="SAPBEXexcBad7 8" xfId="38400"/>
    <cellStyle name="SAPBEXexcBad7 9" xfId="38401"/>
    <cellStyle name="SAPBEXexcBad8" xfId="38402"/>
    <cellStyle name="SAPBEXexcBad8 10" xfId="38403"/>
    <cellStyle name="SAPBEXexcBad8 11" xfId="38404"/>
    <cellStyle name="SAPBEXexcBad8 12" xfId="38405"/>
    <cellStyle name="SAPBEXexcBad8 13" xfId="38406"/>
    <cellStyle name="SAPBEXexcBad8 14" xfId="38407"/>
    <cellStyle name="SAPBEXexcBad8 15" xfId="38408"/>
    <cellStyle name="SAPBEXexcBad8 16" xfId="38409"/>
    <cellStyle name="SAPBEXexcBad8 17" xfId="38410"/>
    <cellStyle name="SAPBEXexcBad8 18" xfId="38411"/>
    <cellStyle name="SAPBEXexcBad8 19" xfId="38412"/>
    <cellStyle name="SAPBEXexcBad8 2" xfId="38413"/>
    <cellStyle name="SAPBEXexcBad8 2 10" xfId="38414"/>
    <cellStyle name="SAPBEXexcBad8 2 11" xfId="38415"/>
    <cellStyle name="SAPBEXexcBad8 2 12" xfId="38416"/>
    <cellStyle name="SAPBEXexcBad8 2 13" xfId="38417"/>
    <cellStyle name="SAPBEXexcBad8 2 14" xfId="38418"/>
    <cellStyle name="SAPBEXexcBad8 2 15" xfId="38419"/>
    <cellStyle name="SAPBEXexcBad8 2 16" xfId="38420"/>
    <cellStyle name="SAPBEXexcBad8 2 17" xfId="38421"/>
    <cellStyle name="SAPBEXexcBad8 2 18" xfId="38422"/>
    <cellStyle name="SAPBEXexcBad8 2 19" xfId="38423"/>
    <cellStyle name="SAPBEXexcBad8 2 2" xfId="38424"/>
    <cellStyle name="SAPBEXexcBad8 2 2 10" xfId="38425"/>
    <cellStyle name="SAPBEXexcBad8 2 2 11" xfId="38426"/>
    <cellStyle name="SAPBEXexcBad8 2 2 12" xfId="38427"/>
    <cellStyle name="SAPBEXexcBad8 2 2 13" xfId="38428"/>
    <cellStyle name="SAPBEXexcBad8 2 2 14" xfId="38429"/>
    <cellStyle name="SAPBEXexcBad8 2 2 15" xfId="38430"/>
    <cellStyle name="SAPBEXexcBad8 2 2 16" xfId="38431"/>
    <cellStyle name="SAPBEXexcBad8 2 2 17" xfId="38432"/>
    <cellStyle name="SAPBEXexcBad8 2 2 18" xfId="38433"/>
    <cellStyle name="SAPBEXexcBad8 2 2 19" xfId="38434"/>
    <cellStyle name="SAPBEXexcBad8 2 2 2" xfId="38435"/>
    <cellStyle name="SAPBEXexcBad8 2 2 2 10" xfId="38436"/>
    <cellStyle name="SAPBEXexcBad8 2 2 2 11" xfId="38437"/>
    <cellStyle name="SAPBEXexcBad8 2 2 2 12" xfId="38438"/>
    <cellStyle name="SAPBEXexcBad8 2 2 2 13" xfId="38439"/>
    <cellStyle name="SAPBEXexcBad8 2 2 2 14" xfId="38440"/>
    <cellStyle name="SAPBEXexcBad8 2 2 2 15" xfId="38441"/>
    <cellStyle name="SAPBEXexcBad8 2 2 2 16" xfId="38442"/>
    <cellStyle name="SAPBEXexcBad8 2 2 2 17" xfId="38443"/>
    <cellStyle name="SAPBEXexcBad8 2 2 2 18" xfId="38444"/>
    <cellStyle name="SAPBEXexcBad8 2 2 2 19" xfId="38445"/>
    <cellStyle name="SAPBEXexcBad8 2 2 2 2" xfId="38446"/>
    <cellStyle name="SAPBEXexcBad8 2 2 2 20" xfId="38447"/>
    <cellStyle name="SAPBEXexcBad8 2 2 2 21" xfId="38448"/>
    <cellStyle name="SAPBEXexcBad8 2 2 2 22" xfId="38449"/>
    <cellStyle name="SAPBEXexcBad8 2 2 2 23" xfId="38450"/>
    <cellStyle name="SAPBEXexcBad8 2 2 2 24" xfId="38451"/>
    <cellStyle name="SAPBEXexcBad8 2 2 2 25" xfId="38452"/>
    <cellStyle name="SAPBEXexcBad8 2 2 2 26" xfId="38453"/>
    <cellStyle name="SAPBEXexcBad8 2 2 2 27" xfId="38454"/>
    <cellStyle name="SAPBEXexcBad8 2 2 2 28" xfId="38455"/>
    <cellStyle name="SAPBEXexcBad8 2 2 2 29" xfId="38456"/>
    <cellStyle name="SAPBEXexcBad8 2 2 2 3" xfId="38457"/>
    <cellStyle name="SAPBEXexcBad8 2 2 2 30" xfId="38458"/>
    <cellStyle name="SAPBEXexcBad8 2 2 2 31" xfId="38459"/>
    <cellStyle name="SAPBEXexcBad8 2 2 2 32" xfId="38460"/>
    <cellStyle name="SAPBEXexcBad8 2 2 2 33" xfId="38461"/>
    <cellStyle name="SAPBEXexcBad8 2 2 2 34" xfId="38462"/>
    <cellStyle name="SAPBEXexcBad8 2 2 2 35" xfId="38463"/>
    <cellStyle name="SAPBEXexcBad8 2 2 2 36" xfId="38464"/>
    <cellStyle name="SAPBEXexcBad8 2 2 2 37" xfId="38465"/>
    <cellStyle name="SAPBEXexcBad8 2 2 2 38" xfId="38466"/>
    <cellStyle name="SAPBEXexcBad8 2 2 2 39" xfId="38467"/>
    <cellStyle name="SAPBEXexcBad8 2 2 2 4" xfId="38468"/>
    <cellStyle name="SAPBEXexcBad8 2 2 2 40" xfId="38469"/>
    <cellStyle name="SAPBEXexcBad8 2 2 2 41" xfId="38470"/>
    <cellStyle name="SAPBEXexcBad8 2 2 2 42" xfId="38471"/>
    <cellStyle name="SAPBEXexcBad8 2 2 2 43" xfId="38472"/>
    <cellStyle name="SAPBEXexcBad8 2 2 2 44" xfId="38473"/>
    <cellStyle name="SAPBEXexcBad8 2 2 2 5" xfId="38474"/>
    <cellStyle name="SAPBEXexcBad8 2 2 2 6" xfId="38475"/>
    <cellStyle name="SAPBEXexcBad8 2 2 2 7" xfId="38476"/>
    <cellStyle name="SAPBEXexcBad8 2 2 2 8" xfId="38477"/>
    <cellStyle name="SAPBEXexcBad8 2 2 2 9" xfId="38478"/>
    <cellStyle name="SAPBEXexcBad8 2 2 20" xfId="38479"/>
    <cellStyle name="SAPBEXexcBad8 2 2 21" xfId="38480"/>
    <cellStyle name="SAPBEXexcBad8 2 2 22" xfId="38481"/>
    <cellStyle name="SAPBEXexcBad8 2 2 23" xfId="38482"/>
    <cellStyle name="SAPBEXexcBad8 2 2 24" xfId="38483"/>
    <cellStyle name="SAPBEXexcBad8 2 2 25" xfId="38484"/>
    <cellStyle name="SAPBEXexcBad8 2 2 26" xfId="38485"/>
    <cellStyle name="SAPBEXexcBad8 2 2 27" xfId="38486"/>
    <cellStyle name="SAPBEXexcBad8 2 2 28" xfId="38487"/>
    <cellStyle name="SAPBEXexcBad8 2 2 29" xfId="38488"/>
    <cellStyle name="SAPBEXexcBad8 2 2 3" xfId="38489"/>
    <cellStyle name="SAPBEXexcBad8 2 2 30" xfId="38490"/>
    <cellStyle name="SAPBEXexcBad8 2 2 31" xfId="38491"/>
    <cellStyle name="SAPBEXexcBad8 2 2 32" xfId="38492"/>
    <cellStyle name="SAPBEXexcBad8 2 2 33" xfId="38493"/>
    <cellStyle name="SAPBEXexcBad8 2 2 34" xfId="38494"/>
    <cellStyle name="SAPBEXexcBad8 2 2 35" xfId="38495"/>
    <cellStyle name="SAPBEXexcBad8 2 2 36" xfId="38496"/>
    <cellStyle name="SAPBEXexcBad8 2 2 37" xfId="38497"/>
    <cellStyle name="SAPBEXexcBad8 2 2 38" xfId="38498"/>
    <cellStyle name="SAPBEXexcBad8 2 2 39" xfId="38499"/>
    <cellStyle name="SAPBEXexcBad8 2 2 4" xfId="38500"/>
    <cellStyle name="SAPBEXexcBad8 2 2 40" xfId="38501"/>
    <cellStyle name="SAPBEXexcBad8 2 2 41" xfId="38502"/>
    <cellStyle name="SAPBEXexcBad8 2 2 42" xfId="38503"/>
    <cellStyle name="SAPBEXexcBad8 2 2 43" xfId="38504"/>
    <cellStyle name="SAPBEXexcBad8 2 2 44" xfId="38505"/>
    <cellStyle name="SAPBEXexcBad8 2 2 45" xfId="38506"/>
    <cellStyle name="SAPBEXexcBad8 2 2 5" xfId="38507"/>
    <cellStyle name="SAPBEXexcBad8 2 2 6" xfId="38508"/>
    <cellStyle name="SAPBEXexcBad8 2 2 7" xfId="38509"/>
    <cellStyle name="SAPBEXexcBad8 2 2 8" xfId="38510"/>
    <cellStyle name="SAPBEXexcBad8 2 2 9" xfId="38511"/>
    <cellStyle name="SAPBEXexcBad8 2 20" xfId="38512"/>
    <cellStyle name="SAPBEXexcBad8 2 21" xfId="38513"/>
    <cellStyle name="SAPBEXexcBad8 2 22" xfId="38514"/>
    <cellStyle name="SAPBEXexcBad8 2 23" xfId="38515"/>
    <cellStyle name="SAPBEXexcBad8 2 24" xfId="38516"/>
    <cellStyle name="SAPBEXexcBad8 2 25" xfId="38517"/>
    <cellStyle name="SAPBEXexcBad8 2 26" xfId="38518"/>
    <cellStyle name="SAPBEXexcBad8 2 27" xfId="38519"/>
    <cellStyle name="SAPBEXexcBad8 2 28" xfId="38520"/>
    <cellStyle name="SAPBEXexcBad8 2 29" xfId="38521"/>
    <cellStyle name="SAPBEXexcBad8 2 3" xfId="38522"/>
    <cellStyle name="SAPBEXexcBad8 2 3 10" xfId="38523"/>
    <cellStyle name="SAPBEXexcBad8 2 3 11" xfId="38524"/>
    <cellStyle name="SAPBEXexcBad8 2 3 12" xfId="38525"/>
    <cellStyle name="SAPBEXexcBad8 2 3 13" xfId="38526"/>
    <cellStyle name="SAPBEXexcBad8 2 3 14" xfId="38527"/>
    <cellStyle name="SAPBEXexcBad8 2 3 15" xfId="38528"/>
    <cellStyle name="SAPBEXexcBad8 2 3 16" xfId="38529"/>
    <cellStyle name="SAPBEXexcBad8 2 3 17" xfId="38530"/>
    <cellStyle name="SAPBEXexcBad8 2 3 18" xfId="38531"/>
    <cellStyle name="SAPBEXexcBad8 2 3 19" xfId="38532"/>
    <cellStyle name="SAPBEXexcBad8 2 3 2" xfId="38533"/>
    <cellStyle name="SAPBEXexcBad8 2 3 20" xfId="38534"/>
    <cellStyle name="SAPBEXexcBad8 2 3 21" xfId="38535"/>
    <cellStyle name="SAPBEXexcBad8 2 3 3" xfId="38536"/>
    <cellStyle name="SAPBEXexcBad8 2 3 4" xfId="38537"/>
    <cellStyle name="SAPBEXexcBad8 2 3 5" xfId="38538"/>
    <cellStyle name="SAPBEXexcBad8 2 3 6" xfId="38539"/>
    <cellStyle name="SAPBEXexcBad8 2 3 7" xfId="38540"/>
    <cellStyle name="SAPBEXexcBad8 2 3 8" xfId="38541"/>
    <cellStyle name="SAPBEXexcBad8 2 3 9" xfId="38542"/>
    <cellStyle name="SAPBEXexcBad8 2 30" xfId="38543"/>
    <cellStyle name="SAPBEXexcBad8 2 31" xfId="38544"/>
    <cellStyle name="SAPBEXexcBad8 2 32" xfId="38545"/>
    <cellStyle name="SAPBEXexcBad8 2 33" xfId="38546"/>
    <cellStyle name="SAPBEXexcBad8 2 34" xfId="38547"/>
    <cellStyle name="SAPBEXexcBad8 2 35" xfId="38548"/>
    <cellStyle name="SAPBEXexcBad8 2 36" xfId="38549"/>
    <cellStyle name="SAPBEXexcBad8 2 37" xfId="38550"/>
    <cellStyle name="SAPBEXexcBad8 2 38" xfId="38551"/>
    <cellStyle name="SAPBEXexcBad8 2 39" xfId="38552"/>
    <cellStyle name="SAPBEXexcBad8 2 4" xfId="38553"/>
    <cellStyle name="SAPBEXexcBad8 2 4 2" xfId="38554"/>
    <cellStyle name="SAPBEXexcBad8 2 4 3" xfId="38555"/>
    <cellStyle name="SAPBEXexcBad8 2 4 4" xfId="38556"/>
    <cellStyle name="SAPBEXexcBad8 2 4 5" xfId="38557"/>
    <cellStyle name="SAPBEXexcBad8 2 4 6" xfId="38558"/>
    <cellStyle name="SAPBEXexcBad8 2 40" xfId="38559"/>
    <cellStyle name="SAPBEXexcBad8 2 41" xfId="38560"/>
    <cellStyle name="SAPBEXexcBad8 2 42" xfId="38561"/>
    <cellStyle name="SAPBEXexcBad8 2 5" xfId="38562"/>
    <cellStyle name="SAPBEXexcBad8 2 5 2" xfId="38563"/>
    <cellStyle name="SAPBEXexcBad8 2 5 3" xfId="38564"/>
    <cellStyle name="SAPBEXexcBad8 2 5 4" xfId="38565"/>
    <cellStyle name="SAPBEXexcBad8 2 5 5" xfId="38566"/>
    <cellStyle name="SAPBEXexcBad8 2 5 6" xfId="38567"/>
    <cellStyle name="SAPBEXexcBad8 2 6" xfId="38568"/>
    <cellStyle name="SAPBEXexcBad8 2 7" xfId="38569"/>
    <cellStyle name="SAPBEXexcBad8 2 8" xfId="38570"/>
    <cellStyle name="SAPBEXexcBad8 2 9" xfId="38571"/>
    <cellStyle name="SAPBEXexcBad8 20" xfId="38572"/>
    <cellStyle name="SAPBEXexcBad8 21" xfId="38573"/>
    <cellStyle name="SAPBEXexcBad8 22" xfId="38574"/>
    <cellStyle name="SAPBEXexcBad8 23" xfId="38575"/>
    <cellStyle name="SAPBEXexcBad8 24" xfId="38576"/>
    <cellStyle name="SAPBEXexcBad8 25" xfId="38577"/>
    <cellStyle name="SAPBEXexcBad8 26" xfId="38578"/>
    <cellStyle name="SAPBEXexcBad8 27" xfId="38579"/>
    <cellStyle name="SAPBEXexcBad8 28" xfId="38580"/>
    <cellStyle name="SAPBEXexcBad8 29" xfId="38581"/>
    <cellStyle name="SAPBEXexcBad8 3" xfId="38582"/>
    <cellStyle name="SAPBEXexcBad8 3 10" xfId="38583"/>
    <cellStyle name="SAPBEXexcBad8 3 11" xfId="38584"/>
    <cellStyle name="SAPBEXexcBad8 3 12" xfId="38585"/>
    <cellStyle name="SAPBEXexcBad8 3 13" xfId="38586"/>
    <cellStyle name="SAPBEXexcBad8 3 14" xfId="38587"/>
    <cellStyle name="SAPBEXexcBad8 3 15" xfId="38588"/>
    <cellStyle name="SAPBEXexcBad8 3 16" xfId="38589"/>
    <cellStyle name="SAPBEXexcBad8 3 17" xfId="38590"/>
    <cellStyle name="SAPBEXexcBad8 3 18" xfId="38591"/>
    <cellStyle name="SAPBEXexcBad8 3 19" xfId="38592"/>
    <cellStyle name="SAPBEXexcBad8 3 2" xfId="38593"/>
    <cellStyle name="SAPBEXexcBad8 3 2 10" xfId="38594"/>
    <cellStyle name="SAPBEXexcBad8 3 2 11" xfId="38595"/>
    <cellStyle name="SAPBEXexcBad8 3 2 12" xfId="38596"/>
    <cellStyle name="SAPBEXexcBad8 3 2 13" xfId="38597"/>
    <cellStyle name="SAPBEXexcBad8 3 2 14" xfId="38598"/>
    <cellStyle name="SAPBEXexcBad8 3 2 15" xfId="38599"/>
    <cellStyle name="SAPBEXexcBad8 3 2 16" xfId="38600"/>
    <cellStyle name="SAPBEXexcBad8 3 2 17" xfId="38601"/>
    <cellStyle name="SAPBEXexcBad8 3 2 18" xfId="38602"/>
    <cellStyle name="SAPBEXexcBad8 3 2 19" xfId="38603"/>
    <cellStyle name="SAPBEXexcBad8 3 2 2" xfId="38604"/>
    <cellStyle name="SAPBEXexcBad8 3 2 20" xfId="38605"/>
    <cellStyle name="SAPBEXexcBad8 3 2 21" xfId="38606"/>
    <cellStyle name="SAPBEXexcBad8 3 2 22" xfId="38607"/>
    <cellStyle name="SAPBEXexcBad8 3 2 23" xfId="38608"/>
    <cellStyle name="SAPBEXexcBad8 3 2 24" xfId="38609"/>
    <cellStyle name="SAPBEXexcBad8 3 2 25" xfId="38610"/>
    <cellStyle name="SAPBEXexcBad8 3 2 26" xfId="38611"/>
    <cellStyle name="SAPBEXexcBad8 3 2 27" xfId="38612"/>
    <cellStyle name="SAPBEXexcBad8 3 2 28" xfId="38613"/>
    <cellStyle name="SAPBEXexcBad8 3 2 29" xfId="38614"/>
    <cellStyle name="SAPBEXexcBad8 3 2 3" xfId="38615"/>
    <cellStyle name="SAPBEXexcBad8 3 2 30" xfId="38616"/>
    <cellStyle name="SAPBEXexcBad8 3 2 31" xfId="38617"/>
    <cellStyle name="SAPBEXexcBad8 3 2 32" xfId="38618"/>
    <cellStyle name="SAPBEXexcBad8 3 2 33" xfId="38619"/>
    <cellStyle name="SAPBEXexcBad8 3 2 34" xfId="38620"/>
    <cellStyle name="SAPBEXexcBad8 3 2 35" xfId="38621"/>
    <cellStyle name="SAPBEXexcBad8 3 2 36" xfId="38622"/>
    <cellStyle name="SAPBEXexcBad8 3 2 37" xfId="38623"/>
    <cellStyle name="SAPBEXexcBad8 3 2 38" xfId="38624"/>
    <cellStyle name="SAPBEXexcBad8 3 2 39" xfId="38625"/>
    <cellStyle name="SAPBEXexcBad8 3 2 4" xfId="38626"/>
    <cellStyle name="SAPBEXexcBad8 3 2 40" xfId="38627"/>
    <cellStyle name="SAPBEXexcBad8 3 2 41" xfId="38628"/>
    <cellStyle name="SAPBEXexcBad8 3 2 42" xfId="38629"/>
    <cellStyle name="SAPBEXexcBad8 3 2 43" xfId="38630"/>
    <cellStyle name="SAPBEXexcBad8 3 2 44" xfId="38631"/>
    <cellStyle name="SAPBEXexcBad8 3 2 5" xfId="38632"/>
    <cellStyle name="SAPBEXexcBad8 3 2 6" xfId="38633"/>
    <cellStyle name="SAPBEXexcBad8 3 2 7" xfId="38634"/>
    <cellStyle name="SAPBEXexcBad8 3 2 8" xfId="38635"/>
    <cellStyle name="SAPBEXexcBad8 3 2 9" xfId="38636"/>
    <cellStyle name="SAPBEXexcBad8 3 20" xfId="38637"/>
    <cellStyle name="SAPBEXexcBad8 3 21" xfId="38638"/>
    <cellStyle name="SAPBEXexcBad8 3 22" xfId="38639"/>
    <cellStyle name="SAPBEXexcBad8 3 23" xfId="38640"/>
    <cellStyle name="SAPBEXexcBad8 3 24" xfId="38641"/>
    <cellStyle name="SAPBEXexcBad8 3 25" xfId="38642"/>
    <cellStyle name="SAPBEXexcBad8 3 26" xfId="38643"/>
    <cellStyle name="SAPBEXexcBad8 3 27" xfId="38644"/>
    <cellStyle name="SAPBEXexcBad8 3 28" xfId="38645"/>
    <cellStyle name="SAPBEXexcBad8 3 29" xfId="38646"/>
    <cellStyle name="SAPBEXexcBad8 3 3" xfId="38647"/>
    <cellStyle name="SAPBEXexcBad8 3 30" xfId="38648"/>
    <cellStyle name="SAPBEXexcBad8 3 31" xfId="38649"/>
    <cellStyle name="SAPBEXexcBad8 3 32" xfId="38650"/>
    <cellStyle name="SAPBEXexcBad8 3 33" xfId="38651"/>
    <cellStyle name="SAPBEXexcBad8 3 34" xfId="38652"/>
    <cellStyle name="SAPBEXexcBad8 3 35" xfId="38653"/>
    <cellStyle name="SAPBEXexcBad8 3 36" xfId="38654"/>
    <cellStyle name="SAPBEXexcBad8 3 37" xfId="38655"/>
    <cellStyle name="SAPBEXexcBad8 3 38" xfId="38656"/>
    <cellStyle name="SAPBEXexcBad8 3 39" xfId="38657"/>
    <cellStyle name="SAPBEXexcBad8 3 4" xfId="38658"/>
    <cellStyle name="SAPBEXexcBad8 3 40" xfId="38659"/>
    <cellStyle name="SAPBEXexcBad8 3 41" xfId="38660"/>
    <cellStyle name="SAPBEXexcBad8 3 42" xfId="38661"/>
    <cellStyle name="SAPBEXexcBad8 3 43" xfId="38662"/>
    <cellStyle name="SAPBEXexcBad8 3 44" xfId="38663"/>
    <cellStyle name="SAPBEXexcBad8 3 45" xfId="38664"/>
    <cellStyle name="SAPBEXexcBad8 3 5" xfId="38665"/>
    <cellStyle name="SAPBEXexcBad8 3 6" xfId="38666"/>
    <cellStyle name="SAPBEXexcBad8 3 7" xfId="38667"/>
    <cellStyle name="SAPBEXexcBad8 3 8" xfId="38668"/>
    <cellStyle name="SAPBEXexcBad8 3 9" xfId="38669"/>
    <cellStyle name="SAPBEXexcBad8 30" xfId="38670"/>
    <cellStyle name="SAPBEXexcBad8 31" xfId="38671"/>
    <cellStyle name="SAPBEXexcBad8 32" xfId="38672"/>
    <cellStyle name="SAPBEXexcBad8 33" xfId="38673"/>
    <cellStyle name="SAPBEXexcBad8 34" xfId="38674"/>
    <cellStyle name="SAPBEXexcBad8 35" xfId="38675"/>
    <cellStyle name="SAPBEXexcBad8 36" xfId="38676"/>
    <cellStyle name="SAPBEXexcBad8 37" xfId="38677"/>
    <cellStyle name="SAPBEXexcBad8 38" xfId="38678"/>
    <cellStyle name="SAPBEXexcBad8 39" xfId="38679"/>
    <cellStyle name="SAPBEXexcBad8 4" xfId="38680"/>
    <cellStyle name="SAPBEXexcBad8 4 10" xfId="38681"/>
    <cellStyle name="SAPBEXexcBad8 4 11" xfId="38682"/>
    <cellStyle name="SAPBEXexcBad8 4 12" xfId="38683"/>
    <cellStyle name="SAPBEXexcBad8 4 13" xfId="38684"/>
    <cellStyle name="SAPBEXexcBad8 4 14" xfId="38685"/>
    <cellStyle name="SAPBEXexcBad8 4 15" xfId="38686"/>
    <cellStyle name="SAPBEXexcBad8 4 16" xfId="38687"/>
    <cellStyle name="SAPBEXexcBad8 4 17" xfId="38688"/>
    <cellStyle name="SAPBEXexcBad8 4 18" xfId="38689"/>
    <cellStyle name="SAPBEXexcBad8 4 19" xfId="38690"/>
    <cellStyle name="SAPBEXexcBad8 4 2" xfId="38691"/>
    <cellStyle name="SAPBEXexcBad8 4 20" xfId="38692"/>
    <cellStyle name="SAPBEXexcBad8 4 21" xfId="38693"/>
    <cellStyle name="SAPBEXexcBad8 4 3" xfId="38694"/>
    <cellStyle name="SAPBEXexcBad8 4 4" xfId="38695"/>
    <cellStyle name="SAPBEXexcBad8 4 5" xfId="38696"/>
    <cellStyle name="SAPBEXexcBad8 4 6" xfId="38697"/>
    <cellStyle name="SAPBEXexcBad8 4 7" xfId="38698"/>
    <cellStyle name="SAPBEXexcBad8 4 8" xfId="38699"/>
    <cellStyle name="SAPBEXexcBad8 4 9" xfId="38700"/>
    <cellStyle name="SAPBEXexcBad8 40" xfId="38701"/>
    <cellStyle name="SAPBEXexcBad8 41" xfId="38702"/>
    <cellStyle name="SAPBEXexcBad8 42" xfId="38703"/>
    <cellStyle name="SAPBEXexcBad8 43" xfId="38704"/>
    <cellStyle name="SAPBEXexcBad8 44" xfId="38705"/>
    <cellStyle name="SAPBEXexcBad8 5" xfId="38706"/>
    <cellStyle name="SAPBEXexcBad8 5 2" xfId="38707"/>
    <cellStyle name="SAPBEXexcBad8 5 3" xfId="38708"/>
    <cellStyle name="SAPBEXexcBad8 5 4" xfId="38709"/>
    <cellStyle name="SAPBEXexcBad8 5 5" xfId="38710"/>
    <cellStyle name="SAPBEXexcBad8 5 6" xfId="38711"/>
    <cellStyle name="SAPBEXexcBad8 6" xfId="38712"/>
    <cellStyle name="SAPBEXexcBad8 6 2" xfId="38713"/>
    <cellStyle name="SAPBEXexcBad8 6 3" xfId="38714"/>
    <cellStyle name="SAPBEXexcBad8 6 4" xfId="38715"/>
    <cellStyle name="SAPBEXexcBad8 6 5" xfId="38716"/>
    <cellStyle name="SAPBEXexcBad8 6 6" xfId="38717"/>
    <cellStyle name="SAPBEXexcBad8 7" xfId="38718"/>
    <cellStyle name="SAPBEXexcBad8 8" xfId="38719"/>
    <cellStyle name="SAPBEXexcBad8 9" xfId="38720"/>
    <cellStyle name="SAPBEXexcBad9" xfId="38721"/>
    <cellStyle name="SAPBEXexcBad9 10" xfId="38722"/>
    <cellStyle name="SAPBEXexcBad9 11" xfId="38723"/>
    <cellStyle name="SAPBEXexcBad9 12" xfId="38724"/>
    <cellStyle name="SAPBEXexcBad9 13" xfId="38725"/>
    <cellStyle name="SAPBEXexcBad9 14" xfId="38726"/>
    <cellStyle name="SAPBEXexcBad9 15" xfId="38727"/>
    <cellStyle name="SAPBEXexcBad9 16" xfId="38728"/>
    <cellStyle name="SAPBEXexcBad9 17" xfId="38729"/>
    <cellStyle name="SAPBEXexcBad9 18" xfId="38730"/>
    <cellStyle name="SAPBEXexcBad9 19" xfId="38731"/>
    <cellStyle name="SAPBEXexcBad9 2" xfId="38732"/>
    <cellStyle name="SAPBEXexcBad9 2 10" xfId="38733"/>
    <cellStyle name="SAPBEXexcBad9 2 11" xfId="38734"/>
    <cellStyle name="SAPBEXexcBad9 2 12" xfId="38735"/>
    <cellStyle name="SAPBEXexcBad9 2 13" xfId="38736"/>
    <cellStyle name="SAPBEXexcBad9 2 14" xfId="38737"/>
    <cellStyle name="SAPBEXexcBad9 2 15" xfId="38738"/>
    <cellStyle name="SAPBEXexcBad9 2 16" xfId="38739"/>
    <cellStyle name="SAPBEXexcBad9 2 17" xfId="38740"/>
    <cellStyle name="SAPBEXexcBad9 2 18" xfId="38741"/>
    <cellStyle name="SAPBEXexcBad9 2 19" xfId="38742"/>
    <cellStyle name="SAPBEXexcBad9 2 2" xfId="38743"/>
    <cellStyle name="SAPBEXexcBad9 2 2 10" xfId="38744"/>
    <cellStyle name="SAPBEXexcBad9 2 2 11" xfId="38745"/>
    <cellStyle name="SAPBEXexcBad9 2 2 12" xfId="38746"/>
    <cellStyle name="SAPBEXexcBad9 2 2 13" xfId="38747"/>
    <cellStyle name="SAPBEXexcBad9 2 2 14" xfId="38748"/>
    <cellStyle name="SAPBEXexcBad9 2 2 15" xfId="38749"/>
    <cellStyle name="SAPBEXexcBad9 2 2 16" xfId="38750"/>
    <cellStyle name="SAPBEXexcBad9 2 2 17" xfId="38751"/>
    <cellStyle name="SAPBEXexcBad9 2 2 18" xfId="38752"/>
    <cellStyle name="SAPBEXexcBad9 2 2 19" xfId="38753"/>
    <cellStyle name="SAPBEXexcBad9 2 2 2" xfId="38754"/>
    <cellStyle name="SAPBEXexcBad9 2 2 2 10" xfId="38755"/>
    <cellStyle name="SAPBEXexcBad9 2 2 2 11" xfId="38756"/>
    <cellStyle name="SAPBEXexcBad9 2 2 2 12" xfId="38757"/>
    <cellStyle name="SAPBEXexcBad9 2 2 2 13" xfId="38758"/>
    <cellStyle name="SAPBEXexcBad9 2 2 2 14" xfId="38759"/>
    <cellStyle name="SAPBEXexcBad9 2 2 2 15" xfId="38760"/>
    <cellStyle name="SAPBEXexcBad9 2 2 2 16" xfId="38761"/>
    <cellStyle name="SAPBEXexcBad9 2 2 2 17" xfId="38762"/>
    <cellStyle name="SAPBEXexcBad9 2 2 2 18" xfId="38763"/>
    <cellStyle name="SAPBEXexcBad9 2 2 2 19" xfId="38764"/>
    <cellStyle name="SAPBEXexcBad9 2 2 2 2" xfId="38765"/>
    <cellStyle name="SAPBEXexcBad9 2 2 2 20" xfId="38766"/>
    <cellStyle name="SAPBEXexcBad9 2 2 2 21" xfId="38767"/>
    <cellStyle name="SAPBEXexcBad9 2 2 2 22" xfId="38768"/>
    <cellStyle name="SAPBEXexcBad9 2 2 2 23" xfId="38769"/>
    <cellStyle name="SAPBEXexcBad9 2 2 2 24" xfId="38770"/>
    <cellStyle name="SAPBEXexcBad9 2 2 2 25" xfId="38771"/>
    <cellStyle name="SAPBEXexcBad9 2 2 2 26" xfId="38772"/>
    <cellStyle name="SAPBEXexcBad9 2 2 2 27" xfId="38773"/>
    <cellStyle name="SAPBEXexcBad9 2 2 2 28" xfId="38774"/>
    <cellStyle name="SAPBEXexcBad9 2 2 2 29" xfId="38775"/>
    <cellStyle name="SAPBEXexcBad9 2 2 2 3" xfId="38776"/>
    <cellStyle name="SAPBEXexcBad9 2 2 2 30" xfId="38777"/>
    <cellStyle name="SAPBEXexcBad9 2 2 2 31" xfId="38778"/>
    <cellStyle name="SAPBEXexcBad9 2 2 2 32" xfId="38779"/>
    <cellStyle name="SAPBEXexcBad9 2 2 2 33" xfId="38780"/>
    <cellStyle name="SAPBEXexcBad9 2 2 2 34" xfId="38781"/>
    <cellStyle name="SAPBEXexcBad9 2 2 2 35" xfId="38782"/>
    <cellStyle name="SAPBEXexcBad9 2 2 2 36" xfId="38783"/>
    <cellStyle name="SAPBEXexcBad9 2 2 2 37" xfId="38784"/>
    <cellStyle name="SAPBEXexcBad9 2 2 2 38" xfId="38785"/>
    <cellStyle name="SAPBEXexcBad9 2 2 2 39" xfId="38786"/>
    <cellStyle name="SAPBEXexcBad9 2 2 2 4" xfId="38787"/>
    <cellStyle name="SAPBEXexcBad9 2 2 2 40" xfId="38788"/>
    <cellStyle name="SAPBEXexcBad9 2 2 2 41" xfId="38789"/>
    <cellStyle name="SAPBEXexcBad9 2 2 2 42" xfId="38790"/>
    <cellStyle name="SAPBEXexcBad9 2 2 2 43" xfId="38791"/>
    <cellStyle name="SAPBEXexcBad9 2 2 2 44" xfId="38792"/>
    <cellStyle name="SAPBEXexcBad9 2 2 2 5" xfId="38793"/>
    <cellStyle name="SAPBEXexcBad9 2 2 2 6" xfId="38794"/>
    <cellStyle name="SAPBEXexcBad9 2 2 2 7" xfId="38795"/>
    <cellStyle name="SAPBEXexcBad9 2 2 2 8" xfId="38796"/>
    <cellStyle name="SAPBEXexcBad9 2 2 2 9" xfId="38797"/>
    <cellStyle name="SAPBEXexcBad9 2 2 20" xfId="38798"/>
    <cellStyle name="SAPBEXexcBad9 2 2 21" xfId="38799"/>
    <cellStyle name="SAPBEXexcBad9 2 2 22" xfId="38800"/>
    <cellStyle name="SAPBEXexcBad9 2 2 23" xfId="38801"/>
    <cellStyle name="SAPBEXexcBad9 2 2 24" xfId="38802"/>
    <cellStyle name="SAPBEXexcBad9 2 2 25" xfId="38803"/>
    <cellStyle name="SAPBEXexcBad9 2 2 26" xfId="38804"/>
    <cellStyle name="SAPBEXexcBad9 2 2 27" xfId="38805"/>
    <cellStyle name="SAPBEXexcBad9 2 2 28" xfId="38806"/>
    <cellStyle name="SAPBEXexcBad9 2 2 29" xfId="38807"/>
    <cellStyle name="SAPBEXexcBad9 2 2 3" xfId="38808"/>
    <cellStyle name="SAPBEXexcBad9 2 2 30" xfId="38809"/>
    <cellStyle name="SAPBEXexcBad9 2 2 31" xfId="38810"/>
    <cellStyle name="SAPBEXexcBad9 2 2 32" xfId="38811"/>
    <cellStyle name="SAPBEXexcBad9 2 2 33" xfId="38812"/>
    <cellStyle name="SAPBEXexcBad9 2 2 34" xfId="38813"/>
    <cellStyle name="SAPBEXexcBad9 2 2 35" xfId="38814"/>
    <cellStyle name="SAPBEXexcBad9 2 2 36" xfId="38815"/>
    <cellStyle name="SAPBEXexcBad9 2 2 37" xfId="38816"/>
    <cellStyle name="SAPBEXexcBad9 2 2 38" xfId="38817"/>
    <cellStyle name="SAPBEXexcBad9 2 2 39" xfId="38818"/>
    <cellStyle name="SAPBEXexcBad9 2 2 4" xfId="38819"/>
    <cellStyle name="SAPBEXexcBad9 2 2 40" xfId="38820"/>
    <cellStyle name="SAPBEXexcBad9 2 2 41" xfId="38821"/>
    <cellStyle name="SAPBEXexcBad9 2 2 42" xfId="38822"/>
    <cellStyle name="SAPBEXexcBad9 2 2 43" xfId="38823"/>
    <cellStyle name="SAPBEXexcBad9 2 2 44" xfId="38824"/>
    <cellStyle name="SAPBEXexcBad9 2 2 45" xfId="38825"/>
    <cellStyle name="SAPBEXexcBad9 2 2 5" xfId="38826"/>
    <cellStyle name="SAPBEXexcBad9 2 2 6" xfId="38827"/>
    <cellStyle name="SAPBEXexcBad9 2 2 7" xfId="38828"/>
    <cellStyle name="SAPBEXexcBad9 2 2 8" xfId="38829"/>
    <cellStyle name="SAPBEXexcBad9 2 2 9" xfId="38830"/>
    <cellStyle name="SAPBEXexcBad9 2 20" xfId="38831"/>
    <cellStyle name="SAPBEXexcBad9 2 21" xfId="38832"/>
    <cellStyle name="SAPBEXexcBad9 2 22" xfId="38833"/>
    <cellStyle name="SAPBEXexcBad9 2 23" xfId="38834"/>
    <cellStyle name="SAPBEXexcBad9 2 24" xfId="38835"/>
    <cellStyle name="SAPBEXexcBad9 2 25" xfId="38836"/>
    <cellStyle name="SAPBEXexcBad9 2 26" xfId="38837"/>
    <cellStyle name="SAPBEXexcBad9 2 27" xfId="38838"/>
    <cellStyle name="SAPBEXexcBad9 2 28" xfId="38839"/>
    <cellStyle name="SAPBEXexcBad9 2 29" xfId="38840"/>
    <cellStyle name="SAPBEXexcBad9 2 3" xfId="38841"/>
    <cellStyle name="SAPBEXexcBad9 2 3 10" xfId="38842"/>
    <cellStyle name="SAPBEXexcBad9 2 3 11" xfId="38843"/>
    <cellStyle name="SAPBEXexcBad9 2 3 12" xfId="38844"/>
    <cellStyle name="SAPBEXexcBad9 2 3 13" xfId="38845"/>
    <cellStyle name="SAPBEXexcBad9 2 3 14" xfId="38846"/>
    <cellStyle name="SAPBEXexcBad9 2 3 15" xfId="38847"/>
    <cellStyle name="SAPBEXexcBad9 2 3 16" xfId="38848"/>
    <cellStyle name="SAPBEXexcBad9 2 3 17" xfId="38849"/>
    <cellStyle name="SAPBEXexcBad9 2 3 18" xfId="38850"/>
    <cellStyle name="SAPBEXexcBad9 2 3 19" xfId="38851"/>
    <cellStyle name="SAPBEXexcBad9 2 3 2" xfId="38852"/>
    <cellStyle name="SAPBEXexcBad9 2 3 20" xfId="38853"/>
    <cellStyle name="SAPBEXexcBad9 2 3 21" xfId="38854"/>
    <cellStyle name="SAPBEXexcBad9 2 3 3" xfId="38855"/>
    <cellStyle name="SAPBEXexcBad9 2 3 4" xfId="38856"/>
    <cellStyle name="SAPBEXexcBad9 2 3 5" xfId="38857"/>
    <cellStyle name="SAPBEXexcBad9 2 3 6" xfId="38858"/>
    <cellStyle name="SAPBEXexcBad9 2 3 7" xfId="38859"/>
    <cellStyle name="SAPBEXexcBad9 2 3 8" xfId="38860"/>
    <cellStyle name="SAPBEXexcBad9 2 3 9" xfId="38861"/>
    <cellStyle name="SAPBEXexcBad9 2 30" xfId="38862"/>
    <cellStyle name="SAPBEXexcBad9 2 31" xfId="38863"/>
    <cellStyle name="SAPBEXexcBad9 2 32" xfId="38864"/>
    <cellStyle name="SAPBEXexcBad9 2 33" xfId="38865"/>
    <cellStyle name="SAPBEXexcBad9 2 34" xfId="38866"/>
    <cellStyle name="SAPBEXexcBad9 2 35" xfId="38867"/>
    <cellStyle name="SAPBEXexcBad9 2 36" xfId="38868"/>
    <cellStyle name="SAPBEXexcBad9 2 37" xfId="38869"/>
    <cellStyle name="SAPBEXexcBad9 2 38" xfId="38870"/>
    <cellStyle name="SAPBEXexcBad9 2 39" xfId="38871"/>
    <cellStyle name="SAPBEXexcBad9 2 4" xfId="38872"/>
    <cellStyle name="SAPBEXexcBad9 2 4 2" xfId="38873"/>
    <cellStyle name="SAPBEXexcBad9 2 4 3" xfId="38874"/>
    <cellStyle name="SAPBEXexcBad9 2 4 4" xfId="38875"/>
    <cellStyle name="SAPBEXexcBad9 2 4 5" xfId="38876"/>
    <cellStyle name="SAPBEXexcBad9 2 4 6" xfId="38877"/>
    <cellStyle name="SAPBEXexcBad9 2 40" xfId="38878"/>
    <cellStyle name="SAPBEXexcBad9 2 41" xfId="38879"/>
    <cellStyle name="SAPBEXexcBad9 2 42" xfId="38880"/>
    <cellStyle name="SAPBEXexcBad9 2 5" xfId="38881"/>
    <cellStyle name="SAPBEXexcBad9 2 5 2" xfId="38882"/>
    <cellStyle name="SAPBEXexcBad9 2 5 3" xfId="38883"/>
    <cellStyle name="SAPBEXexcBad9 2 5 4" xfId="38884"/>
    <cellStyle name="SAPBEXexcBad9 2 5 5" xfId="38885"/>
    <cellStyle name="SAPBEXexcBad9 2 5 6" xfId="38886"/>
    <cellStyle name="SAPBEXexcBad9 2 6" xfId="38887"/>
    <cellStyle name="SAPBEXexcBad9 2 7" xfId="38888"/>
    <cellStyle name="SAPBEXexcBad9 2 8" xfId="38889"/>
    <cellStyle name="SAPBEXexcBad9 2 9" xfId="38890"/>
    <cellStyle name="SAPBEXexcBad9 20" xfId="38891"/>
    <cellStyle name="SAPBEXexcBad9 21" xfId="38892"/>
    <cellStyle name="SAPBEXexcBad9 22" xfId="38893"/>
    <cellStyle name="SAPBEXexcBad9 23" xfId="38894"/>
    <cellStyle name="SAPBEXexcBad9 24" xfId="38895"/>
    <cellStyle name="SAPBEXexcBad9 25" xfId="38896"/>
    <cellStyle name="SAPBEXexcBad9 26" xfId="38897"/>
    <cellStyle name="SAPBEXexcBad9 27" xfId="38898"/>
    <cellStyle name="SAPBEXexcBad9 28" xfId="38899"/>
    <cellStyle name="SAPBEXexcBad9 29" xfId="38900"/>
    <cellStyle name="SAPBEXexcBad9 3" xfId="38901"/>
    <cellStyle name="SAPBEXexcBad9 3 10" xfId="38902"/>
    <cellStyle name="SAPBEXexcBad9 3 11" xfId="38903"/>
    <cellStyle name="SAPBEXexcBad9 3 12" xfId="38904"/>
    <cellStyle name="SAPBEXexcBad9 3 13" xfId="38905"/>
    <cellStyle name="SAPBEXexcBad9 3 14" xfId="38906"/>
    <cellStyle name="SAPBEXexcBad9 3 15" xfId="38907"/>
    <cellStyle name="SAPBEXexcBad9 3 16" xfId="38908"/>
    <cellStyle name="SAPBEXexcBad9 3 17" xfId="38909"/>
    <cellStyle name="SAPBEXexcBad9 3 18" xfId="38910"/>
    <cellStyle name="SAPBEXexcBad9 3 19" xfId="38911"/>
    <cellStyle name="SAPBEXexcBad9 3 2" xfId="38912"/>
    <cellStyle name="SAPBEXexcBad9 3 2 10" xfId="38913"/>
    <cellStyle name="SAPBEXexcBad9 3 2 11" xfId="38914"/>
    <cellStyle name="SAPBEXexcBad9 3 2 12" xfId="38915"/>
    <cellStyle name="SAPBEXexcBad9 3 2 13" xfId="38916"/>
    <cellStyle name="SAPBEXexcBad9 3 2 14" xfId="38917"/>
    <cellStyle name="SAPBEXexcBad9 3 2 15" xfId="38918"/>
    <cellStyle name="SAPBEXexcBad9 3 2 16" xfId="38919"/>
    <cellStyle name="SAPBEXexcBad9 3 2 17" xfId="38920"/>
    <cellStyle name="SAPBEXexcBad9 3 2 18" xfId="38921"/>
    <cellStyle name="SAPBEXexcBad9 3 2 19" xfId="38922"/>
    <cellStyle name="SAPBEXexcBad9 3 2 2" xfId="38923"/>
    <cellStyle name="SAPBEXexcBad9 3 2 20" xfId="38924"/>
    <cellStyle name="SAPBEXexcBad9 3 2 21" xfId="38925"/>
    <cellStyle name="SAPBEXexcBad9 3 2 22" xfId="38926"/>
    <cellStyle name="SAPBEXexcBad9 3 2 23" xfId="38927"/>
    <cellStyle name="SAPBEXexcBad9 3 2 24" xfId="38928"/>
    <cellStyle name="SAPBEXexcBad9 3 2 25" xfId="38929"/>
    <cellStyle name="SAPBEXexcBad9 3 2 26" xfId="38930"/>
    <cellStyle name="SAPBEXexcBad9 3 2 27" xfId="38931"/>
    <cellStyle name="SAPBEXexcBad9 3 2 28" xfId="38932"/>
    <cellStyle name="SAPBEXexcBad9 3 2 29" xfId="38933"/>
    <cellStyle name="SAPBEXexcBad9 3 2 3" xfId="38934"/>
    <cellStyle name="SAPBEXexcBad9 3 2 30" xfId="38935"/>
    <cellStyle name="SAPBEXexcBad9 3 2 31" xfId="38936"/>
    <cellStyle name="SAPBEXexcBad9 3 2 32" xfId="38937"/>
    <cellStyle name="SAPBEXexcBad9 3 2 33" xfId="38938"/>
    <cellStyle name="SAPBEXexcBad9 3 2 34" xfId="38939"/>
    <cellStyle name="SAPBEXexcBad9 3 2 35" xfId="38940"/>
    <cellStyle name="SAPBEXexcBad9 3 2 36" xfId="38941"/>
    <cellStyle name="SAPBEXexcBad9 3 2 37" xfId="38942"/>
    <cellStyle name="SAPBEXexcBad9 3 2 38" xfId="38943"/>
    <cellStyle name="SAPBEXexcBad9 3 2 39" xfId="38944"/>
    <cellStyle name="SAPBEXexcBad9 3 2 4" xfId="38945"/>
    <cellStyle name="SAPBEXexcBad9 3 2 40" xfId="38946"/>
    <cellStyle name="SAPBEXexcBad9 3 2 41" xfId="38947"/>
    <cellStyle name="SAPBEXexcBad9 3 2 42" xfId="38948"/>
    <cellStyle name="SAPBEXexcBad9 3 2 43" xfId="38949"/>
    <cellStyle name="SAPBEXexcBad9 3 2 44" xfId="38950"/>
    <cellStyle name="SAPBEXexcBad9 3 2 5" xfId="38951"/>
    <cellStyle name="SAPBEXexcBad9 3 2 6" xfId="38952"/>
    <cellStyle name="SAPBEXexcBad9 3 2 7" xfId="38953"/>
    <cellStyle name="SAPBEXexcBad9 3 2 8" xfId="38954"/>
    <cellStyle name="SAPBEXexcBad9 3 2 9" xfId="38955"/>
    <cellStyle name="SAPBEXexcBad9 3 20" xfId="38956"/>
    <cellStyle name="SAPBEXexcBad9 3 21" xfId="38957"/>
    <cellStyle name="SAPBEXexcBad9 3 22" xfId="38958"/>
    <cellStyle name="SAPBEXexcBad9 3 23" xfId="38959"/>
    <cellStyle name="SAPBEXexcBad9 3 24" xfId="38960"/>
    <cellStyle name="SAPBEXexcBad9 3 25" xfId="38961"/>
    <cellStyle name="SAPBEXexcBad9 3 26" xfId="38962"/>
    <cellStyle name="SAPBEXexcBad9 3 27" xfId="38963"/>
    <cellStyle name="SAPBEXexcBad9 3 28" xfId="38964"/>
    <cellStyle name="SAPBEXexcBad9 3 29" xfId="38965"/>
    <cellStyle name="SAPBEXexcBad9 3 3" xfId="38966"/>
    <cellStyle name="SAPBEXexcBad9 3 30" xfId="38967"/>
    <cellStyle name="SAPBEXexcBad9 3 31" xfId="38968"/>
    <cellStyle name="SAPBEXexcBad9 3 32" xfId="38969"/>
    <cellStyle name="SAPBEXexcBad9 3 33" xfId="38970"/>
    <cellStyle name="SAPBEXexcBad9 3 34" xfId="38971"/>
    <cellStyle name="SAPBEXexcBad9 3 35" xfId="38972"/>
    <cellStyle name="SAPBEXexcBad9 3 36" xfId="38973"/>
    <cellStyle name="SAPBEXexcBad9 3 37" xfId="38974"/>
    <cellStyle name="SAPBEXexcBad9 3 38" xfId="38975"/>
    <cellStyle name="SAPBEXexcBad9 3 39" xfId="38976"/>
    <cellStyle name="SAPBEXexcBad9 3 4" xfId="38977"/>
    <cellStyle name="SAPBEXexcBad9 3 40" xfId="38978"/>
    <cellStyle name="SAPBEXexcBad9 3 41" xfId="38979"/>
    <cellStyle name="SAPBEXexcBad9 3 42" xfId="38980"/>
    <cellStyle name="SAPBEXexcBad9 3 43" xfId="38981"/>
    <cellStyle name="SAPBEXexcBad9 3 44" xfId="38982"/>
    <cellStyle name="SAPBEXexcBad9 3 45" xfId="38983"/>
    <cellStyle name="SAPBEXexcBad9 3 5" xfId="38984"/>
    <cellStyle name="SAPBEXexcBad9 3 6" xfId="38985"/>
    <cellStyle name="SAPBEXexcBad9 3 7" xfId="38986"/>
    <cellStyle name="SAPBEXexcBad9 3 8" xfId="38987"/>
    <cellStyle name="SAPBEXexcBad9 3 9" xfId="38988"/>
    <cellStyle name="SAPBEXexcBad9 30" xfId="38989"/>
    <cellStyle name="SAPBEXexcBad9 31" xfId="38990"/>
    <cellStyle name="SAPBEXexcBad9 32" xfId="38991"/>
    <cellStyle name="SAPBEXexcBad9 33" xfId="38992"/>
    <cellStyle name="SAPBEXexcBad9 34" xfId="38993"/>
    <cellStyle name="SAPBEXexcBad9 35" xfId="38994"/>
    <cellStyle name="SAPBEXexcBad9 36" xfId="38995"/>
    <cellStyle name="SAPBEXexcBad9 37" xfId="38996"/>
    <cellStyle name="SAPBEXexcBad9 38" xfId="38997"/>
    <cellStyle name="SAPBEXexcBad9 39" xfId="38998"/>
    <cellStyle name="SAPBEXexcBad9 4" xfId="38999"/>
    <cellStyle name="SAPBEXexcBad9 4 10" xfId="39000"/>
    <cellStyle name="SAPBEXexcBad9 4 11" xfId="39001"/>
    <cellStyle name="SAPBEXexcBad9 4 12" xfId="39002"/>
    <cellStyle name="SAPBEXexcBad9 4 13" xfId="39003"/>
    <cellStyle name="SAPBEXexcBad9 4 14" xfId="39004"/>
    <cellStyle name="SAPBEXexcBad9 4 15" xfId="39005"/>
    <cellStyle name="SAPBEXexcBad9 4 16" xfId="39006"/>
    <cellStyle name="SAPBEXexcBad9 4 17" xfId="39007"/>
    <cellStyle name="SAPBEXexcBad9 4 18" xfId="39008"/>
    <cellStyle name="SAPBEXexcBad9 4 19" xfId="39009"/>
    <cellStyle name="SAPBEXexcBad9 4 2" xfId="39010"/>
    <cellStyle name="SAPBEXexcBad9 4 20" xfId="39011"/>
    <cellStyle name="SAPBEXexcBad9 4 21" xfId="39012"/>
    <cellStyle name="SAPBEXexcBad9 4 3" xfId="39013"/>
    <cellStyle name="SAPBEXexcBad9 4 4" xfId="39014"/>
    <cellStyle name="SAPBEXexcBad9 4 5" xfId="39015"/>
    <cellStyle name="SAPBEXexcBad9 4 6" xfId="39016"/>
    <cellStyle name="SAPBEXexcBad9 4 7" xfId="39017"/>
    <cellStyle name="SAPBEXexcBad9 4 8" xfId="39018"/>
    <cellStyle name="SAPBEXexcBad9 4 9" xfId="39019"/>
    <cellStyle name="SAPBEXexcBad9 40" xfId="39020"/>
    <cellStyle name="SAPBEXexcBad9 41" xfId="39021"/>
    <cellStyle name="SAPBEXexcBad9 42" xfId="39022"/>
    <cellStyle name="SAPBEXexcBad9 43" xfId="39023"/>
    <cellStyle name="SAPBEXexcBad9 44" xfId="39024"/>
    <cellStyle name="SAPBEXexcBad9 5" xfId="39025"/>
    <cellStyle name="SAPBEXexcBad9 5 2" xfId="39026"/>
    <cellStyle name="SAPBEXexcBad9 5 3" xfId="39027"/>
    <cellStyle name="SAPBEXexcBad9 5 4" xfId="39028"/>
    <cellStyle name="SAPBEXexcBad9 5 5" xfId="39029"/>
    <cellStyle name="SAPBEXexcBad9 5 6" xfId="39030"/>
    <cellStyle name="SAPBEXexcBad9 6" xfId="39031"/>
    <cellStyle name="SAPBEXexcBad9 6 2" xfId="39032"/>
    <cellStyle name="SAPBEXexcBad9 6 3" xfId="39033"/>
    <cellStyle name="SAPBEXexcBad9 6 4" xfId="39034"/>
    <cellStyle name="SAPBEXexcBad9 6 5" xfId="39035"/>
    <cellStyle name="SAPBEXexcBad9 6 6" xfId="39036"/>
    <cellStyle name="SAPBEXexcBad9 7" xfId="39037"/>
    <cellStyle name="SAPBEXexcBad9 8" xfId="39038"/>
    <cellStyle name="SAPBEXexcBad9 9" xfId="39039"/>
    <cellStyle name="SAPBEXexcCritical4" xfId="39040"/>
    <cellStyle name="SAPBEXexcCritical4 10" xfId="39041"/>
    <cellStyle name="SAPBEXexcCritical4 11" xfId="39042"/>
    <cellStyle name="SAPBEXexcCritical4 12" xfId="39043"/>
    <cellStyle name="SAPBEXexcCritical4 13" xfId="39044"/>
    <cellStyle name="SAPBEXexcCritical4 14" xfId="39045"/>
    <cellStyle name="SAPBEXexcCritical4 15" xfId="39046"/>
    <cellStyle name="SAPBEXexcCritical4 16" xfId="39047"/>
    <cellStyle name="SAPBEXexcCritical4 17" xfId="39048"/>
    <cellStyle name="SAPBEXexcCritical4 18" xfId="39049"/>
    <cellStyle name="SAPBEXexcCritical4 19" xfId="39050"/>
    <cellStyle name="SAPBEXexcCritical4 2" xfId="39051"/>
    <cellStyle name="SAPBEXexcCritical4 2 10" xfId="39052"/>
    <cellStyle name="SAPBEXexcCritical4 2 11" xfId="39053"/>
    <cellStyle name="SAPBEXexcCritical4 2 12" xfId="39054"/>
    <cellStyle name="SAPBEXexcCritical4 2 13" xfId="39055"/>
    <cellStyle name="SAPBEXexcCritical4 2 14" xfId="39056"/>
    <cellStyle name="SAPBEXexcCritical4 2 15" xfId="39057"/>
    <cellStyle name="SAPBEXexcCritical4 2 16" xfId="39058"/>
    <cellStyle name="SAPBEXexcCritical4 2 17" xfId="39059"/>
    <cellStyle name="SAPBEXexcCritical4 2 18" xfId="39060"/>
    <cellStyle name="SAPBEXexcCritical4 2 19" xfId="39061"/>
    <cellStyle name="SAPBEXexcCritical4 2 2" xfId="39062"/>
    <cellStyle name="SAPBEXexcCritical4 2 2 10" xfId="39063"/>
    <cellStyle name="SAPBEXexcCritical4 2 2 11" xfId="39064"/>
    <cellStyle name="SAPBEXexcCritical4 2 2 12" xfId="39065"/>
    <cellStyle name="SAPBEXexcCritical4 2 2 13" xfId="39066"/>
    <cellStyle name="SAPBEXexcCritical4 2 2 14" xfId="39067"/>
    <cellStyle name="SAPBEXexcCritical4 2 2 15" xfId="39068"/>
    <cellStyle name="SAPBEXexcCritical4 2 2 16" xfId="39069"/>
    <cellStyle name="SAPBEXexcCritical4 2 2 17" xfId="39070"/>
    <cellStyle name="SAPBEXexcCritical4 2 2 18" xfId="39071"/>
    <cellStyle name="SAPBEXexcCritical4 2 2 19" xfId="39072"/>
    <cellStyle name="SAPBEXexcCritical4 2 2 2" xfId="39073"/>
    <cellStyle name="SAPBEXexcCritical4 2 2 2 10" xfId="39074"/>
    <cellStyle name="SAPBEXexcCritical4 2 2 2 11" xfId="39075"/>
    <cellStyle name="SAPBEXexcCritical4 2 2 2 12" xfId="39076"/>
    <cellStyle name="SAPBEXexcCritical4 2 2 2 13" xfId="39077"/>
    <cellStyle name="SAPBEXexcCritical4 2 2 2 14" xfId="39078"/>
    <cellStyle name="SAPBEXexcCritical4 2 2 2 15" xfId="39079"/>
    <cellStyle name="SAPBEXexcCritical4 2 2 2 16" xfId="39080"/>
    <cellStyle name="SAPBEXexcCritical4 2 2 2 17" xfId="39081"/>
    <cellStyle name="SAPBEXexcCritical4 2 2 2 18" xfId="39082"/>
    <cellStyle name="SAPBEXexcCritical4 2 2 2 19" xfId="39083"/>
    <cellStyle name="SAPBEXexcCritical4 2 2 2 2" xfId="39084"/>
    <cellStyle name="SAPBEXexcCritical4 2 2 2 20" xfId="39085"/>
    <cellStyle name="SAPBEXexcCritical4 2 2 2 21" xfId="39086"/>
    <cellStyle name="SAPBEXexcCritical4 2 2 2 22" xfId="39087"/>
    <cellStyle name="SAPBEXexcCritical4 2 2 2 23" xfId="39088"/>
    <cellStyle name="SAPBEXexcCritical4 2 2 2 24" xfId="39089"/>
    <cellStyle name="SAPBEXexcCritical4 2 2 2 25" xfId="39090"/>
    <cellStyle name="SAPBEXexcCritical4 2 2 2 26" xfId="39091"/>
    <cellStyle name="SAPBEXexcCritical4 2 2 2 27" xfId="39092"/>
    <cellStyle name="SAPBEXexcCritical4 2 2 2 28" xfId="39093"/>
    <cellStyle name="SAPBEXexcCritical4 2 2 2 29" xfId="39094"/>
    <cellStyle name="SAPBEXexcCritical4 2 2 2 3" xfId="39095"/>
    <cellStyle name="SAPBEXexcCritical4 2 2 2 30" xfId="39096"/>
    <cellStyle name="SAPBEXexcCritical4 2 2 2 31" xfId="39097"/>
    <cellStyle name="SAPBEXexcCritical4 2 2 2 32" xfId="39098"/>
    <cellStyle name="SAPBEXexcCritical4 2 2 2 33" xfId="39099"/>
    <cellStyle name="SAPBEXexcCritical4 2 2 2 34" xfId="39100"/>
    <cellStyle name="SAPBEXexcCritical4 2 2 2 35" xfId="39101"/>
    <cellStyle name="SAPBEXexcCritical4 2 2 2 36" xfId="39102"/>
    <cellStyle name="SAPBEXexcCritical4 2 2 2 37" xfId="39103"/>
    <cellStyle name="SAPBEXexcCritical4 2 2 2 38" xfId="39104"/>
    <cellStyle name="SAPBEXexcCritical4 2 2 2 39" xfId="39105"/>
    <cellStyle name="SAPBEXexcCritical4 2 2 2 4" xfId="39106"/>
    <cellStyle name="SAPBEXexcCritical4 2 2 2 40" xfId="39107"/>
    <cellStyle name="SAPBEXexcCritical4 2 2 2 41" xfId="39108"/>
    <cellStyle name="SAPBEXexcCritical4 2 2 2 42" xfId="39109"/>
    <cellStyle name="SAPBEXexcCritical4 2 2 2 43" xfId="39110"/>
    <cellStyle name="SAPBEXexcCritical4 2 2 2 44" xfId="39111"/>
    <cellStyle name="SAPBEXexcCritical4 2 2 2 5" xfId="39112"/>
    <cellStyle name="SAPBEXexcCritical4 2 2 2 6" xfId="39113"/>
    <cellStyle name="SAPBEXexcCritical4 2 2 2 7" xfId="39114"/>
    <cellStyle name="SAPBEXexcCritical4 2 2 2 8" xfId="39115"/>
    <cellStyle name="SAPBEXexcCritical4 2 2 2 9" xfId="39116"/>
    <cellStyle name="SAPBEXexcCritical4 2 2 20" xfId="39117"/>
    <cellStyle name="SAPBEXexcCritical4 2 2 21" xfId="39118"/>
    <cellStyle name="SAPBEXexcCritical4 2 2 22" xfId="39119"/>
    <cellStyle name="SAPBEXexcCritical4 2 2 23" xfId="39120"/>
    <cellStyle name="SAPBEXexcCritical4 2 2 24" xfId="39121"/>
    <cellStyle name="SAPBEXexcCritical4 2 2 25" xfId="39122"/>
    <cellStyle name="SAPBEXexcCritical4 2 2 26" xfId="39123"/>
    <cellStyle name="SAPBEXexcCritical4 2 2 27" xfId="39124"/>
    <cellStyle name="SAPBEXexcCritical4 2 2 28" xfId="39125"/>
    <cellStyle name="SAPBEXexcCritical4 2 2 29" xfId="39126"/>
    <cellStyle name="SAPBEXexcCritical4 2 2 3" xfId="39127"/>
    <cellStyle name="SAPBEXexcCritical4 2 2 30" xfId="39128"/>
    <cellStyle name="SAPBEXexcCritical4 2 2 31" xfId="39129"/>
    <cellStyle name="SAPBEXexcCritical4 2 2 32" xfId="39130"/>
    <cellStyle name="SAPBEXexcCritical4 2 2 33" xfId="39131"/>
    <cellStyle name="SAPBEXexcCritical4 2 2 34" xfId="39132"/>
    <cellStyle name="SAPBEXexcCritical4 2 2 35" xfId="39133"/>
    <cellStyle name="SAPBEXexcCritical4 2 2 36" xfId="39134"/>
    <cellStyle name="SAPBEXexcCritical4 2 2 37" xfId="39135"/>
    <cellStyle name="SAPBEXexcCritical4 2 2 38" xfId="39136"/>
    <cellStyle name="SAPBEXexcCritical4 2 2 39" xfId="39137"/>
    <cellStyle name="SAPBEXexcCritical4 2 2 4" xfId="39138"/>
    <cellStyle name="SAPBEXexcCritical4 2 2 40" xfId="39139"/>
    <cellStyle name="SAPBEXexcCritical4 2 2 41" xfId="39140"/>
    <cellStyle name="SAPBEXexcCritical4 2 2 42" xfId="39141"/>
    <cellStyle name="SAPBEXexcCritical4 2 2 43" xfId="39142"/>
    <cellStyle name="SAPBEXexcCritical4 2 2 44" xfId="39143"/>
    <cellStyle name="SAPBEXexcCritical4 2 2 45" xfId="39144"/>
    <cellStyle name="SAPBEXexcCritical4 2 2 5" xfId="39145"/>
    <cellStyle name="SAPBEXexcCritical4 2 2 6" xfId="39146"/>
    <cellStyle name="SAPBEXexcCritical4 2 2 7" xfId="39147"/>
    <cellStyle name="SAPBEXexcCritical4 2 2 8" xfId="39148"/>
    <cellStyle name="SAPBEXexcCritical4 2 2 9" xfId="39149"/>
    <cellStyle name="SAPBEXexcCritical4 2 20" xfId="39150"/>
    <cellStyle name="SAPBEXexcCritical4 2 21" xfId="39151"/>
    <cellStyle name="SAPBEXexcCritical4 2 22" xfId="39152"/>
    <cellStyle name="SAPBEXexcCritical4 2 23" xfId="39153"/>
    <cellStyle name="SAPBEXexcCritical4 2 24" xfId="39154"/>
    <cellStyle name="SAPBEXexcCritical4 2 25" xfId="39155"/>
    <cellStyle name="SAPBEXexcCritical4 2 26" xfId="39156"/>
    <cellStyle name="SAPBEXexcCritical4 2 27" xfId="39157"/>
    <cellStyle name="SAPBEXexcCritical4 2 28" xfId="39158"/>
    <cellStyle name="SAPBEXexcCritical4 2 29" xfId="39159"/>
    <cellStyle name="SAPBEXexcCritical4 2 3" xfId="39160"/>
    <cellStyle name="SAPBEXexcCritical4 2 3 10" xfId="39161"/>
    <cellStyle name="SAPBEXexcCritical4 2 3 11" xfId="39162"/>
    <cellStyle name="SAPBEXexcCritical4 2 3 12" xfId="39163"/>
    <cellStyle name="SAPBEXexcCritical4 2 3 13" xfId="39164"/>
    <cellStyle name="SAPBEXexcCritical4 2 3 14" xfId="39165"/>
    <cellStyle name="SAPBEXexcCritical4 2 3 15" xfId="39166"/>
    <cellStyle name="SAPBEXexcCritical4 2 3 16" xfId="39167"/>
    <cellStyle name="SAPBEXexcCritical4 2 3 17" xfId="39168"/>
    <cellStyle name="SAPBEXexcCritical4 2 3 18" xfId="39169"/>
    <cellStyle name="SAPBEXexcCritical4 2 3 19" xfId="39170"/>
    <cellStyle name="SAPBEXexcCritical4 2 3 2" xfId="39171"/>
    <cellStyle name="SAPBEXexcCritical4 2 3 20" xfId="39172"/>
    <cellStyle name="SAPBEXexcCritical4 2 3 21" xfId="39173"/>
    <cellStyle name="SAPBEXexcCritical4 2 3 3" xfId="39174"/>
    <cellStyle name="SAPBEXexcCritical4 2 3 4" xfId="39175"/>
    <cellStyle name="SAPBEXexcCritical4 2 3 5" xfId="39176"/>
    <cellStyle name="SAPBEXexcCritical4 2 3 6" xfId="39177"/>
    <cellStyle name="SAPBEXexcCritical4 2 3 7" xfId="39178"/>
    <cellStyle name="SAPBEXexcCritical4 2 3 8" xfId="39179"/>
    <cellStyle name="SAPBEXexcCritical4 2 3 9" xfId="39180"/>
    <cellStyle name="SAPBEXexcCritical4 2 30" xfId="39181"/>
    <cellStyle name="SAPBEXexcCritical4 2 31" xfId="39182"/>
    <cellStyle name="SAPBEXexcCritical4 2 32" xfId="39183"/>
    <cellStyle name="SAPBEXexcCritical4 2 33" xfId="39184"/>
    <cellStyle name="SAPBEXexcCritical4 2 34" xfId="39185"/>
    <cellStyle name="SAPBEXexcCritical4 2 35" xfId="39186"/>
    <cellStyle name="SAPBEXexcCritical4 2 36" xfId="39187"/>
    <cellStyle name="SAPBEXexcCritical4 2 37" xfId="39188"/>
    <cellStyle name="SAPBEXexcCritical4 2 38" xfId="39189"/>
    <cellStyle name="SAPBEXexcCritical4 2 39" xfId="39190"/>
    <cellStyle name="SAPBEXexcCritical4 2 4" xfId="39191"/>
    <cellStyle name="SAPBEXexcCritical4 2 4 2" xfId="39192"/>
    <cellStyle name="SAPBEXexcCritical4 2 4 3" xfId="39193"/>
    <cellStyle name="SAPBEXexcCritical4 2 4 4" xfId="39194"/>
    <cellStyle name="SAPBEXexcCritical4 2 4 5" xfId="39195"/>
    <cellStyle name="SAPBEXexcCritical4 2 4 6" xfId="39196"/>
    <cellStyle name="SAPBEXexcCritical4 2 40" xfId="39197"/>
    <cellStyle name="SAPBEXexcCritical4 2 41" xfId="39198"/>
    <cellStyle name="SAPBEXexcCritical4 2 42" xfId="39199"/>
    <cellStyle name="SAPBEXexcCritical4 2 5" xfId="39200"/>
    <cellStyle name="SAPBEXexcCritical4 2 5 2" xfId="39201"/>
    <cellStyle name="SAPBEXexcCritical4 2 5 3" xfId="39202"/>
    <cellStyle name="SAPBEXexcCritical4 2 5 4" xfId="39203"/>
    <cellStyle name="SAPBEXexcCritical4 2 5 5" xfId="39204"/>
    <cellStyle name="SAPBEXexcCritical4 2 5 6" xfId="39205"/>
    <cellStyle name="SAPBEXexcCritical4 2 6" xfId="39206"/>
    <cellStyle name="SAPBEXexcCritical4 2 7" xfId="39207"/>
    <cellStyle name="SAPBEXexcCritical4 2 8" xfId="39208"/>
    <cellStyle name="SAPBEXexcCritical4 2 9" xfId="39209"/>
    <cellStyle name="SAPBEXexcCritical4 20" xfId="39210"/>
    <cellStyle name="SAPBEXexcCritical4 21" xfId="39211"/>
    <cellStyle name="SAPBEXexcCritical4 22" xfId="39212"/>
    <cellStyle name="SAPBEXexcCritical4 23" xfId="39213"/>
    <cellStyle name="SAPBEXexcCritical4 24" xfId="39214"/>
    <cellStyle name="SAPBEXexcCritical4 25" xfId="39215"/>
    <cellStyle name="SAPBEXexcCritical4 26" xfId="39216"/>
    <cellStyle name="SAPBEXexcCritical4 27" xfId="39217"/>
    <cellStyle name="SAPBEXexcCritical4 28" xfId="39218"/>
    <cellStyle name="SAPBEXexcCritical4 29" xfId="39219"/>
    <cellStyle name="SAPBEXexcCritical4 3" xfId="39220"/>
    <cellStyle name="SAPBEXexcCritical4 3 10" xfId="39221"/>
    <cellStyle name="SAPBEXexcCritical4 3 11" xfId="39222"/>
    <cellStyle name="SAPBEXexcCritical4 3 12" xfId="39223"/>
    <cellStyle name="SAPBEXexcCritical4 3 13" xfId="39224"/>
    <cellStyle name="SAPBEXexcCritical4 3 14" xfId="39225"/>
    <cellStyle name="SAPBEXexcCritical4 3 15" xfId="39226"/>
    <cellStyle name="SAPBEXexcCritical4 3 16" xfId="39227"/>
    <cellStyle name="SAPBEXexcCritical4 3 17" xfId="39228"/>
    <cellStyle name="SAPBEXexcCritical4 3 18" xfId="39229"/>
    <cellStyle name="SAPBEXexcCritical4 3 19" xfId="39230"/>
    <cellStyle name="SAPBEXexcCritical4 3 2" xfId="39231"/>
    <cellStyle name="SAPBEXexcCritical4 3 2 10" xfId="39232"/>
    <cellStyle name="SAPBEXexcCritical4 3 2 11" xfId="39233"/>
    <cellStyle name="SAPBEXexcCritical4 3 2 12" xfId="39234"/>
    <cellStyle name="SAPBEXexcCritical4 3 2 13" xfId="39235"/>
    <cellStyle name="SAPBEXexcCritical4 3 2 14" xfId="39236"/>
    <cellStyle name="SAPBEXexcCritical4 3 2 15" xfId="39237"/>
    <cellStyle name="SAPBEXexcCritical4 3 2 16" xfId="39238"/>
    <cellStyle name="SAPBEXexcCritical4 3 2 17" xfId="39239"/>
    <cellStyle name="SAPBEXexcCritical4 3 2 18" xfId="39240"/>
    <cellStyle name="SAPBEXexcCritical4 3 2 19" xfId="39241"/>
    <cellStyle name="SAPBEXexcCritical4 3 2 2" xfId="39242"/>
    <cellStyle name="SAPBEXexcCritical4 3 2 20" xfId="39243"/>
    <cellStyle name="SAPBEXexcCritical4 3 2 21" xfId="39244"/>
    <cellStyle name="SAPBEXexcCritical4 3 2 22" xfId="39245"/>
    <cellStyle name="SAPBEXexcCritical4 3 2 23" xfId="39246"/>
    <cellStyle name="SAPBEXexcCritical4 3 2 24" xfId="39247"/>
    <cellStyle name="SAPBEXexcCritical4 3 2 25" xfId="39248"/>
    <cellStyle name="SAPBEXexcCritical4 3 2 26" xfId="39249"/>
    <cellStyle name="SAPBEXexcCritical4 3 2 27" xfId="39250"/>
    <cellStyle name="SAPBEXexcCritical4 3 2 28" xfId="39251"/>
    <cellStyle name="SAPBEXexcCritical4 3 2 29" xfId="39252"/>
    <cellStyle name="SAPBEXexcCritical4 3 2 3" xfId="39253"/>
    <cellStyle name="SAPBEXexcCritical4 3 2 30" xfId="39254"/>
    <cellStyle name="SAPBEXexcCritical4 3 2 31" xfId="39255"/>
    <cellStyle name="SAPBEXexcCritical4 3 2 32" xfId="39256"/>
    <cellStyle name="SAPBEXexcCritical4 3 2 33" xfId="39257"/>
    <cellStyle name="SAPBEXexcCritical4 3 2 34" xfId="39258"/>
    <cellStyle name="SAPBEXexcCritical4 3 2 35" xfId="39259"/>
    <cellStyle name="SAPBEXexcCritical4 3 2 36" xfId="39260"/>
    <cellStyle name="SAPBEXexcCritical4 3 2 37" xfId="39261"/>
    <cellStyle name="SAPBEXexcCritical4 3 2 38" xfId="39262"/>
    <cellStyle name="SAPBEXexcCritical4 3 2 39" xfId="39263"/>
    <cellStyle name="SAPBEXexcCritical4 3 2 4" xfId="39264"/>
    <cellStyle name="SAPBEXexcCritical4 3 2 40" xfId="39265"/>
    <cellStyle name="SAPBEXexcCritical4 3 2 41" xfId="39266"/>
    <cellStyle name="SAPBEXexcCritical4 3 2 42" xfId="39267"/>
    <cellStyle name="SAPBEXexcCritical4 3 2 43" xfId="39268"/>
    <cellStyle name="SAPBEXexcCritical4 3 2 44" xfId="39269"/>
    <cellStyle name="SAPBEXexcCritical4 3 2 5" xfId="39270"/>
    <cellStyle name="SAPBEXexcCritical4 3 2 6" xfId="39271"/>
    <cellStyle name="SAPBEXexcCritical4 3 2 7" xfId="39272"/>
    <cellStyle name="SAPBEXexcCritical4 3 2 8" xfId="39273"/>
    <cellStyle name="SAPBEXexcCritical4 3 2 9" xfId="39274"/>
    <cellStyle name="SAPBEXexcCritical4 3 20" xfId="39275"/>
    <cellStyle name="SAPBEXexcCritical4 3 21" xfId="39276"/>
    <cellStyle name="SAPBEXexcCritical4 3 22" xfId="39277"/>
    <cellStyle name="SAPBEXexcCritical4 3 23" xfId="39278"/>
    <cellStyle name="SAPBEXexcCritical4 3 24" xfId="39279"/>
    <cellStyle name="SAPBEXexcCritical4 3 25" xfId="39280"/>
    <cellStyle name="SAPBEXexcCritical4 3 26" xfId="39281"/>
    <cellStyle name="SAPBEXexcCritical4 3 27" xfId="39282"/>
    <cellStyle name="SAPBEXexcCritical4 3 28" xfId="39283"/>
    <cellStyle name="SAPBEXexcCritical4 3 29" xfId="39284"/>
    <cellStyle name="SAPBEXexcCritical4 3 3" xfId="39285"/>
    <cellStyle name="SAPBEXexcCritical4 3 30" xfId="39286"/>
    <cellStyle name="SAPBEXexcCritical4 3 31" xfId="39287"/>
    <cellStyle name="SAPBEXexcCritical4 3 32" xfId="39288"/>
    <cellStyle name="SAPBEXexcCritical4 3 33" xfId="39289"/>
    <cellStyle name="SAPBEXexcCritical4 3 34" xfId="39290"/>
    <cellStyle name="SAPBEXexcCritical4 3 35" xfId="39291"/>
    <cellStyle name="SAPBEXexcCritical4 3 36" xfId="39292"/>
    <cellStyle name="SAPBEXexcCritical4 3 37" xfId="39293"/>
    <cellStyle name="SAPBEXexcCritical4 3 38" xfId="39294"/>
    <cellStyle name="SAPBEXexcCritical4 3 39" xfId="39295"/>
    <cellStyle name="SAPBEXexcCritical4 3 4" xfId="39296"/>
    <cellStyle name="SAPBEXexcCritical4 3 40" xfId="39297"/>
    <cellStyle name="SAPBEXexcCritical4 3 41" xfId="39298"/>
    <cellStyle name="SAPBEXexcCritical4 3 42" xfId="39299"/>
    <cellStyle name="SAPBEXexcCritical4 3 43" xfId="39300"/>
    <cellStyle name="SAPBEXexcCritical4 3 44" xfId="39301"/>
    <cellStyle name="SAPBEXexcCritical4 3 45" xfId="39302"/>
    <cellStyle name="SAPBEXexcCritical4 3 5" xfId="39303"/>
    <cellStyle name="SAPBEXexcCritical4 3 6" xfId="39304"/>
    <cellStyle name="SAPBEXexcCritical4 3 7" xfId="39305"/>
    <cellStyle name="SAPBEXexcCritical4 3 8" xfId="39306"/>
    <cellStyle name="SAPBEXexcCritical4 3 9" xfId="39307"/>
    <cellStyle name="SAPBEXexcCritical4 30" xfId="39308"/>
    <cellStyle name="SAPBEXexcCritical4 31" xfId="39309"/>
    <cellStyle name="SAPBEXexcCritical4 32" xfId="39310"/>
    <cellStyle name="SAPBEXexcCritical4 33" xfId="39311"/>
    <cellStyle name="SAPBEXexcCritical4 34" xfId="39312"/>
    <cellStyle name="SAPBEXexcCritical4 35" xfId="39313"/>
    <cellStyle name="SAPBEXexcCritical4 36" xfId="39314"/>
    <cellStyle name="SAPBEXexcCritical4 37" xfId="39315"/>
    <cellStyle name="SAPBEXexcCritical4 38" xfId="39316"/>
    <cellStyle name="SAPBEXexcCritical4 39" xfId="39317"/>
    <cellStyle name="SAPBEXexcCritical4 4" xfId="39318"/>
    <cellStyle name="SAPBEXexcCritical4 4 10" xfId="39319"/>
    <cellStyle name="SAPBEXexcCritical4 4 11" xfId="39320"/>
    <cellStyle name="SAPBEXexcCritical4 4 12" xfId="39321"/>
    <cellStyle name="SAPBEXexcCritical4 4 13" xfId="39322"/>
    <cellStyle name="SAPBEXexcCritical4 4 14" xfId="39323"/>
    <cellStyle name="SAPBEXexcCritical4 4 15" xfId="39324"/>
    <cellStyle name="SAPBEXexcCritical4 4 16" xfId="39325"/>
    <cellStyle name="SAPBEXexcCritical4 4 17" xfId="39326"/>
    <cellStyle name="SAPBEXexcCritical4 4 18" xfId="39327"/>
    <cellStyle name="SAPBEXexcCritical4 4 19" xfId="39328"/>
    <cellStyle name="SAPBEXexcCritical4 4 2" xfId="39329"/>
    <cellStyle name="SAPBEXexcCritical4 4 20" xfId="39330"/>
    <cellStyle name="SAPBEXexcCritical4 4 21" xfId="39331"/>
    <cellStyle name="SAPBEXexcCritical4 4 3" xfId="39332"/>
    <cellStyle name="SAPBEXexcCritical4 4 4" xfId="39333"/>
    <cellStyle name="SAPBEXexcCritical4 4 5" xfId="39334"/>
    <cellStyle name="SAPBEXexcCritical4 4 6" xfId="39335"/>
    <cellStyle name="SAPBEXexcCritical4 4 7" xfId="39336"/>
    <cellStyle name="SAPBEXexcCritical4 4 8" xfId="39337"/>
    <cellStyle name="SAPBEXexcCritical4 4 9" xfId="39338"/>
    <cellStyle name="SAPBEXexcCritical4 40" xfId="39339"/>
    <cellStyle name="SAPBEXexcCritical4 41" xfId="39340"/>
    <cellStyle name="SAPBEXexcCritical4 42" xfId="39341"/>
    <cellStyle name="SAPBEXexcCritical4 43" xfId="39342"/>
    <cellStyle name="SAPBEXexcCritical4 44" xfId="39343"/>
    <cellStyle name="SAPBEXexcCritical4 5" xfId="39344"/>
    <cellStyle name="SAPBEXexcCritical4 5 2" xfId="39345"/>
    <cellStyle name="SAPBEXexcCritical4 5 3" xfId="39346"/>
    <cellStyle name="SAPBEXexcCritical4 5 4" xfId="39347"/>
    <cellStyle name="SAPBEXexcCritical4 5 5" xfId="39348"/>
    <cellStyle name="SAPBEXexcCritical4 5 6" xfId="39349"/>
    <cellStyle name="SAPBEXexcCritical4 6" xfId="39350"/>
    <cellStyle name="SAPBEXexcCritical4 6 2" xfId="39351"/>
    <cellStyle name="SAPBEXexcCritical4 6 3" xfId="39352"/>
    <cellStyle name="SAPBEXexcCritical4 6 4" xfId="39353"/>
    <cellStyle name="SAPBEXexcCritical4 6 5" xfId="39354"/>
    <cellStyle name="SAPBEXexcCritical4 6 6" xfId="39355"/>
    <cellStyle name="SAPBEXexcCritical4 7" xfId="39356"/>
    <cellStyle name="SAPBEXexcCritical4 8" xfId="39357"/>
    <cellStyle name="SAPBEXexcCritical4 9" xfId="39358"/>
    <cellStyle name="SAPBEXexcCritical5" xfId="39359"/>
    <cellStyle name="SAPBEXexcCritical5 10" xfId="39360"/>
    <cellStyle name="SAPBEXexcCritical5 11" xfId="39361"/>
    <cellStyle name="SAPBEXexcCritical5 12" xfId="39362"/>
    <cellStyle name="SAPBEXexcCritical5 13" xfId="39363"/>
    <cellStyle name="SAPBEXexcCritical5 14" xfId="39364"/>
    <cellStyle name="SAPBEXexcCritical5 15" xfId="39365"/>
    <cellStyle name="SAPBEXexcCritical5 16" xfId="39366"/>
    <cellStyle name="SAPBEXexcCritical5 17" xfId="39367"/>
    <cellStyle name="SAPBEXexcCritical5 18" xfId="39368"/>
    <cellStyle name="SAPBEXexcCritical5 19" xfId="39369"/>
    <cellStyle name="SAPBEXexcCritical5 2" xfId="39370"/>
    <cellStyle name="SAPBEXexcCritical5 2 10" xfId="39371"/>
    <cellStyle name="SAPBEXexcCritical5 2 11" xfId="39372"/>
    <cellStyle name="SAPBEXexcCritical5 2 12" xfId="39373"/>
    <cellStyle name="SAPBEXexcCritical5 2 13" xfId="39374"/>
    <cellStyle name="SAPBEXexcCritical5 2 14" xfId="39375"/>
    <cellStyle name="SAPBEXexcCritical5 2 15" xfId="39376"/>
    <cellStyle name="SAPBEXexcCritical5 2 16" xfId="39377"/>
    <cellStyle name="SAPBEXexcCritical5 2 17" xfId="39378"/>
    <cellStyle name="SAPBEXexcCritical5 2 18" xfId="39379"/>
    <cellStyle name="SAPBEXexcCritical5 2 19" xfId="39380"/>
    <cellStyle name="SAPBEXexcCritical5 2 2" xfId="39381"/>
    <cellStyle name="SAPBEXexcCritical5 2 2 10" xfId="39382"/>
    <cellStyle name="SAPBEXexcCritical5 2 2 11" xfId="39383"/>
    <cellStyle name="SAPBEXexcCritical5 2 2 12" xfId="39384"/>
    <cellStyle name="SAPBEXexcCritical5 2 2 13" xfId="39385"/>
    <cellStyle name="SAPBEXexcCritical5 2 2 14" xfId="39386"/>
    <cellStyle name="SAPBEXexcCritical5 2 2 15" xfId="39387"/>
    <cellStyle name="SAPBEXexcCritical5 2 2 16" xfId="39388"/>
    <cellStyle name="SAPBEXexcCritical5 2 2 17" xfId="39389"/>
    <cellStyle name="SAPBEXexcCritical5 2 2 18" xfId="39390"/>
    <cellStyle name="SAPBEXexcCritical5 2 2 19" xfId="39391"/>
    <cellStyle name="SAPBEXexcCritical5 2 2 2" xfId="39392"/>
    <cellStyle name="SAPBEXexcCritical5 2 2 2 10" xfId="39393"/>
    <cellStyle name="SAPBEXexcCritical5 2 2 2 11" xfId="39394"/>
    <cellStyle name="SAPBEXexcCritical5 2 2 2 12" xfId="39395"/>
    <cellStyle name="SAPBEXexcCritical5 2 2 2 13" xfId="39396"/>
    <cellStyle name="SAPBEXexcCritical5 2 2 2 14" xfId="39397"/>
    <cellStyle name="SAPBEXexcCritical5 2 2 2 15" xfId="39398"/>
    <cellStyle name="SAPBEXexcCritical5 2 2 2 16" xfId="39399"/>
    <cellStyle name="SAPBEXexcCritical5 2 2 2 17" xfId="39400"/>
    <cellStyle name="SAPBEXexcCritical5 2 2 2 18" xfId="39401"/>
    <cellStyle name="SAPBEXexcCritical5 2 2 2 19" xfId="39402"/>
    <cellStyle name="SAPBEXexcCritical5 2 2 2 2" xfId="39403"/>
    <cellStyle name="SAPBEXexcCritical5 2 2 2 20" xfId="39404"/>
    <cellStyle name="SAPBEXexcCritical5 2 2 2 21" xfId="39405"/>
    <cellStyle name="SAPBEXexcCritical5 2 2 2 22" xfId="39406"/>
    <cellStyle name="SAPBEXexcCritical5 2 2 2 23" xfId="39407"/>
    <cellStyle name="SAPBEXexcCritical5 2 2 2 24" xfId="39408"/>
    <cellStyle name="SAPBEXexcCritical5 2 2 2 25" xfId="39409"/>
    <cellStyle name="SAPBEXexcCritical5 2 2 2 26" xfId="39410"/>
    <cellStyle name="SAPBEXexcCritical5 2 2 2 27" xfId="39411"/>
    <cellStyle name="SAPBEXexcCritical5 2 2 2 28" xfId="39412"/>
    <cellStyle name="SAPBEXexcCritical5 2 2 2 29" xfId="39413"/>
    <cellStyle name="SAPBEXexcCritical5 2 2 2 3" xfId="39414"/>
    <cellStyle name="SAPBEXexcCritical5 2 2 2 30" xfId="39415"/>
    <cellStyle name="SAPBEXexcCritical5 2 2 2 31" xfId="39416"/>
    <cellStyle name="SAPBEXexcCritical5 2 2 2 32" xfId="39417"/>
    <cellStyle name="SAPBEXexcCritical5 2 2 2 33" xfId="39418"/>
    <cellStyle name="SAPBEXexcCritical5 2 2 2 34" xfId="39419"/>
    <cellStyle name="SAPBEXexcCritical5 2 2 2 35" xfId="39420"/>
    <cellStyle name="SAPBEXexcCritical5 2 2 2 36" xfId="39421"/>
    <cellStyle name="SAPBEXexcCritical5 2 2 2 37" xfId="39422"/>
    <cellStyle name="SAPBEXexcCritical5 2 2 2 38" xfId="39423"/>
    <cellStyle name="SAPBEXexcCritical5 2 2 2 39" xfId="39424"/>
    <cellStyle name="SAPBEXexcCritical5 2 2 2 4" xfId="39425"/>
    <cellStyle name="SAPBEXexcCritical5 2 2 2 40" xfId="39426"/>
    <cellStyle name="SAPBEXexcCritical5 2 2 2 41" xfId="39427"/>
    <cellStyle name="SAPBEXexcCritical5 2 2 2 42" xfId="39428"/>
    <cellStyle name="SAPBEXexcCritical5 2 2 2 43" xfId="39429"/>
    <cellStyle name="SAPBEXexcCritical5 2 2 2 44" xfId="39430"/>
    <cellStyle name="SAPBEXexcCritical5 2 2 2 5" xfId="39431"/>
    <cellStyle name="SAPBEXexcCritical5 2 2 2 6" xfId="39432"/>
    <cellStyle name="SAPBEXexcCritical5 2 2 2 7" xfId="39433"/>
    <cellStyle name="SAPBEXexcCritical5 2 2 2 8" xfId="39434"/>
    <cellStyle name="SAPBEXexcCritical5 2 2 2 9" xfId="39435"/>
    <cellStyle name="SAPBEXexcCritical5 2 2 20" xfId="39436"/>
    <cellStyle name="SAPBEXexcCritical5 2 2 21" xfId="39437"/>
    <cellStyle name="SAPBEXexcCritical5 2 2 22" xfId="39438"/>
    <cellStyle name="SAPBEXexcCritical5 2 2 23" xfId="39439"/>
    <cellStyle name="SAPBEXexcCritical5 2 2 24" xfId="39440"/>
    <cellStyle name="SAPBEXexcCritical5 2 2 25" xfId="39441"/>
    <cellStyle name="SAPBEXexcCritical5 2 2 26" xfId="39442"/>
    <cellStyle name="SAPBEXexcCritical5 2 2 27" xfId="39443"/>
    <cellStyle name="SAPBEXexcCritical5 2 2 28" xfId="39444"/>
    <cellStyle name="SAPBEXexcCritical5 2 2 29" xfId="39445"/>
    <cellStyle name="SAPBEXexcCritical5 2 2 3" xfId="39446"/>
    <cellStyle name="SAPBEXexcCritical5 2 2 30" xfId="39447"/>
    <cellStyle name="SAPBEXexcCritical5 2 2 31" xfId="39448"/>
    <cellStyle name="SAPBEXexcCritical5 2 2 32" xfId="39449"/>
    <cellStyle name="SAPBEXexcCritical5 2 2 33" xfId="39450"/>
    <cellStyle name="SAPBEXexcCritical5 2 2 34" xfId="39451"/>
    <cellStyle name="SAPBEXexcCritical5 2 2 35" xfId="39452"/>
    <cellStyle name="SAPBEXexcCritical5 2 2 36" xfId="39453"/>
    <cellStyle name="SAPBEXexcCritical5 2 2 37" xfId="39454"/>
    <cellStyle name="SAPBEXexcCritical5 2 2 38" xfId="39455"/>
    <cellStyle name="SAPBEXexcCritical5 2 2 39" xfId="39456"/>
    <cellStyle name="SAPBEXexcCritical5 2 2 4" xfId="39457"/>
    <cellStyle name="SAPBEXexcCritical5 2 2 40" xfId="39458"/>
    <cellStyle name="SAPBEXexcCritical5 2 2 41" xfId="39459"/>
    <cellStyle name="SAPBEXexcCritical5 2 2 42" xfId="39460"/>
    <cellStyle name="SAPBEXexcCritical5 2 2 43" xfId="39461"/>
    <cellStyle name="SAPBEXexcCritical5 2 2 44" xfId="39462"/>
    <cellStyle name="SAPBEXexcCritical5 2 2 45" xfId="39463"/>
    <cellStyle name="SAPBEXexcCritical5 2 2 5" xfId="39464"/>
    <cellStyle name="SAPBEXexcCritical5 2 2 6" xfId="39465"/>
    <cellStyle name="SAPBEXexcCritical5 2 2 7" xfId="39466"/>
    <cellStyle name="SAPBEXexcCritical5 2 2 8" xfId="39467"/>
    <cellStyle name="SAPBEXexcCritical5 2 2 9" xfId="39468"/>
    <cellStyle name="SAPBEXexcCritical5 2 20" xfId="39469"/>
    <cellStyle name="SAPBEXexcCritical5 2 21" xfId="39470"/>
    <cellStyle name="SAPBEXexcCritical5 2 22" xfId="39471"/>
    <cellStyle name="SAPBEXexcCritical5 2 23" xfId="39472"/>
    <cellStyle name="SAPBEXexcCritical5 2 24" xfId="39473"/>
    <cellStyle name="SAPBEXexcCritical5 2 25" xfId="39474"/>
    <cellStyle name="SAPBEXexcCritical5 2 26" xfId="39475"/>
    <cellStyle name="SAPBEXexcCritical5 2 27" xfId="39476"/>
    <cellStyle name="SAPBEXexcCritical5 2 28" xfId="39477"/>
    <cellStyle name="SAPBEXexcCritical5 2 29" xfId="39478"/>
    <cellStyle name="SAPBEXexcCritical5 2 3" xfId="39479"/>
    <cellStyle name="SAPBEXexcCritical5 2 3 10" xfId="39480"/>
    <cellStyle name="SAPBEXexcCritical5 2 3 11" xfId="39481"/>
    <cellStyle name="SAPBEXexcCritical5 2 3 12" xfId="39482"/>
    <cellStyle name="SAPBEXexcCritical5 2 3 13" xfId="39483"/>
    <cellStyle name="SAPBEXexcCritical5 2 3 14" xfId="39484"/>
    <cellStyle name="SAPBEXexcCritical5 2 3 15" xfId="39485"/>
    <cellStyle name="SAPBEXexcCritical5 2 3 16" xfId="39486"/>
    <cellStyle name="SAPBEXexcCritical5 2 3 17" xfId="39487"/>
    <cellStyle name="SAPBEXexcCritical5 2 3 18" xfId="39488"/>
    <cellStyle name="SAPBEXexcCritical5 2 3 19" xfId="39489"/>
    <cellStyle name="SAPBEXexcCritical5 2 3 2" xfId="39490"/>
    <cellStyle name="SAPBEXexcCritical5 2 3 20" xfId="39491"/>
    <cellStyle name="SAPBEXexcCritical5 2 3 21" xfId="39492"/>
    <cellStyle name="SAPBEXexcCritical5 2 3 3" xfId="39493"/>
    <cellStyle name="SAPBEXexcCritical5 2 3 4" xfId="39494"/>
    <cellStyle name="SAPBEXexcCritical5 2 3 5" xfId="39495"/>
    <cellStyle name="SAPBEXexcCritical5 2 3 6" xfId="39496"/>
    <cellStyle name="SAPBEXexcCritical5 2 3 7" xfId="39497"/>
    <cellStyle name="SAPBEXexcCritical5 2 3 8" xfId="39498"/>
    <cellStyle name="SAPBEXexcCritical5 2 3 9" xfId="39499"/>
    <cellStyle name="SAPBEXexcCritical5 2 30" xfId="39500"/>
    <cellStyle name="SAPBEXexcCritical5 2 31" xfId="39501"/>
    <cellStyle name="SAPBEXexcCritical5 2 32" xfId="39502"/>
    <cellStyle name="SAPBEXexcCritical5 2 33" xfId="39503"/>
    <cellStyle name="SAPBEXexcCritical5 2 34" xfId="39504"/>
    <cellStyle name="SAPBEXexcCritical5 2 35" xfId="39505"/>
    <cellStyle name="SAPBEXexcCritical5 2 36" xfId="39506"/>
    <cellStyle name="SAPBEXexcCritical5 2 37" xfId="39507"/>
    <cellStyle name="SAPBEXexcCritical5 2 38" xfId="39508"/>
    <cellStyle name="SAPBEXexcCritical5 2 39" xfId="39509"/>
    <cellStyle name="SAPBEXexcCritical5 2 4" xfId="39510"/>
    <cellStyle name="SAPBEXexcCritical5 2 4 2" xfId="39511"/>
    <cellStyle name="SAPBEXexcCritical5 2 4 3" xfId="39512"/>
    <cellStyle name="SAPBEXexcCritical5 2 4 4" xfId="39513"/>
    <cellStyle name="SAPBEXexcCritical5 2 4 5" xfId="39514"/>
    <cellStyle name="SAPBEXexcCritical5 2 4 6" xfId="39515"/>
    <cellStyle name="SAPBEXexcCritical5 2 40" xfId="39516"/>
    <cellStyle name="SAPBEXexcCritical5 2 41" xfId="39517"/>
    <cellStyle name="SAPBEXexcCritical5 2 42" xfId="39518"/>
    <cellStyle name="SAPBEXexcCritical5 2 5" xfId="39519"/>
    <cellStyle name="SAPBEXexcCritical5 2 5 2" xfId="39520"/>
    <cellStyle name="SAPBEXexcCritical5 2 5 3" xfId="39521"/>
    <cellStyle name="SAPBEXexcCritical5 2 5 4" xfId="39522"/>
    <cellStyle name="SAPBEXexcCritical5 2 5 5" xfId="39523"/>
    <cellStyle name="SAPBEXexcCritical5 2 5 6" xfId="39524"/>
    <cellStyle name="SAPBEXexcCritical5 2 6" xfId="39525"/>
    <cellStyle name="SAPBEXexcCritical5 2 7" xfId="39526"/>
    <cellStyle name="SAPBEXexcCritical5 2 8" xfId="39527"/>
    <cellStyle name="SAPBEXexcCritical5 2 9" xfId="39528"/>
    <cellStyle name="SAPBEXexcCritical5 20" xfId="39529"/>
    <cellStyle name="SAPBEXexcCritical5 21" xfId="39530"/>
    <cellStyle name="SAPBEXexcCritical5 22" xfId="39531"/>
    <cellStyle name="SAPBEXexcCritical5 23" xfId="39532"/>
    <cellStyle name="SAPBEXexcCritical5 24" xfId="39533"/>
    <cellStyle name="SAPBEXexcCritical5 25" xfId="39534"/>
    <cellStyle name="SAPBEXexcCritical5 26" xfId="39535"/>
    <cellStyle name="SAPBEXexcCritical5 27" xfId="39536"/>
    <cellStyle name="SAPBEXexcCritical5 28" xfId="39537"/>
    <cellStyle name="SAPBEXexcCritical5 29" xfId="39538"/>
    <cellStyle name="SAPBEXexcCritical5 3" xfId="39539"/>
    <cellStyle name="SAPBEXexcCritical5 3 10" xfId="39540"/>
    <cellStyle name="SAPBEXexcCritical5 3 11" xfId="39541"/>
    <cellStyle name="SAPBEXexcCritical5 3 12" xfId="39542"/>
    <cellStyle name="SAPBEXexcCritical5 3 13" xfId="39543"/>
    <cellStyle name="SAPBEXexcCritical5 3 14" xfId="39544"/>
    <cellStyle name="SAPBEXexcCritical5 3 15" xfId="39545"/>
    <cellStyle name="SAPBEXexcCritical5 3 16" xfId="39546"/>
    <cellStyle name="SAPBEXexcCritical5 3 17" xfId="39547"/>
    <cellStyle name="SAPBEXexcCritical5 3 18" xfId="39548"/>
    <cellStyle name="SAPBEXexcCritical5 3 19" xfId="39549"/>
    <cellStyle name="SAPBEXexcCritical5 3 2" xfId="39550"/>
    <cellStyle name="SAPBEXexcCritical5 3 2 10" xfId="39551"/>
    <cellStyle name="SAPBEXexcCritical5 3 2 11" xfId="39552"/>
    <cellStyle name="SAPBEXexcCritical5 3 2 12" xfId="39553"/>
    <cellStyle name="SAPBEXexcCritical5 3 2 13" xfId="39554"/>
    <cellStyle name="SAPBEXexcCritical5 3 2 14" xfId="39555"/>
    <cellStyle name="SAPBEXexcCritical5 3 2 15" xfId="39556"/>
    <cellStyle name="SAPBEXexcCritical5 3 2 16" xfId="39557"/>
    <cellStyle name="SAPBEXexcCritical5 3 2 17" xfId="39558"/>
    <cellStyle name="SAPBEXexcCritical5 3 2 18" xfId="39559"/>
    <cellStyle name="SAPBEXexcCritical5 3 2 19" xfId="39560"/>
    <cellStyle name="SAPBEXexcCritical5 3 2 2" xfId="39561"/>
    <cellStyle name="SAPBEXexcCritical5 3 2 20" xfId="39562"/>
    <cellStyle name="SAPBEXexcCritical5 3 2 21" xfId="39563"/>
    <cellStyle name="SAPBEXexcCritical5 3 2 22" xfId="39564"/>
    <cellStyle name="SAPBEXexcCritical5 3 2 23" xfId="39565"/>
    <cellStyle name="SAPBEXexcCritical5 3 2 24" xfId="39566"/>
    <cellStyle name="SAPBEXexcCritical5 3 2 25" xfId="39567"/>
    <cellStyle name="SAPBEXexcCritical5 3 2 26" xfId="39568"/>
    <cellStyle name="SAPBEXexcCritical5 3 2 27" xfId="39569"/>
    <cellStyle name="SAPBEXexcCritical5 3 2 28" xfId="39570"/>
    <cellStyle name="SAPBEXexcCritical5 3 2 29" xfId="39571"/>
    <cellStyle name="SAPBEXexcCritical5 3 2 3" xfId="39572"/>
    <cellStyle name="SAPBEXexcCritical5 3 2 30" xfId="39573"/>
    <cellStyle name="SAPBEXexcCritical5 3 2 31" xfId="39574"/>
    <cellStyle name="SAPBEXexcCritical5 3 2 32" xfId="39575"/>
    <cellStyle name="SAPBEXexcCritical5 3 2 33" xfId="39576"/>
    <cellStyle name="SAPBEXexcCritical5 3 2 34" xfId="39577"/>
    <cellStyle name="SAPBEXexcCritical5 3 2 35" xfId="39578"/>
    <cellStyle name="SAPBEXexcCritical5 3 2 36" xfId="39579"/>
    <cellStyle name="SAPBEXexcCritical5 3 2 37" xfId="39580"/>
    <cellStyle name="SAPBEXexcCritical5 3 2 38" xfId="39581"/>
    <cellStyle name="SAPBEXexcCritical5 3 2 39" xfId="39582"/>
    <cellStyle name="SAPBEXexcCritical5 3 2 4" xfId="39583"/>
    <cellStyle name="SAPBEXexcCritical5 3 2 40" xfId="39584"/>
    <cellStyle name="SAPBEXexcCritical5 3 2 41" xfId="39585"/>
    <cellStyle name="SAPBEXexcCritical5 3 2 42" xfId="39586"/>
    <cellStyle name="SAPBEXexcCritical5 3 2 43" xfId="39587"/>
    <cellStyle name="SAPBEXexcCritical5 3 2 44" xfId="39588"/>
    <cellStyle name="SAPBEXexcCritical5 3 2 5" xfId="39589"/>
    <cellStyle name="SAPBEXexcCritical5 3 2 6" xfId="39590"/>
    <cellStyle name="SAPBEXexcCritical5 3 2 7" xfId="39591"/>
    <cellStyle name="SAPBEXexcCritical5 3 2 8" xfId="39592"/>
    <cellStyle name="SAPBEXexcCritical5 3 2 9" xfId="39593"/>
    <cellStyle name="SAPBEXexcCritical5 3 20" xfId="39594"/>
    <cellStyle name="SAPBEXexcCritical5 3 21" xfId="39595"/>
    <cellStyle name="SAPBEXexcCritical5 3 22" xfId="39596"/>
    <cellStyle name="SAPBEXexcCritical5 3 23" xfId="39597"/>
    <cellStyle name="SAPBEXexcCritical5 3 24" xfId="39598"/>
    <cellStyle name="SAPBEXexcCritical5 3 25" xfId="39599"/>
    <cellStyle name="SAPBEXexcCritical5 3 26" xfId="39600"/>
    <cellStyle name="SAPBEXexcCritical5 3 27" xfId="39601"/>
    <cellStyle name="SAPBEXexcCritical5 3 28" xfId="39602"/>
    <cellStyle name="SAPBEXexcCritical5 3 29" xfId="39603"/>
    <cellStyle name="SAPBEXexcCritical5 3 3" xfId="39604"/>
    <cellStyle name="SAPBEXexcCritical5 3 30" xfId="39605"/>
    <cellStyle name="SAPBEXexcCritical5 3 31" xfId="39606"/>
    <cellStyle name="SAPBEXexcCritical5 3 32" xfId="39607"/>
    <cellStyle name="SAPBEXexcCritical5 3 33" xfId="39608"/>
    <cellStyle name="SAPBEXexcCritical5 3 34" xfId="39609"/>
    <cellStyle name="SAPBEXexcCritical5 3 35" xfId="39610"/>
    <cellStyle name="SAPBEXexcCritical5 3 36" xfId="39611"/>
    <cellStyle name="SAPBEXexcCritical5 3 37" xfId="39612"/>
    <cellStyle name="SAPBEXexcCritical5 3 38" xfId="39613"/>
    <cellStyle name="SAPBEXexcCritical5 3 39" xfId="39614"/>
    <cellStyle name="SAPBEXexcCritical5 3 4" xfId="39615"/>
    <cellStyle name="SAPBEXexcCritical5 3 40" xfId="39616"/>
    <cellStyle name="SAPBEXexcCritical5 3 41" xfId="39617"/>
    <cellStyle name="SAPBEXexcCritical5 3 42" xfId="39618"/>
    <cellStyle name="SAPBEXexcCritical5 3 43" xfId="39619"/>
    <cellStyle name="SAPBEXexcCritical5 3 44" xfId="39620"/>
    <cellStyle name="SAPBEXexcCritical5 3 45" xfId="39621"/>
    <cellStyle name="SAPBEXexcCritical5 3 5" xfId="39622"/>
    <cellStyle name="SAPBEXexcCritical5 3 6" xfId="39623"/>
    <cellStyle name="SAPBEXexcCritical5 3 7" xfId="39624"/>
    <cellStyle name="SAPBEXexcCritical5 3 8" xfId="39625"/>
    <cellStyle name="SAPBEXexcCritical5 3 9" xfId="39626"/>
    <cellStyle name="SAPBEXexcCritical5 30" xfId="39627"/>
    <cellStyle name="SAPBEXexcCritical5 31" xfId="39628"/>
    <cellStyle name="SAPBEXexcCritical5 32" xfId="39629"/>
    <cellStyle name="SAPBEXexcCritical5 33" xfId="39630"/>
    <cellStyle name="SAPBEXexcCritical5 34" xfId="39631"/>
    <cellStyle name="SAPBEXexcCritical5 35" xfId="39632"/>
    <cellStyle name="SAPBEXexcCritical5 36" xfId="39633"/>
    <cellStyle name="SAPBEXexcCritical5 37" xfId="39634"/>
    <cellStyle name="SAPBEXexcCritical5 38" xfId="39635"/>
    <cellStyle name="SAPBEXexcCritical5 39" xfId="39636"/>
    <cellStyle name="SAPBEXexcCritical5 4" xfId="39637"/>
    <cellStyle name="SAPBEXexcCritical5 4 10" xfId="39638"/>
    <cellStyle name="SAPBEXexcCritical5 4 11" xfId="39639"/>
    <cellStyle name="SAPBEXexcCritical5 4 12" xfId="39640"/>
    <cellStyle name="SAPBEXexcCritical5 4 13" xfId="39641"/>
    <cellStyle name="SAPBEXexcCritical5 4 14" xfId="39642"/>
    <cellStyle name="SAPBEXexcCritical5 4 15" xfId="39643"/>
    <cellStyle name="SAPBEXexcCritical5 4 16" xfId="39644"/>
    <cellStyle name="SAPBEXexcCritical5 4 17" xfId="39645"/>
    <cellStyle name="SAPBEXexcCritical5 4 18" xfId="39646"/>
    <cellStyle name="SAPBEXexcCritical5 4 19" xfId="39647"/>
    <cellStyle name="SAPBEXexcCritical5 4 2" xfId="39648"/>
    <cellStyle name="SAPBEXexcCritical5 4 20" xfId="39649"/>
    <cellStyle name="SAPBEXexcCritical5 4 21" xfId="39650"/>
    <cellStyle name="SAPBEXexcCritical5 4 3" xfId="39651"/>
    <cellStyle name="SAPBEXexcCritical5 4 4" xfId="39652"/>
    <cellStyle name="SAPBEXexcCritical5 4 5" xfId="39653"/>
    <cellStyle name="SAPBEXexcCritical5 4 6" xfId="39654"/>
    <cellStyle name="SAPBEXexcCritical5 4 7" xfId="39655"/>
    <cellStyle name="SAPBEXexcCritical5 4 8" xfId="39656"/>
    <cellStyle name="SAPBEXexcCritical5 4 9" xfId="39657"/>
    <cellStyle name="SAPBEXexcCritical5 40" xfId="39658"/>
    <cellStyle name="SAPBEXexcCritical5 41" xfId="39659"/>
    <cellStyle name="SAPBEXexcCritical5 42" xfId="39660"/>
    <cellStyle name="SAPBEXexcCritical5 43" xfId="39661"/>
    <cellStyle name="SAPBEXexcCritical5 44" xfId="39662"/>
    <cellStyle name="SAPBEXexcCritical5 5" xfId="39663"/>
    <cellStyle name="SAPBEXexcCritical5 5 2" xfId="39664"/>
    <cellStyle name="SAPBEXexcCritical5 5 3" xfId="39665"/>
    <cellStyle name="SAPBEXexcCritical5 5 4" xfId="39666"/>
    <cellStyle name="SAPBEXexcCritical5 5 5" xfId="39667"/>
    <cellStyle name="SAPBEXexcCritical5 5 6" xfId="39668"/>
    <cellStyle name="SAPBEXexcCritical5 6" xfId="39669"/>
    <cellStyle name="SAPBEXexcCritical5 6 2" xfId="39670"/>
    <cellStyle name="SAPBEXexcCritical5 6 3" xfId="39671"/>
    <cellStyle name="SAPBEXexcCritical5 6 4" xfId="39672"/>
    <cellStyle name="SAPBEXexcCritical5 6 5" xfId="39673"/>
    <cellStyle name="SAPBEXexcCritical5 6 6" xfId="39674"/>
    <cellStyle name="SAPBEXexcCritical5 7" xfId="39675"/>
    <cellStyle name="SAPBEXexcCritical5 8" xfId="39676"/>
    <cellStyle name="SAPBEXexcCritical5 9" xfId="39677"/>
    <cellStyle name="SAPBEXexcCritical6" xfId="39678"/>
    <cellStyle name="SAPBEXexcCritical6 10" xfId="39679"/>
    <cellStyle name="SAPBEXexcCritical6 11" xfId="39680"/>
    <cellStyle name="SAPBEXexcCritical6 12" xfId="39681"/>
    <cellStyle name="SAPBEXexcCritical6 13" xfId="39682"/>
    <cellStyle name="SAPBEXexcCritical6 14" xfId="39683"/>
    <cellStyle name="SAPBEXexcCritical6 15" xfId="39684"/>
    <cellStyle name="SAPBEXexcCritical6 16" xfId="39685"/>
    <cellStyle name="SAPBEXexcCritical6 17" xfId="39686"/>
    <cellStyle name="SAPBEXexcCritical6 18" xfId="39687"/>
    <cellStyle name="SAPBEXexcCritical6 19" xfId="39688"/>
    <cellStyle name="SAPBEXexcCritical6 2" xfId="39689"/>
    <cellStyle name="SAPBEXexcCritical6 2 10" xfId="39690"/>
    <cellStyle name="SAPBEXexcCritical6 2 11" xfId="39691"/>
    <cellStyle name="SAPBEXexcCritical6 2 12" xfId="39692"/>
    <cellStyle name="SAPBEXexcCritical6 2 13" xfId="39693"/>
    <cellStyle name="SAPBEXexcCritical6 2 14" xfId="39694"/>
    <cellStyle name="SAPBEXexcCritical6 2 15" xfId="39695"/>
    <cellStyle name="SAPBEXexcCritical6 2 16" xfId="39696"/>
    <cellStyle name="SAPBEXexcCritical6 2 17" xfId="39697"/>
    <cellStyle name="SAPBEXexcCritical6 2 18" xfId="39698"/>
    <cellStyle name="SAPBEXexcCritical6 2 19" xfId="39699"/>
    <cellStyle name="SAPBEXexcCritical6 2 2" xfId="39700"/>
    <cellStyle name="SAPBEXexcCritical6 2 2 10" xfId="39701"/>
    <cellStyle name="SAPBEXexcCritical6 2 2 11" xfId="39702"/>
    <cellStyle name="SAPBEXexcCritical6 2 2 12" xfId="39703"/>
    <cellStyle name="SAPBEXexcCritical6 2 2 13" xfId="39704"/>
    <cellStyle name="SAPBEXexcCritical6 2 2 14" xfId="39705"/>
    <cellStyle name="SAPBEXexcCritical6 2 2 15" xfId="39706"/>
    <cellStyle name="SAPBEXexcCritical6 2 2 16" xfId="39707"/>
    <cellStyle name="SAPBEXexcCritical6 2 2 17" xfId="39708"/>
    <cellStyle name="SAPBEXexcCritical6 2 2 18" xfId="39709"/>
    <cellStyle name="SAPBEXexcCritical6 2 2 19" xfId="39710"/>
    <cellStyle name="SAPBEXexcCritical6 2 2 2" xfId="39711"/>
    <cellStyle name="SAPBEXexcCritical6 2 2 2 10" xfId="39712"/>
    <cellStyle name="SAPBEXexcCritical6 2 2 2 11" xfId="39713"/>
    <cellStyle name="SAPBEXexcCritical6 2 2 2 12" xfId="39714"/>
    <cellStyle name="SAPBEXexcCritical6 2 2 2 13" xfId="39715"/>
    <cellStyle name="SAPBEXexcCritical6 2 2 2 14" xfId="39716"/>
    <cellStyle name="SAPBEXexcCritical6 2 2 2 15" xfId="39717"/>
    <cellStyle name="SAPBEXexcCritical6 2 2 2 16" xfId="39718"/>
    <cellStyle name="SAPBEXexcCritical6 2 2 2 17" xfId="39719"/>
    <cellStyle name="SAPBEXexcCritical6 2 2 2 18" xfId="39720"/>
    <cellStyle name="SAPBEXexcCritical6 2 2 2 19" xfId="39721"/>
    <cellStyle name="SAPBEXexcCritical6 2 2 2 2" xfId="39722"/>
    <cellStyle name="SAPBEXexcCritical6 2 2 2 20" xfId="39723"/>
    <cellStyle name="SAPBEXexcCritical6 2 2 2 21" xfId="39724"/>
    <cellStyle name="SAPBEXexcCritical6 2 2 2 22" xfId="39725"/>
    <cellStyle name="SAPBEXexcCritical6 2 2 2 23" xfId="39726"/>
    <cellStyle name="SAPBEXexcCritical6 2 2 2 24" xfId="39727"/>
    <cellStyle name="SAPBEXexcCritical6 2 2 2 25" xfId="39728"/>
    <cellStyle name="SAPBEXexcCritical6 2 2 2 26" xfId="39729"/>
    <cellStyle name="SAPBEXexcCritical6 2 2 2 27" xfId="39730"/>
    <cellStyle name="SAPBEXexcCritical6 2 2 2 28" xfId="39731"/>
    <cellStyle name="SAPBEXexcCritical6 2 2 2 29" xfId="39732"/>
    <cellStyle name="SAPBEXexcCritical6 2 2 2 3" xfId="39733"/>
    <cellStyle name="SAPBEXexcCritical6 2 2 2 30" xfId="39734"/>
    <cellStyle name="SAPBEXexcCritical6 2 2 2 31" xfId="39735"/>
    <cellStyle name="SAPBEXexcCritical6 2 2 2 32" xfId="39736"/>
    <cellStyle name="SAPBEXexcCritical6 2 2 2 33" xfId="39737"/>
    <cellStyle name="SAPBEXexcCritical6 2 2 2 34" xfId="39738"/>
    <cellStyle name="SAPBEXexcCritical6 2 2 2 35" xfId="39739"/>
    <cellStyle name="SAPBEXexcCritical6 2 2 2 36" xfId="39740"/>
    <cellStyle name="SAPBEXexcCritical6 2 2 2 37" xfId="39741"/>
    <cellStyle name="SAPBEXexcCritical6 2 2 2 38" xfId="39742"/>
    <cellStyle name="SAPBEXexcCritical6 2 2 2 39" xfId="39743"/>
    <cellStyle name="SAPBEXexcCritical6 2 2 2 4" xfId="39744"/>
    <cellStyle name="SAPBEXexcCritical6 2 2 2 40" xfId="39745"/>
    <cellStyle name="SAPBEXexcCritical6 2 2 2 41" xfId="39746"/>
    <cellStyle name="SAPBEXexcCritical6 2 2 2 42" xfId="39747"/>
    <cellStyle name="SAPBEXexcCritical6 2 2 2 43" xfId="39748"/>
    <cellStyle name="SAPBEXexcCritical6 2 2 2 44" xfId="39749"/>
    <cellStyle name="SAPBEXexcCritical6 2 2 2 5" xfId="39750"/>
    <cellStyle name="SAPBEXexcCritical6 2 2 2 6" xfId="39751"/>
    <cellStyle name="SAPBEXexcCritical6 2 2 2 7" xfId="39752"/>
    <cellStyle name="SAPBEXexcCritical6 2 2 2 8" xfId="39753"/>
    <cellStyle name="SAPBEXexcCritical6 2 2 2 9" xfId="39754"/>
    <cellStyle name="SAPBEXexcCritical6 2 2 20" xfId="39755"/>
    <cellStyle name="SAPBEXexcCritical6 2 2 21" xfId="39756"/>
    <cellStyle name="SAPBEXexcCritical6 2 2 22" xfId="39757"/>
    <cellStyle name="SAPBEXexcCritical6 2 2 23" xfId="39758"/>
    <cellStyle name="SAPBEXexcCritical6 2 2 24" xfId="39759"/>
    <cellStyle name="SAPBEXexcCritical6 2 2 25" xfId="39760"/>
    <cellStyle name="SAPBEXexcCritical6 2 2 26" xfId="39761"/>
    <cellStyle name="SAPBEXexcCritical6 2 2 27" xfId="39762"/>
    <cellStyle name="SAPBEXexcCritical6 2 2 28" xfId="39763"/>
    <cellStyle name="SAPBEXexcCritical6 2 2 29" xfId="39764"/>
    <cellStyle name="SAPBEXexcCritical6 2 2 3" xfId="39765"/>
    <cellStyle name="SAPBEXexcCritical6 2 2 30" xfId="39766"/>
    <cellStyle name="SAPBEXexcCritical6 2 2 31" xfId="39767"/>
    <cellStyle name="SAPBEXexcCritical6 2 2 32" xfId="39768"/>
    <cellStyle name="SAPBEXexcCritical6 2 2 33" xfId="39769"/>
    <cellStyle name="SAPBEXexcCritical6 2 2 34" xfId="39770"/>
    <cellStyle name="SAPBEXexcCritical6 2 2 35" xfId="39771"/>
    <cellStyle name="SAPBEXexcCritical6 2 2 36" xfId="39772"/>
    <cellStyle name="SAPBEXexcCritical6 2 2 37" xfId="39773"/>
    <cellStyle name="SAPBEXexcCritical6 2 2 38" xfId="39774"/>
    <cellStyle name="SAPBEXexcCritical6 2 2 39" xfId="39775"/>
    <cellStyle name="SAPBEXexcCritical6 2 2 4" xfId="39776"/>
    <cellStyle name="SAPBEXexcCritical6 2 2 40" xfId="39777"/>
    <cellStyle name="SAPBEXexcCritical6 2 2 41" xfId="39778"/>
    <cellStyle name="SAPBEXexcCritical6 2 2 42" xfId="39779"/>
    <cellStyle name="SAPBEXexcCritical6 2 2 43" xfId="39780"/>
    <cellStyle name="SAPBEXexcCritical6 2 2 44" xfId="39781"/>
    <cellStyle name="SAPBEXexcCritical6 2 2 45" xfId="39782"/>
    <cellStyle name="SAPBEXexcCritical6 2 2 5" xfId="39783"/>
    <cellStyle name="SAPBEXexcCritical6 2 2 6" xfId="39784"/>
    <cellStyle name="SAPBEXexcCritical6 2 2 7" xfId="39785"/>
    <cellStyle name="SAPBEXexcCritical6 2 2 8" xfId="39786"/>
    <cellStyle name="SAPBEXexcCritical6 2 2 9" xfId="39787"/>
    <cellStyle name="SAPBEXexcCritical6 2 20" xfId="39788"/>
    <cellStyle name="SAPBEXexcCritical6 2 21" xfId="39789"/>
    <cellStyle name="SAPBEXexcCritical6 2 22" xfId="39790"/>
    <cellStyle name="SAPBEXexcCritical6 2 23" xfId="39791"/>
    <cellStyle name="SAPBEXexcCritical6 2 24" xfId="39792"/>
    <cellStyle name="SAPBEXexcCritical6 2 25" xfId="39793"/>
    <cellStyle name="SAPBEXexcCritical6 2 26" xfId="39794"/>
    <cellStyle name="SAPBEXexcCritical6 2 27" xfId="39795"/>
    <cellStyle name="SAPBEXexcCritical6 2 28" xfId="39796"/>
    <cellStyle name="SAPBEXexcCritical6 2 29" xfId="39797"/>
    <cellStyle name="SAPBEXexcCritical6 2 3" xfId="39798"/>
    <cellStyle name="SAPBEXexcCritical6 2 3 10" xfId="39799"/>
    <cellStyle name="SAPBEXexcCritical6 2 3 11" xfId="39800"/>
    <cellStyle name="SAPBEXexcCritical6 2 3 12" xfId="39801"/>
    <cellStyle name="SAPBEXexcCritical6 2 3 13" xfId="39802"/>
    <cellStyle name="SAPBEXexcCritical6 2 3 14" xfId="39803"/>
    <cellStyle name="SAPBEXexcCritical6 2 3 15" xfId="39804"/>
    <cellStyle name="SAPBEXexcCritical6 2 3 16" xfId="39805"/>
    <cellStyle name="SAPBEXexcCritical6 2 3 17" xfId="39806"/>
    <cellStyle name="SAPBEXexcCritical6 2 3 18" xfId="39807"/>
    <cellStyle name="SAPBEXexcCritical6 2 3 19" xfId="39808"/>
    <cellStyle name="SAPBEXexcCritical6 2 3 2" xfId="39809"/>
    <cellStyle name="SAPBEXexcCritical6 2 3 20" xfId="39810"/>
    <cellStyle name="SAPBEXexcCritical6 2 3 21" xfId="39811"/>
    <cellStyle name="SAPBEXexcCritical6 2 3 3" xfId="39812"/>
    <cellStyle name="SAPBEXexcCritical6 2 3 4" xfId="39813"/>
    <cellStyle name="SAPBEXexcCritical6 2 3 5" xfId="39814"/>
    <cellStyle name="SAPBEXexcCritical6 2 3 6" xfId="39815"/>
    <cellStyle name="SAPBEXexcCritical6 2 3 7" xfId="39816"/>
    <cellStyle name="SAPBEXexcCritical6 2 3 8" xfId="39817"/>
    <cellStyle name="SAPBEXexcCritical6 2 3 9" xfId="39818"/>
    <cellStyle name="SAPBEXexcCritical6 2 30" xfId="39819"/>
    <cellStyle name="SAPBEXexcCritical6 2 31" xfId="39820"/>
    <cellStyle name="SAPBEXexcCritical6 2 32" xfId="39821"/>
    <cellStyle name="SAPBEXexcCritical6 2 33" xfId="39822"/>
    <cellStyle name="SAPBEXexcCritical6 2 34" xfId="39823"/>
    <cellStyle name="SAPBEXexcCritical6 2 35" xfId="39824"/>
    <cellStyle name="SAPBEXexcCritical6 2 36" xfId="39825"/>
    <cellStyle name="SAPBEXexcCritical6 2 37" xfId="39826"/>
    <cellStyle name="SAPBEXexcCritical6 2 38" xfId="39827"/>
    <cellStyle name="SAPBEXexcCritical6 2 39" xfId="39828"/>
    <cellStyle name="SAPBEXexcCritical6 2 4" xfId="39829"/>
    <cellStyle name="SAPBEXexcCritical6 2 4 2" xfId="39830"/>
    <cellStyle name="SAPBEXexcCritical6 2 4 3" xfId="39831"/>
    <cellStyle name="SAPBEXexcCritical6 2 4 4" xfId="39832"/>
    <cellStyle name="SAPBEXexcCritical6 2 4 5" xfId="39833"/>
    <cellStyle name="SAPBEXexcCritical6 2 4 6" xfId="39834"/>
    <cellStyle name="SAPBEXexcCritical6 2 40" xfId="39835"/>
    <cellStyle name="SAPBEXexcCritical6 2 41" xfId="39836"/>
    <cellStyle name="SAPBEXexcCritical6 2 42" xfId="39837"/>
    <cellStyle name="SAPBEXexcCritical6 2 5" xfId="39838"/>
    <cellStyle name="SAPBEXexcCritical6 2 5 2" xfId="39839"/>
    <cellStyle name="SAPBEXexcCritical6 2 5 3" xfId="39840"/>
    <cellStyle name="SAPBEXexcCritical6 2 5 4" xfId="39841"/>
    <cellStyle name="SAPBEXexcCritical6 2 5 5" xfId="39842"/>
    <cellStyle name="SAPBEXexcCritical6 2 5 6" xfId="39843"/>
    <cellStyle name="SAPBEXexcCritical6 2 6" xfId="39844"/>
    <cellStyle name="SAPBEXexcCritical6 2 7" xfId="39845"/>
    <cellStyle name="SAPBEXexcCritical6 2 8" xfId="39846"/>
    <cellStyle name="SAPBEXexcCritical6 2 9" xfId="39847"/>
    <cellStyle name="SAPBEXexcCritical6 20" xfId="39848"/>
    <cellStyle name="SAPBEXexcCritical6 21" xfId="39849"/>
    <cellStyle name="SAPBEXexcCritical6 22" xfId="39850"/>
    <cellStyle name="SAPBEXexcCritical6 23" xfId="39851"/>
    <cellStyle name="SAPBEXexcCritical6 24" xfId="39852"/>
    <cellStyle name="SAPBEXexcCritical6 25" xfId="39853"/>
    <cellStyle name="SAPBEXexcCritical6 26" xfId="39854"/>
    <cellStyle name="SAPBEXexcCritical6 27" xfId="39855"/>
    <cellStyle name="SAPBEXexcCritical6 28" xfId="39856"/>
    <cellStyle name="SAPBEXexcCritical6 29" xfId="39857"/>
    <cellStyle name="SAPBEXexcCritical6 3" xfId="39858"/>
    <cellStyle name="SAPBEXexcCritical6 3 10" xfId="39859"/>
    <cellStyle name="SAPBEXexcCritical6 3 11" xfId="39860"/>
    <cellStyle name="SAPBEXexcCritical6 3 12" xfId="39861"/>
    <cellStyle name="SAPBEXexcCritical6 3 13" xfId="39862"/>
    <cellStyle name="SAPBEXexcCritical6 3 14" xfId="39863"/>
    <cellStyle name="SAPBEXexcCritical6 3 15" xfId="39864"/>
    <cellStyle name="SAPBEXexcCritical6 3 16" xfId="39865"/>
    <cellStyle name="SAPBEXexcCritical6 3 17" xfId="39866"/>
    <cellStyle name="SAPBEXexcCritical6 3 18" xfId="39867"/>
    <cellStyle name="SAPBEXexcCritical6 3 19" xfId="39868"/>
    <cellStyle name="SAPBEXexcCritical6 3 2" xfId="39869"/>
    <cellStyle name="SAPBEXexcCritical6 3 2 10" xfId="39870"/>
    <cellStyle name="SAPBEXexcCritical6 3 2 11" xfId="39871"/>
    <cellStyle name="SAPBEXexcCritical6 3 2 12" xfId="39872"/>
    <cellStyle name="SAPBEXexcCritical6 3 2 13" xfId="39873"/>
    <cellStyle name="SAPBEXexcCritical6 3 2 14" xfId="39874"/>
    <cellStyle name="SAPBEXexcCritical6 3 2 15" xfId="39875"/>
    <cellStyle name="SAPBEXexcCritical6 3 2 16" xfId="39876"/>
    <cellStyle name="SAPBEXexcCritical6 3 2 17" xfId="39877"/>
    <cellStyle name="SAPBEXexcCritical6 3 2 18" xfId="39878"/>
    <cellStyle name="SAPBEXexcCritical6 3 2 19" xfId="39879"/>
    <cellStyle name="SAPBEXexcCritical6 3 2 2" xfId="39880"/>
    <cellStyle name="SAPBEXexcCritical6 3 2 20" xfId="39881"/>
    <cellStyle name="SAPBEXexcCritical6 3 2 21" xfId="39882"/>
    <cellStyle name="SAPBEXexcCritical6 3 2 22" xfId="39883"/>
    <cellStyle name="SAPBEXexcCritical6 3 2 23" xfId="39884"/>
    <cellStyle name="SAPBEXexcCritical6 3 2 24" xfId="39885"/>
    <cellStyle name="SAPBEXexcCritical6 3 2 25" xfId="39886"/>
    <cellStyle name="SAPBEXexcCritical6 3 2 26" xfId="39887"/>
    <cellStyle name="SAPBEXexcCritical6 3 2 27" xfId="39888"/>
    <cellStyle name="SAPBEXexcCritical6 3 2 28" xfId="39889"/>
    <cellStyle name="SAPBEXexcCritical6 3 2 29" xfId="39890"/>
    <cellStyle name="SAPBEXexcCritical6 3 2 3" xfId="39891"/>
    <cellStyle name="SAPBEXexcCritical6 3 2 30" xfId="39892"/>
    <cellStyle name="SAPBEXexcCritical6 3 2 31" xfId="39893"/>
    <cellStyle name="SAPBEXexcCritical6 3 2 32" xfId="39894"/>
    <cellStyle name="SAPBEXexcCritical6 3 2 33" xfId="39895"/>
    <cellStyle name="SAPBEXexcCritical6 3 2 34" xfId="39896"/>
    <cellStyle name="SAPBEXexcCritical6 3 2 35" xfId="39897"/>
    <cellStyle name="SAPBEXexcCritical6 3 2 36" xfId="39898"/>
    <cellStyle name="SAPBEXexcCritical6 3 2 37" xfId="39899"/>
    <cellStyle name="SAPBEXexcCritical6 3 2 38" xfId="39900"/>
    <cellStyle name="SAPBEXexcCritical6 3 2 39" xfId="39901"/>
    <cellStyle name="SAPBEXexcCritical6 3 2 4" xfId="39902"/>
    <cellStyle name="SAPBEXexcCritical6 3 2 40" xfId="39903"/>
    <cellStyle name="SAPBEXexcCritical6 3 2 41" xfId="39904"/>
    <cellStyle name="SAPBEXexcCritical6 3 2 42" xfId="39905"/>
    <cellStyle name="SAPBEXexcCritical6 3 2 43" xfId="39906"/>
    <cellStyle name="SAPBEXexcCritical6 3 2 44" xfId="39907"/>
    <cellStyle name="SAPBEXexcCritical6 3 2 5" xfId="39908"/>
    <cellStyle name="SAPBEXexcCritical6 3 2 6" xfId="39909"/>
    <cellStyle name="SAPBEXexcCritical6 3 2 7" xfId="39910"/>
    <cellStyle name="SAPBEXexcCritical6 3 2 8" xfId="39911"/>
    <cellStyle name="SAPBEXexcCritical6 3 2 9" xfId="39912"/>
    <cellStyle name="SAPBEXexcCritical6 3 20" xfId="39913"/>
    <cellStyle name="SAPBEXexcCritical6 3 21" xfId="39914"/>
    <cellStyle name="SAPBEXexcCritical6 3 22" xfId="39915"/>
    <cellStyle name="SAPBEXexcCritical6 3 23" xfId="39916"/>
    <cellStyle name="SAPBEXexcCritical6 3 24" xfId="39917"/>
    <cellStyle name="SAPBEXexcCritical6 3 25" xfId="39918"/>
    <cellStyle name="SAPBEXexcCritical6 3 26" xfId="39919"/>
    <cellStyle name="SAPBEXexcCritical6 3 27" xfId="39920"/>
    <cellStyle name="SAPBEXexcCritical6 3 28" xfId="39921"/>
    <cellStyle name="SAPBEXexcCritical6 3 29" xfId="39922"/>
    <cellStyle name="SAPBEXexcCritical6 3 3" xfId="39923"/>
    <cellStyle name="SAPBEXexcCritical6 3 30" xfId="39924"/>
    <cellStyle name="SAPBEXexcCritical6 3 31" xfId="39925"/>
    <cellStyle name="SAPBEXexcCritical6 3 32" xfId="39926"/>
    <cellStyle name="SAPBEXexcCritical6 3 33" xfId="39927"/>
    <cellStyle name="SAPBEXexcCritical6 3 34" xfId="39928"/>
    <cellStyle name="SAPBEXexcCritical6 3 35" xfId="39929"/>
    <cellStyle name="SAPBEXexcCritical6 3 36" xfId="39930"/>
    <cellStyle name="SAPBEXexcCritical6 3 37" xfId="39931"/>
    <cellStyle name="SAPBEXexcCritical6 3 38" xfId="39932"/>
    <cellStyle name="SAPBEXexcCritical6 3 39" xfId="39933"/>
    <cellStyle name="SAPBEXexcCritical6 3 4" xfId="39934"/>
    <cellStyle name="SAPBEXexcCritical6 3 40" xfId="39935"/>
    <cellStyle name="SAPBEXexcCritical6 3 41" xfId="39936"/>
    <cellStyle name="SAPBEXexcCritical6 3 42" xfId="39937"/>
    <cellStyle name="SAPBEXexcCritical6 3 43" xfId="39938"/>
    <cellStyle name="SAPBEXexcCritical6 3 44" xfId="39939"/>
    <cellStyle name="SAPBEXexcCritical6 3 45" xfId="39940"/>
    <cellStyle name="SAPBEXexcCritical6 3 5" xfId="39941"/>
    <cellStyle name="SAPBEXexcCritical6 3 6" xfId="39942"/>
    <cellStyle name="SAPBEXexcCritical6 3 7" xfId="39943"/>
    <cellStyle name="SAPBEXexcCritical6 3 8" xfId="39944"/>
    <cellStyle name="SAPBEXexcCritical6 3 9" xfId="39945"/>
    <cellStyle name="SAPBEXexcCritical6 30" xfId="39946"/>
    <cellStyle name="SAPBEXexcCritical6 31" xfId="39947"/>
    <cellStyle name="SAPBEXexcCritical6 32" xfId="39948"/>
    <cellStyle name="SAPBEXexcCritical6 33" xfId="39949"/>
    <cellStyle name="SAPBEXexcCritical6 34" xfId="39950"/>
    <cellStyle name="SAPBEXexcCritical6 35" xfId="39951"/>
    <cellStyle name="SAPBEXexcCritical6 36" xfId="39952"/>
    <cellStyle name="SAPBEXexcCritical6 37" xfId="39953"/>
    <cellStyle name="SAPBEXexcCritical6 38" xfId="39954"/>
    <cellStyle name="SAPBEXexcCritical6 39" xfId="39955"/>
    <cellStyle name="SAPBEXexcCritical6 4" xfId="39956"/>
    <cellStyle name="SAPBEXexcCritical6 4 10" xfId="39957"/>
    <cellStyle name="SAPBEXexcCritical6 4 11" xfId="39958"/>
    <cellStyle name="SAPBEXexcCritical6 4 12" xfId="39959"/>
    <cellStyle name="SAPBEXexcCritical6 4 13" xfId="39960"/>
    <cellStyle name="SAPBEXexcCritical6 4 14" xfId="39961"/>
    <cellStyle name="SAPBEXexcCritical6 4 15" xfId="39962"/>
    <cellStyle name="SAPBEXexcCritical6 4 16" xfId="39963"/>
    <cellStyle name="SAPBEXexcCritical6 4 17" xfId="39964"/>
    <cellStyle name="SAPBEXexcCritical6 4 18" xfId="39965"/>
    <cellStyle name="SAPBEXexcCritical6 4 19" xfId="39966"/>
    <cellStyle name="SAPBEXexcCritical6 4 2" xfId="39967"/>
    <cellStyle name="SAPBEXexcCritical6 4 20" xfId="39968"/>
    <cellStyle name="SAPBEXexcCritical6 4 21" xfId="39969"/>
    <cellStyle name="SAPBEXexcCritical6 4 3" xfId="39970"/>
    <cellStyle name="SAPBEXexcCritical6 4 4" xfId="39971"/>
    <cellStyle name="SAPBEXexcCritical6 4 5" xfId="39972"/>
    <cellStyle name="SAPBEXexcCritical6 4 6" xfId="39973"/>
    <cellStyle name="SAPBEXexcCritical6 4 7" xfId="39974"/>
    <cellStyle name="SAPBEXexcCritical6 4 8" xfId="39975"/>
    <cellStyle name="SAPBEXexcCritical6 4 9" xfId="39976"/>
    <cellStyle name="SAPBEXexcCritical6 40" xfId="39977"/>
    <cellStyle name="SAPBEXexcCritical6 41" xfId="39978"/>
    <cellStyle name="SAPBEXexcCritical6 42" xfId="39979"/>
    <cellStyle name="SAPBEXexcCritical6 43" xfId="39980"/>
    <cellStyle name="SAPBEXexcCritical6 44" xfId="39981"/>
    <cellStyle name="SAPBEXexcCritical6 5" xfId="39982"/>
    <cellStyle name="SAPBEXexcCritical6 5 2" xfId="39983"/>
    <cellStyle name="SAPBEXexcCritical6 5 3" xfId="39984"/>
    <cellStyle name="SAPBEXexcCritical6 5 4" xfId="39985"/>
    <cellStyle name="SAPBEXexcCritical6 5 5" xfId="39986"/>
    <cellStyle name="SAPBEXexcCritical6 5 6" xfId="39987"/>
    <cellStyle name="SAPBEXexcCritical6 6" xfId="39988"/>
    <cellStyle name="SAPBEXexcCritical6 6 2" xfId="39989"/>
    <cellStyle name="SAPBEXexcCritical6 6 3" xfId="39990"/>
    <cellStyle name="SAPBEXexcCritical6 6 4" xfId="39991"/>
    <cellStyle name="SAPBEXexcCritical6 6 5" xfId="39992"/>
    <cellStyle name="SAPBEXexcCritical6 6 6" xfId="39993"/>
    <cellStyle name="SAPBEXexcCritical6 7" xfId="39994"/>
    <cellStyle name="SAPBEXexcCritical6 8" xfId="39995"/>
    <cellStyle name="SAPBEXexcCritical6 9" xfId="39996"/>
    <cellStyle name="SAPBEXexcGood1" xfId="39997"/>
    <cellStyle name="SAPBEXexcGood1 10" xfId="39998"/>
    <cellStyle name="SAPBEXexcGood1 11" xfId="39999"/>
    <cellStyle name="SAPBEXexcGood1 12" xfId="40000"/>
    <cellStyle name="SAPBEXexcGood1 13" xfId="40001"/>
    <cellStyle name="SAPBEXexcGood1 14" xfId="40002"/>
    <cellStyle name="SAPBEXexcGood1 15" xfId="40003"/>
    <cellStyle name="SAPBEXexcGood1 16" xfId="40004"/>
    <cellStyle name="SAPBEXexcGood1 17" xfId="40005"/>
    <cellStyle name="SAPBEXexcGood1 18" xfId="40006"/>
    <cellStyle name="SAPBEXexcGood1 19" xfId="40007"/>
    <cellStyle name="SAPBEXexcGood1 2" xfId="40008"/>
    <cellStyle name="SAPBEXexcGood1 2 10" xfId="40009"/>
    <cellStyle name="SAPBEXexcGood1 2 11" xfId="40010"/>
    <cellStyle name="SAPBEXexcGood1 2 12" xfId="40011"/>
    <cellStyle name="SAPBEXexcGood1 2 13" xfId="40012"/>
    <cellStyle name="SAPBEXexcGood1 2 14" xfId="40013"/>
    <cellStyle name="SAPBEXexcGood1 2 15" xfId="40014"/>
    <cellStyle name="SAPBEXexcGood1 2 16" xfId="40015"/>
    <cellStyle name="SAPBEXexcGood1 2 17" xfId="40016"/>
    <cellStyle name="SAPBEXexcGood1 2 18" xfId="40017"/>
    <cellStyle name="SAPBEXexcGood1 2 19" xfId="40018"/>
    <cellStyle name="SAPBEXexcGood1 2 2" xfId="40019"/>
    <cellStyle name="SAPBEXexcGood1 2 2 10" xfId="40020"/>
    <cellStyle name="SAPBEXexcGood1 2 2 11" xfId="40021"/>
    <cellStyle name="SAPBEXexcGood1 2 2 12" xfId="40022"/>
    <cellStyle name="SAPBEXexcGood1 2 2 13" xfId="40023"/>
    <cellStyle name="SAPBEXexcGood1 2 2 14" xfId="40024"/>
    <cellStyle name="SAPBEXexcGood1 2 2 15" xfId="40025"/>
    <cellStyle name="SAPBEXexcGood1 2 2 16" xfId="40026"/>
    <cellStyle name="SAPBEXexcGood1 2 2 17" xfId="40027"/>
    <cellStyle name="SAPBEXexcGood1 2 2 18" xfId="40028"/>
    <cellStyle name="SAPBEXexcGood1 2 2 19" xfId="40029"/>
    <cellStyle name="SAPBEXexcGood1 2 2 2" xfId="40030"/>
    <cellStyle name="SAPBEXexcGood1 2 2 2 10" xfId="40031"/>
    <cellStyle name="SAPBEXexcGood1 2 2 2 11" xfId="40032"/>
    <cellStyle name="SAPBEXexcGood1 2 2 2 12" xfId="40033"/>
    <cellStyle name="SAPBEXexcGood1 2 2 2 13" xfId="40034"/>
    <cellStyle name="SAPBEXexcGood1 2 2 2 14" xfId="40035"/>
    <cellStyle name="SAPBEXexcGood1 2 2 2 15" xfId="40036"/>
    <cellStyle name="SAPBEXexcGood1 2 2 2 16" xfId="40037"/>
    <cellStyle name="SAPBEXexcGood1 2 2 2 17" xfId="40038"/>
    <cellStyle name="SAPBEXexcGood1 2 2 2 18" xfId="40039"/>
    <cellStyle name="SAPBEXexcGood1 2 2 2 19" xfId="40040"/>
    <cellStyle name="SAPBEXexcGood1 2 2 2 2" xfId="40041"/>
    <cellStyle name="SAPBEXexcGood1 2 2 2 20" xfId="40042"/>
    <cellStyle name="SAPBEXexcGood1 2 2 2 21" xfId="40043"/>
    <cellStyle name="SAPBEXexcGood1 2 2 2 22" xfId="40044"/>
    <cellStyle name="SAPBEXexcGood1 2 2 2 23" xfId="40045"/>
    <cellStyle name="SAPBEXexcGood1 2 2 2 24" xfId="40046"/>
    <cellStyle name="SAPBEXexcGood1 2 2 2 25" xfId="40047"/>
    <cellStyle name="SAPBEXexcGood1 2 2 2 26" xfId="40048"/>
    <cellStyle name="SAPBEXexcGood1 2 2 2 27" xfId="40049"/>
    <cellStyle name="SAPBEXexcGood1 2 2 2 28" xfId="40050"/>
    <cellStyle name="SAPBEXexcGood1 2 2 2 29" xfId="40051"/>
    <cellStyle name="SAPBEXexcGood1 2 2 2 3" xfId="40052"/>
    <cellStyle name="SAPBEXexcGood1 2 2 2 30" xfId="40053"/>
    <cellStyle name="SAPBEXexcGood1 2 2 2 31" xfId="40054"/>
    <cellStyle name="SAPBEXexcGood1 2 2 2 32" xfId="40055"/>
    <cellStyle name="SAPBEXexcGood1 2 2 2 33" xfId="40056"/>
    <cellStyle name="SAPBEXexcGood1 2 2 2 34" xfId="40057"/>
    <cellStyle name="SAPBEXexcGood1 2 2 2 35" xfId="40058"/>
    <cellStyle name="SAPBEXexcGood1 2 2 2 36" xfId="40059"/>
    <cellStyle name="SAPBEXexcGood1 2 2 2 37" xfId="40060"/>
    <cellStyle name="SAPBEXexcGood1 2 2 2 38" xfId="40061"/>
    <cellStyle name="SAPBEXexcGood1 2 2 2 39" xfId="40062"/>
    <cellStyle name="SAPBEXexcGood1 2 2 2 4" xfId="40063"/>
    <cellStyle name="SAPBEXexcGood1 2 2 2 40" xfId="40064"/>
    <cellStyle name="SAPBEXexcGood1 2 2 2 41" xfId="40065"/>
    <cellStyle name="SAPBEXexcGood1 2 2 2 42" xfId="40066"/>
    <cellStyle name="SAPBEXexcGood1 2 2 2 43" xfId="40067"/>
    <cellStyle name="SAPBEXexcGood1 2 2 2 44" xfId="40068"/>
    <cellStyle name="SAPBEXexcGood1 2 2 2 5" xfId="40069"/>
    <cellStyle name="SAPBEXexcGood1 2 2 2 6" xfId="40070"/>
    <cellStyle name="SAPBEXexcGood1 2 2 2 7" xfId="40071"/>
    <cellStyle name="SAPBEXexcGood1 2 2 2 8" xfId="40072"/>
    <cellStyle name="SAPBEXexcGood1 2 2 2 9" xfId="40073"/>
    <cellStyle name="SAPBEXexcGood1 2 2 20" xfId="40074"/>
    <cellStyle name="SAPBEXexcGood1 2 2 21" xfId="40075"/>
    <cellStyle name="SAPBEXexcGood1 2 2 22" xfId="40076"/>
    <cellStyle name="SAPBEXexcGood1 2 2 23" xfId="40077"/>
    <cellStyle name="SAPBEXexcGood1 2 2 24" xfId="40078"/>
    <cellStyle name="SAPBEXexcGood1 2 2 25" xfId="40079"/>
    <cellStyle name="SAPBEXexcGood1 2 2 26" xfId="40080"/>
    <cellStyle name="SAPBEXexcGood1 2 2 27" xfId="40081"/>
    <cellStyle name="SAPBEXexcGood1 2 2 28" xfId="40082"/>
    <cellStyle name="SAPBEXexcGood1 2 2 29" xfId="40083"/>
    <cellStyle name="SAPBEXexcGood1 2 2 3" xfId="40084"/>
    <cellStyle name="SAPBEXexcGood1 2 2 30" xfId="40085"/>
    <cellStyle name="SAPBEXexcGood1 2 2 31" xfId="40086"/>
    <cellStyle name="SAPBEXexcGood1 2 2 32" xfId="40087"/>
    <cellStyle name="SAPBEXexcGood1 2 2 33" xfId="40088"/>
    <cellStyle name="SAPBEXexcGood1 2 2 34" xfId="40089"/>
    <cellStyle name="SAPBEXexcGood1 2 2 35" xfId="40090"/>
    <cellStyle name="SAPBEXexcGood1 2 2 36" xfId="40091"/>
    <cellStyle name="SAPBEXexcGood1 2 2 37" xfId="40092"/>
    <cellStyle name="SAPBEXexcGood1 2 2 38" xfId="40093"/>
    <cellStyle name="SAPBEXexcGood1 2 2 39" xfId="40094"/>
    <cellStyle name="SAPBEXexcGood1 2 2 4" xfId="40095"/>
    <cellStyle name="SAPBEXexcGood1 2 2 40" xfId="40096"/>
    <cellStyle name="SAPBEXexcGood1 2 2 41" xfId="40097"/>
    <cellStyle name="SAPBEXexcGood1 2 2 42" xfId="40098"/>
    <cellStyle name="SAPBEXexcGood1 2 2 43" xfId="40099"/>
    <cellStyle name="SAPBEXexcGood1 2 2 44" xfId="40100"/>
    <cellStyle name="SAPBEXexcGood1 2 2 45" xfId="40101"/>
    <cellStyle name="SAPBEXexcGood1 2 2 5" xfId="40102"/>
    <cellStyle name="SAPBEXexcGood1 2 2 6" xfId="40103"/>
    <cellStyle name="SAPBEXexcGood1 2 2 7" xfId="40104"/>
    <cellStyle name="SAPBEXexcGood1 2 2 8" xfId="40105"/>
    <cellStyle name="SAPBEXexcGood1 2 2 9" xfId="40106"/>
    <cellStyle name="SAPBEXexcGood1 2 20" xfId="40107"/>
    <cellStyle name="SAPBEXexcGood1 2 21" xfId="40108"/>
    <cellStyle name="SAPBEXexcGood1 2 22" xfId="40109"/>
    <cellStyle name="SAPBEXexcGood1 2 23" xfId="40110"/>
    <cellStyle name="SAPBEXexcGood1 2 24" xfId="40111"/>
    <cellStyle name="SAPBEXexcGood1 2 25" xfId="40112"/>
    <cellStyle name="SAPBEXexcGood1 2 26" xfId="40113"/>
    <cellStyle name="SAPBEXexcGood1 2 27" xfId="40114"/>
    <cellStyle name="SAPBEXexcGood1 2 28" xfId="40115"/>
    <cellStyle name="SAPBEXexcGood1 2 29" xfId="40116"/>
    <cellStyle name="SAPBEXexcGood1 2 3" xfId="40117"/>
    <cellStyle name="SAPBEXexcGood1 2 3 10" xfId="40118"/>
    <cellStyle name="SAPBEXexcGood1 2 3 11" xfId="40119"/>
    <cellStyle name="SAPBEXexcGood1 2 3 12" xfId="40120"/>
    <cellStyle name="SAPBEXexcGood1 2 3 13" xfId="40121"/>
    <cellStyle name="SAPBEXexcGood1 2 3 14" xfId="40122"/>
    <cellStyle name="SAPBEXexcGood1 2 3 15" xfId="40123"/>
    <cellStyle name="SAPBEXexcGood1 2 3 16" xfId="40124"/>
    <cellStyle name="SAPBEXexcGood1 2 3 17" xfId="40125"/>
    <cellStyle name="SAPBEXexcGood1 2 3 18" xfId="40126"/>
    <cellStyle name="SAPBEXexcGood1 2 3 19" xfId="40127"/>
    <cellStyle name="SAPBEXexcGood1 2 3 2" xfId="40128"/>
    <cellStyle name="SAPBEXexcGood1 2 3 20" xfId="40129"/>
    <cellStyle name="SAPBEXexcGood1 2 3 21" xfId="40130"/>
    <cellStyle name="SAPBEXexcGood1 2 3 3" xfId="40131"/>
    <cellStyle name="SAPBEXexcGood1 2 3 4" xfId="40132"/>
    <cellStyle name="SAPBEXexcGood1 2 3 5" xfId="40133"/>
    <cellStyle name="SAPBEXexcGood1 2 3 6" xfId="40134"/>
    <cellStyle name="SAPBEXexcGood1 2 3 7" xfId="40135"/>
    <cellStyle name="SAPBEXexcGood1 2 3 8" xfId="40136"/>
    <cellStyle name="SAPBEXexcGood1 2 3 9" xfId="40137"/>
    <cellStyle name="SAPBEXexcGood1 2 30" xfId="40138"/>
    <cellStyle name="SAPBEXexcGood1 2 31" xfId="40139"/>
    <cellStyle name="SAPBEXexcGood1 2 32" xfId="40140"/>
    <cellStyle name="SAPBEXexcGood1 2 33" xfId="40141"/>
    <cellStyle name="SAPBEXexcGood1 2 34" xfId="40142"/>
    <cellStyle name="SAPBEXexcGood1 2 35" xfId="40143"/>
    <cellStyle name="SAPBEXexcGood1 2 36" xfId="40144"/>
    <cellStyle name="SAPBEXexcGood1 2 37" xfId="40145"/>
    <cellStyle name="SAPBEXexcGood1 2 38" xfId="40146"/>
    <cellStyle name="SAPBEXexcGood1 2 39" xfId="40147"/>
    <cellStyle name="SAPBEXexcGood1 2 4" xfId="40148"/>
    <cellStyle name="SAPBEXexcGood1 2 4 2" xfId="40149"/>
    <cellStyle name="SAPBEXexcGood1 2 4 3" xfId="40150"/>
    <cellStyle name="SAPBEXexcGood1 2 4 4" xfId="40151"/>
    <cellStyle name="SAPBEXexcGood1 2 4 5" xfId="40152"/>
    <cellStyle name="SAPBEXexcGood1 2 4 6" xfId="40153"/>
    <cellStyle name="SAPBEXexcGood1 2 40" xfId="40154"/>
    <cellStyle name="SAPBEXexcGood1 2 41" xfId="40155"/>
    <cellStyle name="SAPBEXexcGood1 2 42" xfId="40156"/>
    <cellStyle name="SAPBEXexcGood1 2 5" xfId="40157"/>
    <cellStyle name="SAPBEXexcGood1 2 5 2" xfId="40158"/>
    <cellStyle name="SAPBEXexcGood1 2 5 3" xfId="40159"/>
    <cellStyle name="SAPBEXexcGood1 2 5 4" xfId="40160"/>
    <cellStyle name="SAPBEXexcGood1 2 5 5" xfId="40161"/>
    <cellStyle name="SAPBEXexcGood1 2 5 6" xfId="40162"/>
    <cellStyle name="SAPBEXexcGood1 2 6" xfId="40163"/>
    <cellStyle name="SAPBEXexcGood1 2 7" xfId="40164"/>
    <cellStyle name="SAPBEXexcGood1 2 8" xfId="40165"/>
    <cellStyle name="SAPBEXexcGood1 2 9" xfId="40166"/>
    <cellStyle name="SAPBEXexcGood1 20" xfId="40167"/>
    <cellStyle name="SAPBEXexcGood1 21" xfId="40168"/>
    <cellStyle name="SAPBEXexcGood1 22" xfId="40169"/>
    <cellStyle name="SAPBEXexcGood1 23" xfId="40170"/>
    <cellStyle name="SAPBEXexcGood1 24" xfId="40171"/>
    <cellStyle name="SAPBEXexcGood1 25" xfId="40172"/>
    <cellStyle name="SAPBEXexcGood1 26" xfId="40173"/>
    <cellStyle name="SAPBEXexcGood1 27" xfId="40174"/>
    <cellStyle name="SAPBEXexcGood1 28" xfId="40175"/>
    <cellStyle name="SAPBEXexcGood1 29" xfId="40176"/>
    <cellStyle name="SAPBEXexcGood1 3" xfId="40177"/>
    <cellStyle name="SAPBEXexcGood1 3 10" xfId="40178"/>
    <cellStyle name="SAPBEXexcGood1 3 11" xfId="40179"/>
    <cellStyle name="SAPBEXexcGood1 3 12" xfId="40180"/>
    <cellStyle name="SAPBEXexcGood1 3 13" xfId="40181"/>
    <cellStyle name="SAPBEXexcGood1 3 14" xfId="40182"/>
    <cellStyle name="SAPBEXexcGood1 3 15" xfId="40183"/>
    <cellStyle name="SAPBEXexcGood1 3 16" xfId="40184"/>
    <cellStyle name="SAPBEXexcGood1 3 17" xfId="40185"/>
    <cellStyle name="SAPBEXexcGood1 3 18" xfId="40186"/>
    <cellStyle name="SAPBEXexcGood1 3 19" xfId="40187"/>
    <cellStyle name="SAPBEXexcGood1 3 2" xfId="40188"/>
    <cellStyle name="SAPBEXexcGood1 3 2 10" xfId="40189"/>
    <cellStyle name="SAPBEXexcGood1 3 2 11" xfId="40190"/>
    <cellStyle name="SAPBEXexcGood1 3 2 12" xfId="40191"/>
    <cellStyle name="SAPBEXexcGood1 3 2 13" xfId="40192"/>
    <cellStyle name="SAPBEXexcGood1 3 2 14" xfId="40193"/>
    <cellStyle name="SAPBEXexcGood1 3 2 15" xfId="40194"/>
    <cellStyle name="SAPBEXexcGood1 3 2 16" xfId="40195"/>
    <cellStyle name="SAPBEXexcGood1 3 2 17" xfId="40196"/>
    <cellStyle name="SAPBEXexcGood1 3 2 18" xfId="40197"/>
    <cellStyle name="SAPBEXexcGood1 3 2 19" xfId="40198"/>
    <cellStyle name="SAPBEXexcGood1 3 2 2" xfId="40199"/>
    <cellStyle name="SAPBEXexcGood1 3 2 20" xfId="40200"/>
    <cellStyle name="SAPBEXexcGood1 3 2 21" xfId="40201"/>
    <cellStyle name="SAPBEXexcGood1 3 2 22" xfId="40202"/>
    <cellStyle name="SAPBEXexcGood1 3 2 23" xfId="40203"/>
    <cellStyle name="SAPBEXexcGood1 3 2 24" xfId="40204"/>
    <cellStyle name="SAPBEXexcGood1 3 2 25" xfId="40205"/>
    <cellStyle name="SAPBEXexcGood1 3 2 26" xfId="40206"/>
    <cellStyle name="SAPBEXexcGood1 3 2 27" xfId="40207"/>
    <cellStyle name="SAPBEXexcGood1 3 2 28" xfId="40208"/>
    <cellStyle name="SAPBEXexcGood1 3 2 29" xfId="40209"/>
    <cellStyle name="SAPBEXexcGood1 3 2 3" xfId="40210"/>
    <cellStyle name="SAPBEXexcGood1 3 2 30" xfId="40211"/>
    <cellStyle name="SAPBEXexcGood1 3 2 31" xfId="40212"/>
    <cellStyle name="SAPBEXexcGood1 3 2 32" xfId="40213"/>
    <cellStyle name="SAPBEXexcGood1 3 2 33" xfId="40214"/>
    <cellStyle name="SAPBEXexcGood1 3 2 34" xfId="40215"/>
    <cellStyle name="SAPBEXexcGood1 3 2 35" xfId="40216"/>
    <cellStyle name="SAPBEXexcGood1 3 2 36" xfId="40217"/>
    <cellStyle name="SAPBEXexcGood1 3 2 37" xfId="40218"/>
    <cellStyle name="SAPBEXexcGood1 3 2 38" xfId="40219"/>
    <cellStyle name="SAPBEXexcGood1 3 2 39" xfId="40220"/>
    <cellStyle name="SAPBEXexcGood1 3 2 4" xfId="40221"/>
    <cellStyle name="SAPBEXexcGood1 3 2 40" xfId="40222"/>
    <cellStyle name="SAPBEXexcGood1 3 2 41" xfId="40223"/>
    <cellStyle name="SAPBEXexcGood1 3 2 42" xfId="40224"/>
    <cellStyle name="SAPBEXexcGood1 3 2 43" xfId="40225"/>
    <cellStyle name="SAPBEXexcGood1 3 2 44" xfId="40226"/>
    <cellStyle name="SAPBEXexcGood1 3 2 5" xfId="40227"/>
    <cellStyle name="SAPBEXexcGood1 3 2 6" xfId="40228"/>
    <cellStyle name="SAPBEXexcGood1 3 2 7" xfId="40229"/>
    <cellStyle name="SAPBEXexcGood1 3 2 8" xfId="40230"/>
    <cellStyle name="SAPBEXexcGood1 3 2 9" xfId="40231"/>
    <cellStyle name="SAPBEXexcGood1 3 20" xfId="40232"/>
    <cellStyle name="SAPBEXexcGood1 3 21" xfId="40233"/>
    <cellStyle name="SAPBEXexcGood1 3 22" xfId="40234"/>
    <cellStyle name="SAPBEXexcGood1 3 23" xfId="40235"/>
    <cellStyle name="SAPBEXexcGood1 3 24" xfId="40236"/>
    <cellStyle name="SAPBEXexcGood1 3 25" xfId="40237"/>
    <cellStyle name="SAPBEXexcGood1 3 26" xfId="40238"/>
    <cellStyle name="SAPBEXexcGood1 3 27" xfId="40239"/>
    <cellStyle name="SAPBEXexcGood1 3 28" xfId="40240"/>
    <cellStyle name="SAPBEXexcGood1 3 29" xfId="40241"/>
    <cellStyle name="SAPBEXexcGood1 3 3" xfId="40242"/>
    <cellStyle name="SAPBEXexcGood1 3 30" xfId="40243"/>
    <cellStyle name="SAPBEXexcGood1 3 31" xfId="40244"/>
    <cellStyle name="SAPBEXexcGood1 3 32" xfId="40245"/>
    <cellStyle name="SAPBEXexcGood1 3 33" xfId="40246"/>
    <cellStyle name="SAPBEXexcGood1 3 34" xfId="40247"/>
    <cellStyle name="SAPBEXexcGood1 3 35" xfId="40248"/>
    <cellStyle name="SAPBEXexcGood1 3 36" xfId="40249"/>
    <cellStyle name="SAPBEXexcGood1 3 37" xfId="40250"/>
    <cellStyle name="SAPBEXexcGood1 3 38" xfId="40251"/>
    <cellStyle name="SAPBEXexcGood1 3 39" xfId="40252"/>
    <cellStyle name="SAPBEXexcGood1 3 4" xfId="40253"/>
    <cellStyle name="SAPBEXexcGood1 3 40" xfId="40254"/>
    <cellStyle name="SAPBEXexcGood1 3 41" xfId="40255"/>
    <cellStyle name="SAPBEXexcGood1 3 42" xfId="40256"/>
    <cellStyle name="SAPBEXexcGood1 3 43" xfId="40257"/>
    <cellStyle name="SAPBEXexcGood1 3 44" xfId="40258"/>
    <cellStyle name="SAPBEXexcGood1 3 45" xfId="40259"/>
    <cellStyle name="SAPBEXexcGood1 3 5" xfId="40260"/>
    <cellStyle name="SAPBEXexcGood1 3 6" xfId="40261"/>
    <cellStyle name="SAPBEXexcGood1 3 7" xfId="40262"/>
    <cellStyle name="SAPBEXexcGood1 3 8" xfId="40263"/>
    <cellStyle name="SAPBEXexcGood1 3 9" xfId="40264"/>
    <cellStyle name="SAPBEXexcGood1 30" xfId="40265"/>
    <cellStyle name="SAPBEXexcGood1 31" xfId="40266"/>
    <cellStyle name="SAPBEXexcGood1 32" xfId="40267"/>
    <cellStyle name="SAPBEXexcGood1 33" xfId="40268"/>
    <cellStyle name="SAPBEXexcGood1 34" xfId="40269"/>
    <cellStyle name="SAPBEXexcGood1 35" xfId="40270"/>
    <cellStyle name="SAPBEXexcGood1 36" xfId="40271"/>
    <cellStyle name="SAPBEXexcGood1 37" xfId="40272"/>
    <cellStyle name="SAPBEXexcGood1 38" xfId="40273"/>
    <cellStyle name="SAPBEXexcGood1 39" xfId="40274"/>
    <cellStyle name="SAPBEXexcGood1 4" xfId="40275"/>
    <cellStyle name="SAPBEXexcGood1 4 10" xfId="40276"/>
    <cellStyle name="SAPBEXexcGood1 4 11" xfId="40277"/>
    <cellStyle name="SAPBEXexcGood1 4 12" xfId="40278"/>
    <cellStyle name="SAPBEXexcGood1 4 13" xfId="40279"/>
    <cellStyle name="SAPBEXexcGood1 4 14" xfId="40280"/>
    <cellStyle name="SAPBEXexcGood1 4 15" xfId="40281"/>
    <cellStyle name="SAPBEXexcGood1 4 16" xfId="40282"/>
    <cellStyle name="SAPBEXexcGood1 4 17" xfId="40283"/>
    <cellStyle name="SAPBEXexcGood1 4 18" xfId="40284"/>
    <cellStyle name="SAPBEXexcGood1 4 19" xfId="40285"/>
    <cellStyle name="SAPBEXexcGood1 4 2" xfId="40286"/>
    <cellStyle name="SAPBEXexcGood1 4 20" xfId="40287"/>
    <cellStyle name="SAPBEXexcGood1 4 21" xfId="40288"/>
    <cellStyle name="SAPBEXexcGood1 4 3" xfId="40289"/>
    <cellStyle name="SAPBEXexcGood1 4 4" xfId="40290"/>
    <cellStyle name="SAPBEXexcGood1 4 5" xfId="40291"/>
    <cellStyle name="SAPBEXexcGood1 4 6" xfId="40292"/>
    <cellStyle name="SAPBEXexcGood1 4 7" xfId="40293"/>
    <cellStyle name="SAPBEXexcGood1 4 8" xfId="40294"/>
    <cellStyle name="SAPBEXexcGood1 4 9" xfId="40295"/>
    <cellStyle name="SAPBEXexcGood1 40" xfId="40296"/>
    <cellStyle name="SAPBEXexcGood1 41" xfId="40297"/>
    <cellStyle name="SAPBEXexcGood1 42" xfId="40298"/>
    <cellStyle name="SAPBEXexcGood1 43" xfId="40299"/>
    <cellStyle name="SAPBEXexcGood1 44" xfId="40300"/>
    <cellStyle name="SAPBEXexcGood1 5" xfId="40301"/>
    <cellStyle name="SAPBEXexcGood1 5 2" xfId="40302"/>
    <cellStyle name="SAPBEXexcGood1 5 3" xfId="40303"/>
    <cellStyle name="SAPBEXexcGood1 5 4" xfId="40304"/>
    <cellStyle name="SAPBEXexcGood1 5 5" xfId="40305"/>
    <cellStyle name="SAPBEXexcGood1 5 6" xfId="40306"/>
    <cellStyle name="SAPBEXexcGood1 6" xfId="40307"/>
    <cellStyle name="SAPBEXexcGood1 6 2" xfId="40308"/>
    <cellStyle name="SAPBEXexcGood1 6 3" xfId="40309"/>
    <cellStyle name="SAPBEXexcGood1 6 4" xfId="40310"/>
    <cellStyle name="SAPBEXexcGood1 6 5" xfId="40311"/>
    <cellStyle name="SAPBEXexcGood1 6 6" xfId="40312"/>
    <cellStyle name="SAPBEXexcGood1 7" xfId="40313"/>
    <cellStyle name="SAPBEXexcGood1 8" xfId="40314"/>
    <cellStyle name="SAPBEXexcGood1 9" xfId="40315"/>
    <cellStyle name="SAPBEXexcGood2" xfId="40316"/>
    <cellStyle name="SAPBEXexcGood2 10" xfId="40317"/>
    <cellStyle name="SAPBEXexcGood2 11" xfId="40318"/>
    <cellStyle name="SAPBEXexcGood2 12" xfId="40319"/>
    <cellStyle name="SAPBEXexcGood2 13" xfId="40320"/>
    <cellStyle name="SAPBEXexcGood2 14" xfId="40321"/>
    <cellStyle name="SAPBEXexcGood2 15" xfId="40322"/>
    <cellStyle name="SAPBEXexcGood2 16" xfId="40323"/>
    <cellStyle name="SAPBEXexcGood2 17" xfId="40324"/>
    <cellStyle name="SAPBEXexcGood2 18" xfId="40325"/>
    <cellStyle name="SAPBEXexcGood2 19" xfId="40326"/>
    <cellStyle name="SAPBEXexcGood2 2" xfId="40327"/>
    <cellStyle name="SAPBEXexcGood2 2 10" xfId="40328"/>
    <cellStyle name="SAPBEXexcGood2 2 11" xfId="40329"/>
    <cellStyle name="SAPBEXexcGood2 2 12" xfId="40330"/>
    <cellStyle name="SAPBEXexcGood2 2 13" xfId="40331"/>
    <cellStyle name="SAPBEXexcGood2 2 14" xfId="40332"/>
    <cellStyle name="SAPBEXexcGood2 2 15" xfId="40333"/>
    <cellStyle name="SAPBEXexcGood2 2 16" xfId="40334"/>
    <cellStyle name="SAPBEXexcGood2 2 17" xfId="40335"/>
    <cellStyle name="SAPBEXexcGood2 2 18" xfId="40336"/>
    <cellStyle name="SAPBEXexcGood2 2 19" xfId="40337"/>
    <cellStyle name="SAPBEXexcGood2 2 2" xfId="40338"/>
    <cellStyle name="SAPBEXexcGood2 2 2 10" xfId="40339"/>
    <cellStyle name="SAPBEXexcGood2 2 2 11" xfId="40340"/>
    <cellStyle name="SAPBEXexcGood2 2 2 12" xfId="40341"/>
    <cellStyle name="SAPBEXexcGood2 2 2 13" xfId="40342"/>
    <cellStyle name="SAPBEXexcGood2 2 2 14" xfId="40343"/>
    <cellStyle name="SAPBEXexcGood2 2 2 15" xfId="40344"/>
    <cellStyle name="SAPBEXexcGood2 2 2 16" xfId="40345"/>
    <cellStyle name="SAPBEXexcGood2 2 2 17" xfId="40346"/>
    <cellStyle name="SAPBEXexcGood2 2 2 18" xfId="40347"/>
    <cellStyle name="SAPBEXexcGood2 2 2 19" xfId="40348"/>
    <cellStyle name="SAPBEXexcGood2 2 2 2" xfId="40349"/>
    <cellStyle name="SAPBEXexcGood2 2 2 2 10" xfId="40350"/>
    <cellStyle name="SAPBEXexcGood2 2 2 2 11" xfId="40351"/>
    <cellStyle name="SAPBEXexcGood2 2 2 2 12" xfId="40352"/>
    <cellStyle name="SAPBEXexcGood2 2 2 2 13" xfId="40353"/>
    <cellStyle name="SAPBEXexcGood2 2 2 2 14" xfId="40354"/>
    <cellStyle name="SAPBEXexcGood2 2 2 2 15" xfId="40355"/>
    <cellStyle name="SAPBEXexcGood2 2 2 2 16" xfId="40356"/>
    <cellStyle name="SAPBEXexcGood2 2 2 2 17" xfId="40357"/>
    <cellStyle name="SAPBEXexcGood2 2 2 2 18" xfId="40358"/>
    <cellStyle name="SAPBEXexcGood2 2 2 2 19" xfId="40359"/>
    <cellStyle name="SAPBEXexcGood2 2 2 2 2" xfId="40360"/>
    <cellStyle name="SAPBEXexcGood2 2 2 2 20" xfId="40361"/>
    <cellStyle name="SAPBEXexcGood2 2 2 2 21" xfId="40362"/>
    <cellStyle name="SAPBEXexcGood2 2 2 2 22" xfId="40363"/>
    <cellStyle name="SAPBEXexcGood2 2 2 2 23" xfId="40364"/>
    <cellStyle name="SAPBEXexcGood2 2 2 2 24" xfId="40365"/>
    <cellStyle name="SAPBEXexcGood2 2 2 2 25" xfId="40366"/>
    <cellStyle name="SAPBEXexcGood2 2 2 2 26" xfId="40367"/>
    <cellStyle name="SAPBEXexcGood2 2 2 2 27" xfId="40368"/>
    <cellStyle name="SAPBEXexcGood2 2 2 2 28" xfId="40369"/>
    <cellStyle name="SAPBEXexcGood2 2 2 2 29" xfId="40370"/>
    <cellStyle name="SAPBEXexcGood2 2 2 2 3" xfId="40371"/>
    <cellStyle name="SAPBEXexcGood2 2 2 2 30" xfId="40372"/>
    <cellStyle name="SAPBEXexcGood2 2 2 2 31" xfId="40373"/>
    <cellStyle name="SAPBEXexcGood2 2 2 2 32" xfId="40374"/>
    <cellStyle name="SAPBEXexcGood2 2 2 2 33" xfId="40375"/>
    <cellStyle name="SAPBEXexcGood2 2 2 2 34" xfId="40376"/>
    <cellStyle name="SAPBEXexcGood2 2 2 2 35" xfId="40377"/>
    <cellStyle name="SAPBEXexcGood2 2 2 2 36" xfId="40378"/>
    <cellStyle name="SAPBEXexcGood2 2 2 2 37" xfId="40379"/>
    <cellStyle name="SAPBEXexcGood2 2 2 2 38" xfId="40380"/>
    <cellStyle name="SAPBEXexcGood2 2 2 2 39" xfId="40381"/>
    <cellStyle name="SAPBEXexcGood2 2 2 2 4" xfId="40382"/>
    <cellStyle name="SAPBEXexcGood2 2 2 2 40" xfId="40383"/>
    <cellStyle name="SAPBEXexcGood2 2 2 2 41" xfId="40384"/>
    <cellStyle name="SAPBEXexcGood2 2 2 2 42" xfId="40385"/>
    <cellStyle name="SAPBEXexcGood2 2 2 2 43" xfId="40386"/>
    <cellStyle name="SAPBEXexcGood2 2 2 2 44" xfId="40387"/>
    <cellStyle name="SAPBEXexcGood2 2 2 2 5" xfId="40388"/>
    <cellStyle name="SAPBEXexcGood2 2 2 2 6" xfId="40389"/>
    <cellStyle name="SAPBEXexcGood2 2 2 2 7" xfId="40390"/>
    <cellStyle name="SAPBEXexcGood2 2 2 2 8" xfId="40391"/>
    <cellStyle name="SAPBEXexcGood2 2 2 2 9" xfId="40392"/>
    <cellStyle name="SAPBEXexcGood2 2 2 20" xfId="40393"/>
    <cellStyle name="SAPBEXexcGood2 2 2 21" xfId="40394"/>
    <cellStyle name="SAPBEXexcGood2 2 2 22" xfId="40395"/>
    <cellStyle name="SAPBEXexcGood2 2 2 23" xfId="40396"/>
    <cellStyle name="SAPBEXexcGood2 2 2 24" xfId="40397"/>
    <cellStyle name="SAPBEXexcGood2 2 2 25" xfId="40398"/>
    <cellStyle name="SAPBEXexcGood2 2 2 26" xfId="40399"/>
    <cellStyle name="SAPBEXexcGood2 2 2 27" xfId="40400"/>
    <cellStyle name="SAPBEXexcGood2 2 2 28" xfId="40401"/>
    <cellStyle name="SAPBEXexcGood2 2 2 29" xfId="40402"/>
    <cellStyle name="SAPBEXexcGood2 2 2 3" xfId="40403"/>
    <cellStyle name="SAPBEXexcGood2 2 2 30" xfId="40404"/>
    <cellStyle name="SAPBEXexcGood2 2 2 31" xfId="40405"/>
    <cellStyle name="SAPBEXexcGood2 2 2 32" xfId="40406"/>
    <cellStyle name="SAPBEXexcGood2 2 2 33" xfId="40407"/>
    <cellStyle name="SAPBEXexcGood2 2 2 34" xfId="40408"/>
    <cellStyle name="SAPBEXexcGood2 2 2 35" xfId="40409"/>
    <cellStyle name="SAPBEXexcGood2 2 2 36" xfId="40410"/>
    <cellStyle name="SAPBEXexcGood2 2 2 37" xfId="40411"/>
    <cellStyle name="SAPBEXexcGood2 2 2 38" xfId="40412"/>
    <cellStyle name="SAPBEXexcGood2 2 2 39" xfId="40413"/>
    <cellStyle name="SAPBEXexcGood2 2 2 4" xfId="40414"/>
    <cellStyle name="SAPBEXexcGood2 2 2 40" xfId="40415"/>
    <cellStyle name="SAPBEXexcGood2 2 2 41" xfId="40416"/>
    <cellStyle name="SAPBEXexcGood2 2 2 42" xfId="40417"/>
    <cellStyle name="SAPBEXexcGood2 2 2 43" xfId="40418"/>
    <cellStyle name="SAPBEXexcGood2 2 2 44" xfId="40419"/>
    <cellStyle name="SAPBEXexcGood2 2 2 45" xfId="40420"/>
    <cellStyle name="SAPBEXexcGood2 2 2 5" xfId="40421"/>
    <cellStyle name="SAPBEXexcGood2 2 2 6" xfId="40422"/>
    <cellStyle name="SAPBEXexcGood2 2 2 7" xfId="40423"/>
    <cellStyle name="SAPBEXexcGood2 2 2 8" xfId="40424"/>
    <cellStyle name="SAPBEXexcGood2 2 2 9" xfId="40425"/>
    <cellStyle name="SAPBEXexcGood2 2 20" xfId="40426"/>
    <cellStyle name="SAPBEXexcGood2 2 21" xfId="40427"/>
    <cellStyle name="SAPBEXexcGood2 2 22" xfId="40428"/>
    <cellStyle name="SAPBEXexcGood2 2 23" xfId="40429"/>
    <cellStyle name="SAPBEXexcGood2 2 24" xfId="40430"/>
    <cellStyle name="SAPBEXexcGood2 2 25" xfId="40431"/>
    <cellStyle name="SAPBEXexcGood2 2 26" xfId="40432"/>
    <cellStyle name="SAPBEXexcGood2 2 27" xfId="40433"/>
    <cellStyle name="SAPBEXexcGood2 2 28" xfId="40434"/>
    <cellStyle name="SAPBEXexcGood2 2 29" xfId="40435"/>
    <cellStyle name="SAPBEXexcGood2 2 3" xfId="40436"/>
    <cellStyle name="SAPBEXexcGood2 2 3 10" xfId="40437"/>
    <cellStyle name="SAPBEXexcGood2 2 3 11" xfId="40438"/>
    <cellStyle name="SAPBEXexcGood2 2 3 12" xfId="40439"/>
    <cellStyle name="SAPBEXexcGood2 2 3 13" xfId="40440"/>
    <cellStyle name="SAPBEXexcGood2 2 3 14" xfId="40441"/>
    <cellStyle name="SAPBEXexcGood2 2 3 15" xfId="40442"/>
    <cellStyle name="SAPBEXexcGood2 2 3 16" xfId="40443"/>
    <cellStyle name="SAPBEXexcGood2 2 3 17" xfId="40444"/>
    <cellStyle name="SAPBEXexcGood2 2 3 18" xfId="40445"/>
    <cellStyle name="SAPBEXexcGood2 2 3 19" xfId="40446"/>
    <cellStyle name="SAPBEXexcGood2 2 3 2" xfId="40447"/>
    <cellStyle name="SAPBEXexcGood2 2 3 20" xfId="40448"/>
    <cellStyle name="SAPBEXexcGood2 2 3 21" xfId="40449"/>
    <cellStyle name="SAPBEXexcGood2 2 3 3" xfId="40450"/>
    <cellStyle name="SAPBEXexcGood2 2 3 4" xfId="40451"/>
    <cellStyle name="SAPBEXexcGood2 2 3 5" xfId="40452"/>
    <cellStyle name="SAPBEXexcGood2 2 3 6" xfId="40453"/>
    <cellStyle name="SAPBEXexcGood2 2 3 7" xfId="40454"/>
    <cellStyle name="SAPBEXexcGood2 2 3 8" xfId="40455"/>
    <cellStyle name="SAPBEXexcGood2 2 3 9" xfId="40456"/>
    <cellStyle name="SAPBEXexcGood2 2 30" xfId="40457"/>
    <cellStyle name="SAPBEXexcGood2 2 31" xfId="40458"/>
    <cellStyle name="SAPBEXexcGood2 2 32" xfId="40459"/>
    <cellStyle name="SAPBEXexcGood2 2 33" xfId="40460"/>
    <cellStyle name="SAPBEXexcGood2 2 34" xfId="40461"/>
    <cellStyle name="SAPBEXexcGood2 2 35" xfId="40462"/>
    <cellStyle name="SAPBEXexcGood2 2 36" xfId="40463"/>
    <cellStyle name="SAPBEXexcGood2 2 37" xfId="40464"/>
    <cellStyle name="SAPBEXexcGood2 2 38" xfId="40465"/>
    <cellStyle name="SAPBEXexcGood2 2 39" xfId="40466"/>
    <cellStyle name="SAPBEXexcGood2 2 4" xfId="40467"/>
    <cellStyle name="SAPBEXexcGood2 2 4 2" xfId="40468"/>
    <cellStyle name="SAPBEXexcGood2 2 4 3" xfId="40469"/>
    <cellStyle name="SAPBEXexcGood2 2 4 4" xfId="40470"/>
    <cellStyle name="SAPBEXexcGood2 2 4 5" xfId="40471"/>
    <cellStyle name="SAPBEXexcGood2 2 4 6" xfId="40472"/>
    <cellStyle name="SAPBEXexcGood2 2 40" xfId="40473"/>
    <cellStyle name="SAPBEXexcGood2 2 41" xfId="40474"/>
    <cellStyle name="SAPBEXexcGood2 2 42" xfId="40475"/>
    <cellStyle name="SAPBEXexcGood2 2 5" xfId="40476"/>
    <cellStyle name="SAPBEXexcGood2 2 5 2" xfId="40477"/>
    <cellStyle name="SAPBEXexcGood2 2 5 3" xfId="40478"/>
    <cellStyle name="SAPBEXexcGood2 2 5 4" xfId="40479"/>
    <cellStyle name="SAPBEXexcGood2 2 5 5" xfId="40480"/>
    <cellStyle name="SAPBEXexcGood2 2 5 6" xfId="40481"/>
    <cellStyle name="SAPBEXexcGood2 2 6" xfId="40482"/>
    <cellStyle name="SAPBEXexcGood2 2 7" xfId="40483"/>
    <cellStyle name="SAPBEXexcGood2 2 8" xfId="40484"/>
    <cellStyle name="SAPBEXexcGood2 2 9" xfId="40485"/>
    <cellStyle name="SAPBEXexcGood2 20" xfId="40486"/>
    <cellStyle name="SAPBEXexcGood2 21" xfId="40487"/>
    <cellStyle name="SAPBEXexcGood2 22" xfId="40488"/>
    <cellStyle name="SAPBEXexcGood2 23" xfId="40489"/>
    <cellStyle name="SAPBEXexcGood2 24" xfId="40490"/>
    <cellStyle name="SAPBEXexcGood2 25" xfId="40491"/>
    <cellStyle name="SAPBEXexcGood2 26" xfId="40492"/>
    <cellStyle name="SAPBEXexcGood2 27" xfId="40493"/>
    <cellStyle name="SAPBEXexcGood2 28" xfId="40494"/>
    <cellStyle name="SAPBEXexcGood2 29" xfId="40495"/>
    <cellStyle name="SAPBEXexcGood2 3" xfId="40496"/>
    <cellStyle name="SAPBEXexcGood2 3 10" xfId="40497"/>
    <cellStyle name="SAPBEXexcGood2 3 11" xfId="40498"/>
    <cellStyle name="SAPBEXexcGood2 3 12" xfId="40499"/>
    <cellStyle name="SAPBEXexcGood2 3 13" xfId="40500"/>
    <cellStyle name="SAPBEXexcGood2 3 14" xfId="40501"/>
    <cellStyle name="SAPBEXexcGood2 3 15" xfId="40502"/>
    <cellStyle name="SAPBEXexcGood2 3 16" xfId="40503"/>
    <cellStyle name="SAPBEXexcGood2 3 17" xfId="40504"/>
    <cellStyle name="SAPBEXexcGood2 3 18" xfId="40505"/>
    <cellStyle name="SAPBEXexcGood2 3 19" xfId="40506"/>
    <cellStyle name="SAPBEXexcGood2 3 2" xfId="40507"/>
    <cellStyle name="SAPBEXexcGood2 3 2 10" xfId="40508"/>
    <cellStyle name="SAPBEXexcGood2 3 2 11" xfId="40509"/>
    <cellStyle name="SAPBEXexcGood2 3 2 12" xfId="40510"/>
    <cellStyle name="SAPBEXexcGood2 3 2 13" xfId="40511"/>
    <cellStyle name="SAPBEXexcGood2 3 2 14" xfId="40512"/>
    <cellStyle name="SAPBEXexcGood2 3 2 15" xfId="40513"/>
    <cellStyle name="SAPBEXexcGood2 3 2 16" xfId="40514"/>
    <cellStyle name="SAPBEXexcGood2 3 2 17" xfId="40515"/>
    <cellStyle name="SAPBEXexcGood2 3 2 18" xfId="40516"/>
    <cellStyle name="SAPBEXexcGood2 3 2 19" xfId="40517"/>
    <cellStyle name="SAPBEXexcGood2 3 2 2" xfId="40518"/>
    <cellStyle name="SAPBEXexcGood2 3 2 20" xfId="40519"/>
    <cellStyle name="SAPBEXexcGood2 3 2 21" xfId="40520"/>
    <cellStyle name="SAPBEXexcGood2 3 2 22" xfId="40521"/>
    <cellStyle name="SAPBEXexcGood2 3 2 23" xfId="40522"/>
    <cellStyle name="SAPBEXexcGood2 3 2 24" xfId="40523"/>
    <cellStyle name="SAPBEXexcGood2 3 2 25" xfId="40524"/>
    <cellStyle name="SAPBEXexcGood2 3 2 26" xfId="40525"/>
    <cellStyle name="SAPBEXexcGood2 3 2 27" xfId="40526"/>
    <cellStyle name="SAPBEXexcGood2 3 2 28" xfId="40527"/>
    <cellStyle name="SAPBEXexcGood2 3 2 29" xfId="40528"/>
    <cellStyle name="SAPBEXexcGood2 3 2 3" xfId="40529"/>
    <cellStyle name="SAPBEXexcGood2 3 2 30" xfId="40530"/>
    <cellStyle name="SAPBEXexcGood2 3 2 31" xfId="40531"/>
    <cellStyle name="SAPBEXexcGood2 3 2 32" xfId="40532"/>
    <cellStyle name="SAPBEXexcGood2 3 2 33" xfId="40533"/>
    <cellStyle name="SAPBEXexcGood2 3 2 34" xfId="40534"/>
    <cellStyle name="SAPBEXexcGood2 3 2 35" xfId="40535"/>
    <cellStyle name="SAPBEXexcGood2 3 2 36" xfId="40536"/>
    <cellStyle name="SAPBEXexcGood2 3 2 37" xfId="40537"/>
    <cellStyle name="SAPBEXexcGood2 3 2 38" xfId="40538"/>
    <cellStyle name="SAPBEXexcGood2 3 2 39" xfId="40539"/>
    <cellStyle name="SAPBEXexcGood2 3 2 4" xfId="40540"/>
    <cellStyle name="SAPBEXexcGood2 3 2 40" xfId="40541"/>
    <cellStyle name="SAPBEXexcGood2 3 2 41" xfId="40542"/>
    <cellStyle name="SAPBEXexcGood2 3 2 42" xfId="40543"/>
    <cellStyle name="SAPBEXexcGood2 3 2 43" xfId="40544"/>
    <cellStyle name="SAPBEXexcGood2 3 2 44" xfId="40545"/>
    <cellStyle name="SAPBEXexcGood2 3 2 5" xfId="40546"/>
    <cellStyle name="SAPBEXexcGood2 3 2 6" xfId="40547"/>
    <cellStyle name="SAPBEXexcGood2 3 2 7" xfId="40548"/>
    <cellStyle name="SAPBEXexcGood2 3 2 8" xfId="40549"/>
    <cellStyle name="SAPBEXexcGood2 3 2 9" xfId="40550"/>
    <cellStyle name="SAPBEXexcGood2 3 20" xfId="40551"/>
    <cellStyle name="SAPBEXexcGood2 3 21" xfId="40552"/>
    <cellStyle name="SAPBEXexcGood2 3 22" xfId="40553"/>
    <cellStyle name="SAPBEXexcGood2 3 23" xfId="40554"/>
    <cellStyle name="SAPBEXexcGood2 3 24" xfId="40555"/>
    <cellStyle name="SAPBEXexcGood2 3 25" xfId="40556"/>
    <cellStyle name="SAPBEXexcGood2 3 26" xfId="40557"/>
    <cellStyle name="SAPBEXexcGood2 3 27" xfId="40558"/>
    <cellStyle name="SAPBEXexcGood2 3 28" xfId="40559"/>
    <cellStyle name="SAPBEXexcGood2 3 29" xfId="40560"/>
    <cellStyle name="SAPBEXexcGood2 3 3" xfId="40561"/>
    <cellStyle name="SAPBEXexcGood2 3 30" xfId="40562"/>
    <cellStyle name="SAPBEXexcGood2 3 31" xfId="40563"/>
    <cellStyle name="SAPBEXexcGood2 3 32" xfId="40564"/>
    <cellStyle name="SAPBEXexcGood2 3 33" xfId="40565"/>
    <cellStyle name="SAPBEXexcGood2 3 34" xfId="40566"/>
    <cellStyle name="SAPBEXexcGood2 3 35" xfId="40567"/>
    <cellStyle name="SAPBEXexcGood2 3 36" xfId="40568"/>
    <cellStyle name="SAPBEXexcGood2 3 37" xfId="40569"/>
    <cellStyle name="SAPBEXexcGood2 3 38" xfId="40570"/>
    <cellStyle name="SAPBEXexcGood2 3 39" xfId="40571"/>
    <cellStyle name="SAPBEXexcGood2 3 4" xfId="40572"/>
    <cellStyle name="SAPBEXexcGood2 3 40" xfId="40573"/>
    <cellStyle name="SAPBEXexcGood2 3 41" xfId="40574"/>
    <cellStyle name="SAPBEXexcGood2 3 42" xfId="40575"/>
    <cellStyle name="SAPBEXexcGood2 3 43" xfId="40576"/>
    <cellStyle name="SAPBEXexcGood2 3 44" xfId="40577"/>
    <cellStyle name="SAPBEXexcGood2 3 45" xfId="40578"/>
    <cellStyle name="SAPBEXexcGood2 3 5" xfId="40579"/>
    <cellStyle name="SAPBEXexcGood2 3 6" xfId="40580"/>
    <cellStyle name="SAPBEXexcGood2 3 7" xfId="40581"/>
    <cellStyle name="SAPBEXexcGood2 3 8" xfId="40582"/>
    <cellStyle name="SAPBEXexcGood2 3 9" xfId="40583"/>
    <cellStyle name="SAPBEXexcGood2 30" xfId="40584"/>
    <cellStyle name="SAPBEXexcGood2 31" xfId="40585"/>
    <cellStyle name="SAPBEXexcGood2 32" xfId="40586"/>
    <cellStyle name="SAPBEXexcGood2 33" xfId="40587"/>
    <cellStyle name="SAPBEXexcGood2 34" xfId="40588"/>
    <cellStyle name="SAPBEXexcGood2 35" xfId="40589"/>
    <cellStyle name="SAPBEXexcGood2 36" xfId="40590"/>
    <cellStyle name="SAPBEXexcGood2 37" xfId="40591"/>
    <cellStyle name="SAPBEXexcGood2 38" xfId="40592"/>
    <cellStyle name="SAPBEXexcGood2 39" xfId="40593"/>
    <cellStyle name="SAPBEXexcGood2 4" xfId="40594"/>
    <cellStyle name="SAPBEXexcGood2 4 10" xfId="40595"/>
    <cellStyle name="SAPBEXexcGood2 4 11" xfId="40596"/>
    <cellStyle name="SAPBEXexcGood2 4 12" xfId="40597"/>
    <cellStyle name="SAPBEXexcGood2 4 13" xfId="40598"/>
    <cellStyle name="SAPBEXexcGood2 4 14" xfId="40599"/>
    <cellStyle name="SAPBEXexcGood2 4 15" xfId="40600"/>
    <cellStyle name="SAPBEXexcGood2 4 16" xfId="40601"/>
    <cellStyle name="SAPBEXexcGood2 4 17" xfId="40602"/>
    <cellStyle name="SAPBEXexcGood2 4 18" xfId="40603"/>
    <cellStyle name="SAPBEXexcGood2 4 19" xfId="40604"/>
    <cellStyle name="SAPBEXexcGood2 4 2" xfId="40605"/>
    <cellStyle name="SAPBEXexcGood2 4 20" xfId="40606"/>
    <cellStyle name="SAPBEXexcGood2 4 21" xfId="40607"/>
    <cellStyle name="SAPBEXexcGood2 4 3" xfId="40608"/>
    <cellStyle name="SAPBEXexcGood2 4 4" xfId="40609"/>
    <cellStyle name="SAPBEXexcGood2 4 5" xfId="40610"/>
    <cellStyle name="SAPBEXexcGood2 4 6" xfId="40611"/>
    <cellStyle name="SAPBEXexcGood2 4 7" xfId="40612"/>
    <cellStyle name="SAPBEXexcGood2 4 8" xfId="40613"/>
    <cellStyle name="SAPBEXexcGood2 4 9" xfId="40614"/>
    <cellStyle name="SAPBEXexcGood2 40" xfId="40615"/>
    <cellStyle name="SAPBEXexcGood2 41" xfId="40616"/>
    <cellStyle name="SAPBEXexcGood2 42" xfId="40617"/>
    <cellStyle name="SAPBEXexcGood2 43" xfId="40618"/>
    <cellStyle name="SAPBEXexcGood2 44" xfId="40619"/>
    <cellStyle name="SAPBEXexcGood2 5" xfId="40620"/>
    <cellStyle name="SAPBEXexcGood2 5 2" xfId="40621"/>
    <cellStyle name="SAPBEXexcGood2 5 3" xfId="40622"/>
    <cellStyle name="SAPBEXexcGood2 5 4" xfId="40623"/>
    <cellStyle name="SAPBEXexcGood2 5 5" xfId="40624"/>
    <cellStyle name="SAPBEXexcGood2 5 6" xfId="40625"/>
    <cellStyle name="SAPBEXexcGood2 6" xfId="40626"/>
    <cellStyle name="SAPBEXexcGood2 6 2" xfId="40627"/>
    <cellStyle name="SAPBEXexcGood2 6 3" xfId="40628"/>
    <cellStyle name="SAPBEXexcGood2 6 4" xfId="40629"/>
    <cellStyle name="SAPBEXexcGood2 6 5" xfId="40630"/>
    <cellStyle name="SAPBEXexcGood2 6 6" xfId="40631"/>
    <cellStyle name="SAPBEXexcGood2 7" xfId="40632"/>
    <cellStyle name="SAPBEXexcGood2 8" xfId="40633"/>
    <cellStyle name="SAPBEXexcGood2 9" xfId="40634"/>
    <cellStyle name="SAPBEXexcGood3" xfId="40635"/>
    <cellStyle name="SAPBEXexcGood3 10" xfId="40636"/>
    <cellStyle name="SAPBEXexcGood3 11" xfId="40637"/>
    <cellStyle name="SAPBEXexcGood3 12" xfId="40638"/>
    <cellStyle name="SAPBEXexcGood3 13" xfId="40639"/>
    <cellStyle name="SAPBEXexcGood3 14" xfId="40640"/>
    <cellStyle name="SAPBEXexcGood3 15" xfId="40641"/>
    <cellStyle name="SAPBEXexcGood3 16" xfId="40642"/>
    <cellStyle name="SAPBEXexcGood3 17" xfId="40643"/>
    <cellStyle name="SAPBEXexcGood3 18" xfId="40644"/>
    <cellStyle name="SAPBEXexcGood3 19" xfId="40645"/>
    <cellStyle name="SAPBEXexcGood3 2" xfId="40646"/>
    <cellStyle name="SAPBEXexcGood3 2 10" xfId="40647"/>
    <cellStyle name="SAPBEXexcGood3 2 11" xfId="40648"/>
    <cellStyle name="SAPBEXexcGood3 2 12" xfId="40649"/>
    <cellStyle name="SAPBEXexcGood3 2 13" xfId="40650"/>
    <cellStyle name="SAPBEXexcGood3 2 14" xfId="40651"/>
    <cellStyle name="SAPBEXexcGood3 2 15" xfId="40652"/>
    <cellStyle name="SAPBEXexcGood3 2 16" xfId="40653"/>
    <cellStyle name="SAPBEXexcGood3 2 17" xfId="40654"/>
    <cellStyle name="SAPBEXexcGood3 2 18" xfId="40655"/>
    <cellStyle name="SAPBEXexcGood3 2 19" xfId="40656"/>
    <cellStyle name="SAPBEXexcGood3 2 2" xfId="40657"/>
    <cellStyle name="SAPBEXexcGood3 2 2 10" xfId="40658"/>
    <cellStyle name="SAPBEXexcGood3 2 2 11" xfId="40659"/>
    <cellStyle name="SAPBEXexcGood3 2 2 12" xfId="40660"/>
    <cellStyle name="SAPBEXexcGood3 2 2 13" xfId="40661"/>
    <cellStyle name="SAPBEXexcGood3 2 2 14" xfId="40662"/>
    <cellStyle name="SAPBEXexcGood3 2 2 15" xfId="40663"/>
    <cellStyle name="SAPBEXexcGood3 2 2 16" xfId="40664"/>
    <cellStyle name="SAPBEXexcGood3 2 2 17" xfId="40665"/>
    <cellStyle name="SAPBEXexcGood3 2 2 18" xfId="40666"/>
    <cellStyle name="SAPBEXexcGood3 2 2 19" xfId="40667"/>
    <cellStyle name="SAPBEXexcGood3 2 2 2" xfId="40668"/>
    <cellStyle name="SAPBEXexcGood3 2 2 2 10" xfId="40669"/>
    <cellStyle name="SAPBEXexcGood3 2 2 2 11" xfId="40670"/>
    <cellStyle name="SAPBEXexcGood3 2 2 2 12" xfId="40671"/>
    <cellStyle name="SAPBEXexcGood3 2 2 2 13" xfId="40672"/>
    <cellStyle name="SAPBEXexcGood3 2 2 2 14" xfId="40673"/>
    <cellStyle name="SAPBEXexcGood3 2 2 2 15" xfId="40674"/>
    <cellStyle name="SAPBEXexcGood3 2 2 2 16" xfId="40675"/>
    <cellStyle name="SAPBEXexcGood3 2 2 2 17" xfId="40676"/>
    <cellStyle name="SAPBEXexcGood3 2 2 2 18" xfId="40677"/>
    <cellStyle name="SAPBEXexcGood3 2 2 2 19" xfId="40678"/>
    <cellStyle name="SAPBEXexcGood3 2 2 2 2" xfId="40679"/>
    <cellStyle name="SAPBEXexcGood3 2 2 2 20" xfId="40680"/>
    <cellStyle name="SAPBEXexcGood3 2 2 2 21" xfId="40681"/>
    <cellStyle name="SAPBEXexcGood3 2 2 2 22" xfId="40682"/>
    <cellStyle name="SAPBEXexcGood3 2 2 2 23" xfId="40683"/>
    <cellStyle name="SAPBEXexcGood3 2 2 2 24" xfId="40684"/>
    <cellStyle name="SAPBEXexcGood3 2 2 2 25" xfId="40685"/>
    <cellStyle name="SAPBEXexcGood3 2 2 2 26" xfId="40686"/>
    <cellStyle name="SAPBEXexcGood3 2 2 2 27" xfId="40687"/>
    <cellStyle name="SAPBEXexcGood3 2 2 2 28" xfId="40688"/>
    <cellStyle name="SAPBEXexcGood3 2 2 2 29" xfId="40689"/>
    <cellStyle name="SAPBEXexcGood3 2 2 2 3" xfId="40690"/>
    <cellStyle name="SAPBEXexcGood3 2 2 2 30" xfId="40691"/>
    <cellStyle name="SAPBEXexcGood3 2 2 2 31" xfId="40692"/>
    <cellStyle name="SAPBEXexcGood3 2 2 2 32" xfId="40693"/>
    <cellStyle name="SAPBEXexcGood3 2 2 2 33" xfId="40694"/>
    <cellStyle name="SAPBEXexcGood3 2 2 2 34" xfId="40695"/>
    <cellStyle name="SAPBEXexcGood3 2 2 2 35" xfId="40696"/>
    <cellStyle name="SAPBEXexcGood3 2 2 2 36" xfId="40697"/>
    <cellStyle name="SAPBEXexcGood3 2 2 2 37" xfId="40698"/>
    <cellStyle name="SAPBEXexcGood3 2 2 2 38" xfId="40699"/>
    <cellStyle name="SAPBEXexcGood3 2 2 2 39" xfId="40700"/>
    <cellStyle name="SAPBEXexcGood3 2 2 2 4" xfId="40701"/>
    <cellStyle name="SAPBEXexcGood3 2 2 2 40" xfId="40702"/>
    <cellStyle name="SAPBEXexcGood3 2 2 2 41" xfId="40703"/>
    <cellStyle name="SAPBEXexcGood3 2 2 2 42" xfId="40704"/>
    <cellStyle name="SAPBEXexcGood3 2 2 2 43" xfId="40705"/>
    <cellStyle name="SAPBEXexcGood3 2 2 2 44" xfId="40706"/>
    <cellStyle name="SAPBEXexcGood3 2 2 2 5" xfId="40707"/>
    <cellStyle name="SAPBEXexcGood3 2 2 2 6" xfId="40708"/>
    <cellStyle name="SAPBEXexcGood3 2 2 2 7" xfId="40709"/>
    <cellStyle name="SAPBEXexcGood3 2 2 2 8" xfId="40710"/>
    <cellStyle name="SAPBEXexcGood3 2 2 2 9" xfId="40711"/>
    <cellStyle name="SAPBEXexcGood3 2 2 20" xfId="40712"/>
    <cellStyle name="SAPBEXexcGood3 2 2 21" xfId="40713"/>
    <cellStyle name="SAPBEXexcGood3 2 2 22" xfId="40714"/>
    <cellStyle name="SAPBEXexcGood3 2 2 23" xfId="40715"/>
    <cellStyle name="SAPBEXexcGood3 2 2 24" xfId="40716"/>
    <cellStyle name="SAPBEXexcGood3 2 2 25" xfId="40717"/>
    <cellStyle name="SAPBEXexcGood3 2 2 26" xfId="40718"/>
    <cellStyle name="SAPBEXexcGood3 2 2 27" xfId="40719"/>
    <cellStyle name="SAPBEXexcGood3 2 2 28" xfId="40720"/>
    <cellStyle name="SAPBEXexcGood3 2 2 29" xfId="40721"/>
    <cellStyle name="SAPBEXexcGood3 2 2 3" xfId="40722"/>
    <cellStyle name="SAPBEXexcGood3 2 2 30" xfId="40723"/>
    <cellStyle name="SAPBEXexcGood3 2 2 31" xfId="40724"/>
    <cellStyle name="SAPBEXexcGood3 2 2 32" xfId="40725"/>
    <cellStyle name="SAPBEXexcGood3 2 2 33" xfId="40726"/>
    <cellStyle name="SAPBEXexcGood3 2 2 34" xfId="40727"/>
    <cellStyle name="SAPBEXexcGood3 2 2 35" xfId="40728"/>
    <cellStyle name="SAPBEXexcGood3 2 2 36" xfId="40729"/>
    <cellStyle name="SAPBEXexcGood3 2 2 37" xfId="40730"/>
    <cellStyle name="SAPBEXexcGood3 2 2 38" xfId="40731"/>
    <cellStyle name="SAPBEXexcGood3 2 2 39" xfId="40732"/>
    <cellStyle name="SAPBEXexcGood3 2 2 4" xfId="40733"/>
    <cellStyle name="SAPBEXexcGood3 2 2 40" xfId="40734"/>
    <cellStyle name="SAPBEXexcGood3 2 2 41" xfId="40735"/>
    <cellStyle name="SAPBEXexcGood3 2 2 42" xfId="40736"/>
    <cellStyle name="SAPBEXexcGood3 2 2 43" xfId="40737"/>
    <cellStyle name="SAPBEXexcGood3 2 2 44" xfId="40738"/>
    <cellStyle name="SAPBEXexcGood3 2 2 45" xfId="40739"/>
    <cellStyle name="SAPBEXexcGood3 2 2 5" xfId="40740"/>
    <cellStyle name="SAPBEXexcGood3 2 2 6" xfId="40741"/>
    <cellStyle name="SAPBEXexcGood3 2 2 7" xfId="40742"/>
    <cellStyle name="SAPBEXexcGood3 2 2 8" xfId="40743"/>
    <cellStyle name="SAPBEXexcGood3 2 2 9" xfId="40744"/>
    <cellStyle name="SAPBEXexcGood3 2 20" xfId="40745"/>
    <cellStyle name="SAPBEXexcGood3 2 21" xfId="40746"/>
    <cellStyle name="SAPBEXexcGood3 2 22" xfId="40747"/>
    <cellStyle name="SAPBEXexcGood3 2 23" xfId="40748"/>
    <cellStyle name="SAPBEXexcGood3 2 24" xfId="40749"/>
    <cellStyle name="SAPBEXexcGood3 2 25" xfId="40750"/>
    <cellStyle name="SAPBEXexcGood3 2 26" xfId="40751"/>
    <cellStyle name="SAPBEXexcGood3 2 27" xfId="40752"/>
    <cellStyle name="SAPBEXexcGood3 2 28" xfId="40753"/>
    <cellStyle name="SAPBEXexcGood3 2 29" xfId="40754"/>
    <cellStyle name="SAPBEXexcGood3 2 3" xfId="40755"/>
    <cellStyle name="SAPBEXexcGood3 2 3 10" xfId="40756"/>
    <cellStyle name="SAPBEXexcGood3 2 3 11" xfId="40757"/>
    <cellStyle name="SAPBEXexcGood3 2 3 12" xfId="40758"/>
    <cellStyle name="SAPBEXexcGood3 2 3 13" xfId="40759"/>
    <cellStyle name="SAPBEXexcGood3 2 3 14" xfId="40760"/>
    <cellStyle name="SAPBEXexcGood3 2 3 15" xfId="40761"/>
    <cellStyle name="SAPBEXexcGood3 2 3 16" xfId="40762"/>
    <cellStyle name="SAPBEXexcGood3 2 3 17" xfId="40763"/>
    <cellStyle name="SAPBEXexcGood3 2 3 18" xfId="40764"/>
    <cellStyle name="SAPBEXexcGood3 2 3 19" xfId="40765"/>
    <cellStyle name="SAPBEXexcGood3 2 3 2" xfId="40766"/>
    <cellStyle name="SAPBEXexcGood3 2 3 20" xfId="40767"/>
    <cellStyle name="SAPBEXexcGood3 2 3 21" xfId="40768"/>
    <cellStyle name="SAPBEXexcGood3 2 3 3" xfId="40769"/>
    <cellStyle name="SAPBEXexcGood3 2 3 4" xfId="40770"/>
    <cellStyle name="SAPBEXexcGood3 2 3 5" xfId="40771"/>
    <cellStyle name="SAPBEXexcGood3 2 3 6" xfId="40772"/>
    <cellStyle name="SAPBEXexcGood3 2 3 7" xfId="40773"/>
    <cellStyle name="SAPBEXexcGood3 2 3 8" xfId="40774"/>
    <cellStyle name="SAPBEXexcGood3 2 3 9" xfId="40775"/>
    <cellStyle name="SAPBEXexcGood3 2 30" xfId="40776"/>
    <cellStyle name="SAPBEXexcGood3 2 31" xfId="40777"/>
    <cellStyle name="SAPBEXexcGood3 2 32" xfId="40778"/>
    <cellStyle name="SAPBEXexcGood3 2 33" xfId="40779"/>
    <cellStyle name="SAPBEXexcGood3 2 34" xfId="40780"/>
    <cellStyle name="SAPBEXexcGood3 2 35" xfId="40781"/>
    <cellStyle name="SAPBEXexcGood3 2 36" xfId="40782"/>
    <cellStyle name="SAPBEXexcGood3 2 37" xfId="40783"/>
    <cellStyle name="SAPBEXexcGood3 2 38" xfId="40784"/>
    <cellStyle name="SAPBEXexcGood3 2 39" xfId="40785"/>
    <cellStyle name="SAPBEXexcGood3 2 4" xfId="40786"/>
    <cellStyle name="SAPBEXexcGood3 2 4 2" xfId="40787"/>
    <cellStyle name="SAPBEXexcGood3 2 4 3" xfId="40788"/>
    <cellStyle name="SAPBEXexcGood3 2 4 4" xfId="40789"/>
    <cellStyle name="SAPBEXexcGood3 2 4 5" xfId="40790"/>
    <cellStyle name="SAPBEXexcGood3 2 4 6" xfId="40791"/>
    <cellStyle name="SAPBEXexcGood3 2 40" xfId="40792"/>
    <cellStyle name="SAPBEXexcGood3 2 41" xfId="40793"/>
    <cellStyle name="SAPBEXexcGood3 2 42" xfId="40794"/>
    <cellStyle name="SAPBEXexcGood3 2 5" xfId="40795"/>
    <cellStyle name="SAPBEXexcGood3 2 5 2" xfId="40796"/>
    <cellStyle name="SAPBEXexcGood3 2 5 3" xfId="40797"/>
    <cellStyle name="SAPBEXexcGood3 2 5 4" xfId="40798"/>
    <cellStyle name="SAPBEXexcGood3 2 5 5" xfId="40799"/>
    <cellStyle name="SAPBEXexcGood3 2 5 6" xfId="40800"/>
    <cellStyle name="SAPBEXexcGood3 2 6" xfId="40801"/>
    <cellStyle name="SAPBEXexcGood3 2 7" xfId="40802"/>
    <cellStyle name="SAPBEXexcGood3 2 8" xfId="40803"/>
    <cellStyle name="SAPBEXexcGood3 2 9" xfId="40804"/>
    <cellStyle name="SAPBEXexcGood3 20" xfId="40805"/>
    <cellStyle name="SAPBEXexcGood3 21" xfId="40806"/>
    <cellStyle name="SAPBEXexcGood3 22" xfId="40807"/>
    <cellStyle name="SAPBEXexcGood3 23" xfId="40808"/>
    <cellStyle name="SAPBEXexcGood3 24" xfId="40809"/>
    <cellStyle name="SAPBEXexcGood3 25" xfId="40810"/>
    <cellStyle name="SAPBEXexcGood3 26" xfId="40811"/>
    <cellStyle name="SAPBEXexcGood3 27" xfId="40812"/>
    <cellStyle name="SAPBEXexcGood3 28" xfId="40813"/>
    <cellStyle name="SAPBEXexcGood3 29" xfId="40814"/>
    <cellStyle name="SAPBEXexcGood3 3" xfId="40815"/>
    <cellStyle name="SAPBEXexcGood3 3 10" xfId="40816"/>
    <cellStyle name="SAPBEXexcGood3 3 11" xfId="40817"/>
    <cellStyle name="SAPBEXexcGood3 3 12" xfId="40818"/>
    <cellStyle name="SAPBEXexcGood3 3 13" xfId="40819"/>
    <cellStyle name="SAPBEXexcGood3 3 14" xfId="40820"/>
    <cellStyle name="SAPBEXexcGood3 3 15" xfId="40821"/>
    <cellStyle name="SAPBEXexcGood3 3 16" xfId="40822"/>
    <cellStyle name="SAPBEXexcGood3 3 17" xfId="40823"/>
    <cellStyle name="SAPBEXexcGood3 3 18" xfId="40824"/>
    <cellStyle name="SAPBEXexcGood3 3 19" xfId="40825"/>
    <cellStyle name="SAPBEXexcGood3 3 2" xfId="40826"/>
    <cellStyle name="SAPBEXexcGood3 3 2 10" xfId="40827"/>
    <cellStyle name="SAPBEXexcGood3 3 2 11" xfId="40828"/>
    <cellStyle name="SAPBEXexcGood3 3 2 12" xfId="40829"/>
    <cellStyle name="SAPBEXexcGood3 3 2 13" xfId="40830"/>
    <cellStyle name="SAPBEXexcGood3 3 2 14" xfId="40831"/>
    <cellStyle name="SAPBEXexcGood3 3 2 15" xfId="40832"/>
    <cellStyle name="SAPBEXexcGood3 3 2 16" xfId="40833"/>
    <cellStyle name="SAPBEXexcGood3 3 2 17" xfId="40834"/>
    <cellStyle name="SAPBEXexcGood3 3 2 18" xfId="40835"/>
    <cellStyle name="SAPBEXexcGood3 3 2 19" xfId="40836"/>
    <cellStyle name="SAPBEXexcGood3 3 2 2" xfId="40837"/>
    <cellStyle name="SAPBEXexcGood3 3 2 20" xfId="40838"/>
    <cellStyle name="SAPBEXexcGood3 3 2 21" xfId="40839"/>
    <cellStyle name="SAPBEXexcGood3 3 2 22" xfId="40840"/>
    <cellStyle name="SAPBEXexcGood3 3 2 23" xfId="40841"/>
    <cellStyle name="SAPBEXexcGood3 3 2 24" xfId="40842"/>
    <cellStyle name="SAPBEXexcGood3 3 2 25" xfId="40843"/>
    <cellStyle name="SAPBEXexcGood3 3 2 26" xfId="40844"/>
    <cellStyle name="SAPBEXexcGood3 3 2 27" xfId="40845"/>
    <cellStyle name="SAPBEXexcGood3 3 2 28" xfId="40846"/>
    <cellStyle name="SAPBEXexcGood3 3 2 29" xfId="40847"/>
    <cellStyle name="SAPBEXexcGood3 3 2 3" xfId="40848"/>
    <cellStyle name="SAPBEXexcGood3 3 2 30" xfId="40849"/>
    <cellStyle name="SAPBEXexcGood3 3 2 31" xfId="40850"/>
    <cellStyle name="SAPBEXexcGood3 3 2 32" xfId="40851"/>
    <cellStyle name="SAPBEXexcGood3 3 2 33" xfId="40852"/>
    <cellStyle name="SAPBEXexcGood3 3 2 34" xfId="40853"/>
    <cellStyle name="SAPBEXexcGood3 3 2 35" xfId="40854"/>
    <cellStyle name="SAPBEXexcGood3 3 2 36" xfId="40855"/>
    <cellStyle name="SAPBEXexcGood3 3 2 37" xfId="40856"/>
    <cellStyle name="SAPBEXexcGood3 3 2 38" xfId="40857"/>
    <cellStyle name="SAPBEXexcGood3 3 2 39" xfId="40858"/>
    <cellStyle name="SAPBEXexcGood3 3 2 4" xfId="40859"/>
    <cellStyle name="SAPBEXexcGood3 3 2 40" xfId="40860"/>
    <cellStyle name="SAPBEXexcGood3 3 2 41" xfId="40861"/>
    <cellStyle name="SAPBEXexcGood3 3 2 42" xfId="40862"/>
    <cellStyle name="SAPBEXexcGood3 3 2 43" xfId="40863"/>
    <cellStyle name="SAPBEXexcGood3 3 2 44" xfId="40864"/>
    <cellStyle name="SAPBEXexcGood3 3 2 5" xfId="40865"/>
    <cellStyle name="SAPBEXexcGood3 3 2 6" xfId="40866"/>
    <cellStyle name="SAPBEXexcGood3 3 2 7" xfId="40867"/>
    <cellStyle name="SAPBEXexcGood3 3 2 8" xfId="40868"/>
    <cellStyle name="SAPBEXexcGood3 3 2 9" xfId="40869"/>
    <cellStyle name="SAPBEXexcGood3 3 20" xfId="40870"/>
    <cellStyle name="SAPBEXexcGood3 3 21" xfId="40871"/>
    <cellStyle name="SAPBEXexcGood3 3 22" xfId="40872"/>
    <cellStyle name="SAPBEXexcGood3 3 23" xfId="40873"/>
    <cellStyle name="SAPBEXexcGood3 3 24" xfId="40874"/>
    <cellStyle name="SAPBEXexcGood3 3 25" xfId="40875"/>
    <cellStyle name="SAPBEXexcGood3 3 26" xfId="40876"/>
    <cellStyle name="SAPBEXexcGood3 3 27" xfId="40877"/>
    <cellStyle name="SAPBEXexcGood3 3 28" xfId="40878"/>
    <cellStyle name="SAPBEXexcGood3 3 29" xfId="40879"/>
    <cellStyle name="SAPBEXexcGood3 3 3" xfId="40880"/>
    <cellStyle name="SAPBEXexcGood3 3 30" xfId="40881"/>
    <cellStyle name="SAPBEXexcGood3 3 31" xfId="40882"/>
    <cellStyle name="SAPBEXexcGood3 3 32" xfId="40883"/>
    <cellStyle name="SAPBEXexcGood3 3 33" xfId="40884"/>
    <cellStyle name="SAPBEXexcGood3 3 34" xfId="40885"/>
    <cellStyle name="SAPBEXexcGood3 3 35" xfId="40886"/>
    <cellStyle name="SAPBEXexcGood3 3 36" xfId="40887"/>
    <cellStyle name="SAPBEXexcGood3 3 37" xfId="40888"/>
    <cellStyle name="SAPBEXexcGood3 3 38" xfId="40889"/>
    <cellStyle name="SAPBEXexcGood3 3 39" xfId="40890"/>
    <cellStyle name="SAPBEXexcGood3 3 4" xfId="40891"/>
    <cellStyle name="SAPBEXexcGood3 3 40" xfId="40892"/>
    <cellStyle name="SAPBEXexcGood3 3 41" xfId="40893"/>
    <cellStyle name="SAPBEXexcGood3 3 42" xfId="40894"/>
    <cellStyle name="SAPBEXexcGood3 3 43" xfId="40895"/>
    <cellStyle name="SAPBEXexcGood3 3 44" xfId="40896"/>
    <cellStyle name="SAPBEXexcGood3 3 45" xfId="40897"/>
    <cellStyle name="SAPBEXexcGood3 3 5" xfId="40898"/>
    <cellStyle name="SAPBEXexcGood3 3 6" xfId="40899"/>
    <cellStyle name="SAPBEXexcGood3 3 7" xfId="40900"/>
    <cellStyle name="SAPBEXexcGood3 3 8" xfId="40901"/>
    <cellStyle name="SAPBEXexcGood3 3 9" xfId="40902"/>
    <cellStyle name="SAPBEXexcGood3 30" xfId="40903"/>
    <cellStyle name="SAPBEXexcGood3 31" xfId="40904"/>
    <cellStyle name="SAPBEXexcGood3 32" xfId="40905"/>
    <cellStyle name="SAPBEXexcGood3 33" xfId="40906"/>
    <cellStyle name="SAPBEXexcGood3 34" xfId="40907"/>
    <cellStyle name="SAPBEXexcGood3 35" xfId="40908"/>
    <cellStyle name="SAPBEXexcGood3 36" xfId="40909"/>
    <cellStyle name="SAPBEXexcGood3 37" xfId="40910"/>
    <cellStyle name="SAPBEXexcGood3 38" xfId="40911"/>
    <cellStyle name="SAPBEXexcGood3 39" xfId="40912"/>
    <cellStyle name="SAPBEXexcGood3 4" xfId="40913"/>
    <cellStyle name="SAPBEXexcGood3 4 10" xfId="40914"/>
    <cellStyle name="SAPBEXexcGood3 4 11" xfId="40915"/>
    <cellStyle name="SAPBEXexcGood3 4 12" xfId="40916"/>
    <cellStyle name="SAPBEXexcGood3 4 13" xfId="40917"/>
    <cellStyle name="SAPBEXexcGood3 4 14" xfId="40918"/>
    <cellStyle name="SAPBEXexcGood3 4 15" xfId="40919"/>
    <cellStyle name="SAPBEXexcGood3 4 16" xfId="40920"/>
    <cellStyle name="SAPBEXexcGood3 4 17" xfId="40921"/>
    <cellStyle name="SAPBEXexcGood3 4 18" xfId="40922"/>
    <cellStyle name="SAPBEXexcGood3 4 19" xfId="40923"/>
    <cellStyle name="SAPBEXexcGood3 4 2" xfId="40924"/>
    <cellStyle name="SAPBEXexcGood3 4 20" xfId="40925"/>
    <cellStyle name="SAPBEXexcGood3 4 21" xfId="40926"/>
    <cellStyle name="SAPBEXexcGood3 4 3" xfId="40927"/>
    <cellStyle name="SAPBEXexcGood3 4 4" xfId="40928"/>
    <cellStyle name="SAPBEXexcGood3 4 5" xfId="40929"/>
    <cellStyle name="SAPBEXexcGood3 4 6" xfId="40930"/>
    <cellStyle name="SAPBEXexcGood3 4 7" xfId="40931"/>
    <cellStyle name="SAPBEXexcGood3 4 8" xfId="40932"/>
    <cellStyle name="SAPBEXexcGood3 4 9" xfId="40933"/>
    <cellStyle name="SAPBEXexcGood3 40" xfId="40934"/>
    <cellStyle name="SAPBEXexcGood3 41" xfId="40935"/>
    <cellStyle name="SAPBEXexcGood3 42" xfId="40936"/>
    <cellStyle name="SAPBEXexcGood3 43" xfId="40937"/>
    <cellStyle name="SAPBEXexcGood3 44" xfId="40938"/>
    <cellStyle name="SAPBEXexcGood3 5" xfId="40939"/>
    <cellStyle name="SAPBEXexcGood3 5 2" xfId="40940"/>
    <cellStyle name="SAPBEXexcGood3 5 3" xfId="40941"/>
    <cellStyle name="SAPBEXexcGood3 5 4" xfId="40942"/>
    <cellStyle name="SAPBEXexcGood3 5 5" xfId="40943"/>
    <cellStyle name="SAPBEXexcGood3 5 6" xfId="40944"/>
    <cellStyle name="SAPBEXexcGood3 6" xfId="40945"/>
    <cellStyle name="SAPBEXexcGood3 6 2" xfId="40946"/>
    <cellStyle name="SAPBEXexcGood3 6 3" xfId="40947"/>
    <cellStyle name="SAPBEXexcGood3 6 4" xfId="40948"/>
    <cellStyle name="SAPBEXexcGood3 6 5" xfId="40949"/>
    <cellStyle name="SAPBEXexcGood3 6 6" xfId="40950"/>
    <cellStyle name="SAPBEXexcGood3 7" xfId="40951"/>
    <cellStyle name="SAPBEXexcGood3 8" xfId="40952"/>
    <cellStyle name="SAPBEXexcGood3 9" xfId="40953"/>
    <cellStyle name="SAPBEXfilterDrill" xfId="40954"/>
    <cellStyle name="SAPBEXfilterDrill 2" xfId="40955"/>
    <cellStyle name="SAPBEXfilterDrill 2 2" xfId="40956"/>
    <cellStyle name="SAPBEXfilterDrill 2 2 10" xfId="40957"/>
    <cellStyle name="SAPBEXfilterDrill 2 2 11" xfId="40958"/>
    <cellStyle name="SAPBEXfilterDrill 2 2 12" xfId="40959"/>
    <cellStyle name="SAPBEXfilterDrill 2 2 13" xfId="40960"/>
    <cellStyle name="SAPBEXfilterDrill 2 2 14" xfId="40961"/>
    <cellStyle name="SAPBEXfilterDrill 2 2 15" xfId="40962"/>
    <cellStyle name="SAPBEXfilterDrill 2 2 16" xfId="40963"/>
    <cellStyle name="SAPBEXfilterDrill 2 2 17" xfId="40964"/>
    <cellStyle name="SAPBEXfilterDrill 2 2 18" xfId="40965"/>
    <cellStyle name="SAPBEXfilterDrill 2 2 19" xfId="40966"/>
    <cellStyle name="SAPBEXfilterDrill 2 2 2" xfId="40967"/>
    <cellStyle name="SAPBEXfilterDrill 2 2 20" xfId="40968"/>
    <cellStyle name="SAPBEXfilterDrill 2 2 21" xfId="40969"/>
    <cellStyle name="SAPBEXfilterDrill 2 2 3" xfId="40970"/>
    <cellStyle name="SAPBEXfilterDrill 2 2 4" xfId="40971"/>
    <cellStyle name="SAPBEXfilterDrill 2 2 5" xfId="40972"/>
    <cellStyle name="SAPBEXfilterDrill 2 2 6" xfId="40973"/>
    <cellStyle name="SAPBEXfilterDrill 2 2 7" xfId="40974"/>
    <cellStyle name="SAPBEXfilterDrill 2 2 8" xfId="40975"/>
    <cellStyle name="SAPBEXfilterDrill 2 2 9" xfId="40976"/>
    <cellStyle name="SAPBEXfilterDrill 2 3" xfId="40977"/>
    <cellStyle name="SAPBEXfilterDrill 3" xfId="40978"/>
    <cellStyle name="SAPBEXfilterDrill 3 2" xfId="40979"/>
    <cellStyle name="SAPBEXfilterDrill 4" xfId="40980"/>
    <cellStyle name="SAPBEXfilterDrill 4 10" xfId="40981"/>
    <cellStyle name="SAPBEXfilterDrill 4 11" xfId="40982"/>
    <cellStyle name="SAPBEXfilterDrill 4 12" xfId="40983"/>
    <cellStyle name="SAPBEXfilterDrill 4 13" xfId="40984"/>
    <cellStyle name="SAPBEXfilterDrill 4 14" xfId="40985"/>
    <cellStyle name="SAPBEXfilterDrill 4 15" xfId="40986"/>
    <cellStyle name="SAPBEXfilterDrill 4 16" xfId="40987"/>
    <cellStyle name="SAPBEXfilterDrill 4 17" xfId="40988"/>
    <cellStyle name="SAPBEXfilterDrill 4 18" xfId="40989"/>
    <cellStyle name="SAPBEXfilterDrill 4 19" xfId="40990"/>
    <cellStyle name="SAPBEXfilterDrill 4 2" xfId="40991"/>
    <cellStyle name="SAPBEXfilterDrill 4 20" xfId="40992"/>
    <cellStyle name="SAPBEXfilterDrill 4 21" xfId="40993"/>
    <cellStyle name="SAPBEXfilterDrill 4 3" xfId="40994"/>
    <cellStyle name="SAPBEXfilterDrill 4 4" xfId="40995"/>
    <cellStyle name="SAPBEXfilterDrill 4 5" xfId="40996"/>
    <cellStyle name="SAPBEXfilterDrill 4 6" xfId="40997"/>
    <cellStyle name="SAPBEXfilterDrill 4 7" xfId="40998"/>
    <cellStyle name="SAPBEXfilterDrill 4 8" xfId="40999"/>
    <cellStyle name="SAPBEXfilterDrill 4 9" xfId="41000"/>
    <cellStyle name="SAPBEXfilterDrill 5" xfId="41001"/>
    <cellStyle name="SAPBEXfilterItem" xfId="41002"/>
    <cellStyle name="SAPBEXfilterItem 2" xfId="41003"/>
    <cellStyle name="SAPBEXfilterItem 2 10" xfId="41004"/>
    <cellStyle name="SAPBEXfilterItem 2 11" xfId="41005"/>
    <cellStyle name="SAPBEXfilterItem 2 12" xfId="41006"/>
    <cellStyle name="SAPBEXfilterItem 2 13" xfId="41007"/>
    <cellStyle name="SAPBEXfilterItem 2 14" xfId="41008"/>
    <cellStyle name="SAPBEXfilterItem 2 15" xfId="41009"/>
    <cellStyle name="SAPBEXfilterItem 2 16" xfId="41010"/>
    <cellStyle name="SAPBEXfilterItem 2 17" xfId="41011"/>
    <cellStyle name="SAPBEXfilterItem 2 18" xfId="41012"/>
    <cellStyle name="SAPBEXfilterItem 2 19" xfId="41013"/>
    <cellStyle name="SAPBEXfilterItem 2 2" xfId="41014"/>
    <cellStyle name="SAPBEXfilterItem 2 20" xfId="41015"/>
    <cellStyle name="SAPBEXfilterItem 2 21" xfId="41016"/>
    <cellStyle name="SAPBEXfilterItem 2 3" xfId="41017"/>
    <cellStyle name="SAPBEXfilterItem 2 4" xfId="41018"/>
    <cellStyle name="SAPBEXfilterItem 2 5" xfId="41019"/>
    <cellStyle name="SAPBEXfilterItem 2 6" xfId="41020"/>
    <cellStyle name="SAPBEXfilterItem 2 7" xfId="41021"/>
    <cellStyle name="SAPBEXfilterItem 2 8" xfId="41022"/>
    <cellStyle name="SAPBEXfilterItem 2 9" xfId="41023"/>
    <cellStyle name="SAPBEXfilterText" xfId="41024"/>
    <cellStyle name="SAPBEXfilterText 2" xfId="41025"/>
    <cellStyle name="SAPBEXformats" xfId="41026"/>
    <cellStyle name="SAPBEXformats 10" xfId="41027"/>
    <cellStyle name="SAPBEXformats 11" xfId="41028"/>
    <cellStyle name="SAPBEXformats 12" xfId="41029"/>
    <cellStyle name="SAPBEXformats 13" xfId="41030"/>
    <cellStyle name="SAPBEXformats 14" xfId="41031"/>
    <cellStyle name="SAPBEXformats 15" xfId="41032"/>
    <cellStyle name="SAPBEXformats 16" xfId="41033"/>
    <cellStyle name="SAPBEXformats 17" xfId="41034"/>
    <cellStyle name="SAPBEXformats 18" xfId="41035"/>
    <cellStyle name="SAPBEXformats 19" xfId="41036"/>
    <cellStyle name="SAPBEXformats 2" xfId="41037"/>
    <cellStyle name="SAPBEXformats 2 10" xfId="41038"/>
    <cellStyle name="SAPBEXformats 2 11" xfId="41039"/>
    <cellStyle name="SAPBEXformats 2 12" xfId="41040"/>
    <cellStyle name="SAPBEXformats 2 13" xfId="41041"/>
    <cellStyle name="SAPBEXformats 2 14" xfId="41042"/>
    <cellStyle name="SAPBEXformats 2 15" xfId="41043"/>
    <cellStyle name="SAPBEXformats 2 16" xfId="41044"/>
    <cellStyle name="SAPBEXformats 2 17" xfId="41045"/>
    <cellStyle name="SAPBEXformats 2 18" xfId="41046"/>
    <cellStyle name="SAPBEXformats 2 19" xfId="41047"/>
    <cellStyle name="SAPBEXformats 2 2" xfId="41048"/>
    <cellStyle name="SAPBEXformats 2 2 10" xfId="41049"/>
    <cellStyle name="SAPBEXformats 2 2 11" xfId="41050"/>
    <cellStyle name="SAPBEXformats 2 2 12" xfId="41051"/>
    <cellStyle name="SAPBEXformats 2 2 13" xfId="41052"/>
    <cellStyle name="SAPBEXformats 2 2 14" xfId="41053"/>
    <cellStyle name="SAPBEXformats 2 2 15" xfId="41054"/>
    <cellStyle name="SAPBEXformats 2 2 16" xfId="41055"/>
    <cellStyle name="SAPBEXformats 2 2 17" xfId="41056"/>
    <cellStyle name="SAPBEXformats 2 2 18" xfId="41057"/>
    <cellStyle name="SAPBEXformats 2 2 19" xfId="41058"/>
    <cellStyle name="SAPBEXformats 2 2 2" xfId="41059"/>
    <cellStyle name="SAPBEXformats 2 2 2 10" xfId="41060"/>
    <cellStyle name="SAPBEXformats 2 2 2 11" xfId="41061"/>
    <cellStyle name="SAPBEXformats 2 2 2 12" xfId="41062"/>
    <cellStyle name="SAPBEXformats 2 2 2 13" xfId="41063"/>
    <cellStyle name="SAPBEXformats 2 2 2 14" xfId="41064"/>
    <cellStyle name="SAPBEXformats 2 2 2 15" xfId="41065"/>
    <cellStyle name="SAPBEXformats 2 2 2 16" xfId="41066"/>
    <cellStyle name="SAPBEXformats 2 2 2 17" xfId="41067"/>
    <cellStyle name="SAPBEXformats 2 2 2 18" xfId="41068"/>
    <cellStyle name="SAPBEXformats 2 2 2 19" xfId="41069"/>
    <cellStyle name="SAPBEXformats 2 2 2 2" xfId="41070"/>
    <cellStyle name="SAPBEXformats 2 2 2 20" xfId="41071"/>
    <cellStyle name="SAPBEXformats 2 2 2 21" xfId="41072"/>
    <cellStyle name="SAPBEXformats 2 2 2 22" xfId="41073"/>
    <cellStyle name="SAPBEXformats 2 2 2 23" xfId="41074"/>
    <cellStyle name="SAPBEXformats 2 2 2 24" xfId="41075"/>
    <cellStyle name="SAPBEXformats 2 2 2 25" xfId="41076"/>
    <cellStyle name="SAPBEXformats 2 2 2 26" xfId="41077"/>
    <cellStyle name="SAPBEXformats 2 2 2 27" xfId="41078"/>
    <cellStyle name="SAPBEXformats 2 2 2 28" xfId="41079"/>
    <cellStyle name="SAPBEXformats 2 2 2 29" xfId="41080"/>
    <cellStyle name="SAPBEXformats 2 2 2 3" xfId="41081"/>
    <cellStyle name="SAPBEXformats 2 2 2 30" xfId="41082"/>
    <cellStyle name="SAPBEXformats 2 2 2 31" xfId="41083"/>
    <cellStyle name="SAPBEXformats 2 2 2 32" xfId="41084"/>
    <cellStyle name="SAPBEXformats 2 2 2 33" xfId="41085"/>
    <cellStyle name="SAPBEXformats 2 2 2 34" xfId="41086"/>
    <cellStyle name="SAPBEXformats 2 2 2 35" xfId="41087"/>
    <cellStyle name="SAPBEXformats 2 2 2 36" xfId="41088"/>
    <cellStyle name="SAPBEXformats 2 2 2 37" xfId="41089"/>
    <cellStyle name="SAPBEXformats 2 2 2 38" xfId="41090"/>
    <cellStyle name="SAPBEXformats 2 2 2 39" xfId="41091"/>
    <cellStyle name="SAPBEXformats 2 2 2 4" xfId="41092"/>
    <cellStyle name="SAPBEXformats 2 2 2 40" xfId="41093"/>
    <cellStyle name="SAPBEXformats 2 2 2 41" xfId="41094"/>
    <cellStyle name="SAPBEXformats 2 2 2 42" xfId="41095"/>
    <cellStyle name="SAPBEXformats 2 2 2 43" xfId="41096"/>
    <cellStyle name="SAPBEXformats 2 2 2 44" xfId="41097"/>
    <cellStyle name="SAPBEXformats 2 2 2 5" xfId="41098"/>
    <cellStyle name="SAPBEXformats 2 2 2 6" xfId="41099"/>
    <cellStyle name="SAPBEXformats 2 2 2 7" xfId="41100"/>
    <cellStyle name="SAPBEXformats 2 2 2 8" xfId="41101"/>
    <cellStyle name="SAPBEXformats 2 2 2 9" xfId="41102"/>
    <cellStyle name="SAPBEXformats 2 2 20" xfId="41103"/>
    <cellStyle name="SAPBEXformats 2 2 21" xfId="41104"/>
    <cellStyle name="SAPBEXformats 2 2 22" xfId="41105"/>
    <cellStyle name="SAPBEXformats 2 2 23" xfId="41106"/>
    <cellStyle name="SAPBEXformats 2 2 24" xfId="41107"/>
    <cellStyle name="SAPBEXformats 2 2 25" xfId="41108"/>
    <cellStyle name="SAPBEXformats 2 2 26" xfId="41109"/>
    <cellStyle name="SAPBEXformats 2 2 27" xfId="41110"/>
    <cellStyle name="SAPBEXformats 2 2 28" xfId="41111"/>
    <cellStyle name="SAPBEXformats 2 2 29" xfId="41112"/>
    <cellStyle name="SAPBEXformats 2 2 3" xfId="41113"/>
    <cellStyle name="SAPBEXformats 2 2 30" xfId="41114"/>
    <cellStyle name="SAPBEXformats 2 2 31" xfId="41115"/>
    <cellStyle name="SAPBEXformats 2 2 32" xfId="41116"/>
    <cellStyle name="SAPBEXformats 2 2 33" xfId="41117"/>
    <cellStyle name="SAPBEXformats 2 2 34" xfId="41118"/>
    <cellStyle name="SAPBEXformats 2 2 35" xfId="41119"/>
    <cellStyle name="SAPBEXformats 2 2 36" xfId="41120"/>
    <cellStyle name="SAPBEXformats 2 2 37" xfId="41121"/>
    <cellStyle name="SAPBEXformats 2 2 38" xfId="41122"/>
    <cellStyle name="SAPBEXformats 2 2 39" xfId="41123"/>
    <cellStyle name="SAPBEXformats 2 2 4" xfId="41124"/>
    <cellStyle name="SAPBEXformats 2 2 40" xfId="41125"/>
    <cellStyle name="SAPBEXformats 2 2 41" xfId="41126"/>
    <cellStyle name="SAPBEXformats 2 2 42" xfId="41127"/>
    <cellStyle name="SAPBEXformats 2 2 43" xfId="41128"/>
    <cellStyle name="SAPBEXformats 2 2 44" xfId="41129"/>
    <cellStyle name="SAPBEXformats 2 2 45" xfId="41130"/>
    <cellStyle name="SAPBEXformats 2 2 5" xfId="41131"/>
    <cellStyle name="SAPBEXformats 2 2 6" xfId="41132"/>
    <cellStyle name="SAPBEXformats 2 2 7" xfId="41133"/>
    <cellStyle name="SAPBEXformats 2 2 8" xfId="41134"/>
    <cellStyle name="SAPBEXformats 2 2 9" xfId="41135"/>
    <cellStyle name="SAPBEXformats 2 20" xfId="41136"/>
    <cellStyle name="SAPBEXformats 2 21" xfId="41137"/>
    <cellStyle name="SAPBEXformats 2 22" xfId="41138"/>
    <cellStyle name="SAPBEXformats 2 23" xfId="41139"/>
    <cellStyle name="SAPBEXformats 2 24" xfId="41140"/>
    <cellStyle name="SAPBEXformats 2 25" xfId="41141"/>
    <cellStyle name="SAPBEXformats 2 26" xfId="41142"/>
    <cellStyle name="SAPBEXformats 2 27" xfId="41143"/>
    <cellStyle name="SAPBEXformats 2 28" xfId="41144"/>
    <cellStyle name="SAPBEXformats 2 29" xfId="41145"/>
    <cellStyle name="SAPBEXformats 2 3" xfId="41146"/>
    <cellStyle name="SAPBEXformats 2 3 10" xfId="41147"/>
    <cellStyle name="SAPBEXformats 2 3 11" xfId="41148"/>
    <cellStyle name="SAPBEXformats 2 3 12" xfId="41149"/>
    <cellStyle name="SAPBEXformats 2 3 13" xfId="41150"/>
    <cellStyle name="SAPBEXformats 2 3 14" xfId="41151"/>
    <cellStyle name="SAPBEXformats 2 3 15" xfId="41152"/>
    <cellStyle name="SAPBEXformats 2 3 16" xfId="41153"/>
    <cellStyle name="SAPBEXformats 2 3 17" xfId="41154"/>
    <cellStyle name="SAPBEXformats 2 3 18" xfId="41155"/>
    <cellStyle name="SAPBEXformats 2 3 19" xfId="41156"/>
    <cellStyle name="SAPBEXformats 2 3 2" xfId="41157"/>
    <cellStyle name="SAPBEXformats 2 3 20" xfId="41158"/>
    <cellStyle name="SAPBEXformats 2 3 21" xfId="41159"/>
    <cellStyle name="SAPBEXformats 2 3 3" xfId="41160"/>
    <cellStyle name="SAPBEXformats 2 3 4" xfId="41161"/>
    <cellStyle name="SAPBEXformats 2 3 5" xfId="41162"/>
    <cellStyle name="SAPBEXformats 2 3 6" xfId="41163"/>
    <cellStyle name="SAPBEXformats 2 3 7" xfId="41164"/>
    <cellStyle name="SAPBEXformats 2 3 8" xfId="41165"/>
    <cellStyle name="SAPBEXformats 2 3 9" xfId="41166"/>
    <cellStyle name="SAPBEXformats 2 30" xfId="41167"/>
    <cellStyle name="SAPBEXformats 2 31" xfId="41168"/>
    <cellStyle name="SAPBEXformats 2 32" xfId="41169"/>
    <cellStyle name="SAPBEXformats 2 33" xfId="41170"/>
    <cellStyle name="SAPBEXformats 2 34" xfId="41171"/>
    <cellStyle name="SAPBEXformats 2 35" xfId="41172"/>
    <cellStyle name="SAPBEXformats 2 36" xfId="41173"/>
    <cellStyle name="SAPBEXformats 2 37" xfId="41174"/>
    <cellStyle name="SAPBEXformats 2 38" xfId="41175"/>
    <cellStyle name="SAPBEXformats 2 39" xfId="41176"/>
    <cellStyle name="SAPBEXformats 2 4" xfId="41177"/>
    <cellStyle name="SAPBEXformats 2 4 2" xfId="41178"/>
    <cellStyle name="SAPBEXformats 2 4 3" xfId="41179"/>
    <cellStyle name="SAPBEXformats 2 4 4" xfId="41180"/>
    <cellStyle name="SAPBEXformats 2 4 5" xfId="41181"/>
    <cellStyle name="SAPBEXformats 2 4 6" xfId="41182"/>
    <cellStyle name="SAPBEXformats 2 40" xfId="41183"/>
    <cellStyle name="SAPBEXformats 2 41" xfId="41184"/>
    <cellStyle name="SAPBEXformats 2 42" xfId="41185"/>
    <cellStyle name="SAPBEXformats 2 5" xfId="41186"/>
    <cellStyle name="SAPBEXformats 2 5 2" xfId="41187"/>
    <cellStyle name="SAPBEXformats 2 5 3" xfId="41188"/>
    <cellStyle name="SAPBEXformats 2 5 4" xfId="41189"/>
    <cellStyle name="SAPBEXformats 2 5 5" xfId="41190"/>
    <cellStyle name="SAPBEXformats 2 5 6" xfId="41191"/>
    <cellStyle name="SAPBEXformats 2 6" xfId="41192"/>
    <cellStyle name="SAPBEXformats 2 7" xfId="41193"/>
    <cellStyle name="SAPBEXformats 2 8" xfId="41194"/>
    <cellStyle name="SAPBEXformats 2 9" xfId="41195"/>
    <cellStyle name="SAPBEXformats 20" xfId="41196"/>
    <cellStyle name="SAPBEXformats 21" xfId="41197"/>
    <cellStyle name="SAPBEXformats 22" xfId="41198"/>
    <cellStyle name="SAPBEXformats 23" xfId="41199"/>
    <cellStyle name="SAPBEXformats 24" xfId="41200"/>
    <cellStyle name="SAPBEXformats 25" xfId="41201"/>
    <cellStyle name="SAPBEXformats 26" xfId="41202"/>
    <cellStyle name="SAPBEXformats 27" xfId="41203"/>
    <cellStyle name="SAPBEXformats 28" xfId="41204"/>
    <cellStyle name="SAPBEXformats 29" xfId="41205"/>
    <cellStyle name="SAPBEXformats 3" xfId="41206"/>
    <cellStyle name="SAPBEXformats 3 10" xfId="41207"/>
    <cellStyle name="SAPBEXformats 3 11" xfId="41208"/>
    <cellStyle name="SAPBEXformats 3 12" xfId="41209"/>
    <cellStyle name="SAPBEXformats 3 13" xfId="41210"/>
    <cellStyle name="SAPBEXformats 3 14" xfId="41211"/>
    <cellStyle name="SAPBEXformats 3 15" xfId="41212"/>
    <cellStyle name="SAPBEXformats 3 16" xfId="41213"/>
    <cellStyle name="SAPBEXformats 3 17" xfId="41214"/>
    <cellStyle name="SAPBEXformats 3 18" xfId="41215"/>
    <cellStyle name="SAPBEXformats 3 19" xfId="41216"/>
    <cellStyle name="SAPBEXformats 3 2" xfId="41217"/>
    <cellStyle name="SAPBEXformats 3 2 10" xfId="41218"/>
    <cellStyle name="SAPBEXformats 3 2 11" xfId="41219"/>
    <cellStyle name="SAPBEXformats 3 2 12" xfId="41220"/>
    <cellStyle name="SAPBEXformats 3 2 13" xfId="41221"/>
    <cellStyle name="SAPBEXformats 3 2 14" xfId="41222"/>
    <cellStyle name="SAPBEXformats 3 2 15" xfId="41223"/>
    <cellStyle name="SAPBEXformats 3 2 16" xfId="41224"/>
    <cellStyle name="SAPBEXformats 3 2 17" xfId="41225"/>
    <cellStyle name="SAPBEXformats 3 2 18" xfId="41226"/>
    <cellStyle name="SAPBEXformats 3 2 19" xfId="41227"/>
    <cellStyle name="SAPBEXformats 3 2 2" xfId="41228"/>
    <cellStyle name="SAPBEXformats 3 2 20" xfId="41229"/>
    <cellStyle name="SAPBEXformats 3 2 21" xfId="41230"/>
    <cellStyle name="SAPBEXformats 3 2 22" xfId="41231"/>
    <cellStyle name="SAPBEXformats 3 2 23" xfId="41232"/>
    <cellStyle name="SAPBEXformats 3 2 24" xfId="41233"/>
    <cellStyle name="SAPBEXformats 3 2 25" xfId="41234"/>
    <cellStyle name="SAPBEXformats 3 2 26" xfId="41235"/>
    <cellStyle name="SAPBEXformats 3 2 27" xfId="41236"/>
    <cellStyle name="SAPBEXformats 3 2 28" xfId="41237"/>
    <cellStyle name="SAPBEXformats 3 2 29" xfId="41238"/>
    <cellStyle name="SAPBEXformats 3 2 3" xfId="41239"/>
    <cellStyle name="SAPBEXformats 3 2 30" xfId="41240"/>
    <cellStyle name="SAPBEXformats 3 2 31" xfId="41241"/>
    <cellStyle name="SAPBEXformats 3 2 32" xfId="41242"/>
    <cellStyle name="SAPBEXformats 3 2 33" xfId="41243"/>
    <cellStyle name="SAPBEXformats 3 2 34" xfId="41244"/>
    <cellStyle name="SAPBEXformats 3 2 35" xfId="41245"/>
    <cellStyle name="SAPBEXformats 3 2 36" xfId="41246"/>
    <cellStyle name="SAPBEXformats 3 2 37" xfId="41247"/>
    <cellStyle name="SAPBEXformats 3 2 38" xfId="41248"/>
    <cellStyle name="SAPBEXformats 3 2 39" xfId="41249"/>
    <cellStyle name="SAPBEXformats 3 2 4" xfId="41250"/>
    <cellStyle name="SAPBEXformats 3 2 40" xfId="41251"/>
    <cellStyle name="SAPBEXformats 3 2 41" xfId="41252"/>
    <cellStyle name="SAPBEXformats 3 2 42" xfId="41253"/>
    <cellStyle name="SAPBEXformats 3 2 43" xfId="41254"/>
    <cellStyle name="SAPBEXformats 3 2 44" xfId="41255"/>
    <cellStyle name="SAPBEXformats 3 2 5" xfId="41256"/>
    <cellStyle name="SAPBEXformats 3 2 6" xfId="41257"/>
    <cellStyle name="SAPBEXformats 3 2 7" xfId="41258"/>
    <cellStyle name="SAPBEXformats 3 2 8" xfId="41259"/>
    <cellStyle name="SAPBEXformats 3 2 9" xfId="41260"/>
    <cellStyle name="SAPBEXformats 3 20" xfId="41261"/>
    <cellStyle name="SAPBEXformats 3 21" xfId="41262"/>
    <cellStyle name="SAPBEXformats 3 22" xfId="41263"/>
    <cellStyle name="SAPBEXformats 3 23" xfId="41264"/>
    <cellStyle name="SAPBEXformats 3 24" xfId="41265"/>
    <cellStyle name="SAPBEXformats 3 25" xfId="41266"/>
    <cellStyle name="SAPBEXformats 3 26" xfId="41267"/>
    <cellStyle name="SAPBEXformats 3 27" xfId="41268"/>
    <cellStyle name="SAPBEXformats 3 28" xfId="41269"/>
    <cellStyle name="SAPBEXformats 3 29" xfId="41270"/>
    <cellStyle name="SAPBEXformats 3 3" xfId="41271"/>
    <cellStyle name="SAPBEXformats 3 30" xfId="41272"/>
    <cellStyle name="SAPBEXformats 3 31" xfId="41273"/>
    <cellStyle name="SAPBEXformats 3 32" xfId="41274"/>
    <cellStyle name="SAPBEXformats 3 33" xfId="41275"/>
    <cellStyle name="SAPBEXformats 3 34" xfId="41276"/>
    <cellStyle name="SAPBEXformats 3 35" xfId="41277"/>
    <cellStyle name="SAPBEXformats 3 36" xfId="41278"/>
    <cellStyle name="SAPBEXformats 3 37" xfId="41279"/>
    <cellStyle name="SAPBEXformats 3 38" xfId="41280"/>
    <cellStyle name="SAPBEXformats 3 39" xfId="41281"/>
    <cellStyle name="SAPBEXformats 3 4" xfId="41282"/>
    <cellStyle name="SAPBEXformats 3 40" xfId="41283"/>
    <cellStyle name="SAPBEXformats 3 41" xfId="41284"/>
    <cellStyle name="SAPBEXformats 3 42" xfId="41285"/>
    <cellStyle name="SAPBEXformats 3 43" xfId="41286"/>
    <cellStyle name="SAPBEXformats 3 44" xfId="41287"/>
    <cellStyle name="SAPBEXformats 3 45" xfId="41288"/>
    <cellStyle name="SAPBEXformats 3 5" xfId="41289"/>
    <cellStyle name="SAPBEXformats 3 6" xfId="41290"/>
    <cellStyle name="SAPBEXformats 3 7" xfId="41291"/>
    <cellStyle name="SAPBEXformats 3 8" xfId="41292"/>
    <cellStyle name="SAPBEXformats 3 9" xfId="41293"/>
    <cellStyle name="SAPBEXformats 30" xfId="41294"/>
    <cellStyle name="SAPBEXformats 31" xfId="41295"/>
    <cellStyle name="SAPBEXformats 32" xfId="41296"/>
    <cellStyle name="SAPBEXformats 33" xfId="41297"/>
    <cellStyle name="SAPBEXformats 34" xfId="41298"/>
    <cellStyle name="SAPBEXformats 35" xfId="41299"/>
    <cellStyle name="SAPBEXformats 36" xfId="41300"/>
    <cellStyle name="SAPBEXformats 37" xfId="41301"/>
    <cellStyle name="SAPBEXformats 38" xfId="41302"/>
    <cellStyle name="SAPBEXformats 39" xfId="41303"/>
    <cellStyle name="SAPBEXformats 4" xfId="41304"/>
    <cellStyle name="SAPBEXformats 4 10" xfId="41305"/>
    <cellStyle name="SAPBEXformats 4 11" xfId="41306"/>
    <cellStyle name="SAPBEXformats 4 12" xfId="41307"/>
    <cellStyle name="SAPBEXformats 4 13" xfId="41308"/>
    <cellStyle name="SAPBEXformats 4 14" xfId="41309"/>
    <cellStyle name="SAPBEXformats 4 15" xfId="41310"/>
    <cellStyle name="SAPBEXformats 4 16" xfId="41311"/>
    <cellStyle name="SAPBEXformats 4 17" xfId="41312"/>
    <cellStyle name="SAPBEXformats 4 18" xfId="41313"/>
    <cellStyle name="SAPBEXformats 4 19" xfId="41314"/>
    <cellStyle name="SAPBEXformats 4 2" xfId="41315"/>
    <cellStyle name="SAPBEXformats 4 20" xfId="41316"/>
    <cellStyle name="SAPBEXformats 4 21" xfId="41317"/>
    <cellStyle name="SAPBEXformats 4 3" xfId="41318"/>
    <cellStyle name="SAPBEXformats 4 4" xfId="41319"/>
    <cellStyle name="SAPBEXformats 4 5" xfId="41320"/>
    <cellStyle name="SAPBEXformats 4 6" xfId="41321"/>
    <cellStyle name="SAPBEXformats 4 7" xfId="41322"/>
    <cellStyle name="SAPBEXformats 4 8" xfId="41323"/>
    <cellStyle name="SAPBEXformats 4 9" xfId="41324"/>
    <cellStyle name="SAPBEXformats 40" xfId="41325"/>
    <cellStyle name="SAPBEXformats 41" xfId="41326"/>
    <cellStyle name="SAPBEXformats 42" xfId="41327"/>
    <cellStyle name="SAPBEXformats 43" xfId="41328"/>
    <cellStyle name="SAPBEXformats 44" xfId="41329"/>
    <cellStyle name="SAPBEXformats 5" xfId="41330"/>
    <cellStyle name="SAPBEXformats 5 2" xfId="41331"/>
    <cellStyle name="SAPBEXformats 5 3" xfId="41332"/>
    <cellStyle name="SAPBEXformats 5 4" xfId="41333"/>
    <cellStyle name="SAPBEXformats 5 5" xfId="41334"/>
    <cellStyle name="SAPBEXformats 5 6" xfId="41335"/>
    <cellStyle name="SAPBEXformats 6" xfId="41336"/>
    <cellStyle name="SAPBEXformats 6 2" xfId="41337"/>
    <cellStyle name="SAPBEXformats 6 3" xfId="41338"/>
    <cellStyle name="SAPBEXformats 6 4" xfId="41339"/>
    <cellStyle name="SAPBEXformats 6 5" xfId="41340"/>
    <cellStyle name="SAPBEXformats 6 6" xfId="41341"/>
    <cellStyle name="SAPBEXformats 7" xfId="41342"/>
    <cellStyle name="SAPBEXformats 8" xfId="41343"/>
    <cellStyle name="SAPBEXformats 9" xfId="41344"/>
    <cellStyle name="SAPBEXheaderItem" xfId="41345"/>
    <cellStyle name="SAPBEXheaderItem 2" xfId="41346"/>
    <cellStyle name="SAPBEXheaderItem 2 10" xfId="41347"/>
    <cellStyle name="SAPBEXheaderItem 2 11" xfId="41348"/>
    <cellStyle name="SAPBEXheaderItem 2 12" xfId="41349"/>
    <cellStyle name="SAPBEXheaderItem 2 13" xfId="41350"/>
    <cellStyle name="SAPBEXheaderItem 2 14" xfId="41351"/>
    <cellStyle name="SAPBEXheaderItem 2 15" xfId="41352"/>
    <cellStyle name="SAPBEXheaderItem 2 16" xfId="41353"/>
    <cellStyle name="SAPBEXheaderItem 2 17" xfId="41354"/>
    <cellStyle name="SAPBEXheaderItem 2 18" xfId="41355"/>
    <cellStyle name="SAPBEXheaderItem 2 19" xfId="41356"/>
    <cellStyle name="SAPBEXheaderItem 2 2" xfId="41357"/>
    <cellStyle name="SAPBEXheaderItem 2 20" xfId="41358"/>
    <cellStyle name="SAPBEXheaderItem 2 21" xfId="41359"/>
    <cellStyle name="SAPBEXheaderItem 2 3" xfId="41360"/>
    <cellStyle name="SAPBEXheaderItem 2 4" xfId="41361"/>
    <cellStyle name="SAPBEXheaderItem 2 5" xfId="41362"/>
    <cellStyle name="SAPBEXheaderItem 2 6" xfId="41363"/>
    <cellStyle name="SAPBEXheaderItem 2 7" xfId="41364"/>
    <cellStyle name="SAPBEXheaderItem 2 8" xfId="41365"/>
    <cellStyle name="SAPBEXheaderItem 2 9" xfId="41366"/>
    <cellStyle name="SAPBEXheaderItem 3" xfId="41367"/>
    <cellStyle name="SAPBEXheaderItem 3 10" xfId="41368"/>
    <cellStyle name="SAPBEXheaderItem 3 11" xfId="41369"/>
    <cellStyle name="SAPBEXheaderItem 3 12" xfId="41370"/>
    <cellStyle name="SAPBEXheaderItem 3 13" xfId="41371"/>
    <cellStyle name="SAPBEXheaderItem 3 14" xfId="41372"/>
    <cellStyle name="SAPBEXheaderItem 3 15" xfId="41373"/>
    <cellStyle name="SAPBEXheaderItem 3 16" xfId="41374"/>
    <cellStyle name="SAPBEXheaderItem 3 17" xfId="41375"/>
    <cellStyle name="SAPBEXheaderItem 3 18" xfId="41376"/>
    <cellStyle name="SAPBEXheaderItem 3 19" xfId="41377"/>
    <cellStyle name="SAPBEXheaderItem 3 2" xfId="41378"/>
    <cellStyle name="SAPBEXheaderItem 3 20" xfId="41379"/>
    <cellStyle name="SAPBEXheaderItem 3 21" xfId="41380"/>
    <cellStyle name="SAPBEXheaderItem 3 3" xfId="41381"/>
    <cellStyle name="SAPBEXheaderItem 3 4" xfId="41382"/>
    <cellStyle name="SAPBEXheaderItem 3 5" xfId="41383"/>
    <cellStyle name="SAPBEXheaderItem 3 6" xfId="41384"/>
    <cellStyle name="SAPBEXheaderItem 3 7" xfId="41385"/>
    <cellStyle name="SAPBEXheaderItem 3 8" xfId="41386"/>
    <cellStyle name="SAPBEXheaderItem 3 9" xfId="41387"/>
    <cellStyle name="SAPBEXheaderText" xfId="41388"/>
    <cellStyle name="SAPBEXheaderText 2" xfId="41389"/>
    <cellStyle name="SAPBEXheaderText 2 10" xfId="41390"/>
    <cellStyle name="SAPBEXheaderText 2 11" xfId="41391"/>
    <cellStyle name="SAPBEXheaderText 2 12" xfId="41392"/>
    <cellStyle name="SAPBEXheaderText 2 13" xfId="41393"/>
    <cellStyle name="SAPBEXheaderText 2 14" xfId="41394"/>
    <cellStyle name="SAPBEXheaderText 2 15" xfId="41395"/>
    <cellStyle name="SAPBEXheaderText 2 16" xfId="41396"/>
    <cellStyle name="SAPBEXheaderText 2 17" xfId="41397"/>
    <cellStyle name="SAPBEXheaderText 2 18" xfId="41398"/>
    <cellStyle name="SAPBEXheaderText 2 19" xfId="41399"/>
    <cellStyle name="SAPBEXheaderText 2 2" xfId="41400"/>
    <cellStyle name="SAPBEXheaderText 2 20" xfId="41401"/>
    <cellStyle name="SAPBEXheaderText 2 21" xfId="41402"/>
    <cellStyle name="SAPBEXheaderText 2 3" xfId="41403"/>
    <cellStyle name="SAPBEXheaderText 2 4" xfId="41404"/>
    <cellStyle name="SAPBEXheaderText 2 5" xfId="41405"/>
    <cellStyle name="SAPBEXheaderText 2 6" xfId="41406"/>
    <cellStyle name="SAPBEXheaderText 2 7" xfId="41407"/>
    <cellStyle name="SAPBEXheaderText 2 8" xfId="41408"/>
    <cellStyle name="SAPBEXheaderText 2 9" xfId="41409"/>
    <cellStyle name="SAPBEXheaderText 3" xfId="41410"/>
    <cellStyle name="SAPBEXheaderText 3 10" xfId="41411"/>
    <cellStyle name="SAPBEXheaderText 3 11" xfId="41412"/>
    <cellStyle name="SAPBEXheaderText 3 12" xfId="41413"/>
    <cellStyle name="SAPBEXheaderText 3 13" xfId="41414"/>
    <cellStyle name="SAPBEXheaderText 3 14" xfId="41415"/>
    <cellStyle name="SAPBEXheaderText 3 15" xfId="41416"/>
    <cellStyle name="SAPBEXheaderText 3 16" xfId="41417"/>
    <cellStyle name="SAPBEXheaderText 3 17" xfId="41418"/>
    <cellStyle name="SAPBEXheaderText 3 18" xfId="41419"/>
    <cellStyle name="SAPBEXheaderText 3 19" xfId="41420"/>
    <cellStyle name="SAPBEXheaderText 3 2" xfId="41421"/>
    <cellStyle name="SAPBEXheaderText 3 20" xfId="41422"/>
    <cellStyle name="SAPBEXheaderText 3 21" xfId="41423"/>
    <cellStyle name="SAPBEXheaderText 3 3" xfId="41424"/>
    <cellStyle name="SAPBEXheaderText 3 4" xfId="41425"/>
    <cellStyle name="SAPBEXheaderText 3 5" xfId="41426"/>
    <cellStyle name="SAPBEXheaderText 3 6" xfId="41427"/>
    <cellStyle name="SAPBEXheaderText 3 7" xfId="41428"/>
    <cellStyle name="SAPBEXheaderText 3 8" xfId="41429"/>
    <cellStyle name="SAPBEXheaderText 3 9" xfId="41430"/>
    <cellStyle name="SAPBEXHLevel0" xfId="41431"/>
    <cellStyle name="SAPBEXHLevel0 10" xfId="41432"/>
    <cellStyle name="SAPBEXHLevel0 11" xfId="41433"/>
    <cellStyle name="SAPBEXHLevel0 12" xfId="41434"/>
    <cellStyle name="SAPBEXHLevel0 13" xfId="41435"/>
    <cellStyle name="SAPBEXHLevel0 14" xfId="41436"/>
    <cellStyle name="SAPBEXHLevel0 15" xfId="41437"/>
    <cellStyle name="SAPBEXHLevel0 16" xfId="41438"/>
    <cellStyle name="SAPBEXHLevel0 17" xfId="41439"/>
    <cellStyle name="SAPBEXHLevel0 18" xfId="41440"/>
    <cellStyle name="SAPBEXHLevel0 19" xfId="41441"/>
    <cellStyle name="SAPBEXHLevel0 2" xfId="41442"/>
    <cellStyle name="SAPBEXHLevel0 2 10" xfId="41443"/>
    <cellStyle name="SAPBEXHLevel0 2 11" xfId="41444"/>
    <cellStyle name="SAPBEXHLevel0 2 12" xfId="41445"/>
    <cellStyle name="SAPBEXHLevel0 2 13" xfId="41446"/>
    <cellStyle name="SAPBEXHLevel0 2 14" xfId="41447"/>
    <cellStyle name="SAPBEXHLevel0 2 15" xfId="41448"/>
    <cellStyle name="SAPBEXHLevel0 2 16" xfId="41449"/>
    <cellStyle name="SAPBEXHLevel0 2 17" xfId="41450"/>
    <cellStyle name="SAPBEXHLevel0 2 18" xfId="41451"/>
    <cellStyle name="SAPBEXHLevel0 2 19" xfId="41452"/>
    <cellStyle name="SAPBEXHLevel0 2 2" xfId="41453"/>
    <cellStyle name="SAPBEXHLevel0 2 2 10" xfId="41454"/>
    <cellStyle name="SAPBEXHLevel0 2 2 11" xfId="41455"/>
    <cellStyle name="SAPBEXHLevel0 2 2 12" xfId="41456"/>
    <cellStyle name="SAPBEXHLevel0 2 2 13" xfId="41457"/>
    <cellStyle name="SAPBEXHLevel0 2 2 14" xfId="41458"/>
    <cellStyle name="SAPBEXHLevel0 2 2 15" xfId="41459"/>
    <cellStyle name="SAPBEXHLevel0 2 2 16" xfId="41460"/>
    <cellStyle name="SAPBEXHLevel0 2 2 17" xfId="41461"/>
    <cellStyle name="SAPBEXHLevel0 2 2 18" xfId="41462"/>
    <cellStyle name="SAPBEXHLevel0 2 2 19" xfId="41463"/>
    <cellStyle name="SAPBEXHLevel0 2 2 2" xfId="41464"/>
    <cellStyle name="SAPBEXHLevel0 2 2 2 10" xfId="41465"/>
    <cellStyle name="SAPBEXHLevel0 2 2 2 11" xfId="41466"/>
    <cellStyle name="SAPBEXHLevel0 2 2 2 12" xfId="41467"/>
    <cellStyle name="SAPBEXHLevel0 2 2 2 13" xfId="41468"/>
    <cellStyle name="SAPBEXHLevel0 2 2 2 14" xfId="41469"/>
    <cellStyle name="SAPBEXHLevel0 2 2 2 15" xfId="41470"/>
    <cellStyle name="SAPBEXHLevel0 2 2 2 16" xfId="41471"/>
    <cellStyle name="SAPBEXHLevel0 2 2 2 17" xfId="41472"/>
    <cellStyle name="SAPBEXHLevel0 2 2 2 18" xfId="41473"/>
    <cellStyle name="SAPBEXHLevel0 2 2 2 19" xfId="41474"/>
    <cellStyle name="SAPBEXHLevel0 2 2 2 2" xfId="41475"/>
    <cellStyle name="SAPBEXHLevel0 2 2 2 20" xfId="41476"/>
    <cellStyle name="SAPBEXHLevel0 2 2 2 21" xfId="41477"/>
    <cellStyle name="SAPBEXHLevel0 2 2 2 22" xfId="41478"/>
    <cellStyle name="SAPBEXHLevel0 2 2 2 23" xfId="41479"/>
    <cellStyle name="SAPBEXHLevel0 2 2 2 24" xfId="41480"/>
    <cellStyle name="SAPBEXHLevel0 2 2 2 25" xfId="41481"/>
    <cellStyle name="SAPBEXHLevel0 2 2 2 26" xfId="41482"/>
    <cellStyle name="SAPBEXHLevel0 2 2 2 27" xfId="41483"/>
    <cellStyle name="SAPBEXHLevel0 2 2 2 28" xfId="41484"/>
    <cellStyle name="SAPBEXHLevel0 2 2 2 29" xfId="41485"/>
    <cellStyle name="SAPBEXHLevel0 2 2 2 3" xfId="41486"/>
    <cellStyle name="SAPBEXHLevel0 2 2 2 30" xfId="41487"/>
    <cellStyle name="SAPBEXHLevel0 2 2 2 31" xfId="41488"/>
    <cellStyle name="SAPBEXHLevel0 2 2 2 32" xfId="41489"/>
    <cellStyle name="SAPBEXHLevel0 2 2 2 33" xfId="41490"/>
    <cellStyle name="SAPBEXHLevel0 2 2 2 34" xfId="41491"/>
    <cellStyle name="SAPBEXHLevel0 2 2 2 35" xfId="41492"/>
    <cellStyle name="SAPBEXHLevel0 2 2 2 36" xfId="41493"/>
    <cellStyle name="SAPBEXHLevel0 2 2 2 37" xfId="41494"/>
    <cellStyle name="SAPBEXHLevel0 2 2 2 38" xfId="41495"/>
    <cellStyle name="SAPBEXHLevel0 2 2 2 39" xfId="41496"/>
    <cellStyle name="SAPBEXHLevel0 2 2 2 4" xfId="41497"/>
    <cellStyle name="SAPBEXHLevel0 2 2 2 40" xfId="41498"/>
    <cellStyle name="SAPBEXHLevel0 2 2 2 41" xfId="41499"/>
    <cellStyle name="SAPBEXHLevel0 2 2 2 42" xfId="41500"/>
    <cellStyle name="SAPBEXHLevel0 2 2 2 43" xfId="41501"/>
    <cellStyle name="SAPBEXHLevel0 2 2 2 44" xfId="41502"/>
    <cellStyle name="SAPBEXHLevel0 2 2 2 5" xfId="41503"/>
    <cellStyle name="SAPBEXHLevel0 2 2 2 6" xfId="41504"/>
    <cellStyle name="SAPBEXHLevel0 2 2 2 7" xfId="41505"/>
    <cellStyle name="SAPBEXHLevel0 2 2 2 8" xfId="41506"/>
    <cellStyle name="SAPBEXHLevel0 2 2 2 9" xfId="41507"/>
    <cellStyle name="SAPBEXHLevel0 2 2 20" xfId="41508"/>
    <cellStyle name="SAPBEXHLevel0 2 2 21" xfId="41509"/>
    <cellStyle name="SAPBEXHLevel0 2 2 22" xfId="41510"/>
    <cellStyle name="SAPBEXHLevel0 2 2 23" xfId="41511"/>
    <cellStyle name="SAPBEXHLevel0 2 2 24" xfId="41512"/>
    <cellStyle name="SAPBEXHLevel0 2 2 25" xfId="41513"/>
    <cellStyle name="SAPBEXHLevel0 2 2 26" xfId="41514"/>
    <cellStyle name="SAPBEXHLevel0 2 2 27" xfId="41515"/>
    <cellStyle name="SAPBEXHLevel0 2 2 28" xfId="41516"/>
    <cellStyle name="SAPBEXHLevel0 2 2 29" xfId="41517"/>
    <cellStyle name="SAPBEXHLevel0 2 2 3" xfId="41518"/>
    <cellStyle name="SAPBEXHLevel0 2 2 30" xfId="41519"/>
    <cellStyle name="SAPBEXHLevel0 2 2 31" xfId="41520"/>
    <cellStyle name="SAPBEXHLevel0 2 2 32" xfId="41521"/>
    <cellStyle name="SAPBEXHLevel0 2 2 33" xfId="41522"/>
    <cellStyle name="SAPBEXHLevel0 2 2 34" xfId="41523"/>
    <cellStyle name="SAPBEXHLevel0 2 2 35" xfId="41524"/>
    <cellStyle name="SAPBEXHLevel0 2 2 36" xfId="41525"/>
    <cellStyle name="SAPBEXHLevel0 2 2 37" xfId="41526"/>
    <cellStyle name="SAPBEXHLevel0 2 2 38" xfId="41527"/>
    <cellStyle name="SAPBEXHLevel0 2 2 39" xfId="41528"/>
    <cellStyle name="SAPBEXHLevel0 2 2 4" xfId="41529"/>
    <cellStyle name="SAPBEXHLevel0 2 2 40" xfId="41530"/>
    <cellStyle name="SAPBEXHLevel0 2 2 41" xfId="41531"/>
    <cellStyle name="SAPBEXHLevel0 2 2 42" xfId="41532"/>
    <cellStyle name="SAPBEXHLevel0 2 2 43" xfId="41533"/>
    <cellStyle name="SAPBEXHLevel0 2 2 44" xfId="41534"/>
    <cellStyle name="SAPBEXHLevel0 2 2 45" xfId="41535"/>
    <cellStyle name="SAPBEXHLevel0 2 2 5" xfId="41536"/>
    <cellStyle name="SAPBEXHLevel0 2 2 6" xfId="41537"/>
    <cellStyle name="SAPBEXHLevel0 2 2 7" xfId="41538"/>
    <cellStyle name="SAPBEXHLevel0 2 2 8" xfId="41539"/>
    <cellStyle name="SAPBEXHLevel0 2 2 9" xfId="41540"/>
    <cellStyle name="SAPBEXHLevel0 2 20" xfId="41541"/>
    <cellStyle name="SAPBEXHLevel0 2 21" xfId="41542"/>
    <cellStyle name="SAPBEXHLevel0 2 22" xfId="41543"/>
    <cellStyle name="SAPBEXHLevel0 2 23" xfId="41544"/>
    <cellStyle name="SAPBEXHLevel0 2 24" xfId="41545"/>
    <cellStyle name="SAPBEXHLevel0 2 25" xfId="41546"/>
    <cellStyle name="SAPBEXHLevel0 2 26" xfId="41547"/>
    <cellStyle name="SAPBEXHLevel0 2 27" xfId="41548"/>
    <cellStyle name="SAPBEXHLevel0 2 28" xfId="41549"/>
    <cellStyle name="SAPBEXHLevel0 2 29" xfId="41550"/>
    <cellStyle name="SAPBEXHLevel0 2 3" xfId="41551"/>
    <cellStyle name="SAPBEXHLevel0 2 3 10" xfId="41552"/>
    <cellStyle name="SAPBEXHLevel0 2 3 11" xfId="41553"/>
    <cellStyle name="SAPBEXHLevel0 2 3 12" xfId="41554"/>
    <cellStyle name="SAPBEXHLevel0 2 3 13" xfId="41555"/>
    <cellStyle name="SAPBEXHLevel0 2 3 14" xfId="41556"/>
    <cellStyle name="SAPBEXHLevel0 2 3 15" xfId="41557"/>
    <cellStyle name="SAPBEXHLevel0 2 3 16" xfId="41558"/>
    <cellStyle name="SAPBEXHLevel0 2 3 17" xfId="41559"/>
    <cellStyle name="SAPBEXHLevel0 2 3 18" xfId="41560"/>
    <cellStyle name="SAPBEXHLevel0 2 3 19" xfId="41561"/>
    <cellStyle name="SAPBEXHLevel0 2 3 2" xfId="41562"/>
    <cellStyle name="SAPBEXHLevel0 2 3 20" xfId="41563"/>
    <cellStyle name="SAPBEXHLevel0 2 3 21" xfId="41564"/>
    <cellStyle name="SAPBEXHLevel0 2 3 3" xfId="41565"/>
    <cellStyle name="SAPBEXHLevel0 2 3 4" xfId="41566"/>
    <cellStyle name="SAPBEXHLevel0 2 3 5" xfId="41567"/>
    <cellStyle name="SAPBEXHLevel0 2 3 6" xfId="41568"/>
    <cellStyle name="SAPBEXHLevel0 2 3 7" xfId="41569"/>
    <cellStyle name="SAPBEXHLevel0 2 3 8" xfId="41570"/>
    <cellStyle name="SAPBEXHLevel0 2 3 9" xfId="41571"/>
    <cellStyle name="SAPBEXHLevel0 2 30" xfId="41572"/>
    <cellStyle name="SAPBEXHLevel0 2 31" xfId="41573"/>
    <cellStyle name="SAPBEXHLevel0 2 32" xfId="41574"/>
    <cellStyle name="SAPBEXHLevel0 2 33" xfId="41575"/>
    <cellStyle name="SAPBEXHLevel0 2 34" xfId="41576"/>
    <cellStyle name="SAPBEXHLevel0 2 35" xfId="41577"/>
    <cellStyle name="SAPBEXHLevel0 2 36" xfId="41578"/>
    <cellStyle name="SAPBEXHLevel0 2 37" xfId="41579"/>
    <cellStyle name="SAPBEXHLevel0 2 38" xfId="41580"/>
    <cellStyle name="SAPBEXHLevel0 2 39" xfId="41581"/>
    <cellStyle name="SAPBEXHLevel0 2 4" xfId="41582"/>
    <cellStyle name="SAPBEXHLevel0 2 4 2" xfId="41583"/>
    <cellStyle name="SAPBEXHLevel0 2 4 3" xfId="41584"/>
    <cellStyle name="SAPBEXHLevel0 2 4 4" xfId="41585"/>
    <cellStyle name="SAPBEXHLevel0 2 4 5" xfId="41586"/>
    <cellStyle name="SAPBEXHLevel0 2 4 6" xfId="41587"/>
    <cellStyle name="SAPBEXHLevel0 2 40" xfId="41588"/>
    <cellStyle name="SAPBEXHLevel0 2 41" xfId="41589"/>
    <cellStyle name="SAPBEXHLevel0 2 42" xfId="41590"/>
    <cellStyle name="SAPBEXHLevel0 2 5" xfId="41591"/>
    <cellStyle name="SAPBEXHLevel0 2 5 2" xfId="41592"/>
    <cellStyle name="SAPBEXHLevel0 2 5 3" xfId="41593"/>
    <cellStyle name="SAPBEXHLevel0 2 5 4" xfId="41594"/>
    <cellStyle name="SAPBEXHLevel0 2 5 5" xfId="41595"/>
    <cellStyle name="SAPBEXHLevel0 2 5 6" xfId="41596"/>
    <cellStyle name="SAPBEXHLevel0 2 6" xfId="41597"/>
    <cellStyle name="SAPBEXHLevel0 2 7" xfId="41598"/>
    <cellStyle name="SAPBEXHLevel0 2 8" xfId="41599"/>
    <cellStyle name="SAPBEXHLevel0 2 9" xfId="41600"/>
    <cellStyle name="SAPBEXHLevel0 20" xfId="41601"/>
    <cellStyle name="SAPBEXHLevel0 21" xfId="41602"/>
    <cellStyle name="SAPBEXHLevel0 22" xfId="41603"/>
    <cellStyle name="SAPBEXHLevel0 23" xfId="41604"/>
    <cellStyle name="SAPBEXHLevel0 24" xfId="41605"/>
    <cellStyle name="SAPBEXHLevel0 25" xfId="41606"/>
    <cellStyle name="SAPBEXHLevel0 26" xfId="41607"/>
    <cellStyle name="SAPBEXHLevel0 27" xfId="41608"/>
    <cellStyle name="SAPBEXHLevel0 28" xfId="41609"/>
    <cellStyle name="SAPBEXHLevel0 29" xfId="41610"/>
    <cellStyle name="SAPBEXHLevel0 3" xfId="41611"/>
    <cellStyle name="SAPBEXHLevel0 3 10" xfId="41612"/>
    <cellStyle name="SAPBEXHLevel0 3 11" xfId="41613"/>
    <cellStyle name="SAPBEXHLevel0 3 12" xfId="41614"/>
    <cellStyle name="SAPBEXHLevel0 3 13" xfId="41615"/>
    <cellStyle name="SAPBEXHLevel0 3 14" xfId="41616"/>
    <cellStyle name="SAPBEXHLevel0 3 15" xfId="41617"/>
    <cellStyle name="SAPBEXHLevel0 3 16" xfId="41618"/>
    <cellStyle name="SAPBEXHLevel0 3 17" xfId="41619"/>
    <cellStyle name="SAPBEXHLevel0 3 18" xfId="41620"/>
    <cellStyle name="SAPBEXHLevel0 3 19" xfId="41621"/>
    <cellStyle name="SAPBEXHLevel0 3 2" xfId="41622"/>
    <cellStyle name="SAPBEXHLevel0 3 2 10" xfId="41623"/>
    <cellStyle name="SAPBEXHLevel0 3 2 11" xfId="41624"/>
    <cellStyle name="SAPBEXHLevel0 3 2 12" xfId="41625"/>
    <cellStyle name="SAPBEXHLevel0 3 2 13" xfId="41626"/>
    <cellStyle name="SAPBEXHLevel0 3 2 14" xfId="41627"/>
    <cellStyle name="SAPBEXHLevel0 3 2 15" xfId="41628"/>
    <cellStyle name="SAPBEXHLevel0 3 2 16" xfId="41629"/>
    <cellStyle name="SAPBEXHLevel0 3 2 17" xfId="41630"/>
    <cellStyle name="SAPBEXHLevel0 3 2 18" xfId="41631"/>
    <cellStyle name="SAPBEXHLevel0 3 2 19" xfId="41632"/>
    <cellStyle name="SAPBEXHLevel0 3 2 2" xfId="41633"/>
    <cellStyle name="SAPBEXHLevel0 3 2 20" xfId="41634"/>
    <cellStyle name="SAPBEXHLevel0 3 2 21" xfId="41635"/>
    <cellStyle name="SAPBEXHLevel0 3 2 22" xfId="41636"/>
    <cellStyle name="SAPBEXHLevel0 3 2 23" xfId="41637"/>
    <cellStyle name="SAPBEXHLevel0 3 2 24" xfId="41638"/>
    <cellStyle name="SAPBEXHLevel0 3 2 25" xfId="41639"/>
    <cellStyle name="SAPBEXHLevel0 3 2 26" xfId="41640"/>
    <cellStyle name="SAPBEXHLevel0 3 2 27" xfId="41641"/>
    <cellStyle name="SAPBEXHLevel0 3 2 28" xfId="41642"/>
    <cellStyle name="SAPBEXHLevel0 3 2 29" xfId="41643"/>
    <cellStyle name="SAPBEXHLevel0 3 2 3" xfId="41644"/>
    <cellStyle name="SAPBEXHLevel0 3 2 30" xfId="41645"/>
    <cellStyle name="SAPBEXHLevel0 3 2 31" xfId="41646"/>
    <cellStyle name="SAPBEXHLevel0 3 2 32" xfId="41647"/>
    <cellStyle name="SAPBEXHLevel0 3 2 33" xfId="41648"/>
    <cellStyle name="SAPBEXHLevel0 3 2 34" xfId="41649"/>
    <cellStyle name="SAPBEXHLevel0 3 2 35" xfId="41650"/>
    <cellStyle name="SAPBEXHLevel0 3 2 36" xfId="41651"/>
    <cellStyle name="SAPBEXHLevel0 3 2 37" xfId="41652"/>
    <cellStyle name="SAPBEXHLevel0 3 2 38" xfId="41653"/>
    <cellStyle name="SAPBEXHLevel0 3 2 39" xfId="41654"/>
    <cellStyle name="SAPBEXHLevel0 3 2 4" xfId="41655"/>
    <cellStyle name="SAPBEXHLevel0 3 2 40" xfId="41656"/>
    <cellStyle name="SAPBEXHLevel0 3 2 41" xfId="41657"/>
    <cellStyle name="SAPBEXHLevel0 3 2 42" xfId="41658"/>
    <cellStyle name="SAPBEXHLevel0 3 2 43" xfId="41659"/>
    <cellStyle name="SAPBEXHLevel0 3 2 44" xfId="41660"/>
    <cellStyle name="SAPBEXHLevel0 3 2 5" xfId="41661"/>
    <cellStyle name="SAPBEXHLevel0 3 2 6" xfId="41662"/>
    <cellStyle name="SAPBEXHLevel0 3 2 7" xfId="41663"/>
    <cellStyle name="SAPBEXHLevel0 3 2 8" xfId="41664"/>
    <cellStyle name="SAPBEXHLevel0 3 2 9" xfId="41665"/>
    <cellStyle name="SAPBEXHLevel0 3 20" xfId="41666"/>
    <cellStyle name="SAPBEXHLevel0 3 21" xfId="41667"/>
    <cellStyle name="SAPBEXHLevel0 3 22" xfId="41668"/>
    <cellStyle name="SAPBEXHLevel0 3 23" xfId="41669"/>
    <cellStyle name="SAPBEXHLevel0 3 24" xfId="41670"/>
    <cellStyle name="SAPBEXHLevel0 3 25" xfId="41671"/>
    <cellStyle name="SAPBEXHLevel0 3 26" xfId="41672"/>
    <cellStyle name="SAPBEXHLevel0 3 27" xfId="41673"/>
    <cellStyle name="SAPBEXHLevel0 3 28" xfId="41674"/>
    <cellStyle name="SAPBEXHLevel0 3 29" xfId="41675"/>
    <cellStyle name="SAPBEXHLevel0 3 3" xfId="41676"/>
    <cellStyle name="SAPBEXHLevel0 3 30" xfId="41677"/>
    <cellStyle name="SAPBEXHLevel0 3 31" xfId="41678"/>
    <cellStyle name="SAPBEXHLevel0 3 32" xfId="41679"/>
    <cellStyle name="SAPBEXHLevel0 3 33" xfId="41680"/>
    <cellStyle name="SAPBEXHLevel0 3 34" xfId="41681"/>
    <cellStyle name="SAPBEXHLevel0 3 35" xfId="41682"/>
    <cellStyle name="SAPBEXHLevel0 3 36" xfId="41683"/>
    <cellStyle name="SAPBEXHLevel0 3 37" xfId="41684"/>
    <cellStyle name="SAPBEXHLevel0 3 38" xfId="41685"/>
    <cellStyle name="SAPBEXHLevel0 3 39" xfId="41686"/>
    <cellStyle name="SAPBEXHLevel0 3 4" xfId="41687"/>
    <cellStyle name="SAPBEXHLevel0 3 40" xfId="41688"/>
    <cellStyle name="SAPBEXHLevel0 3 41" xfId="41689"/>
    <cellStyle name="SAPBEXHLevel0 3 42" xfId="41690"/>
    <cellStyle name="SAPBEXHLevel0 3 43" xfId="41691"/>
    <cellStyle name="SAPBEXHLevel0 3 44" xfId="41692"/>
    <cellStyle name="SAPBEXHLevel0 3 45" xfId="41693"/>
    <cellStyle name="SAPBEXHLevel0 3 5" xfId="41694"/>
    <cellStyle name="SAPBEXHLevel0 3 6" xfId="41695"/>
    <cellStyle name="SAPBEXHLevel0 3 7" xfId="41696"/>
    <cellStyle name="SAPBEXHLevel0 3 8" xfId="41697"/>
    <cellStyle name="SAPBEXHLevel0 3 9" xfId="41698"/>
    <cellStyle name="SAPBEXHLevel0 30" xfId="41699"/>
    <cellStyle name="SAPBEXHLevel0 31" xfId="41700"/>
    <cellStyle name="SAPBEXHLevel0 32" xfId="41701"/>
    <cellStyle name="SAPBEXHLevel0 33" xfId="41702"/>
    <cellStyle name="SAPBEXHLevel0 34" xfId="41703"/>
    <cellStyle name="SAPBEXHLevel0 35" xfId="41704"/>
    <cellStyle name="SAPBEXHLevel0 36" xfId="41705"/>
    <cellStyle name="SAPBEXHLevel0 37" xfId="41706"/>
    <cellStyle name="SAPBEXHLevel0 38" xfId="41707"/>
    <cellStyle name="SAPBEXHLevel0 39" xfId="41708"/>
    <cellStyle name="SAPBEXHLevel0 4" xfId="41709"/>
    <cellStyle name="SAPBEXHLevel0 4 10" xfId="41710"/>
    <cellStyle name="SAPBEXHLevel0 4 11" xfId="41711"/>
    <cellStyle name="SAPBEXHLevel0 4 12" xfId="41712"/>
    <cellStyle name="SAPBEXHLevel0 4 13" xfId="41713"/>
    <cellStyle name="SAPBEXHLevel0 4 14" xfId="41714"/>
    <cellStyle name="SAPBEXHLevel0 4 15" xfId="41715"/>
    <cellStyle name="SAPBEXHLevel0 4 16" xfId="41716"/>
    <cellStyle name="SAPBEXHLevel0 4 17" xfId="41717"/>
    <cellStyle name="SAPBEXHLevel0 4 18" xfId="41718"/>
    <cellStyle name="SAPBEXHLevel0 4 19" xfId="41719"/>
    <cellStyle name="SAPBEXHLevel0 4 2" xfId="41720"/>
    <cellStyle name="SAPBEXHLevel0 4 20" xfId="41721"/>
    <cellStyle name="SAPBEXHLevel0 4 21" xfId="41722"/>
    <cellStyle name="SAPBEXHLevel0 4 3" xfId="41723"/>
    <cellStyle name="SAPBEXHLevel0 4 4" xfId="41724"/>
    <cellStyle name="SAPBEXHLevel0 4 5" xfId="41725"/>
    <cellStyle name="SAPBEXHLevel0 4 6" xfId="41726"/>
    <cellStyle name="SAPBEXHLevel0 4 7" xfId="41727"/>
    <cellStyle name="SAPBEXHLevel0 4 8" xfId="41728"/>
    <cellStyle name="SAPBEXHLevel0 4 9" xfId="41729"/>
    <cellStyle name="SAPBEXHLevel0 40" xfId="41730"/>
    <cellStyle name="SAPBEXHLevel0 41" xfId="41731"/>
    <cellStyle name="SAPBEXHLevel0 42" xfId="41732"/>
    <cellStyle name="SAPBEXHLevel0 43" xfId="41733"/>
    <cellStyle name="SAPBEXHLevel0 44" xfId="41734"/>
    <cellStyle name="SAPBEXHLevel0 5" xfId="41735"/>
    <cellStyle name="SAPBEXHLevel0 5 2" xfId="41736"/>
    <cellStyle name="SAPBEXHLevel0 5 3" xfId="41737"/>
    <cellStyle name="SAPBEXHLevel0 5 4" xfId="41738"/>
    <cellStyle name="SAPBEXHLevel0 5 5" xfId="41739"/>
    <cellStyle name="SAPBEXHLevel0 5 6" xfId="41740"/>
    <cellStyle name="SAPBEXHLevel0 6" xfId="41741"/>
    <cellStyle name="SAPBEXHLevel0 6 2" xfId="41742"/>
    <cellStyle name="SAPBEXHLevel0 6 3" xfId="41743"/>
    <cellStyle name="SAPBEXHLevel0 6 4" xfId="41744"/>
    <cellStyle name="SAPBEXHLevel0 6 5" xfId="41745"/>
    <cellStyle name="SAPBEXHLevel0 6 6" xfId="41746"/>
    <cellStyle name="SAPBEXHLevel0 7" xfId="41747"/>
    <cellStyle name="SAPBEXHLevel0 8" xfId="41748"/>
    <cellStyle name="SAPBEXHLevel0 9" xfId="41749"/>
    <cellStyle name="SAPBEXHLevel0X" xfId="41750"/>
    <cellStyle name="SAPBEXHLevel0X 10" xfId="41751"/>
    <cellStyle name="SAPBEXHLevel0X 11" xfId="41752"/>
    <cellStyle name="SAPBEXHLevel0X 12" xfId="41753"/>
    <cellStyle name="SAPBEXHLevel0X 13" xfId="41754"/>
    <cellStyle name="SAPBEXHLevel0X 14" xfId="41755"/>
    <cellStyle name="SAPBEXHLevel0X 15" xfId="41756"/>
    <cellStyle name="SAPBEXHLevel0X 16" xfId="41757"/>
    <cellStyle name="SAPBEXHLevel0X 17" xfId="41758"/>
    <cellStyle name="SAPBEXHLevel0X 18" xfId="41759"/>
    <cellStyle name="SAPBEXHLevel0X 19" xfId="41760"/>
    <cellStyle name="SAPBEXHLevel0X 2" xfId="41761"/>
    <cellStyle name="SAPBEXHLevel0X 2 10" xfId="41762"/>
    <cellStyle name="SAPBEXHLevel0X 2 11" xfId="41763"/>
    <cellStyle name="SAPBEXHLevel0X 2 12" xfId="41764"/>
    <cellStyle name="SAPBEXHLevel0X 2 13" xfId="41765"/>
    <cellStyle name="SAPBEXHLevel0X 2 14" xfId="41766"/>
    <cellStyle name="SAPBEXHLevel0X 2 15" xfId="41767"/>
    <cellStyle name="SAPBEXHLevel0X 2 16" xfId="41768"/>
    <cellStyle name="SAPBEXHLevel0X 2 17" xfId="41769"/>
    <cellStyle name="SAPBEXHLevel0X 2 18" xfId="41770"/>
    <cellStyle name="SAPBEXHLevel0X 2 19" xfId="41771"/>
    <cellStyle name="SAPBEXHLevel0X 2 2" xfId="41772"/>
    <cellStyle name="SAPBEXHLevel0X 2 2 10" xfId="41773"/>
    <cellStyle name="SAPBEXHLevel0X 2 2 11" xfId="41774"/>
    <cellStyle name="SAPBEXHLevel0X 2 2 12" xfId="41775"/>
    <cellStyle name="SAPBEXHLevel0X 2 2 13" xfId="41776"/>
    <cellStyle name="SAPBEXHLevel0X 2 2 14" xfId="41777"/>
    <cellStyle name="SAPBEXHLevel0X 2 2 15" xfId="41778"/>
    <cellStyle name="SAPBEXHLevel0X 2 2 16" xfId="41779"/>
    <cellStyle name="SAPBEXHLevel0X 2 2 17" xfId="41780"/>
    <cellStyle name="SAPBEXHLevel0X 2 2 18" xfId="41781"/>
    <cellStyle name="SAPBEXHLevel0X 2 2 19" xfId="41782"/>
    <cellStyle name="SAPBEXHLevel0X 2 2 2" xfId="41783"/>
    <cellStyle name="SAPBEXHLevel0X 2 2 2 10" xfId="41784"/>
    <cellStyle name="SAPBEXHLevel0X 2 2 2 11" xfId="41785"/>
    <cellStyle name="SAPBEXHLevel0X 2 2 2 12" xfId="41786"/>
    <cellStyle name="SAPBEXHLevel0X 2 2 2 13" xfId="41787"/>
    <cellStyle name="SAPBEXHLevel0X 2 2 2 14" xfId="41788"/>
    <cellStyle name="SAPBEXHLevel0X 2 2 2 15" xfId="41789"/>
    <cellStyle name="SAPBEXHLevel0X 2 2 2 16" xfId="41790"/>
    <cellStyle name="SAPBEXHLevel0X 2 2 2 17" xfId="41791"/>
    <cellStyle name="SAPBEXHLevel0X 2 2 2 18" xfId="41792"/>
    <cellStyle name="SAPBEXHLevel0X 2 2 2 19" xfId="41793"/>
    <cellStyle name="SAPBEXHLevel0X 2 2 2 2" xfId="41794"/>
    <cellStyle name="SAPBEXHLevel0X 2 2 2 20" xfId="41795"/>
    <cellStyle name="SAPBEXHLevel0X 2 2 2 21" xfId="41796"/>
    <cellStyle name="SAPBEXHLevel0X 2 2 2 22" xfId="41797"/>
    <cellStyle name="SAPBEXHLevel0X 2 2 2 23" xfId="41798"/>
    <cellStyle name="SAPBEXHLevel0X 2 2 2 24" xfId="41799"/>
    <cellStyle name="SAPBEXHLevel0X 2 2 2 25" xfId="41800"/>
    <cellStyle name="SAPBEXHLevel0X 2 2 2 26" xfId="41801"/>
    <cellStyle name="SAPBEXHLevel0X 2 2 2 27" xfId="41802"/>
    <cellStyle name="SAPBEXHLevel0X 2 2 2 28" xfId="41803"/>
    <cellStyle name="SAPBEXHLevel0X 2 2 2 29" xfId="41804"/>
    <cellStyle name="SAPBEXHLevel0X 2 2 2 3" xfId="41805"/>
    <cellStyle name="SAPBEXHLevel0X 2 2 2 30" xfId="41806"/>
    <cellStyle name="SAPBEXHLevel0X 2 2 2 31" xfId="41807"/>
    <cellStyle name="SAPBEXHLevel0X 2 2 2 32" xfId="41808"/>
    <cellStyle name="SAPBEXHLevel0X 2 2 2 33" xfId="41809"/>
    <cellStyle name="SAPBEXHLevel0X 2 2 2 34" xfId="41810"/>
    <cellStyle name="SAPBEXHLevel0X 2 2 2 35" xfId="41811"/>
    <cellStyle name="SAPBEXHLevel0X 2 2 2 36" xfId="41812"/>
    <cellStyle name="SAPBEXHLevel0X 2 2 2 37" xfId="41813"/>
    <cellStyle name="SAPBEXHLevel0X 2 2 2 38" xfId="41814"/>
    <cellStyle name="SAPBEXHLevel0X 2 2 2 39" xfId="41815"/>
    <cellStyle name="SAPBEXHLevel0X 2 2 2 4" xfId="41816"/>
    <cellStyle name="SAPBEXHLevel0X 2 2 2 40" xfId="41817"/>
    <cellStyle name="SAPBEXHLevel0X 2 2 2 41" xfId="41818"/>
    <cellStyle name="SAPBEXHLevel0X 2 2 2 42" xfId="41819"/>
    <cellStyle name="SAPBEXHLevel0X 2 2 2 43" xfId="41820"/>
    <cellStyle name="SAPBEXHLevel0X 2 2 2 44" xfId="41821"/>
    <cellStyle name="SAPBEXHLevel0X 2 2 2 5" xfId="41822"/>
    <cellStyle name="SAPBEXHLevel0X 2 2 2 6" xfId="41823"/>
    <cellStyle name="SAPBEXHLevel0X 2 2 2 7" xfId="41824"/>
    <cellStyle name="SAPBEXHLevel0X 2 2 2 8" xfId="41825"/>
    <cellStyle name="SAPBEXHLevel0X 2 2 2 9" xfId="41826"/>
    <cellStyle name="SAPBEXHLevel0X 2 2 20" xfId="41827"/>
    <cellStyle name="SAPBEXHLevel0X 2 2 21" xfId="41828"/>
    <cellStyle name="SAPBEXHLevel0X 2 2 22" xfId="41829"/>
    <cellStyle name="SAPBEXHLevel0X 2 2 23" xfId="41830"/>
    <cellStyle name="SAPBEXHLevel0X 2 2 24" xfId="41831"/>
    <cellStyle name="SAPBEXHLevel0X 2 2 25" xfId="41832"/>
    <cellStyle name="SAPBEXHLevel0X 2 2 26" xfId="41833"/>
    <cellStyle name="SAPBEXHLevel0X 2 2 27" xfId="41834"/>
    <cellStyle name="SAPBEXHLevel0X 2 2 28" xfId="41835"/>
    <cellStyle name="SAPBEXHLevel0X 2 2 29" xfId="41836"/>
    <cellStyle name="SAPBEXHLevel0X 2 2 3" xfId="41837"/>
    <cellStyle name="SAPBEXHLevel0X 2 2 30" xfId="41838"/>
    <cellStyle name="SAPBEXHLevel0X 2 2 31" xfId="41839"/>
    <cellStyle name="SAPBEXHLevel0X 2 2 32" xfId="41840"/>
    <cellStyle name="SAPBEXHLevel0X 2 2 33" xfId="41841"/>
    <cellStyle name="SAPBEXHLevel0X 2 2 34" xfId="41842"/>
    <cellStyle name="SAPBEXHLevel0X 2 2 35" xfId="41843"/>
    <cellStyle name="SAPBEXHLevel0X 2 2 36" xfId="41844"/>
    <cellStyle name="SAPBEXHLevel0X 2 2 37" xfId="41845"/>
    <cellStyle name="SAPBEXHLevel0X 2 2 38" xfId="41846"/>
    <cellStyle name="SAPBEXHLevel0X 2 2 39" xfId="41847"/>
    <cellStyle name="SAPBEXHLevel0X 2 2 4" xfId="41848"/>
    <cellStyle name="SAPBEXHLevel0X 2 2 40" xfId="41849"/>
    <cellStyle name="SAPBEXHLevel0X 2 2 41" xfId="41850"/>
    <cellStyle name="SAPBEXHLevel0X 2 2 42" xfId="41851"/>
    <cellStyle name="SAPBEXHLevel0X 2 2 43" xfId="41852"/>
    <cellStyle name="SAPBEXHLevel0X 2 2 44" xfId="41853"/>
    <cellStyle name="SAPBEXHLevel0X 2 2 45" xfId="41854"/>
    <cellStyle name="SAPBEXHLevel0X 2 2 5" xfId="41855"/>
    <cellStyle name="SAPBEXHLevel0X 2 2 6" xfId="41856"/>
    <cellStyle name="SAPBEXHLevel0X 2 2 7" xfId="41857"/>
    <cellStyle name="SAPBEXHLevel0X 2 2 8" xfId="41858"/>
    <cellStyle name="SAPBEXHLevel0X 2 2 9" xfId="41859"/>
    <cellStyle name="SAPBEXHLevel0X 2 20" xfId="41860"/>
    <cellStyle name="SAPBEXHLevel0X 2 21" xfId="41861"/>
    <cellStyle name="SAPBEXHLevel0X 2 22" xfId="41862"/>
    <cellStyle name="SAPBEXHLevel0X 2 23" xfId="41863"/>
    <cellStyle name="SAPBEXHLevel0X 2 24" xfId="41864"/>
    <cellStyle name="SAPBEXHLevel0X 2 25" xfId="41865"/>
    <cellStyle name="SAPBEXHLevel0X 2 26" xfId="41866"/>
    <cellStyle name="SAPBEXHLevel0X 2 27" xfId="41867"/>
    <cellStyle name="SAPBEXHLevel0X 2 28" xfId="41868"/>
    <cellStyle name="SAPBEXHLevel0X 2 29" xfId="41869"/>
    <cellStyle name="SAPBEXHLevel0X 2 3" xfId="41870"/>
    <cellStyle name="SAPBEXHLevel0X 2 3 10" xfId="41871"/>
    <cellStyle name="SAPBEXHLevel0X 2 3 11" xfId="41872"/>
    <cellStyle name="SAPBEXHLevel0X 2 3 12" xfId="41873"/>
    <cellStyle name="SAPBEXHLevel0X 2 3 13" xfId="41874"/>
    <cellStyle name="SAPBEXHLevel0X 2 3 14" xfId="41875"/>
    <cellStyle name="SAPBEXHLevel0X 2 3 15" xfId="41876"/>
    <cellStyle name="SAPBEXHLevel0X 2 3 16" xfId="41877"/>
    <cellStyle name="SAPBEXHLevel0X 2 3 17" xfId="41878"/>
    <cellStyle name="SAPBEXHLevel0X 2 3 18" xfId="41879"/>
    <cellStyle name="SAPBEXHLevel0X 2 3 19" xfId="41880"/>
    <cellStyle name="SAPBEXHLevel0X 2 3 2" xfId="41881"/>
    <cellStyle name="SAPBEXHLevel0X 2 3 20" xfId="41882"/>
    <cellStyle name="SAPBEXHLevel0X 2 3 21" xfId="41883"/>
    <cellStyle name="SAPBEXHLevel0X 2 3 3" xfId="41884"/>
    <cellStyle name="SAPBEXHLevel0X 2 3 4" xfId="41885"/>
    <cellStyle name="SAPBEXHLevel0X 2 3 5" xfId="41886"/>
    <cellStyle name="SAPBEXHLevel0X 2 3 6" xfId="41887"/>
    <cellStyle name="SAPBEXHLevel0X 2 3 7" xfId="41888"/>
    <cellStyle name="SAPBEXHLevel0X 2 3 8" xfId="41889"/>
    <cellStyle name="SAPBEXHLevel0X 2 3 9" xfId="41890"/>
    <cellStyle name="SAPBEXHLevel0X 2 30" xfId="41891"/>
    <cellStyle name="SAPBEXHLevel0X 2 31" xfId="41892"/>
    <cellStyle name="SAPBEXHLevel0X 2 32" xfId="41893"/>
    <cellStyle name="SAPBEXHLevel0X 2 33" xfId="41894"/>
    <cellStyle name="SAPBEXHLevel0X 2 34" xfId="41895"/>
    <cellStyle name="SAPBEXHLevel0X 2 35" xfId="41896"/>
    <cellStyle name="SAPBEXHLevel0X 2 36" xfId="41897"/>
    <cellStyle name="SAPBEXHLevel0X 2 37" xfId="41898"/>
    <cellStyle name="SAPBEXHLevel0X 2 38" xfId="41899"/>
    <cellStyle name="SAPBEXHLevel0X 2 39" xfId="41900"/>
    <cellStyle name="SAPBEXHLevel0X 2 4" xfId="41901"/>
    <cellStyle name="SAPBEXHLevel0X 2 4 2" xfId="41902"/>
    <cellStyle name="SAPBEXHLevel0X 2 4 3" xfId="41903"/>
    <cellStyle name="SAPBEXHLevel0X 2 4 4" xfId="41904"/>
    <cellStyle name="SAPBEXHLevel0X 2 4 5" xfId="41905"/>
    <cellStyle name="SAPBEXHLevel0X 2 4 6" xfId="41906"/>
    <cellStyle name="SAPBEXHLevel0X 2 40" xfId="41907"/>
    <cellStyle name="SAPBEXHLevel0X 2 41" xfId="41908"/>
    <cellStyle name="SAPBEXHLevel0X 2 42" xfId="41909"/>
    <cellStyle name="SAPBEXHLevel0X 2 5" xfId="41910"/>
    <cellStyle name="SAPBEXHLevel0X 2 5 2" xfId="41911"/>
    <cellStyle name="SAPBEXHLevel0X 2 5 3" xfId="41912"/>
    <cellStyle name="SAPBEXHLevel0X 2 5 4" xfId="41913"/>
    <cellStyle name="SAPBEXHLevel0X 2 5 5" xfId="41914"/>
    <cellStyle name="SAPBEXHLevel0X 2 5 6" xfId="41915"/>
    <cellStyle name="SAPBEXHLevel0X 2 6" xfId="41916"/>
    <cellStyle name="SAPBEXHLevel0X 2 7" xfId="41917"/>
    <cellStyle name="SAPBEXHLevel0X 2 8" xfId="41918"/>
    <cellStyle name="SAPBEXHLevel0X 2 9" xfId="41919"/>
    <cellStyle name="SAPBEXHLevel0X 20" xfId="41920"/>
    <cellStyle name="SAPBEXHLevel0X 21" xfId="41921"/>
    <cellStyle name="SAPBEXHLevel0X 22" xfId="41922"/>
    <cellStyle name="SAPBEXHLevel0X 23" xfId="41923"/>
    <cellStyle name="SAPBEXHLevel0X 24" xfId="41924"/>
    <cellStyle name="SAPBEXHLevel0X 25" xfId="41925"/>
    <cellStyle name="SAPBEXHLevel0X 26" xfId="41926"/>
    <cellStyle name="SAPBEXHLevel0X 27" xfId="41927"/>
    <cellStyle name="SAPBEXHLevel0X 28" xfId="41928"/>
    <cellStyle name="SAPBEXHLevel0X 29" xfId="41929"/>
    <cellStyle name="SAPBEXHLevel0X 3" xfId="41930"/>
    <cellStyle name="SAPBEXHLevel0X 3 10" xfId="41931"/>
    <cellStyle name="SAPBEXHLevel0X 3 11" xfId="41932"/>
    <cellStyle name="SAPBEXHLevel0X 3 12" xfId="41933"/>
    <cellStyle name="SAPBEXHLevel0X 3 13" xfId="41934"/>
    <cellStyle name="SAPBEXHLevel0X 3 14" xfId="41935"/>
    <cellStyle name="SAPBEXHLevel0X 3 15" xfId="41936"/>
    <cellStyle name="SAPBEXHLevel0X 3 16" xfId="41937"/>
    <cellStyle name="SAPBEXHLevel0X 3 17" xfId="41938"/>
    <cellStyle name="SAPBEXHLevel0X 3 18" xfId="41939"/>
    <cellStyle name="SAPBEXHLevel0X 3 19" xfId="41940"/>
    <cellStyle name="SAPBEXHLevel0X 3 2" xfId="41941"/>
    <cellStyle name="SAPBEXHLevel0X 3 2 10" xfId="41942"/>
    <cellStyle name="SAPBEXHLevel0X 3 2 11" xfId="41943"/>
    <cellStyle name="SAPBEXHLevel0X 3 2 12" xfId="41944"/>
    <cellStyle name="SAPBEXHLevel0X 3 2 13" xfId="41945"/>
    <cellStyle name="SAPBEXHLevel0X 3 2 14" xfId="41946"/>
    <cellStyle name="SAPBEXHLevel0X 3 2 15" xfId="41947"/>
    <cellStyle name="SAPBEXHLevel0X 3 2 16" xfId="41948"/>
    <cellStyle name="SAPBEXHLevel0X 3 2 17" xfId="41949"/>
    <cellStyle name="SAPBEXHLevel0X 3 2 18" xfId="41950"/>
    <cellStyle name="SAPBEXHLevel0X 3 2 19" xfId="41951"/>
    <cellStyle name="SAPBEXHLevel0X 3 2 2" xfId="41952"/>
    <cellStyle name="SAPBEXHLevel0X 3 2 20" xfId="41953"/>
    <cellStyle name="SAPBEXHLevel0X 3 2 21" xfId="41954"/>
    <cellStyle name="SAPBEXHLevel0X 3 2 22" xfId="41955"/>
    <cellStyle name="SAPBEXHLevel0X 3 2 23" xfId="41956"/>
    <cellStyle name="SAPBEXHLevel0X 3 2 24" xfId="41957"/>
    <cellStyle name="SAPBEXHLevel0X 3 2 25" xfId="41958"/>
    <cellStyle name="SAPBEXHLevel0X 3 2 26" xfId="41959"/>
    <cellStyle name="SAPBEXHLevel0X 3 2 27" xfId="41960"/>
    <cellStyle name="SAPBEXHLevel0X 3 2 28" xfId="41961"/>
    <cellStyle name="SAPBEXHLevel0X 3 2 29" xfId="41962"/>
    <cellStyle name="SAPBEXHLevel0X 3 2 3" xfId="41963"/>
    <cellStyle name="SAPBEXHLevel0X 3 2 30" xfId="41964"/>
    <cellStyle name="SAPBEXHLevel0X 3 2 31" xfId="41965"/>
    <cellStyle name="SAPBEXHLevel0X 3 2 32" xfId="41966"/>
    <cellStyle name="SAPBEXHLevel0X 3 2 33" xfId="41967"/>
    <cellStyle name="SAPBEXHLevel0X 3 2 34" xfId="41968"/>
    <cellStyle name="SAPBEXHLevel0X 3 2 35" xfId="41969"/>
    <cellStyle name="SAPBEXHLevel0X 3 2 36" xfId="41970"/>
    <cellStyle name="SAPBEXHLevel0X 3 2 37" xfId="41971"/>
    <cellStyle name="SAPBEXHLevel0X 3 2 38" xfId="41972"/>
    <cellStyle name="SAPBEXHLevel0X 3 2 39" xfId="41973"/>
    <cellStyle name="SAPBEXHLevel0X 3 2 4" xfId="41974"/>
    <cellStyle name="SAPBEXHLevel0X 3 2 40" xfId="41975"/>
    <cellStyle name="SAPBEXHLevel0X 3 2 41" xfId="41976"/>
    <cellStyle name="SAPBEXHLevel0X 3 2 42" xfId="41977"/>
    <cellStyle name="SAPBEXHLevel0X 3 2 43" xfId="41978"/>
    <cellStyle name="SAPBEXHLevel0X 3 2 44" xfId="41979"/>
    <cellStyle name="SAPBEXHLevel0X 3 2 5" xfId="41980"/>
    <cellStyle name="SAPBEXHLevel0X 3 2 6" xfId="41981"/>
    <cellStyle name="SAPBEXHLevel0X 3 2 7" xfId="41982"/>
    <cellStyle name="SAPBEXHLevel0X 3 2 8" xfId="41983"/>
    <cellStyle name="SAPBEXHLevel0X 3 2 9" xfId="41984"/>
    <cellStyle name="SAPBEXHLevel0X 3 20" xfId="41985"/>
    <cellStyle name="SAPBEXHLevel0X 3 21" xfId="41986"/>
    <cellStyle name="SAPBEXHLevel0X 3 22" xfId="41987"/>
    <cellStyle name="SAPBEXHLevel0X 3 23" xfId="41988"/>
    <cellStyle name="SAPBEXHLevel0X 3 24" xfId="41989"/>
    <cellStyle name="SAPBEXHLevel0X 3 25" xfId="41990"/>
    <cellStyle name="SAPBEXHLevel0X 3 26" xfId="41991"/>
    <cellStyle name="SAPBEXHLevel0X 3 27" xfId="41992"/>
    <cellStyle name="SAPBEXHLevel0X 3 28" xfId="41993"/>
    <cellStyle name="SAPBEXHLevel0X 3 29" xfId="41994"/>
    <cellStyle name="SAPBEXHLevel0X 3 3" xfId="41995"/>
    <cellStyle name="SAPBEXHLevel0X 3 30" xfId="41996"/>
    <cellStyle name="SAPBEXHLevel0X 3 31" xfId="41997"/>
    <cellStyle name="SAPBEXHLevel0X 3 32" xfId="41998"/>
    <cellStyle name="SAPBEXHLevel0X 3 33" xfId="41999"/>
    <cellStyle name="SAPBEXHLevel0X 3 34" xfId="42000"/>
    <cellStyle name="SAPBEXHLevel0X 3 35" xfId="42001"/>
    <cellStyle name="SAPBEXHLevel0X 3 36" xfId="42002"/>
    <cellStyle name="SAPBEXHLevel0X 3 37" xfId="42003"/>
    <cellStyle name="SAPBEXHLevel0X 3 38" xfId="42004"/>
    <cellStyle name="SAPBEXHLevel0X 3 39" xfId="42005"/>
    <cellStyle name="SAPBEXHLevel0X 3 4" xfId="42006"/>
    <cellStyle name="SAPBEXHLevel0X 3 40" xfId="42007"/>
    <cellStyle name="SAPBEXHLevel0X 3 41" xfId="42008"/>
    <cellStyle name="SAPBEXHLevel0X 3 42" xfId="42009"/>
    <cellStyle name="SAPBEXHLevel0X 3 43" xfId="42010"/>
    <cellStyle name="SAPBEXHLevel0X 3 44" xfId="42011"/>
    <cellStyle name="SAPBEXHLevel0X 3 45" xfId="42012"/>
    <cellStyle name="SAPBEXHLevel0X 3 5" xfId="42013"/>
    <cellStyle name="SAPBEXHLevel0X 3 6" xfId="42014"/>
    <cellStyle name="SAPBEXHLevel0X 3 7" xfId="42015"/>
    <cellStyle name="SAPBEXHLevel0X 3 8" xfId="42016"/>
    <cellStyle name="SAPBEXHLevel0X 3 9" xfId="42017"/>
    <cellStyle name="SAPBEXHLevel0X 30" xfId="42018"/>
    <cellStyle name="SAPBEXHLevel0X 31" xfId="42019"/>
    <cellStyle name="SAPBEXHLevel0X 32" xfId="42020"/>
    <cellStyle name="SAPBEXHLevel0X 33" xfId="42021"/>
    <cellStyle name="SAPBEXHLevel0X 34" xfId="42022"/>
    <cellStyle name="SAPBEXHLevel0X 35" xfId="42023"/>
    <cellStyle name="SAPBEXHLevel0X 36" xfId="42024"/>
    <cellStyle name="SAPBEXHLevel0X 37" xfId="42025"/>
    <cellStyle name="SAPBEXHLevel0X 38" xfId="42026"/>
    <cellStyle name="SAPBEXHLevel0X 39" xfId="42027"/>
    <cellStyle name="SAPBEXHLevel0X 4" xfId="42028"/>
    <cellStyle name="SAPBEXHLevel0X 4 10" xfId="42029"/>
    <cellStyle name="SAPBEXHLevel0X 4 11" xfId="42030"/>
    <cellStyle name="SAPBEXHLevel0X 4 12" xfId="42031"/>
    <cellStyle name="SAPBEXHLevel0X 4 13" xfId="42032"/>
    <cellStyle name="SAPBEXHLevel0X 4 14" xfId="42033"/>
    <cellStyle name="SAPBEXHLevel0X 4 15" xfId="42034"/>
    <cellStyle name="SAPBEXHLevel0X 4 16" xfId="42035"/>
    <cellStyle name="SAPBEXHLevel0X 4 17" xfId="42036"/>
    <cellStyle name="SAPBEXHLevel0X 4 18" xfId="42037"/>
    <cellStyle name="SAPBEXHLevel0X 4 19" xfId="42038"/>
    <cellStyle name="SAPBEXHLevel0X 4 2" xfId="42039"/>
    <cellStyle name="SAPBEXHLevel0X 4 20" xfId="42040"/>
    <cellStyle name="SAPBEXHLevel0X 4 21" xfId="42041"/>
    <cellStyle name="SAPBEXHLevel0X 4 3" xfId="42042"/>
    <cellStyle name="SAPBEXHLevel0X 4 4" xfId="42043"/>
    <cellStyle name="SAPBEXHLevel0X 4 5" xfId="42044"/>
    <cellStyle name="SAPBEXHLevel0X 4 6" xfId="42045"/>
    <cellStyle name="SAPBEXHLevel0X 4 7" xfId="42046"/>
    <cellStyle name="SAPBEXHLevel0X 4 8" xfId="42047"/>
    <cellStyle name="SAPBEXHLevel0X 4 9" xfId="42048"/>
    <cellStyle name="SAPBEXHLevel0X 40" xfId="42049"/>
    <cellStyle name="SAPBEXHLevel0X 41" xfId="42050"/>
    <cellStyle name="SAPBEXHLevel0X 42" xfId="42051"/>
    <cellStyle name="SAPBEXHLevel0X 43" xfId="42052"/>
    <cellStyle name="SAPBEXHLevel0X 44" xfId="42053"/>
    <cellStyle name="SAPBEXHLevel0X 5" xfId="42054"/>
    <cellStyle name="SAPBEXHLevel0X 5 2" xfId="42055"/>
    <cellStyle name="SAPBEXHLevel0X 5 3" xfId="42056"/>
    <cellStyle name="SAPBEXHLevel0X 5 4" xfId="42057"/>
    <cellStyle name="SAPBEXHLevel0X 5 5" xfId="42058"/>
    <cellStyle name="SAPBEXHLevel0X 5 6" xfId="42059"/>
    <cellStyle name="SAPBEXHLevel0X 6" xfId="42060"/>
    <cellStyle name="SAPBEXHLevel0X 6 2" xfId="42061"/>
    <cellStyle name="SAPBEXHLevel0X 6 3" xfId="42062"/>
    <cellStyle name="SAPBEXHLevel0X 6 4" xfId="42063"/>
    <cellStyle name="SAPBEXHLevel0X 6 5" xfId="42064"/>
    <cellStyle name="SAPBEXHLevel0X 6 6" xfId="42065"/>
    <cellStyle name="SAPBEXHLevel0X 7" xfId="42066"/>
    <cellStyle name="SAPBEXHLevel0X 8" xfId="42067"/>
    <cellStyle name="SAPBEXHLevel0X 9" xfId="42068"/>
    <cellStyle name="SAPBEXHLevel1" xfId="42069"/>
    <cellStyle name="SAPBEXHLevel1 10" xfId="42070"/>
    <cellStyle name="SAPBEXHLevel1 11" xfId="42071"/>
    <cellStyle name="SAPBEXHLevel1 12" xfId="42072"/>
    <cellStyle name="SAPBEXHLevel1 13" xfId="42073"/>
    <cellStyle name="SAPBEXHLevel1 14" xfId="42074"/>
    <cellStyle name="SAPBEXHLevel1 15" xfId="42075"/>
    <cellStyle name="SAPBEXHLevel1 16" xfId="42076"/>
    <cellStyle name="SAPBEXHLevel1 17" xfId="42077"/>
    <cellStyle name="SAPBEXHLevel1 18" xfId="42078"/>
    <cellStyle name="SAPBEXHLevel1 19" xfId="42079"/>
    <cellStyle name="SAPBEXHLevel1 2" xfId="42080"/>
    <cellStyle name="SAPBEXHLevel1 2 10" xfId="42081"/>
    <cellStyle name="SAPBEXHLevel1 2 11" xfId="42082"/>
    <cellStyle name="SAPBEXHLevel1 2 12" xfId="42083"/>
    <cellStyle name="SAPBEXHLevel1 2 13" xfId="42084"/>
    <cellStyle name="SAPBEXHLevel1 2 14" xfId="42085"/>
    <cellStyle name="SAPBEXHLevel1 2 15" xfId="42086"/>
    <cellStyle name="SAPBEXHLevel1 2 16" xfId="42087"/>
    <cellStyle name="SAPBEXHLevel1 2 17" xfId="42088"/>
    <cellStyle name="SAPBEXHLevel1 2 18" xfId="42089"/>
    <cellStyle name="SAPBEXHLevel1 2 19" xfId="42090"/>
    <cellStyle name="SAPBEXHLevel1 2 2" xfId="42091"/>
    <cellStyle name="SAPBEXHLevel1 2 2 10" xfId="42092"/>
    <cellStyle name="SAPBEXHLevel1 2 2 11" xfId="42093"/>
    <cellStyle name="SAPBEXHLevel1 2 2 12" xfId="42094"/>
    <cellStyle name="SAPBEXHLevel1 2 2 13" xfId="42095"/>
    <cellStyle name="SAPBEXHLevel1 2 2 14" xfId="42096"/>
    <cellStyle name="SAPBEXHLevel1 2 2 15" xfId="42097"/>
    <cellStyle name="SAPBEXHLevel1 2 2 16" xfId="42098"/>
    <cellStyle name="SAPBEXHLevel1 2 2 17" xfId="42099"/>
    <cellStyle name="SAPBEXHLevel1 2 2 18" xfId="42100"/>
    <cellStyle name="SAPBEXHLevel1 2 2 19" xfId="42101"/>
    <cellStyle name="SAPBEXHLevel1 2 2 2" xfId="42102"/>
    <cellStyle name="SAPBEXHLevel1 2 2 2 10" xfId="42103"/>
    <cellStyle name="SAPBEXHLevel1 2 2 2 11" xfId="42104"/>
    <cellStyle name="SAPBEXHLevel1 2 2 2 12" xfId="42105"/>
    <cellStyle name="SAPBEXHLevel1 2 2 2 13" xfId="42106"/>
    <cellStyle name="SAPBEXHLevel1 2 2 2 14" xfId="42107"/>
    <cellStyle name="SAPBEXHLevel1 2 2 2 15" xfId="42108"/>
    <cellStyle name="SAPBEXHLevel1 2 2 2 16" xfId="42109"/>
    <cellStyle name="SAPBEXHLevel1 2 2 2 17" xfId="42110"/>
    <cellStyle name="SAPBEXHLevel1 2 2 2 18" xfId="42111"/>
    <cellStyle name="SAPBEXHLevel1 2 2 2 19" xfId="42112"/>
    <cellStyle name="SAPBEXHLevel1 2 2 2 2" xfId="42113"/>
    <cellStyle name="SAPBEXHLevel1 2 2 2 20" xfId="42114"/>
    <cellStyle name="SAPBEXHLevel1 2 2 2 21" xfId="42115"/>
    <cellStyle name="SAPBEXHLevel1 2 2 2 22" xfId="42116"/>
    <cellStyle name="SAPBEXHLevel1 2 2 2 23" xfId="42117"/>
    <cellStyle name="SAPBEXHLevel1 2 2 2 24" xfId="42118"/>
    <cellStyle name="SAPBEXHLevel1 2 2 2 25" xfId="42119"/>
    <cellStyle name="SAPBEXHLevel1 2 2 2 26" xfId="42120"/>
    <cellStyle name="SAPBEXHLevel1 2 2 2 27" xfId="42121"/>
    <cellStyle name="SAPBEXHLevel1 2 2 2 28" xfId="42122"/>
    <cellStyle name="SAPBEXHLevel1 2 2 2 29" xfId="42123"/>
    <cellStyle name="SAPBEXHLevel1 2 2 2 3" xfId="42124"/>
    <cellStyle name="SAPBEXHLevel1 2 2 2 30" xfId="42125"/>
    <cellStyle name="SAPBEXHLevel1 2 2 2 31" xfId="42126"/>
    <cellStyle name="SAPBEXHLevel1 2 2 2 32" xfId="42127"/>
    <cellStyle name="SAPBEXHLevel1 2 2 2 33" xfId="42128"/>
    <cellStyle name="SAPBEXHLevel1 2 2 2 34" xfId="42129"/>
    <cellStyle name="SAPBEXHLevel1 2 2 2 35" xfId="42130"/>
    <cellStyle name="SAPBEXHLevel1 2 2 2 36" xfId="42131"/>
    <cellStyle name="SAPBEXHLevel1 2 2 2 37" xfId="42132"/>
    <cellStyle name="SAPBEXHLevel1 2 2 2 38" xfId="42133"/>
    <cellStyle name="SAPBEXHLevel1 2 2 2 39" xfId="42134"/>
    <cellStyle name="SAPBEXHLevel1 2 2 2 4" xfId="42135"/>
    <cellStyle name="SAPBEXHLevel1 2 2 2 40" xfId="42136"/>
    <cellStyle name="SAPBEXHLevel1 2 2 2 41" xfId="42137"/>
    <cellStyle name="SAPBEXHLevel1 2 2 2 42" xfId="42138"/>
    <cellStyle name="SAPBEXHLevel1 2 2 2 43" xfId="42139"/>
    <cellStyle name="SAPBEXHLevel1 2 2 2 44" xfId="42140"/>
    <cellStyle name="SAPBEXHLevel1 2 2 2 5" xfId="42141"/>
    <cellStyle name="SAPBEXHLevel1 2 2 2 6" xfId="42142"/>
    <cellStyle name="SAPBEXHLevel1 2 2 2 7" xfId="42143"/>
    <cellStyle name="SAPBEXHLevel1 2 2 2 8" xfId="42144"/>
    <cellStyle name="SAPBEXHLevel1 2 2 2 9" xfId="42145"/>
    <cellStyle name="SAPBEXHLevel1 2 2 20" xfId="42146"/>
    <cellStyle name="SAPBEXHLevel1 2 2 21" xfId="42147"/>
    <cellStyle name="SAPBEXHLevel1 2 2 22" xfId="42148"/>
    <cellStyle name="SAPBEXHLevel1 2 2 23" xfId="42149"/>
    <cellStyle name="SAPBEXHLevel1 2 2 24" xfId="42150"/>
    <cellStyle name="SAPBEXHLevel1 2 2 25" xfId="42151"/>
    <cellStyle name="SAPBEXHLevel1 2 2 26" xfId="42152"/>
    <cellStyle name="SAPBEXHLevel1 2 2 27" xfId="42153"/>
    <cellStyle name="SAPBEXHLevel1 2 2 28" xfId="42154"/>
    <cellStyle name="SAPBEXHLevel1 2 2 29" xfId="42155"/>
    <cellStyle name="SAPBEXHLevel1 2 2 3" xfId="42156"/>
    <cellStyle name="SAPBEXHLevel1 2 2 30" xfId="42157"/>
    <cellStyle name="SAPBEXHLevel1 2 2 31" xfId="42158"/>
    <cellStyle name="SAPBEXHLevel1 2 2 32" xfId="42159"/>
    <cellStyle name="SAPBEXHLevel1 2 2 33" xfId="42160"/>
    <cellStyle name="SAPBEXHLevel1 2 2 34" xfId="42161"/>
    <cellStyle name="SAPBEXHLevel1 2 2 35" xfId="42162"/>
    <cellStyle name="SAPBEXHLevel1 2 2 36" xfId="42163"/>
    <cellStyle name="SAPBEXHLevel1 2 2 37" xfId="42164"/>
    <cellStyle name="SAPBEXHLevel1 2 2 38" xfId="42165"/>
    <cellStyle name="SAPBEXHLevel1 2 2 39" xfId="42166"/>
    <cellStyle name="SAPBEXHLevel1 2 2 4" xfId="42167"/>
    <cellStyle name="SAPBEXHLevel1 2 2 40" xfId="42168"/>
    <cellStyle name="SAPBEXHLevel1 2 2 41" xfId="42169"/>
    <cellStyle name="SAPBEXHLevel1 2 2 42" xfId="42170"/>
    <cellStyle name="SAPBEXHLevel1 2 2 43" xfId="42171"/>
    <cellStyle name="SAPBEXHLevel1 2 2 44" xfId="42172"/>
    <cellStyle name="SAPBEXHLevel1 2 2 45" xfId="42173"/>
    <cellStyle name="SAPBEXHLevel1 2 2 5" xfId="42174"/>
    <cellStyle name="SAPBEXHLevel1 2 2 6" xfId="42175"/>
    <cellStyle name="SAPBEXHLevel1 2 2 7" xfId="42176"/>
    <cellStyle name="SAPBEXHLevel1 2 2 8" xfId="42177"/>
    <cellStyle name="SAPBEXHLevel1 2 2 9" xfId="42178"/>
    <cellStyle name="SAPBEXHLevel1 2 20" xfId="42179"/>
    <cellStyle name="SAPBEXHLevel1 2 21" xfId="42180"/>
    <cellStyle name="SAPBEXHLevel1 2 22" xfId="42181"/>
    <cellStyle name="SAPBEXHLevel1 2 23" xfId="42182"/>
    <cellStyle name="SAPBEXHLevel1 2 24" xfId="42183"/>
    <cellStyle name="SAPBEXHLevel1 2 25" xfId="42184"/>
    <cellStyle name="SAPBEXHLevel1 2 26" xfId="42185"/>
    <cellStyle name="SAPBEXHLevel1 2 27" xfId="42186"/>
    <cellStyle name="SAPBEXHLevel1 2 28" xfId="42187"/>
    <cellStyle name="SAPBEXHLevel1 2 29" xfId="42188"/>
    <cellStyle name="SAPBEXHLevel1 2 3" xfId="42189"/>
    <cellStyle name="SAPBEXHLevel1 2 3 10" xfId="42190"/>
    <cellStyle name="SAPBEXHLevel1 2 3 11" xfId="42191"/>
    <cellStyle name="SAPBEXHLevel1 2 3 12" xfId="42192"/>
    <cellStyle name="SAPBEXHLevel1 2 3 13" xfId="42193"/>
    <cellStyle name="SAPBEXHLevel1 2 3 14" xfId="42194"/>
    <cellStyle name="SAPBEXHLevel1 2 3 15" xfId="42195"/>
    <cellStyle name="SAPBEXHLevel1 2 3 16" xfId="42196"/>
    <cellStyle name="SAPBEXHLevel1 2 3 17" xfId="42197"/>
    <cellStyle name="SAPBEXHLevel1 2 3 18" xfId="42198"/>
    <cellStyle name="SAPBEXHLevel1 2 3 19" xfId="42199"/>
    <cellStyle name="SAPBEXHLevel1 2 3 2" xfId="42200"/>
    <cellStyle name="SAPBEXHLevel1 2 3 20" xfId="42201"/>
    <cellStyle name="SAPBEXHLevel1 2 3 21" xfId="42202"/>
    <cellStyle name="SAPBEXHLevel1 2 3 3" xfId="42203"/>
    <cellStyle name="SAPBEXHLevel1 2 3 4" xfId="42204"/>
    <cellStyle name="SAPBEXHLevel1 2 3 5" xfId="42205"/>
    <cellStyle name="SAPBEXHLevel1 2 3 6" xfId="42206"/>
    <cellStyle name="SAPBEXHLevel1 2 3 7" xfId="42207"/>
    <cellStyle name="SAPBEXHLevel1 2 3 8" xfId="42208"/>
    <cellStyle name="SAPBEXHLevel1 2 3 9" xfId="42209"/>
    <cellStyle name="SAPBEXHLevel1 2 30" xfId="42210"/>
    <cellStyle name="SAPBEXHLevel1 2 31" xfId="42211"/>
    <cellStyle name="SAPBEXHLevel1 2 32" xfId="42212"/>
    <cellStyle name="SAPBEXHLevel1 2 33" xfId="42213"/>
    <cellStyle name="SAPBEXHLevel1 2 34" xfId="42214"/>
    <cellStyle name="SAPBEXHLevel1 2 35" xfId="42215"/>
    <cellStyle name="SAPBEXHLevel1 2 36" xfId="42216"/>
    <cellStyle name="SAPBEXHLevel1 2 37" xfId="42217"/>
    <cellStyle name="SAPBEXHLevel1 2 38" xfId="42218"/>
    <cellStyle name="SAPBEXHLevel1 2 39" xfId="42219"/>
    <cellStyle name="SAPBEXHLevel1 2 4" xfId="42220"/>
    <cellStyle name="SAPBEXHLevel1 2 4 2" xfId="42221"/>
    <cellStyle name="SAPBEXHLevel1 2 4 3" xfId="42222"/>
    <cellStyle name="SAPBEXHLevel1 2 4 4" xfId="42223"/>
    <cellStyle name="SAPBEXHLevel1 2 4 5" xfId="42224"/>
    <cellStyle name="SAPBEXHLevel1 2 4 6" xfId="42225"/>
    <cellStyle name="SAPBEXHLevel1 2 40" xfId="42226"/>
    <cellStyle name="SAPBEXHLevel1 2 41" xfId="42227"/>
    <cellStyle name="SAPBEXHLevel1 2 42" xfId="42228"/>
    <cellStyle name="SAPBEXHLevel1 2 5" xfId="42229"/>
    <cellStyle name="SAPBEXHLevel1 2 5 2" xfId="42230"/>
    <cellStyle name="SAPBEXHLevel1 2 5 3" xfId="42231"/>
    <cellStyle name="SAPBEXHLevel1 2 5 4" xfId="42232"/>
    <cellStyle name="SAPBEXHLevel1 2 5 5" xfId="42233"/>
    <cellStyle name="SAPBEXHLevel1 2 5 6" xfId="42234"/>
    <cellStyle name="SAPBEXHLevel1 2 6" xfId="42235"/>
    <cellStyle name="SAPBEXHLevel1 2 7" xfId="42236"/>
    <cellStyle name="SAPBEXHLevel1 2 8" xfId="42237"/>
    <cellStyle name="SAPBEXHLevel1 2 9" xfId="42238"/>
    <cellStyle name="SAPBEXHLevel1 20" xfId="42239"/>
    <cellStyle name="SAPBEXHLevel1 21" xfId="42240"/>
    <cellStyle name="SAPBEXHLevel1 22" xfId="42241"/>
    <cellStyle name="SAPBEXHLevel1 23" xfId="42242"/>
    <cellStyle name="SAPBEXHLevel1 24" xfId="42243"/>
    <cellStyle name="SAPBEXHLevel1 25" xfId="42244"/>
    <cellStyle name="SAPBEXHLevel1 26" xfId="42245"/>
    <cellStyle name="SAPBEXHLevel1 27" xfId="42246"/>
    <cellStyle name="SAPBEXHLevel1 28" xfId="42247"/>
    <cellStyle name="SAPBEXHLevel1 29" xfId="42248"/>
    <cellStyle name="SAPBEXHLevel1 3" xfId="42249"/>
    <cellStyle name="SAPBEXHLevel1 3 10" xfId="42250"/>
    <cellStyle name="SAPBEXHLevel1 3 11" xfId="42251"/>
    <cellStyle name="SAPBEXHLevel1 3 12" xfId="42252"/>
    <cellStyle name="SAPBEXHLevel1 3 13" xfId="42253"/>
    <cellStyle name="SAPBEXHLevel1 3 14" xfId="42254"/>
    <cellStyle name="SAPBEXHLevel1 3 15" xfId="42255"/>
    <cellStyle name="SAPBEXHLevel1 3 16" xfId="42256"/>
    <cellStyle name="SAPBEXHLevel1 3 17" xfId="42257"/>
    <cellStyle name="SAPBEXHLevel1 3 18" xfId="42258"/>
    <cellStyle name="SAPBEXHLevel1 3 19" xfId="42259"/>
    <cellStyle name="SAPBEXHLevel1 3 2" xfId="42260"/>
    <cellStyle name="SAPBEXHLevel1 3 2 10" xfId="42261"/>
    <cellStyle name="SAPBEXHLevel1 3 2 11" xfId="42262"/>
    <cellStyle name="SAPBEXHLevel1 3 2 12" xfId="42263"/>
    <cellStyle name="SAPBEXHLevel1 3 2 13" xfId="42264"/>
    <cellStyle name="SAPBEXHLevel1 3 2 14" xfId="42265"/>
    <cellStyle name="SAPBEXHLevel1 3 2 15" xfId="42266"/>
    <cellStyle name="SAPBEXHLevel1 3 2 16" xfId="42267"/>
    <cellStyle name="SAPBEXHLevel1 3 2 17" xfId="42268"/>
    <cellStyle name="SAPBEXHLevel1 3 2 18" xfId="42269"/>
    <cellStyle name="SAPBEXHLevel1 3 2 19" xfId="42270"/>
    <cellStyle name="SAPBEXHLevel1 3 2 2" xfId="42271"/>
    <cellStyle name="SAPBEXHLevel1 3 2 20" xfId="42272"/>
    <cellStyle name="SAPBEXHLevel1 3 2 21" xfId="42273"/>
    <cellStyle name="SAPBEXHLevel1 3 2 22" xfId="42274"/>
    <cellStyle name="SAPBEXHLevel1 3 2 23" xfId="42275"/>
    <cellStyle name="SAPBEXHLevel1 3 2 24" xfId="42276"/>
    <cellStyle name="SAPBEXHLevel1 3 2 25" xfId="42277"/>
    <cellStyle name="SAPBEXHLevel1 3 2 26" xfId="42278"/>
    <cellStyle name="SAPBEXHLevel1 3 2 27" xfId="42279"/>
    <cellStyle name="SAPBEXHLevel1 3 2 28" xfId="42280"/>
    <cellStyle name="SAPBEXHLevel1 3 2 29" xfId="42281"/>
    <cellStyle name="SAPBEXHLevel1 3 2 3" xfId="42282"/>
    <cellStyle name="SAPBEXHLevel1 3 2 30" xfId="42283"/>
    <cellStyle name="SAPBEXHLevel1 3 2 31" xfId="42284"/>
    <cellStyle name="SAPBEXHLevel1 3 2 32" xfId="42285"/>
    <cellStyle name="SAPBEXHLevel1 3 2 33" xfId="42286"/>
    <cellStyle name="SAPBEXHLevel1 3 2 34" xfId="42287"/>
    <cellStyle name="SAPBEXHLevel1 3 2 35" xfId="42288"/>
    <cellStyle name="SAPBEXHLevel1 3 2 36" xfId="42289"/>
    <cellStyle name="SAPBEXHLevel1 3 2 37" xfId="42290"/>
    <cellStyle name="SAPBEXHLevel1 3 2 38" xfId="42291"/>
    <cellStyle name="SAPBEXHLevel1 3 2 39" xfId="42292"/>
    <cellStyle name="SAPBEXHLevel1 3 2 4" xfId="42293"/>
    <cellStyle name="SAPBEXHLevel1 3 2 40" xfId="42294"/>
    <cellStyle name="SAPBEXHLevel1 3 2 41" xfId="42295"/>
    <cellStyle name="SAPBEXHLevel1 3 2 42" xfId="42296"/>
    <cellStyle name="SAPBEXHLevel1 3 2 43" xfId="42297"/>
    <cellStyle name="SAPBEXHLevel1 3 2 44" xfId="42298"/>
    <cellStyle name="SAPBEXHLevel1 3 2 5" xfId="42299"/>
    <cellStyle name="SAPBEXHLevel1 3 2 6" xfId="42300"/>
    <cellStyle name="SAPBEXHLevel1 3 2 7" xfId="42301"/>
    <cellStyle name="SAPBEXHLevel1 3 2 8" xfId="42302"/>
    <cellStyle name="SAPBEXHLevel1 3 2 9" xfId="42303"/>
    <cellStyle name="SAPBEXHLevel1 3 20" xfId="42304"/>
    <cellStyle name="SAPBEXHLevel1 3 21" xfId="42305"/>
    <cellStyle name="SAPBEXHLevel1 3 22" xfId="42306"/>
    <cellStyle name="SAPBEXHLevel1 3 23" xfId="42307"/>
    <cellStyle name="SAPBEXHLevel1 3 24" xfId="42308"/>
    <cellStyle name="SAPBEXHLevel1 3 25" xfId="42309"/>
    <cellStyle name="SAPBEXHLevel1 3 26" xfId="42310"/>
    <cellStyle name="SAPBEXHLevel1 3 27" xfId="42311"/>
    <cellStyle name="SAPBEXHLevel1 3 28" xfId="42312"/>
    <cellStyle name="SAPBEXHLevel1 3 29" xfId="42313"/>
    <cellStyle name="SAPBEXHLevel1 3 3" xfId="42314"/>
    <cellStyle name="SAPBEXHLevel1 3 30" xfId="42315"/>
    <cellStyle name="SAPBEXHLevel1 3 31" xfId="42316"/>
    <cellStyle name="SAPBEXHLevel1 3 32" xfId="42317"/>
    <cellStyle name="SAPBEXHLevel1 3 33" xfId="42318"/>
    <cellStyle name="SAPBEXHLevel1 3 34" xfId="42319"/>
    <cellStyle name="SAPBEXHLevel1 3 35" xfId="42320"/>
    <cellStyle name="SAPBEXHLevel1 3 36" xfId="42321"/>
    <cellStyle name="SAPBEXHLevel1 3 37" xfId="42322"/>
    <cellStyle name="SAPBEXHLevel1 3 38" xfId="42323"/>
    <cellStyle name="SAPBEXHLevel1 3 39" xfId="42324"/>
    <cellStyle name="SAPBEXHLevel1 3 4" xfId="42325"/>
    <cellStyle name="SAPBEXHLevel1 3 40" xfId="42326"/>
    <cellStyle name="SAPBEXHLevel1 3 41" xfId="42327"/>
    <cellStyle name="SAPBEXHLevel1 3 42" xfId="42328"/>
    <cellStyle name="SAPBEXHLevel1 3 43" xfId="42329"/>
    <cellStyle name="SAPBEXHLevel1 3 44" xfId="42330"/>
    <cellStyle name="SAPBEXHLevel1 3 45" xfId="42331"/>
    <cellStyle name="SAPBEXHLevel1 3 5" xfId="42332"/>
    <cellStyle name="SAPBEXHLevel1 3 6" xfId="42333"/>
    <cellStyle name="SAPBEXHLevel1 3 7" xfId="42334"/>
    <cellStyle name="SAPBEXHLevel1 3 8" xfId="42335"/>
    <cellStyle name="SAPBEXHLevel1 3 9" xfId="42336"/>
    <cellStyle name="SAPBEXHLevel1 30" xfId="42337"/>
    <cellStyle name="SAPBEXHLevel1 31" xfId="42338"/>
    <cellStyle name="SAPBEXHLevel1 32" xfId="42339"/>
    <cellStyle name="SAPBEXHLevel1 33" xfId="42340"/>
    <cellStyle name="SAPBEXHLevel1 34" xfId="42341"/>
    <cellStyle name="SAPBEXHLevel1 35" xfId="42342"/>
    <cellStyle name="SAPBEXHLevel1 36" xfId="42343"/>
    <cellStyle name="SAPBEXHLevel1 37" xfId="42344"/>
    <cellStyle name="SAPBEXHLevel1 38" xfId="42345"/>
    <cellStyle name="SAPBEXHLevel1 39" xfId="42346"/>
    <cellStyle name="SAPBEXHLevel1 4" xfId="42347"/>
    <cellStyle name="SAPBEXHLevel1 4 10" xfId="42348"/>
    <cellStyle name="SAPBEXHLevel1 4 11" xfId="42349"/>
    <cellStyle name="SAPBEXHLevel1 4 12" xfId="42350"/>
    <cellStyle name="SAPBEXHLevel1 4 13" xfId="42351"/>
    <cellStyle name="SAPBEXHLevel1 4 14" xfId="42352"/>
    <cellStyle name="SAPBEXHLevel1 4 15" xfId="42353"/>
    <cellStyle name="SAPBEXHLevel1 4 16" xfId="42354"/>
    <cellStyle name="SAPBEXHLevel1 4 17" xfId="42355"/>
    <cellStyle name="SAPBEXHLevel1 4 18" xfId="42356"/>
    <cellStyle name="SAPBEXHLevel1 4 19" xfId="42357"/>
    <cellStyle name="SAPBEXHLevel1 4 2" xfId="42358"/>
    <cellStyle name="SAPBEXHLevel1 4 20" xfId="42359"/>
    <cellStyle name="SAPBEXHLevel1 4 21" xfId="42360"/>
    <cellStyle name="SAPBEXHLevel1 4 3" xfId="42361"/>
    <cellStyle name="SAPBEXHLevel1 4 4" xfId="42362"/>
    <cellStyle name="SAPBEXHLevel1 4 5" xfId="42363"/>
    <cellStyle name="SAPBEXHLevel1 4 6" xfId="42364"/>
    <cellStyle name="SAPBEXHLevel1 4 7" xfId="42365"/>
    <cellStyle name="SAPBEXHLevel1 4 8" xfId="42366"/>
    <cellStyle name="SAPBEXHLevel1 4 9" xfId="42367"/>
    <cellStyle name="SAPBEXHLevel1 40" xfId="42368"/>
    <cellStyle name="SAPBEXHLevel1 41" xfId="42369"/>
    <cellStyle name="SAPBEXHLevel1 42" xfId="42370"/>
    <cellStyle name="SAPBEXHLevel1 43" xfId="42371"/>
    <cellStyle name="SAPBEXHLevel1 44" xfId="42372"/>
    <cellStyle name="SAPBEXHLevel1 5" xfId="42373"/>
    <cellStyle name="SAPBEXHLevel1 5 2" xfId="42374"/>
    <cellStyle name="SAPBEXHLevel1 5 3" xfId="42375"/>
    <cellStyle name="SAPBEXHLevel1 5 4" xfId="42376"/>
    <cellStyle name="SAPBEXHLevel1 5 5" xfId="42377"/>
    <cellStyle name="SAPBEXHLevel1 5 6" xfId="42378"/>
    <cellStyle name="SAPBEXHLevel1 6" xfId="42379"/>
    <cellStyle name="SAPBEXHLevel1 6 2" xfId="42380"/>
    <cellStyle name="SAPBEXHLevel1 6 3" xfId="42381"/>
    <cellStyle name="SAPBEXHLevel1 6 4" xfId="42382"/>
    <cellStyle name="SAPBEXHLevel1 6 5" xfId="42383"/>
    <cellStyle name="SAPBEXHLevel1 6 6" xfId="42384"/>
    <cellStyle name="SAPBEXHLevel1 7" xfId="42385"/>
    <cellStyle name="SAPBEXHLevel1 8" xfId="42386"/>
    <cellStyle name="SAPBEXHLevel1 9" xfId="42387"/>
    <cellStyle name="SAPBEXHLevel1X" xfId="42388"/>
    <cellStyle name="SAPBEXHLevel1X 10" xfId="42389"/>
    <cellStyle name="SAPBEXHLevel1X 11" xfId="42390"/>
    <cellStyle name="SAPBEXHLevel1X 12" xfId="42391"/>
    <cellStyle name="SAPBEXHLevel1X 13" xfId="42392"/>
    <cellStyle name="SAPBEXHLevel1X 14" xfId="42393"/>
    <cellStyle name="SAPBEXHLevel1X 15" xfId="42394"/>
    <cellStyle name="SAPBEXHLevel1X 16" xfId="42395"/>
    <cellStyle name="SAPBEXHLevel1X 17" xfId="42396"/>
    <cellStyle name="SAPBEXHLevel1X 18" xfId="42397"/>
    <cellStyle name="SAPBEXHLevel1X 19" xfId="42398"/>
    <cellStyle name="SAPBEXHLevel1X 2" xfId="42399"/>
    <cellStyle name="SAPBEXHLevel1X 2 10" xfId="42400"/>
    <cellStyle name="SAPBEXHLevel1X 2 11" xfId="42401"/>
    <cellStyle name="SAPBEXHLevel1X 2 12" xfId="42402"/>
    <cellStyle name="SAPBEXHLevel1X 2 13" xfId="42403"/>
    <cellStyle name="SAPBEXHLevel1X 2 14" xfId="42404"/>
    <cellStyle name="SAPBEXHLevel1X 2 15" xfId="42405"/>
    <cellStyle name="SAPBEXHLevel1X 2 16" xfId="42406"/>
    <cellStyle name="SAPBEXHLevel1X 2 17" xfId="42407"/>
    <cellStyle name="SAPBEXHLevel1X 2 18" xfId="42408"/>
    <cellStyle name="SAPBEXHLevel1X 2 19" xfId="42409"/>
    <cellStyle name="SAPBEXHLevel1X 2 2" xfId="42410"/>
    <cellStyle name="SAPBEXHLevel1X 2 2 10" xfId="42411"/>
    <cellStyle name="SAPBEXHLevel1X 2 2 11" xfId="42412"/>
    <cellStyle name="SAPBEXHLevel1X 2 2 12" xfId="42413"/>
    <cellStyle name="SAPBEXHLevel1X 2 2 13" xfId="42414"/>
    <cellStyle name="SAPBEXHLevel1X 2 2 14" xfId="42415"/>
    <cellStyle name="SAPBEXHLevel1X 2 2 15" xfId="42416"/>
    <cellStyle name="SAPBEXHLevel1X 2 2 16" xfId="42417"/>
    <cellStyle name="SAPBEXHLevel1X 2 2 17" xfId="42418"/>
    <cellStyle name="SAPBEXHLevel1X 2 2 18" xfId="42419"/>
    <cellStyle name="SAPBEXHLevel1X 2 2 19" xfId="42420"/>
    <cellStyle name="SAPBEXHLevel1X 2 2 2" xfId="42421"/>
    <cellStyle name="SAPBEXHLevel1X 2 2 2 10" xfId="42422"/>
    <cellStyle name="SAPBEXHLevel1X 2 2 2 11" xfId="42423"/>
    <cellStyle name="SAPBEXHLevel1X 2 2 2 12" xfId="42424"/>
    <cellStyle name="SAPBEXHLevel1X 2 2 2 13" xfId="42425"/>
    <cellStyle name="SAPBEXHLevel1X 2 2 2 14" xfId="42426"/>
    <cellStyle name="SAPBEXHLevel1X 2 2 2 15" xfId="42427"/>
    <cellStyle name="SAPBEXHLevel1X 2 2 2 16" xfId="42428"/>
    <cellStyle name="SAPBEXHLevel1X 2 2 2 17" xfId="42429"/>
    <cellStyle name="SAPBEXHLevel1X 2 2 2 18" xfId="42430"/>
    <cellStyle name="SAPBEXHLevel1X 2 2 2 19" xfId="42431"/>
    <cellStyle name="SAPBEXHLevel1X 2 2 2 2" xfId="42432"/>
    <cellStyle name="SAPBEXHLevel1X 2 2 2 20" xfId="42433"/>
    <cellStyle name="SAPBEXHLevel1X 2 2 2 21" xfId="42434"/>
    <cellStyle name="SAPBEXHLevel1X 2 2 2 22" xfId="42435"/>
    <cellStyle name="SAPBEXHLevel1X 2 2 2 23" xfId="42436"/>
    <cellStyle name="SAPBEXHLevel1X 2 2 2 24" xfId="42437"/>
    <cellStyle name="SAPBEXHLevel1X 2 2 2 25" xfId="42438"/>
    <cellStyle name="SAPBEXHLevel1X 2 2 2 26" xfId="42439"/>
    <cellStyle name="SAPBEXHLevel1X 2 2 2 27" xfId="42440"/>
    <cellStyle name="SAPBEXHLevel1X 2 2 2 28" xfId="42441"/>
    <cellStyle name="SAPBEXHLevel1X 2 2 2 29" xfId="42442"/>
    <cellStyle name="SAPBEXHLevel1X 2 2 2 3" xfId="42443"/>
    <cellStyle name="SAPBEXHLevel1X 2 2 2 30" xfId="42444"/>
    <cellStyle name="SAPBEXHLevel1X 2 2 2 31" xfId="42445"/>
    <cellStyle name="SAPBEXHLevel1X 2 2 2 32" xfId="42446"/>
    <cellStyle name="SAPBEXHLevel1X 2 2 2 33" xfId="42447"/>
    <cellStyle name="SAPBEXHLevel1X 2 2 2 34" xfId="42448"/>
    <cellStyle name="SAPBEXHLevel1X 2 2 2 35" xfId="42449"/>
    <cellStyle name="SAPBEXHLevel1X 2 2 2 36" xfId="42450"/>
    <cellStyle name="SAPBEXHLevel1X 2 2 2 37" xfId="42451"/>
    <cellStyle name="SAPBEXHLevel1X 2 2 2 38" xfId="42452"/>
    <cellStyle name="SAPBEXHLevel1X 2 2 2 39" xfId="42453"/>
    <cellStyle name="SAPBEXHLevel1X 2 2 2 4" xfId="42454"/>
    <cellStyle name="SAPBEXHLevel1X 2 2 2 40" xfId="42455"/>
    <cellStyle name="SAPBEXHLevel1X 2 2 2 41" xfId="42456"/>
    <cellStyle name="SAPBEXHLevel1X 2 2 2 42" xfId="42457"/>
    <cellStyle name="SAPBEXHLevel1X 2 2 2 43" xfId="42458"/>
    <cellStyle name="SAPBEXHLevel1X 2 2 2 44" xfId="42459"/>
    <cellStyle name="SAPBEXHLevel1X 2 2 2 5" xfId="42460"/>
    <cellStyle name="SAPBEXHLevel1X 2 2 2 6" xfId="42461"/>
    <cellStyle name="SAPBEXHLevel1X 2 2 2 7" xfId="42462"/>
    <cellStyle name="SAPBEXHLevel1X 2 2 2 8" xfId="42463"/>
    <cellStyle name="SAPBEXHLevel1X 2 2 2 9" xfId="42464"/>
    <cellStyle name="SAPBEXHLevel1X 2 2 20" xfId="42465"/>
    <cellStyle name="SAPBEXHLevel1X 2 2 21" xfId="42466"/>
    <cellStyle name="SAPBEXHLevel1X 2 2 22" xfId="42467"/>
    <cellStyle name="SAPBEXHLevel1X 2 2 23" xfId="42468"/>
    <cellStyle name="SAPBEXHLevel1X 2 2 24" xfId="42469"/>
    <cellStyle name="SAPBEXHLevel1X 2 2 25" xfId="42470"/>
    <cellStyle name="SAPBEXHLevel1X 2 2 26" xfId="42471"/>
    <cellStyle name="SAPBEXHLevel1X 2 2 27" xfId="42472"/>
    <cellStyle name="SAPBEXHLevel1X 2 2 28" xfId="42473"/>
    <cellStyle name="SAPBEXHLevel1X 2 2 29" xfId="42474"/>
    <cellStyle name="SAPBEXHLevel1X 2 2 3" xfId="42475"/>
    <cellStyle name="SAPBEXHLevel1X 2 2 30" xfId="42476"/>
    <cellStyle name="SAPBEXHLevel1X 2 2 31" xfId="42477"/>
    <cellStyle name="SAPBEXHLevel1X 2 2 32" xfId="42478"/>
    <cellStyle name="SAPBEXHLevel1X 2 2 33" xfId="42479"/>
    <cellStyle name="SAPBEXHLevel1X 2 2 34" xfId="42480"/>
    <cellStyle name="SAPBEXHLevel1X 2 2 35" xfId="42481"/>
    <cellStyle name="SAPBEXHLevel1X 2 2 36" xfId="42482"/>
    <cellStyle name="SAPBEXHLevel1X 2 2 37" xfId="42483"/>
    <cellStyle name="SAPBEXHLevel1X 2 2 38" xfId="42484"/>
    <cellStyle name="SAPBEXHLevel1X 2 2 39" xfId="42485"/>
    <cellStyle name="SAPBEXHLevel1X 2 2 4" xfId="42486"/>
    <cellStyle name="SAPBEXHLevel1X 2 2 40" xfId="42487"/>
    <cellStyle name="SAPBEXHLevel1X 2 2 41" xfId="42488"/>
    <cellStyle name="SAPBEXHLevel1X 2 2 42" xfId="42489"/>
    <cellStyle name="SAPBEXHLevel1X 2 2 43" xfId="42490"/>
    <cellStyle name="SAPBEXHLevel1X 2 2 44" xfId="42491"/>
    <cellStyle name="SAPBEXHLevel1X 2 2 45" xfId="42492"/>
    <cellStyle name="SAPBEXHLevel1X 2 2 5" xfId="42493"/>
    <cellStyle name="SAPBEXHLevel1X 2 2 6" xfId="42494"/>
    <cellStyle name="SAPBEXHLevel1X 2 2 7" xfId="42495"/>
    <cellStyle name="SAPBEXHLevel1X 2 2 8" xfId="42496"/>
    <cellStyle name="SAPBEXHLevel1X 2 2 9" xfId="42497"/>
    <cellStyle name="SAPBEXHLevel1X 2 20" xfId="42498"/>
    <cellStyle name="SAPBEXHLevel1X 2 21" xfId="42499"/>
    <cellStyle name="SAPBEXHLevel1X 2 22" xfId="42500"/>
    <cellStyle name="SAPBEXHLevel1X 2 23" xfId="42501"/>
    <cellStyle name="SAPBEXHLevel1X 2 24" xfId="42502"/>
    <cellStyle name="SAPBEXHLevel1X 2 25" xfId="42503"/>
    <cellStyle name="SAPBEXHLevel1X 2 26" xfId="42504"/>
    <cellStyle name="SAPBEXHLevel1X 2 27" xfId="42505"/>
    <cellStyle name="SAPBEXHLevel1X 2 28" xfId="42506"/>
    <cellStyle name="SAPBEXHLevel1X 2 29" xfId="42507"/>
    <cellStyle name="SAPBEXHLevel1X 2 3" xfId="42508"/>
    <cellStyle name="SAPBEXHLevel1X 2 3 10" xfId="42509"/>
    <cellStyle name="SAPBEXHLevel1X 2 3 11" xfId="42510"/>
    <cellStyle name="SAPBEXHLevel1X 2 3 12" xfId="42511"/>
    <cellStyle name="SAPBEXHLevel1X 2 3 13" xfId="42512"/>
    <cellStyle name="SAPBEXHLevel1X 2 3 14" xfId="42513"/>
    <cellStyle name="SAPBEXHLevel1X 2 3 15" xfId="42514"/>
    <cellStyle name="SAPBEXHLevel1X 2 3 16" xfId="42515"/>
    <cellStyle name="SAPBEXHLevel1X 2 3 17" xfId="42516"/>
    <cellStyle name="SAPBEXHLevel1X 2 3 18" xfId="42517"/>
    <cellStyle name="SAPBEXHLevel1X 2 3 19" xfId="42518"/>
    <cellStyle name="SAPBEXHLevel1X 2 3 2" xfId="42519"/>
    <cellStyle name="SAPBEXHLevel1X 2 3 20" xfId="42520"/>
    <cellStyle name="SAPBEXHLevel1X 2 3 21" xfId="42521"/>
    <cellStyle name="SAPBEXHLevel1X 2 3 3" xfId="42522"/>
    <cellStyle name="SAPBEXHLevel1X 2 3 4" xfId="42523"/>
    <cellStyle name="SAPBEXHLevel1X 2 3 5" xfId="42524"/>
    <cellStyle name="SAPBEXHLevel1X 2 3 6" xfId="42525"/>
    <cellStyle name="SAPBEXHLevel1X 2 3 7" xfId="42526"/>
    <cellStyle name="SAPBEXHLevel1X 2 3 8" xfId="42527"/>
    <cellStyle name="SAPBEXHLevel1X 2 3 9" xfId="42528"/>
    <cellStyle name="SAPBEXHLevel1X 2 30" xfId="42529"/>
    <cellStyle name="SAPBEXHLevel1X 2 31" xfId="42530"/>
    <cellStyle name="SAPBEXHLevel1X 2 32" xfId="42531"/>
    <cellStyle name="SAPBEXHLevel1X 2 33" xfId="42532"/>
    <cellStyle name="SAPBEXHLevel1X 2 34" xfId="42533"/>
    <cellStyle name="SAPBEXHLevel1X 2 35" xfId="42534"/>
    <cellStyle name="SAPBEXHLevel1X 2 36" xfId="42535"/>
    <cellStyle name="SAPBEXHLevel1X 2 37" xfId="42536"/>
    <cellStyle name="SAPBEXHLevel1X 2 38" xfId="42537"/>
    <cellStyle name="SAPBEXHLevel1X 2 39" xfId="42538"/>
    <cellStyle name="SAPBEXHLevel1X 2 4" xfId="42539"/>
    <cellStyle name="SAPBEXHLevel1X 2 4 2" xfId="42540"/>
    <cellStyle name="SAPBEXHLevel1X 2 4 3" xfId="42541"/>
    <cellStyle name="SAPBEXHLevel1X 2 4 4" xfId="42542"/>
    <cellStyle name="SAPBEXHLevel1X 2 4 5" xfId="42543"/>
    <cellStyle name="SAPBEXHLevel1X 2 4 6" xfId="42544"/>
    <cellStyle name="SAPBEXHLevel1X 2 40" xfId="42545"/>
    <cellStyle name="SAPBEXHLevel1X 2 41" xfId="42546"/>
    <cellStyle name="SAPBEXHLevel1X 2 42" xfId="42547"/>
    <cellStyle name="SAPBEXHLevel1X 2 5" xfId="42548"/>
    <cellStyle name="SAPBEXHLevel1X 2 5 2" xfId="42549"/>
    <cellStyle name="SAPBEXHLevel1X 2 5 3" xfId="42550"/>
    <cellStyle name="SAPBEXHLevel1X 2 5 4" xfId="42551"/>
    <cellStyle name="SAPBEXHLevel1X 2 5 5" xfId="42552"/>
    <cellStyle name="SAPBEXHLevel1X 2 5 6" xfId="42553"/>
    <cellStyle name="SAPBEXHLevel1X 2 6" xfId="42554"/>
    <cellStyle name="SAPBEXHLevel1X 2 7" xfId="42555"/>
    <cellStyle name="SAPBEXHLevel1X 2 8" xfId="42556"/>
    <cellStyle name="SAPBEXHLevel1X 2 9" xfId="42557"/>
    <cellStyle name="SAPBEXHLevel1X 20" xfId="42558"/>
    <cellStyle name="SAPBEXHLevel1X 21" xfId="42559"/>
    <cellStyle name="SAPBEXHLevel1X 22" xfId="42560"/>
    <cellStyle name="SAPBEXHLevel1X 23" xfId="42561"/>
    <cellStyle name="SAPBEXHLevel1X 24" xfId="42562"/>
    <cellStyle name="SAPBEXHLevel1X 25" xfId="42563"/>
    <cellStyle name="SAPBEXHLevel1X 26" xfId="42564"/>
    <cellStyle name="SAPBEXHLevel1X 27" xfId="42565"/>
    <cellStyle name="SAPBEXHLevel1X 28" xfId="42566"/>
    <cellStyle name="SAPBEXHLevel1X 29" xfId="42567"/>
    <cellStyle name="SAPBEXHLevel1X 3" xfId="42568"/>
    <cellStyle name="SAPBEXHLevel1X 3 10" xfId="42569"/>
    <cellStyle name="SAPBEXHLevel1X 3 11" xfId="42570"/>
    <cellStyle name="SAPBEXHLevel1X 3 12" xfId="42571"/>
    <cellStyle name="SAPBEXHLevel1X 3 13" xfId="42572"/>
    <cellStyle name="SAPBEXHLevel1X 3 14" xfId="42573"/>
    <cellStyle name="SAPBEXHLevel1X 3 15" xfId="42574"/>
    <cellStyle name="SAPBEXHLevel1X 3 16" xfId="42575"/>
    <cellStyle name="SAPBEXHLevel1X 3 17" xfId="42576"/>
    <cellStyle name="SAPBEXHLevel1X 3 18" xfId="42577"/>
    <cellStyle name="SAPBEXHLevel1X 3 19" xfId="42578"/>
    <cellStyle name="SAPBEXHLevel1X 3 2" xfId="42579"/>
    <cellStyle name="SAPBEXHLevel1X 3 2 10" xfId="42580"/>
    <cellStyle name="SAPBEXHLevel1X 3 2 11" xfId="42581"/>
    <cellStyle name="SAPBEXHLevel1X 3 2 12" xfId="42582"/>
    <cellStyle name="SAPBEXHLevel1X 3 2 13" xfId="42583"/>
    <cellStyle name="SAPBEXHLevel1X 3 2 14" xfId="42584"/>
    <cellStyle name="SAPBEXHLevel1X 3 2 15" xfId="42585"/>
    <cellStyle name="SAPBEXHLevel1X 3 2 16" xfId="42586"/>
    <cellStyle name="SAPBEXHLevel1X 3 2 17" xfId="42587"/>
    <cellStyle name="SAPBEXHLevel1X 3 2 18" xfId="42588"/>
    <cellStyle name="SAPBEXHLevel1X 3 2 19" xfId="42589"/>
    <cellStyle name="SAPBEXHLevel1X 3 2 2" xfId="42590"/>
    <cellStyle name="SAPBEXHLevel1X 3 2 20" xfId="42591"/>
    <cellStyle name="SAPBEXHLevel1X 3 2 21" xfId="42592"/>
    <cellStyle name="SAPBEXHLevel1X 3 2 22" xfId="42593"/>
    <cellStyle name="SAPBEXHLevel1X 3 2 23" xfId="42594"/>
    <cellStyle name="SAPBEXHLevel1X 3 2 24" xfId="42595"/>
    <cellStyle name="SAPBEXHLevel1X 3 2 25" xfId="42596"/>
    <cellStyle name="SAPBEXHLevel1X 3 2 26" xfId="42597"/>
    <cellStyle name="SAPBEXHLevel1X 3 2 27" xfId="42598"/>
    <cellStyle name="SAPBEXHLevel1X 3 2 28" xfId="42599"/>
    <cellStyle name="SAPBEXHLevel1X 3 2 29" xfId="42600"/>
    <cellStyle name="SAPBEXHLevel1X 3 2 3" xfId="42601"/>
    <cellStyle name="SAPBEXHLevel1X 3 2 30" xfId="42602"/>
    <cellStyle name="SAPBEXHLevel1X 3 2 31" xfId="42603"/>
    <cellStyle name="SAPBEXHLevel1X 3 2 32" xfId="42604"/>
    <cellStyle name="SAPBEXHLevel1X 3 2 33" xfId="42605"/>
    <cellStyle name="SAPBEXHLevel1X 3 2 34" xfId="42606"/>
    <cellStyle name="SAPBEXHLevel1X 3 2 35" xfId="42607"/>
    <cellStyle name="SAPBEXHLevel1X 3 2 36" xfId="42608"/>
    <cellStyle name="SAPBEXHLevel1X 3 2 37" xfId="42609"/>
    <cellStyle name="SAPBEXHLevel1X 3 2 38" xfId="42610"/>
    <cellStyle name="SAPBEXHLevel1X 3 2 39" xfId="42611"/>
    <cellStyle name="SAPBEXHLevel1X 3 2 4" xfId="42612"/>
    <cellStyle name="SAPBEXHLevel1X 3 2 40" xfId="42613"/>
    <cellStyle name="SAPBEXHLevel1X 3 2 41" xfId="42614"/>
    <cellStyle name="SAPBEXHLevel1X 3 2 42" xfId="42615"/>
    <cellStyle name="SAPBEXHLevel1X 3 2 43" xfId="42616"/>
    <cellStyle name="SAPBEXHLevel1X 3 2 44" xfId="42617"/>
    <cellStyle name="SAPBEXHLevel1X 3 2 5" xfId="42618"/>
    <cellStyle name="SAPBEXHLevel1X 3 2 6" xfId="42619"/>
    <cellStyle name="SAPBEXHLevel1X 3 2 7" xfId="42620"/>
    <cellStyle name="SAPBEXHLevel1X 3 2 8" xfId="42621"/>
    <cellStyle name="SAPBEXHLevel1X 3 2 9" xfId="42622"/>
    <cellStyle name="SAPBEXHLevel1X 3 20" xfId="42623"/>
    <cellStyle name="SAPBEXHLevel1X 3 21" xfId="42624"/>
    <cellStyle name="SAPBEXHLevel1X 3 22" xfId="42625"/>
    <cellStyle name="SAPBEXHLevel1X 3 23" xfId="42626"/>
    <cellStyle name="SAPBEXHLevel1X 3 24" xfId="42627"/>
    <cellStyle name="SAPBEXHLevel1X 3 25" xfId="42628"/>
    <cellStyle name="SAPBEXHLevel1X 3 26" xfId="42629"/>
    <cellStyle name="SAPBEXHLevel1X 3 27" xfId="42630"/>
    <cellStyle name="SAPBEXHLevel1X 3 28" xfId="42631"/>
    <cellStyle name="SAPBEXHLevel1X 3 29" xfId="42632"/>
    <cellStyle name="SAPBEXHLevel1X 3 3" xfId="42633"/>
    <cellStyle name="SAPBEXHLevel1X 3 30" xfId="42634"/>
    <cellStyle name="SAPBEXHLevel1X 3 31" xfId="42635"/>
    <cellStyle name="SAPBEXHLevel1X 3 32" xfId="42636"/>
    <cellStyle name="SAPBEXHLevel1X 3 33" xfId="42637"/>
    <cellStyle name="SAPBEXHLevel1X 3 34" xfId="42638"/>
    <cellStyle name="SAPBEXHLevel1X 3 35" xfId="42639"/>
    <cellStyle name="SAPBEXHLevel1X 3 36" xfId="42640"/>
    <cellStyle name="SAPBEXHLevel1X 3 37" xfId="42641"/>
    <cellStyle name="SAPBEXHLevel1X 3 38" xfId="42642"/>
    <cellStyle name="SAPBEXHLevel1X 3 39" xfId="42643"/>
    <cellStyle name="SAPBEXHLevel1X 3 4" xfId="42644"/>
    <cellStyle name="SAPBEXHLevel1X 3 40" xfId="42645"/>
    <cellStyle name="SAPBEXHLevel1X 3 41" xfId="42646"/>
    <cellStyle name="SAPBEXHLevel1X 3 42" xfId="42647"/>
    <cellStyle name="SAPBEXHLevel1X 3 43" xfId="42648"/>
    <cellStyle name="SAPBEXHLevel1X 3 44" xfId="42649"/>
    <cellStyle name="SAPBEXHLevel1X 3 45" xfId="42650"/>
    <cellStyle name="SAPBEXHLevel1X 3 5" xfId="42651"/>
    <cellStyle name="SAPBEXHLevel1X 3 6" xfId="42652"/>
    <cellStyle name="SAPBEXHLevel1X 3 7" xfId="42653"/>
    <cellStyle name="SAPBEXHLevel1X 3 8" xfId="42654"/>
    <cellStyle name="SAPBEXHLevel1X 3 9" xfId="42655"/>
    <cellStyle name="SAPBEXHLevel1X 30" xfId="42656"/>
    <cellStyle name="SAPBEXHLevel1X 31" xfId="42657"/>
    <cellStyle name="SAPBEXHLevel1X 32" xfId="42658"/>
    <cellStyle name="SAPBEXHLevel1X 33" xfId="42659"/>
    <cellStyle name="SAPBEXHLevel1X 34" xfId="42660"/>
    <cellStyle name="SAPBEXHLevel1X 35" xfId="42661"/>
    <cellStyle name="SAPBEXHLevel1X 36" xfId="42662"/>
    <cellStyle name="SAPBEXHLevel1X 37" xfId="42663"/>
    <cellStyle name="SAPBEXHLevel1X 38" xfId="42664"/>
    <cellStyle name="SAPBEXHLevel1X 39" xfId="42665"/>
    <cellStyle name="SAPBEXHLevel1X 4" xfId="42666"/>
    <cellStyle name="SAPBEXHLevel1X 4 10" xfId="42667"/>
    <cellStyle name="SAPBEXHLevel1X 4 11" xfId="42668"/>
    <cellStyle name="SAPBEXHLevel1X 4 12" xfId="42669"/>
    <cellStyle name="SAPBEXHLevel1X 4 13" xfId="42670"/>
    <cellStyle name="SAPBEXHLevel1X 4 14" xfId="42671"/>
    <cellStyle name="SAPBEXHLevel1X 4 15" xfId="42672"/>
    <cellStyle name="SAPBEXHLevel1X 4 16" xfId="42673"/>
    <cellStyle name="SAPBEXHLevel1X 4 17" xfId="42674"/>
    <cellStyle name="SAPBEXHLevel1X 4 18" xfId="42675"/>
    <cellStyle name="SAPBEXHLevel1X 4 19" xfId="42676"/>
    <cellStyle name="SAPBEXHLevel1X 4 2" xfId="42677"/>
    <cellStyle name="SAPBEXHLevel1X 4 20" xfId="42678"/>
    <cellStyle name="SAPBEXHLevel1X 4 21" xfId="42679"/>
    <cellStyle name="SAPBEXHLevel1X 4 3" xfId="42680"/>
    <cellStyle name="SAPBEXHLevel1X 4 4" xfId="42681"/>
    <cellStyle name="SAPBEXHLevel1X 4 5" xfId="42682"/>
    <cellStyle name="SAPBEXHLevel1X 4 6" xfId="42683"/>
    <cellStyle name="SAPBEXHLevel1X 4 7" xfId="42684"/>
    <cellStyle name="SAPBEXHLevel1X 4 8" xfId="42685"/>
    <cellStyle name="SAPBEXHLevel1X 4 9" xfId="42686"/>
    <cellStyle name="SAPBEXHLevel1X 40" xfId="42687"/>
    <cellStyle name="SAPBEXHLevel1X 41" xfId="42688"/>
    <cellStyle name="SAPBEXHLevel1X 42" xfId="42689"/>
    <cellStyle name="SAPBEXHLevel1X 43" xfId="42690"/>
    <cellStyle name="SAPBEXHLevel1X 44" xfId="42691"/>
    <cellStyle name="SAPBEXHLevel1X 5" xfId="42692"/>
    <cellStyle name="SAPBEXHLevel1X 5 2" xfId="42693"/>
    <cellStyle name="SAPBEXHLevel1X 5 3" xfId="42694"/>
    <cellStyle name="SAPBEXHLevel1X 5 4" xfId="42695"/>
    <cellStyle name="SAPBEXHLevel1X 5 5" xfId="42696"/>
    <cellStyle name="SAPBEXHLevel1X 5 6" xfId="42697"/>
    <cellStyle name="SAPBEXHLevel1X 6" xfId="42698"/>
    <cellStyle name="SAPBEXHLevel1X 6 2" xfId="42699"/>
    <cellStyle name="SAPBEXHLevel1X 6 3" xfId="42700"/>
    <cellStyle name="SAPBEXHLevel1X 6 4" xfId="42701"/>
    <cellStyle name="SAPBEXHLevel1X 6 5" xfId="42702"/>
    <cellStyle name="SAPBEXHLevel1X 6 6" xfId="42703"/>
    <cellStyle name="SAPBEXHLevel1X 7" xfId="42704"/>
    <cellStyle name="SAPBEXHLevel1X 8" xfId="42705"/>
    <cellStyle name="SAPBEXHLevel1X 9" xfId="42706"/>
    <cellStyle name="SAPBEXHLevel2" xfId="42707"/>
    <cellStyle name="SAPBEXHLevel2 10" xfId="42708"/>
    <cellStyle name="SAPBEXHLevel2 11" xfId="42709"/>
    <cellStyle name="SAPBEXHLevel2 12" xfId="42710"/>
    <cellStyle name="SAPBEXHLevel2 13" xfId="42711"/>
    <cellStyle name="SAPBEXHLevel2 14" xfId="42712"/>
    <cellStyle name="SAPBEXHLevel2 15" xfId="42713"/>
    <cellStyle name="SAPBEXHLevel2 16" xfId="42714"/>
    <cellStyle name="SAPBEXHLevel2 17" xfId="42715"/>
    <cellStyle name="SAPBEXHLevel2 18" xfId="42716"/>
    <cellStyle name="SAPBEXHLevel2 19" xfId="42717"/>
    <cellStyle name="SAPBEXHLevel2 2" xfId="42718"/>
    <cellStyle name="SAPBEXHLevel2 2 10" xfId="42719"/>
    <cellStyle name="SAPBEXHLevel2 2 11" xfId="42720"/>
    <cellStyle name="SAPBEXHLevel2 2 12" xfId="42721"/>
    <cellStyle name="SAPBEXHLevel2 2 13" xfId="42722"/>
    <cellStyle name="SAPBEXHLevel2 2 14" xfId="42723"/>
    <cellStyle name="SAPBEXHLevel2 2 15" xfId="42724"/>
    <cellStyle name="SAPBEXHLevel2 2 16" xfId="42725"/>
    <cellStyle name="SAPBEXHLevel2 2 17" xfId="42726"/>
    <cellStyle name="SAPBEXHLevel2 2 18" xfId="42727"/>
    <cellStyle name="SAPBEXHLevel2 2 19" xfId="42728"/>
    <cellStyle name="SAPBEXHLevel2 2 2" xfId="42729"/>
    <cellStyle name="SAPBEXHLevel2 2 2 10" xfId="42730"/>
    <cellStyle name="SAPBEXHLevel2 2 2 11" xfId="42731"/>
    <cellStyle name="SAPBEXHLevel2 2 2 12" xfId="42732"/>
    <cellStyle name="SAPBEXHLevel2 2 2 13" xfId="42733"/>
    <cellStyle name="SAPBEXHLevel2 2 2 14" xfId="42734"/>
    <cellStyle name="SAPBEXHLevel2 2 2 15" xfId="42735"/>
    <cellStyle name="SAPBEXHLevel2 2 2 16" xfId="42736"/>
    <cellStyle name="SAPBEXHLevel2 2 2 17" xfId="42737"/>
    <cellStyle name="SAPBEXHLevel2 2 2 18" xfId="42738"/>
    <cellStyle name="SAPBEXHLevel2 2 2 19" xfId="42739"/>
    <cellStyle name="SAPBEXHLevel2 2 2 2" xfId="42740"/>
    <cellStyle name="SAPBEXHLevel2 2 2 2 10" xfId="42741"/>
    <cellStyle name="SAPBEXHLevel2 2 2 2 11" xfId="42742"/>
    <cellStyle name="SAPBEXHLevel2 2 2 2 12" xfId="42743"/>
    <cellStyle name="SAPBEXHLevel2 2 2 2 13" xfId="42744"/>
    <cellStyle name="SAPBEXHLevel2 2 2 2 14" xfId="42745"/>
    <cellStyle name="SAPBEXHLevel2 2 2 2 15" xfId="42746"/>
    <cellStyle name="SAPBEXHLevel2 2 2 2 16" xfId="42747"/>
    <cellStyle name="SAPBEXHLevel2 2 2 2 17" xfId="42748"/>
    <cellStyle name="SAPBEXHLevel2 2 2 2 18" xfId="42749"/>
    <cellStyle name="SAPBEXHLevel2 2 2 2 19" xfId="42750"/>
    <cellStyle name="SAPBEXHLevel2 2 2 2 2" xfId="42751"/>
    <cellStyle name="SAPBEXHLevel2 2 2 2 20" xfId="42752"/>
    <cellStyle name="SAPBEXHLevel2 2 2 2 21" xfId="42753"/>
    <cellStyle name="SAPBEXHLevel2 2 2 2 22" xfId="42754"/>
    <cellStyle name="SAPBEXHLevel2 2 2 2 23" xfId="42755"/>
    <cellStyle name="SAPBEXHLevel2 2 2 2 24" xfId="42756"/>
    <cellStyle name="SAPBEXHLevel2 2 2 2 25" xfId="42757"/>
    <cellStyle name="SAPBEXHLevel2 2 2 2 26" xfId="42758"/>
    <cellStyle name="SAPBEXHLevel2 2 2 2 27" xfId="42759"/>
    <cellStyle name="SAPBEXHLevel2 2 2 2 28" xfId="42760"/>
    <cellStyle name="SAPBEXHLevel2 2 2 2 29" xfId="42761"/>
    <cellStyle name="SAPBEXHLevel2 2 2 2 3" xfId="42762"/>
    <cellStyle name="SAPBEXHLevel2 2 2 2 30" xfId="42763"/>
    <cellStyle name="SAPBEXHLevel2 2 2 2 31" xfId="42764"/>
    <cellStyle name="SAPBEXHLevel2 2 2 2 32" xfId="42765"/>
    <cellStyle name="SAPBEXHLevel2 2 2 2 33" xfId="42766"/>
    <cellStyle name="SAPBEXHLevel2 2 2 2 34" xfId="42767"/>
    <cellStyle name="SAPBEXHLevel2 2 2 2 35" xfId="42768"/>
    <cellStyle name="SAPBEXHLevel2 2 2 2 36" xfId="42769"/>
    <cellStyle name="SAPBEXHLevel2 2 2 2 37" xfId="42770"/>
    <cellStyle name="SAPBEXHLevel2 2 2 2 38" xfId="42771"/>
    <cellStyle name="SAPBEXHLevel2 2 2 2 39" xfId="42772"/>
    <cellStyle name="SAPBEXHLevel2 2 2 2 4" xfId="42773"/>
    <cellStyle name="SAPBEXHLevel2 2 2 2 40" xfId="42774"/>
    <cellStyle name="SAPBEXHLevel2 2 2 2 41" xfId="42775"/>
    <cellStyle name="SAPBEXHLevel2 2 2 2 42" xfId="42776"/>
    <cellStyle name="SAPBEXHLevel2 2 2 2 43" xfId="42777"/>
    <cellStyle name="SAPBEXHLevel2 2 2 2 44" xfId="42778"/>
    <cellStyle name="SAPBEXHLevel2 2 2 2 5" xfId="42779"/>
    <cellStyle name="SAPBEXHLevel2 2 2 2 6" xfId="42780"/>
    <cellStyle name="SAPBEXHLevel2 2 2 2 7" xfId="42781"/>
    <cellStyle name="SAPBEXHLevel2 2 2 2 8" xfId="42782"/>
    <cellStyle name="SAPBEXHLevel2 2 2 2 9" xfId="42783"/>
    <cellStyle name="SAPBEXHLevel2 2 2 20" xfId="42784"/>
    <cellStyle name="SAPBEXHLevel2 2 2 21" xfId="42785"/>
    <cellStyle name="SAPBEXHLevel2 2 2 22" xfId="42786"/>
    <cellStyle name="SAPBEXHLevel2 2 2 23" xfId="42787"/>
    <cellStyle name="SAPBEXHLevel2 2 2 24" xfId="42788"/>
    <cellStyle name="SAPBEXHLevel2 2 2 25" xfId="42789"/>
    <cellStyle name="SAPBEXHLevel2 2 2 26" xfId="42790"/>
    <cellStyle name="SAPBEXHLevel2 2 2 27" xfId="42791"/>
    <cellStyle name="SAPBEXHLevel2 2 2 28" xfId="42792"/>
    <cellStyle name="SAPBEXHLevel2 2 2 29" xfId="42793"/>
    <cellStyle name="SAPBEXHLevel2 2 2 3" xfId="42794"/>
    <cellStyle name="SAPBEXHLevel2 2 2 30" xfId="42795"/>
    <cellStyle name="SAPBEXHLevel2 2 2 31" xfId="42796"/>
    <cellStyle name="SAPBEXHLevel2 2 2 32" xfId="42797"/>
    <cellStyle name="SAPBEXHLevel2 2 2 33" xfId="42798"/>
    <cellStyle name="SAPBEXHLevel2 2 2 34" xfId="42799"/>
    <cellStyle name="SAPBEXHLevel2 2 2 35" xfId="42800"/>
    <cellStyle name="SAPBEXHLevel2 2 2 36" xfId="42801"/>
    <cellStyle name="SAPBEXHLevel2 2 2 37" xfId="42802"/>
    <cellStyle name="SAPBEXHLevel2 2 2 38" xfId="42803"/>
    <cellStyle name="SAPBEXHLevel2 2 2 39" xfId="42804"/>
    <cellStyle name="SAPBEXHLevel2 2 2 4" xfId="42805"/>
    <cellStyle name="SAPBEXHLevel2 2 2 40" xfId="42806"/>
    <cellStyle name="SAPBEXHLevel2 2 2 41" xfId="42807"/>
    <cellStyle name="SAPBEXHLevel2 2 2 42" xfId="42808"/>
    <cellStyle name="SAPBEXHLevel2 2 2 43" xfId="42809"/>
    <cellStyle name="SAPBEXHLevel2 2 2 44" xfId="42810"/>
    <cellStyle name="SAPBEXHLevel2 2 2 45" xfId="42811"/>
    <cellStyle name="SAPBEXHLevel2 2 2 5" xfId="42812"/>
    <cellStyle name="SAPBEXHLevel2 2 2 6" xfId="42813"/>
    <cellStyle name="SAPBEXHLevel2 2 2 7" xfId="42814"/>
    <cellStyle name="SAPBEXHLevel2 2 2 8" xfId="42815"/>
    <cellStyle name="SAPBEXHLevel2 2 2 9" xfId="42816"/>
    <cellStyle name="SAPBEXHLevel2 2 20" xfId="42817"/>
    <cellStyle name="SAPBEXHLevel2 2 21" xfId="42818"/>
    <cellStyle name="SAPBEXHLevel2 2 22" xfId="42819"/>
    <cellStyle name="SAPBEXHLevel2 2 23" xfId="42820"/>
    <cellStyle name="SAPBEXHLevel2 2 24" xfId="42821"/>
    <cellStyle name="SAPBEXHLevel2 2 25" xfId="42822"/>
    <cellStyle name="SAPBEXHLevel2 2 26" xfId="42823"/>
    <cellStyle name="SAPBEXHLevel2 2 27" xfId="42824"/>
    <cellStyle name="SAPBEXHLevel2 2 28" xfId="42825"/>
    <cellStyle name="SAPBEXHLevel2 2 29" xfId="42826"/>
    <cellStyle name="SAPBEXHLevel2 2 3" xfId="42827"/>
    <cellStyle name="SAPBEXHLevel2 2 3 10" xfId="42828"/>
    <cellStyle name="SAPBEXHLevel2 2 3 11" xfId="42829"/>
    <cellStyle name="SAPBEXHLevel2 2 3 12" xfId="42830"/>
    <cellStyle name="SAPBEXHLevel2 2 3 13" xfId="42831"/>
    <cellStyle name="SAPBEXHLevel2 2 3 14" xfId="42832"/>
    <cellStyle name="SAPBEXHLevel2 2 3 15" xfId="42833"/>
    <cellStyle name="SAPBEXHLevel2 2 3 16" xfId="42834"/>
    <cellStyle name="SAPBEXHLevel2 2 3 17" xfId="42835"/>
    <cellStyle name="SAPBEXHLevel2 2 3 18" xfId="42836"/>
    <cellStyle name="SAPBEXHLevel2 2 3 19" xfId="42837"/>
    <cellStyle name="SAPBEXHLevel2 2 3 2" xfId="42838"/>
    <cellStyle name="SAPBEXHLevel2 2 3 20" xfId="42839"/>
    <cellStyle name="SAPBEXHLevel2 2 3 21" xfId="42840"/>
    <cellStyle name="SAPBEXHLevel2 2 3 3" xfId="42841"/>
    <cellStyle name="SAPBEXHLevel2 2 3 4" xfId="42842"/>
    <cellStyle name="SAPBEXHLevel2 2 3 5" xfId="42843"/>
    <cellStyle name="SAPBEXHLevel2 2 3 6" xfId="42844"/>
    <cellStyle name="SAPBEXHLevel2 2 3 7" xfId="42845"/>
    <cellStyle name="SAPBEXHLevel2 2 3 8" xfId="42846"/>
    <cellStyle name="SAPBEXHLevel2 2 3 9" xfId="42847"/>
    <cellStyle name="SAPBEXHLevel2 2 30" xfId="42848"/>
    <cellStyle name="SAPBEXHLevel2 2 31" xfId="42849"/>
    <cellStyle name="SAPBEXHLevel2 2 32" xfId="42850"/>
    <cellStyle name="SAPBEXHLevel2 2 33" xfId="42851"/>
    <cellStyle name="SAPBEXHLevel2 2 34" xfId="42852"/>
    <cellStyle name="SAPBEXHLevel2 2 35" xfId="42853"/>
    <cellStyle name="SAPBEXHLevel2 2 36" xfId="42854"/>
    <cellStyle name="SAPBEXHLevel2 2 37" xfId="42855"/>
    <cellStyle name="SAPBEXHLevel2 2 38" xfId="42856"/>
    <cellStyle name="SAPBEXHLevel2 2 39" xfId="42857"/>
    <cellStyle name="SAPBEXHLevel2 2 4" xfId="42858"/>
    <cellStyle name="SAPBEXHLevel2 2 4 2" xfId="42859"/>
    <cellStyle name="SAPBEXHLevel2 2 4 3" xfId="42860"/>
    <cellStyle name="SAPBEXHLevel2 2 4 4" xfId="42861"/>
    <cellStyle name="SAPBEXHLevel2 2 4 5" xfId="42862"/>
    <cellStyle name="SAPBEXHLevel2 2 4 6" xfId="42863"/>
    <cellStyle name="SAPBEXHLevel2 2 40" xfId="42864"/>
    <cellStyle name="SAPBEXHLevel2 2 41" xfId="42865"/>
    <cellStyle name="SAPBEXHLevel2 2 42" xfId="42866"/>
    <cellStyle name="SAPBEXHLevel2 2 5" xfId="42867"/>
    <cellStyle name="SAPBEXHLevel2 2 5 2" xfId="42868"/>
    <cellStyle name="SAPBEXHLevel2 2 5 3" xfId="42869"/>
    <cellStyle name="SAPBEXHLevel2 2 5 4" xfId="42870"/>
    <cellStyle name="SAPBEXHLevel2 2 5 5" xfId="42871"/>
    <cellStyle name="SAPBEXHLevel2 2 5 6" xfId="42872"/>
    <cellStyle name="SAPBEXHLevel2 2 6" xfId="42873"/>
    <cellStyle name="SAPBEXHLevel2 2 7" xfId="42874"/>
    <cellStyle name="SAPBEXHLevel2 2 8" xfId="42875"/>
    <cellStyle name="SAPBEXHLevel2 2 9" xfId="42876"/>
    <cellStyle name="SAPBEXHLevel2 20" xfId="42877"/>
    <cellStyle name="SAPBEXHLevel2 21" xfId="42878"/>
    <cellStyle name="SAPBEXHLevel2 22" xfId="42879"/>
    <cellStyle name="SAPBEXHLevel2 23" xfId="42880"/>
    <cellStyle name="SAPBEXHLevel2 24" xfId="42881"/>
    <cellStyle name="SAPBEXHLevel2 25" xfId="42882"/>
    <cellStyle name="SAPBEXHLevel2 26" xfId="42883"/>
    <cellStyle name="SAPBEXHLevel2 27" xfId="42884"/>
    <cellStyle name="SAPBEXHLevel2 28" xfId="42885"/>
    <cellStyle name="SAPBEXHLevel2 29" xfId="42886"/>
    <cellStyle name="SAPBEXHLevel2 3" xfId="42887"/>
    <cellStyle name="SAPBEXHLevel2 3 10" xfId="42888"/>
    <cellStyle name="SAPBEXHLevel2 3 11" xfId="42889"/>
    <cellStyle name="SAPBEXHLevel2 3 12" xfId="42890"/>
    <cellStyle name="SAPBEXHLevel2 3 13" xfId="42891"/>
    <cellStyle name="SAPBEXHLevel2 3 14" xfId="42892"/>
    <cellStyle name="SAPBEXHLevel2 3 15" xfId="42893"/>
    <cellStyle name="SAPBEXHLevel2 3 16" xfId="42894"/>
    <cellStyle name="SAPBEXHLevel2 3 17" xfId="42895"/>
    <cellStyle name="SAPBEXHLevel2 3 18" xfId="42896"/>
    <cellStyle name="SAPBEXHLevel2 3 19" xfId="42897"/>
    <cellStyle name="SAPBEXHLevel2 3 2" xfId="42898"/>
    <cellStyle name="SAPBEXHLevel2 3 2 10" xfId="42899"/>
    <cellStyle name="SAPBEXHLevel2 3 2 11" xfId="42900"/>
    <cellStyle name="SAPBEXHLevel2 3 2 12" xfId="42901"/>
    <cellStyle name="SAPBEXHLevel2 3 2 13" xfId="42902"/>
    <cellStyle name="SAPBEXHLevel2 3 2 14" xfId="42903"/>
    <cellStyle name="SAPBEXHLevel2 3 2 15" xfId="42904"/>
    <cellStyle name="SAPBEXHLevel2 3 2 16" xfId="42905"/>
    <cellStyle name="SAPBEXHLevel2 3 2 17" xfId="42906"/>
    <cellStyle name="SAPBEXHLevel2 3 2 18" xfId="42907"/>
    <cellStyle name="SAPBEXHLevel2 3 2 19" xfId="42908"/>
    <cellStyle name="SAPBEXHLevel2 3 2 2" xfId="42909"/>
    <cellStyle name="SAPBEXHLevel2 3 2 20" xfId="42910"/>
    <cellStyle name="SAPBEXHLevel2 3 2 21" xfId="42911"/>
    <cellStyle name="SAPBEXHLevel2 3 2 22" xfId="42912"/>
    <cellStyle name="SAPBEXHLevel2 3 2 23" xfId="42913"/>
    <cellStyle name="SAPBEXHLevel2 3 2 24" xfId="42914"/>
    <cellStyle name="SAPBEXHLevel2 3 2 25" xfId="42915"/>
    <cellStyle name="SAPBEXHLevel2 3 2 26" xfId="42916"/>
    <cellStyle name="SAPBEXHLevel2 3 2 27" xfId="42917"/>
    <cellStyle name="SAPBEXHLevel2 3 2 28" xfId="42918"/>
    <cellStyle name="SAPBEXHLevel2 3 2 29" xfId="42919"/>
    <cellStyle name="SAPBEXHLevel2 3 2 3" xfId="42920"/>
    <cellStyle name="SAPBEXHLevel2 3 2 30" xfId="42921"/>
    <cellStyle name="SAPBEXHLevel2 3 2 31" xfId="42922"/>
    <cellStyle name="SAPBEXHLevel2 3 2 32" xfId="42923"/>
    <cellStyle name="SAPBEXHLevel2 3 2 33" xfId="42924"/>
    <cellStyle name="SAPBEXHLevel2 3 2 34" xfId="42925"/>
    <cellStyle name="SAPBEXHLevel2 3 2 35" xfId="42926"/>
    <cellStyle name="SAPBEXHLevel2 3 2 36" xfId="42927"/>
    <cellStyle name="SAPBEXHLevel2 3 2 37" xfId="42928"/>
    <cellStyle name="SAPBEXHLevel2 3 2 38" xfId="42929"/>
    <cellStyle name="SAPBEXHLevel2 3 2 39" xfId="42930"/>
    <cellStyle name="SAPBEXHLevel2 3 2 4" xfId="42931"/>
    <cellStyle name="SAPBEXHLevel2 3 2 40" xfId="42932"/>
    <cellStyle name="SAPBEXHLevel2 3 2 41" xfId="42933"/>
    <cellStyle name="SAPBEXHLevel2 3 2 42" xfId="42934"/>
    <cellStyle name="SAPBEXHLevel2 3 2 43" xfId="42935"/>
    <cellStyle name="SAPBEXHLevel2 3 2 44" xfId="42936"/>
    <cellStyle name="SAPBEXHLevel2 3 2 5" xfId="42937"/>
    <cellStyle name="SAPBEXHLevel2 3 2 6" xfId="42938"/>
    <cellStyle name="SAPBEXHLevel2 3 2 7" xfId="42939"/>
    <cellStyle name="SAPBEXHLevel2 3 2 8" xfId="42940"/>
    <cellStyle name="SAPBEXHLevel2 3 2 9" xfId="42941"/>
    <cellStyle name="SAPBEXHLevel2 3 20" xfId="42942"/>
    <cellStyle name="SAPBEXHLevel2 3 21" xfId="42943"/>
    <cellStyle name="SAPBEXHLevel2 3 22" xfId="42944"/>
    <cellStyle name="SAPBEXHLevel2 3 23" xfId="42945"/>
    <cellStyle name="SAPBEXHLevel2 3 24" xfId="42946"/>
    <cellStyle name="SAPBEXHLevel2 3 25" xfId="42947"/>
    <cellStyle name="SAPBEXHLevel2 3 26" xfId="42948"/>
    <cellStyle name="SAPBEXHLevel2 3 27" xfId="42949"/>
    <cellStyle name="SAPBEXHLevel2 3 28" xfId="42950"/>
    <cellStyle name="SAPBEXHLevel2 3 29" xfId="42951"/>
    <cellStyle name="SAPBEXHLevel2 3 3" xfId="42952"/>
    <cellStyle name="SAPBEXHLevel2 3 30" xfId="42953"/>
    <cellStyle name="SAPBEXHLevel2 3 31" xfId="42954"/>
    <cellStyle name="SAPBEXHLevel2 3 32" xfId="42955"/>
    <cellStyle name="SAPBEXHLevel2 3 33" xfId="42956"/>
    <cellStyle name="SAPBEXHLevel2 3 34" xfId="42957"/>
    <cellStyle name="SAPBEXHLevel2 3 35" xfId="42958"/>
    <cellStyle name="SAPBEXHLevel2 3 36" xfId="42959"/>
    <cellStyle name="SAPBEXHLevel2 3 37" xfId="42960"/>
    <cellStyle name="SAPBEXHLevel2 3 38" xfId="42961"/>
    <cellStyle name="SAPBEXHLevel2 3 39" xfId="42962"/>
    <cellStyle name="SAPBEXHLevel2 3 4" xfId="42963"/>
    <cellStyle name="SAPBEXHLevel2 3 40" xfId="42964"/>
    <cellStyle name="SAPBEXHLevel2 3 41" xfId="42965"/>
    <cellStyle name="SAPBEXHLevel2 3 42" xfId="42966"/>
    <cellStyle name="SAPBEXHLevel2 3 43" xfId="42967"/>
    <cellStyle name="SAPBEXHLevel2 3 44" xfId="42968"/>
    <cellStyle name="SAPBEXHLevel2 3 45" xfId="42969"/>
    <cellStyle name="SAPBEXHLevel2 3 5" xfId="42970"/>
    <cellStyle name="SAPBEXHLevel2 3 6" xfId="42971"/>
    <cellStyle name="SAPBEXHLevel2 3 7" xfId="42972"/>
    <cellStyle name="SAPBEXHLevel2 3 8" xfId="42973"/>
    <cellStyle name="SAPBEXHLevel2 3 9" xfId="42974"/>
    <cellStyle name="SAPBEXHLevel2 30" xfId="42975"/>
    <cellStyle name="SAPBEXHLevel2 31" xfId="42976"/>
    <cellStyle name="SAPBEXHLevel2 32" xfId="42977"/>
    <cellStyle name="SAPBEXHLevel2 33" xfId="42978"/>
    <cellStyle name="SAPBEXHLevel2 34" xfId="42979"/>
    <cellStyle name="SAPBEXHLevel2 35" xfId="42980"/>
    <cellStyle name="SAPBEXHLevel2 36" xfId="42981"/>
    <cellStyle name="SAPBEXHLevel2 37" xfId="42982"/>
    <cellStyle name="SAPBEXHLevel2 38" xfId="42983"/>
    <cellStyle name="SAPBEXHLevel2 39" xfId="42984"/>
    <cellStyle name="SAPBEXHLevel2 4" xfId="42985"/>
    <cellStyle name="SAPBEXHLevel2 4 10" xfId="42986"/>
    <cellStyle name="SAPBEXHLevel2 4 11" xfId="42987"/>
    <cellStyle name="SAPBEXHLevel2 4 12" xfId="42988"/>
    <cellStyle name="SAPBEXHLevel2 4 13" xfId="42989"/>
    <cellStyle name="SAPBEXHLevel2 4 14" xfId="42990"/>
    <cellStyle name="SAPBEXHLevel2 4 15" xfId="42991"/>
    <cellStyle name="SAPBEXHLevel2 4 16" xfId="42992"/>
    <cellStyle name="SAPBEXHLevel2 4 17" xfId="42993"/>
    <cellStyle name="SAPBEXHLevel2 4 18" xfId="42994"/>
    <cellStyle name="SAPBEXHLevel2 4 19" xfId="42995"/>
    <cellStyle name="SAPBEXHLevel2 4 2" xfId="42996"/>
    <cellStyle name="SAPBEXHLevel2 4 20" xfId="42997"/>
    <cellStyle name="SAPBEXHLevel2 4 21" xfId="42998"/>
    <cellStyle name="SAPBEXHLevel2 4 3" xfId="42999"/>
    <cellStyle name="SAPBEXHLevel2 4 4" xfId="43000"/>
    <cellStyle name="SAPBEXHLevel2 4 5" xfId="43001"/>
    <cellStyle name="SAPBEXHLevel2 4 6" xfId="43002"/>
    <cellStyle name="SAPBEXHLevel2 4 7" xfId="43003"/>
    <cellStyle name="SAPBEXHLevel2 4 8" xfId="43004"/>
    <cellStyle name="SAPBEXHLevel2 4 9" xfId="43005"/>
    <cellStyle name="SAPBEXHLevel2 40" xfId="43006"/>
    <cellStyle name="SAPBEXHLevel2 41" xfId="43007"/>
    <cellStyle name="SAPBEXHLevel2 42" xfId="43008"/>
    <cellStyle name="SAPBEXHLevel2 43" xfId="43009"/>
    <cellStyle name="SAPBEXHLevel2 44" xfId="43010"/>
    <cellStyle name="SAPBEXHLevel2 5" xfId="43011"/>
    <cellStyle name="SAPBEXHLevel2 5 2" xfId="43012"/>
    <cellStyle name="SAPBEXHLevel2 5 3" xfId="43013"/>
    <cellStyle name="SAPBEXHLevel2 5 4" xfId="43014"/>
    <cellStyle name="SAPBEXHLevel2 5 5" xfId="43015"/>
    <cellStyle name="SAPBEXHLevel2 5 6" xfId="43016"/>
    <cellStyle name="SAPBEXHLevel2 6" xfId="43017"/>
    <cellStyle name="SAPBEXHLevel2 6 2" xfId="43018"/>
    <cellStyle name="SAPBEXHLevel2 6 3" xfId="43019"/>
    <cellStyle name="SAPBEXHLevel2 6 4" xfId="43020"/>
    <cellStyle name="SAPBEXHLevel2 6 5" xfId="43021"/>
    <cellStyle name="SAPBEXHLevel2 6 6" xfId="43022"/>
    <cellStyle name="SAPBEXHLevel2 7" xfId="43023"/>
    <cellStyle name="SAPBEXHLevel2 8" xfId="43024"/>
    <cellStyle name="SAPBEXHLevel2 9" xfId="43025"/>
    <cellStyle name="SAPBEXHLevel2X" xfId="43026"/>
    <cellStyle name="SAPBEXHLevel2X 10" xfId="43027"/>
    <cellStyle name="SAPBEXHLevel2X 11" xfId="43028"/>
    <cellStyle name="SAPBEXHLevel2X 12" xfId="43029"/>
    <cellStyle name="SAPBEXHLevel2X 13" xfId="43030"/>
    <cellStyle name="SAPBEXHLevel2X 14" xfId="43031"/>
    <cellStyle name="SAPBEXHLevel2X 15" xfId="43032"/>
    <cellStyle name="SAPBEXHLevel2X 16" xfId="43033"/>
    <cellStyle name="SAPBEXHLevel2X 17" xfId="43034"/>
    <cellStyle name="SAPBEXHLevel2X 18" xfId="43035"/>
    <cellStyle name="SAPBEXHLevel2X 19" xfId="43036"/>
    <cellStyle name="SAPBEXHLevel2X 2" xfId="43037"/>
    <cellStyle name="SAPBEXHLevel2X 2 10" xfId="43038"/>
    <cellStyle name="SAPBEXHLevel2X 2 11" xfId="43039"/>
    <cellStyle name="SAPBEXHLevel2X 2 12" xfId="43040"/>
    <cellStyle name="SAPBEXHLevel2X 2 13" xfId="43041"/>
    <cellStyle name="SAPBEXHLevel2X 2 14" xfId="43042"/>
    <cellStyle name="SAPBEXHLevel2X 2 15" xfId="43043"/>
    <cellStyle name="SAPBEXHLevel2X 2 16" xfId="43044"/>
    <cellStyle name="SAPBEXHLevel2X 2 17" xfId="43045"/>
    <cellStyle name="SAPBEXHLevel2X 2 18" xfId="43046"/>
    <cellStyle name="SAPBEXHLevel2X 2 19" xfId="43047"/>
    <cellStyle name="SAPBEXHLevel2X 2 2" xfId="43048"/>
    <cellStyle name="SAPBEXHLevel2X 2 2 10" xfId="43049"/>
    <cellStyle name="SAPBEXHLevel2X 2 2 11" xfId="43050"/>
    <cellStyle name="SAPBEXHLevel2X 2 2 12" xfId="43051"/>
    <cellStyle name="SAPBEXHLevel2X 2 2 13" xfId="43052"/>
    <cellStyle name="SAPBEXHLevel2X 2 2 14" xfId="43053"/>
    <cellStyle name="SAPBEXHLevel2X 2 2 15" xfId="43054"/>
    <cellStyle name="SAPBEXHLevel2X 2 2 16" xfId="43055"/>
    <cellStyle name="SAPBEXHLevel2X 2 2 17" xfId="43056"/>
    <cellStyle name="SAPBEXHLevel2X 2 2 18" xfId="43057"/>
    <cellStyle name="SAPBEXHLevel2X 2 2 19" xfId="43058"/>
    <cellStyle name="SAPBEXHLevel2X 2 2 2" xfId="43059"/>
    <cellStyle name="SAPBEXHLevel2X 2 2 2 10" xfId="43060"/>
    <cellStyle name="SAPBEXHLevel2X 2 2 2 11" xfId="43061"/>
    <cellStyle name="SAPBEXHLevel2X 2 2 2 12" xfId="43062"/>
    <cellStyle name="SAPBEXHLevel2X 2 2 2 13" xfId="43063"/>
    <cellStyle name="SAPBEXHLevel2X 2 2 2 14" xfId="43064"/>
    <cellStyle name="SAPBEXHLevel2X 2 2 2 15" xfId="43065"/>
    <cellStyle name="SAPBEXHLevel2X 2 2 2 16" xfId="43066"/>
    <cellStyle name="SAPBEXHLevel2X 2 2 2 17" xfId="43067"/>
    <cellStyle name="SAPBEXHLevel2X 2 2 2 18" xfId="43068"/>
    <cellStyle name="SAPBEXHLevel2X 2 2 2 19" xfId="43069"/>
    <cellStyle name="SAPBEXHLevel2X 2 2 2 2" xfId="43070"/>
    <cellStyle name="SAPBEXHLevel2X 2 2 2 20" xfId="43071"/>
    <cellStyle name="SAPBEXHLevel2X 2 2 2 21" xfId="43072"/>
    <cellStyle name="SAPBEXHLevel2X 2 2 2 22" xfId="43073"/>
    <cellStyle name="SAPBEXHLevel2X 2 2 2 23" xfId="43074"/>
    <cellStyle name="SAPBEXHLevel2X 2 2 2 24" xfId="43075"/>
    <cellStyle name="SAPBEXHLevel2X 2 2 2 25" xfId="43076"/>
    <cellStyle name="SAPBEXHLevel2X 2 2 2 26" xfId="43077"/>
    <cellStyle name="SAPBEXHLevel2X 2 2 2 27" xfId="43078"/>
    <cellStyle name="SAPBEXHLevel2X 2 2 2 28" xfId="43079"/>
    <cellStyle name="SAPBEXHLevel2X 2 2 2 29" xfId="43080"/>
    <cellStyle name="SAPBEXHLevel2X 2 2 2 3" xfId="43081"/>
    <cellStyle name="SAPBEXHLevel2X 2 2 2 30" xfId="43082"/>
    <cellStyle name="SAPBEXHLevel2X 2 2 2 31" xfId="43083"/>
    <cellStyle name="SAPBEXHLevel2X 2 2 2 32" xfId="43084"/>
    <cellStyle name="SAPBEXHLevel2X 2 2 2 33" xfId="43085"/>
    <cellStyle name="SAPBEXHLevel2X 2 2 2 34" xfId="43086"/>
    <cellStyle name="SAPBEXHLevel2X 2 2 2 35" xfId="43087"/>
    <cellStyle name="SAPBEXHLevel2X 2 2 2 36" xfId="43088"/>
    <cellStyle name="SAPBEXHLevel2X 2 2 2 37" xfId="43089"/>
    <cellStyle name="SAPBEXHLevel2X 2 2 2 38" xfId="43090"/>
    <cellStyle name="SAPBEXHLevel2X 2 2 2 39" xfId="43091"/>
    <cellStyle name="SAPBEXHLevel2X 2 2 2 4" xfId="43092"/>
    <cellStyle name="SAPBEXHLevel2X 2 2 2 40" xfId="43093"/>
    <cellStyle name="SAPBEXHLevel2X 2 2 2 41" xfId="43094"/>
    <cellStyle name="SAPBEXHLevel2X 2 2 2 42" xfId="43095"/>
    <cellStyle name="SAPBEXHLevel2X 2 2 2 43" xfId="43096"/>
    <cellStyle name="SAPBEXHLevel2X 2 2 2 44" xfId="43097"/>
    <cellStyle name="SAPBEXHLevel2X 2 2 2 5" xfId="43098"/>
    <cellStyle name="SAPBEXHLevel2X 2 2 2 6" xfId="43099"/>
    <cellStyle name="SAPBEXHLevel2X 2 2 2 7" xfId="43100"/>
    <cellStyle name="SAPBEXHLevel2X 2 2 2 8" xfId="43101"/>
    <cellStyle name="SAPBEXHLevel2X 2 2 2 9" xfId="43102"/>
    <cellStyle name="SAPBEXHLevel2X 2 2 20" xfId="43103"/>
    <cellStyle name="SAPBEXHLevel2X 2 2 21" xfId="43104"/>
    <cellStyle name="SAPBEXHLevel2X 2 2 22" xfId="43105"/>
    <cellStyle name="SAPBEXHLevel2X 2 2 23" xfId="43106"/>
    <cellStyle name="SAPBEXHLevel2X 2 2 24" xfId="43107"/>
    <cellStyle name="SAPBEXHLevel2X 2 2 25" xfId="43108"/>
    <cellStyle name="SAPBEXHLevel2X 2 2 26" xfId="43109"/>
    <cellStyle name="SAPBEXHLevel2X 2 2 27" xfId="43110"/>
    <cellStyle name="SAPBEXHLevel2X 2 2 28" xfId="43111"/>
    <cellStyle name="SAPBEXHLevel2X 2 2 29" xfId="43112"/>
    <cellStyle name="SAPBEXHLevel2X 2 2 3" xfId="43113"/>
    <cellStyle name="SAPBEXHLevel2X 2 2 30" xfId="43114"/>
    <cellStyle name="SAPBEXHLevel2X 2 2 31" xfId="43115"/>
    <cellStyle name="SAPBEXHLevel2X 2 2 32" xfId="43116"/>
    <cellStyle name="SAPBEXHLevel2X 2 2 33" xfId="43117"/>
    <cellStyle name="SAPBEXHLevel2X 2 2 34" xfId="43118"/>
    <cellStyle name="SAPBEXHLevel2X 2 2 35" xfId="43119"/>
    <cellStyle name="SAPBEXHLevel2X 2 2 36" xfId="43120"/>
    <cellStyle name="SAPBEXHLevel2X 2 2 37" xfId="43121"/>
    <cellStyle name="SAPBEXHLevel2X 2 2 38" xfId="43122"/>
    <cellStyle name="SAPBEXHLevel2X 2 2 39" xfId="43123"/>
    <cellStyle name="SAPBEXHLevel2X 2 2 4" xfId="43124"/>
    <cellStyle name="SAPBEXHLevel2X 2 2 40" xfId="43125"/>
    <cellStyle name="SAPBEXHLevel2X 2 2 41" xfId="43126"/>
    <cellStyle name="SAPBEXHLevel2X 2 2 42" xfId="43127"/>
    <cellStyle name="SAPBEXHLevel2X 2 2 43" xfId="43128"/>
    <cellStyle name="SAPBEXHLevel2X 2 2 44" xfId="43129"/>
    <cellStyle name="SAPBEXHLevel2X 2 2 45" xfId="43130"/>
    <cellStyle name="SAPBEXHLevel2X 2 2 5" xfId="43131"/>
    <cellStyle name="SAPBEXHLevel2X 2 2 6" xfId="43132"/>
    <cellStyle name="SAPBEXHLevel2X 2 2 7" xfId="43133"/>
    <cellStyle name="SAPBEXHLevel2X 2 2 8" xfId="43134"/>
    <cellStyle name="SAPBEXHLevel2X 2 2 9" xfId="43135"/>
    <cellStyle name="SAPBEXHLevel2X 2 20" xfId="43136"/>
    <cellStyle name="SAPBEXHLevel2X 2 21" xfId="43137"/>
    <cellStyle name="SAPBEXHLevel2X 2 22" xfId="43138"/>
    <cellStyle name="SAPBEXHLevel2X 2 23" xfId="43139"/>
    <cellStyle name="SAPBEXHLevel2X 2 24" xfId="43140"/>
    <cellStyle name="SAPBEXHLevel2X 2 25" xfId="43141"/>
    <cellStyle name="SAPBEXHLevel2X 2 26" xfId="43142"/>
    <cellStyle name="SAPBEXHLevel2X 2 27" xfId="43143"/>
    <cellStyle name="SAPBEXHLevel2X 2 28" xfId="43144"/>
    <cellStyle name="SAPBEXHLevel2X 2 29" xfId="43145"/>
    <cellStyle name="SAPBEXHLevel2X 2 3" xfId="43146"/>
    <cellStyle name="SAPBEXHLevel2X 2 3 10" xfId="43147"/>
    <cellStyle name="SAPBEXHLevel2X 2 3 11" xfId="43148"/>
    <cellStyle name="SAPBEXHLevel2X 2 3 12" xfId="43149"/>
    <cellStyle name="SAPBEXHLevel2X 2 3 13" xfId="43150"/>
    <cellStyle name="SAPBEXHLevel2X 2 3 14" xfId="43151"/>
    <cellStyle name="SAPBEXHLevel2X 2 3 15" xfId="43152"/>
    <cellStyle name="SAPBEXHLevel2X 2 3 16" xfId="43153"/>
    <cellStyle name="SAPBEXHLevel2X 2 3 17" xfId="43154"/>
    <cellStyle name="SAPBEXHLevel2X 2 3 18" xfId="43155"/>
    <cellStyle name="SAPBEXHLevel2X 2 3 19" xfId="43156"/>
    <cellStyle name="SAPBEXHLevel2X 2 3 2" xfId="43157"/>
    <cellStyle name="SAPBEXHLevel2X 2 3 20" xfId="43158"/>
    <cellStyle name="SAPBEXHLevel2X 2 3 21" xfId="43159"/>
    <cellStyle name="SAPBEXHLevel2X 2 3 3" xfId="43160"/>
    <cellStyle name="SAPBEXHLevel2X 2 3 4" xfId="43161"/>
    <cellStyle name="SAPBEXHLevel2X 2 3 5" xfId="43162"/>
    <cellStyle name="SAPBEXHLevel2X 2 3 6" xfId="43163"/>
    <cellStyle name="SAPBEXHLevel2X 2 3 7" xfId="43164"/>
    <cellStyle name="SAPBEXHLevel2X 2 3 8" xfId="43165"/>
    <cellStyle name="SAPBEXHLevel2X 2 3 9" xfId="43166"/>
    <cellStyle name="SAPBEXHLevel2X 2 30" xfId="43167"/>
    <cellStyle name="SAPBEXHLevel2X 2 31" xfId="43168"/>
    <cellStyle name="SAPBEXHLevel2X 2 32" xfId="43169"/>
    <cellStyle name="SAPBEXHLevel2X 2 33" xfId="43170"/>
    <cellStyle name="SAPBEXHLevel2X 2 34" xfId="43171"/>
    <cellStyle name="SAPBEXHLevel2X 2 35" xfId="43172"/>
    <cellStyle name="SAPBEXHLevel2X 2 36" xfId="43173"/>
    <cellStyle name="SAPBEXHLevel2X 2 37" xfId="43174"/>
    <cellStyle name="SAPBEXHLevel2X 2 38" xfId="43175"/>
    <cellStyle name="SAPBEXHLevel2X 2 39" xfId="43176"/>
    <cellStyle name="SAPBEXHLevel2X 2 4" xfId="43177"/>
    <cellStyle name="SAPBEXHLevel2X 2 4 2" xfId="43178"/>
    <cellStyle name="SAPBEXHLevel2X 2 4 3" xfId="43179"/>
    <cellStyle name="SAPBEXHLevel2X 2 4 4" xfId="43180"/>
    <cellStyle name="SAPBEXHLevel2X 2 4 5" xfId="43181"/>
    <cellStyle name="SAPBEXHLevel2X 2 4 6" xfId="43182"/>
    <cellStyle name="SAPBEXHLevel2X 2 40" xfId="43183"/>
    <cellStyle name="SAPBEXHLevel2X 2 41" xfId="43184"/>
    <cellStyle name="SAPBEXHLevel2X 2 42" xfId="43185"/>
    <cellStyle name="SAPBEXHLevel2X 2 5" xfId="43186"/>
    <cellStyle name="SAPBEXHLevel2X 2 5 2" xfId="43187"/>
    <cellStyle name="SAPBEXHLevel2X 2 5 3" xfId="43188"/>
    <cellStyle name="SAPBEXHLevel2X 2 5 4" xfId="43189"/>
    <cellStyle name="SAPBEXHLevel2X 2 5 5" xfId="43190"/>
    <cellStyle name="SAPBEXHLevel2X 2 5 6" xfId="43191"/>
    <cellStyle name="SAPBEXHLevel2X 2 6" xfId="43192"/>
    <cellStyle name="SAPBEXHLevel2X 2 7" xfId="43193"/>
    <cellStyle name="SAPBEXHLevel2X 2 8" xfId="43194"/>
    <cellStyle name="SAPBEXHLevel2X 2 9" xfId="43195"/>
    <cellStyle name="SAPBEXHLevel2X 20" xfId="43196"/>
    <cellStyle name="SAPBEXHLevel2X 21" xfId="43197"/>
    <cellStyle name="SAPBEXHLevel2X 22" xfId="43198"/>
    <cellStyle name="SAPBEXHLevel2X 23" xfId="43199"/>
    <cellStyle name="SAPBEXHLevel2X 24" xfId="43200"/>
    <cellStyle name="SAPBEXHLevel2X 25" xfId="43201"/>
    <cellStyle name="SAPBEXHLevel2X 26" xfId="43202"/>
    <cellStyle name="SAPBEXHLevel2X 27" xfId="43203"/>
    <cellStyle name="SAPBEXHLevel2X 28" xfId="43204"/>
    <cellStyle name="SAPBEXHLevel2X 29" xfId="43205"/>
    <cellStyle name="SAPBEXHLevel2X 3" xfId="43206"/>
    <cellStyle name="SAPBEXHLevel2X 3 10" xfId="43207"/>
    <cellStyle name="SAPBEXHLevel2X 3 11" xfId="43208"/>
    <cellStyle name="SAPBEXHLevel2X 3 12" xfId="43209"/>
    <cellStyle name="SAPBEXHLevel2X 3 13" xfId="43210"/>
    <cellStyle name="SAPBEXHLevel2X 3 14" xfId="43211"/>
    <cellStyle name="SAPBEXHLevel2X 3 15" xfId="43212"/>
    <cellStyle name="SAPBEXHLevel2X 3 16" xfId="43213"/>
    <cellStyle name="SAPBEXHLevel2X 3 17" xfId="43214"/>
    <cellStyle name="SAPBEXHLevel2X 3 18" xfId="43215"/>
    <cellStyle name="SAPBEXHLevel2X 3 19" xfId="43216"/>
    <cellStyle name="SAPBEXHLevel2X 3 2" xfId="43217"/>
    <cellStyle name="SAPBEXHLevel2X 3 2 10" xfId="43218"/>
    <cellStyle name="SAPBEXHLevel2X 3 2 11" xfId="43219"/>
    <cellStyle name="SAPBEXHLevel2X 3 2 12" xfId="43220"/>
    <cellStyle name="SAPBEXHLevel2X 3 2 13" xfId="43221"/>
    <cellStyle name="SAPBEXHLevel2X 3 2 14" xfId="43222"/>
    <cellStyle name="SAPBEXHLevel2X 3 2 15" xfId="43223"/>
    <cellStyle name="SAPBEXHLevel2X 3 2 16" xfId="43224"/>
    <cellStyle name="SAPBEXHLevel2X 3 2 17" xfId="43225"/>
    <cellStyle name="SAPBEXHLevel2X 3 2 18" xfId="43226"/>
    <cellStyle name="SAPBEXHLevel2X 3 2 19" xfId="43227"/>
    <cellStyle name="SAPBEXHLevel2X 3 2 2" xfId="43228"/>
    <cellStyle name="SAPBEXHLevel2X 3 2 20" xfId="43229"/>
    <cellStyle name="SAPBEXHLevel2X 3 2 21" xfId="43230"/>
    <cellStyle name="SAPBEXHLevel2X 3 2 22" xfId="43231"/>
    <cellStyle name="SAPBEXHLevel2X 3 2 23" xfId="43232"/>
    <cellStyle name="SAPBEXHLevel2X 3 2 24" xfId="43233"/>
    <cellStyle name="SAPBEXHLevel2X 3 2 25" xfId="43234"/>
    <cellStyle name="SAPBEXHLevel2X 3 2 26" xfId="43235"/>
    <cellStyle name="SAPBEXHLevel2X 3 2 27" xfId="43236"/>
    <cellStyle name="SAPBEXHLevel2X 3 2 28" xfId="43237"/>
    <cellStyle name="SAPBEXHLevel2X 3 2 29" xfId="43238"/>
    <cellStyle name="SAPBEXHLevel2X 3 2 3" xfId="43239"/>
    <cellStyle name="SAPBEXHLevel2X 3 2 30" xfId="43240"/>
    <cellStyle name="SAPBEXHLevel2X 3 2 31" xfId="43241"/>
    <cellStyle name="SAPBEXHLevel2X 3 2 32" xfId="43242"/>
    <cellStyle name="SAPBEXHLevel2X 3 2 33" xfId="43243"/>
    <cellStyle name="SAPBEXHLevel2X 3 2 34" xfId="43244"/>
    <cellStyle name="SAPBEXHLevel2X 3 2 35" xfId="43245"/>
    <cellStyle name="SAPBEXHLevel2X 3 2 36" xfId="43246"/>
    <cellStyle name="SAPBEXHLevel2X 3 2 37" xfId="43247"/>
    <cellStyle name="SAPBEXHLevel2X 3 2 38" xfId="43248"/>
    <cellStyle name="SAPBEXHLevel2X 3 2 39" xfId="43249"/>
    <cellStyle name="SAPBEXHLevel2X 3 2 4" xfId="43250"/>
    <cellStyle name="SAPBEXHLevel2X 3 2 40" xfId="43251"/>
    <cellStyle name="SAPBEXHLevel2X 3 2 41" xfId="43252"/>
    <cellStyle name="SAPBEXHLevel2X 3 2 42" xfId="43253"/>
    <cellStyle name="SAPBEXHLevel2X 3 2 43" xfId="43254"/>
    <cellStyle name="SAPBEXHLevel2X 3 2 44" xfId="43255"/>
    <cellStyle name="SAPBEXHLevel2X 3 2 5" xfId="43256"/>
    <cellStyle name="SAPBEXHLevel2X 3 2 6" xfId="43257"/>
    <cellStyle name="SAPBEXHLevel2X 3 2 7" xfId="43258"/>
    <cellStyle name="SAPBEXHLevel2X 3 2 8" xfId="43259"/>
    <cellStyle name="SAPBEXHLevel2X 3 2 9" xfId="43260"/>
    <cellStyle name="SAPBEXHLevel2X 3 20" xfId="43261"/>
    <cellStyle name="SAPBEXHLevel2X 3 21" xfId="43262"/>
    <cellStyle name="SAPBEXHLevel2X 3 22" xfId="43263"/>
    <cellStyle name="SAPBEXHLevel2X 3 23" xfId="43264"/>
    <cellStyle name="SAPBEXHLevel2X 3 24" xfId="43265"/>
    <cellStyle name="SAPBEXHLevel2X 3 25" xfId="43266"/>
    <cellStyle name="SAPBEXHLevel2X 3 26" xfId="43267"/>
    <cellStyle name="SAPBEXHLevel2X 3 27" xfId="43268"/>
    <cellStyle name="SAPBEXHLevel2X 3 28" xfId="43269"/>
    <cellStyle name="SAPBEXHLevel2X 3 29" xfId="43270"/>
    <cellStyle name="SAPBEXHLevel2X 3 3" xfId="43271"/>
    <cellStyle name="SAPBEXHLevel2X 3 30" xfId="43272"/>
    <cellStyle name="SAPBEXHLevel2X 3 31" xfId="43273"/>
    <cellStyle name="SAPBEXHLevel2X 3 32" xfId="43274"/>
    <cellStyle name="SAPBEXHLevel2X 3 33" xfId="43275"/>
    <cellStyle name="SAPBEXHLevel2X 3 34" xfId="43276"/>
    <cellStyle name="SAPBEXHLevel2X 3 35" xfId="43277"/>
    <cellStyle name="SAPBEXHLevel2X 3 36" xfId="43278"/>
    <cellStyle name="SAPBEXHLevel2X 3 37" xfId="43279"/>
    <cellStyle name="SAPBEXHLevel2X 3 38" xfId="43280"/>
    <cellStyle name="SAPBEXHLevel2X 3 39" xfId="43281"/>
    <cellStyle name="SAPBEXHLevel2X 3 4" xfId="43282"/>
    <cellStyle name="SAPBEXHLevel2X 3 40" xfId="43283"/>
    <cellStyle name="SAPBEXHLevel2X 3 41" xfId="43284"/>
    <cellStyle name="SAPBEXHLevel2X 3 42" xfId="43285"/>
    <cellStyle name="SAPBEXHLevel2X 3 43" xfId="43286"/>
    <cellStyle name="SAPBEXHLevel2X 3 44" xfId="43287"/>
    <cellStyle name="SAPBEXHLevel2X 3 45" xfId="43288"/>
    <cellStyle name="SAPBEXHLevel2X 3 5" xfId="43289"/>
    <cellStyle name="SAPBEXHLevel2X 3 6" xfId="43290"/>
    <cellStyle name="SAPBEXHLevel2X 3 7" xfId="43291"/>
    <cellStyle name="SAPBEXHLevel2X 3 8" xfId="43292"/>
    <cellStyle name="SAPBEXHLevel2X 3 9" xfId="43293"/>
    <cellStyle name="SAPBEXHLevel2X 30" xfId="43294"/>
    <cellStyle name="SAPBEXHLevel2X 31" xfId="43295"/>
    <cellStyle name="SAPBEXHLevel2X 32" xfId="43296"/>
    <cellStyle name="SAPBEXHLevel2X 33" xfId="43297"/>
    <cellStyle name="SAPBEXHLevel2X 34" xfId="43298"/>
    <cellStyle name="SAPBEXHLevel2X 35" xfId="43299"/>
    <cellStyle name="SAPBEXHLevel2X 36" xfId="43300"/>
    <cellStyle name="SAPBEXHLevel2X 37" xfId="43301"/>
    <cellStyle name="SAPBEXHLevel2X 38" xfId="43302"/>
    <cellStyle name="SAPBEXHLevel2X 39" xfId="43303"/>
    <cellStyle name="SAPBEXHLevel2X 4" xfId="43304"/>
    <cellStyle name="SAPBEXHLevel2X 4 10" xfId="43305"/>
    <cellStyle name="SAPBEXHLevel2X 4 11" xfId="43306"/>
    <cellStyle name="SAPBEXHLevel2X 4 12" xfId="43307"/>
    <cellStyle name="SAPBEXHLevel2X 4 13" xfId="43308"/>
    <cellStyle name="SAPBEXHLevel2X 4 14" xfId="43309"/>
    <cellStyle name="SAPBEXHLevel2X 4 15" xfId="43310"/>
    <cellStyle name="SAPBEXHLevel2X 4 16" xfId="43311"/>
    <cellStyle name="SAPBEXHLevel2X 4 17" xfId="43312"/>
    <cellStyle name="SAPBEXHLevel2X 4 18" xfId="43313"/>
    <cellStyle name="SAPBEXHLevel2X 4 19" xfId="43314"/>
    <cellStyle name="SAPBEXHLevel2X 4 2" xfId="43315"/>
    <cellStyle name="SAPBEXHLevel2X 4 20" xfId="43316"/>
    <cellStyle name="SAPBEXHLevel2X 4 21" xfId="43317"/>
    <cellStyle name="SAPBEXHLevel2X 4 3" xfId="43318"/>
    <cellStyle name="SAPBEXHLevel2X 4 4" xfId="43319"/>
    <cellStyle name="SAPBEXHLevel2X 4 5" xfId="43320"/>
    <cellStyle name="SAPBEXHLevel2X 4 6" xfId="43321"/>
    <cellStyle name="SAPBEXHLevel2X 4 7" xfId="43322"/>
    <cellStyle name="SAPBEXHLevel2X 4 8" xfId="43323"/>
    <cellStyle name="SAPBEXHLevel2X 4 9" xfId="43324"/>
    <cellStyle name="SAPBEXHLevel2X 40" xfId="43325"/>
    <cellStyle name="SAPBEXHLevel2X 41" xfId="43326"/>
    <cellStyle name="SAPBEXHLevel2X 42" xfId="43327"/>
    <cellStyle name="SAPBEXHLevel2X 43" xfId="43328"/>
    <cellStyle name="SAPBEXHLevel2X 44" xfId="43329"/>
    <cellStyle name="SAPBEXHLevel2X 5" xfId="43330"/>
    <cellStyle name="SAPBEXHLevel2X 5 2" xfId="43331"/>
    <cellStyle name="SAPBEXHLevel2X 5 3" xfId="43332"/>
    <cellStyle name="SAPBEXHLevel2X 5 4" xfId="43333"/>
    <cellStyle name="SAPBEXHLevel2X 5 5" xfId="43334"/>
    <cellStyle name="SAPBEXHLevel2X 5 6" xfId="43335"/>
    <cellStyle name="SAPBEXHLevel2X 6" xfId="43336"/>
    <cellStyle name="SAPBEXHLevel2X 6 2" xfId="43337"/>
    <cellStyle name="SAPBEXHLevel2X 6 3" xfId="43338"/>
    <cellStyle name="SAPBEXHLevel2X 6 4" xfId="43339"/>
    <cellStyle name="SAPBEXHLevel2X 6 5" xfId="43340"/>
    <cellStyle name="SAPBEXHLevel2X 6 6" xfId="43341"/>
    <cellStyle name="SAPBEXHLevel2X 7" xfId="43342"/>
    <cellStyle name="SAPBEXHLevel2X 8" xfId="43343"/>
    <cellStyle name="SAPBEXHLevel2X 9" xfId="43344"/>
    <cellStyle name="SAPBEXHLevel3" xfId="43345"/>
    <cellStyle name="SAPBEXHLevel3 10" xfId="43346"/>
    <cellStyle name="SAPBEXHLevel3 11" xfId="43347"/>
    <cellStyle name="SAPBEXHLevel3 12" xfId="43348"/>
    <cellStyle name="SAPBEXHLevel3 13" xfId="43349"/>
    <cellStyle name="SAPBEXHLevel3 14" xfId="43350"/>
    <cellStyle name="SAPBEXHLevel3 15" xfId="43351"/>
    <cellStyle name="SAPBEXHLevel3 16" xfId="43352"/>
    <cellStyle name="SAPBEXHLevel3 17" xfId="43353"/>
    <cellStyle name="SAPBEXHLevel3 18" xfId="43354"/>
    <cellStyle name="SAPBEXHLevel3 19" xfId="43355"/>
    <cellStyle name="SAPBEXHLevel3 2" xfId="43356"/>
    <cellStyle name="SAPBEXHLevel3 2 10" xfId="43357"/>
    <cellStyle name="SAPBEXHLevel3 2 11" xfId="43358"/>
    <cellStyle name="SAPBEXHLevel3 2 12" xfId="43359"/>
    <cellStyle name="SAPBEXHLevel3 2 13" xfId="43360"/>
    <cellStyle name="SAPBEXHLevel3 2 14" xfId="43361"/>
    <cellStyle name="SAPBEXHLevel3 2 15" xfId="43362"/>
    <cellStyle name="SAPBEXHLevel3 2 16" xfId="43363"/>
    <cellStyle name="SAPBEXHLevel3 2 17" xfId="43364"/>
    <cellStyle name="SAPBEXHLevel3 2 18" xfId="43365"/>
    <cellStyle name="SAPBEXHLevel3 2 19" xfId="43366"/>
    <cellStyle name="SAPBEXHLevel3 2 2" xfId="43367"/>
    <cellStyle name="SAPBEXHLevel3 2 2 10" xfId="43368"/>
    <cellStyle name="SAPBEXHLevel3 2 2 11" xfId="43369"/>
    <cellStyle name="SAPBEXHLevel3 2 2 12" xfId="43370"/>
    <cellStyle name="SAPBEXHLevel3 2 2 13" xfId="43371"/>
    <cellStyle name="SAPBEXHLevel3 2 2 14" xfId="43372"/>
    <cellStyle name="SAPBEXHLevel3 2 2 15" xfId="43373"/>
    <cellStyle name="SAPBEXHLevel3 2 2 16" xfId="43374"/>
    <cellStyle name="SAPBEXHLevel3 2 2 17" xfId="43375"/>
    <cellStyle name="SAPBEXHLevel3 2 2 18" xfId="43376"/>
    <cellStyle name="SAPBEXHLevel3 2 2 19" xfId="43377"/>
    <cellStyle name="SAPBEXHLevel3 2 2 2" xfId="43378"/>
    <cellStyle name="SAPBEXHLevel3 2 2 2 10" xfId="43379"/>
    <cellStyle name="SAPBEXHLevel3 2 2 2 11" xfId="43380"/>
    <cellStyle name="SAPBEXHLevel3 2 2 2 12" xfId="43381"/>
    <cellStyle name="SAPBEXHLevel3 2 2 2 13" xfId="43382"/>
    <cellStyle name="SAPBEXHLevel3 2 2 2 14" xfId="43383"/>
    <cellStyle name="SAPBEXHLevel3 2 2 2 15" xfId="43384"/>
    <cellStyle name="SAPBEXHLevel3 2 2 2 16" xfId="43385"/>
    <cellStyle name="SAPBEXHLevel3 2 2 2 17" xfId="43386"/>
    <cellStyle name="SAPBEXHLevel3 2 2 2 18" xfId="43387"/>
    <cellStyle name="SAPBEXHLevel3 2 2 2 19" xfId="43388"/>
    <cellStyle name="SAPBEXHLevel3 2 2 2 2" xfId="43389"/>
    <cellStyle name="SAPBEXHLevel3 2 2 2 20" xfId="43390"/>
    <cellStyle name="SAPBEXHLevel3 2 2 2 21" xfId="43391"/>
    <cellStyle name="SAPBEXHLevel3 2 2 2 22" xfId="43392"/>
    <cellStyle name="SAPBEXHLevel3 2 2 2 23" xfId="43393"/>
    <cellStyle name="SAPBEXHLevel3 2 2 2 24" xfId="43394"/>
    <cellStyle name="SAPBEXHLevel3 2 2 2 25" xfId="43395"/>
    <cellStyle name="SAPBEXHLevel3 2 2 2 26" xfId="43396"/>
    <cellStyle name="SAPBEXHLevel3 2 2 2 27" xfId="43397"/>
    <cellStyle name="SAPBEXHLevel3 2 2 2 28" xfId="43398"/>
    <cellStyle name="SAPBEXHLevel3 2 2 2 29" xfId="43399"/>
    <cellStyle name="SAPBEXHLevel3 2 2 2 3" xfId="43400"/>
    <cellStyle name="SAPBEXHLevel3 2 2 2 30" xfId="43401"/>
    <cellStyle name="SAPBEXHLevel3 2 2 2 31" xfId="43402"/>
    <cellStyle name="SAPBEXHLevel3 2 2 2 32" xfId="43403"/>
    <cellStyle name="SAPBEXHLevel3 2 2 2 33" xfId="43404"/>
    <cellStyle name="SAPBEXHLevel3 2 2 2 34" xfId="43405"/>
    <cellStyle name="SAPBEXHLevel3 2 2 2 35" xfId="43406"/>
    <cellStyle name="SAPBEXHLevel3 2 2 2 36" xfId="43407"/>
    <cellStyle name="SAPBEXHLevel3 2 2 2 37" xfId="43408"/>
    <cellStyle name="SAPBEXHLevel3 2 2 2 38" xfId="43409"/>
    <cellStyle name="SAPBEXHLevel3 2 2 2 39" xfId="43410"/>
    <cellStyle name="SAPBEXHLevel3 2 2 2 4" xfId="43411"/>
    <cellStyle name="SAPBEXHLevel3 2 2 2 40" xfId="43412"/>
    <cellStyle name="SAPBEXHLevel3 2 2 2 41" xfId="43413"/>
    <cellStyle name="SAPBEXHLevel3 2 2 2 42" xfId="43414"/>
    <cellStyle name="SAPBEXHLevel3 2 2 2 43" xfId="43415"/>
    <cellStyle name="SAPBEXHLevel3 2 2 2 44" xfId="43416"/>
    <cellStyle name="SAPBEXHLevel3 2 2 2 5" xfId="43417"/>
    <cellStyle name="SAPBEXHLevel3 2 2 2 6" xfId="43418"/>
    <cellStyle name="SAPBEXHLevel3 2 2 2 7" xfId="43419"/>
    <cellStyle name="SAPBEXHLevel3 2 2 2 8" xfId="43420"/>
    <cellStyle name="SAPBEXHLevel3 2 2 2 9" xfId="43421"/>
    <cellStyle name="SAPBEXHLevel3 2 2 20" xfId="43422"/>
    <cellStyle name="SAPBEXHLevel3 2 2 21" xfId="43423"/>
    <cellStyle name="SAPBEXHLevel3 2 2 22" xfId="43424"/>
    <cellStyle name="SAPBEXHLevel3 2 2 23" xfId="43425"/>
    <cellStyle name="SAPBEXHLevel3 2 2 24" xfId="43426"/>
    <cellStyle name="SAPBEXHLevel3 2 2 25" xfId="43427"/>
    <cellStyle name="SAPBEXHLevel3 2 2 26" xfId="43428"/>
    <cellStyle name="SAPBEXHLevel3 2 2 27" xfId="43429"/>
    <cellStyle name="SAPBEXHLevel3 2 2 28" xfId="43430"/>
    <cellStyle name="SAPBEXHLevel3 2 2 29" xfId="43431"/>
    <cellStyle name="SAPBEXHLevel3 2 2 3" xfId="43432"/>
    <cellStyle name="SAPBEXHLevel3 2 2 30" xfId="43433"/>
    <cellStyle name="SAPBEXHLevel3 2 2 31" xfId="43434"/>
    <cellStyle name="SAPBEXHLevel3 2 2 32" xfId="43435"/>
    <cellStyle name="SAPBEXHLevel3 2 2 33" xfId="43436"/>
    <cellStyle name="SAPBEXHLevel3 2 2 34" xfId="43437"/>
    <cellStyle name="SAPBEXHLevel3 2 2 35" xfId="43438"/>
    <cellStyle name="SAPBEXHLevel3 2 2 36" xfId="43439"/>
    <cellStyle name="SAPBEXHLevel3 2 2 37" xfId="43440"/>
    <cellStyle name="SAPBEXHLevel3 2 2 38" xfId="43441"/>
    <cellStyle name="SAPBEXHLevel3 2 2 39" xfId="43442"/>
    <cellStyle name="SAPBEXHLevel3 2 2 4" xfId="43443"/>
    <cellStyle name="SAPBEXHLevel3 2 2 40" xfId="43444"/>
    <cellStyle name="SAPBEXHLevel3 2 2 41" xfId="43445"/>
    <cellStyle name="SAPBEXHLevel3 2 2 42" xfId="43446"/>
    <cellStyle name="SAPBEXHLevel3 2 2 43" xfId="43447"/>
    <cellStyle name="SAPBEXHLevel3 2 2 44" xfId="43448"/>
    <cellStyle name="SAPBEXHLevel3 2 2 45" xfId="43449"/>
    <cellStyle name="SAPBEXHLevel3 2 2 5" xfId="43450"/>
    <cellStyle name="SAPBEXHLevel3 2 2 6" xfId="43451"/>
    <cellStyle name="SAPBEXHLevel3 2 2 7" xfId="43452"/>
    <cellStyle name="SAPBEXHLevel3 2 2 8" xfId="43453"/>
    <cellStyle name="SAPBEXHLevel3 2 2 9" xfId="43454"/>
    <cellStyle name="SAPBEXHLevel3 2 20" xfId="43455"/>
    <cellStyle name="SAPBEXHLevel3 2 21" xfId="43456"/>
    <cellStyle name="SAPBEXHLevel3 2 22" xfId="43457"/>
    <cellStyle name="SAPBEXHLevel3 2 23" xfId="43458"/>
    <cellStyle name="SAPBEXHLevel3 2 24" xfId="43459"/>
    <cellStyle name="SAPBEXHLevel3 2 25" xfId="43460"/>
    <cellStyle name="SAPBEXHLevel3 2 26" xfId="43461"/>
    <cellStyle name="SAPBEXHLevel3 2 27" xfId="43462"/>
    <cellStyle name="SAPBEXHLevel3 2 28" xfId="43463"/>
    <cellStyle name="SAPBEXHLevel3 2 29" xfId="43464"/>
    <cellStyle name="SAPBEXHLevel3 2 3" xfId="43465"/>
    <cellStyle name="SAPBEXHLevel3 2 3 10" xfId="43466"/>
    <cellStyle name="SAPBEXHLevel3 2 3 11" xfId="43467"/>
    <cellStyle name="SAPBEXHLevel3 2 3 12" xfId="43468"/>
    <cellStyle name="SAPBEXHLevel3 2 3 13" xfId="43469"/>
    <cellStyle name="SAPBEXHLevel3 2 3 14" xfId="43470"/>
    <cellStyle name="SAPBEXHLevel3 2 3 15" xfId="43471"/>
    <cellStyle name="SAPBEXHLevel3 2 3 16" xfId="43472"/>
    <cellStyle name="SAPBEXHLevel3 2 3 17" xfId="43473"/>
    <cellStyle name="SAPBEXHLevel3 2 3 18" xfId="43474"/>
    <cellStyle name="SAPBEXHLevel3 2 3 19" xfId="43475"/>
    <cellStyle name="SAPBEXHLevel3 2 3 2" xfId="43476"/>
    <cellStyle name="SAPBEXHLevel3 2 3 20" xfId="43477"/>
    <cellStyle name="SAPBEXHLevel3 2 3 21" xfId="43478"/>
    <cellStyle name="SAPBEXHLevel3 2 3 3" xfId="43479"/>
    <cellStyle name="SAPBEXHLevel3 2 3 4" xfId="43480"/>
    <cellStyle name="SAPBEXHLevel3 2 3 5" xfId="43481"/>
    <cellStyle name="SAPBEXHLevel3 2 3 6" xfId="43482"/>
    <cellStyle name="SAPBEXHLevel3 2 3 7" xfId="43483"/>
    <cellStyle name="SAPBEXHLevel3 2 3 8" xfId="43484"/>
    <cellStyle name="SAPBEXHLevel3 2 3 9" xfId="43485"/>
    <cellStyle name="SAPBEXHLevel3 2 30" xfId="43486"/>
    <cellStyle name="SAPBEXHLevel3 2 31" xfId="43487"/>
    <cellStyle name="SAPBEXHLevel3 2 32" xfId="43488"/>
    <cellStyle name="SAPBEXHLevel3 2 33" xfId="43489"/>
    <cellStyle name="SAPBEXHLevel3 2 34" xfId="43490"/>
    <cellStyle name="SAPBEXHLevel3 2 35" xfId="43491"/>
    <cellStyle name="SAPBEXHLevel3 2 36" xfId="43492"/>
    <cellStyle name="SAPBEXHLevel3 2 37" xfId="43493"/>
    <cellStyle name="SAPBEXHLevel3 2 38" xfId="43494"/>
    <cellStyle name="SAPBEXHLevel3 2 39" xfId="43495"/>
    <cellStyle name="SAPBEXHLevel3 2 4" xfId="43496"/>
    <cellStyle name="SAPBEXHLevel3 2 4 2" xfId="43497"/>
    <cellStyle name="SAPBEXHLevel3 2 4 3" xfId="43498"/>
    <cellStyle name="SAPBEXHLevel3 2 4 4" xfId="43499"/>
    <cellStyle name="SAPBEXHLevel3 2 4 5" xfId="43500"/>
    <cellStyle name="SAPBEXHLevel3 2 4 6" xfId="43501"/>
    <cellStyle name="SAPBEXHLevel3 2 40" xfId="43502"/>
    <cellStyle name="SAPBEXHLevel3 2 41" xfId="43503"/>
    <cellStyle name="SAPBEXHLevel3 2 42" xfId="43504"/>
    <cellStyle name="SAPBEXHLevel3 2 5" xfId="43505"/>
    <cellStyle name="SAPBEXHLevel3 2 5 2" xfId="43506"/>
    <cellStyle name="SAPBEXHLevel3 2 5 3" xfId="43507"/>
    <cellStyle name="SAPBEXHLevel3 2 5 4" xfId="43508"/>
    <cellStyle name="SAPBEXHLevel3 2 5 5" xfId="43509"/>
    <cellStyle name="SAPBEXHLevel3 2 5 6" xfId="43510"/>
    <cellStyle name="SAPBEXHLevel3 2 6" xfId="43511"/>
    <cellStyle name="SAPBEXHLevel3 2 7" xfId="43512"/>
    <cellStyle name="SAPBEXHLevel3 2 8" xfId="43513"/>
    <cellStyle name="SAPBEXHLevel3 2 9" xfId="43514"/>
    <cellStyle name="SAPBEXHLevel3 20" xfId="43515"/>
    <cellStyle name="SAPBEXHLevel3 21" xfId="43516"/>
    <cellStyle name="SAPBEXHLevel3 22" xfId="43517"/>
    <cellStyle name="SAPBEXHLevel3 23" xfId="43518"/>
    <cellStyle name="SAPBEXHLevel3 24" xfId="43519"/>
    <cellStyle name="SAPBEXHLevel3 25" xfId="43520"/>
    <cellStyle name="SAPBEXHLevel3 26" xfId="43521"/>
    <cellStyle name="SAPBEXHLevel3 27" xfId="43522"/>
    <cellStyle name="SAPBEXHLevel3 28" xfId="43523"/>
    <cellStyle name="SAPBEXHLevel3 29" xfId="43524"/>
    <cellStyle name="SAPBEXHLevel3 3" xfId="43525"/>
    <cellStyle name="SAPBEXHLevel3 3 10" xfId="43526"/>
    <cellStyle name="SAPBEXHLevel3 3 11" xfId="43527"/>
    <cellStyle name="SAPBEXHLevel3 3 12" xfId="43528"/>
    <cellStyle name="SAPBEXHLevel3 3 13" xfId="43529"/>
    <cellStyle name="SAPBEXHLevel3 3 14" xfId="43530"/>
    <cellStyle name="SAPBEXHLevel3 3 15" xfId="43531"/>
    <cellStyle name="SAPBEXHLevel3 3 16" xfId="43532"/>
    <cellStyle name="SAPBEXHLevel3 3 17" xfId="43533"/>
    <cellStyle name="SAPBEXHLevel3 3 18" xfId="43534"/>
    <cellStyle name="SAPBEXHLevel3 3 19" xfId="43535"/>
    <cellStyle name="SAPBEXHLevel3 3 2" xfId="43536"/>
    <cellStyle name="SAPBEXHLevel3 3 2 10" xfId="43537"/>
    <cellStyle name="SAPBEXHLevel3 3 2 11" xfId="43538"/>
    <cellStyle name="SAPBEXHLevel3 3 2 12" xfId="43539"/>
    <cellStyle name="SAPBEXHLevel3 3 2 13" xfId="43540"/>
    <cellStyle name="SAPBEXHLevel3 3 2 14" xfId="43541"/>
    <cellStyle name="SAPBEXHLevel3 3 2 15" xfId="43542"/>
    <cellStyle name="SAPBEXHLevel3 3 2 16" xfId="43543"/>
    <cellStyle name="SAPBEXHLevel3 3 2 17" xfId="43544"/>
    <cellStyle name="SAPBEXHLevel3 3 2 18" xfId="43545"/>
    <cellStyle name="SAPBEXHLevel3 3 2 19" xfId="43546"/>
    <cellStyle name="SAPBEXHLevel3 3 2 2" xfId="43547"/>
    <cellStyle name="SAPBEXHLevel3 3 2 20" xfId="43548"/>
    <cellStyle name="SAPBEXHLevel3 3 2 21" xfId="43549"/>
    <cellStyle name="SAPBEXHLevel3 3 2 22" xfId="43550"/>
    <cellStyle name="SAPBEXHLevel3 3 2 23" xfId="43551"/>
    <cellStyle name="SAPBEXHLevel3 3 2 24" xfId="43552"/>
    <cellStyle name="SAPBEXHLevel3 3 2 25" xfId="43553"/>
    <cellStyle name="SAPBEXHLevel3 3 2 26" xfId="43554"/>
    <cellStyle name="SAPBEXHLevel3 3 2 27" xfId="43555"/>
    <cellStyle name="SAPBEXHLevel3 3 2 28" xfId="43556"/>
    <cellStyle name="SAPBEXHLevel3 3 2 29" xfId="43557"/>
    <cellStyle name="SAPBEXHLevel3 3 2 3" xfId="43558"/>
    <cellStyle name="SAPBEXHLevel3 3 2 30" xfId="43559"/>
    <cellStyle name="SAPBEXHLevel3 3 2 31" xfId="43560"/>
    <cellStyle name="SAPBEXHLevel3 3 2 32" xfId="43561"/>
    <cellStyle name="SAPBEXHLevel3 3 2 33" xfId="43562"/>
    <cellStyle name="SAPBEXHLevel3 3 2 34" xfId="43563"/>
    <cellStyle name="SAPBEXHLevel3 3 2 35" xfId="43564"/>
    <cellStyle name="SAPBEXHLevel3 3 2 36" xfId="43565"/>
    <cellStyle name="SAPBEXHLevel3 3 2 37" xfId="43566"/>
    <cellStyle name="SAPBEXHLevel3 3 2 38" xfId="43567"/>
    <cellStyle name="SAPBEXHLevel3 3 2 39" xfId="43568"/>
    <cellStyle name="SAPBEXHLevel3 3 2 4" xfId="43569"/>
    <cellStyle name="SAPBEXHLevel3 3 2 40" xfId="43570"/>
    <cellStyle name="SAPBEXHLevel3 3 2 41" xfId="43571"/>
    <cellStyle name="SAPBEXHLevel3 3 2 42" xfId="43572"/>
    <cellStyle name="SAPBEXHLevel3 3 2 43" xfId="43573"/>
    <cellStyle name="SAPBEXHLevel3 3 2 44" xfId="43574"/>
    <cellStyle name="SAPBEXHLevel3 3 2 5" xfId="43575"/>
    <cellStyle name="SAPBEXHLevel3 3 2 6" xfId="43576"/>
    <cellStyle name="SAPBEXHLevel3 3 2 7" xfId="43577"/>
    <cellStyle name="SAPBEXHLevel3 3 2 8" xfId="43578"/>
    <cellStyle name="SAPBEXHLevel3 3 2 9" xfId="43579"/>
    <cellStyle name="SAPBEXHLevel3 3 20" xfId="43580"/>
    <cellStyle name="SAPBEXHLevel3 3 21" xfId="43581"/>
    <cellStyle name="SAPBEXHLevel3 3 22" xfId="43582"/>
    <cellStyle name="SAPBEXHLevel3 3 23" xfId="43583"/>
    <cellStyle name="SAPBEXHLevel3 3 24" xfId="43584"/>
    <cellStyle name="SAPBEXHLevel3 3 25" xfId="43585"/>
    <cellStyle name="SAPBEXHLevel3 3 26" xfId="43586"/>
    <cellStyle name="SAPBEXHLevel3 3 27" xfId="43587"/>
    <cellStyle name="SAPBEXHLevel3 3 28" xfId="43588"/>
    <cellStyle name="SAPBEXHLevel3 3 29" xfId="43589"/>
    <cellStyle name="SAPBEXHLevel3 3 3" xfId="43590"/>
    <cellStyle name="SAPBEXHLevel3 3 30" xfId="43591"/>
    <cellStyle name="SAPBEXHLevel3 3 31" xfId="43592"/>
    <cellStyle name="SAPBEXHLevel3 3 32" xfId="43593"/>
    <cellStyle name="SAPBEXHLevel3 3 33" xfId="43594"/>
    <cellStyle name="SAPBEXHLevel3 3 34" xfId="43595"/>
    <cellStyle name="SAPBEXHLevel3 3 35" xfId="43596"/>
    <cellStyle name="SAPBEXHLevel3 3 36" xfId="43597"/>
    <cellStyle name="SAPBEXHLevel3 3 37" xfId="43598"/>
    <cellStyle name="SAPBEXHLevel3 3 38" xfId="43599"/>
    <cellStyle name="SAPBEXHLevel3 3 39" xfId="43600"/>
    <cellStyle name="SAPBEXHLevel3 3 4" xfId="43601"/>
    <cellStyle name="SAPBEXHLevel3 3 40" xfId="43602"/>
    <cellStyle name="SAPBEXHLevel3 3 41" xfId="43603"/>
    <cellStyle name="SAPBEXHLevel3 3 42" xfId="43604"/>
    <cellStyle name="SAPBEXHLevel3 3 43" xfId="43605"/>
    <cellStyle name="SAPBEXHLevel3 3 44" xfId="43606"/>
    <cellStyle name="SAPBEXHLevel3 3 45" xfId="43607"/>
    <cellStyle name="SAPBEXHLevel3 3 5" xfId="43608"/>
    <cellStyle name="SAPBEXHLevel3 3 6" xfId="43609"/>
    <cellStyle name="SAPBEXHLevel3 3 7" xfId="43610"/>
    <cellStyle name="SAPBEXHLevel3 3 8" xfId="43611"/>
    <cellStyle name="SAPBEXHLevel3 3 9" xfId="43612"/>
    <cellStyle name="SAPBEXHLevel3 30" xfId="43613"/>
    <cellStyle name="SAPBEXHLevel3 31" xfId="43614"/>
    <cellStyle name="SAPBEXHLevel3 32" xfId="43615"/>
    <cellStyle name="SAPBEXHLevel3 33" xfId="43616"/>
    <cellStyle name="SAPBEXHLevel3 34" xfId="43617"/>
    <cellStyle name="SAPBEXHLevel3 35" xfId="43618"/>
    <cellStyle name="SAPBEXHLevel3 36" xfId="43619"/>
    <cellStyle name="SAPBEXHLevel3 37" xfId="43620"/>
    <cellStyle name="SAPBEXHLevel3 38" xfId="43621"/>
    <cellStyle name="SAPBEXHLevel3 39" xfId="43622"/>
    <cellStyle name="SAPBEXHLevel3 4" xfId="43623"/>
    <cellStyle name="SAPBEXHLevel3 4 10" xfId="43624"/>
    <cellStyle name="SAPBEXHLevel3 4 11" xfId="43625"/>
    <cellStyle name="SAPBEXHLevel3 4 12" xfId="43626"/>
    <cellStyle name="SAPBEXHLevel3 4 13" xfId="43627"/>
    <cellStyle name="SAPBEXHLevel3 4 14" xfId="43628"/>
    <cellStyle name="SAPBEXHLevel3 4 15" xfId="43629"/>
    <cellStyle name="SAPBEXHLevel3 4 16" xfId="43630"/>
    <cellStyle name="SAPBEXHLevel3 4 17" xfId="43631"/>
    <cellStyle name="SAPBEXHLevel3 4 18" xfId="43632"/>
    <cellStyle name="SAPBEXHLevel3 4 19" xfId="43633"/>
    <cellStyle name="SAPBEXHLevel3 4 2" xfId="43634"/>
    <cellStyle name="SAPBEXHLevel3 4 20" xfId="43635"/>
    <cellStyle name="SAPBEXHLevel3 4 21" xfId="43636"/>
    <cellStyle name="SAPBEXHLevel3 4 3" xfId="43637"/>
    <cellStyle name="SAPBEXHLevel3 4 4" xfId="43638"/>
    <cellStyle name="SAPBEXHLevel3 4 5" xfId="43639"/>
    <cellStyle name="SAPBEXHLevel3 4 6" xfId="43640"/>
    <cellStyle name="SAPBEXHLevel3 4 7" xfId="43641"/>
    <cellStyle name="SAPBEXHLevel3 4 8" xfId="43642"/>
    <cellStyle name="SAPBEXHLevel3 4 9" xfId="43643"/>
    <cellStyle name="SAPBEXHLevel3 40" xfId="43644"/>
    <cellStyle name="SAPBEXHLevel3 41" xfId="43645"/>
    <cellStyle name="SAPBEXHLevel3 42" xfId="43646"/>
    <cellStyle name="SAPBEXHLevel3 43" xfId="43647"/>
    <cellStyle name="SAPBEXHLevel3 44" xfId="43648"/>
    <cellStyle name="SAPBEXHLevel3 5" xfId="43649"/>
    <cellStyle name="SAPBEXHLevel3 5 2" xfId="43650"/>
    <cellStyle name="SAPBEXHLevel3 5 3" xfId="43651"/>
    <cellStyle name="SAPBEXHLevel3 5 4" xfId="43652"/>
    <cellStyle name="SAPBEXHLevel3 5 5" xfId="43653"/>
    <cellStyle name="SAPBEXHLevel3 5 6" xfId="43654"/>
    <cellStyle name="SAPBEXHLevel3 6" xfId="43655"/>
    <cellStyle name="SAPBEXHLevel3 6 2" xfId="43656"/>
    <cellStyle name="SAPBEXHLevel3 6 3" xfId="43657"/>
    <cellStyle name="SAPBEXHLevel3 6 4" xfId="43658"/>
    <cellStyle name="SAPBEXHLevel3 6 5" xfId="43659"/>
    <cellStyle name="SAPBEXHLevel3 6 6" xfId="43660"/>
    <cellStyle name="SAPBEXHLevel3 7" xfId="43661"/>
    <cellStyle name="SAPBEXHLevel3 8" xfId="43662"/>
    <cellStyle name="SAPBEXHLevel3 9" xfId="43663"/>
    <cellStyle name="SAPBEXHLevel3X" xfId="43664"/>
    <cellStyle name="SAPBEXHLevel3X 10" xfId="43665"/>
    <cellStyle name="SAPBEXHLevel3X 11" xfId="43666"/>
    <cellStyle name="SAPBEXHLevel3X 12" xfId="43667"/>
    <cellStyle name="SAPBEXHLevel3X 13" xfId="43668"/>
    <cellStyle name="SAPBEXHLevel3X 14" xfId="43669"/>
    <cellStyle name="SAPBEXHLevel3X 15" xfId="43670"/>
    <cellStyle name="SAPBEXHLevel3X 16" xfId="43671"/>
    <cellStyle name="SAPBEXHLevel3X 17" xfId="43672"/>
    <cellStyle name="SAPBEXHLevel3X 18" xfId="43673"/>
    <cellStyle name="SAPBEXHLevel3X 19" xfId="43674"/>
    <cellStyle name="SAPBEXHLevel3X 2" xfId="43675"/>
    <cellStyle name="SAPBEXHLevel3X 2 10" xfId="43676"/>
    <cellStyle name="SAPBEXHLevel3X 2 11" xfId="43677"/>
    <cellStyle name="SAPBEXHLevel3X 2 12" xfId="43678"/>
    <cellStyle name="SAPBEXHLevel3X 2 13" xfId="43679"/>
    <cellStyle name="SAPBEXHLevel3X 2 14" xfId="43680"/>
    <cellStyle name="SAPBEXHLevel3X 2 15" xfId="43681"/>
    <cellStyle name="SAPBEXHLevel3X 2 16" xfId="43682"/>
    <cellStyle name="SAPBEXHLevel3X 2 17" xfId="43683"/>
    <cellStyle name="SAPBEXHLevel3X 2 18" xfId="43684"/>
    <cellStyle name="SAPBEXHLevel3X 2 19" xfId="43685"/>
    <cellStyle name="SAPBEXHLevel3X 2 2" xfId="43686"/>
    <cellStyle name="SAPBEXHLevel3X 2 2 10" xfId="43687"/>
    <cellStyle name="SAPBEXHLevel3X 2 2 11" xfId="43688"/>
    <cellStyle name="SAPBEXHLevel3X 2 2 12" xfId="43689"/>
    <cellStyle name="SAPBEXHLevel3X 2 2 13" xfId="43690"/>
    <cellStyle name="SAPBEXHLevel3X 2 2 14" xfId="43691"/>
    <cellStyle name="SAPBEXHLevel3X 2 2 15" xfId="43692"/>
    <cellStyle name="SAPBEXHLevel3X 2 2 16" xfId="43693"/>
    <cellStyle name="SAPBEXHLevel3X 2 2 17" xfId="43694"/>
    <cellStyle name="SAPBEXHLevel3X 2 2 18" xfId="43695"/>
    <cellStyle name="SAPBEXHLevel3X 2 2 19" xfId="43696"/>
    <cellStyle name="SAPBEXHLevel3X 2 2 2" xfId="43697"/>
    <cellStyle name="SAPBEXHLevel3X 2 2 2 10" xfId="43698"/>
    <cellStyle name="SAPBEXHLevel3X 2 2 2 11" xfId="43699"/>
    <cellStyle name="SAPBEXHLevel3X 2 2 2 12" xfId="43700"/>
    <cellStyle name="SAPBEXHLevel3X 2 2 2 13" xfId="43701"/>
    <cellStyle name="SAPBEXHLevel3X 2 2 2 14" xfId="43702"/>
    <cellStyle name="SAPBEXHLevel3X 2 2 2 15" xfId="43703"/>
    <cellStyle name="SAPBEXHLevel3X 2 2 2 16" xfId="43704"/>
    <cellStyle name="SAPBEXHLevel3X 2 2 2 17" xfId="43705"/>
    <cellStyle name="SAPBEXHLevel3X 2 2 2 18" xfId="43706"/>
    <cellStyle name="SAPBEXHLevel3X 2 2 2 19" xfId="43707"/>
    <cellStyle name="SAPBEXHLevel3X 2 2 2 2" xfId="43708"/>
    <cellStyle name="SAPBEXHLevel3X 2 2 2 20" xfId="43709"/>
    <cellStyle name="SAPBEXHLevel3X 2 2 2 21" xfId="43710"/>
    <cellStyle name="SAPBEXHLevel3X 2 2 2 22" xfId="43711"/>
    <cellStyle name="SAPBEXHLevel3X 2 2 2 23" xfId="43712"/>
    <cellStyle name="SAPBEXHLevel3X 2 2 2 24" xfId="43713"/>
    <cellStyle name="SAPBEXHLevel3X 2 2 2 25" xfId="43714"/>
    <cellStyle name="SAPBEXHLevel3X 2 2 2 26" xfId="43715"/>
    <cellStyle name="SAPBEXHLevel3X 2 2 2 27" xfId="43716"/>
    <cellStyle name="SAPBEXHLevel3X 2 2 2 28" xfId="43717"/>
    <cellStyle name="SAPBEXHLevel3X 2 2 2 29" xfId="43718"/>
    <cellStyle name="SAPBEXHLevel3X 2 2 2 3" xfId="43719"/>
    <cellStyle name="SAPBEXHLevel3X 2 2 2 30" xfId="43720"/>
    <cellStyle name="SAPBEXHLevel3X 2 2 2 31" xfId="43721"/>
    <cellStyle name="SAPBEXHLevel3X 2 2 2 32" xfId="43722"/>
    <cellStyle name="SAPBEXHLevel3X 2 2 2 33" xfId="43723"/>
    <cellStyle name="SAPBEXHLevel3X 2 2 2 34" xfId="43724"/>
    <cellStyle name="SAPBEXHLevel3X 2 2 2 35" xfId="43725"/>
    <cellStyle name="SAPBEXHLevel3X 2 2 2 36" xfId="43726"/>
    <cellStyle name="SAPBEXHLevel3X 2 2 2 37" xfId="43727"/>
    <cellStyle name="SAPBEXHLevel3X 2 2 2 38" xfId="43728"/>
    <cellStyle name="SAPBEXHLevel3X 2 2 2 39" xfId="43729"/>
    <cellStyle name="SAPBEXHLevel3X 2 2 2 4" xfId="43730"/>
    <cellStyle name="SAPBEXHLevel3X 2 2 2 40" xfId="43731"/>
    <cellStyle name="SAPBEXHLevel3X 2 2 2 41" xfId="43732"/>
    <cellStyle name="SAPBEXHLevel3X 2 2 2 42" xfId="43733"/>
    <cellStyle name="SAPBEXHLevel3X 2 2 2 43" xfId="43734"/>
    <cellStyle name="SAPBEXHLevel3X 2 2 2 44" xfId="43735"/>
    <cellStyle name="SAPBEXHLevel3X 2 2 2 5" xfId="43736"/>
    <cellStyle name="SAPBEXHLevel3X 2 2 2 6" xfId="43737"/>
    <cellStyle name="SAPBEXHLevel3X 2 2 2 7" xfId="43738"/>
    <cellStyle name="SAPBEXHLevel3X 2 2 2 8" xfId="43739"/>
    <cellStyle name="SAPBEXHLevel3X 2 2 2 9" xfId="43740"/>
    <cellStyle name="SAPBEXHLevel3X 2 2 20" xfId="43741"/>
    <cellStyle name="SAPBEXHLevel3X 2 2 21" xfId="43742"/>
    <cellStyle name="SAPBEXHLevel3X 2 2 22" xfId="43743"/>
    <cellStyle name="SAPBEXHLevel3X 2 2 23" xfId="43744"/>
    <cellStyle name="SAPBEXHLevel3X 2 2 24" xfId="43745"/>
    <cellStyle name="SAPBEXHLevel3X 2 2 25" xfId="43746"/>
    <cellStyle name="SAPBEXHLevel3X 2 2 26" xfId="43747"/>
    <cellStyle name="SAPBEXHLevel3X 2 2 27" xfId="43748"/>
    <cellStyle name="SAPBEXHLevel3X 2 2 28" xfId="43749"/>
    <cellStyle name="SAPBEXHLevel3X 2 2 29" xfId="43750"/>
    <cellStyle name="SAPBEXHLevel3X 2 2 3" xfId="43751"/>
    <cellStyle name="SAPBEXHLevel3X 2 2 30" xfId="43752"/>
    <cellStyle name="SAPBEXHLevel3X 2 2 31" xfId="43753"/>
    <cellStyle name="SAPBEXHLevel3X 2 2 32" xfId="43754"/>
    <cellStyle name="SAPBEXHLevel3X 2 2 33" xfId="43755"/>
    <cellStyle name="SAPBEXHLevel3X 2 2 34" xfId="43756"/>
    <cellStyle name="SAPBEXHLevel3X 2 2 35" xfId="43757"/>
    <cellStyle name="SAPBEXHLevel3X 2 2 36" xfId="43758"/>
    <cellStyle name="SAPBEXHLevel3X 2 2 37" xfId="43759"/>
    <cellStyle name="SAPBEXHLevel3X 2 2 38" xfId="43760"/>
    <cellStyle name="SAPBEXHLevel3X 2 2 39" xfId="43761"/>
    <cellStyle name="SAPBEXHLevel3X 2 2 4" xfId="43762"/>
    <cellStyle name="SAPBEXHLevel3X 2 2 40" xfId="43763"/>
    <cellStyle name="SAPBEXHLevel3X 2 2 41" xfId="43764"/>
    <cellStyle name="SAPBEXHLevel3X 2 2 42" xfId="43765"/>
    <cellStyle name="SAPBEXHLevel3X 2 2 43" xfId="43766"/>
    <cellStyle name="SAPBEXHLevel3X 2 2 44" xfId="43767"/>
    <cellStyle name="SAPBEXHLevel3X 2 2 45" xfId="43768"/>
    <cellStyle name="SAPBEXHLevel3X 2 2 5" xfId="43769"/>
    <cellStyle name="SAPBEXHLevel3X 2 2 6" xfId="43770"/>
    <cellStyle name="SAPBEXHLevel3X 2 2 7" xfId="43771"/>
    <cellStyle name="SAPBEXHLevel3X 2 2 8" xfId="43772"/>
    <cellStyle name="SAPBEXHLevel3X 2 2 9" xfId="43773"/>
    <cellStyle name="SAPBEXHLevel3X 2 20" xfId="43774"/>
    <cellStyle name="SAPBEXHLevel3X 2 21" xfId="43775"/>
    <cellStyle name="SAPBEXHLevel3X 2 22" xfId="43776"/>
    <cellStyle name="SAPBEXHLevel3X 2 23" xfId="43777"/>
    <cellStyle name="SAPBEXHLevel3X 2 24" xfId="43778"/>
    <cellStyle name="SAPBEXHLevel3X 2 25" xfId="43779"/>
    <cellStyle name="SAPBEXHLevel3X 2 26" xfId="43780"/>
    <cellStyle name="SAPBEXHLevel3X 2 27" xfId="43781"/>
    <cellStyle name="SAPBEXHLevel3X 2 28" xfId="43782"/>
    <cellStyle name="SAPBEXHLevel3X 2 29" xfId="43783"/>
    <cellStyle name="SAPBEXHLevel3X 2 3" xfId="43784"/>
    <cellStyle name="SAPBEXHLevel3X 2 3 10" xfId="43785"/>
    <cellStyle name="SAPBEXHLevel3X 2 3 11" xfId="43786"/>
    <cellStyle name="SAPBEXHLevel3X 2 3 12" xfId="43787"/>
    <cellStyle name="SAPBEXHLevel3X 2 3 13" xfId="43788"/>
    <cellStyle name="SAPBEXHLevel3X 2 3 14" xfId="43789"/>
    <cellStyle name="SAPBEXHLevel3X 2 3 15" xfId="43790"/>
    <cellStyle name="SAPBEXHLevel3X 2 3 16" xfId="43791"/>
    <cellStyle name="SAPBEXHLevel3X 2 3 17" xfId="43792"/>
    <cellStyle name="SAPBEXHLevel3X 2 3 18" xfId="43793"/>
    <cellStyle name="SAPBEXHLevel3X 2 3 19" xfId="43794"/>
    <cellStyle name="SAPBEXHLevel3X 2 3 2" xfId="43795"/>
    <cellStyle name="SAPBEXHLevel3X 2 3 20" xfId="43796"/>
    <cellStyle name="SAPBEXHLevel3X 2 3 21" xfId="43797"/>
    <cellStyle name="SAPBEXHLevel3X 2 3 3" xfId="43798"/>
    <cellStyle name="SAPBEXHLevel3X 2 3 4" xfId="43799"/>
    <cellStyle name="SAPBEXHLevel3X 2 3 5" xfId="43800"/>
    <cellStyle name="SAPBEXHLevel3X 2 3 6" xfId="43801"/>
    <cellStyle name="SAPBEXHLevel3X 2 3 7" xfId="43802"/>
    <cellStyle name="SAPBEXHLevel3X 2 3 8" xfId="43803"/>
    <cellStyle name="SAPBEXHLevel3X 2 3 9" xfId="43804"/>
    <cellStyle name="SAPBEXHLevel3X 2 30" xfId="43805"/>
    <cellStyle name="SAPBEXHLevel3X 2 31" xfId="43806"/>
    <cellStyle name="SAPBEXHLevel3X 2 32" xfId="43807"/>
    <cellStyle name="SAPBEXHLevel3X 2 33" xfId="43808"/>
    <cellStyle name="SAPBEXHLevel3X 2 34" xfId="43809"/>
    <cellStyle name="SAPBEXHLevel3X 2 35" xfId="43810"/>
    <cellStyle name="SAPBEXHLevel3X 2 36" xfId="43811"/>
    <cellStyle name="SAPBEXHLevel3X 2 37" xfId="43812"/>
    <cellStyle name="SAPBEXHLevel3X 2 38" xfId="43813"/>
    <cellStyle name="SAPBEXHLevel3X 2 39" xfId="43814"/>
    <cellStyle name="SAPBEXHLevel3X 2 4" xfId="43815"/>
    <cellStyle name="SAPBEXHLevel3X 2 4 2" xfId="43816"/>
    <cellStyle name="SAPBEXHLevel3X 2 4 3" xfId="43817"/>
    <cellStyle name="SAPBEXHLevel3X 2 4 4" xfId="43818"/>
    <cellStyle name="SAPBEXHLevel3X 2 4 5" xfId="43819"/>
    <cellStyle name="SAPBEXHLevel3X 2 4 6" xfId="43820"/>
    <cellStyle name="SAPBEXHLevel3X 2 40" xfId="43821"/>
    <cellStyle name="SAPBEXHLevel3X 2 41" xfId="43822"/>
    <cellStyle name="SAPBEXHLevel3X 2 42" xfId="43823"/>
    <cellStyle name="SAPBEXHLevel3X 2 5" xfId="43824"/>
    <cellStyle name="SAPBEXHLevel3X 2 5 2" xfId="43825"/>
    <cellStyle name="SAPBEXHLevel3X 2 5 3" xfId="43826"/>
    <cellStyle name="SAPBEXHLevel3X 2 5 4" xfId="43827"/>
    <cellStyle name="SAPBEXHLevel3X 2 5 5" xfId="43828"/>
    <cellStyle name="SAPBEXHLevel3X 2 5 6" xfId="43829"/>
    <cellStyle name="SAPBEXHLevel3X 2 6" xfId="43830"/>
    <cellStyle name="SAPBEXHLevel3X 2 7" xfId="43831"/>
    <cellStyle name="SAPBEXHLevel3X 2 8" xfId="43832"/>
    <cellStyle name="SAPBEXHLevel3X 2 9" xfId="43833"/>
    <cellStyle name="SAPBEXHLevel3X 20" xfId="43834"/>
    <cellStyle name="SAPBEXHLevel3X 21" xfId="43835"/>
    <cellStyle name="SAPBEXHLevel3X 22" xfId="43836"/>
    <cellStyle name="SAPBEXHLevel3X 23" xfId="43837"/>
    <cellStyle name="SAPBEXHLevel3X 24" xfId="43838"/>
    <cellStyle name="SAPBEXHLevel3X 25" xfId="43839"/>
    <cellStyle name="SAPBEXHLevel3X 26" xfId="43840"/>
    <cellStyle name="SAPBEXHLevel3X 27" xfId="43841"/>
    <cellStyle name="SAPBEXHLevel3X 28" xfId="43842"/>
    <cellStyle name="SAPBEXHLevel3X 29" xfId="43843"/>
    <cellStyle name="SAPBEXHLevel3X 3" xfId="43844"/>
    <cellStyle name="SAPBEXHLevel3X 3 10" xfId="43845"/>
    <cellStyle name="SAPBEXHLevel3X 3 11" xfId="43846"/>
    <cellStyle name="SAPBEXHLevel3X 3 12" xfId="43847"/>
    <cellStyle name="SAPBEXHLevel3X 3 13" xfId="43848"/>
    <cellStyle name="SAPBEXHLevel3X 3 14" xfId="43849"/>
    <cellStyle name="SAPBEXHLevel3X 3 15" xfId="43850"/>
    <cellStyle name="SAPBEXHLevel3X 3 16" xfId="43851"/>
    <cellStyle name="SAPBEXHLevel3X 3 17" xfId="43852"/>
    <cellStyle name="SAPBEXHLevel3X 3 18" xfId="43853"/>
    <cellStyle name="SAPBEXHLevel3X 3 19" xfId="43854"/>
    <cellStyle name="SAPBEXHLevel3X 3 2" xfId="43855"/>
    <cellStyle name="SAPBEXHLevel3X 3 2 10" xfId="43856"/>
    <cellStyle name="SAPBEXHLevel3X 3 2 11" xfId="43857"/>
    <cellStyle name="SAPBEXHLevel3X 3 2 12" xfId="43858"/>
    <cellStyle name="SAPBEXHLevel3X 3 2 13" xfId="43859"/>
    <cellStyle name="SAPBEXHLevel3X 3 2 14" xfId="43860"/>
    <cellStyle name="SAPBEXHLevel3X 3 2 15" xfId="43861"/>
    <cellStyle name="SAPBEXHLevel3X 3 2 16" xfId="43862"/>
    <cellStyle name="SAPBEXHLevel3X 3 2 17" xfId="43863"/>
    <cellStyle name="SAPBEXHLevel3X 3 2 18" xfId="43864"/>
    <cellStyle name="SAPBEXHLevel3X 3 2 19" xfId="43865"/>
    <cellStyle name="SAPBEXHLevel3X 3 2 2" xfId="43866"/>
    <cellStyle name="SAPBEXHLevel3X 3 2 20" xfId="43867"/>
    <cellStyle name="SAPBEXHLevel3X 3 2 21" xfId="43868"/>
    <cellStyle name="SAPBEXHLevel3X 3 2 22" xfId="43869"/>
    <cellStyle name="SAPBEXHLevel3X 3 2 23" xfId="43870"/>
    <cellStyle name="SAPBEXHLevel3X 3 2 24" xfId="43871"/>
    <cellStyle name="SAPBEXHLevel3X 3 2 25" xfId="43872"/>
    <cellStyle name="SAPBEXHLevel3X 3 2 26" xfId="43873"/>
    <cellStyle name="SAPBEXHLevel3X 3 2 27" xfId="43874"/>
    <cellStyle name="SAPBEXHLevel3X 3 2 28" xfId="43875"/>
    <cellStyle name="SAPBEXHLevel3X 3 2 29" xfId="43876"/>
    <cellStyle name="SAPBEXHLevel3X 3 2 3" xfId="43877"/>
    <cellStyle name="SAPBEXHLevel3X 3 2 30" xfId="43878"/>
    <cellStyle name="SAPBEXHLevel3X 3 2 31" xfId="43879"/>
    <cellStyle name="SAPBEXHLevel3X 3 2 32" xfId="43880"/>
    <cellStyle name="SAPBEXHLevel3X 3 2 33" xfId="43881"/>
    <cellStyle name="SAPBEXHLevel3X 3 2 34" xfId="43882"/>
    <cellStyle name="SAPBEXHLevel3X 3 2 35" xfId="43883"/>
    <cellStyle name="SAPBEXHLevel3X 3 2 36" xfId="43884"/>
    <cellStyle name="SAPBEXHLevel3X 3 2 37" xfId="43885"/>
    <cellStyle name="SAPBEXHLevel3X 3 2 38" xfId="43886"/>
    <cellStyle name="SAPBEXHLevel3X 3 2 39" xfId="43887"/>
    <cellStyle name="SAPBEXHLevel3X 3 2 4" xfId="43888"/>
    <cellStyle name="SAPBEXHLevel3X 3 2 40" xfId="43889"/>
    <cellStyle name="SAPBEXHLevel3X 3 2 41" xfId="43890"/>
    <cellStyle name="SAPBEXHLevel3X 3 2 42" xfId="43891"/>
    <cellStyle name="SAPBEXHLevel3X 3 2 43" xfId="43892"/>
    <cellStyle name="SAPBEXHLevel3X 3 2 44" xfId="43893"/>
    <cellStyle name="SAPBEXHLevel3X 3 2 5" xfId="43894"/>
    <cellStyle name="SAPBEXHLevel3X 3 2 6" xfId="43895"/>
    <cellStyle name="SAPBEXHLevel3X 3 2 7" xfId="43896"/>
    <cellStyle name="SAPBEXHLevel3X 3 2 8" xfId="43897"/>
    <cellStyle name="SAPBEXHLevel3X 3 2 9" xfId="43898"/>
    <cellStyle name="SAPBEXHLevel3X 3 20" xfId="43899"/>
    <cellStyle name="SAPBEXHLevel3X 3 21" xfId="43900"/>
    <cellStyle name="SAPBEXHLevel3X 3 22" xfId="43901"/>
    <cellStyle name="SAPBEXHLevel3X 3 23" xfId="43902"/>
    <cellStyle name="SAPBEXHLevel3X 3 24" xfId="43903"/>
    <cellStyle name="SAPBEXHLevel3X 3 25" xfId="43904"/>
    <cellStyle name="SAPBEXHLevel3X 3 26" xfId="43905"/>
    <cellStyle name="SAPBEXHLevel3X 3 27" xfId="43906"/>
    <cellStyle name="SAPBEXHLevel3X 3 28" xfId="43907"/>
    <cellStyle name="SAPBEXHLevel3X 3 29" xfId="43908"/>
    <cellStyle name="SAPBEXHLevel3X 3 3" xfId="43909"/>
    <cellStyle name="SAPBEXHLevel3X 3 30" xfId="43910"/>
    <cellStyle name="SAPBEXHLevel3X 3 31" xfId="43911"/>
    <cellStyle name="SAPBEXHLevel3X 3 32" xfId="43912"/>
    <cellStyle name="SAPBEXHLevel3X 3 33" xfId="43913"/>
    <cellStyle name="SAPBEXHLevel3X 3 34" xfId="43914"/>
    <cellStyle name="SAPBEXHLevel3X 3 35" xfId="43915"/>
    <cellStyle name="SAPBEXHLevel3X 3 36" xfId="43916"/>
    <cellStyle name="SAPBEXHLevel3X 3 37" xfId="43917"/>
    <cellStyle name="SAPBEXHLevel3X 3 38" xfId="43918"/>
    <cellStyle name="SAPBEXHLevel3X 3 39" xfId="43919"/>
    <cellStyle name="SAPBEXHLevel3X 3 4" xfId="43920"/>
    <cellStyle name="SAPBEXHLevel3X 3 40" xfId="43921"/>
    <cellStyle name="SAPBEXHLevel3X 3 41" xfId="43922"/>
    <cellStyle name="SAPBEXHLevel3X 3 42" xfId="43923"/>
    <cellStyle name="SAPBEXHLevel3X 3 43" xfId="43924"/>
    <cellStyle name="SAPBEXHLevel3X 3 44" xfId="43925"/>
    <cellStyle name="SAPBEXHLevel3X 3 45" xfId="43926"/>
    <cellStyle name="SAPBEXHLevel3X 3 5" xfId="43927"/>
    <cellStyle name="SAPBEXHLevel3X 3 6" xfId="43928"/>
    <cellStyle name="SAPBEXHLevel3X 3 7" xfId="43929"/>
    <cellStyle name="SAPBEXHLevel3X 3 8" xfId="43930"/>
    <cellStyle name="SAPBEXHLevel3X 3 9" xfId="43931"/>
    <cellStyle name="SAPBEXHLevel3X 30" xfId="43932"/>
    <cellStyle name="SAPBEXHLevel3X 31" xfId="43933"/>
    <cellStyle name="SAPBEXHLevel3X 32" xfId="43934"/>
    <cellStyle name="SAPBEXHLevel3X 33" xfId="43935"/>
    <cellStyle name="SAPBEXHLevel3X 34" xfId="43936"/>
    <cellStyle name="SAPBEXHLevel3X 35" xfId="43937"/>
    <cellStyle name="SAPBEXHLevel3X 36" xfId="43938"/>
    <cellStyle name="SAPBEXHLevel3X 37" xfId="43939"/>
    <cellStyle name="SAPBEXHLevel3X 38" xfId="43940"/>
    <cellStyle name="SAPBEXHLevel3X 39" xfId="43941"/>
    <cellStyle name="SAPBEXHLevel3X 4" xfId="43942"/>
    <cellStyle name="SAPBEXHLevel3X 4 10" xfId="43943"/>
    <cellStyle name="SAPBEXHLevel3X 4 11" xfId="43944"/>
    <cellStyle name="SAPBEXHLevel3X 4 12" xfId="43945"/>
    <cellStyle name="SAPBEXHLevel3X 4 13" xfId="43946"/>
    <cellStyle name="SAPBEXHLevel3X 4 14" xfId="43947"/>
    <cellStyle name="SAPBEXHLevel3X 4 15" xfId="43948"/>
    <cellStyle name="SAPBEXHLevel3X 4 16" xfId="43949"/>
    <cellStyle name="SAPBEXHLevel3X 4 17" xfId="43950"/>
    <cellStyle name="SAPBEXHLevel3X 4 18" xfId="43951"/>
    <cellStyle name="SAPBEXHLevel3X 4 19" xfId="43952"/>
    <cellStyle name="SAPBEXHLevel3X 4 2" xfId="43953"/>
    <cellStyle name="SAPBEXHLevel3X 4 20" xfId="43954"/>
    <cellStyle name="SAPBEXHLevel3X 4 21" xfId="43955"/>
    <cellStyle name="SAPBEXHLevel3X 4 3" xfId="43956"/>
    <cellStyle name="SAPBEXHLevel3X 4 4" xfId="43957"/>
    <cellStyle name="SAPBEXHLevel3X 4 5" xfId="43958"/>
    <cellStyle name="SAPBEXHLevel3X 4 6" xfId="43959"/>
    <cellStyle name="SAPBEXHLevel3X 4 7" xfId="43960"/>
    <cellStyle name="SAPBEXHLevel3X 4 8" xfId="43961"/>
    <cellStyle name="SAPBEXHLevel3X 4 9" xfId="43962"/>
    <cellStyle name="SAPBEXHLevel3X 40" xfId="43963"/>
    <cellStyle name="SAPBEXHLevel3X 41" xfId="43964"/>
    <cellStyle name="SAPBEXHLevel3X 42" xfId="43965"/>
    <cellStyle name="SAPBEXHLevel3X 43" xfId="43966"/>
    <cellStyle name="SAPBEXHLevel3X 44" xfId="43967"/>
    <cellStyle name="SAPBEXHLevel3X 5" xfId="43968"/>
    <cellStyle name="SAPBEXHLevel3X 5 2" xfId="43969"/>
    <cellStyle name="SAPBEXHLevel3X 5 3" xfId="43970"/>
    <cellStyle name="SAPBEXHLevel3X 5 4" xfId="43971"/>
    <cellStyle name="SAPBEXHLevel3X 5 5" xfId="43972"/>
    <cellStyle name="SAPBEXHLevel3X 5 6" xfId="43973"/>
    <cellStyle name="SAPBEXHLevel3X 6" xfId="43974"/>
    <cellStyle name="SAPBEXHLevel3X 6 2" xfId="43975"/>
    <cellStyle name="SAPBEXHLevel3X 6 3" xfId="43976"/>
    <cellStyle name="SAPBEXHLevel3X 6 4" xfId="43977"/>
    <cellStyle name="SAPBEXHLevel3X 6 5" xfId="43978"/>
    <cellStyle name="SAPBEXHLevel3X 6 6" xfId="43979"/>
    <cellStyle name="SAPBEXHLevel3X 7" xfId="43980"/>
    <cellStyle name="SAPBEXHLevel3X 8" xfId="43981"/>
    <cellStyle name="SAPBEXHLevel3X 9" xfId="43982"/>
    <cellStyle name="SAPBEXinputData" xfId="43983"/>
    <cellStyle name="SAPBEXinputData 10" xfId="43984"/>
    <cellStyle name="SAPBEXinputData 11" xfId="43985"/>
    <cellStyle name="SAPBEXinputData 12" xfId="43986"/>
    <cellStyle name="SAPBEXinputData 13" xfId="43987"/>
    <cellStyle name="SAPBEXinputData 14" xfId="43988"/>
    <cellStyle name="SAPBEXinputData 15" xfId="43989"/>
    <cellStyle name="SAPBEXinputData 16" xfId="43990"/>
    <cellStyle name="SAPBEXinputData 17" xfId="43991"/>
    <cellStyle name="SAPBEXinputData 18" xfId="43992"/>
    <cellStyle name="SAPBEXinputData 19" xfId="43993"/>
    <cellStyle name="SAPBEXinputData 2" xfId="43994"/>
    <cellStyle name="SAPBEXinputData 2 10" xfId="43995"/>
    <cellStyle name="SAPBEXinputData 2 11" xfId="43996"/>
    <cellStyle name="SAPBEXinputData 2 12" xfId="43997"/>
    <cellStyle name="SAPBEXinputData 2 13" xfId="43998"/>
    <cellStyle name="SAPBEXinputData 2 14" xfId="43999"/>
    <cellStyle name="SAPBEXinputData 2 15" xfId="44000"/>
    <cellStyle name="SAPBEXinputData 2 16" xfId="44001"/>
    <cellStyle name="SAPBEXinputData 2 17" xfId="44002"/>
    <cellStyle name="SAPBEXinputData 2 18" xfId="44003"/>
    <cellStyle name="SAPBEXinputData 2 19" xfId="44004"/>
    <cellStyle name="SAPBEXinputData 2 2" xfId="44005"/>
    <cellStyle name="SAPBEXinputData 2 2 10" xfId="44006"/>
    <cellStyle name="SAPBEXinputData 2 2 11" xfId="44007"/>
    <cellStyle name="SAPBEXinputData 2 2 12" xfId="44008"/>
    <cellStyle name="SAPBEXinputData 2 2 13" xfId="44009"/>
    <cellStyle name="SAPBEXinputData 2 2 14" xfId="44010"/>
    <cellStyle name="SAPBEXinputData 2 2 15" xfId="44011"/>
    <cellStyle name="SAPBEXinputData 2 2 16" xfId="44012"/>
    <cellStyle name="SAPBEXinputData 2 2 17" xfId="44013"/>
    <cellStyle name="SAPBEXinputData 2 2 18" xfId="44014"/>
    <cellStyle name="SAPBEXinputData 2 2 19" xfId="44015"/>
    <cellStyle name="SAPBEXinputData 2 2 2" xfId="44016"/>
    <cellStyle name="SAPBEXinputData 2 2 20" xfId="44017"/>
    <cellStyle name="SAPBEXinputData 2 2 21" xfId="44018"/>
    <cellStyle name="SAPBEXinputData 2 2 3" xfId="44019"/>
    <cellStyle name="SAPBEXinputData 2 2 4" xfId="44020"/>
    <cellStyle name="SAPBEXinputData 2 2 5" xfId="44021"/>
    <cellStyle name="SAPBEXinputData 2 2 6" xfId="44022"/>
    <cellStyle name="SAPBEXinputData 2 2 7" xfId="44023"/>
    <cellStyle name="SAPBEXinputData 2 2 8" xfId="44024"/>
    <cellStyle name="SAPBEXinputData 2 2 9" xfId="44025"/>
    <cellStyle name="SAPBEXinputData 2 20" xfId="44026"/>
    <cellStyle name="SAPBEXinputData 2 21" xfId="44027"/>
    <cellStyle name="SAPBEXinputData 2 22" xfId="44028"/>
    <cellStyle name="SAPBEXinputData 2 3" xfId="44029"/>
    <cellStyle name="SAPBEXinputData 2 4" xfId="44030"/>
    <cellStyle name="SAPBEXinputData 2 5" xfId="44031"/>
    <cellStyle name="SAPBEXinputData 2 6" xfId="44032"/>
    <cellStyle name="SAPBEXinputData 2 7" xfId="44033"/>
    <cellStyle name="SAPBEXinputData 2 8" xfId="44034"/>
    <cellStyle name="SAPBEXinputData 2 9" xfId="44035"/>
    <cellStyle name="SAPBEXinputData 20" xfId="44036"/>
    <cellStyle name="SAPBEXinputData 21" xfId="44037"/>
    <cellStyle name="SAPBEXinputData 22" xfId="44038"/>
    <cellStyle name="SAPBEXinputData 23" xfId="44039"/>
    <cellStyle name="SAPBEXinputData 3" xfId="44040"/>
    <cellStyle name="SAPBEXinputData 4" xfId="44041"/>
    <cellStyle name="SAPBEXinputData 5" xfId="44042"/>
    <cellStyle name="SAPBEXinputData 6" xfId="44043"/>
    <cellStyle name="SAPBEXinputData 7" xfId="44044"/>
    <cellStyle name="SAPBEXinputData 8" xfId="44045"/>
    <cellStyle name="SAPBEXinputData 9" xfId="44046"/>
    <cellStyle name="SAPBEXItemHeader" xfId="44047"/>
    <cellStyle name="SAPBEXItemHeader 10" xfId="44048"/>
    <cellStyle name="SAPBEXItemHeader 11" xfId="44049"/>
    <cellStyle name="SAPBEXItemHeader 12" xfId="44050"/>
    <cellStyle name="SAPBEXItemHeader 13" xfId="44051"/>
    <cellStyle name="SAPBEXItemHeader 14" xfId="44052"/>
    <cellStyle name="SAPBEXItemHeader 15" xfId="44053"/>
    <cellStyle name="SAPBEXItemHeader 16" xfId="44054"/>
    <cellStyle name="SAPBEXItemHeader 17" xfId="44055"/>
    <cellStyle name="SAPBEXItemHeader 18" xfId="44056"/>
    <cellStyle name="SAPBEXItemHeader 19" xfId="44057"/>
    <cellStyle name="SAPBEXItemHeader 2" xfId="44058"/>
    <cellStyle name="SAPBEXItemHeader 2 10" xfId="44059"/>
    <cellStyle name="SAPBEXItemHeader 2 11" xfId="44060"/>
    <cellStyle name="SAPBEXItemHeader 2 12" xfId="44061"/>
    <cellStyle name="SAPBEXItemHeader 2 13" xfId="44062"/>
    <cellStyle name="SAPBEXItemHeader 2 14" xfId="44063"/>
    <cellStyle name="SAPBEXItemHeader 2 15" xfId="44064"/>
    <cellStyle name="SAPBEXItemHeader 2 16" xfId="44065"/>
    <cellStyle name="SAPBEXItemHeader 2 17" xfId="44066"/>
    <cellStyle name="SAPBEXItemHeader 2 18" xfId="44067"/>
    <cellStyle name="SAPBEXItemHeader 2 19" xfId="44068"/>
    <cellStyle name="SAPBEXItemHeader 2 2" xfId="44069"/>
    <cellStyle name="SAPBEXItemHeader 2 2 10" xfId="44070"/>
    <cellStyle name="SAPBEXItemHeader 2 2 11" xfId="44071"/>
    <cellStyle name="SAPBEXItemHeader 2 2 12" xfId="44072"/>
    <cellStyle name="SAPBEXItemHeader 2 2 13" xfId="44073"/>
    <cellStyle name="SAPBEXItemHeader 2 2 14" xfId="44074"/>
    <cellStyle name="SAPBEXItemHeader 2 2 15" xfId="44075"/>
    <cellStyle name="SAPBEXItemHeader 2 2 16" xfId="44076"/>
    <cellStyle name="SAPBEXItemHeader 2 2 17" xfId="44077"/>
    <cellStyle name="SAPBEXItemHeader 2 2 18" xfId="44078"/>
    <cellStyle name="SAPBEXItemHeader 2 2 19" xfId="44079"/>
    <cellStyle name="SAPBEXItemHeader 2 2 2" xfId="44080"/>
    <cellStyle name="SAPBEXItemHeader 2 2 2 10" xfId="44081"/>
    <cellStyle name="SAPBEXItemHeader 2 2 2 11" xfId="44082"/>
    <cellStyle name="SAPBEXItemHeader 2 2 2 12" xfId="44083"/>
    <cellStyle name="SAPBEXItemHeader 2 2 2 13" xfId="44084"/>
    <cellStyle name="SAPBEXItemHeader 2 2 2 14" xfId="44085"/>
    <cellStyle name="SAPBEXItemHeader 2 2 2 15" xfId="44086"/>
    <cellStyle name="SAPBEXItemHeader 2 2 2 16" xfId="44087"/>
    <cellStyle name="SAPBEXItemHeader 2 2 2 17" xfId="44088"/>
    <cellStyle name="SAPBEXItemHeader 2 2 2 18" xfId="44089"/>
    <cellStyle name="SAPBEXItemHeader 2 2 2 19" xfId="44090"/>
    <cellStyle name="SAPBEXItemHeader 2 2 2 2" xfId="44091"/>
    <cellStyle name="SAPBEXItemHeader 2 2 2 20" xfId="44092"/>
    <cellStyle name="SAPBEXItemHeader 2 2 2 21" xfId="44093"/>
    <cellStyle name="SAPBEXItemHeader 2 2 2 22" xfId="44094"/>
    <cellStyle name="SAPBEXItemHeader 2 2 2 23" xfId="44095"/>
    <cellStyle name="SAPBEXItemHeader 2 2 2 24" xfId="44096"/>
    <cellStyle name="SAPBEXItemHeader 2 2 2 25" xfId="44097"/>
    <cellStyle name="SAPBEXItemHeader 2 2 2 26" xfId="44098"/>
    <cellStyle name="SAPBEXItemHeader 2 2 2 27" xfId="44099"/>
    <cellStyle name="SAPBEXItemHeader 2 2 2 28" xfId="44100"/>
    <cellStyle name="SAPBEXItemHeader 2 2 2 29" xfId="44101"/>
    <cellStyle name="SAPBEXItemHeader 2 2 2 3" xfId="44102"/>
    <cellStyle name="SAPBEXItemHeader 2 2 2 30" xfId="44103"/>
    <cellStyle name="SAPBEXItemHeader 2 2 2 31" xfId="44104"/>
    <cellStyle name="SAPBEXItemHeader 2 2 2 32" xfId="44105"/>
    <cellStyle name="SAPBEXItemHeader 2 2 2 33" xfId="44106"/>
    <cellStyle name="SAPBEXItemHeader 2 2 2 34" xfId="44107"/>
    <cellStyle name="SAPBEXItemHeader 2 2 2 35" xfId="44108"/>
    <cellStyle name="SAPBEXItemHeader 2 2 2 36" xfId="44109"/>
    <cellStyle name="SAPBEXItemHeader 2 2 2 37" xfId="44110"/>
    <cellStyle name="SAPBEXItemHeader 2 2 2 38" xfId="44111"/>
    <cellStyle name="SAPBEXItemHeader 2 2 2 39" xfId="44112"/>
    <cellStyle name="SAPBEXItemHeader 2 2 2 4" xfId="44113"/>
    <cellStyle name="SAPBEXItemHeader 2 2 2 40" xfId="44114"/>
    <cellStyle name="SAPBEXItemHeader 2 2 2 41" xfId="44115"/>
    <cellStyle name="SAPBEXItemHeader 2 2 2 42" xfId="44116"/>
    <cellStyle name="SAPBEXItemHeader 2 2 2 43" xfId="44117"/>
    <cellStyle name="SAPBEXItemHeader 2 2 2 5" xfId="44118"/>
    <cellStyle name="SAPBEXItemHeader 2 2 2 6" xfId="44119"/>
    <cellStyle name="SAPBEXItemHeader 2 2 2 7" xfId="44120"/>
    <cellStyle name="SAPBEXItemHeader 2 2 2 8" xfId="44121"/>
    <cellStyle name="SAPBEXItemHeader 2 2 2 9" xfId="44122"/>
    <cellStyle name="SAPBEXItemHeader 2 2 20" xfId="44123"/>
    <cellStyle name="SAPBEXItemHeader 2 2 21" xfId="44124"/>
    <cellStyle name="SAPBEXItemHeader 2 2 22" xfId="44125"/>
    <cellStyle name="SAPBEXItemHeader 2 2 23" xfId="44126"/>
    <cellStyle name="SAPBEXItemHeader 2 2 24" xfId="44127"/>
    <cellStyle name="SAPBEXItemHeader 2 2 25" xfId="44128"/>
    <cellStyle name="SAPBEXItemHeader 2 2 26" xfId="44129"/>
    <cellStyle name="SAPBEXItemHeader 2 2 27" xfId="44130"/>
    <cellStyle name="SAPBEXItemHeader 2 2 28" xfId="44131"/>
    <cellStyle name="SAPBEXItemHeader 2 2 29" xfId="44132"/>
    <cellStyle name="SAPBEXItemHeader 2 2 3" xfId="44133"/>
    <cellStyle name="SAPBEXItemHeader 2 2 30" xfId="44134"/>
    <cellStyle name="SAPBEXItemHeader 2 2 31" xfId="44135"/>
    <cellStyle name="SAPBEXItemHeader 2 2 32" xfId="44136"/>
    <cellStyle name="SAPBEXItemHeader 2 2 33" xfId="44137"/>
    <cellStyle name="SAPBEXItemHeader 2 2 34" xfId="44138"/>
    <cellStyle name="SAPBEXItemHeader 2 2 35" xfId="44139"/>
    <cellStyle name="SAPBEXItemHeader 2 2 36" xfId="44140"/>
    <cellStyle name="SAPBEXItemHeader 2 2 37" xfId="44141"/>
    <cellStyle name="SAPBEXItemHeader 2 2 38" xfId="44142"/>
    <cellStyle name="SAPBEXItemHeader 2 2 39" xfId="44143"/>
    <cellStyle name="SAPBEXItemHeader 2 2 4" xfId="44144"/>
    <cellStyle name="SAPBEXItemHeader 2 2 40" xfId="44145"/>
    <cellStyle name="SAPBEXItemHeader 2 2 41" xfId="44146"/>
    <cellStyle name="SAPBEXItemHeader 2 2 42" xfId="44147"/>
    <cellStyle name="SAPBEXItemHeader 2 2 43" xfId="44148"/>
    <cellStyle name="SAPBEXItemHeader 2 2 44" xfId="44149"/>
    <cellStyle name="SAPBEXItemHeader 2 2 5" xfId="44150"/>
    <cellStyle name="SAPBEXItemHeader 2 2 6" xfId="44151"/>
    <cellStyle name="SAPBEXItemHeader 2 2 7" xfId="44152"/>
    <cellStyle name="SAPBEXItemHeader 2 2 8" xfId="44153"/>
    <cellStyle name="SAPBEXItemHeader 2 2 9" xfId="44154"/>
    <cellStyle name="SAPBEXItemHeader 2 20" xfId="44155"/>
    <cellStyle name="SAPBEXItemHeader 2 21" xfId="44156"/>
    <cellStyle name="SAPBEXItemHeader 2 22" xfId="44157"/>
    <cellStyle name="SAPBEXItemHeader 2 23" xfId="44158"/>
    <cellStyle name="SAPBEXItemHeader 2 24" xfId="44159"/>
    <cellStyle name="SAPBEXItemHeader 2 25" xfId="44160"/>
    <cellStyle name="SAPBEXItemHeader 2 26" xfId="44161"/>
    <cellStyle name="SAPBEXItemHeader 2 27" xfId="44162"/>
    <cellStyle name="SAPBEXItemHeader 2 28" xfId="44163"/>
    <cellStyle name="SAPBEXItemHeader 2 29" xfId="44164"/>
    <cellStyle name="SAPBEXItemHeader 2 3" xfId="44165"/>
    <cellStyle name="SAPBEXItemHeader 2 3 2" xfId="44166"/>
    <cellStyle name="SAPBEXItemHeader 2 3 3" xfId="44167"/>
    <cellStyle name="SAPBEXItemHeader 2 3 4" xfId="44168"/>
    <cellStyle name="SAPBEXItemHeader 2 3 5" xfId="44169"/>
    <cellStyle name="SAPBEXItemHeader 2 3 6" xfId="44170"/>
    <cellStyle name="SAPBEXItemHeader 2 30" xfId="44171"/>
    <cellStyle name="SAPBEXItemHeader 2 31" xfId="44172"/>
    <cellStyle name="SAPBEXItemHeader 2 32" xfId="44173"/>
    <cellStyle name="SAPBEXItemHeader 2 33" xfId="44174"/>
    <cellStyle name="SAPBEXItemHeader 2 34" xfId="44175"/>
    <cellStyle name="SAPBEXItemHeader 2 35" xfId="44176"/>
    <cellStyle name="SAPBEXItemHeader 2 36" xfId="44177"/>
    <cellStyle name="SAPBEXItemHeader 2 37" xfId="44178"/>
    <cellStyle name="SAPBEXItemHeader 2 38" xfId="44179"/>
    <cellStyle name="SAPBEXItemHeader 2 39" xfId="44180"/>
    <cellStyle name="SAPBEXItemHeader 2 4" xfId="44181"/>
    <cellStyle name="SAPBEXItemHeader 2 4 2" xfId="44182"/>
    <cellStyle name="SAPBEXItemHeader 2 4 3" xfId="44183"/>
    <cellStyle name="SAPBEXItemHeader 2 4 4" xfId="44184"/>
    <cellStyle name="SAPBEXItemHeader 2 4 5" xfId="44185"/>
    <cellStyle name="SAPBEXItemHeader 2 4 6" xfId="44186"/>
    <cellStyle name="SAPBEXItemHeader 2 40" xfId="44187"/>
    <cellStyle name="SAPBEXItemHeader 2 41" xfId="44188"/>
    <cellStyle name="SAPBEXItemHeader 2 5" xfId="44189"/>
    <cellStyle name="SAPBEXItemHeader 2 6" xfId="44190"/>
    <cellStyle name="SAPBEXItemHeader 2 7" xfId="44191"/>
    <cellStyle name="SAPBEXItemHeader 2 8" xfId="44192"/>
    <cellStyle name="SAPBEXItemHeader 2 9" xfId="44193"/>
    <cellStyle name="SAPBEXItemHeader 20" xfId="44194"/>
    <cellStyle name="SAPBEXItemHeader 21" xfId="44195"/>
    <cellStyle name="SAPBEXItemHeader 22" xfId="44196"/>
    <cellStyle name="SAPBEXItemHeader 23" xfId="44197"/>
    <cellStyle name="SAPBEXItemHeader 24" xfId="44198"/>
    <cellStyle name="SAPBEXItemHeader 25" xfId="44199"/>
    <cellStyle name="SAPBEXItemHeader 26" xfId="44200"/>
    <cellStyle name="SAPBEXItemHeader 27" xfId="44201"/>
    <cellStyle name="SAPBEXItemHeader 28" xfId="44202"/>
    <cellStyle name="SAPBEXItemHeader 29" xfId="44203"/>
    <cellStyle name="SAPBEXItemHeader 3" xfId="44204"/>
    <cellStyle name="SAPBEXItemHeader 3 10" xfId="44205"/>
    <cellStyle name="SAPBEXItemHeader 3 11" xfId="44206"/>
    <cellStyle name="SAPBEXItemHeader 3 12" xfId="44207"/>
    <cellStyle name="SAPBEXItemHeader 3 13" xfId="44208"/>
    <cellStyle name="SAPBEXItemHeader 3 14" xfId="44209"/>
    <cellStyle name="SAPBEXItemHeader 3 15" xfId="44210"/>
    <cellStyle name="SAPBEXItemHeader 3 16" xfId="44211"/>
    <cellStyle name="SAPBEXItemHeader 3 17" xfId="44212"/>
    <cellStyle name="SAPBEXItemHeader 3 18" xfId="44213"/>
    <cellStyle name="SAPBEXItemHeader 3 19" xfId="44214"/>
    <cellStyle name="SAPBEXItemHeader 3 2" xfId="44215"/>
    <cellStyle name="SAPBEXItemHeader 3 2 10" xfId="44216"/>
    <cellStyle name="SAPBEXItemHeader 3 2 11" xfId="44217"/>
    <cellStyle name="SAPBEXItemHeader 3 2 12" xfId="44218"/>
    <cellStyle name="SAPBEXItemHeader 3 2 13" xfId="44219"/>
    <cellStyle name="SAPBEXItemHeader 3 2 14" xfId="44220"/>
    <cellStyle name="SAPBEXItemHeader 3 2 15" xfId="44221"/>
    <cellStyle name="SAPBEXItemHeader 3 2 16" xfId="44222"/>
    <cellStyle name="SAPBEXItemHeader 3 2 17" xfId="44223"/>
    <cellStyle name="SAPBEXItemHeader 3 2 18" xfId="44224"/>
    <cellStyle name="SAPBEXItemHeader 3 2 19" xfId="44225"/>
    <cellStyle name="SAPBEXItemHeader 3 2 2" xfId="44226"/>
    <cellStyle name="SAPBEXItemHeader 3 2 20" xfId="44227"/>
    <cellStyle name="SAPBEXItemHeader 3 2 21" xfId="44228"/>
    <cellStyle name="SAPBEXItemHeader 3 2 22" xfId="44229"/>
    <cellStyle name="SAPBEXItemHeader 3 2 23" xfId="44230"/>
    <cellStyle name="SAPBEXItemHeader 3 2 24" xfId="44231"/>
    <cellStyle name="SAPBEXItemHeader 3 2 25" xfId="44232"/>
    <cellStyle name="SAPBEXItemHeader 3 2 26" xfId="44233"/>
    <cellStyle name="SAPBEXItemHeader 3 2 27" xfId="44234"/>
    <cellStyle name="SAPBEXItemHeader 3 2 28" xfId="44235"/>
    <cellStyle name="SAPBEXItemHeader 3 2 29" xfId="44236"/>
    <cellStyle name="SAPBEXItemHeader 3 2 3" xfId="44237"/>
    <cellStyle name="SAPBEXItemHeader 3 2 30" xfId="44238"/>
    <cellStyle name="SAPBEXItemHeader 3 2 31" xfId="44239"/>
    <cellStyle name="SAPBEXItemHeader 3 2 32" xfId="44240"/>
    <cellStyle name="SAPBEXItemHeader 3 2 33" xfId="44241"/>
    <cellStyle name="SAPBEXItemHeader 3 2 34" xfId="44242"/>
    <cellStyle name="SAPBEXItemHeader 3 2 35" xfId="44243"/>
    <cellStyle name="SAPBEXItemHeader 3 2 36" xfId="44244"/>
    <cellStyle name="SAPBEXItemHeader 3 2 37" xfId="44245"/>
    <cellStyle name="SAPBEXItemHeader 3 2 38" xfId="44246"/>
    <cellStyle name="SAPBEXItemHeader 3 2 39" xfId="44247"/>
    <cellStyle name="SAPBEXItemHeader 3 2 4" xfId="44248"/>
    <cellStyle name="SAPBEXItemHeader 3 2 40" xfId="44249"/>
    <cellStyle name="SAPBEXItemHeader 3 2 41" xfId="44250"/>
    <cellStyle name="SAPBEXItemHeader 3 2 42" xfId="44251"/>
    <cellStyle name="SAPBEXItemHeader 3 2 43" xfId="44252"/>
    <cellStyle name="SAPBEXItemHeader 3 2 5" xfId="44253"/>
    <cellStyle name="SAPBEXItemHeader 3 2 6" xfId="44254"/>
    <cellStyle name="SAPBEXItemHeader 3 2 7" xfId="44255"/>
    <cellStyle name="SAPBEXItemHeader 3 2 8" xfId="44256"/>
    <cellStyle name="SAPBEXItemHeader 3 2 9" xfId="44257"/>
    <cellStyle name="SAPBEXItemHeader 3 20" xfId="44258"/>
    <cellStyle name="SAPBEXItemHeader 3 21" xfId="44259"/>
    <cellStyle name="SAPBEXItemHeader 3 22" xfId="44260"/>
    <cellStyle name="SAPBEXItemHeader 3 23" xfId="44261"/>
    <cellStyle name="SAPBEXItemHeader 3 24" xfId="44262"/>
    <cellStyle name="SAPBEXItemHeader 3 25" xfId="44263"/>
    <cellStyle name="SAPBEXItemHeader 3 26" xfId="44264"/>
    <cellStyle name="SAPBEXItemHeader 3 27" xfId="44265"/>
    <cellStyle name="SAPBEXItemHeader 3 28" xfId="44266"/>
    <cellStyle name="SAPBEXItemHeader 3 29" xfId="44267"/>
    <cellStyle name="SAPBEXItemHeader 3 3" xfId="44268"/>
    <cellStyle name="SAPBEXItemHeader 3 30" xfId="44269"/>
    <cellStyle name="SAPBEXItemHeader 3 31" xfId="44270"/>
    <cellStyle name="SAPBEXItemHeader 3 32" xfId="44271"/>
    <cellStyle name="SAPBEXItemHeader 3 33" xfId="44272"/>
    <cellStyle name="SAPBEXItemHeader 3 34" xfId="44273"/>
    <cellStyle name="SAPBEXItemHeader 3 35" xfId="44274"/>
    <cellStyle name="SAPBEXItemHeader 3 36" xfId="44275"/>
    <cellStyle name="SAPBEXItemHeader 3 37" xfId="44276"/>
    <cellStyle name="SAPBEXItemHeader 3 38" xfId="44277"/>
    <cellStyle name="SAPBEXItemHeader 3 39" xfId="44278"/>
    <cellStyle name="SAPBEXItemHeader 3 4" xfId="44279"/>
    <cellStyle name="SAPBEXItemHeader 3 40" xfId="44280"/>
    <cellStyle name="SAPBEXItemHeader 3 41" xfId="44281"/>
    <cellStyle name="SAPBEXItemHeader 3 42" xfId="44282"/>
    <cellStyle name="SAPBEXItemHeader 3 43" xfId="44283"/>
    <cellStyle name="SAPBEXItemHeader 3 44" xfId="44284"/>
    <cellStyle name="SAPBEXItemHeader 3 5" xfId="44285"/>
    <cellStyle name="SAPBEXItemHeader 3 6" xfId="44286"/>
    <cellStyle name="SAPBEXItemHeader 3 7" xfId="44287"/>
    <cellStyle name="SAPBEXItemHeader 3 8" xfId="44288"/>
    <cellStyle name="SAPBEXItemHeader 3 9" xfId="44289"/>
    <cellStyle name="SAPBEXItemHeader 30" xfId="44290"/>
    <cellStyle name="SAPBEXItemHeader 31" xfId="44291"/>
    <cellStyle name="SAPBEXItemHeader 32" xfId="44292"/>
    <cellStyle name="SAPBEXItemHeader 33" xfId="44293"/>
    <cellStyle name="SAPBEXItemHeader 34" xfId="44294"/>
    <cellStyle name="SAPBEXItemHeader 35" xfId="44295"/>
    <cellStyle name="SAPBEXItemHeader 36" xfId="44296"/>
    <cellStyle name="SAPBEXItemHeader 37" xfId="44297"/>
    <cellStyle name="SAPBEXItemHeader 38" xfId="44298"/>
    <cellStyle name="SAPBEXItemHeader 39" xfId="44299"/>
    <cellStyle name="SAPBEXItemHeader 4" xfId="44300"/>
    <cellStyle name="SAPBEXItemHeader 4 2" xfId="44301"/>
    <cellStyle name="SAPBEXItemHeader 4 3" xfId="44302"/>
    <cellStyle name="SAPBEXItemHeader 4 4" xfId="44303"/>
    <cellStyle name="SAPBEXItemHeader 4 5" xfId="44304"/>
    <cellStyle name="SAPBEXItemHeader 4 6" xfId="44305"/>
    <cellStyle name="SAPBEXItemHeader 40" xfId="44306"/>
    <cellStyle name="SAPBEXItemHeader 41" xfId="44307"/>
    <cellStyle name="SAPBEXItemHeader 42" xfId="44308"/>
    <cellStyle name="SAPBEXItemHeader 43" xfId="44309"/>
    <cellStyle name="SAPBEXItemHeader 5" xfId="44310"/>
    <cellStyle name="SAPBEXItemHeader 5 2" xfId="44311"/>
    <cellStyle name="SAPBEXItemHeader 5 3" xfId="44312"/>
    <cellStyle name="SAPBEXItemHeader 5 4" xfId="44313"/>
    <cellStyle name="SAPBEXItemHeader 5 5" xfId="44314"/>
    <cellStyle name="SAPBEXItemHeader 5 6" xfId="44315"/>
    <cellStyle name="SAPBEXItemHeader 6" xfId="44316"/>
    <cellStyle name="SAPBEXItemHeader 7" xfId="44317"/>
    <cellStyle name="SAPBEXItemHeader 8" xfId="44318"/>
    <cellStyle name="SAPBEXItemHeader 9" xfId="44319"/>
    <cellStyle name="SAPBEXresData" xfId="44320"/>
    <cellStyle name="SAPBEXresData 10" xfId="44321"/>
    <cellStyle name="SAPBEXresData 11" xfId="44322"/>
    <cellStyle name="SAPBEXresData 12" xfId="44323"/>
    <cellStyle name="SAPBEXresData 13" xfId="44324"/>
    <cellStyle name="SAPBEXresData 14" xfId="44325"/>
    <cellStyle name="SAPBEXresData 15" xfId="44326"/>
    <cellStyle name="SAPBEXresData 16" xfId="44327"/>
    <cellStyle name="SAPBEXresData 17" xfId="44328"/>
    <cellStyle name="SAPBEXresData 18" xfId="44329"/>
    <cellStyle name="SAPBEXresData 19" xfId="44330"/>
    <cellStyle name="SAPBEXresData 2" xfId="44331"/>
    <cellStyle name="SAPBEXresData 2 10" xfId="44332"/>
    <cellStyle name="SAPBEXresData 2 11" xfId="44333"/>
    <cellStyle name="SAPBEXresData 2 12" xfId="44334"/>
    <cellStyle name="SAPBEXresData 2 13" xfId="44335"/>
    <cellStyle name="SAPBEXresData 2 14" xfId="44336"/>
    <cellStyle name="SAPBEXresData 2 15" xfId="44337"/>
    <cellStyle name="SAPBEXresData 2 16" xfId="44338"/>
    <cellStyle name="SAPBEXresData 2 17" xfId="44339"/>
    <cellStyle name="SAPBEXresData 2 18" xfId="44340"/>
    <cellStyle name="SAPBEXresData 2 19" xfId="44341"/>
    <cellStyle name="SAPBEXresData 2 2" xfId="44342"/>
    <cellStyle name="SAPBEXresData 2 2 10" xfId="44343"/>
    <cellStyle name="SAPBEXresData 2 2 11" xfId="44344"/>
    <cellStyle name="SAPBEXresData 2 2 12" xfId="44345"/>
    <cellStyle name="SAPBEXresData 2 2 13" xfId="44346"/>
    <cellStyle name="SAPBEXresData 2 2 14" xfId="44347"/>
    <cellStyle name="SAPBEXresData 2 2 15" xfId="44348"/>
    <cellStyle name="SAPBEXresData 2 2 16" xfId="44349"/>
    <cellStyle name="SAPBEXresData 2 2 17" xfId="44350"/>
    <cellStyle name="SAPBEXresData 2 2 18" xfId="44351"/>
    <cellStyle name="SAPBEXresData 2 2 19" xfId="44352"/>
    <cellStyle name="SAPBEXresData 2 2 2" xfId="44353"/>
    <cellStyle name="SAPBEXresData 2 2 2 10" xfId="44354"/>
    <cellStyle name="SAPBEXresData 2 2 2 11" xfId="44355"/>
    <cellStyle name="SAPBEXresData 2 2 2 12" xfId="44356"/>
    <cellStyle name="SAPBEXresData 2 2 2 13" xfId="44357"/>
    <cellStyle name="SAPBEXresData 2 2 2 14" xfId="44358"/>
    <cellStyle name="SAPBEXresData 2 2 2 15" xfId="44359"/>
    <cellStyle name="SAPBEXresData 2 2 2 16" xfId="44360"/>
    <cellStyle name="SAPBEXresData 2 2 2 17" xfId="44361"/>
    <cellStyle name="SAPBEXresData 2 2 2 18" xfId="44362"/>
    <cellStyle name="SAPBEXresData 2 2 2 19" xfId="44363"/>
    <cellStyle name="SAPBEXresData 2 2 2 2" xfId="44364"/>
    <cellStyle name="SAPBEXresData 2 2 2 20" xfId="44365"/>
    <cellStyle name="SAPBEXresData 2 2 2 21" xfId="44366"/>
    <cellStyle name="SAPBEXresData 2 2 2 22" xfId="44367"/>
    <cellStyle name="SAPBEXresData 2 2 2 23" xfId="44368"/>
    <cellStyle name="SAPBEXresData 2 2 2 24" xfId="44369"/>
    <cellStyle name="SAPBEXresData 2 2 2 25" xfId="44370"/>
    <cellStyle name="SAPBEXresData 2 2 2 26" xfId="44371"/>
    <cellStyle name="SAPBEXresData 2 2 2 27" xfId="44372"/>
    <cellStyle name="SAPBEXresData 2 2 2 28" xfId="44373"/>
    <cellStyle name="SAPBEXresData 2 2 2 29" xfId="44374"/>
    <cellStyle name="SAPBEXresData 2 2 2 3" xfId="44375"/>
    <cellStyle name="SAPBEXresData 2 2 2 30" xfId="44376"/>
    <cellStyle name="SAPBEXresData 2 2 2 31" xfId="44377"/>
    <cellStyle name="SAPBEXresData 2 2 2 32" xfId="44378"/>
    <cellStyle name="SAPBEXresData 2 2 2 33" xfId="44379"/>
    <cellStyle name="SAPBEXresData 2 2 2 34" xfId="44380"/>
    <cellStyle name="SAPBEXresData 2 2 2 35" xfId="44381"/>
    <cellStyle name="SAPBEXresData 2 2 2 36" xfId="44382"/>
    <cellStyle name="SAPBEXresData 2 2 2 37" xfId="44383"/>
    <cellStyle name="SAPBEXresData 2 2 2 38" xfId="44384"/>
    <cellStyle name="SAPBEXresData 2 2 2 39" xfId="44385"/>
    <cellStyle name="SAPBEXresData 2 2 2 4" xfId="44386"/>
    <cellStyle name="SAPBEXresData 2 2 2 40" xfId="44387"/>
    <cellStyle name="SAPBEXresData 2 2 2 41" xfId="44388"/>
    <cellStyle name="SAPBEXresData 2 2 2 42" xfId="44389"/>
    <cellStyle name="SAPBEXresData 2 2 2 43" xfId="44390"/>
    <cellStyle name="SAPBEXresData 2 2 2 44" xfId="44391"/>
    <cellStyle name="SAPBEXresData 2 2 2 5" xfId="44392"/>
    <cellStyle name="SAPBEXresData 2 2 2 6" xfId="44393"/>
    <cellStyle name="SAPBEXresData 2 2 2 7" xfId="44394"/>
    <cellStyle name="SAPBEXresData 2 2 2 8" xfId="44395"/>
    <cellStyle name="SAPBEXresData 2 2 2 9" xfId="44396"/>
    <cellStyle name="SAPBEXresData 2 2 20" xfId="44397"/>
    <cellStyle name="SAPBEXresData 2 2 21" xfId="44398"/>
    <cellStyle name="SAPBEXresData 2 2 22" xfId="44399"/>
    <cellStyle name="SAPBEXresData 2 2 23" xfId="44400"/>
    <cellStyle name="SAPBEXresData 2 2 24" xfId="44401"/>
    <cellStyle name="SAPBEXresData 2 2 25" xfId="44402"/>
    <cellStyle name="SAPBEXresData 2 2 26" xfId="44403"/>
    <cellStyle name="SAPBEXresData 2 2 27" xfId="44404"/>
    <cellStyle name="SAPBEXresData 2 2 28" xfId="44405"/>
    <cellStyle name="SAPBEXresData 2 2 29" xfId="44406"/>
    <cellStyle name="SAPBEXresData 2 2 3" xfId="44407"/>
    <cellStyle name="SAPBEXresData 2 2 30" xfId="44408"/>
    <cellStyle name="SAPBEXresData 2 2 31" xfId="44409"/>
    <cellStyle name="SAPBEXresData 2 2 32" xfId="44410"/>
    <cellStyle name="SAPBEXresData 2 2 33" xfId="44411"/>
    <cellStyle name="SAPBEXresData 2 2 34" xfId="44412"/>
    <cellStyle name="SAPBEXresData 2 2 35" xfId="44413"/>
    <cellStyle name="SAPBEXresData 2 2 36" xfId="44414"/>
    <cellStyle name="SAPBEXresData 2 2 37" xfId="44415"/>
    <cellStyle name="SAPBEXresData 2 2 38" xfId="44416"/>
    <cellStyle name="SAPBEXresData 2 2 39" xfId="44417"/>
    <cellStyle name="SAPBEXresData 2 2 4" xfId="44418"/>
    <cellStyle name="SAPBEXresData 2 2 40" xfId="44419"/>
    <cellStyle name="SAPBEXresData 2 2 41" xfId="44420"/>
    <cellStyle name="SAPBEXresData 2 2 42" xfId="44421"/>
    <cellStyle name="SAPBEXresData 2 2 43" xfId="44422"/>
    <cellStyle name="SAPBEXresData 2 2 44" xfId="44423"/>
    <cellStyle name="SAPBEXresData 2 2 45" xfId="44424"/>
    <cellStyle name="SAPBEXresData 2 2 5" xfId="44425"/>
    <cellStyle name="SAPBEXresData 2 2 6" xfId="44426"/>
    <cellStyle name="SAPBEXresData 2 2 7" xfId="44427"/>
    <cellStyle name="SAPBEXresData 2 2 8" xfId="44428"/>
    <cellStyle name="SAPBEXresData 2 2 9" xfId="44429"/>
    <cellStyle name="SAPBEXresData 2 20" xfId="44430"/>
    <cellStyle name="SAPBEXresData 2 21" xfId="44431"/>
    <cellStyle name="SAPBEXresData 2 22" xfId="44432"/>
    <cellStyle name="SAPBEXresData 2 23" xfId="44433"/>
    <cellStyle name="SAPBEXresData 2 24" xfId="44434"/>
    <cellStyle name="SAPBEXresData 2 25" xfId="44435"/>
    <cellStyle name="SAPBEXresData 2 26" xfId="44436"/>
    <cellStyle name="SAPBEXresData 2 27" xfId="44437"/>
    <cellStyle name="SAPBEXresData 2 28" xfId="44438"/>
    <cellStyle name="SAPBEXresData 2 29" xfId="44439"/>
    <cellStyle name="SAPBEXresData 2 3" xfId="44440"/>
    <cellStyle name="SAPBEXresData 2 3 10" xfId="44441"/>
    <cellStyle name="SAPBEXresData 2 3 11" xfId="44442"/>
    <cellStyle name="SAPBEXresData 2 3 12" xfId="44443"/>
    <cellStyle name="SAPBEXresData 2 3 13" xfId="44444"/>
    <cellStyle name="SAPBEXresData 2 3 14" xfId="44445"/>
    <cellStyle name="SAPBEXresData 2 3 15" xfId="44446"/>
    <cellStyle name="SAPBEXresData 2 3 16" xfId="44447"/>
    <cellStyle name="SAPBEXresData 2 3 17" xfId="44448"/>
    <cellStyle name="SAPBEXresData 2 3 18" xfId="44449"/>
    <cellStyle name="SAPBEXresData 2 3 19" xfId="44450"/>
    <cellStyle name="SAPBEXresData 2 3 2" xfId="44451"/>
    <cellStyle name="SAPBEXresData 2 3 20" xfId="44452"/>
    <cellStyle name="SAPBEXresData 2 3 21" xfId="44453"/>
    <cellStyle name="SAPBEXresData 2 3 3" xfId="44454"/>
    <cellStyle name="SAPBEXresData 2 3 4" xfId="44455"/>
    <cellStyle name="SAPBEXresData 2 3 5" xfId="44456"/>
    <cellStyle name="SAPBEXresData 2 3 6" xfId="44457"/>
    <cellStyle name="SAPBEXresData 2 3 7" xfId="44458"/>
    <cellStyle name="SAPBEXresData 2 3 8" xfId="44459"/>
    <cellStyle name="SAPBEXresData 2 3 9" xfId="44460"/>
    <cellStyle name="SAPBEXresData 2 30" xfId="44461"/>
    <cellStyle name="SAPBEXresData 2 31" xfId="44462"/>
    <cellStyle name="SAPBEXresData 2 32" xfId="44463"/>
    <cellStyle name="SAPBEXresData 2 33" xfId="44464"/>
    <cellStyle name="SAPBEXresData 2 34" xfId="44465"/>
    <cellStyle name="SAPBEXresData 2 35" xfId="44466"/>
    <cellStyle name="SAPBEXresData 2 36" xfId="44467"/>
    <cellStyle name="SAPBEXresData 2 37" xfId="44468"/>
    <cellStyle name="SAPBEXresData 2 38" xfId="44469"/>
    <cellStyle name="SAPBEXresData 2 39" xfId="44470"/>
    <cellStyle name="SAPBEXresData 2 4" xfId="44471"/>
    <cellStyle name="SAPBEXresData 2 4 2" xfId="44472"/>
    <cellStyle name="SAPBEXresData 2 4 3" xfId="44473"/>
    <cellStyle name="SAPBEXresData 2 4 4" xfId="44474"/>
    <cellStyle name="SAPBEXresData 2 4 5" xfId="44475"/>
    <cellStyle name="SAPBEXresData 2 4 6" xfId="44476"/>
    <cellStyle name="SAPBEXresData 2 40" xfId="44477"/>
    <cellStyle name="SAPBEXresData 2 41" xfId="44478"/>
    <cellStyle name="SAPBEXresData 2 42" xfId="44479"/>
    <cellStyle name="SAPBEXresData 2 5" xfId="44480"/>
    <cellStyle name="SAPBEXresData 2 5 2" xfId="44481"/>
    <cellStyle name="SAPBEXresData 2 5 3" xfId="44482"/>
    <cellStyle name="SAPBEXresData 2 5 4" xfId="44483"/>
    <cellStyle name="SAPBEXresData 2 5 5" xfId="44484"/>
    <cellStyle name="SAPBEXresData 2 5 6" xfId="44485"/>
    <cellStyle name="SAPBEXresData 2 6" xfId="44486"/>
    <cellStyle name="SAPBEXresData 2 7" xfId="44487"/>
    <cellStyle name="SAPBEXresData 2 8" xfId="44488"/>
    <cellStyle name="SAPBEXresData 2 9" xfId="44489"/>
    <cellStyle name="SAPBEXresData 20" xfId="44490"/>
    <cellStyle name="SAPBEXresData 21" xfId="44491"/>
    <cellStyle name="SAPBEXresData 22" xfId="44492"/>
    <cellStyle name="SAPBEXresData 23" xfId="44493"/>
    <cellStyle name="SAPBEXresData 24" xfId="44494"/>
    <cellStyle name="SAPBEXresData 25" xfId="44495"/>
    <cellStyle name="SAPBEXresData 26" xfId="44496"/>
    <cellStyle name="SAPBEXresData 27" xfId="44497"/>
    <cellStyle name="SAPBEXresData 28" xfId="44498"/>
    <cellStyle name="SAPBEXresData 29" xfId="44499"/>
    <cellStyle name="SAPBEXresData 3" xfId="44500"/>
    <cellStyle name="SAPBEXresData 3 10" xfId="44501"/>
    <cellStyle name="SAPBEXresData 3 11" xfId="44502"/>
    <cellStyle name="SAPBEXresData 3 12" xfId="44503"/>
    <cellStyle name="SAPBEXresData 3 13" xfId="44504"/>
    <cellStyle name="SAPBEXresData 3 14" xfId="44505"/>
    <cellStyle name="SAPBEXresData 3 15" xfId="44506"/>
    <cellStyle name="SAPBEXresData 3 16" xfId="44507"/>
    <cellStyle name="SAPBEXresData 3 17" xfId="44508"/>
    <cellStyle name="SAPBEXresData 3 18" xfId="44509"/>
    <cellStyle name="SAPBEXresData 3 19" xfId="44510"/>
    <cellStyle name="SAPBEXresData 3 2" xfId="44511"/>
    <cellStyle name="SAPBEXresData 3 2 10" xfId="44512"/>
    <cellStyle name="SAPBEXresData 3 2 11" xfId="44513"/>
    <cellStyle name="SAPBEXresData 3 2 12" xfId="44514"/>
    <cellStyle name="SAPBEXresData 3 2 13" xfId="44515"/>
    <cellStyle name="SAPBEXresData 3 2 14" xfId="44516"/>
    <cellStyle name="SAPBEXresData 3 2 15" xfId="44517"/>
    <cellStyle name="SAPBEXresData 3 2 16" xfId="44518"/>
    <cellStyle name="SAPBEXresData 3 2 17" xfId="44519"/>
    <cellStyle name="SAPBEXresData 3 2 18" xfId="44520"/>
    <cellStyle name="SAPBEXresData 3 2 19" xfId="44521"/>
    <cellStyle name="SAPBEXresData 3 2 2" xfId="44522"/>
    <cellStyle name="SAPBEXresData 3 2 20" xfId="44523"/>
    <cellStyle name="SAPBEXresData 3 2 21" xfId="44524"/>
    <cellStyle name="SAPBEXresData 3 2 22" xfId="44525"/>
    <cellStyle name="SAPBEXresData 3 2 23" xfId="44526"/>
    <cellStyle name="SAPBEXresData 3 2 24" xfId="44527"/>
    <cellStyle name="SAPBEXresData 3 2 25" xfId="44528"/>
    <cellStyle name="SAPBEXresData 3 2 26" xfId="44529"/>
    <cellStyle name="SAPBEXresData 3 2 27" xfId="44530"/>
    <cellStyle name="SAPBEXresData 3 2 28" xfId="44531"/>
    <cellStyle name="SAPBEXresData 3 2 29" xfId="44532"/>
    <cellStyle name="SAPBEXresData 3 2 3" xfId="44533"/>
    <cellStyle name="SAPBEXresData 3 2 30" xfId="44534"/>
    <cellStyle name="SAPBEXresData 3 2 31" xfId="44535"/>
    <cellStyle name="SAPBEXresData 3 2 32" xfId="44536"/>
    <cellStyle name="SAPBEXresData 3 2 33" xfId="44537"/>
    <cellStyle name="SAPBEXresData 3 2 34" xfId="44538"/>
    <cellStyle name="SAPBEXresData 3 2 35" xfId="44539"/>
    <cellStyle name="SAPBEXresData 3 2 36" xfId="44540"/>
    <cellStyle name="SAPBEXresData 3 2 37" xfId="44541"/>
    <cellStyle name="SAPBEXresData 3 2 38" xfId="44542"/>
    <cellStyle name="SAPBEXresData 3 2 39" xfId="44543"/>
    <cellStyle name="SAPBEXresData 3 2 4" xfId="44544"/>
    <cellStyle name="SAPBEXresData 3 2 40" xfId="44545"/>
    <cellStyle name="SAPBEXresData 3 2 41" xfId="44546"/>
    <cellStyle name="SAPBEXresData 3 2 42" xfId="44547"/>
    <cellStyle name="SAPBEXresData 3 2 43" xfId="44548"/>
    <cellStyle name="SAPBEXresData 3 2 44" xfId="44549"/>
    <cellStyle name="SAPBEXresData 3 2 5" xfId="44550"/>
    <cellStyle name="SAPBEXresData 3 2 6" xfId="44551"/>
    <cellStyle name="SAPBEXresData 3 2 7" xfId="44552"/>
    <cellStyle name="SAPBEXresData 3 2 8" xfId="44553"/>
    <cellStyle name="SAPBEXresData 3 2 9" xfId="44554"/>
    <cellStyle name="SAPBEXresData 3 20" xfId="44555"/>
    <cellStyle name="SAPBEXresData 3 21" xfId="44556"/>
    <cellStyle name="SAPBEXresData 3 22" xfId="44557"/>
    <cellStyle name="SAPBEXresData 3 23" xfId="44558"/>
    <cellStyle name="SAPBEXresData 3 24" xfId="44559"/>
    <cellStyle name="SAPBEXresData 3 25" xfId="44560"/>
    <cellStyle name="SAPBEXresData 3 26" xfId="44561"/>
    <cellStyle name="SAPBEXresData 3 27" xfId="44562"/>
    <cellStyle name="SAPBEXresData 3 28" xfId="44563"/>
    <cellStyle name="SAPBEXresData 3 29" xfId="44564"/>
    <cellStyle name="SAPBEXresData 3 3" xfId="44565"/>
    <cellStyle name="SAPBEXresData 3 30" xfId="44566"/>
    <cellStyle name="SAPBEXresData 3 31" xfId="44567"/>
    <cellStyle name="SAPBEXresData 3 32" xfId="44568"/>
    <cellStyle name="SAPBEXresData 3 33" xfId="44569"/>
    <cellStyle name="SAPBEXresData 3 34" xfId="44570"/>
    <cellStyle name="SAPBEXresData 3 35" xfId="44571"/>
    <cellStyle name="SAPBEXresData 3 36" xfId="44572"/>
    <cellStyle name="SAPBEXresData 3 37" xfId="44573"/>
    <cellStyle name="SAPBEXresData 3 38" xfId="44574"/>
    <cellStyle name="SAPBEXresData 3 39" xfId="44575"/>
    <cellStyle name="SAPBEXresData 3 4" xfId="44576"/>
    <cellStyle name="SAPBEXresData 3 40" xfId="44577"/>
    <cellStyle name="SAPBEXresData 3 41" xfId="44578"/>
    <cellStyle name="SAPBEXresData 3 42" xfId="44579"/>
    <cellStyle name="SAPBEXresData 3 43" xfId="44580"/>
    <cellStyle name="SAPBEXresData 3 44" xfId="44581"/>
    <cellStyle name="SAPBEXresData 3 45" xfId="44582"/>
    <cellStyle name="SAPBEXresData 3 5" xfId="44583"/>
    <cellStyle name="SAPBEXresData 3 6" xfId="44584"/>
    <cellStyle name="SAPBEXresData 3 7" xfId="44585"/>
    <cellStyle name="SAPBEXresData 3 8" xfId="44586"/>
    <cellStyle name="SAPBEXresData 3 9" xfId="44587"/>
    <cellStyle name="SAPBEXresData 30" xfId="44588"/>
    <cellStyle name="SAPBEXresData 31" xfId="44589"/>
    <cellStyle name="SAPBEXresData 32" xfId="44590"/>
    <cellStyle name="SAPBEXresData 33" xfId="44591"/>
    <cellStyle name="SAPBEXresData 34" xfId="44592"/>
    <cellStyle name="SAPBEXresData 35" xfId="44593"/>
    <cellStyle name="SAPBEXresData 36" xfId="44594"/>
    <cellStyle name="SAPBEXresData 37" xfId="44595"/>
    <cellStyle name="SAPBEXresData 38" xfId="44596"/>
    <cellStyle name="SAPBEXresData 39" xfId="44597"/>
    <cellStyle name="SAPBEXresData 4" xfId="44598"/>
    <cellStyle name="SAPBEXresData 4 10" xfId="44599"/>
    <cellStyle name="SAPBEXresData 4 11" xfId="44600"/>
    <cellStyle name="SAPBEXresData 4 12" xfId="44601"/>
    <cellStyle name="SAPBEXresData 4 13" xfId="44602"/>
    <cellStyle name="SAPBEXresData 4 14" xfId="44603"/>
    <cellStyle name="SAPBEXresData 4 15" xfId="44604"/>
    <cellStyle name="SAPBEXresData 4 16" xfId="44605"/>
    <cellStyle name="SAPBEXresData 4 17" xfId="44606"/>
    <cellStyle name="SAPBEXresData 4 18" xfId="44607"/>
    <cellStyle name="SAPBEXresData 4 19" xfId="44608"/>
    <cellStyle name="SAPBEXresData 4 2" xfId="44609"/>
    <cellStyle name="SAPBEXresData 4 20" xfId="44610"/>
    <cellStyle name="SAPBEXresData 4 21" xfId="44611"/>
    <cellStyle name="SAPBEXresData 4 3" xfId="44612"/>
    <cellStyle name="SAPBEXresData 4 4" xfId="44613"/>
    <cellStyle name="SAPBEXresData 4 5" xfId="44614"/>
    <cellStyle name="SAPBEXresData 4 6" xfId="44615"/>
    <cellStyle name="SAPBEXresData 4 7" xfId="44616"/>
    <cellStyle name="SAPBEXresData 4 8" xfId="44617"/>
    <cellStyle name="SAPBEXresData 4 9" xfId="44618"/>
    <cellStyle name="SAPBEXresData 40" xfId="44619"/>
    <cellStyle name="SAPBEXresData 41" xfId="44620"/>
    <cellStyle name="SAPBEXresData 42" xfId="44621"/>
    <cellStyle name="SAPBEXresData 43" xfId="44622"/>
    <cellStyle name="SAPBEXresData 44" xfId="44623"/>
    <cellStyle name="SAPBEXresData 5" xfId="44624"/>
    <cellStyle name="SAPBEXresData 5 2" xfId="44625"/>
    <cellStyle name="SAPBEXresData 5 3" xfId="44626"/>
    <cellStyle name="SAPBEXresData 5 4" xfId="44627"/>
    <cellStyle name="SAPBEXresData 5 5" xfId="44628"/>
    <cellStyle name="SAPBEXresData 5 6" xfId="44629"/>
    <cellStyle name="SAPBEXresData 6" xfId="44630"/>
    <cellStyle name="SAPBEXresData 6 2" xfId="44631"/>
    <cellStyle name="SAPBEXresData 6 3" xfId="44632"/>
    <cellStyle name="SAPBEXresData 6 4" xfId="44633"/>
    <cellStyle name="SAPBEXresData 6 5" xfId="44634"/>
    <cellStyle name="SAPBEXresData 6 6" xfId="44635"/>
    <cellStyle name="SAPBEXresData 7" xfId="44636"/>
    <cellStyle name="SAPBEXresData 8" xfId="44637"/>
    <cellStyle name="SAPBEXresData 9" xfId="44638"/>
    <cellStyle name="SAPBEXresDataEmph" xfId="44639"/>
    <cellStyle name="SAPBEXresDataEmph 10" xfId="44640"/>
    <cellStyle name="SAPBEXresDataEmph 11" xfId="44641"/>
    <cellStyle name="SAPBEXresDataEmph 12" xfId="44642"/>
    <cellStyle name="SAPBEXresDataEmph 13" xfId="44643"/>
    <cellStyle name="SAPBEXresDataEmph 14" xfId="44644"/>
    <cellStyle name="SAPBEXresDataEmph 15" xfId="44645"/>
    <cellStyle name="SAPBEXresDataEmph 16" xfId="44646"/>
    <cellStyle name="SAPBEXresDataEmph 17" xfId="44647"/>
    <cellStyle name="SAPBEXresDataEmph 18" xfId="44648"/>
    <cellStyle name="SAPBEXresDataEmph 19" xfId="44649"/>
    <cellStyle name="SAPBEXresDataEmph 2" xfId="44650"/>
    <cellStyle name="SAPBEXresDataEmph 2 10" xfId="44651"/>
    <cellStyle name="SAPBEXresDataEmph 2 11" xfId="44652"/>
    <cellStyle name="SAPBEXresDataEmph 2 12" xfId="44653"/>
    <cellStyle name="SAPBEXresDataEmph 2 13" xfId="44654"/>
    <cellStyle name="SAPBEXresDataEmph 2 14" xfId="44655"/>
    <cellStyle name="SAPBEXresDataEmph 2 15" xfId="44656"/>
    <cellStyle name="SAPBEXresDataEmph 2 16" xfId="44657"/>
    <cellStyle name="SAPBEXresDataEmph 2 17" xfId="44658"/>
    <cellStyle name="SAPBEXresDataEmph 2 18" xfId="44659"/>
    <cellStyle name="SAPBEXresDataEmph 2 19" xfId="44660"/>
    <cellStyle name="SAPBEXresDataEmph 2 2" xfId="44661"/>
    <cellStyle name="SAPBEXresDataEmph 2 2 10" xfId="44662"/>
    <cellStyle name="SAPBEXresDataEmph 2 2 11" xfId="44663"/>
    <cellStyle name="SAPBEXresDataEmph 2 2 12" xfId="44664"/>
    <cellStyle name="SAPBEXresDataEmph 2 2 13" xfId="44665"/>
    <cellStyle name="SAPBEXresDataEmph 2 2 14" xfId="44666"/>
    <cellStyle name="SAPBEXresDataEmph 2 2 15" xfId="44667"/>
    <cellStyle name="SAPBEXresDataEmph 2 2 16" xfId="44668"/>
    <cellStyle name="SAPBEXresDataEmph 2 2 17" xfId="44669"/>
    <cellStyle name="SAPBEXresDataEmph 2 2 18" xfId="44670"/>
    <cellStyle name="SAPBEXresDataEmph 2 2 19" xfId="44671"/>
    <cellStyle name="SAPBEXresDataEmph 2 2 2" xfId="44672"/>
    <cellStyle name="SAPBEXresDataEmph 2 2 2 10" xfId="44673"/>
    <cellStyle name="SAPBEXresDataEmph 2 2 2 11" xfId="44674"/>
    <cellStyle name="SAPBEXresDataEmph 2 2 2 12" xfId="44675"/>
    <cellStyle name="SAPBEXresDataEmph 2 2 2 13" xfId="44676"/>
    <cellStyle name="SAPBEXresDataEmph 2 2 2 14" xfId="44677"/>
    <cellStyle name="SAPBEXresDataEmph 2 2 2 15" xfId="44678"/>
    <cellStyle name="SAPBEXresDataEmph 2 2 2 16" xfId="44679"/>
    <cellStyle name="SAPBEXresDataEmph 2 2 2 17" xfId="44680"/>
    <cellStyle name="SAPBEXresDataEmph 2 2 2 18" xfId="44681"/>
    <cellStyle name="SAPBEXresDataEmph 2 2 2 19" xfId="44682"/>
    <cellStyle name="SAPBEXresDataEmph 2 2 2 2" xfId="44683"/>
    <cellStyle name="SAPBEXresDataEmph 2 2 2 20" xfId="44684"/>
    <cellStyle name="SAPBEXresDataEmph 2 2 2 21" xfId="44685"/>
    <cellStyle name="SAPBEXresDataEmph 2 2 2 22" xfId="44686"/>
    <cellStyle name="SAPBEXresDataEmph 2 2 2 23" xfId="44687"/>
    <cellStyle name="SAPBEXresDataEmph 2 2 2 24" xfId="44688"/>
    <cellStyle name="SAPBEXresDataEmph 2 2 2 25" xfId="44689"/>
    <cellStyle name="SAPBEXresDataEmph 2 2 2 26" xfId="44690"/>
    <cellStyle name="SAPBEXresDataEmph 2 2 2 27" xfId="44691"/>
    <cellStyle name="SAPBEXresDataEmph 2 2 2 28" xfId="44692"/>
    <cellStyle name="SAPBEXresDataEmph 2 2 2 29" xfId="44693"/>
    <cellStyle name="SAPBEXresDataEmph 2 2 2 3" xfId="44694"/>
    <cellStyle name="SAPBEXresDataEmph 2 2 2 30" xfId="44695"/>
    <cellStyle name="SAPBEXresDataEmph 2 2 2 31" xfId="44696"/>
    <cellStyle name="SAPBEXresDataEmph 2 2 2 32" xfId="44697"/>
    <cellStyle name="SAPBEXresDataEmph 2 2 2 33" xfId="44698"/>
    <cellStyle name="SAPBEXresDataEmph 2 2 2 34" xfId="44699"/>
    <cellStyle name="SAPBEXresDataEmph 2 2 2 35" xfId="44700"/>
    <cellStyle name="SAPBEXresDataEmph 2 2 2 36" xfId="44701"/>
    <cellStyle name="SAPBEXresDataEmph 2 2 2 37" xfId="44702"/>
    <cellStyle name="SAPBEXresDataEmph 2 2 2 38" xfId="44703"/>
    <cellStyle name="SAPBEXresDataEmph 2 2 2 39" xfId="44704"/>
    <cellStyle name="SAPBEXresDataEmph 2 2 2 4" xfId="44705"/>
    <cellStyle name="SAPBEXresDataEmph 2 2 2 40" xfId="44706"/>
    <cellStyle name="SAPBEXresDataEmph 2 2 2 41" xfId="44707"/>
    <cellStyle name="SAPBEXresDataEmph 2 2 2 42" xfId="44708"/>
    <cellStyle name="SAPBEXresDataEmph 2 2 2 43" xfId="44709"/>
    <cellStyle name="SAPBEXresDataEmph 2 2 2 44" xfId="44710"/>
    <cellStyle name="SAPBEXresDataEmph 2 2 2 5" xfId="44711"/>
    <cellStyle name="SAPBEXresDataEmph 2 2 2 6" xfId="44712"/>
    <cellStyle name="SAPBEXresDataEmph 2 2 2 7" xfId="44713"/>
    <cellStyle name="SAPBEXresDataEmph 2 2 2 8" xfId="44714"/>
    <cellStyle name="SAPBEXresDataEmph 2 2 2 9" xfId="44715"/>
    <cellStyle name="SAPBEXresDataEmph 2 2 20" xfId="44716"/>
    <cellStyle name="SAPBEXresDataEmph 2 2 21" xfId="44717"/>
    <cellStyle name="SAPBEXresDataEmph 2 2 22" xfId="44718"/>
    <cellStyle name="SAPBEXresDataEmph 2 2 23" xfId="44719"/>
    <cellStyle name="SAPBEXresDataEmph 2 2 24" xfId="44720"/>
    <cellStyle name="SAPBEXresDataEmph 2 2 25" xfId="44721"/>
    <cellStyle name="SAPBEXresDataEmph 2 2 26" xfId="44722"/>
    <cellStyle name="SAPBEXresDataEmph 2 2 27" xfId="44723"/>
    <cellStyle name="SAPBEXresDataEmph 2 2 28" xfId="44724"/>
    <cellStyle name="SAPBEXresDataEmph 2 2 29" xfId="44725"/>
    <cellStyle name="SAPBEXresDataEmph 2 2 3" xfId="44726"/>
    <cellStyle name="SAPBEXresDataEmph 2 2 30" xfId="44727"/>
    <cellStyle name="SAPBEXresDataEmph 2 2 31" xfId="44728"/>
    <cellStyle name="SAPBEXresDataEmph 2 2 32" xfId="44729"/>
    <cellStyle name="SAPBEXresDataEmph 2 2 33" xfId="44730"/>
    <cellStyle name="SAPBEXresDataEmph 2 2 34" xfId="44731"/>
    <cellStyle name="SAPBEXresDataEmph 2 2 35" xfId="44732"/>
    <cellStyle name="SAPBEXresDataEmph 2 2 36" xfId="44733"/>
    <cellStyle name="SAPBEXresDataEmph 2 2 37" xfId="44734"/>
    <cellStyle name="SAPBEXresDataEmph 2 2 38" xfId="44735"/>
    <cellStyle name="SAPBEXresDataEmph 2 2 39" xfId="44736"/>
    <cellStyle name="SAPBEXresDataEmph 2 2 4" xfId="44737"/>
    <cellStyle name="SAPBEXresDataEmph 2 2 40" xfId="44738"/>
    <cellStyle name="SAPBEXresDataEmph 2 2 41" xfId="44739"/>
    <cellStyle name="SAPBEXresDataEmph 2 2 42" xfId="44740"/>
    <cellStyle name="SAPBEXresDataEmph 2 2 43" xfId="44741"/>
    <cellStyle name="SAPBEXresDataEmph 2 2 44" xfId="44742"/>
    <cellStyle name="SAPBEXresDataEmph 2 2 45" xfId="44743"/>
    <cellStyle name="SAPBEXresDataEmph 2 2 5" xfId="44744"/>
    <cellStyle name="SAPBEXresDataEmph 2 2 6" xfId="44745"/>
    <cellStyle name="SAPBEXresDataEmph 2 2 7" xfId="44746"/>
    <cellStyle name="SAPBEXresDataEmph 2 2 8" xfId="44747"/>
    <cellStyle name="SAPBEXresDataEmph 2 2 9" xfId="44748"/>
    <cellStyle name="SAPBEXresDataEmph 2 20" xfId="44749"/>
    <cellStyle name="SAPBEXresDataEmph 2 21" xfId="44750"/>
    <cellStyle name="SAPBEXresDataEmph 2 22" xfId="44751"/>
    <cellStyle name="SAPBEXresDataEmph 2 23" xfId="44752"/>
    <cellStyle name="SAPBEXresDataEmph 2 24" xfId="44753"/>
    <cellStyle name="SAPBEXresDataEmph 2 25" xfId="44754"/>
    <cellStyle name="SAPBEXresDataEmph 2 26" xfId="44755"/>
    <cellStyle name="SAPBEXresDataEmph 2 27" xfId="44756"/>
    <cellStyle name="SAPBEXresDataEmph 2 28" xfId="44757"/>
    <cellStyle name="SAPBEXresDataEmph 2 29" xfId="44758"/>
    <cellStyle name="SAPBEXresDataEmph 2 3" xfId="44759"/>
    <cellStyle name="SAPBEXresDataEmph 2 3 10" xfId="44760"/>
    <cellStyle name="SAPBEXresDataEmph 2 3 11" xfId="44761"/>
    <cellStyle name="SAPBEXresDataEmph 2 3 12" xfId="44762"/>
    <cellStyle name="SAPBEXresDataEmph 2 3 13" xfId="44763"/>
    <cellStyle name="SAPBEXresDataEmph 2 3 14" xfId="44764"/>
    <cellStyle name="SAPBEXresDataEmph 2 3 15" xfId="44765"/>
    <cellStyle name="SAPBEXresDataEmph 2 3 16" xfId="44766"/>
    <cellStyle name="SAPBEXresDataEmph 2 3 17" xfId="44767"/>
    <cellStyle name="SAPBEXresDataEmph 2 3 18" xfId="44768"/>
    <cellStyle name="SAPBEXresDataEmph 2 3 19" xfId="44769"/>
    <cellStyle name="SAPBEXresDataEmph 2 3 2" xfId="44770"/>
    <cellStyle name="SAPBEXresDataEmph 2 3 20" xfId="44771"/>
    <cellStyle name="SAPBEXresDataEmph 2 3 21" xfId="44772"/>
    <cellStyle name="SAPBEXresDataEmph 2 3 3" xfId="44773"/>
    <cellStyle name="SAPBEXresDataEmph 2 3 4" xfId="44774"/>
    <cellStyle name="SAPBEXresDataEmph 2 3 5" xfId="44775"/>
    <cellStyle name="SAPBEXresDataEmph 2 3 6" xfId="44776"/>
    <cellStyle name="SAPBEXresDataEmph 2 3 7" xfId="44777"/>
    <cellStyle name="SAPBEXresDataEmph 2 3 8" xfId="44778"/>
    <cellStyle name="SAPBEXresDataEmph 2 3 9" xfId="44779"/>
    <cellStyle name="SAPBEXresDataEmph 2 30" xfId="44780"/>
    <cellStyle name="SAPBEXresDataEmph 2 31" xfId="44781"/>
    <cellStyle name="SAPBEXresDataEmph 2 32" xfId="44782"/>
    <cellStyle name="SAPBEXresDataEmph 2 33" xfId="44783"/>
    <cellStyle name="SAPBEXresDataEmph 2 34" xfId="44784"/>
    <cellStyle name="SAPBEXresDataEmph 2 35" xfId="44785"/>
    <cellStyle name="SAPBEXresDataEmph 2 36" xfId="44786"/>
    <cellStyle name="SAPBEXresDataEmph 2 37" xfId="44787"/>
    <cellStyle name="SAPBEXresDataEmph 2 38" xfId="44788"/>
    <cellStyle name="SAPBEXresDataEmph 2 39" xfId="44789"/>
    <cellStyle name="SAPBEXresDataEmph 2 4" xfId="44790"/>
    <cellStyle name="SAPBEXresDataEmph 2 4 2" xfId="44791"/>
    <cellStyle name="SAPBEXresDataEmph 2 4 3" xfId="44792"/>
    <cellStyle name="SAPBEXresDataEmph 2 4 4" xfId="44793"/>
    <cellStyle name="SAPBEXresDataEmph 2 4 5" xfId="44794"/>
    <cellStyle name="SAPBEXresDataEmph 2 4 6" xfId="44795"/>
    <cellStyle name="SAPBEXresDataEmph 2 40" xfId="44796"/>
    <cellStyle name="SAPBEXresDataEmph 2 41" xfId="44797"/>
    <cellStyle name="SAPBEXresDataEmph 2 42" xfId="44798"/>
    <cellStyle name="SAPBEXresDataEmph 2 5" xfId="44799"/>
    <cellStyle name="SAPBEXresDataEmph 2 5 2" xfId="44800"/>
    <cellStyle name="SAPBEXresDataEmph 2 5 3" xfId="44801"/>
    <cellStyle name="SAPBEXresDataEmph 2 5 4" xfId="44802"/>
    <cellStyle name="SAPBEXresDataEmph 2 5 5" xfId="44803"/>
    <cellStyle name="SAPBEXresDataEmph 2 5 6" xfId="44804"/>
    <cellStyle name="SAPBEXresDataEmph 2 6" xfId="44805"/>
    <cellStyle name="SAPBEXresDataEmph 2 7" xfId="44806"/>
    <cellStyle name="SAPBEXresDataEmph 2 8" xfId="44807"/>
    <cellStyle name="SAPBEXresDataEmph 2 9" xfId="44808"/>
    <cellStyle name="SAPBEXresDataEmph 20" xfId="44809"/>
    <cellStyle name="SAPBEXresDataEmph 21" xfId="44810"/>
    <cellStyle name="SAPBEXresDataEmph 22" xfId="44811"/>
    <cellStyle name="SAPBEXresDataEmph 23" xfId="44812"/>
    <cellStyle name="SAPBEXresDataEmph 24" xfId="44813"/>
    <cellStyle name="SAPBEXresDataEmph 25" xfId="44814"/>
    <cellStyle name="SAPBEXresDataEmph 26" xfId="44815"/>
    <cellStyle name="SAPBEXresDataEmph 27" xfId="44816"/>
    <cellStyle name="SAPBEXresDataEmph 28" xfId="44817"/>
    <cellStyle name="SAPBEXresDataEmph 29" xfId="44818"/>
    <cellStyle name="SAPBEXresDataEmph 3" xfId="44819"/>
    <cellStyle name="SAPBEXresDataEmph 3 10" xfId="44820"/>
    <cellStyle name="SAPBEXresDataEmph 3 11" xfId="44821"/>
    <cellStyle name="SAPBEXresDataEmph 3 12" xfId="44822"/>
    <cellStyle name="SAPBEXresDataEmph 3 13" xfId="44823"/>
    <cellStyle name="SAPBEXresDataEmph 3 14" xfId="44824"/>
    <cellStyle name="SAPBEXresDataEmph 3 15" xfId="44825"/>
    <cellStyle name="SAPBEXresDataEmph 3 16" xfId="44826"/>
    <cellStyle name="SAPBEXresDataEmph 3 17" xfId="44827"/>
    <cellStyle name="SAPBEXresDataEmph 3 18" xfId="44828"/>
    <cellStyle name="SAPBEXresDataEmph 3 19" xfId="44829"/>
    <cellStyle name="SAPBEXresDataEmph 3 2" xfId="44830"/>
    <cellStyle name="SAPBEXresDataEmph 3 2 10" xfId="44831"/>
    <cellStyle name="SAPBEXresDataEmph 3 2 11" xfId="44832"/>
    <cellStyle name="SAPBEXresDataEmph 3 2 12" xfId="44833"/>
    <cellStyle name="SAPBEXresDataEmph 3 2 13" xfId="44834"/>
    <cellStyle name="SAPBEXresDataEmph 3 2 14" xfId="44835"/>
    <cellStyle name="SAPBEXresDataEmph 3 2 15" xfId="44836"/>
    <cellStyle name="SAPBEXresDataEmph 3 2 16" xfId="44837"/>
    <cellStyle name="SAPBEXresDataEmph 3 2 17" xfId="44838"/>
    <cellStyle name="SAPBEXresDataEmph 3 2 18" xfId="44839"/>
    <cellStyle name="SAPBEXresDataEmph 3 2 19" xfId="44840"/>
    <cellStyle name="SAPBEXresDataEmph 3 2 2" xfId="44841"/>
    <cellStyle name="SAPBEXresDataEmph 3 2 20" xfId="44842"/>
    <cellStyle name="SAPBEXresDataEmph 3 2 21" xfId="44843"/>
    <cellStyle name="SAPBEXresDataEmph 3 2 22" xfId="44844"/>
    <cellStyle name="SAPBEXresDataEmph 3 2 23" xfId="44845"/>
    <cellStyle name="SAPBEXresDataEmph 3 2 24" xfId="44846"/>
    <cellStyle name="SAPBEXresDataEmph 3 2 25" xfId="44847"/>
    <cellStyle name="SAPBEXresDataEmph 3 2 26" xfId="44848"/>
    <cellStyle name="SAPBEXresDataEmph 3 2 27" xfId="44849"/>
    <cellStyle name="SAPBEXresDataEmph 3 2 28" xfId="44850"/>
    <cellStyle name="SAPBEXresDataEmph 3 2 29" xfId="44851"/>
    <cellStyle name="SAPBEXresDataEmph 3 2 3" xfId="44852"/>
    <cellStyle name="SAPBEXresDataEmph 3 2 30" xfId="44853"/>
    <cellStyle name="SAPBEXresDataEmph 3 2 31" xfId="44854"/>
    <cellStyle name="SAPBEXresDataEmph 3 2 32" xfId="44855"/>
    <cellStyle name="SAPBEXresDataEmph 3 2 33" xfId="44856"/>
    <cellStyle name="SAPBEXresDataEmph 3 2 34" xfId="44857"/>
    <cellStyle name="SAPBEXresDataEmph 3 2 35" xfId="44858"/>
    <cellStyle name="SAPBEXresDataEmph 3 2 36" xfId="44859"/>
    <cellStyle name="SAPBEXresDataEmph 3 2 37" xfId="44860"/>
    <cellStyle name="SAPBEXresDataEmph 3 2 38" xfId="44861"/>
    <cellStyle name="SAPBEXresDataEmph 3 2 39" xfId="44862"/>
    <cellStyle name="SAPBEXresDataEmph 3 2 4" xfId="44863"/>
    <cellStyle name="SAPBEXresDataEmph 3 2 40" xfId="44864"/>
    <cellStyle name="SAPBEXresDataEmph 3 2 41" xfId="44865"/>
    <cellStyle name="SAPBEXresDataEmph 3 2 42" xfId="44866"/>
    <cellStyle name="SAPBEXresDataEmph 3 2 43" xfId="44867"/>
    <cellStyle name="SAPBEXresDataEmph 3 2 44" xfId="44868"/>
    <cellStyle name="SAPBEXresDataEmph 3 2 5" xfId="44869"/>
    <cellStyle name="SAPBEXresDataEmph 3 2 6" xfId="44870"/>
    <cellStyle name="SAPBEXresDataEmph 3 2 7" xfId="44871"/>
    <cellStyle name="SAPBEXresDataEmph 3 2 8" xfId="44872"/>
    <cellStyle name="SAPBEXresDataEmph 3 2 9" xfId="44873"/>
    <cellStyle name="SAPBEXresDataEmph 3 20" xfId="44874"/>
    <cellStyle name="SAPBEXresDataEmph 3 21" xfId="44875"/>
    <cellStyle name="SAPBEXresDataEmph 3 22" xfId="44876"/>
    <cellStyle name="SAPBEXresDataEmph 3 23" xfId="44877"/>
    <cellStyle name="SAPBEXresDataEmph 3 24" xfId="44878"/>
    <cellStyle name="SAPBEXresDataEmph 3 25" xfId="44879"/>
    <cellStyle name="SAPBEXresDataEmph 3 26" xfId="44880"/>
    <cellStyle name="SAPBEXresDataEmph 3 27" xfId="44881"/>
    <cellStyle name="SAPBEXresDataEmph 3 28" xfId="44882"/>
    <cellStyle name="SAPBEXresDataEmph 3 29" xfId="44883"/>
    <cellStyle name="SAPBEXresDataEmph 3 3" xfId="44884"/>
    <cellStyle name="SAPBEXresDataEmph 3 30" xfId="44885"/>
    <cellStyle name="SAPBEXresDataEmph 3 31" xfId="44886"/>
    <cellStyle name="SAPBEXresDataEmph 3 32" xfId="44887"/>
    <cellStyle name="SAPBEXresDataEmph 3 33" xfId="44888"/>
    <cellStyle name="SAPBEXresDataEmph 3 34" xfId="44889"/>
    <cellStyle name="SAPBEXresDataEmph 3 35" xfId="44890"/>
    <cellStyle name="SAPBEXresDataEmph 3 36" xfId="44891"/>
    <cellStyle name="SAPBEXresDataEmph 3 37" xfId="44892"/>
    <cellStyle name="SAPBEXresDataEmph 3 38" xfId="44893"/>
    <cellStyle name="SAPBEXresDataEmph 3 39" xfId="44894"/>
    <cellStyle name="SAPBEXresDataEmph 3 4" xfId="44895"/>
    <cellStyle name="SAPBEXresDataEmph 3 40" xfId="44896"/>
    <cellStyle name="SAPBEXresDataEmph 3 41" xfId="44897"/>
    <cellStyle name="SAPBEXresDataEmph 3 42" xfId="44898"/>
    <cellStyle name="SAPBEXresDataEmph 3 43" xfId="44899"/>
    <cellStyle name="SAPBEXresDataEmph 3 44" xfId="44900"/>
    <cellStyle name="SAPBEXresDataEmph 3 45" xfId="44901"/>
    <cellStyle name="SAPBEXresDataEmph 3 5" xfId="44902"/>
    <cellStyle name="SAPBEXresDataEmph 3 6" xfId="44903"/>
    <cellStyle name="SAPBEXresDataEmph 3 7" xfId="44904"/>
    <cellStyle name="SAPBEXresDataEmph 3 8" xfId="44905"/>
    <cellStyle name="SAPBEXresDataEmph 3 9" xfId="44906"/>
    <cellStyle name="SAPBEXresDataEmph 30" xfId="44907"/>
    <cellStyle name="SAPBEXresDataEmph 31" xfId="44908"/>
    <cellStyle name="SAPBEXresDataEmph 32" xfId="44909"/>
    <cellStyle name="SAPBEXresDataEmph 33" xfId="44910"/>
    <cellStyle name="SAPBEXresDataEmph 34" xfId="44911"/>
    <cellStyle name="SAPBEXresDataEmph 35" xfId="44912"/>
    <cellStyle name="SAPBEXresDataEmph 36" xfId="44913"/>
    <cellStyle name="SAPBEXresDataEmph 37" xfId="44914"/>
    <cellStyle name="SAPBEXresDataEmph 38" xfId="44915"/>
    <cellStyle name="SAPBEXresDataEmph 39" xfId="44916"/>
    <cellStyle name="SAPBEXresDataEmph 4" xfId="44917"/>
    <cellStyle name="SAPBEXresDataEmph 4 10" xfId="44918"/>
    <cellStyle name="SAPBEXresDataEmph 4 11" xfId="44919"/>
    <cellStyle name="SAPBEXresDataEmph 4 12" xfId="44920"/>
    <cellStyle name="SAPBEXresDataEmph 4 13" xfId="44921"/>
    <cellStyle name="SAPBEXresDataEmph 4 14" xfId="44922"/>
    <cellStyle name="SAPBEXresDataEmph 4 15" xfId="44923"/>
    <cellStyle name="SAPBEXresDataEmph 4 16" xfId="44924"/>
    <cellStyle name="SAPBEXresDataEmph 4 17" xfId="44925"/>
    <cellStyle name="SAPBEXresDataEmph 4 18" xfId="44926"/>
    <cellStyle name="SAPBEXresDataEmph 4 19" xfId="44927"/>
    <cellStyle name="SAPBEXresDataEmph 4 2" xfId="44928"/>
    <cellStyle name="SAPBEXresDataEmph 4 20" xfId="44929"/>
    <cellStyle name="SAPBEXresDataEmph 4 21" xfId="44930"/>
    <cellStyle name="SAPBEXresDataEmph 4 3" xfId="44931"/>
    <cellStyle name="SAPBEXresDataEmph 4 4" xfId="44932"/>
    <cellStyle name="SAPBEXresDataEmph 4 5" xfId="44933"/>
    <cellStyle name="SAPBEXresDataEmph 4 6" xfId="44934"/>
    <cellStyle name="SAPBEXresDataEmph 4 7" xfId="44935"/>
    <cellStyle name="SAPBEXresDataEmph 4 8" xfId="44936"/>
    <cellStyle name="SAPBEXresDataEmph 4 9" xfId="44937"/>
    <cellStyle name="SAPBEXresDataEmph 40" xfId="44938"/>
    <cellStyle name="SAPBEXresDataEmph 41" xfId="44939"/>
    <cellStyle name="SAPBEXresDataEmph 42" xfId="44940"/>
    <cellStyle name="SAPBEXresDataEmph 43" xfId="44941"/>
    <cellStyle name="SAPBEXresDataEmph 44" xfId="44942"/>
    <cellStyle name="SAPBEXresDataEmph 5" xfId="44943"/>
    <cellStyle name="SAPBEXresDataEmph 5 2" xfId="44944"/>
    <cellStyle name="SAPBEXresDataEmph 5 3" xfId="44945"/>
    <cellStyle name="SAPBEXresDataEmph 5 4" xfId="44946"/>
    <cellStyle name="SAPBEXresDataEmph 5 5" xfId="44947"/>
    <cellStyle name="SAPBEXresDataEmph 5 6" xfId="44948"/>
    <cellStyle name="SAPBEXresDataEmph 6" xfId="44949"/>
    <cellStyle name="SAPBEXresDataEmph 6 2" xfId="44950"/>
    <cellStyle name="SAPBEXresDataEmph 6 3" xfId="44951"/>
    <cellStyle name="SAPBEXresDataEmph 6 4" xfId="44952"/>
    <cellStyle name="SAPBEXresDataEmph 6 5" xfId="44953"/>
    <cellStyle name="SAPBEXresDataEmph 6 6" xfId="44954"/>
    <cellStyle name="SAPBEXresDataEmph 7" xfId="44955"/>
    <cellStyle name="SAPBEXresDataEmph 8" xfId="44956"/>
    <cellStyle name="SAPBEXresDataEmph 9" xfId="44957"/>
    <cellStyle name="SAPBEXresItem" xfId="44958"/>
    <cellStyle name="SAPBEXresItem 10" xfId="44959"/>
    <cellStyle name="SAPBEXresItem 11" xfId="44960"/>
    <cellStyle name="SAPBEXresItem 12" xfId="44961"/>
    <cellStyle name="SAPBEXresItem 13" xfId="44962"/>
    <cellStyle name="SAPBEXresItem 14" xfId="44963"/>
    <cellStyle name="SAPBEXresItem 15" xfId="44964"/>
    <cellStyle name="SAPBEXresItem 16" xfId="44965"/>
    <cellStyle name="SAPBEXresItem 17" xfId="44966"/>
    <cellStyle name="SAPBEXresItem 18" xfId="44967"/>
    <cellStyle name="SAPBEXresItem 19" xfId="44968"/>
    <cellStyle name="SAPBEXresItem 2" xfId="44969"/>
    <cellStyle name="SAPBEXresItem 2 10" xfId="44970"/>
    <cellStyle name="SAPBEXresItem 2 11" xfId="44971"/>
    <cellStyle name="SAPBEXresItem 2 12" xfId="44972"/>
    <cellStyle name="SAPBEXresItem 2 13" xfId="44973"/>
    <cellStyle name="SAPBEXresItem 2 14" xfId="44974"/>
    <cellStyle name="SAPBEXresItem 2 15" xfId="44975"/>
    <cellStyle name="SAPBEXresItem 2 16" xfId="44976"/>
    <cellStyle name="SAPBEXresItem 2 17" xfId="44977"/>
    <cellStyle name="SAPBEXresItem 2 18" xfId="44978"/>
    <cellStyle name="SAPBEXresItem 2 19" xfId="44979"/>
    <cellStyle name="SAPBEXresItem 2 2" xfId="44980"/>
    <cellStyle name="SAPBEXresItem 2 2 10" xfId="44981"/>
    <cellStyle name="SAPBEXresItem 2 2 11" xfId="44982"/>
    <cellStyle name="SAPBEXresItem 2 2 12" xfId="44983"/>
    <cellStyle name="SAPBEXresItem 2 2 13" xfId="44984"/>
    <cellStyle name="SAPBEXresItem 2 2 14" xfId="44985"/>
    <cellStyle name="SAPBEXresItem 2 2 15" xfId="44986"/>
    <cellStyle name="SAPBEXresItem 2 2 16" xfId="44987"/>
    <cellStyle name="SAPBEXresItem 2 2 17" xfId="44988"/>
    <cellStyle name="SAPBEXresItem 2 2 18" xfId="44989"/>
    <cellStyle name="SAPBEXresItem 2 2 19" xfId="44990"/>
    <cellStyle name="SAPBEXresItem 2 2 2" xfId="44991"/>
    <cellStyle name="SAPBEXresItem 2 2 2 10" xfId="44992"/>
    <cellStyle name="SAPBEXresItem 2 2 2 11" xfId="44993"/>
    <cellStyle name="SAPBEXresItem 2 2 2 12" xfId="44994"/>
    <cellStyle name="SAPBEXresItem 2 2 2 13" xfId="44995"/>
    <cellStyle name="SAPBEXresItem 2 2 2 14" xfId="44996"/>
    <cellStyle name="SAPBEXresItem 2 2 2 15" xfId="44997"/>
    <cellStyle name="SAPBEXresItem 2 2 2 16" xfId="44998"/>
    <cellStyle name="SAPBEXresItem 2 2 2 17" xfId="44999"/>
    <cellStyle name="SAPBEXresItem 2 2 2 18" xfId="45000"/>
    <cellStyle name="SAPBEXresItem 2 2 2 19" xfId="45001"/>
    <cellStyle name="SAPBEXresItem 2 2 2 2" xfId="45002"/>
    <cellStyle name="SAPBEXresItem 2 2 2 20" xfId="45003"/>
    <cellStyle name="SAPBEXresItem 2 2 2 21" xfId="45004"/>
    <cellStyle name="SAPBEXresItem 2 2 2 22" xfId="45005"/>
    <cellStyle name="SAPBEXresItem 2 2 2 23" xfId="45006"/>
    <cellStyle name="SAPBEXresItem 2 2 2 24" xfId="45007"/>
    <cellStyle name="SAPBEXresItem 2 2 2 25" xfId="45008"/>
    <cellStyle name="SAPBEXresItem 2 2 2 26" xfId="45009"/>
    <cellStyle name="SAPBEXresItem 2 2 2 27" xfId="45010"/>
    <cellStyle name="SAPBEXresItem 2 2 2 28" xfId="45011"/>
    <cellStyle name="SAPBEXresItem 2 2 2 29" xfId="45012"/>
    <cellStyle name="SAPBEXresItem 2 2 2 3" xfId="45013"/>
    <cellStyle name="SAPBEXresItem 2 2 2 30" xfId="45014"/>
    <cellStyle name="SAPBEXresItem 2 2 2 31" xfId="45015"/>
    <cellStyle name="SAPBEXresItem 2 2 2 32" xfId="45016"/>
    <cellStyle name="SAPBEXresItem 2 2 2 33" xfId="45017"/>
    <cellStyle name="SAPBEXresItem 2 2 2 34" xfId="45018"/>
    <cellStyle name="SAPBEXresItem 2 2 2 35" xfId="45019"/>
    <cellStyle name="SAPBEXresItem 2 2 2 36" xfId="45020"/>
    <cellStyle name="SAPBEXresItem 2 2 2 37" xfId="45021"/>
    <cellStyle name="SAPBEXresItem 2 2 2 38" xfId="45022"/>
    <cellStyle name="SAPBEXresItem 2 2 2 39" xfId="45023"/>
    <cellStyle name="SAPBEXresItem 2 2 2 4" xfId="45024"/>
    <cellStyle name="SAPBEXresItem 2 2 2 40" xfId="45025"/>
    <cellStyle name="SAPBEXresItem 2 2 2 41" xfId="45026"/>
    <cellStyle name="SAPBEXresItem 2 2 2 42" xfId="45027"/>
    <cellStyle name="SAPBEXresItem 2 2 2 43" xfId="45028"/>
    <cellStyle name="SAPBEXresItem 2 2 2 44" xfId="45029"/>
    <cellStyle name="SAPBEXresItem 2 2 2 5" xfId="45030"/>
    <cellStyle name="SAPBEXresItem 2 2 2 6" xfId="45031"/>
    <cellStyle name="SAPBEXresItem 2 2 2 7" xfId="45032"/>
    <cellStyle name="SAPBEXresItem 2 2 2 8" xfId="45033"/>
    <cellStyle name="SAPBEXresItem 2 2 2 9" xfId="45034"/>
    <cellStyle name="SAPBEXresItem 2 2 20" xfId="45035"/>
    <cellStyle name="SAPBEXresItem 2 2 21" xfId="45036"/>
    <cellStyle name="SAPBEXresItem 2 2 22" xfId="45037"/>
    <cellStyle name="SAPBEXresItem 2 2 23" xfId="45038"/>
    <cellStyle name="SAPBEXresItem 2 2 24" xfId="45039"/>
    <cellStyle name="SAPBEXresItem 2 2 25" xfId="45040"/>
    <cellStyle name="SAPBEXresItem 2 2 26" xfId="45041"/>
    <cellStyle name="SAPBEXresItem 2 2 27" xfId="45042"/>
    <cellStyle name="SAPBEXresItem 2 2 28" xfId="45043"/>
    <cellStyle name="SAPBEXresItem 2 2 29" xfId="45044"/>
    <cellStyle name="SAPBEXresItem 2 2 3" xfId="45045"/>
    <cellStyle name="SAPBEXresItem 2 2 30" xfId="45046"/>
    <cellStyle name="SAPBEXresItem 2 2 31" xfId="45047"/>
    <cellStyle name="SAPBEXresItem 2 2 32" xfId="45048"/>
    <cellStyle name="SAPBEXresItem 2 2 33" xfId="45049"/>
    <cellStyle name="SAPBEXresItem 2 2 34" xfId="45050"/>
    <cellStyle name="SAPBEXresItem 2 2 35" xfId="45051"/>
    <cellStyle name="SAPBEXresItem 2 2 36" xfId="45052"/>
    <cellStyle name="SAPBEXresItem 2 2 37" xfId="45053"/>
    <cellStyle name="SAPBEXresItem 2 2 38" xfId="45054"/>
    <cellStyle name="SAPBEXresItem 2 2 39" xfId="45055"/>
    <cellStyle name="SAPBEXresItem 2 2 4" xfId="45056"/>
    <cellStyle name="SAPBEXresItem 2 2 40" xfId="45057"/>
    <cellStyle name="SAPBEXresItem 2 2 41" xfId="45058"/>
    <cellStyle name="SAPBEXresItem 2 2 42" xfId="45059"/>
    <cellStyle name="SAPBEXresItem 2 2 43" xfId="45060"/>
    <cellStyle name="SAPBEXresItem 2 2 44" xfId="45061"/>
    <cellStyle name="SAPBEXresItem 2 2 45" xfId="45062"/>
    <cellStyle name="SAPBEXresItem 2 2 5" xfId="45063"/>
    <cellStyle name="SAPBEXresItem 2 2 6" xfId="45064"/>
    <cellStyle name="SAPBEXresItem 2 2 7" xfId="45065"/>
    <cellStyle name="SAPBEXresItem 2 2 8" xfId="45066"/>
    <cellStyle name="SAPBEXresItem 2 2 9" xfId="45067"/>
    <cellStyle name="SAPBEXresItem 2 20" xfId="45068"/>
    <cellStyle name="SAPBEXresItem 2 21" xfId="45069"/>
    <cellStyle name="SAPBEXresItem 2 22" xfId="45070"/>
    <cellStyle name="SAPBEXresItem 2 23" xfId="45071"/>
    <cellStyle name="SAPBEXresItem 2 24" xfId="45072"/>
    <cellStyle name="SAPBEXresItem 2 25" xfId="45073"/>
    <cellStyle name="SAPBEXresItem 2 26" xfId="45074"/>
    <cellStyle name="SAPBEXresItem 2 27" xfId="45075"/>
    <cellStyle name="SAPBEXresItem 2 28" xfId="45076"/>
    <cellStyle name="SAPBEXresItem 2 29" xfId="45077"/>
    <cellStyle name="SAPBEXresItem 2 3" xfId="45078"/>
    <cellStyle name="SAPBEXresItem 2 3 10" xfId="45079"/>
    <cellStyle name="SAPBEXresItem 2 3 11" xfId="45080"/>
    <cellStyle name="SAPBEXresItem 2 3 12" xfId="45081"/>
    <cellStyle name="SAPBEXresItem 2 3 13" xfId="45082"/>
    <cellStyle name="SAPBEXresItem 2 3 14" xfId="45083"/>
    <cellStyle name="SAPBEXresItem 2 3 15" xfId="45084"/>
    <cellStyle name="SAPBEXresItem 2 3 16" xfId="45085"/>
    <cellStyle name="SAPBEXresItem 2 3 17" xfId="45086"/>
    <cellStyle name="SAPBEXresItem 2 3 18" xfId="45087"/>
    <cellStyle name="SAPBEXresItem 2 3 19" xfId="45088"/>
    <cellStyle name="SAPBEXresItem 2 3 2" xfId="45089"/>
    <cellStyle name="SAPBEXresItem 2 3 20" xfId="45090"/>
    <cellStyle name="SAPBEXresItem 2 3 21" xfId="45091"/>
    <cellStyle name="SAPBEXresItem 2 3 3" xfId="45092"/>
    <cellStyle name="SAPBEXresItem 2 3 4" xfId="45093"/>
    <cellStyle name="SAPBEXresItem 2 3 5" xfId="45094"/>
    <cellStyle name="SAPBEXresItem 2 3 6" xfId="45095"/>
    <cellStyle name="SAPBEXresItem 2 3 7" xfId="45096"/>
    <cellStyle name="SAPBEXresItem 2 3 8" xfId="45097"/>
    <cellStyle name="SAPBEXresItem 2 3 9" xfId="45098"/>
    <cellStyle name="SAPBEXresItem 2 30" xfId="45099"/>
    <cellStyle name="SAPBEXresItem 2 31" xfId="45100"/>
    <cellStyle name="SAPBEXresItem 2 32" xfId="45101"/>
    <cellStyle name="SAPBEXresItem 2 33" xfId="45102"/>
    <cellStyle name="SAPBEXresItem 2 34" xfId="45103"/>
    <cellStyle name="SAPBEXresItem 2 35" xfId="45104"/>
    <cellStyle name="SAPBEXresItem 2 36" xfId="45105"/>
    <cellStyle name="SAPBEXresItem 2 37" xfId="45106"/>
    <cellStyle name="SAPBEXresItem 2 38" xfId="45107"/>
    <cellStyle name="SAPBEXresItem 2 39" xfId="45108"/>
    <cellStyle name="SAPBEXresItem 2 4" xfId="45109"/>
    <cellStyle name="SAPBEXresItem 2 4 2" xfId="45110"/>
    <cellStyle name="SAPBEXresItem 2 4 3" xfId="45111"/>
    <cellStyle name="SAPBEXresItem 2 4 4" xfId="45112"/>
    <cellStyle name="SAPBEXresItem 2 4 5" xfId="45113"/>
    <cellStyle name="SAPBEXresItem 2 4 6" xfId="45114"/>
    <cellStyle name="SAPBEXresItem 2 40" xfId="45115"/>
    <cellStyle name="SAPBEXresItem 2 41" xfId="45116"/>
    <cellStyle name="SAPBEXresItem 2 42" xfId="45117"/>
    <cellStyle name="SAPBEXresItem 2 5" xfId="45118"/>
    <cellStyle name="SAPBEXresItem 2 5 2" xfId="45119"/>
    <cellStyle name="SAPBEXresItem 2 5 3" xfId="45120"/>
    <cellStyle name="SAPBEXresItem 2 5 4" xfId="45121"/>
    <cellStyle name="SAPBEXresItem 2 5 5" xfId="45122"/>
    <cellStyle name="SAPBEXresItem 2 5 6" xfId="45123"/>
    <cellStyle name="SAPBEXresItem 2 6" xfId="45124"/>
    <cellStyle name="SAPBEXresItem 2 7" xfId="45125"/>
    <cellStyle name="SAPBEXresItem 2 8" xfId="45126"/>
    <cellStyle name="SAPBEXresItem 2 9" xfId="45127"/>
    <cellStyle name="SAPBEXresItem 20" xfId="45128"/>
    <cellStyle name="SAPBEXresItem 21" xfId="45129"/>
    <cellStyle name="SAPBEXresItem 22" xfId="45130"/>
    <cellStyle name="SAPBEXresItem 23" xfId="45131"/>
    <cellStyle name="SAPBEXresItem 24" xfId="45132"/>
    <cellStyle name="SAPBEXresItem 25" xfId="45133"/>
    <cellStyle name="SAPBEXresItem 26" xfId="45134"/>
    <cellStyle name="SAPBEXresItem 27" xfId="45135"/>
    <cellStyle name="SAPBEXresItem 28" xfId="45136"/>
    <cellStyle name="SAPBEXresItem 29" xfId="45137"/>
    <cellStyle name="SAPBEXresItem 3" xfId="45138"/>
    <cellStyle name="SAPBEXresItem 3 10" xfId="45139"/>
    <cellStyle name="SAPBEXresItem 3 11" xfId="45140"/>
    <cellStyle name="SAPBEXresItem 3 12" xfId="45141"/>
    <cellStyle name="SAPBEXresItem 3 13" xfId="45142"/>
    <cellStyle name="SAPBEXresItem 3 14" xfId="45143"/>
    <cellStyle name="SAPBEXresItem 3 15" xfId="45144"/>
    <cellStyle name="SAPBEXresItem 3 16" xfId="45145"/>
    <cellStyle name="SAPBEXresItem 3 17" xfId="45146"/>
    <cellStyle name="SAPBEXresItem 3 18" xfId="45147"/>
    <cellStyle name="SAPBEXresItem 3 19" xfId="45148"/>
    <cellStyle name="SAPBEXresItem 3 2" xfId="45149"/>
    <cellStyle name="SAPBEXresItem 3 2 10" xfId="45150"/>
    <cellStyle name="SAPBEXresItem 3 2 11" xfId="45151"/>
    <cellStyle name="SAPBEXresItem 3 2 12" xfId="45152"/>
    <cellStyle name="SAPBEXresItem 3 2 13" xfId="45153"/>
    <cellStyle name="SAPBEXresItem 3 2 14" xfId="45154"/>
    <cellStyle name="SAPBEXresItem 3 2 15" xfId="45155"/>
    <cellStyle name="SAPBEXresItem 3 2 16" xfId="45156"/>
    <cellStyle name="SAPBEXresItem 3 2 17" xfId="45157"/>
    <cellStyle name="SAPBEXresItem 3 2 18" xfId="45158"/>
    <cellStyle name="SAPBEXresItem 3 2 19" xfId="45159"/>
    <cellStyle name="SAPBEXresItem 3 2 2" xfId="45160"/>
    <cellStyle name="SAPBEXresItem 3 2 20" xfId="45161"/>
    <cellStyle name="SAPBEXresItem 3 2 21" xfId="45162"/>
    <cellStyle name="SAPBEXresItem 3 2 22" xfId="45163"/>
    <cellStyle name="SAPBEXresItem 3 2 23" xfId="45164"/>
    <cellStyle name="SAPBEXresItem 3 2 24" xfId="45165"/>
    <cellStyle name="SAPBEXresItem 3 2 25" xfId="45166"/>
    <cellStyle name="SAPBEXresItem 3 2 26" xfId="45167"/>
    <cellStyle name="SAPBEXresItem 3 2 27" xfId="45168"/>
    <cellStyle name="SAPBEXresItem 3 2 28" xfId="45169"/>
    <cellStyle name="SAPBEXresItem 3 2 29" xfId="45170"/>
    <cellStyle name="SAPBEXresItem 3 2 3" xfId="45171"/>
    <cellStyle name="SAPBEXresItem 3 2 30" xfId="45172"/>
    <cellStyle name="SAPBEXresItem 3 2 31" xfId="45173"/>
    <cellStyle name="SAPBEXresItem 3 2 32" xfId="45174"/>
    <cellStyle name="SAPBEXresItem 3 2 33" xfId="45175"/>
    <cellStyle name="SAPBEXresItem 3 2 34" xfId="45176"/>
    <cellStyle name="SAPBEXresItem 3 2 35" xfId="45177"/>
    <cellStyle name="SAPBEXresItem 3 2 36" xfId="45178"/>
    <cellStyle name="SAPBEXresItem 3 2 37" xfId="45179"/>
    <cellStyle name="SAPBEXresItem 3 2 38" xfId="45180"/>
    <cellStyle name="SAPBEXresItem 3 2 39" xfId="45181"/>
    <cellStyle name="SAPBEXresItem 3 2 4" xfId="45182"/>
    <cellStyle name="SAPBEXresItem 3 2 40" xfId="45183"/>
    <cellStyle name="SAPBEXresItem 3 2 41" xfId="45184"/>
    <cellStyle name="SAPBEXresItem 3 2 42" xfId="45185"/>
    <cellStyle name="SAPBEXresItem 3 2 43" xfId="45186"/>
    <cellStyle name="SAPBEXresItem 3 2 44" xfId="45187"/>
    <cellStyle name="SAPBEXresItem 3 2 5" xfId="45188"/>
    <cellStyle name="SAPBEXresItem 3 2 6" xfId="45189"/>
    <cellStyle name="SAPBEXresItem 3 2 7" xfId="45190"/>
    <cellStyle name="SAPBEXresItem 3 2 8" xfId="45191"/>
    <cellStyle name="SAPBEXresItem 3 2 9" xfId="45192"/>
    <cellStyle name="SAPBEXresItem 3 20" xfId="45193"/>
    <cellStyle name="SAPBEXresItem 3 21" xfId="45194"/>
    <cellStyle name="SAPBEXresItem 3 22" xfId="45195"/>
    <cellStyle name="SAPBEXresItem 3 23" xfId="45196"/>
    <cellStyle name="SAPBEXresItem 3 24" xfId="45197"/>
    <cellStyle name="SAPBEXresItem 3 25" xfId="45198"/>
    <cellStyle name="SAPBEXresItem 3 26" xfId="45199"/>
    <cellStyle name="SAPBEXresItem 3 27" xfId="45200"/>
    <cellStyle name="SAPBEXresItem 3 28" xfId="45201"/>
    <cellStyle name="SAPBEXresItem 3 29" xfId="45202"/>
    <cellStyle name="SAPBEXresItem 3 3" xfId="45203"/>
    <cellStyle name="SAPBEXresItem 3 30" xfId="45204"/>
    <cellStyle name="SAPBEXresItem 3 31" xfId="45205"/>
    <cellStyle name="SAPBEXresItem 3 32" xfId="45206"/>
    <cellStyle name="SAPBEXresItem 3 33" xfId="45207"/>
    <cellStyle name="SAPBEXresItem 3 34" xfId="45208"/>
    <cellStyle name="SAPBEXresItem 3 35" xfId="45209"/>
    <cellStyle name="SAPBEXresItem 3 36" xfId="45210"/>
    <cellStyle name="SAPBEXresItem 3 37" xfId="45211"/>
    <cellStyle name="SAPBEXresItem 3 38" xfId="45212"/>
    <cellStyle name="SAPBEXresItem 3 39" xfId="45213"/>
    <cellStyle name="SAPBEXresItem 3 4" xfId="45214"/>
    <cellStyle name="SAPBEXresItem 3 40" xfId="45215"/>
    <cellStyle name="SAPBEXresItem 3 41" xfId="45216"/>
    <cellStyle name="SAPBEXresItem 3 42" xfId="45217"/>
    <cellStyle name="SAPBEXresItem 3 43" xfId="45218"/>
    <cellStyle name="SAPBEXresItem 3 44" xfId="45219"/>
    <cellStyle name="SAPBEXresItem 3 45" xfId="45220"/>
    <cellStyle name="SAPBEXresItem 3 5" xfId="45221"/>
    <cellStyle name="SAPBEXresItem 3 6" xfId="45222"/>
    <cellStyle name="SAPBEXresItem 3 7" xfId="45223"/>
    <cellStyle name="SAPBEXresItem 3 8" xfId="45224"/>
    <cellStyle name="SAPBEXresItem 3 9" xfId="45225"/>
    <cellStyle name="SAPBEXresItem 30" xfId="45226"/>
    <cellStyle name="SAPBEXresItem 31" xfId="45227"/>
    <cellStyle name="SAPBEXresItem 32" xfId="45228"/>
    <cellStyle name="SAPBEXresItem 33" xfId="45229"/>
    <cellStyle name="SAPBEXresItem 34" xfId="45230"/>
    <cellStyle name="SAPBEXresItem 35" xfId="45231"/>
    <cellStyle name="SAPBEXresItem 36" xfId="45232"/>
    <cellStyle name="SAPBEXresItem 37" xfId="45233"/>
    <cellStyle name="SAPBEXresItem 38" xfId="45234"/>
    <cellStyle name="SAPBEXresItem 39" xfId="45235"/>
    <cellStyle name="SAPBEXresItem 4" xfId="45236"/>
    <cellStyle name="SAPBEXresItem 4 10" xfId="45237"/>
    <cellStyle name="SAPBEXresItem 4 11" xfId="45238"/>
    <cellStyle name="SAPBEXresItem 4 12" xfId="45239"/>
    <cellStyle name="SAPBEXresItem 4 13" xfId="45240"/>
    <cellStyle name="SAPBEXresItem 4 14" xfId="45241"/>
    <cellStyle name="SAPBEXresItem 4 15" xfId="45242"/>
    <cellStyle name="SAPBEXresItem 4 16" xfId="45243"/>
    <cellStyle name="SAPBEXresItem 4 17" xfId="45244"/>
    <cellStyle name="SAPBEXresItem 4 18" xfId="45245"/>
    <cellStyle name="SAPBEXresItem 4 19" xfId="45246"/>
    <cellStyle name="SAPBEXresItem 4 2" xfId="45247"/>
    <cellStyle name="SAPBEXresItem 4 20" xfId="45248"/>
    <cellStyle name="SAPBEXresItem 4 21" xfId="45249"/>
    <cellStyle name="SAPBEXresItem 4 3" xfId="45250"/>
    <cellStyle name="SAPBEXresItem 4 4" xfId="45251"/>
    <cellStyle name="SAPBEXresItem 4 5" xfId="45252"/>
    <cellStyle name="SAPBEXresItem 4 6" xfId="45253"/>
    <cellStyle name="SAPBEXresItem 4 7" xfId="45254"/>
    <cellStyle name="SAPBEXresItem 4 8" xfId="45255"/>
    <cellStyle name="SAPBEXresItem 4 9" xfId="45256"/>
    <cellStyle name="SAPBEXresItem 40" xfId="45257"/>
    <cellStyle name="SAPBEXresItem 41" xfId="45258"/>
    <cellStyle name="SAPBEXresItem 42" xfId="45259"/>
    <cellStyle name="SAPBEXresItem 43" xfId="45260"/>
    <cellStyle name="SAPBEXresItem 44" xfId="45261"/>
    <cellStyle name="SAPBEXresItem 5" xfId="45262"/>
    <cellStyle name="SAPBEXresItem 5 2" xfId="45263"/>
    <cellStyle name="SAPBEXresItem 5 3" xfId="45264"/>
    <cellStyle name="SAPBEXresItem 5 4" xfId="45265"/>
    <cellStyle name="SAPBEXresItem 5 5" xfId="45266"/>
    <cellStyle name="SAPBEXresItem 5 6" xfId="45267"/>
    <cellStyle name="SAPBEXresItem 6" xfId="45268"/>
    <cellStyle name="SAPBEXresItem 6 2" xfId="45269"/>
    <cellStyle name="SAPBEXresItem 6 3" xfId="45270"/>
    <cellStyle name="SAPBEXresItem 6 4" xfId="45271"/>
    <cellStyle name="SAPBEXresItem 6 5" xfId="45272"/>
    <cellStyle name="SAPBEXresItem 6 6" xfId="45273"/>
    <cellStyle name="SAPBEXresItem 7" xfId="45274"/>
    <cellStyle name="SAPBEXresItem 8" xfId="45275"/>
    <cellStyle name="SAPBEXresItem 9" xfId="45276"/>
    <cellStyle name="SAPBEXresItemX" xfId="45277"/>
    <cellStyle name="SAPBEXresItemX 10" xfId="45278"/>
    <cellStyle name="SAPBEXresItemX 11" xfId="45279"/>
    <cellStyle name="SAPBEXresItemX 12" xfId="45280"/>
    <cellStyle name="SAPBEXresItemX 13" xfId="45281"/>
    <cellStyle name="SAPBEXresItemX 14" xfId="45282"/>
    <cellStyle name="SAPBEXresItemX 15" xfId="45283"/>
    <cellStyle name="SAPBEXresItemX 16" xfId="45284"/>
    <cellStyle name="SAPBEXresItemX 17" xfId="45285"/>
    <cellStyle name="SAPBEXresItemX 18" xfId="45286"/>
    <cellStyle name="SAPBEXresItemX 19" xfId="45287"/>
    <cellStyle name="SAPBEXresItemX 2" xfId="45288"/>
    <cellStyle name="SAPBEXresItemX 2 10" xfId="45289"/>
    <cellStyle name="SAPBEXresItemX 2 11" xfId="45290"/>
    <cellStyle name="SAPBEXresItemX 2 12" xfId="45291"/>
    <cellStyle name="SAPBEXresItemX 2 13" xfId="45292"/>
    <cellStyle name="SAPBEXresItemX 2 14" xfId="45293"/>
    <cellStyle name="SAPBEXresItemX 2 15" xfId="45294"/>
    <cellStyle name="SAPBEXresItemX 2 16" xfId="45295"/>
    <cellStyle name="SAPBEXresItemX 2 17" xfId="45296"/>
    <cellStyle name="SAPBEXresItemX 2 18" xfId="45297"/>
    <cellStyle name="SAPBEXresItemX 2 19" xfId="45298"/>
    <cellStyle name="SAPBEXresItemX 2 2" xfId="45299"/>
    <cellStyle name="SAPBEXresItemX 2 2 10" xfId="45300"/>
    <cellStyle name="SAPBEXresItemX 2 2 11" xfId="45301"/>
    <cellStyle name="SAPBEXresItemX 2 2 12" xfId="45302"/>
    <cellStyle name="SAPBEXresItemX 2 2 13" xfId="45303"/>
    <cellStyle name="SAPBEXresItemX 2 2 14" xfId="45304"/>
    <cellStyle name="SAPBEXresItemX 2 2 15" xfId="45305"/>
    <cellStyle name="SAPBEXresItemX 2 2 16" xfId="45306"/>
    <cellStyle name="SAPBEXresItemX 2 2 17" xfId="45307"/>
    <cellStyle name="SAPBEXresItemX 2 2 18" xfId="45308"/>
    <cellStyle name="SAPBEXresItemX 2 2 19" xfId="45309"/>
    <cellStyle name="SAPBEXresItemX 2 2 2" xfId="45310"/>
    <cellStyle name="SAPBEXresItemX 2 2 2 10" xfId="45311"/>
    <cellStyle name="SAPBEXresItemX 2 2 2 11" xfId="45312"/>
    <cellStyle name="SAPBEXresItemX 2 2 2 12" xfId="45313"/>
    <cellStyle name="SAPBEXresItemX 2 2 2 13" xfId="45314"/>
    <cellStyle name="SAPBEXresItemX 2 2 2 14" xfId="45315"/>
    <cellStyle name="SAPBEXresItemX 2 2 2 15" xfId="45316"/>
    <cellStyle name="SAPBEXresItemX 2 2 2 16" xfId="45317"/>
    <cellStyle name="SAPBEXresItemX 2 2 2 17" xfId="45318"/>
    <cellStyle name="SAPBEXresItemX 2 2 2 18" xfId="45319"/>
    <cellStyle name="SAPBEXresItemX 2 2 2 19" xfId="45320"/>
    <cellStyle name="SAPBEXresItemX 2 2 2 2" xfId="45321"/>
    <cellStyle name="SAPBEXresItemX 2 2 2 20" xfId="45322"/>
    <cellStyle name="SAPBEXresItemX 2 2 2 21" xfId="45323"/>
    <cellStyle name="SAPBEXresItemX 2 2 2 22" xfId="45324"/>
    <cellStyle name="SAPBEXresItemX 2 2 2 23" xfId="45325"/>
    <cellStyle name="SAPBEXresItemX 2 2 2 24" xfId="45326"/>
    <cellStyle name="SAPBEXresItemX 2 2 2 25" xfId="45327"/>
    <cellStyle name="SAPBEXresItemX 2 2 2 26" xfId="45328"/>
    <cellStyle name="SAPBEXresItemX 2 2 2 27" xfId="45329"/>
    <cellStyle name="SAPBEXresItemX 2 2 2 28" xfId="45330"/>
    <cellStyle name="SAPBEXresItemX 2 2 2 29" xfId="45331"/>
    <cellStyle name="SAPBEXresItemX 2 2 2 3" xfId="45332"/>
    <cellStyle name="SAPBEXresItemX 2 2 2 30" xfId="45333"/>
    <cellStyle name="SAPBEXresItemX 2 2 2 31" xfId="45334"/>
    <cellStyle name="SAPBEXresItemX 2 2 2 32" xfId="45335"/>
    <cellStyle name="SAPBEXresItemX 2 2 2 33" xfId="45336"/>
    <cellStyle name="SAPBEXresItemX 2 2 2 34" xfId="45337"/>
    <cellStyle name="SAPBEXresItemX 2 2 2 35" xfId="45338"/>
    <cellStyle name="SAPBEXresItemX 2 2 2 36" xfId="45339"/>
    <cellStyle name="SAPBEXresItemX 2 2 2 37" xfId="45340"/>
    <cellStyle name="SAPBEXresItemX 2 2 2 38" xfId="45341"/>
    <cellStyle name="SAPBEXresItemX 2 2 2 39" xfId="45342"/>
    <cellStyle name="SAPBEXresItemX 2 2 2 4" xfId="45343"/>
    <cellStyle name="SAPBEXresItemX 2 2 2 40" xfId="45344"/>
    <cellStyle name="SAPBEXresItemX 2 2 2 41" xfId="45345"/>
    <cellStyle name="SAPBEXresItemX 2 2 2 42" xfId="45346"/>
    <cellStyle name="SAPBEXresItemX 2 2 2 43" xfId="45347"/>
    <cellStyle name="SAPBEXresItemX 2 2 2 44" xfId="45348"/>
    <cellStyle name="SAPBEXresItemX 2 2 2 5" xfId="45349"/>
    <cellStyle name="SAPBEXresItemX 2 2 2 6" xfId="45350"/>
    <cellStyle name="SAPBEXresItemX 2 2 2 7" xfId="45351"/>
    <cellStyle name="SAPBEXresItemX 2 2 2 8" xfId="45352"/>
    <cellStyle name="SAPBEXresItemX 2 2 2 9" xfId="45353"/>
    <cellStyle name="SAPBEXresItemX 2 2 20" xfId="45354"/>
    <cellStyle name="SAPBEXresItemX 2 2 21" xfId="45355"/>
    <cellStyle name="SAPBEXresItemX 2 2 22" xfId="45356"/>
    <cellStyle name="SAPBEXresItemX 2 2 23" xfId="45357"/>
    <cellStyle name="SAPBEXresItemX 2 2 24" xfId="45358"/>
    <cellStyle name="SAPBEXresItemX 2 2 25" xfId="45359"/>
    <cellStyle name="SAPBEXresItemX 2 2 26" xfId="45360"/>
    <cellStyle name="SAPBEXresItemX 2 2 27" xfId="45361"/>
    <cellStyle name="SAPBEXresItemX 2 2 28" xfId="45362"/>
    <cellStyle name="SAPBEXresItemX 2 2 29" xfId="45363"/>
    <cellStyle name="SAPBEXresItemX 2 2 3" xfId="45364"/>
    <cellStyle name="SAPBEXresItemX 2 2 30" xfId="45365"/>
    <cellStyle name="SAPBEXresItemX 2 2 31" xfId="45366"/>
    <cellStyle name="SAPBEXresItemX 2 2 32" xfId="45367"/>
    <cellStyle name="SAPBEXresItemX 2 2 33" xfId="45368"/>
    <cellStyle name="SAPBEXresItemX 2 2 34" xfId="45369"/>
    <cellStyle name="SAPBEXresItemX 2 2 35" xfId="45370"/>
    <cellStyle name="SAPBEXresItemX 2 2 36" xfId="45371"/>
    <cellStyle name="SAPBEXresItemX 2 2 37" xfId="45372"/>
    <cellStyle name="SAPBEXresItemX 2 2 38" xfId="45373"/>
    <cellStyle name="SAPBEXresItemX 2 2 39" xfId="45374"/>
    <cellStyle name="SAPBEXresItemX 2 2 4" xfId="45375"/>
    <cellStyle name="SAPBEXresItemX 2 2 40" xfId="45376"/>
    <cellStyle name="SAPBEXresItemX 2 2 41" xfId="45377"/>
    <cellStyle name="SAPBEXresItemX 2 2 42" xfId="45378"/>
    <cellStyle name="SAPBEXresItemX 2 2 43" xfId="45379"/>
    <cellStyle name="SAPBEXresItemX 2 2 44" xfId="45380"/>
    <cellStyle name="SAPBEXresItemX 2 2 45" xfId="45381"/>
    <cellStyle name="SAPBEXresItemX 2 2 5" xfId="45382"/>
    <cellStyle name="SAPBEXresItemX 2 2 6" xfId="45383"/>
    <cellStyle name="SAPBEXresItemX 2 2 7" xfId="45384"/>
    <cellStyle name="SAPBEXresItemX 2 2 8" xfId="45385"/>
    <cellStyle name="SAPBEXresItemX 2 2 9" xfId="45386"/>
    <cellStyle name="SAPBEXresItemX 2 20" xfId="45387"/>
    <cellStyle name="SAPBEXresItemX 2 21" xfId="45388"/>
    <cellStyle name="SAPBEXresItemX 2 22" xfId="45389"/>
    <cellStyle name="SAPBEXresItemX 2 23" xfId="45390"/>
    <cellStyle name="SAPBEXresItemX 2 24" xfId="45391"/>
    <cellStyle name="SAPBEXresItemX 2 25" xfId="45392"/>
    <cellStyle name="SAPBEXresItemX 2 26" xfId="45393"/>
    <cellStyle name="SAPBEXresItemX 2 27" xfId="45394"/>
    <cellStyle name="SAPBEXresItemX 2 28" xfId="45395"/>
    <cellStyle name="SAPBEXresItemX 2 29" xfId="45396"/>
    <cellStyle name="SAPBEXresItemX 2 3" xfId="45397"/>
    <cellStyle name="SAPBEXresItemX 2 3 10" xfId="45398"/>
    <cellStyle name="SAPBEXresItemX 2 3 11" xfId="45399"/>
    <cellStyle name="SAPBEXresItemX 2 3 12" xfId="45400"/>
    <cellStyle name="SAPBEXresItemX 2 3 13" xfId="45401"/>
    <cellStyle name="SAPBEXresItemX 2 3 14" xfId="45402"/>
    <cellStyle name="SAPBEXresItemX 2 3 15" xfId="45403"/>
    <cellStyle name="SAPBEXresItemX 2 3 16" xfId="45404"/>
    <cellStyle name="SAPBEXresItemX 2 3 17" xfId="45405"/>
    <cellStyle name="SAPBEXresItemX 2 3 18" xfId="45406"/>
    <cellStyle name="SAPBEXresItemX 2 3 19" xfId="45407"/>
    <cellStyle name="SAPBEXresItemX 2 3 2" xfId="45408"/>
    <cellStyle name="SAPBEXresItemX 2 3 20" xfId="45409"/>
    <cellStyle name="SAPBEXresItemX 2 3 21" xfId="45410"/>
    <cellStyle name="SAPBEXresItemX 2 3 3" xfId="45411"/>
    <cellStyle name="SAPBEXresItemX 2 3 4" xfId="45412"/>
    <cellStyle name="SAPBEXresItemX 2 3 5" xfId="45413"/>
    <cellStyle name="SAPBEXresItemX 2 3 6" xfId="45414"/>
    <cellStyle name="SAPBEXresItemX 2 3 7" xfId="45415"/>
    <cellStyle name="SAPBEXresItemX 2 3 8" xfId="45416"/>
    <cellStyle name="SAPBEXresItemX 2 3 9" xfId="45417"/>
    <cellStyle name="SAPBEXresItemX 2 30" xfId="45418"/>
    <cellStyle name="SAPBEXresItemX 2 31" xfId="45419"/>
    <cellStyle name="SAPBEXresItemX 2 32" xfId="45420"/>
    <cellStyle name="SAPBEXresItemX 2 33" xfId="45421"/>
    <cellStyle name="SAPBEXresItemX 2 34" xfId="45422"/>
    <cellStyle name="SAPBEXresItemX 2 35" xfId="45423"/>
    <cellStyle name="SAPBEXresItemX 2 36" xfId="45424"/>
    <cellStyle name="SAPBEXresItemX 2 37" xfId="45425"/>
    <cellStyle name="SAPBEXresItemX 2 38" xfId="45426"/>
    <cellStyle name="SAPBEXresItemX 2 39" xfId="45427"/>
    <cellStyle name="SAPBEXresItemX 2 4" xfId="45428"/>
    <cellStyle name="SAPBEXresItemX 2 4 2" xfId="45429"/>
    <cellStyle name="SAPBEXresItemX 2 4 3" xfId="45430"/>
    <cellStyle name="SAPBEXresItemX 2 4 4" xfId="45431"/>
    <cellStyle name="SAPBEXresItemX 2 4 5" xfId="45432"/>
    <cellStyle name="SAPBEXresItemX 2 4 6" xfId="45433"/>
    <cellStyle name="SAPBEXresItemX 2 40" xfId="45434"/>
    <cellStyle name="SAPBEXresItemX 2 41" xfId="45435"/>
    <cellStyle name="SAPBEXresItemX 2 42" xfId="45436"/>
    <cellStyle name="SAPBEXresItemX 2 5" xfId="45437"/>
    <cellStyle name="SAPBEXresItemX 2 5 2" xfId="45438"/>
    <cellStyle name="SAPBEXresItemX 2 5 3" xfId="45439"/>
    <cellStyle name="SAPBEXresItemX 2 5 4" xfId="45440"/>
    <cellStyle name="SAPBEXresItemX 2 5 5" xfId="45441"/>
    <cellStyle name="SAPBEXresItemX 2 5 6" xfId="45442"/>
    <cellStyle name="SAPBEXresItemX 2 6" xfId="45443"/>
    <cellStyle name="SAPBEXresItemX 2 7" xfId="45444"/>
    <cellStyle name="SAPBEXresItemX 2 8" xfId="45445"/>
    <cellStyle name="SAPBEXresItemX 2 9" xfId="45446"/>
    <cellStyle name="SAPBEXresItemX 20" xfId="45447"/>
    <cellStyle name="SAPBEXresItemX 21" xfId="45448"/>
    <cellStyle name="SAPBEXresItemX 22" xfId="45449"/>
    <cellStyle name="SAPBEXresItemX 23" xfId="45450"/>
    <cellStyle name="SAPBEXresItemX 24" xfId="45451"/>
    <cellStyle name="SAPBEXresItemX 25" xfId="45452"/>
    <cellStyle name="SAPBEXresItemX 26" xfId="45453"/>
    <cellStyle name="SAPBEXresItemX 27" xfId="45454"/>
    <cellStyle name="SAPBEXresItemX 28" xfId="45455"/>
    <cellStyle name="SAPBEXresItemX 29" xfId="45456"/>
    <cellStyle name="SAPBEXresItemX 3" xfId="45457"/>
    <cellStyle name="SAPBEXresItemX 3 10" xfId="45458"/>
    <cellStyle name="SAPBEXresItemX 3 11" xfId="45459"/>
    <cellStyle name="SAPBEXresItemX 3 12" xfId="45460"/>
    <cellStyle name="SAPBEXresItemX 3 13" xfId="45461"/>
    <cellStyle name="SAPBEXresItemX 3 14" xfId="45462"/>
    <cellStyle name="SAPBEXresItemX 3 15" xfId="45463"/>
    <cellStyle name="SAPBEXresItemX 3 16" xfId="45464"/>
    <cellStyle name="SAPBEXresItemX 3 17" xfId="45465"/>
    <cellStyle name="SAPBEXresItemX 3 18" xfId="45466"/>
    <cellStyle name="SAPBEXresItemX 3 19" xfId="45467"/>
    <cellStyle name="SAPBEXresItemX 3 2" xfId="45468"/>
    <cellStyle name="SAPBEXresItemX 3 2 10" xfId="45469"/>
    <cellStyle name="SAPBEXresItemX 3 2 11" xfId="45470"/>
    <cellStyle name="SAPBEXresItemX 3 2 12" xfId="45471"/>
    <cellStyle name="SAPBEXresItemX 3 2 13" xfId="45472"/>
    <cellStyle name="SAPBEXresItemX 3 2 14" xfId="45473"/>
    <cellStyle name="SAPBEXresItemX 3 2 15" xfId="45474"/>
    <cellStyle name="SAPBEXresItemX 3 2 16" xfId="45475"/>
    <cellStyle name="SAPBEXresItemX 3 2 17" xfId="45476"/>
    <cellStyle name="SAPBEXresItemX 3 2 18" xfId="45477"/>
    <cellStyle name="SAPBEXresItemX 3 2 19" xfId="45478"/>
    <cellStyle name="SAPBEXresItemX 3 2 2" xfId="45479"/>
    <cellStyle name="SAPBEXresItemX 3 2 20" xfId="45480"/>
    <cellStyle name="SAPBEXresItemX 3 2 21" xfId="45481"/>
    <cellStyle name="SAPBEXresItemX 3 2 22" xfId="45482"/>
    <cellStyle name="SAPBEXresItemX 3 2 23" xfId="45483"/>
    <cellStyle name="SAPBEXresItemX 3 2 24" xfId="45484"/>
    <cellStyle name="SAPBEXresItemX 3 2 25" xfId="45485"/>
    <cellStyle name="SAPBEXresItemX 3 2 26" xfId="45486"/>
    <cellStyle name="SAPBEXresItemX 3 2 27" xfId="45487"/>
    <cellStyle name="SAPBEXresItemX 3 2 28" xfId="45488"/>
    <cellStyle name="SAPBEXresItemX 3 2 29" xfId="45489"/>
    <cellStyle name="SAPBEXresItemX 3 2 3" xfId="45490"/>
    <cellStyle name="SAPBEXresItemX 3 2 30" xfId="45491"/>
    <cellStyle name="SAPBEXresItemX 3 2 31" xfId="45492"/>
    <cellStyle name="SAPBEXresItemX 3 2 32" xfId="45493"/>
    <cellStyle name="SAPBEXresItemX 3 2 33" xfId="45494"/>
    <cellStyle name="SAPBEXresItemX 3 2 34" xfId="45495"/>
    <cellStyle name="SAPBEXresItemX 3 2 35" xfId="45496"/>
    <cellStyle name="SAPBEXresItemX 3 2 36" xfId="45497"/>
    <cellStyle name="SAPBEXresItemX 3 2 37" xfId="45498"/>
    <cellStyle name="SAPBEXresItemX 3 2 38" xfId="45499"/>
    <cellStyle name="SAPBEXresItemX 3 2 39" xfId="45500"/>
    <cellStyle name="SAPBEXresItemX 3 2 4" xfId="45501"/>
    <cellStyle name="SAPBEXresItemX 3 2 40" xfId="45502"/>
    <cellStyle name="SAPBEXresItemX 3 2 41" xfId="45503"/>
    <cellStyle name="SAPBEXresItemX 3 2 42" xfId="45504"/>
    <cellStyle name="SAPBEXresItemX 3 2 43" xfId="45505"/>
    <cellStyle name="SAPBEXresItemX 3 2 44" xfId="45506"/>
    <cellStyle name="SAPBEXresItemX 3 2 5" xfId="45507"/>
    <cellStyle name="SAPBEXresItemX 3 2 6" xfId="45508"/>
    <cellStyle name="SAPBEXresItemX 3 2 7" xfId="45509"/>
    <cellStyle name="SAPBEXresItemX 3 2 8" xfId="45510"/>
    <cellStyle name="SAPBEXresItemX 3 2 9" xfId="45511"/>
    <cellStyle name="SAPBEXresItemX 3 20" xfId="45512"/>
    <cellStyle name="SAPBEXresItemX 3 21" xfId="45513"/>
    <cellStyle name="SAPBEXresItemX 3 22" xfId="45514"/>
    <cellStyle name="SAPBEXresItemX 3 23" xfId="45515"/>
    <cellStyle name="SAPBEXresItemX 3 24" xfId="45516"/>
    <cellStyle name="SAPBEXresItemX 3 25" xfId="45517"/>
    <cellStyle name="SAPBEXresItemX 3 26" xfId="45518"/>
    <cellStyle name="SAPBEXresItemX 3 27" xfId="45519"/>
    <cellStyle name="SAPBEXresItemX 3 28" xfId="45520"/>
    <cellStyle name="SAPBEXresItemX 3 29" xfId="45521"/>
    <cellStyle name="SAPBEXresItemX 3 3" xfId="45522"/>
    <cellStyle name="SAPBEXresItemX 3 30" xfId="45523"/>
    <cellStyle name="SAPBEXresItemX 3 31" xfId="45524"/>
    <cellStyle name="SAPBEXresItemX 3 32" xfId="45525"/>
    <cellStyle name="SAPBEXresItemX 3 33" xfId="45526"/>
    <cellStyle name="SAPBEXresItemX 3 34" xfId="45527"/>
    <cellStyle name="SAPBEXresItemX 3 35" xfId="45528"/>
    <cellStyle name="SAPBEXresItemX 3 36" xfId="45529"/>
    <cellStyle name="SAPBEXresItemX 3 37" xfId="45530"/>
    <cellStyle name="SAPBEXresItemX 3 38" xfId="45531"/>
    <cellStyle name="SAPBEXresItemX 3 39" xfId="45532"/>
    <cellStyle name="SAPBEXresItemX 3 4" xfId="45533"/>
    <cellStyle name="SAPBEXresItemX 3 40" xfId="45534"/>
    <cellStyle name="SAPBEXresItemX 3 41" xfId="45535"/>
    <cellStyle name="SAPBEXresItemX 3 42" xfId="45536"/>
    <cellStyle name="SAPBEXresItemX 3 43" xfId="45537"/>
    <cellStyle name="SAPBEXresItemX 3 44" xfId="45538"/>
    <cellStyle name="SAPBEXresItemX 3 45" xfId="45539"/>
    <cellStyle name="SAPBEXresItemX 3 5" xfId="45540"/>
    <cellStyle name="SAPBEXresItemX 3 6" xfId="45541"/>
    <cellStyle name="SAPBEXresItemX 3 7" xfId="45542"/>
    <cellStyle name="SAPBEXresItemX 3 8" xfId="45543"/>
    <cellStyle name="SAPBEXresItemX 3 9" xfId="45544"/>
    <cellStyle name="SAPBEXresItemX 30" xfId="45545"/>
    <cellStyle name="SAPBEXresItemX 31" xfId="45546"/>
    <cellStyle name="SAPBEXresItemX 32" xfId="45547"/>
    <cellStyle name="SAPBEXresItemX 33" xfId="45548"/>
    <cellStyle name="SAPBEXresItemX 34" xfId="45549"/>
    <cellStyle name="SAPBEXresItemX 35" xfId="45550"/>
    <cellStyle name="SAPBEXresItemX 36" xfId="45551"/>
    <cellStyle name="SAPBEXresItemX 37" xfId="45552"/>
    <cellStyle name="SAPBEXresItemX 38" xfId="45553"/>
    <cellStyle name="SAPBEXresItemX 39" xfId="45554"/>
    <cellStyle name="SAPBEXresItemX 4" xfId="45555"/>
    <cellStyle name="SAPBEXresItemX 4 10" xfId="45556"/>
    <cellStyle name="SAPBEXresItemX 4 11" xfId="45557"/>
    <cellStyle name="SAPBEXresItemX 4 12" xfId="45558"/>
    <cellStyle name="SAPBEXresItemX 4 13" xfId="45559"/>
    <cellStyle name="SAPBEXresItemX 4 14" xfId="45560"/>
    <cellStyle name="SAPBEXresItemX 4 15" xfId="45561"/>
    <cellStyle name="SAPBEXresItemX 4 16" xfId="45562"/>
    <cellStyle name="SAPBEXresItemX 4 17" xfId="45563"/>
    <cellStyle name="SAPBEXresItemX 4 18" xfId="45564"/>
    <cellStyle name="SAPBEXresItemX 4 19" xfId="45565"/>
    <cellStyle name="SAPBEXresItemX 4 2" xfId="45566"/>
    <cellStyle name="SAPBEXresItemX 4 20" xfId="45567"/>
    <cellStyle name="SAPBEXresItemX 4 21" xfId="45568"/>
    <cellStyle name="SAPBEXresItemX 4 3" xfId="45569"/>
    <cellStyle name="SAPBEXresItemX 4 4" xfId="45570"/>
    <cellStyle name="SAPBEXresItemX 4 5" xfId="45571"/>
    <cellStyle name="SAPBEXresItemX 4 6" xfId="45572"/>
    <cellStyle name="SAPBEXresItemX 4 7" xfId="45573"/>
    <cellStyle name="SAPBEXresItemX 4 8" xfId="45574"/>
    <cellStyle name="SAPBEXresItemX 4 9" xfId="45575"/>
    <cellStyle name="SAPBEXresItemX 40" xfId="45576"/>
    <cellStyle name="SAPBEXresItemX 41" xfId="45577"/>
    <cellStyle name="SAPBEXresItemX 42" xfId="45578"/>
    <cellStyle name="SAPBEXresItemX 43" xfId="45579"/>
    <cellStyle name="SAPBEXresItemX 44" xfId="45580"/>
    <cellStyle name="SAPBEXresItemX 5" xfId="45581"/>
    <cellStyle name="SAPBEXresItemX 5 2" xfId="45582"/>
    <cellStyle name="SAPBEXresItemX 5 3" xfId="45583"/>
    <cellStyle name="SAPBEXresItemX 5 4" xfId="45584"/>
    <cellStyle name="SAPBEXresItemX 5 5" xfId="45585"/>
    <cellStyle name="SAPBEXresItemX 5 6" xfId="45586"/>
    <cellStyle name="SAPBEXresItemX 6" xfId="45587"/>
    <cellStyle name="SAPBEXresItemX 6 2" xfId="45588"/>
    <cellStyle name="SAPBEXresItemX 6 3" xfId="45589"/>
    <cellStyle name="SAPBEXresItemX 6 4" xfId="45590"/>
    <cellStyle name="SAPBEXresItemX 6 5" xfId="45591"/>
    <cellStyle name="SAPBEXresItemX 6 6" xfId="45592"/>
    <cellStyle name="SAPBEXresItemX 7" xfId="45593"/>
    <cellStyle name="SAPBEXresItemX 8" xfId="45594"/>
    <cellStyle name="SAPBEXresItemX 9" xfId="45595"/>
    <cellStyle name="SAPBEXstdData" xfId="45596"/>
    <cellStyle name="SAPBEXstdData 10" xfId="45597"/>
    <cellStyle name="SAPBEXstdData 11" xfId="45598"/>
    <cellStyle name="SAPBEXstdData 12" xfId="45599"/>
    <cellStyle name="SAPBEXstdData 13" xfId="45600"/>
    <cellStyle name="SAPBEXstdData 14" xfId="45601"/>
    <cellStyle name="SAPBEXstdData 15" xfId="45602"/>
    <cellStyle name="SAPBEXstdData 16" xfId="45603"/>
    <cellStyle name="SAPBEXstdData 17" xfId="45604"/>
    <cellStyle name="SAPBEXstdData 18" xfId="45605"/>
    <cellStyle name="SAPBEXstdData 19" xfId="45606"/>
    <cellStyle name="SAPBEXstdData 2" xfId="45607"/>
    <cellStyle name="SAPBEXstdData 2 10" xfId="45608"/>
    <cellStyle name="SAPBEXstdData 2 11" xfId="45609"/>
    <cellStyle name="SAPBEXstdData 2 12" xfId="45610"/>
    <cellStyle name="SAPBEXstdData 2 13" xfId="45611"/>
    <cellStyle name="SAPBEXstdData 2 14" xfId="45612"/>
    <cellStyle name="SAPBEXstdData 2 15" xfId="45613"/>
    <cellStyle name="SAPBEXstdData 2 16" xfId="45614"/>
    <cellStyle name="SAPBEXstdData 2 17" xfId="45615"/>
    <cellStyle name="SAPBEXstdData 2 18" xfId="45616"/>
    <cellStyle name="SAPBEXstdData 2 19" xfId="45617"/>
    <cellStyle name="SAPBEXstdData 2 2" xfId="45618"/>
    <cellStyle name="SAPBEXstdData 2 2 10" xfId="45619"/>
    <cellStyle name="SAPBEXstdData 2 2 11" xfId="45620"/>
    <cellStyle name="SAPBEXstdData 2 2 12" xfId="45621"/>
    <cellStyle name="SAPBEXstdData 2 2 13" xfId="45622"/>
    <cellStyle name="SAPBEXstdData 2 2 14" xfId="45623"/>
    <cellStyle name="SAPBEXstdData 2 2 15" xfId="45624"/>
    <cellStyle name="SAPBEXstdData 2 2 16" xfId="45625"/>
    <cellStyle name="SAPBEXstdData 2 2 17" xfId="45626"/>
    <cellStyle name="SAPBEXstdData 2 2 18" xfId="45627"/>
    <cellStyle name="SAPBEXstdData 2 2 19" xfId="45628"/>
    <cellStyle name="SAPBEXstdData 2 2 2" xfId="45629"/>
    <cellStyle name="SAPBEXstdData 2 2 2 10" xfId="45630"/>
    <cellStyle name="SAPBEXstdData 2 2 2 11" xfId="45631"/>
    <cellStyle name="SAPBEXstdData 2 2 2 12" xfId="45632"/>
    <cellStyle name="SAPBEXstdData 2 2 2 13" xfId="45633"/>
    <cellStyle name="SAPBEXstdData 2 2 2 14" xfId="45634"/>
    <cellStyle name="SAPBEXstdData 2 2 2 15" xfId="45635"/>
    <cellStyle name="SAPBEXstdData 2 2 2 16" xfId="45636"/>
    <cellStyle name="SAPBEXstdData 2 2 2 17" xfId="45637"/>
    <cellStyle name="SAPBEXstdData 2 2 2 18" xfId="45638"/>
    <cellStyle name="SAPBEXstdData 2 2 2 19" xfId="45639"/>
    <cellStyle name="SAPBEXstdData 2 2 2 2" xfId="45640"/>
    <cellStyle name="SAPBEXstdData 2 2 2 20" xfId="45641"/>
    <cellStyle name="SAPBEXstdData 2 2 2 21" xfId="45642"/>
    <cellStyle name="SAPBEXstdData 2 2 2 22" xfId="45643"/>
    <cellStyle name="SAPBEXstdData 2 2 2 23" xfId="45644"/>
    <cellStyle name="SAPBEXstdData 2 2 2 24" xfId="45645"/>
    <cellStyle name="SAPBEXstdData 2 2 2 25" xfId="45646"/>
    <cellStyle name="SAPBEXstdData 2 2 2 26" xfId="45647"/>
    <cellStyle name="SAPBEXstdData 2 2 2 27" xfId="45648"/>
    <cellStyle name="SAPBEXstdData 2 2 2 28" xfId="45649"/>
    <cellStyle name="SAPBEXstdData 2 2 2 29" xfId="45650"/>
    <cellStyle name="SAPBEXstdData 2 2 2 3" xfId="45651"/>
    <cellStyle name="SAPBEXstdData 2 2 2 30" xfId="45652"/>
    <cellStyle name="SAPBEXstdData 2 2 2 31" xfId="45653"/>
    <cellStyle name="SAPBEXstdData 2 2 2 32" xfId="45654"/>
    <cellStyle name="SAPBEXstdData 2 2 2 33" xfId="45655"/>
    <cellStyle name="SAPBEXstdData 2 2 2 34" xfId="45656"/>
    <cellStyle name="SAPBEXstdData 2 2 2 35" xfId="45657"/>
    <cellStyle name="SAPBEXstdData 2 2 2 36" xfId="45658"/>
    <cellStyle name="SAPBEXstdData 2 2 2 37" xfId="45659"/>
    <cellStyle name="SAPBEXstdData 2 2 2 38" xfId="45660"/>
    <cellStyle name="SAPBEXstdData 2 2 2 39" xfId="45661"/>
    <cellStyle name="SAPBEXstdData 2 2 2 4" xfId="45662"/>
    <cellStyle name="SAPBEXstdData 2 2 2 40" xfId="45663"/>
    <cellStyle name="SAPBEXstdData 2 2 2 41" xfId="45664"/>
    <cellStyle name="SAPBEXstdData 2 2 2 42" xfId="45665"/>
    <cellStyle name="SAPBEXstdData 2 2 2 43" xfId="45666"/>
    <cellStyle name="SAPBEXstdData 2 2 2 44" xfId="45667"/>
    <cellStyle name="SAPBEXstdData 2 2 2 5" xfId="45668"/>
    <cellStyle name="SAPBEXstdData 2 2 2 6" xfId="45669"/>
    <cellStyle name="SAPBEXstdData 2 2 2 7" xfId="45670"/>
    <cellStyle name="SAPBEXstdData 2 2 2 8" xfId="45671"/>
    <cellStyle name="SAPBEXstdData 2 2 2 9" xfId="45672"/>
    <cellStyle name="SAPBEXstdData 2 2 20" xfId="45673"/>
    <cellStyle name="SAPBEXstdData 2 2 21" xfId="45674"/>
    <cellStyle name="SAPBEXstdData 2 2 22" xfId="45675"/>
    <cellStyle name="SAPBEXstdData 2 2 23" xfId="45676"/>
    <cellStyle name="SAPBEXstdData 2 2 24" xfId="45677"/>
    <cellStyle name="SAPBEXstdData 2 2 25" xfId="45678"/>
    <cellStyle name="SAPBEXstdData 2 2 26" xfId="45679"/>
    <cellStyle name="SAPBEXstdData 2 2 27" xfId="45680"/>
    <cellStyle name="SAPBEXstdData 2 2 28" xfId="45681"/>
    <cellStyle name="SAPBEXstdData 2 2 29" xfId="45682"/>
    <cellStyle name="SAPBEXstdData 2 2 3" xfId="45683"/>
    <cellStyle name="SAPBEXstdData 2 2 30" xfId="45684"/>
    <cellStyle name="SAPBEXstdData 2 2 31" xfId="45685"/>
    <cellStyle name="SAPBEXstdData 2 2 32" xfId="45686"/>
    <cellStyle name="SAPBEXstdData 2 2 33" xfId="45687"/>
    <cellStyle name="SAPBEXstdData 2 2 34" xfId="45688"/>
    <cellStyle name="SAPBEXstdData 2 2 35" xfId="45689"/>
    <cellStyle name="SAPBEXstdData 2 2 36" xfId="45690"/>
    <cellStyle name="SAPBEXstdData 2 2 37" xfId="45691"/>
    <cellStyle name="SAPBEXstdData 2 2 38" xfId="45692"/>
    <cellStyle name="SAPBEXstdData 2 2 39" xfId="45693"/>
    <cellStyle name="SAPBEXstdData 2 2 4" xfId="45694"/>
    <cellStyle name="SAPBEXstdData 2 2 40" xfId="45695"/>
    <cellStyle name="SAPBEXstdData 2 2 41" xfId="45696"/>
    <cellStyle name="SAPBEXstdData 2 2 42" xfId="45697"/>
    <cellStyle name="SAPBEXstdData 2 2 43" xfId="45698"/>
    <cellStyle name="SAPBEXstdData 2 2 44" xfId="45699"/>
    <cellStyle name="SAPBEXstdData 2 2 45" xfId="45700"/>
    <cellStyle name="SAPBEXstdData 2 2 5" xfId="45701"/>
    <cellStyle name="SAPBEXstdData 2 2 6" xfId="45702"/>
    <cellStyle name="SAPBEXstdData 2 2 7" xfId="45703"/>
    <cellStyle name="SAPBEXstdData 2 2 8" xfId="45704"/>
    <cellStyle name="SAPBEXstdData 2 2 9" xfId="45705"/>
    <cellStyle name="SAPBEXstdData 2 20" xfId="45706"/>
    <cellStyle name="SAPBEXstdData 2 21" xfId="45707"/>
    <cellStyle name="SAPBEXstdData 2 22" xfId="45708"/>
    <cellStyle name="SAPBEXstdData 2 23" xfId="45709"/>
    <cellStyle name="SAPBEXstdData 2 24" xfId="45710"/>
    <cellStyle name="SAPBEXstdData 2 25" xfId="45711"/>
    <cellStyle name="SAPBEXstdData 2 26" xfId="45712"/>
    <cellStyle name="SAPBEXstdData 2 27" xfId="45713"/>
    <cellStyle name="SAPBEXstdData 2 28" xfId="45714"/>
    <cellStyle name="SAPBEXstdData 2 29" xfId="45715"/>
    <cellStyle name="SAPBEXstdData 2 3" xfId="45716"/>
    <cellStyle name="SAPBEXstdData 2 3 10" xfId="45717"/>
    <cellStyle name="SAPBEXstdData 2 3 11" xfId="45718"/>
    <cellStyle name="SAPBEXstdData 2 3 12" xfId="45719"/>
    <cellStyle name="SAPBEXstdData 2 3 13" xfId="45720"/>
    <cellStyle name="SAPBEXstdData 2 3 14" xfId="45721"/>
    <cellStyle name="SAPBEXstdData 2 3 15" xfId="45722"/>
    <cellStyle name="SAPBEXstdData 2 3 16" xfId="45723"/>
    <cellStyle name="SAPBEXstdData 2 3 17" xfId="45724"/>
    <cellStyle name="SAPBEXstdData 2 3 18" xfId="45725"/>
    <cellStyle name="SAPBEXstdData 2 3 19" xfId="45726"/>
    <cellStyle name="SAPBEXstdData 2 3 2" xfId="45727"/>
    <cellStyle name="SAPBEXstdData 2 3 20" xfId="45728"/>
    <cellStyle name="SAPBEXstdData 2 3 21" xfId="45729"/>
    <cellStyle name="SAPBEXstdData 2 3 3" xfId="45730"/>
    <cellStyle name="SAPBEXstdData 2 3 4" xfId="45731"/>
    <cellStyle name="SAPBEXstdData 2 3 5" xfId="45732"/>
    <cellStyle name="SAPBEXstdData 2 3 6" xfId="45733"/>
    <cellStyle name="SAPBEXstdData 2 3 7" xfId="45734"/>
    <cellStyle name="SAPBEXstdData 2 3 8" xfId="45735"/>
    <cellStyle name="SAPBEXstdData 2 3 9" xfId="45736"/>
    <cellStyle name="SAPBEXstdData 2 30" xfId="45737"/>
    <cellStyle name="SAPBEXstdData 2 31" xfId="45738"/>
    <cellStyle name="SAPBEXstdData 2 32" xfId="45739"/>
    <cellStyle name="SAPBEXstdData 2 33" xfId="45740"/>
    <cellStyle name="SAPBEXstdData 2 34" xfId="45741"/>
    <cellStyle name="SAPBEXstdData 2 35" xfId="45742"/>
    <cellStyle name="SAPBEXstdData 2 36" xfId="45743"/>
    <cellStyle name="SAPBEXstdData 2 37" xfId="45744"/>
    <cellStyle name="SAPBEXstdData 2 38" xfId="45745"/>
    <cellStyle name="SAPBEXstdData 2 39" xfId="45746"/>
    <cellStyle name="SAPBEXstdData 2 4" xfId="45747"/>
    <cellStyle name="SAPBEXstdData 2 4 2" xfId="45748"/>
    <cellStyle name="SAPBEXstdData 2 4 3" xfId="45749"/>
    <cellStyle name="SAPBEXstdData 2 4 4" xfId="45750"/>
    <cellStyle name="SAPBEXstdData 2 4 5" xfId="45751"/>
    <cellStyle name="SAPBEXstdData 2 4 6" xfId="45752"/>
    <cellStyle name="SAPBEXstdData 2 40" xfId="45753"/>
    <cellStyle name="SAPBEXstdData 2 41" xfId="45754"/>
    <cellStyle name="SAPBEXstdData 2 42" xfId="45755"/>
    <cellStyle name="SAPBEXstdData 2 5" xfId="45756"/>
    <cellStyle name="SAPBEXstdData 2 5 2" xfId="45757"/>
    <cellStyle name="SAPBEXstdData 2 5 3" xfId="45758"/>
    <cellStyle name="SAPBEXstdData 2 5 4" xfId="45759"/>
    <cellStyle name="SAPBEXstdData 2 5 5" xfId="45760"/>
    <cellStyle name="SAPBEXstdData 2 5 6" xfId="45761"/>
    <cellStyle name="SAPBEXstdData 2 6" xfId="45762"/>
    <cellStyle name="SAPBEXstdData 2 7" xfId="45763"/>
    <cellStyle name="SAPBEXstdData 2 8" xfId="45764"/>
    <cellStyle name="SAPBEXstdData 2 9" xfId="45765"/>
    <cellStyle name="SAPBEXstdData 20" xfId="45766"/>
    <cellStyle name="SAPBEXstdData 21" xfId="45767"/>
    <cellStyle name="SAPBEXstdData 22" xfId="45768"/>
    <cellStyle name="SAPBEXstdData 23" xfId="45769"/>
    <cellStyle name="SAPBEXstdData 24" xfId="45770"/>
    <cellStyle name="SAPBEXstdData 25" xfId="45771"/>
    <cellStyle name="SAPBEXstdData 26" xfId="45772"/>
    <cellStyle name="SAPBEXstdData 27" xfId="45773"/>
    <cellStyle name="SAPBEXstdData 28" xfId="45774"/>
    <cellStyle name="SAPBEXstdData 29" xfId="45775"/>
    <cellStyle name="SAPBEXstdData 3" xfId="45776"/>
    <cellStyle name="SAPBEXstdData 3 10" xfId="45777"/>
    <cellStyle name="SAPBEXstdData 3 11" xfId="45778"/>
    <cellStyle name="SAPBEXstdData 3 12" xfId="45779"/>
    <cellStyle name="SAPBEXstdData 3 13" xfId="45780"/>
    <cellStyle name="SAPBEXstdData 3 14" xfId="45781"/>
    <cellStyle name="SAPBEXstdData 3 15" xfId="45782"/>
    <cellStyle name="SAPBEXstdData 3 16" xfId="45783"/>
    <cellStyle name="SAPBEXstdData 3 17" xfId="45784"/>
    <cellStyle name="SAPBEXstdData 3 18" xfId="45785"/>
    <cellStyle name="SAPBEXstdData 3 19" xfId="45786"/>
    <cellStyle name="SAPBEXstdData 3 2" xfId="45787"/>
    <cellStyle name="SAPBEXstdData 3 2 10" xfId="45788"/>
    <cellStyle name="SAPBEXstdData 3 2 11" xfId="45789"/>
    <cellStyle name="SAPBEXstdData 3 2 12" xfId="45790"/>
    <cellStyle name="SAPBEXstdData 3 2 13" xfId="45791"/>
    <cellStyle name="SAPBEXstdData 3 2 14" xfId="45792"/>
    <cellStyle name="SAPBEXstdData 3 2 15" xfId="45793"/>
    <cellStyle name="SAPBEXstdData 3 2 16" xfId="45794"/>
    <cellStyle name="SAPBEXstdData 3 2 17" xfId="45795"/>
    <cellStyle name="SAPBEXstdData 3 2 18" xfId="45796"/>
    <cellStyle name="SAPBEXstdData 3 2 19" xfId="45797"/>
    <cellStyle name="SAPBEXstdData 3 2 2" xfId="45798"/>
    <cellStyle name="SAPBEXstdData 3 2 20" xfId="45799"/>
    <cellStyle name="SAPBEXstdData 3 2 21" xfId="45800"/>
    <cellStyle name="SAPBEXstdData 3 2 22" xfId="45801"/>
    <cellStyle name="SAPBEXstdData 3 2 23" xfId="45802"/>
    <cellStyle name="SAPBEXstdData 3 2 24" xfId="45803"/>
    <cellStyle name="SAPBEXstdData 3 2 25" xfId="45804"/>
    <cellStyle name="SAPBEXstdData 3 2 26" xfId="45805"/>
    <cellStyle name="SAPBEXstdData 3 2 27" xfId="45806"/>
    <cellStyle name="SAPBEXstdData 3 2 28" xfId="45807"/>
    <cellStyle name="SAPBEXstdData 3 2 29" xfId="45808"/>
    <cellStyle name="SAPBEXstdData 3 2 3" xfId="45809"/>
    <cellStyle name="SAPBEXstdData 3 2 30" xfId="45810"/>
    <cellStyle name="SAPBEXstdData 3 2 31" xfId="45811"/>
    <cellStyle name="SAPBEXstdData 3 2 32" xfId="45812"/>
    <cellStyle name="SAPBEXstdData 3 2 33" xfId="45813"/>
    <cellStyle name="SAPBEXstdData 3 2 34" xfId="45814"/>
    <cellStyle name="SAPBEXstdData 3 2 35" xfId="45815"/>
    <cellStyle name="SAPBEXstdData 3 2 36" xfId="45816"/>
    <cellStyle name="SAPBEXstdData 3 2 37" xfId="45817"/>
    <cellStyle name="SAPBEXstdData 3 2 38" xfId="45818"/>
    <cellStyle name="SAPBEXstdData 3 2 39" xfId="45819"/>
    <cellStyle name="SAPBEXstdData 3 2 4" xfId="45820"/>
    <cellStyle name="SAPBEXstdData 3 2 40" xfId="45821"/>
    <cellStyle name="SAPBEXstdData 3 2 41" xfId="45822"/>
    <cellStyle name="SAPBEXstdData 3 2 42" xfId="45823"/>
    <cellStyle name="SAPBEXstdData 3 2 43" xfId="45824"/>
    <cellStyle name="SAPBEXstdData 3 2 44" xfId="45825"/>
    <cellStyle name="SAPBEXstdData 3 2 5" xfId="45826"/>
    <cellStyle name="SAPBEXstdData 3 2 6" xfId="45827"/>
    <cellStyle name="SAPBEXstdData 3 2 7" xfId="45828"/>
    <cellStyle name="SAPBEXstdData 3 2 8" xfId="45829"/>
    <cellStyle name="SAPBEXstdData 3 2 9" xfId="45830"/>
    <cellStyle name="SAPBEXstdData 3 20" xfId="45831"/>
    <cellStyle name="SAPBEXstdData 3 21" xfId="45832"/>
    <cellStyle name="SAPBEXstdData 3 22" xfId="45833"/>
    <cellStyle name="SAPBEXstdData 3 23" xfId="45834"/>
    <cellStyle name="SAPBEXstdData 3 24" xfId="45835"/>
    <cellStyle name="SAPBEXstdData 3 25" xfId="45836"/>
    <cellStyle name="SAPBEXstdData 3 26" xfId="45837"/>
    <cellStyle name="SAPBEXstdData 3 27" xfId="45838"/>
    <cellStyle name="SAPBEXstdData 3 28" xfId="45839"/>
    <cellStyle name="SAPBEXstdData 3 29" xfId="45840"/>
    <cellStyle name="SAPBEXstdData 3 3" xfId="45841"/>
    <cellStyle name="SAPBEXstdData 3 30" xfId="45842"/>
    <cellStyle name="SAPBEXstdData 3 31" xfId="45843"/>
    <cellStyle name="SAPBEXstdData 3 32" xfId="45844"/>
    <cellStyle name="SAPBEXstdData 3 33" xfId="45845"/>
    <cellStyle name="SAPBEXstdData 3 34" xfId="45846"/>
    <cellStyle name="SAPBEXstdData 3 35" xfId="45847"/>
    <cellStyle name="SAPBEXstdData 3 36" xfId="45848"/>
    <cellStyle name="SAPBEXstdData 3 37" xfId="45849"/>
    <cellStyle name="SAPBEXstdData 3 38" xfId="45850"/>
    <cellStyle name="SAPBEXstdData 3 39" xfId="45851"/>
    <cellStyle name="SAPBEXstdData 3 4" xfId="45852"/>
    <cellStyle name="SAPBEXstdData 3 40" xfId="45853"/>
    <cellStyle name="SAPBEXstdData 3 41" xfId="45854"/>
    <cellStyle name="SAPBEXstdData 3 42" xfId="45855"/>
    <cellStyle name="SAPBEXstdData 3 43" xfId="45856"/>
    <cellStyle name="SAPBEXstdData 3 44" xfId="45857"/>
    <cellStyle name="SAPBEXstdData 3 45" xfId="45858"/>
    <cellStyle name="SAPBEXstdData 3 5" xfId="45859"/>
    <cellStyle name="SAPBEXstdData 3 6" xfId="45860"/>
    <cellStyle name="SAPBEXstdData 3 7" xfId="45861"/>
    <cellStyle name="SAPBEXstdData 3 8" xfId="45862"/>
    <cellStyle name="SAPBEXstdData 3 9" xfId="45863"/>
    <cellStyle name="SAPBEXstdData 30" xfId="45864"/>
    <cellStyle name="SAPBEXstdData 31" xfId="45865"/>
    <cellStyle name="SAPBEXstdData 32" xfId="45866"/>
    <cellStyle name="SAPBEXstdData 33" xfId="45867"/>
    <cellStyle name="SAPBEXstdData 34" xfId="45868"/>
    <cellStyle name="SAPBEXstdData 35" xfId="45869"/>
    <cellStyle name="SAPBEXstdData 36" xfId="45870"/>
    <cellStyle name="SAPBEXstdData 37" xfId="45871"/>
    <cellStyle name="SAPBEXstdData 38" xfId="45872"/>
    <cellStyle name="SAPBEXstdData 39" xfId="45873"/>
    <cellStyle name="SAPBEXstdData 4" xfId="45874"/>
    <cellStyle name="SAPBEXstdData 4 10" xfId="45875"/>
    <cellStyle name="SAPBEXstdData 4 11" xfId="45876"/>
    <cellStyle name="SAPBEXstdData 4 12" xfId="45877"/>
    <cellStyle name="SAPBEXstdData 4 13" xfId="45878"/>
    <cellStyle name="SAPBEXstdData 4 14" xfId="45879"/>
    <cellStyle name="SAPBEXstdData 4 15" xfId="45880"/>
    <cellStyle name="SAPBEXstdData 4 16" xfId="45881"/>
    <cellStyle name="SAPBEXstdData 4 17" xfId="45882"/>
    <cellStyle name="SAPBEXstdData 4 18" xfId="45883"/>
    <cellStyle name="SAPBEXstdData 4 19" xfId="45884"/>
    <cellStyle name="SAPBEXstdData 4 2" xfId="45885"/>
    <cellStyle name="SAPBEXstdData 4 20" xfId="45886"/>
    <cellStyle name="SAPBEXstdData 4 21" xfId="45887"/>
    <cellStyle name="SAPBEXstdData 4 3" xfId="45888"/>
    <cellStyle name="SAPBEXstdData 4 4" xfId="45889"/>
    <cellStyle name="SAPBEXstdData 4 5" xfId="45890"/>
    <cellStyle name="SAPBEXstdData 4 6" xfId="45891"/>
    <cellStyle name="SAPBEXstdData 4 7" xfId="45892"/>
    <cellStyle name="SAPBEXstdData 4 8" xfId="45893"/>
    <cellStyle name="SAPBEXstdData 4 9" xfId="45894"/>
    <cellStyle name="SAPBEXstdData 40" xfId="45895"/>
    <cellStyle name="SAPBEXstdData 41" xfId="45896"/>
    <cellStyle name="SAPBEXstdData 42" xfId="45897"/>
    <cellStyle name="SAPBEXstdData 43" xfId="45898"/>
    <cellStyle name="SAPBEXstdData 44" xfId="45899"/>
    <cellStyle name="SAPBEXstdData 5" xfId="45900"/>
    <cellStyle name="SAPBEXstdData 5 2" xfId="45901"/>
    <cellStyle name="SAPBEXstdData 5 3" xfId="45902"/>
    <cellStyle name="SAPBEXstdData 5 4" xfId="45903"/>
    <cellStyle name="SAPBEXstdData 5 5" xfId="45904"/>
    <cellStyle name="SAPBEXstdData 5 6" xfId="45905"/>
    <cellStyle name="SAPBEXstdData 6" xfId="45906"/>
    <cellStyle name="SAPBEXstdData 6 2" xfId="45907"/>
    <cellStyle name="SAPBEXstdData 6 3" xfId="45908"/>
    <cellStyle name="SAPBEXstdData 6 4" xfId="45909"/>
    <cellStyle name="SAPBEXstdData 6 5" xfId="45910"/>
    <cellStyle name="SAPBEXstdData 6 6" xfId="45911"/>
    <cellStyle name="SAPBEXstdData 7" xfId="45912"/>
    <cellStyle name="SAPBEXstdData 8" xfId="45913"/>
    <cellStyle name="SAPBEXstdData 9" xfId="45914"/>
    <cellStyle name="SAPBEXstdDataEmph" xfId="45915"/>
    <cellStyle name="SAPBEXstdDataEmph 10" xfId="45916"/>
    <cellStyle name="SAPBEXstdDataEmph 11" xfId="45917"/>
    <cellStyle name="SAPBEXstdDataEmph 12" xfId="45918"/>
    <cellStyle name="SAPBEXstdDataEmph 13" xfId="45919"/>
    <cellStyle name="SAPBEXstdDataEmph 14" xfId="45920"/>
    <cellStyle name="SAPBEXstdDataEmph 15" xfId="45921"/>
    <cellStyle name="SAPBEXstdDataEmph 16" xfId="45922"/>
    <cellStyle name="SAPBEXstdDataEmph 17" xfId="45923"/>
    <cellStyle name="SAPBEXstdDataEmph 18" xfId="45924"/>
    <cellStyle name="SAPBEXstdDataEmph 19" xfId="45925"/>
    <cellStyle name="SAPBEXstdDataEmph 2" xfId="45926"/>
    <cellStyle name="SAPBEXstdDataEmph 2 10" xfId="45927"/>
    <cellStyle name="SAPBEXstdDataEmph 2 11" xfId="45928"/>
    <cellStyle name="SAPBEXstdDataEmph 2 12" xfId="45929"/>
    <cellStyle name="SAPBEXstdDataEmph 2 13" xfId="45930"/>
    <cellStyle name="SAPBEXstdDataEmph 2 14" xfId="45931"/>
    <cellStyle name="SAPBEXstdDataEmph 2 15" xfId="45932"/>
    <cellStyle name="SAPBEXstdDataEmph 2 16" xfId="45933"/>
    <cellStyle name="SAPBEXstdDataEmph 2 17" xfId="45934"/>
    <cellStyle name="SAPBEXstdDataEmph 2 18" xfId="45935"/>
    <cellStyle name="SAPBEXstdDataEmph 2 19" xfId="45936"/>
    <cellStyle name="SAPBEXstdDataEmph 2 2" xfId="45937"/>
    <cellStyle name="SAPBEXstdDataEmph 2 2 10" xfId="45938"/>
    <cellStyle name="SAPBEXstdDataEmph 2 2 11" xfId="45939"/>
    <cellStyle name="SAPBEXstdDataEmph 2 2 12" xfId="45940"/>
    <cellStyle name="SAPBEXstdDataEmph 2 2 13" xfId="45941"/>
    <cellStyle name="SAPBEXstdDataEmph 2 2 14" xfId="45942"/>
    <cellStyle name="SAPBEXstdDataEmph 2 2 15" xfId="45943"/>
    <cellStyle name="SAPBEXstdDataEmph 2 2 16" xfId="45944"/>
    <cellStyle name="SAPBEXstdDataEmph 2 2 17" xfId="45945"/>
    <cellStyle name="SAPBEXstdDataEmph 2 2 18" xfId="45946"/>
    <cellStyle name="SAPBEXstdDataEmph 2 2 19" xfId="45947"/>
    <cellStyle name="SAPBEXstdDataEmph 2 2 2" xfId="45948"/>
    <cellStyle name="SAPBEXstdDataEmph 2 2 2 10" xfId="45949"/>
    <cellStyle name="SAPBEXstdDataEmph 2 2 2 11" xfId="45950"/>
    <cellStyle name="SAPBEXstdDataEmph 2 2 2 12" xfId="45951"/>
    <cellStyle name="SAPBEXstdDataEmph 2 2 2 13" xfId="45952"/>
    <cellStyle name="SAPBEXstdDataEmph 2 2 2 14" xfId="45953"/>
    <cellStyle name="SAPBEXstdDataEmph 2 2 2 15" xfId="45954"/>
    <cellStyle name="SAPBEXstdDataEmph 2 2 2 16" xfId="45955"/>
    <cellStyle name="SAPBEXstdDataEmph 2 2 2 17" xfId="45956"/>
    <cellStyle name="SAPBEXstdDataEmph 2 2 2 18" xfId="45957"/>
    <cellStyle name="SAPBEXstdDataEmph 2 2 2 19" xfId="45958"/>
    <cellStyle name="SAPBEXstdDataEmph 2 2 2 2" xfId="45959"/>
    <cellStyle name="SAPBEXstdDataEmph 2 2 2 20" xfId="45960"/>
    <cellStyle name="SAPBEXstdDataEmph 2 2 2 21" xfId="45961"/>
    <cellStyle name="SAPBEXstdDataEmph 2 2 2 22" xfId="45962"/>
    <cellStyle name="SAPBEXstdDataEmph 2 2 2 23" xfId="45963"/>
    <cellStyle name="SAPBEXstdDataEmph 2 2 2 24" xfId="45964"/>
    <cellStyle name="SAPBEXstdDataEmph 2 2 2 25" xfId="45965"/>
    <cellStyle name="SAPBEXstdDataEmph 2 2 2 26" xfId="45966"/>
    <cellStyle name="SAPBEXstdDataEmph 2 2 2 27" xfId="45967"/>
    <cellStyle name="SAPBEXstdDataEmph 2 2 2 28" xfId="45968"/>
    <cellStyle name="SAPBEXstdDataEmph 2 2 2 29" xfId="45969"/>
    <cellStyle name="SAPBEXstdDataEmph 2 2 2 3" xfId="45970"/>
    <cellStyle name="SAPBEXstdDataEmph 2 2 2 30" xfId="45971"/>
    <cellStyle name="SAPBEXstdDataEmph 2 2 2 31" xfId="45972"/>
    <cellStyle name="SAPBEXstdDataEmph 2 2 2 32" xfId="45973"/>
    <cellStyle name="SAPBEXstdDataEmph 2 2 2 33" xfId="45974"/>
    <cellStyle name="SAPBEXstdDataEmph 2 2 2 34" xfId="45975"/>
    <cellStyle name="SAPBEXstdDataEmph 2 2 2 35" xfId="45976"/>
    <cellStyle name="SAPBEXstdDataEmph 2 2 2 36" xfId="45977"/>
    <cellStyle name="SAPBEXstdDataEmph 2 2 2 37" xfId="45978"/>
    <cellStyle name="SAPBEXstdDataEmph 2 2 2 38" xfId="45979"/>
    <cellStyle name="SAPBEXstdDataEmph 2 2 2 39" xfId="45980"/>
    <cellStyle name="SAPBEXstdDataEmph 2 2 2 4" xfId="45981"/>
    <cellStyle name="SAPBEXstdDataEmph 2 2 2 40" xfId="45982"/>
    <cellStyle name="SAPBEXstdDataEmph 2 2 2 41" xfId="45983"/>
    <cellStyle name="SAPBEXstdDataEmph 2 2 2 42" xfId="45984"/>
    <cellStyle name="SAPBEXstdDataEmph 2 2 2 43" xfId="45985"/>
    <cellStyle name="SAPBEXstdDataEmph 2 2 2 44" xfId="45986"/>
    <cellStyle name="SAPBEXstdDataEmph 2 2 2 5" xfId="45987"/>
    <cellStyle name="SAPBEXstdDataEmph 2 2 2 6" xfId="45988"/>
    <cellStyle name="SAPBEXstdDataEmph 2 2 2 7" xfId="45989"/>
    <cellStyle name="SAPBEXstdDataEmph 2 2 2 8" xfId="45990"/>
    <cellStyle name="SAPBEXstdDataEmph 2 2 2 9" xfId="45991"/>
    <cellStyle name="SAPBEXstdDataEmph 2 2 20" xfId="45992"/>
    <cellStyle name="SAPBEXstdDataEmph 2 2 21" xfId="45993"/>
    <cellStyle name="SAPBEXstdDataEmph 2 2 22" xfId="45994"/>
    <cellStyle name="SAPBEXstdDataEmph 2 2 23" xfId="45995"/>
    <cellStyle name="SAPBEXstdDataEmph 2 2 24" xfId="45996"/>
    <cellStyle name="SAPBEXstdDataEmph 2 2 25" xfId="45997"/>
    <cellStyle name="SAPBEXstdDataEmph 2 2 26" xfId="45998"/>
    <cellStyle name="SAPBEXstdDataEmph 2 2 27" xfId="45999"/>
    <cellStyle name="SAPBEXstdDataEmph 2 2 28" xfId="46000"/>
    <cellStyle name="SAPBEXstdDataEmph 2 2 29" xfId="46001"/>
    <cellStyle name="SAPBEXstdDataEmph 2 2 3" xfId="46002"/>
    <cellStyle name="SAPBEXstdDataEmph 2 2 30" xfId="46003"/>
    <cellStyle name="SAPBEXstdDataEmph 2 2 31" xfId="46004"/>
    <cellStyle name="SAPBEXstdDataEmph 2 2 32" xfId="46005"/>
    <cellStyle name="SAPBEXstdDataEmph 2 2 33" xfId="46006"/>
    <cellStyle name="SAPBEXstdDataEmph 2 2 34" xfId="46007"/>
    <cellStyle name="SAPBEXstdDataEmph 2 2 35" xfId="46008"/>
    <cellStyle name="SAPBEXstdDataEmph 2 2 36" xfId="46009"/>
    <cellStyle name="SAPBEXstdDataEmph 2 2 37" xfId="46010"/>
    <cellStyle name="SAPBEXstdDataEmph 2 2 38" xfId="46011"/>
    <cellStyle name="SAPBEXstdDataEmph 2 2 39" xfId="46012"/>
    <cellStyle name="SAPBEXstdDataEmph 2 2 4" xfId="46013"/>
    <cellStyle name="SAPBEXstdDataEmph 2 2 40" xfId="46014"/>
    <cellStyle name="SAPBEXstdDataEmph 2 2 41" xfId="46015"/>
    <cellStyle name="SAPBEXstdDataEmph 2 2 42" xfId="46016"/>
    <cellStyle name="SAPBEXstdDataEmph 2 2 43" xfId="46017"/>
    <cellStyle name="SAPBEXstdDataEmph 2 2 44" xfId="46018"/>
    <cellStyle name="SAPBEXstdDataEmph 2 2 45" xfId="46019"/>
    <cellStyle name="SAPBEXstdDataEmph 2 2 5" xfId="46020"/>
    <cellStyle name="SAPBEXstdDataEmph 2 2 6" xfId="46021"/>
    <cellStyle name="SAPBEXstdDataEmph 2 2 7" xfId="46022"/>
    <cellStyle name="SAPBEXstdDataEmph 2 2 8" xfId="46023"/>
    <cellStyle name="SAPBEXstdDataEmph 2 2 9" xfId="46024"/>
    <cellStyle name="SAPBEXstdDataEmph 2 20" xfId="46025"/>
    <cellStyle name="SAPBEXstdDataEmph 2 21" xfId="46026"/>
    <cellStyle name="SAPBEXstdDataEmph 2 22" xfId="46027"/>
    <cellStyle name="SAPBEXstdDataEmph 2 23" xfId="46028"/>
    <cellStyle name="SAPBEXstdDataEmph 2 24" xfId="46029"/>
    <cellStyle name="SAPBEXstdDataEmph 2 25" xfId="46030"/>
    <cellStyle name="SAPBEXstdDataEmph 2 26" xfId="46031"/>
    <cellStyle name="SAPBEXstdDataEmph 2 27" xfId="46032"/>
    <cellStyle name="SAPBEXstdDataEmph 2 28" xfId="46033"/>
    <cellStyle name="SAPBEXstdDataEmph 2 29" xfId="46034"/>
    <cellStyle name="SAPBEXstdDataEmph 2 3" xfId="46035"/>
    <cellStyle name="SAPBEXstdDataEmph 2 3 10" xfId="46036"/>
    <cellStyle name="SAPBEXstdDataEmph 2 3 11" xfId="46037"/>
    <cellStyle name="SAPBEXstdDataEmph 2 3 12" xfId="46038"/>
    <cellStyle name="SAPBEXstdDataEmph 2 3 13" xfId="46039"/>
    <cellStyle name="SAPBEXstdDataEmph 2 3 14" xfId="46040"/>
    <cellStyle name="SAPBEXstdDataEmph 2 3 15" xfId="46041"/>
    <cellStyle name="SAPBEXstdDataEmph 2 3 16" xfId="46042"/>
    <cellStyle name="SAPBEXstdDataEmph 2 3 17" xfId="46043"/>
    <cellStyle name="SAPBEXstdDataEmph 2 3 18" xfId="46044"/>
    <cellStyle name="SAPBEXstdDataEmph 2 3 19" xfId="46045"/>
    <cellStyle name="SAPBEXstdDataEmph 2 3 2" xfId="46046"/>
    <cellStyle name="SAPBEXstdDataEmph 2 3 20" xfId="46047"/>
    <cellStyle name="SAPBEXstdDataEmph 2 3 21" xfId="46048"/>
    <cellStyle name="SAPBEXstdDataEmph 2 3 3" xfId="46049"/>
    <cellStyle name="SAPBEXstdDataEmph 2 3 4" xfId="46050"/>
    <cellStyle name="SAPBEXstdDataEmph 2 3 5" xfId="46051"/>
    <cellStyle name="SAPBEXstdDataEmph 2 3 6" xfId="46052"/>
    <cellStyle name="SAPBEXstdDataEmph 2 3 7" xfId="46053"/>
    <cellStyle name="SAPBEXstdDataEmph 2 3 8" xfId="46054"/>
    <cellStyle name="SAPBEXstdDataEmph 2 3 9" xfId="46055"/>
    <cellStyle name="SAPBEXstdDataEmph 2 30" xfId="46056"/>
    <cellStyle name="SAPBEXstdDataEmph 2 31" xfId="46057"/>
    <cellStyle name="SAPBEXstdDataEmph 2 32" xfId="46058"/>
    <cellStyle name="SAPBEXstdDataEmph 2 33" xfId="46059"/>
    <cellStyle name="SAPBEXstdDataEmph 2 34" xfId="46060"/>
    <cellStyle name="SAPBEXstdDataEmph 2 35" xfId="46061"/>
    <cellStyle name="SAPBEXstdDataEmph 2 36" xfId="46062"/>
    <cellStyle name="SAPBEXstdDataEmph 2 37" xfId="46063"/>
    <cellStyle name="SAPBEXstdDataEmph 2 38" xfId="46064"/>
    <cellStyle name="SAPBEXstdDataEmph 2 39" xfId="46065"/>
    <cellStyle name="SAPBEXstdDataEmph 2 4" xfId="46066"/>
    <cellStyle name="SAPBEXstdDataEmph 2 4 2" xfId="46067"/>
    <cellStyle name="SAPBEXstdDataEmph 2 4 3" xfId="46068"/>
    <cellStyle name="SAPBEXstdDataEmph 2 4 4" xfId="46069"/>
    <cellStyle name="SAPBEXstdDataEmph 2 4 5" xfId="46070"/>
    <cellStyle name="SAPBEXstdDataEmph 2 4 6" xfId="46071"/>
    <cellStyle name="SAPBEXstdDataEmph 2 40" xfId="46072"/>
    <cellStyle name="SAPBEXstdDataEmph 2 41" xfId="46073"/>
    <cellStyle name="SAPBEXstdDataEmph 2 42" xfId="46074"/>
    <cellStyle name="SAPBEXstdDataEmph 2 5" xfId="46075"/>
    <cellStyle name="SAPBEXstdDataEmph 2 5 2" xfId="46076"/>
    <cellStyle name="SAPBEXstdDataEmph 2 5 3" xfId="46077"/>
    <cellStyle name="SAPBEXstdDataEmph 2 5 4" xfId="46078"/>
    <cellStyle name="SAPBEXstdDataEmph 2 5 5" xfId="46079"/>
    <cellStyle name="SAPBEXstdDataEmph 2 5 6" xfId="46080"/>
    <cellStyle name="SAPBEXstdDataEmph 2 6" xfId="46081"/>
    <cellStyle name="SAPBEXstdDataEmph 2 7" xfId="46082"/>
    <cellStyle name="SAPBEXstdDataEmph 2 8" xfId="46083"/>
    <cellStyle name="SAPBEXstdDataEmph 2 9" xfId="46084"/>
    <cellStyle name="SAPBEXstdDataEmph 20" xfId="46085"/>
    <cellStyle name="SAPBEXstdDataEmph 21" xfId="46086"/>
    <cellStyle name="SAPBEXstdDataEmph 22" xfId="46087"/>
    <cellStyle name="SAPBEXstdDataEmph 23" xfId="46088"/>
    <cellStyle name="SAPBEXstdDataEmph 24" xfId="46089"/>
    <cellStyle name="SAPBEXstdDataEmph 25" xfId="46090"/>
    <cellStyle name="SAPBEXstdDataEmph 26" xfId="46091"/>
    <cellStyle name="SAPBEXstdDataEmph 27" xfId="46092"/>
    <cellStyle name="SAPBEXstdDataEmph 28" xfId="46093"/>
    <cellStyle name="SAPBEXstdDataEmph 29" xfId="46094"/>
    <cellStyle name="SAPBEXstdDataEmph 3" xfId="46095"/>
    <cellStyle name="SAPBEXstdDataEmph 3 10" xfId="46096"/>
    <cellStyle name="SAPBEXstdDataEmph 3 11" xfId="46097"/>
    <cellStyle name="SAPBEXstdDataEmph 3 12" xfId="46098"/>
    <cellStyle name="SAPBEXstdDataEmph 3 13" xfId="46099"/>
    <cellStyle name="SAPBEXstdDataEmph 3 14" xfId="46100"/>
    <cellStyle name="SAPBEXstdDataEmph 3 15" xfId="46101"/>
    <cellStyle name="SAPBEXstdDataEmph 3 16" xfId="46102"/>
    <cellStyle name="SAPBEXstdDataEmph 3 17" xfId="46103"/>
    <cellStyle name="SAPBEXstdDataEmph 3 18" xfId="46104"/>
    <cellStyle name="SAPBEXstdDataEmph 3 19" xfId="46105"/>
    <cellStyle name="SAPBEXstdDataEmph 3 2" xfId="46106"/>
    <cellStyle name="SAPBEXstdDataEmph 3 2 10" xfId="46107"/>
    <cellStyle name="SAPBEXstdDataEmph 3 2 11" xfId="46108"/>
    <cellStyle name="SAPBEXstdDataEmph 3 2 12" xfId="46109"/>
    <cellStyle name="SAPBEXstdDataEmph 3 2 13" xfId="46110"/>
    <cellStyle name="SAPBEXstdDataEmph 3 2 14" xfId="46111"/>
    <cellStyle name="SAPBEXstdDataEmph 3 2 15" xfId="46112"/>
    <cellStyle name="SAPBEXstdDataEmph 3 2 16" xfId="46113"/>
    <cellStyle name="SAPBEXstdDataEmph 3 2 17" xfId="46114"/>
    <cellStyle name="SAPBEXstdDataEmph 3 2 18" xfId="46115"/>
    <cellStyle name="SAPBEXstdDataEmph 3 2 19" xfId="46116"/>
    <cellStyle name="SAPBEXstdDataEmph 3 2 2" xfId="46117"/>
    <cellStyle name="SAPBEXstdDataEmph 3 2 20" xfId="46118"/>
    <cellStyle name="SAPBEXstdDataEmph 3 2 21" xfId="46119"/>
    <cellStyle name="SAPBEXstdDataEmph 3 2 22" xfId="46120"/>
    <cellStyle name="SAPBEXstdDataEmph 3 2 23" xfId="46121"/>
    <cellStyle name="SAPBEXstdDataEmph 3 2 24" xfId="46122"/>
    <cellStyle name="SAPBEXstdDataEmph 3 2 25" xfId="46123"/>
    <cellStyle name="SAPBEXstdDataEmph 3 2 26" xfId="46124"/>
    <cellStyle name="SAPBEXstdDataEmph 3 2 27" xfId="46125"/>
    <cellStyle name="SAPBEXstdDataEmph 3 2 28" xfId="46126"/>
    <cellStyle name="SAPBEXstdDataEmph 3 2 29" xfId="46127"/>
    <cellStyle name="SAPBEXstdDataEmph 3 2 3" xfId="46128"/>
    <cellStyle name="SAPBEXstdDataEmph 3 2 30" xfId="46129"/>
    <cellStyle name="SAPBEXstdDataEmph 3 2 31" xfId="46130"/>
    <cellStyle name="SAPBEXstdDataEmph 3 2 32" xfId="46131"/>
    <cellStyle name="SAPBEXstdDataEmph 3 2 33" xfId="46132"/>
    <cellStyle name="SAPBEXstdDataEmph 3 2 34" xfId="46133"/>
    <cellStyle name="SAPBEXstdDataEmph 3 2 35" xfId="46134"/>
    <cellStyle name="SAPBEXstdDataEmph 3 2 36" xfId="46135"/>
    <cellStyle name="SAPBEXstdDataEmph 3 2 37" xfId="46136"/>
    <cellStyle name="SAPBEXstdDataEmph 3 2 38" xfId="46137"/>
    <cellStyle name="SAPBEXstdDataEmph 3 2 39" xfId="46138"/>
    <cellStyle name="SAPBEXstdDataEmph 3 2 4" xfId="46139"/>
    <cellStyle name="SAPBEXstdDataEmph 3 2 40" xfId="46140"/>
    <cellStyle name="SAPBEXstdDataEmph 3 2 41" xfId="46141"/>
    <cellStyle name="SAPBEXstdDataEmph 3 2 42" xfId="46142"/>
    <cellStyle name="SAPBEXstdDataEmph 3 2 43" xfId="46143"/>
    <cellStyle name="SAPBEXstdDataEmph 3 2 44" xfId="46144"/>
    <cellStyle name="SAPBEXstdDataEmph 3 2 5" xfId="46145"/>
    <cellStyle name="SAPBEXstdDataEmph 3 2 6" xfId="46146"/>
    <cellStyle name="SAPBEXstdDataEmph 3 2 7" xfId="46147"/>
    <cellStyle name="SAPBEXstdDataEmph 3 2 8" xfId="46148"/>
    <cellStyle name="SAPBEXstdDataEmph 3 2 9" xfId="46149"/>
    <cellStyle name="SAPBEXstdDataEmph 3 20" xfId="46150"/>
    <cellStyle name="SAPBEXstdDataEmph 3 21" xfId="46151"/>
    <cellStyle name="SAPBEXstdDataEmph 3 22" xfId="46152"/>
    <cellStyle name="SAPBEXstdDataEmph 3 23" xfId="46153"/>
    <cellStyle name="SAPBEXstdDataEmph 3 24" xfId="46154"/>
    <cellStyle name="SAPBEXstdDataEmph 3 25" xfId="46155"/>
    <cellStyle name="SAPBEXstdDataEmph 3 26" xfId="46156"/>
    <cellStyle name="SAPBEXstdDataEmph 3 27" xfId="46157"/>
    <cellStyle name="SAPBEXstdDataEmph 3 28" xfId="46158"/>
    <cellStyle name="SAPBEXstdDataEmph 3 29" xfId="46159"/>
    <cellStyle name="SAPBEXstdDataEmph 3 3" xfId="46160"/>
    <cellStyle name="SAPBEXstdDataEmph 3 30" xfId="46161"/>
    <cellStyle name="SAPBEXstdDataEmph 3 31" xfId="46162"/>
    <cellStyle name="SAPBEXstdDataEmph 3 32" xfId="46163"/>
    <cellStyle name="SAPBEXstdDataEmph 3 33" xfId="46164"/>
    <cellStyle name="SAPBEXstdDataEmph 3 34" xfId="46165"/>
    <cellStyle name="SAPBEXstdDataEmph 3 35" xfId="46166"/>
    <cellStyle name="SAPBEXstdDataEmph 3 36" xfId="46167"/>
    <cellStyle name="SAPBEXstdDataEmph 3 37" xfId="46168"/>
    <cellStyle name="SAPBEXstdDataEmph 3 38" xfId="46169"/>
    <cellStyle name="SAPBEXstdDataEmph 3 39" xfId="46170"/>
    <cellStyle name="SAPBEXstdDataEmph 3 4" xfId="46171"/>
    <cellStyle name="SAPBEXstdDataEmph 3 40" xfId="46172"/>
    <cellStyle name="SAPBEXstdDataEmph 3 41" xfId="46173"/>
    <cellStyle name="SAPBEXstdDataEmph 3 42" xfId="46174"/>
    <cellStyle name="SAPBEXstdDataEmph 3 43" xfId="46175"/>
    <cellStyle name="SAPBEXstdDataEmph 3 44" xfId="46176"/>
    <cellStyle name="SAPBEXstdDataEmph 3 45" xfId="46177"/>
    <cellStyle name="SAPBEXstdDataEmph 3 5" xfId="46178"/>
    <cellStyle name="SAPBEXstdDataEmph 3 6" xfId="46179"/>
    <cellStyle name="SAPBEXstdDataEmph 3 7" xfId="46180"/>
    <cellStyle name="SAPBEXstdDataEmph 3 8" xfId="46181"/>
    <cellStyle name="SAPBEXstdDataEmph 3 9" xfId="46182"/>
    <cellStyle name="SAPBEXstdDataEmph 30" xfId="46183"/>
    <cellStyle name="SAPBEXstdDataEmph 31" xfId="46184"/>
    <cellStyle name="SAPBEXstdDataEmph 32" xfId="46185"/>
    <cellStyle name="SAPBEXstdDataEmph 33" xfId="46186"/>
    <cellStyle name="SAPBEXstdDataEmph 34" xfId="46187"/>
    <cellStyle name="SAPBEXstdDataEmph 35" xfId="46188"/>
    <cellStyle name="SAPBEXstdDataEmph 36" xfId="46189"/>
    <cellStyle name="SAPBEXstdDataEmph 37" xfId="46190"/>
    <cellStyle name="SAPBEXstdDataEmph 38" xfId="46191"/>
    <cellStyle name="SAPBEXstdDataEmph 39" xfId="46192"/>
    <cellStyle name="SAPBEXstdDataEmph 4" xfId="46193"/>
    <cellStyle name="SAPBEXstdDataEmph 4 10" xfId="46194"/>
    <cellStyle name="SAPBEXstdDataEmph 4 11" xfId="46195"/>
    <cellStyle name="SAPBEXstdDataEmph 4 12" xfId="46196"/>
    <cellStyle name="SAPBEXstdDataEmph 4 13" xfId="46197"/>
    <cellStyle name="SAPBEXstdDataEmph 4 14" xfId="46198"/>
    <cellStyle name="SAPBEXstdDataEmph 4 15" xfId="46199"/>
    <cellStyle name="SAPBEXstdDataEmph 4 16" xfId="46200"/>
    <cellStyle name="SAPBEXstdDataEmph 4 17" xfId="46201"/>
    <cellStyle name="SAPBEXstdDataEmph 4 18" xfId="46202"/>
    <cellStyle name="SAPBEXstdDataEmph 4 19" xfId="46203"/>
    <cellStyle name="SAPBEXstdDataEmph 4 2" xfId="46204"/>
    <cellStyle name="SAPBEXstdDataEmph 4 20" xfId="46205"/>
    <cellStyle name="SAPBEXstdDataEmph 4 21" xfId="46206"/>
    <cellStyle name="SAPBEXstdDataEmph 4 3" xfId="46207"/>
    <cellStyle name="SAPBEXstdDataEmph 4 4" xfId="46208"/>
    <cellStyle name="SAPBEXstdDataEmph 4 5" xfId="46209"/>
    <cellStyle name="SAPBEXstdDataEmph 4 6" xfId="46210"/>
    <cellStyle name="SAPBEXstdDataEmph 4 7" xfId="46211"/>
    <cellStyle name="SAPBEXstdDataEmph 4 8" xfId="46212"/>
    <cellStyle name="SAPBEXstdDataEmph 4 9" xfId="46213"/>
    <cellStyle name="SAPBEXstdDataEmph 40" xfId="46214"/>
    <cellStyle name="SAPBEXstdDataEmph 41" xfId="46215"/>
    <cellStyle name="SAPBEXstdDataEmph 42" xfId="46216"/>
    <cellStyle name="SAPBEXstdDataEmph 43" xfId="46217"/>
    <cellStyle name="SAPBEXstdDataEmph 44" xfId="46218"/>
    <cellStyle name="SAPBEXstdDataEmph 5" xfId="46219"/>
    <cellStyle name="SAPBEXstdDataEmph 5 2" xfId="46220"/>
    <cellStyle name="SAPBEXstdDataEmph 5 3" xfId="46221"/>
    <cellStyle name="SAPBEXstdDataEmph 5 4" xfId="46222"/>
    <cellStyle name="SAPBEXstdDataEmph 5 5" xfId="46223"/>
    <cellStyle name="SAPBEXstdDataEmph 5 6" xfId="46224"/>
    <cellStyle name="SAPBEXstdDataEmph 6" xfId="46225"/>
    <cellStyle name="SAPBEXstdDataEmph 6 2" xfId="46226"/>
    <cellStyle name="SAPBEXstdDataEmph 6 3" xfId="46227"/>
    <cellStyle name="SAPBEXstdDataEmph 6 4" xfId="46228"/>
    <cellStyle name="SAPBEXstdDataEmph 6 5" xfId="46229"/>
    <cellStyle name="SAPBEXstdDataEmph 6 6" xfId="46230"/>
    <cellStyle name="SAPBEXstdDataEmph 7" xfId="46231"/>
    <cellStyle name="SAPBEXstdDataEmph 8" xfId="46232"/>
    <cellStyle name="SAPBEXstdDataEmph 9" xfId="46233"/>
    <cellStyle name="SAPBEXstdItem" xfId="46234"/>
    <cellStyle name="SAPBEXstdItem 10" xfId="46235"/>
    <cellStyle name="SAPBEXstdItem 11" xfId="46236"/>
    <cellStyle name="SAPBEXstdItem 12" xfId="46237"/>
    <cellStyle name="SAPBEXstdItem 13" xfId="46238"/>
    <cellStyle name="SAPBEXstdItem 14" xfId="46239"/>
    <cellStyle name="SAPBEXstdItem 15" xfId="46240"/>
    <cellStyle name="SAPBEXstdItem 16" xfId="46241"/>
    <cellStyle name="SAPBEXstdItem 17" xfId="46242"/>
    <cellStyle name="SAPBEXstdItem 18" xfId="46243"/>
    <cellStyle name="SAPBEXstdItem 19" xfId="46244"/>
    <cellStyle name="SAPBEXstdItem 2" xfId="46245"/>
    <cellStyle name="SAPBEXstdItem 2 10" xfId="46246"/>
    <cellStyle name="SAPBEXstdItem 2 11" xfId="46247"/>
    <cellStyle name="SAPBEXstdItem 2 12" xfId="46248"/>
    <cellStyle name="SAPBEXstdItem 2 13" xfId="46249"/>
    <cellStyle name="SAPBEXstdItem 2 14" xfId="46250"/>
    <cellStyle name="SAPBEXstdItem 2 15" xfId="46251"/>
    <cellStyle name="SAPBEXstdItem 2 16" xfId="46252"/>
    <cellStyle name="SAPBEXstdItem 2 17" xfId="46253"/>
    <cellStyle name="SAPBEXstdItem 2 18" xfId="46254"/>
    <cellStyle name="SAPBEXstdItem 2 19" xfId="46255"/>
    <cellStyle name="SAPBEXstdItem 2 2" xfId="46256"/>
    <cellStyle name="SAPBEXstdItem 2 2 10" xfId="46257"/>
    <cellStyle name="SAPBEXstdItem 2 2 11" xfId="46258"/>
    <cellStyle name="SAPBEXstdItem 2 2 12" xfId="46259"/>
    <cellStyle name="SAPBEXstdItem 2 2 13" xfId="46260"/>
    <cellStyle name="SAPBEXstdItem 2 2 14" xfId="46261"/>
    <cellStyle name="SAPBEXstdItem 2 2 15" xfId="46262"/>
    <cellStyle name="SAPBEXstdItem 2 2 16" xfId="46263"/>
    <cellStyle name="SAPBEXstdItem 2 2 17" xfId="46264"/>
    <cellStyle name="SAPBEXstdItem 2 2 18" xfId="46265"/>
    <cellStyle name="SAPBEXstdItem 2 2 19" xfId="46266"/>
    <cellStyle name="SAPBEXstdItem 2 2 2" xfId="46267"/>
    <cellStyle name="SAPBEXstdItem 2 2 2 10" xfId="46268"/>
    <cellStyle name="SAPBEXstdItem 2 2 2 11" xfId="46269"/>
    <cellStyle name="SAPBEXstdItem 2 2 2 12" xfId="46270"/>
    <cellStyle name="SAPBEXstdItem 2 2 2 13" xfId="46271"/>
    <cellStyle name="SAPBEXstdItem 2 2 2 14" xfId="46272"/>
    <cellStyle name="SAPBEXstdItem 2 2 2 15" xfId="46273"/>
    <cellStyle name="SAPBEXstdItem 2 2 2 16" xfId="46274"/>
    <cellStyle name="SAPBEXstdItem 2 2 2 17" xfId="46275"/>
    <cellStyle name="SAPBEXstdItem 2 2 2 18" xfId="46276"/>
    <cellStyle name="SAPBEXstdItem 2 2 2 19" xfId="46277"/>
    <cellStyle name="SAPBEXstdItem 2 2 2 2" xfId="46278"/>
    <cellStyle name="SAPBEXstdItem 2 2 2 20" xfId="46279"/>
    <cellStyle name="SAPBEXstdItem 2 2 2 21" xfId="46280"/>
    <cellStyle name="SAPBEXstdItem 2 2 2 22" xfId="46281"/>
    <cellStyle name="SAPBEXstdItem 2 2 2 23" xfId="46282"/>
    <cellStyle name="SAPBEXstdItem 2 2 2 24" xfId="46283"/>
    <cellStyle name="SAPBEXstdItem 2 2 2 25" xfId="46284"/>
    <cellStyle name="SAPBEXstdItem 2 2 2 26" xfId="46285"/>
    <cellStyle name="SAPBEXstdItem 2 2 2 27" xfId="46286"/>
    <cellStyle name="SAPBEXstdItem 2 2 2 28" xfId="46287"/>
    <cellStyle name="SAPBEXstdItem 2 2 2 29" xfId="46288"/>
    <cellStyle name="SAPBEXstdItem 2 2 2 3" xfId="46289"/>
    <cellStyle name="SAPBEXstdItem 2 2 2 30" xfId="46290"/>
    <cellStyle name="SAPBEXstdItem 2 2 2 31" xfId="46291"/>
    <cellStyle name="SAPBEXstdItem 2 2 2 32" xfId="46292"/>
    <cellStyle name="SAPBEXstdItem 2 2 2 33" xfId="46293"/>
    <cellStyle name="SAPBEXstdItem 2 2 2 34" xfId="46294"/>
    <cellStyle name="SAPBEXstdItem 2 2 2 35" xfId="46295"/>
    <cellStyle name="SAPBEXstdItem 2 2 2 36" xfId="46296"/>
    <cellStyle name="SAPBEXstdItem 2 2 2 37" xfId="46297"/>
    <cellStyle name="SAPBEXstdItem 2 2 2 38" xfId="46298"/>
    <cellStyle name="SAPBEXstdItem 2 2 2 39" xfId="46299"/>
    <cellStyle name="SAPBEXstdItem 2 2 2 4" xfId="46300"/>
    <cellStyle name="SAPBEXstdItem 2 2 2 40" xfId="46301"/>
    <cellStyle name="SAPBEXstdItem 2 2 2 41" xfId="46302"/>
    <cellStyle name="SAPBEXstdItem 2 2 2 42" xfId="46303"/>
    <cellStyle name="SAPBEXstdItem 2 2 2 43" xfId="46304"/>
    <cellStyle name="SAPBEXstdItem 2 2 2 44" xfId="46305"/>
    <cellStyle name="SAPBEXstdItem 2 2 2 5" xfId="46306"/>
    <cellStyle name="SAPBEXstdItem 2 2 2 6" xfId="46307"/>
    <cellStyle name="SAPBEXstdItem 2 2 2 7" xfId="46308"/>
    <cellStyle name="SAPBEXstdItem 2 2 2 8" xfId="46309"/>
    <cellStyle name="SAPBEXstdItem 2 2 2 9" xfId="46310"/>
    <cellStyle name="SAPBEXstdItem 2 2 20" xfId="46311"/>
    <cellStyle name="SAPBEXstdItem 2 2 21" xfId="46312"/>
    <cellStyle name="SAPBEXstdItem 2 2 22" xfId="46313"/>
    <cellStyle name="SAPBEXstdItem 2 2 23" xfId="46314"/>
    <cellStyle name="SAPBEXstdItem 2 2 24" xfId="46315"/>
    <cellStyle name="SAPBEXstdItem 2 2 25" xfId="46316"/>
    <cellStyle name="SAPBEXstdItem 2 2 26" xfId="46317"/>
    <cellStyle name="SAPBEXstdItem 2 2 27" xfId="46318"/>
    <cellStyle name="SAPBEXstdItem 2 2 28" xfId="46319"/>
    <cellStyle name="SAPBEXstdItem 2 2 29" xfId="46320"/>
    <cellStyle name="SAPBEXstdItem 2 2 3" xfId="46321"/>
    <cellStyle name="SAPBEXstdItem 2 2 30" xfId="46322"/>
    <cellStyle name="SAPBEXstdItem 2 2 31" xfId="46323"/>
    <cellStyle name="SAPBEXstdItem 2 2 32" xfId="46324"/>
    <cellStyle name="SAPBEXstdItem 2 2 33" xfId="46325"/>
    <cellStyle name="SAPBEXstdItem 2 2 34" xfId="46326"/>
    <cellStyle name="SAPBEXstdItem 2 2 35" xfId="46327"/>
    <cellStyle name="SAPBEXstdItem 2 2 36" xfId="46328"/>
    <cellStyle name="SAPBEXstdItem 2 2 37" xfId="46329"/>
    <cellStyle name="SAPBEXstdItem 2 2 38" xfId="46330"/>
    <cellStyle name="SAPBEXstdItem 2 2 39" xfId="46331"/>
    <cellStyle name="SAPBEXstdItem 2 2 4" xfId="46332"/>
    <cellStyle name="SAPBEXstdItem 2 2 40" xfId="46333"/>
    <cellStyle name="SAPBEXstdItem 2 2 41" xfId="46334"/>
    <cellStyle name="SAPBEXstdItem 2 2 42" xfId="46335"/>
    <cellStyle name="SAPBEXstdItem 2 2 43" xfId="46336"/>
    <cellStyle name="SAPBEXstdItem 2 2 44" xfId="46337"/>
    <cellStyle name="SAPBEXstdItem 2 2 45" xfId="46338"/>
    <cellStyle name="SAPBEXstdItem 2 2 5" xfId="46339"/>
    <cellStyle name="SAPBEXstdItem 2 2 6" xfId="46340"/>
    <cellStyle name="SAPBEXstdItem 2 2 7" xfId="46341"/>
    <cellStyle name="SAPBEXstdItem 2 2 8" xfId="46342"/>
    <cellStyle name="SAPBEXstdItem 2 2 9" xfId="46343"/>
    <cellStyle name="SAPBEXstdItem 2 20" xfId="46344"/>
    <cellStyle name="SAPBEXstdItem 2 21" xfId="46345"/>
    <cellStyle name="SAPBEXstdItem 2 22" xfId="46346"/>
    <cellStyle name="SAPBEXstdItem 2 23" xfId="46347"/>
    <cellStyle name="SAPBEXstdItem 2 24" xfId="46348"/>
    <cellStyle name="SAPBEXstdItem 2 25" xfId="46349"/>
    <cellStyle name="SAPBEXstdItem 2 26" xfId="46350"/>
    <cellStyle name="SAPBEXstdItem 2 27" xfId="46351"/>
    <cellStyle name="SAPBEXstdItem 2 28" xfId="46352"/>
    <cellStyle name="SAPBEXstdItem 2 29" xfId="46353"/>
    <cellStyle name="SAPBEXstdItem 2 3" xfId="46354"/>
    <cellStyle name="SAPBEXstdItem 2 3 10" xfId="46355"/>
    <cellStyle name="SAPBEXstdItem 2 3 11" xfId="46356"/>
    <cellStyle name="SAPBEXstdItem 2 3 12" xfId="46357"/>
    <cellStyle name="SAPBEXstdItem 2 3 13" xfId="46358"/>
    <cellStyle name="SAPBEXstdItem 2 3 14" xfId="46359"/>
    <cellStyle name="SAPBEXstdItem 2 3 15" xfId="46360"/>
    <cellStyle name="SAPBEXstdItem 2 3 16" xfId="46361"/>
    <cellStyle name="SAPBEXstdItem 2 3 17" xfId="46362"/>
    <cellStyle name="SAPBEXstdItem 2 3 18" xfId="46363"/>
    <cellStyle name="SAPBEXstdItem 2 3 19" xfId="46364"/>
    <cellStyle name="SAPBEXstdItem 2 3 2" xfId="46365"/>
    <cellStyle name="SAPBEXstdItem 2 3 20" xfId="46366"/>
    <cellStyle name="SAPBEXstdItem 2 3 21" xfId="46367"/>
    <cellStyle name="SAPBEXstdItem 2 3 3" xfId="46368"/>
    <cellStyle name="SAPBEXstdItem 2 3 4" xfId="46369"/>
    <cellStyle name="SAPBEXstdItem 2 3 5" xfId="46370"/>
    <cellStyle name="SAPBEXstdItem 2 3 6" xfId="46371"/>
    <cellStyle name="SAPBEXstdItem 2 3 7" xfId="46372"/>
    <cellStyle name="SAPBEXstdItem 2 3 8" xfId="46373"/>
    <cellStyle name="SAPBEXstdItem 2 3 9" xfId="46374"/>
    <cellStyle name="SAPBEXstdItem 2 30" xfId="46375"/>
    <cellStyle name="SAPBEXstdItem 2 31" xfId="46376"/>
    <cellStyle name="SAPBEXstdItem 2 32" xfId="46377"/>
    <cellStyle name="SAPBEXstdItem 2 33" xfId="46378"/>
    <cellStyle name="SAPBEXstdItem 2 34" xfId="46379"/>
    <cellStyle name="SAPBEXstdItem 2 35" xfId="46380"/>
    <cellStyle name="SAPBEXstdItem 2 36" xfId="46381"/>
    <cellStyle name="SAPBEXstdItem 2 37" xfId="46382"/>
    <cellStyle name="SAPBEXstdItem 2 38" xfId="46383"/>
    <cellStyle name="SAPBEXstdItem 2 39" xfId="46384"/>
    <cellStyle name="SAPBEXstdItem 2 4" xfId="46385"/>
    <cellStyle name="SAPBEXstdItem 2 4 2" xfId="46386"/>
    <cellStyle name="SAPBEXstdItem 2 4 3" xfId="46387"/>
    <cellStyle name="SAPBEXstdItem 2 4 4" xfId="46388"/>
    <cellStyle name="SAPBEXstdItem 2 4 5" xfId="46389"/>
    <cellStyle name="SAPBEXstdItem 2 4 6" xfId="46390"/>
    <cellStyle name="SAPBEXstdItem 2 40" xfId="46391"/>
    <cellStyle name="SAPBEXstdItem 2 41" xfId="46392"/>
    <cellStyle name="SAPBEXstdItem 2 42" xfId="46393"/>
    <cellStyle name="SAPBEXstdItem 2 5" xfId="46394"/>
    <cellStyle name="SAPBEXstdItem 2 5 2" xfId="46395"/>
    <cellStyle name="SAPBEXstdItem 2 5 3" xfId="46396"/>
    <cellStyle name="SAPBEXstdItem 2 5 4" xfId="46397"/>
    <cellStyle name="SAPBEXstdItem 2 5 5" xfId="46398"/>
    <cellStyle name="SAPBEXstdItem 2 5 6" xfId="46399"/>
    <cellStyle name="SAPBEXstdItem 2 6" xfId="46400"/>
    <cellStyle name="SAPBEXstdItem 2 7" xfId="46401"/>
    <cellStyle name="SAPBEXstdItem 2 8" xfId="46402"/>
    <cellStyle name="SAPBEXstdItem 2 9" xfId="46403"/>
    <cellStyle name="SAPBEXstdItem 20" xfId="46404"/>
    <cellStyle name="SAPBEXstdItem 21" xfId="46405"/>
    <cellStyle name="SAPBEXstdItem 22" xfId="46406"/>
    <cellStyle name="SAPBEXstdItem 23" xfId="46407"/>
    <cellStyle name="SAPBEXstdItem 24" xfId="46408"/>
    <cellStyle name="SAPBEXstdItem 25" xfId="46409"/>
    <cellStyle name="SAPBEXstdItem 26" xfId="46410"/>
    <cellStyle name="SAPBEXstdItem 27" xfId="46411"/>
    <cellStyle name="SAPBEXstdItem 28" xfId="46412"/>
    <cellStyle name="SAPBEXstdItem 29" xfId="46413"/>
    <cellStyle name="SAPBEXstdItem 3" xfId="46414"/>
    <cellStyle name="SAPBEXstdItem 3 10" xfId="46415"/>
    <cellStyle name="SAPBEXstdItem 3 11" xfId="46416"/>
    <cellStyle name="SAPBEXstdItem 3 12" xfId="46417"/>
    <cellStyle name="SAPBEXstdItem 3 13" xfId="46418"/>
    <cellStyle name="SAPBEXstdItem 3 14" xfId="46419"/>
    <cellStyle name="SAPBEXstdItem 3 15" xfId="46420"/>
    <cellStyle name="SAPBEXstdItem 3 16" xfId="46421"/>
    <cellStyle name="SAPBEXstdItem 3 17" xfId="46422"/>
    <cellStyle name="SAPBEXstdItem 3 18" xfId="46423"/>
    <cellStyle name="SAPBEXstdItem 3 19" xfId="46424"/>
    <cellStyle name="SAPBEXstdItem 3 2" xfId="46425"/>
    <cellStyle name="SAPBEXstdItem 3 2 10" xfId="46426"/>
    <cellStyle name="SAPBEXstdItem 3 2 11" xfId="46427"/>
    <cellStyle name="SAPBEXstdItem 3 2 12" xfId="46428"/>
    <cellStyle name="SAPBEXstdItem 3 2 13" xfId="46429"/>
    <cellStyle name="SAPBEXstdItem 3 2 14" xfId="46430"/>
    <cellStyle name="SAPBEXstdItem 3 2 15" xfId="46431"/>
    <cellStyle name="SAPBEXstdItem 3 2 16" xfId="46432"/>
    <cellStyle name="SAPBEXstdItem 3 2 17" xfId="46433"/>
    <cellStyle name="SAPBEXstdItem 3 2 18" xfId="46434"/>
    <cellStyle name="SAPBEXstdItem 3 2 19" xfId="46435"/>
    <cellStyle name="SAPBEXstdItem 3 2 2" xfId="46436"/>
    <cellStyle name="SAPBEXstdItem 3 2 20" xfId="46437"/>
    <cellStyle name="SAPBEXstdItem 3 2 21" xfId="46438"/>
    <cellStyle name="SAPBEXstdItem 3 2 22" xfId="46439"/>
    <cellStyle name="SAPBEXstdItem 3 2 23" xfId="46440"/>
    <cellStyle name="SAPBEXstdItem 3 2 24" xfId="46441"/>
    <cellStyle name="SAPBEXstdItem 3 2 25" xfId="46442"/>
    <cellStyle name="SAPBEXstdItem 3 2 26" xfId="46443"/>
    <cellStyle name="SAPBEXstdItem 3 2 27" xfId="46444"/>
    <cellStyle name="SAPBEXstdItem 3 2 28" xfId="46445"/>
    <cellStyle name="SAPBEXstdItem 3 2 29" xfId="46446"/>
    <cellStyle name="SAPBEXstdItem 3 2 3" xfId="46447"/>
    <cellStyle name="SAPBEXstdItem 3 2 30" xfId="46448"/>
    <cellStyle name="SAPBEXstdItem 3 2 31" xfId="46449"/>
    <cellStyle name="SAPBEXstdItem 3 2 32" xfId="46450"/>
    <cellStyle name="SAPBEXstdItem 3 2 33" xfId="46451"/>
    <cellStyle name="SAPBEXstdItem 3 2 34" xfId="46452"/>
    <cellStyle name="SAPBEXstdItem 3 2 35" xfId="46453"/>
    <cellStyle name="SAPBEXstdItem 3 2 36" xfId="46454"/>
    <cellStyle name="SAPBEXstdItem 3 2 37" xfId="46455"/>
    <cellStyle name="SAPBEXstdItem 3 2 38" xfId="46456"/>
    <cellStyle name="SAPBEXstdItem 3 2 39" xfId="46457"/>
    <cellStyle name="SAPBEXstdItem 3 2 4" xfId="46458"/>
    <cellStyle name="SAPBEXstdItem 3 2 40" xfId="46459"/>
    <cellStyle name="SAPBEXstdItem 3 2 41" xfId="46460"/>
    <cellStyle name="SAPBEXstdItem 3 2 42" xfId="46461"/>
    <cellStyle name="SAPBEXstdItem 3 2 43" xfId="46462"/>
    <cellStyle name="SAPBEXstdItem 3 2 44" xfId="46463"/>
    <cellStyle name="SAPBEXstdItem 3 2 5" xfId="46464"/>
    <cellStyle name="SAPBEXstdItem 3 2 6" xfId="46465"/>
    <cellStyle name="SAPBEXstdItem 3 2 7" xfId="46466"/>
    <cellStyle name="SAPBEXstdItem 3 2 8" xfId="46467"/>
    <cellStyle name="SAPBEXstdItem 3 2 9" xfId="46468"/>
    <cellStyle name="SAPBEXstdItem 3 20" xfId="46469"/>
    <cellStyle name="SAPBEXstdItem 3 21" xfId="46470"/>
    <cellStyle name="SAPBEXstdItem 3 22" xfId="46471"/>
    <cellStyle name="SAPBEXstdItem 3 23" xfId="46472"/>
    <cellStyle name="SAPBEXstdItem 3 24" xfId="46473"/>
    <cellStyle name="SAPBEXstdItem 3 25" xfId="46474"/>
    <cellStyle name="SAPBEXstdItem 3 26" xfId="46475"/>
    <cellStyle name="SAPBEXstdItem 3 27" xfId="46476"/>
    <cellStyle name="SAPBEXstdItem 3 28" xfId="46477"/>
    <cellStyle name="SAPBEXstdItem 3 29" xfId="46478"/>
    <cellStyle name="SAPBEXstdItem 3 3" xfId="46479"/>
    <cellStyle name="SAPBEXstdItem 3 30" xfId="46480"/>
    <cellStyle name="SAPBEXstdItem 3 31" xfId="46481"/>
    <cellStyle name="SAPBEXstdItem 3 32" xfId="46482"/>
    <cellStyle name="SAPBEXstdItem 3 33" xfId="46483"/>
    <cellStyle name="SAPBEXstdItem 3 34" xfId="46484"/>
    <cellStyle name="SAPBEXstdItem 3 35" xfId="46485"/>
    <cellStyle name="SAPBEXstdItem 3 36" xfId="46486"/>
    <cellStyle name="SAPBEXstdItem 3 37" xfId="46487"/>
    <cellStyle name="SAPBEXstdItem 3 38" xfId="46488"/>
    <cellStyle name="SAPBEXstdItem 3 39" xfId="46489"/>
    <cellStyle name="SAPBEXstdItem 3 4" xfId="46490"/>
    <cellStyle name="SAPBEXstdItem 3 40" xfId="46491"/>
    <cellStyle name="SAPBEXstdItem 3 41" xfId="46492"/>
    <cellStyle name="SAPBEXstdItem 3 42" xfId="46493"/>
    <cellStyle name="SAPBEXstdItem 3 43" xfId="46494"/>
    <cellStyle name="SAPBEXstdItem 3 44" xfId="46495"/>
    <cellStyle name="SAPBEXstdItem 3 45" xfId="46496"/>
    <cellStyle name="SAPBEXstdItem 3 5" xfId="46497"/>
    <cellStyle name="SAPBEXstdItem 3 6" xfId="46498"/>
    <cellStyle name="SAPBEXstdItem 3 7" xfId="46499"/>
    <cellStyle name="SAPBEXstdItem 3 8" xfId="46500"/>
    <cellStyle name="SAPBEXstdItem 3 9" xfId="46501"/>
    <cellStyle name="SAPBEXstdItem 30" xfId="46502"/>
    <cellStyle name="SAPBEXstdItem 31" xfId="46503"/>
    <cellStyle name="SAPBEXstdItem 32" xfId="46504"/>
    <cellStyle name="SAPBEXstdItem 33" xfId="46505"/>
    <cellStyle name="SAPBEXstdItem 34" xfId="46506"/>
    <cellStyle name="SAPBEXstdItem 35" xfId="46507"/>
    <cellStyle name="SAPBEXstdItem 36" xfId="46508"/>
    <cellStyle name="SAPBEXstdItem 37" xfId="46509"/>
    <cellStyle name="SAPBEXstdItem 38" xfId="46510"/>
    <cellStyle name="SAPBEXstdItem 39" xfId="46511"/>
    <cellStyle name="SAPBEXstdItem 4" xfId="46512"/>
    <cellStyle name="SAPBEXstdItem 4 10" xfId="46513"/>
    <cellStyle name="SAPBEXstdItem 4 11" xfId="46514"/>
    <cellStyle name="SAPBEXstdItem 4 12" xfId="46515"/>
    <cellStyle name="SAPBEXstdItem 4 13" xfId="46516"/>
    <cellStyle name="SAPBEXstdItem 4 14" xfId="46517"/>
    <cellStyle name="SAPBEXstdItem 4 15" xfId="46518"/>
    <cellStyle name="SAPBEXstdItem 4 16" xfId="46519"/>
    <cellStyle name="SAPBEXstdItem 4 17" xfId="46520"/>
    <cellStyle name="SAPBEXstdItem 4 18" xfId="46521"/>
    <cellStyle name="SAPBEXstdItem 4 19" xfId="46522"/>
    <cellStyle name="SAPBEXstdItem 4 2" xfId="46523"/>
    <cellStyle name="SAPBEXstdItem 4 20" xfId="46524"/>
    <cellStyle name="SAPBEXstdItem 4 21" xfId="46525"/>
    <cellStyle name="SAPBEXstdItem 4 3" xfId="46526"/>
    <cellStyle name="SAPBEXstdItem 4 4" xfId="46527"/>
    <cellStyle name="SAPBEXstdItem 4 5" xfId="46528"/>
    <cellStyle name="SAPBEXstdItem 4 6" xfId="46529"/>
    <cellStyle name="SAPBEXstdItem 4 7" xfId="46530"/>
    <cellStyle name="SAPBEXstdItem 4 8" xfId="46531"/>
    <cellStyle name="SAPBEXstdItem 4 9" xfId="46532"/>
    <cellStyle name="SAPBEXstdItem 40" xfId="46533"/>
    <cellStyle name="SAPBEXstdItem 41" xfId="46534"/>
    <cellStyle name="SAPBEXstdItem 42" xfId="46535"/>
    <cellStyle name="SAPBEXstdItem 43" xfId="46536"/>
    <cellStyle name="SAPBEXstdItem 44" xfId="46537"/>
    <cellStyle name="SAPBEXstdItem 5" xfId="46538"/>
    <cellStyle name="SAPBEXstdItem 5 2" xfId="46539"/>
    <cellStyle name="SAPBEXstdItem 5 3" xfId="46540"/>
    <cellStyle name="SAPBEXstdItem 5 4" xfId="46541"/>
    <cellStyle name="SAPBEXstdItem 5 5" xfId="46542"/>
    <cellStyle name="SAPBEXstdItem 5 6" xfId="46543"/>
    <cellStyle name="SAPBEXstdItem 6" xfId="46544"/>
    <cellStyle name="SAPBEXstdItem 6 2" xfId="46545"/>
    <cellStyle name="SAPBEXstdItem 6 3" xfId="46546"/>
    <cellStyle name="SAPBEXstdItem 6 4" xfId="46547"/>
    <cellStyle name="SAPBEXstdItem 6 5" xfId="46548"/>
    <cellStyle name="SAPBEXstdItem 6 6" xfId="46549"/>
    <cellStyle name="SAPBEXstdItem 7" xfId="46550"/>
    <cellStyle name="SAPBEXstdItem 8" xfId="46551"/>
    <cellStyle name="SAPBEXstdItem 9" xfId="46552"/>
    <cellStyle name="SAPBEXstdItemX" xfId="46553"/>
    <cellStyle name="SAPBEXstdItemX 10" xfId="46554"/>
    <cellStyle name="SAPBEXstdItemX 11" xfId="46555"/>
    <cellStyle name="SAPBEXstdItemX 12" xfId="46556"/>
    <cellStyle name="SAPBEXstdItemX 13" xfId="46557"/>
    <cellStyle name="SAPBEXstdItemX 14" xfId="46558"/>
    <cellStyle name="SAPBEXstdItemX 15" xfId="46559"/>
    <cellStyle name="SAPBEXstdItemX 16" xfId="46560"/>
    <cellStyle name="SAPBEXstdItemX 17" xfId="46561"/>
    <cellStyle name="SAPBEXstdItemX 18" xfId="46562"/>
    <cellStyle name="SAPBEXstdItemX 19" xfId="46563"/>
    <cellStyle name="SAPBEXstdItemX 2" xfId="46564"/>
    <cellStyle name="SAPBEXstdItemX 2 10" xfId="46565"/>
    <cellStyle name="SAPBEXstdItemX 2 11" xfId="46566"/>
    <cellStyle name="SAPBEXstdItemX 2 12" xfId="46567"/>
    <cellStyle name="SAPBEXstdItemX 2 13" xfId="46568"/>
    <cellStyle name="SAPBEXstdItemX 2 14" xfId="46569"/>
    <cellStyle name="SAPBEXstdItemX 2 15" xfId="46570"/>
    <cellStyle name="SAPBEXstdItemX 2 16" xfId="46571"/>
    <cellStyle name="SAPBEXstdItemX 2 17" xfId="46572"/>
    <cellStyle name="SAPBEXstdItemX 2 18" xfId="46573"/>
    <cellStyle name="SAPBEXstdItemX 2 19" xfId="46574"/>
    <cellStyle name="SAPBEXstdItemX 2 2" xfId="46575"/>
    <cellStyle name="SAPBEXstdItemX 2 2 10" xfId="46576"/>
    <cellStyle name="SAPBEXstdItemX 2 2 11" xfId="46577"/>
    <cellStyle name="SAPBEXstdItemX 2 2 12" xfId="46578"/>
    <cellStyle name="SAPBEXstdItemX 2 2 13" xfId="46579"/>
    <cellStyle name="SAPBEXstdItemX 2 2 14" xfId="46580"/>
    <cellStyle name="SAPBEXstdItemX 2 2 15" xfId="46581"/>
    <cellStyle name="SAPBEXstdItemX 2 2 16" xfId="46582"/>
    <cellStyle name="SAPBEXstdItemX 2 2 17" xfId="46583"/>
    <cellStyle name="SAPBEXstdItemX 2 2 18" xfId="46584"/>
    <cellStyle name="SAPBEXstdItemX 2 2 19" xfId="46585"/>
    <cellStyle name="SAPBEXstdItemX 2 2 2" xfId="46586"/>
    <cellStyle name="SAPBEXstdItemX 2 2 2 10" xfId="46587"/>
    <cellStyle name="SAPBEXstdItemX 2 2 2 11" xfId="46588"/>
    <cellStyle name="SAPBEXstdItemX 2 2 2 12" xfId="46589"/>
    <cellStyle name="SAPBEXstdItemX 2 2 2 13" xfId="46590"/>
    <cellStyle name="SAPBEXstdItemX 2 2 2 14" xfId="46591"/>
    <cellStyle name="SAPBEXstdItemX 2 2 2 15" xfId="46592"/>
    <cellStyle name="SAPBEXstdItemX 2 2 2 16" xfId="46593"/>
    <cellStyle name="SAPBEXstdItemX 2 2 2 17" xfId="46594"/>
    <cellStyle name="SAPBEXstdItemX 2 2 2 18" xfId="46595"/>
    <cellStyle name="SAPBEXstdItemX 2 2 2 19" xfId="46596"/>
    <cellStyle name="SAPBEXstdItemX 2 2 2 2" xfId="46597"/>
    <cellStyle name="SAPBEXstdItemX 2 2 2 20" xfId="46598"/>
    <cellStyle name="SAPBEXstdItemX 2 2 2 21" xfId="46599"/>
    <cellStyle name="SAPBEXstdItemX 2 2 2 22" xfId="46600"/>
    <cellStyle name="SAPBEXstdItemX 2 2 2 23" xfId="46601"/>
    <cellStyle name="SAPBEXstdItemX 2 2 2 24" xfId="46602"/>
    <cellStyle name="SAPBEXstdItemX 2 2 2 25" xfId="46603"/>
    <cellStyle name="SAPBEXstdItemX 2 2 2 26" xfId="46604"/>
    <cellStyle name="SAPBEXstdItemX 2 2 2 27" xfId="46605"/>
    <cellStyle name="SAPBEXstdItemX 2 2 2 28" xfId="46606"/>
    <cellStyle name="SAPBEXstdItemX 2 2 2 29" xfId="46607"/>
    <cellStyle name="SAPBEXstdItemX 2 2 2 3" xfId="46608"/>
    <cellStyle name="SAPBEXstdItemX 2 2 2 30" xfId="46609"/>
    <cellStyle name="SAPBEXstdItemX 2 2 2 31" xfId="46610"/>
    <cellStyle name="SAPBEXstdItemX 2 2 2 32" xfId="46611"/>
    <cellStyle name="SAPBEXstdItemX 2 2 2 33" xfId="46612"/>
    <cellStyle name="SAPBEXstdItemX 2 2 2 34" xfId="46613"/>
    <cellStyle name="SAPBEXstdItemX 2 2 2 35" xfId="46614"/>
    <cellStyle name="SAPBEXstdItemX 2 2 2 36" xfId="46615"/>
    <cellStyle name="SAPBEXstdItemX 2 2 2 37" xfId="46616"/>
    <cellStyle name="SAPBEXstdItemX 2 2 2 38" xfId="46617"/>
    <cellStyle name="SAPBEXstdItemX 2 2 2 39" xfId="46618"/>
    <cellStyle name="SAPBEXstdItemX 2 2 2 4" xfId="46619"/>
    <cellStyle name="SAPBEXstdItemX 2 2 2 40" xfId="46620"/>
    <cellStyle name="SAPBEXstdItemX 2 2 2 41" xfId="46621"/>
    <cellStyle name="SAPBEXstdItemX 2 2 2 42" xfId="46622"/>
    <cellStyle name="SAPBEXstdItemX 2 2 2 43" xfId="46623"/>
    <cellStyle name="SAPBEXstdItemX 2 2 2 44" xfId="46624"/>
    <cellStyle name="SAPBEXstdItemX 2 2 2 5" xfId="46625"/>
    <cellStyle name="SAPBEXstdItemX 2 2 2 6" xfId="46626"/>
    <cellStyle name="SAPBEXstdItemX 2 2 2 7" xfId="46627"/>
    <cellStyle name="SAPBEXstdItemX 2 2 2 8" xfId="46628"/>
    <cellStyle name="SAPBEXstdItemX 2 2 2 9" xfId="46629"/>
    <cellStyle name="SAPBEXstdItemX 2 2 20" xfId="46630"/>
    <cellStyle name="SAPBEXstdItemX 2 2 21" xfId="46631"/>
    <cellStyle name="SAPBEXstdItemX 2 2 22" xfId="46632"/>
    <cellStyle name="SAPBEXstdItemX 2 2 23" xfId="46633"/>
    <cellStyle name="SAPBEXstdItemX 2 2 24" xfId="46634"/>
    <cellStyle name="SAPBEXstdItemX 2 2 25" xfId="46635"/>
    <cellStyle name="SAPBEXstdItemX 2 2 26" xfId="46636"/>
    <cellStyle name="SAPBEXstdItemX 2 2 27" xfId="46637"/>
    <cellStyle name="SAPBEXstdItemX 2 2 28" xfId="46638"/>
    <cellStyle name="SAPBEXstdItemX 2 2 29" xfId="46639"/>
    <cellStyle name="SAPBEXstdItemX 2 2 3" xfId="46640"/>
    <cellStyle name="SAPBEXstdItemX 2 2 30" xfId="46641"/>
    <cellStyle name="SAPBEXstdItemX 2 2 31" xfId="46642"/>
    <cellStyle name="SAPBEXstdItemX 2 2 32" xfId="46643"/>
    <cellStyle name="SAPBEXstdItemX 2 2 33" xfId="46644"/>
    <cellStyle name="SAPBEXstdItemX 2 2 34" xfId="46645"/>
    <cellStyle name="SAPBEXstdItemX 2 2 35" xfId="46646"/>
    <cellStyle name="SAPBEXstdItemX 2 2 36" xfId="46647"/>
    <cellStyle name="SAPBEXstdItemX 2 2 37" xfId="46648"/>
    <cellStyle name="SAPBEXstdItemX 2 2 38" xfId="46649"/>
    <cellStyle name="SAPBEXstdItemX 2 2 39" xfId="46650"/>
    <cellStyle name="SAPBEXstdItemX 2 2 4" xfId="46651"/>
    <cellStyle name="SAPBEXstdItemX 2 2 40" xfId="46652"/>
    <cellStyle name="SAPBEXstdItemX 2 2 41" xfId="46653"/>
    <cellStyle name="SAPBEXstdItemX 2 2 42" xfId="46654"/>
    <cellStyle name="SAPBEXstdItemX 2 2 43" xfId="46655"/>
    <cellStyle name="SAPBEXstdItemX 2 2 44" xfId="46656"/>
    <cellStyle name="SAPBEXstdItemX 2 2 45" xfId="46657"/>
    <cellStyle name="SAPBEXstdItemX 2 2 5" xfId="46658"/>
    <cellStyle name="SAPBEXstdItemX 2 2 6" xfId="46659"/>
    <cellStyle name="SAPBEXstdItemX 2 2 7" xfId="46660"/>
    <cellStyle name="SAPBEXstdItemX 2 2 8" xfId="46661"/>
    <cellStyle name="SAPBEXstdItemX 2 2 9" xfId="46662"/>
    <cellStyle name="SAPBEXstdItemX 2 20" xfId="46663"/>
    <cellStyle name="SAPBEXstdItemX 2 21" xfId="46664"/>
    <cellStyle name="SAPBEXstdItemX 2 22" xfId="46665"/>
    <cellStyle name="SAPBEXstdItemX 2 23" xfId="46666"/>
    <cellStyle name="SAPBEXstdItemX 2 24" xfId="46667"/>
    <cellStyle name="SAPBEXstdItemX 2 25" xfId="46668"/>
    <cellStyle name="SAPBEXstdItemX 2 26" xfId="46669"/>
    <cellStyle name="SAPBEXstdItemX 2 27" xfId="46670"/>
    <cellStyle name="SAPBEXstdItemX 2 28" xfId="46671"/>
    <cellStyle name="SAPBEXstdItemX 2 29" xfId="46672"/>
    <cellStyle name="SAPBEXstdItemX 2 3" xfId="46673"/>
    <cellStyle name="SAPBEXstdItemX 2 3 10" xfId="46674"/>
    <cellStyle name="SAPBEXstdItemX 2 3 11" xfId="46675"/>
    <cellStyle name="SAPBEXstdItemX 2 3 12" xfId="46676"/>
    <cellStyle name="SAPBEXstdItemX 2 3 13" xfId="46677"/>
    <cellStyle name="SAPBEXstdItemX 2 3 14" xfId="46678"/>
    <cellStyle name="SAPBEXstdItemX 2 3 15" xfId="46679"/>
    <cellStyle name="SAPBEXstdItemX 2 3 16" xfId="46680"/>
    <cellStyle name="SAPBEXstdItemX 2 3 17" xfId="46681"/>
    <cellStyle name="SAPBEXstdItemX 2 3 18" xfId="46682"/>
    <cellStyle name="SAPBEXstdItemX 2 3 19" xfId="46683"/>
    <cellStyle name="SAPBEXstdItemX 2 3 2" xfId="46684"/>
    <cellStyle name="SAPBEXstdItemX 2 3 20" xfId="46685"/>
    <cellStyle name="SAPBEXstdItemX 2 3 21" xfId="46686"/>
    <cellStyle name="SAPBEXstdItemX 2 3 3" xfId="46687"/>
    <cellStyle name="SAPBEXstdItemX 2 3 4" xfId="46688"/>
    <cellStyle name="SAPBEXstdItemX 2 3 5" xfId="46689"/>
    <cellStyle name="SAPBEXstdItemX 2 3 6" xfId="46690"/>
    <cellStyle name="SAPBEXstdItemX 2 3 7" xfId="46691"/>
    <cellStyle name="SAPBEXstdItemX 2 3 8" xfId="46692"/>
    <cellStyle name="SAPBEXstdItemX 2 3 9" xfId="46693"/>
    <cellStyle name="SAPBEXstdItemX 2 30" xfId="46694"/>
    <cellStyle name="SAPBEXstdItemX 2 31" xfId="46695"/>
    <cellStyle name="SAPBEXstdItemX 2 32" xfId="46696"/>
    <cellStyle name="SAPBEXstdItemX 2 33" xfId="46697"/>
    <cellStyle name="SAPBEXstdItemX 2 34" xfId="46698"/>
    <cellStyle name="SAPBEXstdItemX 2 35" xfId="46699"/>
    <cellStyle name="SAPBEXstdItemX 2 36" xfId="46700"/>
    <cellStyle name="SAPBEXstdItemX 2 37" xfId="46701"/>
    <cellStyle name="SAPBEXstdItemX 2 38" xfId="46702"/>
    <cellStyle name="SAPBEXstdItemX 2 39" xfId="46703"/>
    <cellStyle name="SAPBEXstdItemX 2 4" xfId="46704"/>
    <cellStyle name="SAPBEXstdItemX 2 4 2" xfId="46705"/>
    <cellStyle name="SAPBEXstdItemX 2 4 3" xfId="46706"/>
    <cellStyle name="SAPBEXstdItemX 2 4 4" xfId="46707"/>
    <cellStyle name="SAPBEXstdItemX 2 4 5" xfId="46708"/>
    <cellStyle name="SAPBEXstdItemX 2 4 6" xfId="46709"/>
    <cellStyle name="SAPBEXstdItemX 2 40" xfId="46710"/>
    <cellStyle name="SAPBEXstdItemX 2 41" xfId="46711"/>
    <cellStyle name="SAPBEXstdItemX 2 42" xfId="46712"/>
    <cellStyle name="SAPBEXstdItemX 2 5" xfId="46713"/>
    <cellStyle name="SAPBEXstdItemX 2 5 2" xfId="46714"/>
    <cellStyle name="SAPBEXstdItemX 2 5 3" xfId="46715"/>
    <cellStyle name="SAPBEXstdItemX 2 5 4" xfId="46716"/>
    <cellStyle name="SAPBEXstdItemX 2 5 5" xfId="46717"/>
    <cellStyle name="SAPBEXstdItemX 2 5 6" xfId="46718"/>
    <cellStyle name="SAPBEXstdItemX 2 6" xfId="46719"/>
    <cellStyle name="SAPBEXstdItemX 2 7" xfId="46720"/>
    <cellStyle name="SAPBEXstdItemX 2 8" xfId="46721"/>
    <cellStyle name="SAPBEXstdItemX 2 9" xfId="46722"/>
    <cellStyle name="SAPBEXstdItemX 20" xfId="46723"/>
    <cellStyle name="SAPBEXstdItemX 21" xfId="46724"/>
    <cellStyle name="SAPBEXstdItemX 22" xfId="46725"/>
    <cellStyle name="SAPBEXstdItemX 23" xfId="46726"/>
    <cellStyle name="SAPBEXstdItemX 24" xfId="46727"/>
    <cellStyle name="SAPBEXstdItemX 25" xfId="46728"/>
    <cellStyle name="SAPBEXstdItemX 26" xfId="46729"/>
    <cellStyle name="SAPBEXstdItemX 27" xfId="46730"/>
    <cellStyle name="SAPBEXstdItemX 28" xfId="46731"/>
    <cellStyle name="SAPBEXstdItemX 29" xfId="46732"/>
    <cellStyle name="SAPBEXstdItemX 3" xfId="46733"/>
    <cellStyle name="SAPBEXstdItemX 3 10" xfId="46734"/>
    <cellStyle name="SAPBEXstdItemX 3 11" xfId="46735"/>
    <cellStyle name="SAPBEXstdItemX 3 12" xfId="46736"/>
    <cellStyle name="SAPBEXstdItemX 3 13" xfId="46737"/>
    <cellStyle name="SAPBEXstdItemX 3 14" xfId="46738"/>
    <cellStyle name="SAPBEXstdItemX 3 15" xfId="46739"/>
    <cellStyle name="SAPBEXstdItemX 3 16" xfId="46740"/>
    <cellStyle name="SAPBEXstdItemX 3 17" xfId="46741"/>
    <cellStyle name="SAPBEXstdItemX 3 18" xfId="46742"/>
    <cellStyle name="SAPBEXstdItemX 3 19" xfId="46743"/>
    <cellStyle name="SAPBEXstdItemX 3 2" xfId="46744"/>
    <cellStyle name="SAPBEXstdItemX 3 2 10" xfId="46745"/>
    <cellStyle name="SAPBEXstdItemX 3 2 11" xfId="46746"/>
    <cellStyle name="SAPBEXstdItemX 3 2 12" xfId="46747"/>
    <cellStyle name="SAPBEXstdItemX 3 2 13" xfId="46748"/>
    <cellStyle name="SAPBEXstdItemX 3 2 14" xfId="46749"/>
    <cellStyle name="SAPBEXstdItemX 3 2 15" xfId="46750"/>
    <cellStyle name="SAPBEXstdItemX 3 2 16" xfId="46751"/>
    <cellStyle name="SAPBEXstdItemX 3 2 17" xfId="46752"/>
    <cellStyle name="SAPBEXstdItemX 3 2 18" xfId="46753"/>
    <cellStyle name="SAPBEXstdItemX 3 2 19" xfId="46754"/>
    <cellStyle name="SAPBEXstdItemX 3 2 2" xfId="46755"/>
    <cellStyle name="SAPBEXstdItemX 3 2 20" xfId="46756"/>
    <cellStyle name="SAPBEXstdItemX 3 2 21" xfId="46757"/>
    <cellStyle name="SAPBEXstdItemX 3 2 22" xfId="46758"/>
    <cellStyle name="SAPBEXstdItemX 3 2 23" xfId="46759"/>
    <cellStyle name="SAPBEXstdItemX 3 2 24" xfId="46760"/>
    <cellStyle name="SAPBEXstdItemX 3 2 25" xfId="46761"/>
    <cellStyle name="SAPBEXstdItemX 3 2 26" xfId="46762"/>
    <cellStyle name="SAPBEXstdItemX 3 2 27" xfId="46763"/>
    <cellStyle name="SAPBEXstdItemX 3 2 28" xfId="46764"/>
    <cellStyle name="SAPBEXstdItemX 3 2 29" xfId="46765"/>
    <cellStyle name="SAPBEXstdItemX 3 2 3" xfId="46766"/>
    <cellStyle name="SAPBEXstdItemX 3 2 30" xfId="46767"/>
    <cellStyle name="SAPBEXstdItemX 3 2 31" xfId="46768"/>
    <cellStyle name="SAPBEXstdItemX 3 2 32" xfId="46769"/>
    <cellStyle name="SAPBEXstdItemX 3 2 33" xfId="46770"/>
    <cellStyle name="SAPBEXstdItemX 3 2 34" xfId="46771"/>
    <cellStyle name="SAPBEXstdItemX 3 2 35" xfId="46772"/>
    <cellStyle name="SAPBEXstdItemX 3 2 36" xfId="46773"/>
    <cellStyle name="SAPBEXstdItemX 3 2 37" xfId="46774"/>
    <cellStyle name="SAPBEXstdItemX 3 2 38" xfId="46775"/>
    <cellStyle name="SAPBEXstdItemX 3 2 39" xfId="46776"/>
    <cellStyle name="SAPBEXstdItemX 3 2 4" xfId="46777"/>
    <cellStyle name="SAPBEXstdItemX 3 2 40" xfId="46778"/>
    <cellStyle name="SAPBEXstdItemX 3 2 41" xfId="46779"/>
    <cellStyle name="SAPBEXstdItemX 3 2 42" xfId="46780"/>
    <cellStyle name="SAPBEXstdItemX 3 2 43" xfId="46781"/>
    <cellStyle name="SAPBEXstdItemX 3 2 44" xfId="46782"/>
    <cellStyle name="SAPBEXstdItemX 3 2 5" xfId="46783"/>
    <cellStyle name="SAPBEXstdItemX 3 2 6" xfId="46784"/>
    <cellStyle name="SAPBEXstdItemX 3 2 7" xfId="46785"/>
    <cellStyle name="SAPBEXstdItemX 3 2 8" xfId="46786"/>
    <cellStyle name="SAPBEXstdItemX 3 2 9" xfId="46787"/>
    <cellStyle name="SAPBEXstdItemX 3 20" xfId="46788"/>
    <cellStyle name="SAPBEXstdItemX 3 21" xfId="46789"/>
    <cellStyle name="SAPBEXstdItemX 3 22" xfId="46790"/>
    <cellStyle name="SAPBEXstdItemX 3 23" xfId="46791"/>
    <cellStyle name="SAPBEXstdItemX 3 24" xfId="46792"/>
    <cellStyle name="SAPBEXstdItemX 3 25" xfId="46793"/>
    <cellStyle name="SAPBEXstdItemX 3 26" xfId="46794"/>
    <cellStyle name="SAPBEXstdItemX 3 27" xfId="46795"/>
    <cellStyle name="SAPBEXstdItemX 3 28" xfId="46796"/>
    <cellStyle name="SAPBEXstdItemX 3 29" xfId="46797"/>
    <cellStyle name="SAPBEXstdItemX 3 3" xfId="46798"/>
    <cellStyle name="SAPBEXstdItemX 3 30" xfId="46799"/>
    <cellStyle name="SAPBEXstdItemX 3 31" xfId="46800"/>
    <cellStyle name="SAPBEXstdItemX 3 32" xfId="46801"/>
    <cellStyle name="SAPBEXstdItemX 3 33" xfId="46802"/>
    <cellStyle name="SAPBEXstdItemX 3 34" xfId="46803"/>
    <cellStyle name="SAPBEXstdItemX 3 35" xfId="46804"/>
    <cellStyle name="SAPBEXstdItemX 3 36" xfId="46805"/>
    <cellStyle name="SAPBEXstdItemX 3 37" xfId="46806"/>
    <cellStyle name="SAPBEXstdItemX 3 38" xfId="46807"/>
    <cellStyle name="SAPBEXstdItemX 3 39" xfId="46808"/>
    <cellStyle name="SAPBEXstdItemX 3 4" xfId="46809"/>
    <cellStyle name="SAPBEXstdItemX 3 40" xfId="46810"/>
    <cellStyle name="SAPBEXstdItemX 3 41" xfId="46811"/>
    <cellStyle name="SAPBEXstdItemX 3 42" xfId="46812"/>
    <cellStyle name="SAPBEXstdItemX 3 43" xfId="46813"/>
    <cellStyle name="SAPBEXstdItemX 3 44" xfId="46814"/>
    <cellStyle name="SAPBEXstdItemX 3 45" xfId="46815"/>
    <cellStyle name="SAPBEXstdItemX 3 5" xfId="46816"/>
    <cellStyle name="SAPBEXstdItemX 3 6" xfId="46817"/>
    <cellStyle name="SAPBEXstdItemX 3 7" xfId="46818"/>
    <cellStyle name="SAPBEXstdItemX 3 8" xfId="46819"/>
    <cellStyle name="SAPBEXstdItemX 3 9" xfId="46820"/>
    <cellStyle name="SAPBEXstdItemX 30" xfId="46821"/>
    <cellStyle name="SAPBEXstdItemX 31" xfId="46822"/>
    <cellStyle name="SAPBEXstdItemX 32" xfId="46823"/>
    <cellStyle name="SAPBEXstdItemX 33" xfId="46824"/>
    <cellStyle name="SAPBEXstdItemX 34" xfId="46825"/>
    <cellStyle name="SAPBEXstdItemX 35" xfId="46826"/>
    <cellStyle name="SAPBEXstdItemX 36" xfId="46827"/>
    <cellStyle name="SAPBEXstdItemX 37" xfId="46828"/>
    <cellStyle name="SAPBEXstdItemX 38" xfId="46829"/>
    <cellStyle name="SAPBEXstdItemX 39" xfId="46830"/>
    <cellStyle name="SAPBEXstdItemX 4" xfId="46831"/>
    <cellStyle name="SAPBEXstdItemX 4 10" xfId="46832"/>
    <cellStyle name="SAPBEXstdItemX 4 11" xfId="46833"/>
    <cellStyle name="SAPBEXstdItemX 4 12" xfId="46834"/>
    <cellStyle name="SAPBEXstdItemX 4 13" xfId="46835"/>
    <cellStyle name="SAPBEXstdItemX 4 14" xfId="46836"/>
    <cellStyle name="SAPBEXstdItemX 4 15" xfId="46837"/>
    <cellStyle name="SAPBEXstdItemX 4 16" xfId="46838"/>
    <cellStyle name="SAPBEXstdItemX 4 17" xfId="46839"/>
    <cellStyle name="SAPBEXstdItemX 4 18" xfId="46840"/>
    <cellStyle name="SAPBEXstdItemX 4 19" xfId="46841"/>
    <cellStyle name="SAPBEXstdItemX 4 2" xfId="46842"/>
    <cellStyle name="SAPBEXstdItemX 4 20" xfId="46843"/>
    <cellStyle name="SAPBEXstdItemX 4 21" xfId="46844"/>
    <cellStyle name="SAPBEXstdItemX 4 3" xfId="46845"/>
    <cellStyle name="SAPBEXstdItemX 4 4" xfId="46846"/>
    <cellStyle name="SAPBEXstdItemX 4 5" xfId="46847"/>
    <cellStyle name="SAPBEXstdItemX 4 6" xfId="46848"/>
    <cellStyle name="SAPBEXstdItemX 4 7" xfId="46849"/>
    <cellStyle name="SAPBEXstdItemX 4 8" xfId="46850"/>
    <cellStyle name="SAPBEXstdItemX 4 9" xfId="46851"/>
    <cellStyle name="SAPBEXstdItemX 40" xfId="46852"/>
    <cellStyle name="SAPBEXstdItemX 41" xfId="46853"/>
    <cellStyle name="SAPBEXstdItemX 42" xfId="46854"/>
    <cellStyle name="SAPBEXstdItemX 43" xfId="46855"/>
    <cellStyle name="SAPBEXstdItemX 44" xfId="46856"/>
    <cellStyle name="SAPBEXstdItemX 5" xfId="46857"/>
    <cellStyle name="SAPBEXstdItemX 5 2" xfId="46858"/>
    <cellStyle name="SAPBEXstdItemX 5 3" xfId="46859"/>
    <cellStyle name="SAPBEXstdItemX 5 4" xfId="46860"/>
    <cellStyle name="SAPBEXstdItemX 5 5" xfId="46861"/>
    <cellStyle name="SAPBEXstdItemX 5 6" xfId="46862"/>
    <cellStyle name="SAPBEXstdItemX 6" xfId="46863"/>
    <cellStyle name="SAPBEXstdItemX 6 2" xfId="46864"/>
    <cellStyle name="SAPBEXstdItemX 6 3" xfId="46865"/>
    <cellStyle name="SAPBEXstdItemX 6 4" xfId="46866"/>
    <cellStyle name="SAPBEXstdItemX 6 5" xfId="46867"/>
    <cellStyle name="SAPBEXstdItemX 6 6" xfId="46868"/>
    <cellStyle name="SAPBEXstdItemX 7" xfId="46869"/>
    <cellStyle name="SAPBEXstdItemX 8" xfId="46870"/>
    <cellStyle name="SAPBEXstdItemX 9" xfId="46871"/>
    <cellStyle name="SAPBEXtitle" xfId="46872"/>
    <cellStyle name="SAPBEXtitle 2" xfId="46873"/>
    <cellStyle name="SAPBEXunassignedItem" xfId="46874"/>
    <cellStyle name="SAPBEXunassignedItem 10" xfId="46875"/>
    <cellStyle name="SAPBEXunassignedItem 11" xfId="46876"/>
    <cellStyle name="SAPBEXunassignedItem 12" xfId="46877"/>
    <cellStyle name="SAPBEXunassignedItem 13" xfId="46878"/>
    <cellStyle name="SAPBEXunassignedItem 14" xfId="46879"/>
    <cellStyle name="SAPBEXunassignedItem 15" xfId="46880"/>
    <cellStyle name="SAPBEXunassignedItem 16" xfId="46881"/>
    <cellStyle name="SAPBEXunassignedItem 17" xfId="46882"/>
    <cellStyle name="SAPBEXunassignedItem 18" xfId="46883"/>
    <cellStyle name="SAPBEXunassignedItem 19" xfId="46884"/>
    <cellStyle name="SAPBEXunassignedItem 2" xfId="46885"/>
    <cellStyle name="SAPBEXunassignedItem 2 10" xfId="46886"/>
    <cellStyle name="SAPBEXunassignedItem 2 11" xfId="46887"/>
    <cellStyle name="SAPBEXunassignedItem 2 12" xfId="46888"/>
    <cellStyle name="SAPBEXunassignedItem 2 13" xfId="46889"/>
    <cellStyle name="SAPBEXunassignedItem 2 14" xfId="46890"/>
    <cellStyle name="SAPBEXunassignedItem 2 15" xfId="46891"/>
    <cellStyle name="SAPBEXunassignedItem 2 16" xfId="46892"/>
    <cellStyle name="SAPBEXunassignedItem 2 17" xfId="46893"/>
    <cellStyle name="SAPBEXunassignedItem 2 18" xfId="46894"/>
    <cellStyle name="SAPBEXunassignedItem 2 19" xfId="46895"/>
    <cellStyle name="SAPBEXunassignedItem 2 2" xfId="46896"/>
    <cellStyle name="SAPBEXunassignedItem 2 2 10" xfId="46897"/>
    <cellStyle name="SAPBEXunassignedItem 2 2 11" xfId="46898"/>
    <cellStyle name="SAPBEXunassignedItem 2 2 12" xfId="46899"/>
    <cellStyle name="SAPBEXunassignedItem 2 2 13" xfId="46900"/>
    <cellStyle name="SAPBEXunassignedItem 2 2 14" xfId="46901"/>
    <cellStyle name="SAPBEXunassignedItem 2 2 15" xfId="46902"/>
    <cellStyle name="SAPBEXunassignedItem 2 2 16" xfId="46903"/>
    <cellStyle name="SAPBEXunassignedItem 2 2 17" xfId="46904"/>
    <cellStyle name="SAPBEXunassignedItem 2 2 18" xfId="46905"/>
    <cellStyle name="SAPBEXunassignedItem 2 2 19" xfId="46906"/>
    <cellStyle name="SAPBEXunassignedItem 2 2 2" xfId="46907"/>
    <cellStyle name="SAPBEXunassignedItem 2 2 20" xfId="46908"/>
    <cellStyle name="SAPBEXunassignedItem 2 2 21" xfId="46909"/>
    <cellStyle name="SAPBEXunassignedItem 2 2 3" xfId="46910"/>
    <cellStyle name="SAPBEXunassignedItem 2 2 4" xfId="46911"/>
    <cellStyle name="SAPBEXunassignedItem 2 2 5" xfId="46912"/>
    <cellStyle name="SAPBEXunassignedItem 2 2 6" xfId="46913"/>
    <cellStyle name="SAPBEXunassignedItem 2 2 7" xfId="46914"/>
    <cellStyle name="SAPBEXunassignedItem 2 2 8" xfId="46915"/>
    <cellStyle name="SAPBEXunassignedItem 2 2 9" xfId="46916"/>
    <cellStyle name="SAPBEXunassignedItem 2 20" xfId="46917"/>
    <cellStyle name="SAPBEXunassignedItem 2 21" xfId="46918"/>
    <cellStyle name="SAPBEXunassignedItem 2 22" xfId="46919"/>
    <cellStyle name="SAPBEXunassignedItem 2 3" xfId="46920"/>
    <cellStyle name="SAPBEXunassignedItem 2 4" xfId="46921"/>
    <cellStyle name="SAPBEXunassignedItem 2 5" xfId="46922"/>
    <cellStyle name="SAPBEXunassignedItem 2 6" xfId="46923"/>
    <cellStyle name="SAPBEXunassignedItem 2 7" xfId="46924"/>
    <cellStyle name="SAPBEXunassignedItem 2 8" xfId="46925"/>
    <cellStyle name="SAPBEXunassignedItem 2 9" xfId="46926"/>
    <cellStyle name="SAPBEXunassignedItem 20" xfId="46927"/>
    <cellStyle name="SAPBEXunassignedItem 21" xfId="46928"/>
    <cellStyle name="SAPBEXunassignedItem 22" xfId="46929"/>
    <cellStyle name="SAPBEXunassignedItem 23" xfId="46930"/>
    <cellStyle name="SAPBEXunassignedItem 3" xfId="46931"/>
    <cellStyle name="SAPBEXunassignedItem 4" xfId="46932"/>
    <cellStyle name="SAPBEXunassignedItem 5" xfId="46933"/>
    <cellStyle name="SAPBEXunassignedItem 6" xfId="46934"/>
    <cellStyle name="SAPBEXunassignedItem 7" xfId="46935"/>
    <cellStyle name="SAPBEXunassignedItem 8" xfId="46936"/>
    <cellStyle name="SAPBEXunassignedItem 9" xfId="46937"/>
    <cellStyle name="SAPBEXundefined" xfId="46938"/>
    <cellStyle name="SAPBEXundefined 10" xfId="46939"/>
    <cellStyle name="SAPBEXundefined 11" xfId="46940"/>
    <cellStyle name="SAPBEXundefined 12" xfId="46941"/>
    <cellStyle name="SAPBEXundefined 13" xfId="46942"/>
    <cellStyle name="SAPBEXundefined 14" xfId="46943"/>
    <cellStyle name="SAPBEXundefined 15" xfId="46944"/>
    <cellStyle name="SAPBEXundefined 16" xfId="46945"/>
    <cellStyle name="SAPBEXundefined 17" xfId="46946"/>
    <cellStyle name="SAPBEXundefined 18" xfId="46947"/>
    <cellStyle name="SAPBEXundefined 19" xfId="46948"/>
    <cellStyle name="SAPBEXundefined 2" xfId="46949"/>
    <cellStyle name="SAPBEXundefined 2 10" xfId="46950"/>
    <cellStyle name="SAPBEXundefined 2 11" xfId="46951"/>
    <cellStyle name="SAPBEXundefined 2 12" xfId="46952"/>
    <cellStyle name="SAPBEXundefined 2 13" xfId="46953"/>
    <cellStyle name="SAPBEXundefined 2 14" xfId="46954"/>
    <cellStyle name="SAPBEXundefined 2 15" xfId="46955"/>
    <cellStyle name="SAPBEXundefined 2 16" xfId="46956"/>
    <cellStyle name="SAPBEXundefined 2 17" xfId="46957"/>
    <cellStyle name="SAPBEXundefined 2 18" xfId="46958"/>
    <cellStyle name="SAPBEXundefined 2 19" xfId="46959"/>
    <cellStyle name="SAPBEXundefined 2 2" xfId="46960"/>
    <cellStyle name="SAPBEXundefined 2 2 10" xfId="46961"/>
    <cellStyle name="SAPBEXundefined 2 2 11" xfId="46962"/>
    <cellStyle name="SAPBEXundefined 2 2 12" xfId="46963"/>
    <cellStyle name="SAPBEXundefined 2 2 13" xfId="46964"/>
    <cellStyle name="SAPBEXundefined 2 2 14" xfId="46965"/>
    <cellStyle name="SAPBEXundefined 2 2 15" xfId="46966"/>
    <cellStyle name="SAPBEXundefined 2 2 16" xfId="46967"/>
    <cellStyle name="SAPBEXundefined 2 2 17" xfId="46968"/>
    <cellStyle name="SAPBEXundefined 2 2 18" xfId="46969"/>
    <cellStyle name="SAPBEXundefined 2 2 19" xfId="46970"/>
    <cellStyle name="SAPBEXundefined 2 2 2" xfId="46971"/>
    <cellStyle name="SAPBEXundefined 2 2 2 10" xfId="46972"/>
    <cellStyle name="SAPBEXundefined 2 2 2 11" xfId="46973"/>
    <cellStyle name="SAPBEXundefined 2 2 2 12" xfId="46974"/>
    <cellStyle name="SAPBEXundefined 2 2 2 13" xfId="46975"/>
    <cellStyle name="SAPBEXundefined 2 2 2 14" xfId="46976"/>
    <cellStyle name="SAPBEXundefined 2 2 2 15" xfId="46977"/>
    <cellStyle name="SAPBEXundefined 2 2 2 16" xfId="46978"/>
    <cellStyle name="SAPBEXundefined 2 2 2 17" xfId="46979"/>
    <cellStyle name="SAPBEXundefined 2 2 2 18" xfId="46980"/>
    <cellStyle name="SAPBEXundefined 2 2 2 19" xfId="46981"/>
    <cellStyle name="SAPBEXundefined 2 2 2 2" xfId="46982"/>
    <cellStyle name="SAPBEXundefined 2 2 2 20" xfId="46983"/>
    <cellStyle name="SAPBEXundefined 2 2 2 21" xfId="46984"/>
    <cellStyle name="SAPBEXundefined 2 2 2 22" xfId="46985"/>
    <cellStyle name="SAPBEXundefined 2 2 2 23" xfId="46986"/>
    <cellStyle name="SAPBEXundefined 2 2 2 24" xfId="46987"/>
    <cellStyle name="SAPBEXundefined 2 2 2 25" xfId="46988"/>
    <cellStyle name="SAPBEXundefined 2 2 2 26" xfId="46989"/>
    <cellStyle name="SAPBEXundefined 2 2 2 27" xfId="46990"/>
    <cellStyle name="SAPBEXundefined 2 2 2 28" xfId="46991"/>
    <cellStyle name="SAPBEXundefined 2 2 2 29" xfId="46992"/>
    <cellStyle name="SAPBEXundefined 2 2 2 3" xfId="46993"/>
    <cellStyle name="SAPBEXundefined 2 2 2 30" xfId="46994"/>
    <cellStyle name="SAPBEXundefined 2 2 2 31" xfId="46995"/>
    <cellStyle name="SAPBEXundefined 2 2 2 32" xfId="46996"/>
    <cellStyle name="SAPBEXundefined 2 2 2 33" xfId="46997"/>
    <cellStyle name="SAPBEXundefined 2 2 2 34" xfId="46998"/>
    <cellStyle name="SAPBEXundefined 2 2 2 35" xfId="46999"/>
    <cellStyle name="SAPBEXundefined 2 2 2 36" xfId="47000"/>
    <cellStyle name="SAPBEXundefined 2 2 2 37" xfId="47001"/>
    <cellStyle name="SAPBEXundefined 2 2 2 38" xfId="47002"/>
    <cellStyle name="SAPBEXundefined 2 2 2 39" xfId="47003"/>
    <cellStyle name="SAPBEXundefined 2 2 2 4" xfId="47004"/>
    <cellStyle name="SAPBEXundefined 2 2 2 40" xfId="47005"/>
    <cellStyle name="SAPBEXundefined 2 2 2 41" xfId="47006"/>
    <cellStyle name="SAPBEXundefined 2 2 2 42" xfId="47007"/>
    <cellStyle name="SAPBEXundefined 2 2 2 43" xfId="47008"/>
    <cellStyle name="SAPBEXundefined 2 2 2 44" xfId="47009"/>
    <cellStyle name="SAPBEXundefined 2 2 2 5" xfId="47010"/>
    <cellStyle name="SAPBEXundefined 2 2 2 6" xfId="47011"/>
    <cellStyle name="SAPBEXundefined 2 2 2 7" xfId="47012"/>
    <cellStyle name="SAPBEXundefined 2 2 2 8" xfId="47013"/>
    <cellStyle name="SAPBEXundefined 2 2 2 9" xfId="47014"/>
    <cellStyle name="SAPBEXundefined 2 2 20" xfId="47015"/>
    <cellStyle name="SAPBEXundefined 2 2 21" xfId="47016"/>
    <cellStyle name="SAPBEXundefined 2 2 22" xfId="47017"/>
    <cellStyle name="SAPBEXundefined 2 2 23" xfId="47018"/>
    <cellStyle name="SAPBEXundefined 2 2 24" xfId="47019"/>
    <cellStyle name="SAPBEXundefined 2 2 25" xfId="47020"/>
    <cellStyle name="SAPBEXundefined 2 2 26" xfId="47021"/>
    <cellStyle name="SAPBEXundefined 2 2 27" xfId="47022"/>
    <cellStyle name="SAPBEXundefined 2 2 28" xfId="47023"/>
    <cellStyle name="SAPBEXundefined 2 2 29" xfId="47024"/>
    <cellStyle name="SAPBEXundefined 2 2 3" xfId="47025"/>
    <cellStyle name="SAPBEXundefined 2 2 30" xfId="47026"/>
    <cellStyle name="SAPBEXundefined 2 2 31" xfId="47027"/>
    <cellStyle name="SAPBEXundefined 2 2 32" xfId="47028"/>
    <cellStyle name="SAPBEXundefined 2 2 33" xfId="47029"/>
    <cellStyle name="SAPBEXundefined 2 2 34" xfId="47030"/>
    <cellStyle name="SAPBEXundefined 2 2 35" xfId="47031"/>
    <cellStyle name="SAPBEXundefined 2 2 36" xfId="47032"/>
    <cellStyle name="SAPBEXundefined 2 2 37" xfId="47033"/>
    <cellStyle name="SAPBEXundefined 2 2 38" xfId="47034"/>
    <cellStyle name="SAPBEXundefined 2 2 39" xfId="47035"/>
    <cellStyle name="SAPBEXundefined 2 2 4" xfId="47036"/>
    <cellStyle name="SAPBEXundefined 2 2 40" xfId="47037"/>
    <cellStyle name="SAPBEXundefined 2 2 41" xfId="47038"/>
    <cellStyle name="SAPBEXundefined 2 2 42" xfId="47039"/>
    <cellStyle name="SAPBEXundefined 2 2 43" xfId="47040"/>
    <cellStyle name="SAPBEXundefined 2 2 44" xfId="47041"/>
    <cellStyle name="SAPBEXundefined 2 2 45" xfId="47042"/>
    <cellStyle name="SAPBEXundefined 2 2 5" xfId="47043"/>
    <cellStyle name="SAPBEXundefined 2 2 6" xfId="47044"/>
    <cellStyle name="SAPBEXundefined 2 2 7" xfId="47045"/>
    <cellStyle name="SAPBEXundefined 2 2 8" xfId="47046"/>
    <cellStyle name="SAPBEXundefined 2 2 9" xfId="47047"/>
    <cellStyle name="SAPBEXundefined 2 20" xfId="47048"/>
    <cellStyle name="SAPBEXundefined 2 21" xfId="47049"/>
    <cellStyle name="SAPBEXundefined 2 22" xfId="47050"/>
    <cellStyle name="SAPBEXundefined 2 23" xfId="47051"/>
    <cellStyle name="SAPBEXundefined 2 24" xfId="47052"/>
    <cellStyle name="SAPBEXundefined 2 25" xfId="47053"/>
    <cellStyle name="SAPBEXundefined 2 26" xfId="47054"/>
    <cellStyle name="SAPBEXundefined 2 27" xfId="47055"/>
    <cellStyle name="SAPBEXundefined 2 28" xfId="47056"/>
    <cellStyle name="SAPBEXundefined 2 29" xfId="47057"/>
    <cellStyle name="SAPBEXundefined 2 3" xfId="47058"/>
    <cellStyle name="SAPBEXundefined 2 3 10" xfId="47059"/>
    <cellStyle name="SAPBEXundefined 2 3 11" xfId="47060"/>
    <cellStyle name="SAPBEXundefined 2 3 12" xfId="47061"/>
    <cellStyle name="SAPBEXundefined 2 3 13" xfId="47062"/>
    <cellStyle name="SAPBEXundefined 2 3 14" xfId="47063"/>
    <cellStyle name="SAPBEXundefined 2 3 15" xfId="47064"/>
    <cellStyle name="SAPBEXundefined 2 3 16" xfId="47065"/>
    <cellStyle name="SAPBEXundefined 2 3 17" xfId="47066"/>
    <cellStyle name="SAPBEXundefined 2 3 18" xfId="47067"/>
    <cellStyle name="SAPBEXundefined 2 3 19" xfId="47068"/>
    <cellStyle name="SAPBEXundefined 2 3 2" xfId="47069"/>
    <cellStyle name="SAPBEXundefined 2 3 20" xfId="47070"/>
    <cellStyle name="SAPBEXundefined 2 3 21" xfId="47071"/>
    <cellStyle name="SAPBEXundefined 2 3 3" xfId="47072"/>
    <cellStyle name="SAPBEXundefined 2 3 4" xfId="47073"/>
    <cellStyle name="SAPBEXundefined 2 3 5" xfId="47074"/>
    <cellStyle name="SAPBEXundefined 2 3 6" xfId="47075"/>
    <cellStyle name="SAPBEXundefined 2 3 7" xfId="47076"/>
    <cellStyle name="SAPBEXundefined 2 3 8" xfId="47077"/>
    <cellStyle name="SAPBEXundefined 2 3 9" xfId="47078"/>
    <cellStyle name="SAPBEXundefined 2 30" xfId="47079"/>
    <cellStyle name="SAPBEXundefined 2 31" xfId="47080"/>
    <cellStyle name="SAPBEXundefined 2 32" xfId="47081"/>
    <cellStyle name="SAPBEXundefined 2 33" xfId="47082"/>
    <cellStyle name="SAPBEXundefined 2 34" xfId="47083"/>
    <cellStyle name="SAPBEXundefined 2 35" xfId="47084"/>
    <cellStyle name="SAPBEXundefined 2 36" xfId="47085"/>
    <cellStyle name="SAPBEXundefined 2 37" xfId="47086"/>
    <cellStyle name="SAPBEXundefined 2 38" xfId="47087"/>
    <cellStyle name="SAPBEXundefined 2 39" xfId="47088"/>
    <cellStyle name="SAPBEXundefined 2 4" xfId="47089"/>
    <cellStyle name="SAPBEXundefined 2 4 2" xfId="47090"/>
    <cellStyle name="SAPBEXundefined 2 4 3" xfId="47091"/>
    <cellStyle name="SAPBEXundefined 2 4 4" xfId="47092"/>
    <cellStyle name="SAPBEXundefined 2 4 5" xfId="47093"/>
    <cellStyle name="SAPBEXundefined 2 4 6" xfId="47094"/>
    <cellStyle name="SAPBEXundefined 2 40" xfId="47095"/>
    <cellStyle name="SAPBEXundefined 2 41" xfId="47096"/>
    <cellStyle name="SAPBEXundefined 2 42" xfId="47097"/>
    <cellStyle name="SAPBEXundefined 2 5" xfId="47098"/>
    <cellStyle name="SAPBEXundefined 2 5 2" xfId="47099"/>
    <cellStyle name="SAPBEXundefined 2 5 3" xfId="47100"/>
    <cellStyle name="SAPBEXundefined 2 5 4" xfId="47101"/>
    <cellStyle name="SAPBEXundefined 2 5 5" xfId="47102"/>
    <cellStyle name="SAPBEXundefined 2 5 6" xfId="47103"/>
    <cellStyle name="SAPBEXundefined 2 6" xfId="47104"/>
    <cellStyle name="SAPBEXundefined 2 7" xfId="47105"/>
    <cellStyle name="SAPBEXundefined 2 8" xfId="47106"/>
    <cellStyle name="SAPBEXundefined 2 9" xfId="47107"/>
    <cellStyle name="SAPBEXundefined 20" xfId="47108"/>
    <cellStyle name="SAPBEXundefined 21" xfId="47109"/>
    <cellStyle name="SAPBEXundefined 22" xfId="47110"/>
    <cellStyle name="SAPBEXundefined 23" xfId="47111"/>
    <cellStyle name="SAPBEXundefined 24" xfId="47112"/>
    <cellStyle name="SAPBEXundefined 25" xfId="47113"/>
    <cellStyle name="SAPBEXundefined 26" xfId="47114"/>
    <cellStyle name="SAPBEXundefined 27" xfId="47115"/>
    <cellStyle name="SAPBEXundefined 28" xfId="47116"/>
    <cellStyle name="SAPBEXundefined 29" xfId="47117"/>
    <cellStyle name="SAPBEXundefined 3" xfId="47118"/>
    <cellStyle name="SAPBEXundefined 3 10" xfId="47119"/>
    <cellStyle name="SAPBEXundefined 3 11" xfId="47120"/>
    <cellStyle name="SAPBEXundefined 3 12" xfId="47121"/>
    <cellStyle name="SAPBEXundefined 3 13" xfId="47122"/>
    <cellStyle name="SAPBEXundefined 3 14" xfId="47123"/>
    <cellStyle name="SAPBEXundefined 3 15" xfId="47124"/>
    <cellStyle name="SAPBEXundefined 3 16" xfId="47125"/>
    <cellStyle name="SAPBEXundefined 3 17" xfId="47126"/>
    <cellStyle name="SAPBEXundefined 3 18" xfId="47127"/>
    <cellStyle name="SAPBEXundefined 3 19" xfId="47128"/>
    <cellStyle name="SAPBEXundefined 3 2" xfId="47129"/>
    <cellStyle name="SAPBEXundefined 3 2 10" xfId="47130"/>
    <cellStyle name="SAPBEXundefined 3 2 11" xfId="47131"/>
    <cellStyle name="SAPBEXundefined 3 2 12" xfId="47132"/>
    <cellStyle name="SAPBEXundefined 3 2 13" xfId="47133"/>
    <cellStyle name="SAPBEXundefined 3 2 14" xfId="47134"/>
    <cellStyle name="SAPBEXundefined 3 2 15" xfId="47135"/>
    <cellStyle name="SAPBEXundefined 3 2 16" xfId="47136"/>
    <cellStyle name="SAPBEXundefined 3 2 17" xfId="47137"/>
    <cellStyle name="SAPBEXundefined 3 2 18" xfId="47138"/>
    <cellStyle name="SAPBEXundefined 3 2 19" xfId="47139"/>
    <cellStyle name="SAPBEXundefined 3 2 2" xfId="47140"/>
    <cellStyle name="SAPBEXundefined 3 2 20" xfId="47141"/>
    <cellStyle name="SAPBEXundefined 3 2 21" xfId="47142"/>
    <cellStyle name="SAPBEXundefined 3 2 22" xfId="47143"/>
    <cellStyle name="SAPBEXundefined 3 2 23" xfId="47144"/>
    <cellStyle name="SAPBEXundefined 3 2 24" xfId="47145"/>
    <cellStyle name="SAPBEXundefined 3 2 25" xfId="47146"/>
    <cellStyle name="SAPBEXundefined 3 2 26" xfId="47147"/>
    <cellStyle name="SAPBEXundefined 3 2 27" xfId="47148"/>
    <cellStyle name="SAPBEXundefined 3 2 28" xfId="47149"/>
    <cellStyle name="SAPBEXundefined 3 2 29" xfId="47150"/>
    <cellStyle name="SAPBEXundefined 3 2 3" xfId="47151"/>
    <cellStyle name="SAPBEXundefined 3 2 30" xfId="47152"/>
    <cellStyle name="SAPBEXundefined 3 2 31" xfId="47153"/>
    <cellStyle name="SAPBEXundefined 3 2 32" xfId="47154"/>
    <cellStyle name="SAPBEXundefined 3 2 33" xfId="47155"/>
    <cellStyle name="SAPBEXundefined 3 2 34" xfId="47156"/>
    <cellStyle name="SAPBEXundefined 3 2 35" xfId="47157"/>
    <cellStyle name="SAPBEXundefined 3 2 36" xfId="47158"/>
    <cellStyle name="SAPBEXundefined 3 2 37" xfId="47159"/>
    <cellStyle name="SAPBEXundefined 3 2 38" xfId="47160"/>
    <cellStyle name="SAPBEXundefined 3 2 39" xfId="47161"/>
    <cellStyle name="SAPBEXundefined 3 2 4" xfId="47162"/>
    <cellStyle name="SAPBEXundefined 3 2 40" xfId="47163"/>
    <cellStyle name="SAPBEXundefined 3 2 41" xfId="47164"/>
    <cellStyle name="SAPBEXundefined 3 2 42" xfId="47165"/>
    <cellStyle name="SAPBEXundefined 3 2 43" xfId="47166"/>
    <cellStyle name="SAPBEXundefined 3 2 44" xfId="47167"/>
    <cellStyle name="SAPBEXundefined 3 2 5" xfId="47168"/>
    <cellStyle name="SAPBEXundefined 3 2 6" xfId="47169"/>
    <cellStyle name="SAPBEXundefined 3 2 7" xfId="47170"/>
    <cellStyle name="SAPBEXundefined 3 2 8" xfId="47171"/>
    <cellStyle name="SAPBEXundefined 3 2 9" xfId="47172"/>
    <cellStyle name="SAPBEXundefined 3 20" xfId="47173"/>
    <cellStyle name="SAPBEXundefined 3 21" xfId="47174"/>
    <cellStyle name="SAPBEXundefined 3 22" xfId="47175"/>
    <cellStyle name="SAPBEXundefined 3 23" xfId="47176"/>
    <cellStyle name="SAPBEXundefined 3 24" xfId="47177"/>
    <cellStyle name="SAPBEXundefined 3 25" xfId="47178"/>
    <cellStyle name="SAPBEXundefined 3 26" xfId="47179"/>
    <cellStyle name="SAPBEXundefined 3 27" xfId="47180"/>
    <cellStyle name="SAPBEXundefined 3 28" xfId="47181"/>
    <cellStyle name="SAPBEXundefined 3 29" xfId="47182"/>
    <cellStyle name="SAPBEXundefined 3 3" xfId="47183"/>
    <cellStyle name="SAPBEXundefined 3 30" xfId="47184"/>
    <cellStyle name="SAPBEXundefined 3 31" xfId="47185"/>
    <cellStyle name="SAPBEXundefined 3 32" xfId="47186"/>
    <cellStyle name="SAPBEXundefined 3 33" xfId="47187"/>
    <cellStyle name="SAPBEXundefined 3 34" xfId="47188"/>
    <cellStyle name="SAPBEXundefined 3 35" xfId="47189"/>
    <cellStyle name="SAPBEXundefined 3 36" xfId="47190"/>
    <cellStyle name="SAPBEXundefined 3 37" xfId="47191"/>
    <cellStyle name="SAPBEXundefined 3 38" xfId="47192"/>
    <cellStyle name="SAPBEXundefined 3 39" xfId="47193"/>
    <cellStyle name="SAPBEXundefined 3 4" xfId="47194"/>
    <cellStyle name="SAPBEXundefined 3 40" xfId="47195"/>
    <cellStyle name="SAPBEXundefined 3 41" xfId="47196"/>
    <cellStyle name="SAPBEXundefined 3 42" xfId="47197"/>
    <cellStyle name="SAPBEXundefined 3 43" xfId="47198"/>
    <cellStyle name="SAPBEXundefined 3 44" xfId="47199"/>
    <cellStyle name="SAPBEXundefined 3 45" xfId="47200"/>
    <cellStyle name="SAPBEXundefined 3 5" xfId="47201"/>
    <cellStyle name="SAPBEXundefined 3 6" xfId="47202"/>
    <cellStyle name="SAPBEXundefined 3 7" xfId="47203"/>
    <cellStyle name="SAPBEXundefined 3 8" xfId="47204"/>
    <cellStyle name="SAPBEXundefined 3 9" xfId="47205"/>
    <cellStyle name="SAPBEXundefined 30" xfId="47206"/>
    <cellStyle name="SAPBEXundefined 31" xfId="47207"/>
    <cellStyle name="SAPBEXundefined 32" xfId="47208"/>
    <cellStyle name="SAPBEXundefined 33" xfId="47209"/>
    <cellStyle name="SAPBEXundefined 34" xfId="47210"/>
    <cellStyle name="SAPBEXundefined 35" xfId="47211"/>
    <cellStyle name="SAPBEXundefined 36" xfId="47212"/>
    <cellStyle name="SAPBEXundefined 37" xfId="47213"/>
    <cellStyle name="SAPBEXundefined 38" xfId="47214"/>
    <cellStyle name="SAPBEXundefined 39" xfId="47215"/>
    <cellStyle name="SAPBEXundefined 4" xfId="47216"/>
    <cellStyle name="SAPBEXundefined 4 10" xfId="47217"/>
    <cellStyle name="SAPBEXundefined 4 11" xfId="47218"/>
    <cellStyle name="SAPBEXundefined 4 12" xfId="47219"/>
    <cellStyle name="SAPBEXundefined 4 13" xfId="47220"/>
    <cellStyle name="SAPBEXundefined 4 14" xfId="47221"/>
    <cellStyle name="SAPBEXundefined 4 15" xfId="47222"/>
    <cellStyle name="SAPBEXundefined 4 16" xfId="47223"/>
    <cellStyle name="SAPBEXundefined 4 17" xfId="47224"/>
    <cellStyle name="SAPBEXundefined 4 18" xfId="47225"/>
    <cellStyle name="SAPBEXundefined 4 19" xfId="47226"/>
    <cellStyle name="SAPBEXundefined 4 2" xfId="47227"/>
    <cellStyle name="SAPBEXundefined 4 20" xfId="47228"/>
    <cellStyle name="SAPBEXundefined 4 21" xfId="47229"/>
    <cellStyle name="SAPBEXundefined 4 3" xfId="47230"/>
    <cellStyle name="SAPBEXundefined 4 4" xfId="47231"/>
    <cellStyle name="SAPBEXundefined 4 5" xfId="47232"/>
    <cellStyle name="SAPBEXundefined 4 6" xfId="47233"/>
    <cellStyle name="SAPBEXundefined 4 7" xfId="47234"/>
    <cellStyle name="SAPBEXundefined 4 8" xfId="47235"/>
    <cellStyle name="SAPBEXundefined 4 9" xfId="47236"/>
    <cellStyle name="SAPBEXundefined 40" xfId="47237"/>
    <cellStyle name="SAPBEXundefined 41" xfId="47238"/>
    <cellStyle name="SAPBEXundefined 42" xfId="47239"/>
    <cellStyle name="SAPBEXundefined 43" xfId="47240"/>
    <cellStyle name="SAPBEXundefined 44" xfId="47241"/>
    <cellStyle name="SAPBEXundefined 5" xfId="47242"/>
    <cellStyle name="SAPBEXundefined 5 2" xfId="47243"/>
    <cellStyle name="SAPBEXundefined 5 3" xfId="47244"/>
    <cellStyle name="SAPBEXundefined 5 4" xfId="47245"/>
    <cellStyle name="SAPBEXundefined 5 5" xfId="47246"/>
    <cellStyle name="SAPBEXundefined 5 6" xfId="47247"/>
    <cellStyle name="SAPBEXundefined 6" xfId="47248"/>
    <cellStyle name="SAPBEXundefined 6 2" xfId="47249"/>
    <cellStyle name="SAPBEXundefined 6 3" xfId="47250"/>
    <cellStyle name="SAPBEXundefined 6 4" xfId="47251"/>
    <cellStyle name="SAPBEXundefined 6 5" xfId="47252"/>
    <cellStyle name="SAPBEXundefined 6 6" xfId="47253"/>
    <cellStyle name="SAPBEXundefined 7" xfId="47254"/>
    <cellStyle name="SAPBEXundefined 8" xfId="47255"/>
    <cellStyle name="SAPBEXundefined 9" xfId="47256"/>
    <cellStyle name="Section Title" xfId="47257"/>
    <cellStyle name="Section_End" xfId="47258"/>
    <cellStyle name="Selection" xfId="47259"/>
    <cellStyle name="Selection 2" xfId="47260"/>
    <cellStyle name="Selection 3" xfId="47261"/>
    <cellStyle name="Sens_Percent" xfId="47262"/>
    <cellStyle name="Sheet Done" xfId="47263"/>
    <cellStyle name="Sheet Title" xfId="47264"/>
    <cellStyle name="Small" xfId="47265"/>
    <cellStyle name="Small 2" xfId="47266"/>
    <cellStyle name="Small 2 2" xfId="47267"/>
    <cellStyle name="Source" xfId="47268"/>
    <cellStyle name="Source Field - Green" xfId="47269"/>
    <cellStyle name="ss1" xfId="47270"/>
    <cellStyle name="ss10" xfId="47271"/>
    <cellStyle name="ss10 10" xfId="47272"/>
    <cellStyle name="ss10 11" xfId="47273"/>
    <cellStyle name="ss10 12" xfId="47274"/>
    <cellStyle name="ss10 13" xfId="47275"/>
    <cellStyle name="ss10 14" xfId="47276"/>
    <cellStyle name="ss10 15" xfId="47277"/>
    <cellStyle name="ss10 16" xfId="47278"/>
    <cellStyle name="ss10 17" xfId="47279"/>
    <cellStyle name="ss10 18" xfId="47280"/>
    <cellStyle name="ss10 19" xfId="47281"/>
    <cellStyle name="ss10 2" xfId="47282"/>
    <cellStyle name="ss10 20" xfId="47283"/>
    <cellStyle name="ss10 21" xfId="47284"/>
    <cellStyle name="ss10 22" xfId="47285"/>
    <cellStyle name="ss10 23" xfId="47286"/>
    <cellStyle name="ss10 24" xfId="47287"/>
    <cellStyle name="ss10 25" xfId="47288"/>
    <cellStyle name="ss10 26" xfId="47289"/>
    <cellStyle name="ss10 27" xfId="47290"/>
    <cellStyle name="ss10 28" xfId="47291"/>
    <cellStyle name="ss10 29" xfId="47292"/>
    <cellStyle name="ss10 3" xfId="47293"/>
    <cellStyle name="ss10 30" xfId="47294"/>
    <cellStyle name="ss10 31" xfId="47295"/>
    <cellStyle name="ss10 32" xfId="47296"/>
    <cellStyle name="ss10 33" xfId="47297"/>
    <cellStyle name="ss10 34" xfId="47298"/>
    <cellStyle name="ss10 35" xfId="47299"/>
    <cellStyle name="ss10 36" xfId="47300"/>
    <cellStyle name="ss10 37" xfId="47301"/>
    <cellStyle name="ss10 38" xfId="47302"/>
    <cellStyle name="ss10 39" xfId="47303"/>
    <cellStyle name="ss10 4" xfId="47304"/>
    <cellStyle name="ss10 40" xfId="47305"/>
    <cellStyle name="ss10 41" xfId="47306"/>
    <cellStyle name="ss10 42" xfId="47307"/>
    <cellStyle name="ss10 43" xfId="47308"/>
    <cellStyle name="ss10 44" xfId="47309"/>
    <cellStyle name="ss10 45" xfId="47310"/>
    <cellStyle name="ss10 46" xfId="47311"/>
    <cellStyle name="ss10 47" xfId="47312"/>
    <cellStyle name="ss10 48" xfId="47313"/>
    <cellStyle name="ss10 5" xfId="47314"/>
    <cellStyle name="ss10 6" xfId="47315"/>
    <cellStyle name="ss10 7" xfId="47316"/>
    <cellStyle name="ss10 8" xfId="47317"/>
    <cellStyle name="ss10 9" xfId="47318"/>
    <cellStyle name="ss11" xfId="47319"/>
    <cellStyle name="ss11 10" xfId="47320"/>
    <cellStyle name="ss11 11" xfId="47321"/>
    <cellStyle name="ss11 12" xfId="47322"/>
    <cellStyle name="ss11 13" xfId="47323"/>
    <cellStyle name="ss11 14" xfId="47324"/>
    <cellStyle name="ss11 15" xfId="47325"/>
    <cellStyle name="ss11 16" xfId="47326"/>
    <cellStyle name="ss11 17" xfId="47327"/>
    <cellStyle name="ss11 18" xfId="47328"/>
    <cellStyle name="ss11 19" xfId="47329"/>
    <cellStyle name="ss11 2" xfId="47330"/>
    <cellStyle name="ss11 20" xfId="47331"/>
    <cellStyle name="ss11 21" xfId="47332"/>
    <cellStyle name="ss11 22" xfId="47333"/>
    <cellStyle name="ss11 23" xfId="47334"/>
    <cellStyle name="ss11 24" xfId="47335"/>
    <cellStyle name="ss11 25" xfId="47336"/>
    <cellStyle name="ss11 26" xfId="47337"/>
    <cellStyle name="ss11 27" xfId="47338"/>
    <cellStyle name="ss11 28" xfId="47339"/>
    <cellStyle name="ss11 29" xfId="47340"/>
    <cellStyle name="ss11 3" xfId="47341"/>
    <cellStyle name="ss11 30" xfId="47342"/>
    <cellStyle name="ss11 31" xfId="47343"/>
    <cellStyle name="ss11 32" xfId="47344"/>
    <cellStyle name="ss11 33" xfId="47345"/>
    <cellStyle name="ss11 34" xfId="47346"/>
    <cellStyle name="ss11 35" xfId="47347"/>
    <cellStyle name="ss11 36" xfId="47348"/>
    <cellStyle name="ss11 37" xfId="47349"/>
    <cellStyle name="ss11 38" xfId="47350"/>
    <cellStyle name="ss11 39" xfId="47351"/>
    <cellStyle name="ss11 4" xfId="47352"/>
    <cellStyle name="ss11 40" xfId="47353"/>
    <cellStyle name="ss11 41" xfId="47354"/>
    <cellStyle name="ss11 42" xfId="47355"/>
    <cellStyle name="ss11 43" xfId="47356"/>
    <cellStyle name="ss11 44" xfId="47357"/>
    <cellStyle name="ss11 45" xfId="47358"/>
    <cellStyle name="ss11 46" xfId="47359"/>
    <cellStyle name="ss11 47" xfId="47360"/>
    <cellStyle name="ss11 48" xfId="47361"/>
    <cellStyle name="ss11 5" xfId="47362"/>
    <cellStyle name="ss11 6" xfId="47363"/>
    <cellStyle name="ss11 7" xfId="47364"/>
    <cellStyle name="ss11 8" xfId="47365"/>
    <cellStyle name="ss11 9" xfId="47366"/>
    <cellStyle name="ss12" xfId="47367"/>
    <cellStyle name="ss12 10" xfId="47368"/>
    <cellStyle name="ss12 11" xfId="47369"/>
    <cellStyle name="ss12 12" xfId="47370"/>
    <cellStyle name="ss12 13" xfId="47371"/>
    <cellStyle name="ss12 14" xfId="47372"/>
    <cellStyle name="ss12 15" xfId="47373"/>
    <cellStyle name="ss12 16" xfId="47374"/>
    <cellStyle name="ss12 17" xfId="47375"/>
    <cellStyle name="ss12 18" xfId="47376"/>
    <cellStyle name="ss12 19" xfId="47377"/>
    <cellStyle name="ss12 2" xfId="47378"/>
    <cellStyle name="ss12 20" xfId="47379"/>
    <cellStyle name="ss12 21" xfId="47380"/>
    <cellStyle name="ss12 22" xfId="47381"/>
    <cellStyle name="ss12 23" xfId="47382"/>
    <cellStyle name="ss12 24" xfId="47383"/>
    <cellStyle name="ss12 25" xfId="47384"/>
    <cellStyle name="ss12 26" xfId="47385"/>
    <cellStyle name="ss12 27" xfId="47386"/>
    <cellStyle name="ss12 28" xfId="47387"/>
    <cellStyle name="ss12 29" xfId="47388"/>
    <cellStyle name="ss12 3" xfId="47389"/>
    <cellStyle name="ss12 30" xfId="47390"/>
    <cellStyle name="ss12 31" xfId="47391"/>
    <cellStyle name="ss12 32" xfId="47392"/>
    <cellStyle name="ss12 33" xfId="47393"/>
    <cellStyle name="ss12 34" xfId="47394"/>
    <cellStyle name="ss12 35" xfId="47395"/>
    <cellStyle name="ss12 36" xfId="47396"/>
    <cellStyle name="ss12 37" xfId="47397"/>
    <cellStyle name="ss12 38" xfId="47398"/>
    <cellStyle name="ss12 39" xfId="47399"/>
    <cellStyle name="ss12 4" xfId="47400"/>
    <cellStyle name="ss12 40" xfId="47401"/>
    <cellStyle name="ss12 41" xfId="47402"/>
    <cellStyle name="ss12 42" xfId="47403"/>
    <cellStyle name="ss12 43" xfId="47404"/>
    <cellStyle name="ss12 44" xfId="47405"/>
    <cellStyle name="ss12 45" xfId="47406"/>
    <cellStyle name="ss12 46" xfId="47407"/>
    <cellStyle name="ss12 47" xfId="47408"/>
    <cellStyle name="ss12 48" xfId="47409"/>
    <cellStyle name="ss12 5" xfId="47410"/>
    <cellStyle name="ss12 6" xfId="47411"/>
    <cellStyle name="ss12 7" xfId="47412"/>
    <cellStyle name="ss12 8" xfId="47413"/>
    <cellStyle name="ss12 9" xfId="47414"/>
    <cellStyle name="ss13" xfId="47415"/>
    <cellStyle name="ss14" xfId="47416"/>
    <cellStyle name="ss15" xfId="47417"/>
    <cellStyle name="ss16" xfId="47418"/>
    <cellStyle name="ss17" xfId="47419"/>
    <cellStyle name="ss18" xfId="47420"/>
    <cellStyle name="ss19" xfId="47421"/>
    <cellStyle name="ss2" xfId="47422"/>
    <cellStyle name="ss20" xfId="47423"/>
    <cellStyle name="ss21" xfId="47424"/>
    <cellStyle name="ss22" xfId="47425"/>
    <cellStyle name="ss23" xfId="47426"/>
    <cellStyle name="ss24" xfId="47427"/>
    <cellStyle name="ss25" xfId="47428"/>
    <cellStyle name="ss3" xfId="47429"/>
    <cellStyle name="ss4" xfId="47430"/>
    <cellStyle name="ss5" xfId="47431"/>
    <cellStyle name="ss6" xfId="47432"/>
    <cellStyle name="ss7" xfId="47433"/>
    <cellStyle name="ss8" xfId="47434"/>
    <cellStyle name="ss9" xfId="47435"/>
    <cellStyle name="ss9 10" xfId="47436"/>
    <cellStyle name="ss9 11" xfId="47437"/>
    <cellStyle name="ss9 12" xfId="47438"/>
    <cellStyle name="ss9 13" xfId="47439"/>
    <cellStyle name="ss9 14" xfId="47440"/>
    <cellStyle name="ss9 15" xfId="47441"/>
    <cellStyle name="ss9 16" xfId="47442"/>
    <cellStyle name="ss9 17" xfId="47443"/>
    <cellStyle name="ss9 18" xfId="47444"/>
    <cellStyle name="ss9 19" xfId="47445"/>
    <cellStyle name="ss9 2" xfId="47446"/>
    <cellStyle name="ss9 20" xfId="47447"/>
    <cellStyle name="ss9 21" xfId="47448"/>
    <cellStyle name="ss9 22" xfId="47449"/>
    <cellStyle name="ss9 23" xfId="47450"/>
    <cellStyle name="ss9 24" xfId="47451"/>
    <cellStyle name="ss9 25" xfId="47452"/>
    <cellStyle name="ss9 26" xfId="47453"/>
    <cellStyle name="ss9 27" xfId="47454"/>
    <cellStyle name="ss9 28" xfId="47455"/>
    <cellStyle name="ss9 29" xfId="47456"/>
    <cellStyle name="ss9 3" xfId="47457"/>
    <cellStyle name="ss9 30" xfId="47458"/>
    <cellStyle name="ss9 31" xfId="47459"/>
    <cellStyle name="ss9 32" xfId="47460"/>
    <cellStyle name="ss9 33" xfId="47461"/>
    <cellStyle name="ss9 34" xfId="47462"/>
    <cellStyle name="ss9 35" xfId="47463"/>
    <cellStyle name="ss9 36" xfId="47464"/>
    <cellStyle name="ss9 37" xfId="47465"/>
    <cellStyle name="ss9 38" xfId="47466"/>
    <cellStyle name="ss9 39" xfId="47467"/>
    <cellStyle name="ss9 4" xfId="47468"/>
    <cellStyle name="ss9 40" xfId="47469"/>
    <cellStyle name="ss9 41" xfId="47470"/>
    <cellStyle name="ss9 42" xfId="47471"/>
    <cellStyle name="ss9 43" xfId="47472"/>
    <cellStyle name="ss9 44" xfId="47473"/>
    <cellStyle name="ss9 45" xfId="47474"/>
    <cellStyle name="ss9 46" xfId="47475"/>
    <cellStyle name="ss9 47" xfId="47476"/>
    <cellStyle name="ss9 48" xfId="47477"/>
    <cellStyle name="ss9 5" xfId="47478"/>
    <cellStyle name="ss9 6" xfId="47479"/>
    <cellStyle name="ss9 7" xfId="47480"/>
    <cellStyle name="ss9 8" xfId="47481"/>
    <cellStyle name="ss9 9" xfId="47482"/>
    <cellStyle name="Standard_7411" xfId="47483"/>
    <cellStyle name="STEVE" xfId="47484"/>
    <cellStyle name="Style 1" xfId="47485"/>
    <cellStyle name="Style 1 2" xfId="47486"/>
    <cellStyle name="Style 1 2 2" xfId="47487"/>
    <cellStyle name="Style 1 3" xfId="47488"/>
    <cellStyle name="Style 1 4" xfId="47489"/>
    <cellStyle name="Style 1 5" xfId="47490"/>
    <cellStyle name="Style 1_Do Nothing FY11" xfId="47491"/>
    <cellStyle name="STYLE1" xfId="47492"/>
    <cellStyle name="style1 2" xfId="47493"/>
    <cellStyle name="Style1 3" xfId="47494"/>
    <cellStyle name="Style1 4" xfId="47495"/>
    <cellStyle name="STYLE2" xfId="47496"/>
    <cellStyle name="style2 2" xfId="47497"/>
    <cellStyle name="Style2 3" xfId="47498"/>
    <cellStyle name="Style2 4" xfId="47499"/>
    <cellStyle name="STYLE3" xfId="47500"/>
    <cellStyle name="style3 2" xfId="47501"/>
    <cellStyle name="Style3 3" xfId="47502"/>
    <cellStyle name="Style3 4" xfId="47503"/>
    <cellStyle name="Style4" xfId="47504"/>
    <cellStyle name="Style5" xfId="47505"/>
    <cellStyle name="Style6" xfId="47506"/>
    <cellStyle name="Sub totals" xfId="47507"/>
    <cellStyle name="Sub totals 10" xfId="47508"/>
    <cellStyle name="Sub totals 10 2" xfId="47509"/>
    <cellStyle name="Sub totals 10 3" xfId="47510"/>
    <cellStyle name="Sub totals 10 4" xfId="47511"/>
    <cellStyle name="Sub totals 11" xfId="47512"/>
    <cellStyle name="Sub totals 12" xfId="47513"/>
    <cellStyle name="Sub totals 13" xfId="47514"/>
    <cellStyle name="Sub totals 14" xfId="47515"/>
    <cellStyle name="Sub totals 15" xfId="47516"/>
    <cellStyle name="Sub totals 16" xfId="47517"/>
    <cellStyle name="Sub totals 17" xfId="47518"/>
    <cellStyle name="Sub totals 18" xfId="47519"/>
    <cellStyle name="Sub totals 19" xfId="47520"/>
    <cellStyle name="Sub totals 2" xfId="47521"/>
    <cellStyle name="Sub totals 2 10" xfId="47522"/>
    <cellStyle name="Sub totals 2 11" xfId="47523"/>
    <cellStyle name="Sub totals 2 12" xfId="47524"/>
    <cellStyle name="Sub totals 2 13" xfId="47525"/>
    <cellStyle name="Sub totals 2 14" xfId="47526"/>
    <cellStyle name="Sub totals 2 15" xfId="47527"/>
    <cellStyle name="Sub totals 2 16" xfId="47528"/>
    <cellStyle name="Sub totals 2 17" xfId="47529"/>
    <cellStyle name="Sub totals 2 18" xfId="47530"/>
    <cellStyle name="Sub totals 2 19" xfId="47531"/>
    <cellStyle name="Sub totals 2 2" xfId="47532"/>
    <cellStyle name="Sub totals 2 2 10" xfId="47533"/>
    <cellStyle name="Sub totals 2 2 11" xfId="47534"/>
    <cellStyle name="Sub totals 2 2 12" xfId="47535"/>
    <cellStyle name="Sub totals 2 2 13" xfId="47536"/>
    <cellStyle name="Sub totals 2 2 14" xfId="47537"/>
    <cellStyle name="Sub totals 2 2 15" xfId="47538"/>
    <cellStyle name="Sub totals 2 2 16" xfId="47539"/>
    <cellStyle name="Sub totals 2 2 17" xfId="47540"/>
    <cellStyle name="Sub totals 2 2 18" xfId="47541"/>
    <cellStyle name="Sub totals 2 2 19" xfId="47542"/>
    <cellStyle name="Sub totals 2 2 2" xfId="47543"/>
    <cellStyle name="Sub totals 2 2 2 10" xfId="47544"/>
    <cellStyle name="Sub totals 2 2 2 11" xfId="47545"/>
    <cellStyle name="Sub totals 2 2 2 12" xfId="47546"/>
    <cellStyle name="Sub totals 2 2 2 13" xfId="47547"/>
    <cellStyle name="Sub totals 2 2 2 14" xfId="47548"/>
    <cellStyle name="Sub totals 2 2 2 15" xfId="47549"/>
    <cellStyle name="Sub totals 2 2 2 16" xfId="47550"/>
    <cellStyle name="Sub totals 2 2 2 17" xfId="47551"/>
    <cellStyle name="Sub totals 2 2 2 18" xfId="47552"/>
    <cellStyle name="Sub totals 2 2 2 19" xfId="47553"/>
    <cellStyle name="Sub totals 2 2 2 2" xfId="47554"/>
    <cellStyle name="Sub totals 2 2 2 2 10" xfId="47555"/>
    <cellStyle name="Sub totals 2 2 2 2 11" xfId="47556"/>
    <cellStyle name="Sub totals 2 2 2 2 12" xfId="47557"/>
    <cellStyle name="Sub totals 2 2 2 2 13" xfId="47558"/>
    <cellStyle name="Sub totals 2 2 2 2 14" xfId="47559"/>
    <cellStyle name="Sub totals 2 2 2 2 15" xfId="47560"/>
    <cellStyle name="Sub totals 2 2 2 2 16" xfId="47561"/>
    <cellStyle name="Sub totals 2 2 2 2 17" xfId="47562"/>
    <cellStyle name="Sub totals 2 2 2 2 18" xfId="47563"/>
    <cellStyle name="Sub totals 2 2 2 2 19" xfId="47564"/>
    <cellStyle name="Sub totals 2 2 2 2 2" xfId="47565"/>
    <cellStyle name="Sub totals 2 2 2 2 20" xfId="47566"/>
    <cellStyle name="Sub totals 2 2 2 2 21" xfId="47567"/>
    <cellStyle name="Sub totals 2 2 2 2 22" xfId="47568"/>
    <cellStyle name="Sub totals 2 2 2 2 3" xfId="47569"/>
    <cellStyle name="Sub totals 2 2 2 2 4" xfId="47570"/>
    <cellStyle name="Sub totals 2 2 2 2 5" xfId="47571"/>
    <cellStyle name="Sub totals 2 2 2 2 6" xfId="47572"/>
    <cellStyle name="Sub totals 2 2 2 2 7" xfId="47573"/>
    <cellStyle name="Sub totals 2 2 2 2 8" xfId="47574"/>
    <cellStyle name="Sub totals 2 2 2 2 9" xfId="47575"/>
    <cellStyle name="Sub totals 2 2 2 20" xfId="47576"/>
    <cellStyle name="Sub totals 2 2 2 21" xfId="47577"/>
    <cellStyle name="Sub totals 2 2 2 22" xfId="47578"/>
    <cellStyle name="Sub totals 2 2 2 23" xfId="47579"/>
    <cellStyle name="Sub totals 2 2 2 24" xfId="47580"/>
    <cellStyle name="Sub totals 2 2 2 3" xfId="47581"/>
    <cellStyle name="Sub totals 2 2 2 4" xfId="47582"/>
    <cellStyle name="Sub totals 2 2 2 5" xfId="47583"/>
    <cellStyle name="Sub totals 2 2 2 6" xfId="47584"/>
    <cellStyle name="Sub totals 2 2 2 7" xfId="47585"/>
    <cellStyle name="Sub totals 2 2 2 8" xfId="47586"/>
    <cellStyle name="Sub totals 2 2 2 9" xfId="47587"/>
    <cellStyle name="Sub totals 2 2 20" xfId="47588"/>
    <cellStyle name="Sub totals 2 2 21" xfId="47589"/>
    <cellStyle name="Sub totals 2 2 22" xfId="47590"/>
    <cellStyle name="Sub totals 2 2 23" xfId="47591"/>
    <cellStyle name="Sub totals 2 2 24" xfId="47592"/>
    <cellStyle name="Sub totals 2 2 25" xfId="47593"/>
    <cellStyle name="Sub totals 2 2 3" xfId="47594"/>
    <cellStyle name="Sub totals 2 2 3 2" xfId="47595"/>
    <cellStyle name="Sub totals 2 2 4" xfId="47596"/>
    <cellStyle name="Sub totals 2 2 5" xfId="47597"/>
    <cellStyle name="Sub totals 2 2 6" xfId="47598"/>
    <cellStyle name="Sub totals 2 2 7" xfId="47599"/>
    <cellStyle name="Sub totals 2 2 8" xfId="47600"/>
    <cellStyle name="Sub totals 2 2 9" xfId="47601"/>
    <cellStyle name="Sub totals 2 20" xfId="47602"/>
    <cellStyle name="Sub totals 2 21" xfId="47603"/>
    <cellStyle name="Sub totals 2 22" xfId="47604"/>
    <cellStyle name="Sub totals 2 23" xfId="47605"/>
    <cellStyle name="Sub totals 2 24" xfId="47606"/>
    <cellStyle name="Sub totals 2 25" xfId="47607"/>
    <cellStyle name="Sub totals 2 26" xfId="47608"/>
    <cellStyle name="Sub totals 2 27" xfId="47609"/>
    <cellStyle name="Sub totals 2 3" xfId="47610"/>
    <cellStyle name="Sub totals 2 3 10" xfId="47611"/>
    <cellStyle name="Sub totals 2 3 11" xfId="47612"/>
    <cellStyle name="Sub totals 2 3 12" xfId="47613"/>
    <cellStyle name="Sub totals 2 3 13" xfId="47614"/>
    <cellStyle name="Sub totals 2 3 14" xfId="47615"/>
    <cellStyle name="Sub totals 2 3 15" xfId="47616"/>
    <cellStyle name="Sub totals 2 3 16" xfId="47617"/>
    <cellStyle name="Sub totals 2 3 17" xfId="47618"/>
    <cellStyle name="Sub totals 2 3 18" xfId="47619"/>
    <cellStyle name="Sub totals 2 3 19" xfId="47620"/>
    <cellStyle name="Sub totals 2 3 2" xfId="47621"/>
    <cellStyle name="Sub totals 2 3 2 10" xfId="47622"/>
    <cellStyle name="Sub totals 2 3 2 11" xfId="47623"/>
    <cellStyle name="Sub totals 2 3 2 12" xfId="47624"/>
    <cellStyle name="Sub totals 2 3 2 13" xfId="47625"/>
    <cellStyle name="Sub totals 2 3 2 14" xfId="47626"/>
    <cellStyle name="Sub totals 2 3 2 15" xfId="47627"/>
    <cellStyle name="Sub totals 2 3 2 16" xfId="47628"/>
    <cellStyle name="Sub totals 2 3 2 17" xfId="47629"/>
    <cellStyle name="Sub totals 2 3 2 18" xfId="47630"/>
    <cellStyle name="Sub totals 2 3 2 19" xfId="47631"/>
    <cellStyle name="Sub totals 2 3 2 2" xfId="47632"/>
    <cellStyle name="Sub totals 2 3 2 20" xfId="47633"/>
    <cellStyle name="Sub totals 2 3 2 21" xfId="47634"/>
    <cellStyle name="Sub totals 2 3 2 22" xfId="47635"/>
    <cellStyle name="Sub totals 2 3 2 3" xfId="47636"/>
    <cellStyle name="Sub totals 2 3 2 4" xfId="47637"/>
    <cellStyle name="Sub totals 2 3 2 5" xfId="47638"/>
    <cellStyle name="Sub totals 2 3 2 6" xfId="47639"/>
    <cellStyle name="Sub totals 2 3 2 7" xfId="47640"/>
    <cellStyle name="Sub totals 2 3 2 8" xfId="47641"/>
    <cellStyle name="Sub totals 2 3 2 9" xfId="47642"/>
    <cellStyle name="Sub totals 2 3 20" xfId="47643"/>
    <cellStyle name="Sub totals 2 3 21" xfId="47644"/>
    <cellStyle name="Sub totals 2 3 22" xfId="47645"/>
    <cellStyle name="Sub totals 2 3 23" xfId="47646"/>
    <cellStyle name="Sub totals 2 3 24" xfId="47647"/>
    <cellStyle name="Sub totals 2 3 3" xfId="47648"/>
    <cellStyle name="Sub totals 2 3 4" xfId="47649"/>
    <cellStyle name="Sub totals 2 3 5" xfId="47650"/>
    <cellStyle name="Sub totals 2 3 6" xfId="47651"/>
    <cellStyle name="Sub totals 2 3 7" xfId="47652"/>
    <cellStyle name="Sub totals 2 3 8" xfId="47653"/>
    <cellStyle name="Sub totals 2 3 9" xfId="47654"/>
    <cellStyle name="Sub totals 2 4" xfId="47655"/>
    <cellStyle name="Sub totals 2 4 2" xfId="47656"/>
    <cellStyle name="Sub totals 2 5" xfId="47657"/>
    <cellStyle name="Sub totals 2 6" xfId="47658"/>
    <cellStyle name="Sub totals 2 7" xfId="47659"/>
    <cellStyle name="Sub totals 2 8" xfId="47660"/>
    <cellStyle name="Sub totals 2 9" xfId="47661"/>
    <cellStyle name="Sub totals 20" xfId="47662"/>
    <cellStyle name="Sub totals 21" xfId="47663"/>
    <cellStyle name="Sub totals 22" xfId="47664"/>
    <cellStyle name="Sub totals 23" xfId="47665"/>
    <cellStyle name="Sub totals 24" xfId="47666"/>
    <cellStyle name="Sub totals 25" xfId="47667"/>
    <cellStyle name="Sub totals 26" xfId="47668"/>
    <cellStyle name="Sub totals 27" xfId="47669"/>
    <cellStyle name="Sub totals 28" xfId="47670"/>
    <cellStyle name="Sub totals 29" xfId="47671"/>
    <cellStyle name="Sub totals 3" xfId="47672"/>
    <cellStyle name="Sub totals 3 10" xfId="47673"/>
    <cellStyle name="Sub totals 3 11" xfId="47674"/>
    <cellStyle name="Sub totals 3 12" xfId="47675"/>
    <cellStyle name="Sub totals 3 13" xfId="47676"/>
    <cellStyle name="Sub totals 3 14" xfId="47677"/>
    <cellStyle name="Sub totals 3 15" xfId="47678"/>
    <cellStyle name="Sub totals 3 16" xfId="47679"/>
    <cellStyle name="Sub totals 3 17" xfId="47680"/>
    <cellStyle name="Sub totals 3 18" xfId="47681"/>
    <cellStyle name="Sub totals 3 19" xfId="47682"/>
    <cellStyle name="Sub totals 3 2" xfId="47683"/>
    <cellStyle name="Sub totals 3 2 10" xfId="47684"/>
    <cellStyle name="Sub totals 3 2 11" xfId="47685"/>
    <cellStyle name="Sub totals 3 2 12" xfId="47686"/>
    <cellStyle name="Sub totals 3 2 13" xfId="47687"/>
    <cellStyle name="Sub totals 3 2 14" xfId="47688"/>
    <cellStyle name="Sub totals 3 2 15" xfId="47689"/>
    <cellStyle name="Sub totals 3 2 16" xfId="47690"/>
    <cellStyle name="Sub totals 3 2 17" xfId="47691"/>
    <cellStyle name="Sub totals 3 2 18" xfId="47692"/>
    <cellStyle name="Sub totals 3 2 19" xfId="47693"/>
    <cellStyle name="Sub totals 3 2 2" xfId="47694"/>
    <cellStyle name="Sub totals 3 2 2 10" xfId="47695"/>
    <cellStyle name="Sub totals 3 2 2 11" xfId="47696"/>
    <cellStyle name="Sub totals 3 2 2 12" xfId="47697"/>
    <cellStyle name="Sub totals 3 2 2 13" xfId="47698"/>
    <cellStyle name="Sub totals 3 2 2 14" xfId="47699"/>
    <cellStyle name="Sub totals 3 2 2 15" xfId="47700"/>
    <cellStyle name="Sub totals 3 2 2 16" xfId="47701"/>
    <cellStyle name="Sub totals 3 2 2 17" xfId="47702"/>
    <cellStyle name="Sub totals 3 2 2 18" xfId="47703"/>
    <cellStyle name="Sub totals 3 2 2 19" xfId="47704"/>
    <cellStyle name="Sub totals 3 2 2 2" xfId="47705"/>
    <cellStyle name="Sub totals 3 2 2 2 10" xfId="47706"/>
    <cellStyle name="Sub totals 3 2 2 2 11" xfId="47707"/>
    <cellStyle name="Sub totals 3 2 2 2 12" xfId="47708"/>
    <cellStyle name="Sub totals 3 2 2 2 13" xfId="47709"/>
    <cellStyle name="Sub totals 3 2 2 2 14" xfId="47710"/>
    <cellStyle name="Sub totals 3 2 2 2 15" xfId="47711"/>
    <cellStyle name="Sub totals 3 2 2 2 16" xfId="47712"/>
    <cellStyle name="Sub totals 3 2 2 2 17" xfId="47713"/>
    <cellStyle name="Sub totals 3 2 2 2 18" xfId="47714"/>
    <cellStyle name="Sub totals 3 2 2 2 19" xfId="47715"/>
    <cellStyle name="Sub totals 3 2 2 2 2" xfId="47716"/>
    <cellStyle name="Sub totals 3 2 2 2 20" xfId="47717"/>
    <cellStyle name="Sub totals 3 2 2 2 21" xfId="47718"/>
    <cellStyle name="Sub totals 3 2 2 2 22" xfId="47719"/>
    <cellStyle name="Sub totals 3 2 2 2 3" xfId="47720"/>
    <cellStyle name="Sub totals 3 2 2 2 4" xfId="47721"/>
    <cellStyle name="Sub totals 3 2 2 2 5" xfId="47722"/>
    <cellStyle name="Sub totals 3 2 2 2 6" xfId="47723"/>
    <cellStyle name="Sub totals 3 2 2 2 7" xfId="47724"/>
    <cellStyle name="Sub totals 3 2 2 2 8" xfId="47725"/>
    <cellStyle name="Sub totals 3 2 2 2 9" xfId="47726"/>
    <cellStyle name="Sub totals 3 2 2 20" xfId="47727"/>
    <cellStyle name="Sub totals 3 2 2 21" xfId="47728"/>
    <cellStyle name="Sub totals 3 2 2 22" xfId="47729"/>
    <cellStyle name="Sub totals 3 2 2 23" xfId="47730"/>
    <cellStyle name="Sub totals 3 2 2 24" xfId="47731"/>
    <cellStyle name="Sub totals 3 2 2 3" xfId="47732"/>
    <cellStyle name="Sub totals 3 2 2 4" xfId="47733"/>
    <cellStyle name="Sub totals 3 2 2 5" xfId="47734"/>
    <cellStyle name="Sub totals 3 2 2 6" xfId="47735"/>
    <cellStyle name="Sub totals 3 2 2 7" xfId="47736"/>
    <cellStyle name="Sub totals 3 2 2 8" xfId="47737"/>
    <cellStyle name="Sub totals 3 2 2 9" xfId="47738"/>
    <cellStyle name="Sub totals 3 2 20" xfId="47739"/>
    <cellStyle name="Sub totals 3 2 21" xfId="47740"/>
    <cellStyle name="Sub totals 3 2 22" xfId="47741"/>
    <cellStyle name="Sub totals 3 2 23" xfId="47742"/>
    <cellStyle name="Sub totals 3 2 24" xfId="47743"/>
    <cellStyle name="Sub totals 3 2 25" xfId="47744"/>
    <cellStyle name="Sub totals 3 2 3" xfId="47745"/>
    <cellStyle name="Sub totals 3 2 3 2" xfId="47746"/>
    <cellStyle name="Sub totals 3 2 4" xfId="47747"/>
    <cellStyle name="Sub totals 3 2 5" xfId="47748"/>
    <cellStyle name="Sub totals 3 2 6" xfId="47749"/>
    <cellStyle name="Sub totals 3 2 7" xfId="47750"/>
    <cellStyle name="Sub totals 3 2 8" xfId="47751"/>
    <cellStyle name="Sub totals 3 2 9" xfId="47752"/>
    <cellStyle name="Sub totals 3 20" xfId="47753"/>
    <cellStyle name="Sub totals 3 21" xfId="47754"/>
    <cellStyle name="Sub totals 3 22" xfId="47755"/>
    <cellStyle name="Sub totals 3 23" xfId="47756"/>
    <cellStyle name="Sub totals 3 24" xfId="47757"/>
    <cellStyle name="Sub totals 3 25" xfId="47758"/>
    <cellStyle name="Sub totals 3 26" xfId="47759"/>
    <cellStyle name="Sub totals 3 27" xfId="47760"/>
    <cellStyle name="Sub totals 3 3" xfId="47761"/>
    <cellStyle name="Sub totals 3 3 10" xfId="47762"/>
    <cellStyle name="Sub totals 3 3 11" xfId="47763"/>
    <cellStyle name="Sub totals 3 3 12" xfId="47764"/>
    <cellStyle name="Sub totals 3 3 13" xfId="47765"/>
    <cellStyle name="Sub totals 3 3 14" xfId="47766"/>
    <cellStyle name="Sub totals 3 3 15" xfId="47767"/>
    <cellStyle name="Sub totals 3 3 16" xfId="47768"/>
    <cellStyle name="Sub totals 3 3 17" xfId="47769"/>
    <cellStyle name="Sub totals 3 3 18" xfId="47770"/>
    <cellStyle name="Sub totals 3 3 19" xfId="47771"/>
    <cellStyle name="Sub totals 3 3 2" xfId="47772"/>
    <cellStyle name="Sub totals 3 3 2 10" xfId="47773"/>
    <cellStyle name="Sub totals 3 3 2 11" xfId="47774"/>
    <cellStyle name="Sub totals 3 3 2 12" xfId="47775"/>
    <cellStyle name="Sub totals 3 3 2 13" xfId="47776"/>
    <cellStyle name="Sub totals 3 3 2 14" xfId="47777"/>
    <cellStyle name="Sub totals 3 3 2 15" xfId="47778"/>
    <cellStyle name="Sub totals 3 3 2 16" xfId="47779"/>
    <cellStyle name="Sub totals 3 3 2 17" xfId="47780"/>
    <cellStyle name="Sub totals 3 3 2 18" xfId="47781"/>
    <cellStyle name="Sub totals 3 3 2 19" xfId="47782"/>
    <cellStyle name="Sub totals 3 3 2 2" xfId="47783"/>
    <cellStyle name="Sub totals 3 3 2 20" xfId="47784"/>
    <cellStyle name="Sub totals 3 3 2 21" xfId="47785"/>
    <cellStyle name="Sub totals 3 3 2 22" xfId="47786"/>
    <cellStyle name="Sub totals 3 3 2 3" xfId="47787"/>
    <cellStyle name="Sub totals 3 3 2 4" xfId="47788"/>
    <cellStyle name="Sub totals 3 3 2 5" xfId="47789"/>
    <cellStyle name="Sub totals 3 3 2 6" xfId="47790"/>
    <cellStyle name="Sub totals 3 3 2 7" xfId="47791"/>
    <cellStyle name="Sub totals 3 3 2 8" xfId="47792"/>
    <cellStyle name="Sub totals 3 3 2 9" xfId="47793"/>
    <cellStyle name="Sub totals 3 3 20" xfId="47794"/>
    <cellStyle name="Sub totals 3 3 21" xfId="47795"/>
    <cellStyle name="Sub totals 3 3 22" xfId="47796"/>
    <cellStyle name="Sub totals 3 3 23" xfId="47797"/>
    <cellStyle name="Sub totals 3 3 24" xfId="47798"/>
    <cellStyle name="Sub totals 3 3 3" xfId="47799"/>
    <cellStyle name="Sub totals 3 3 4" xfId="47800"/>
    <cellStyle name="Sub totals 3 3 5" xfId="47801"/>
    <cellStyle name="Sub totals 3 3 6" xfId="47802"/>
    <cellStyle name="Sub totals 3 3 7" xfId="47803"/>
    <cellStyle name="Sub totals 3 3 8" xfId="47804"/>
    <cellStyle name="Sub totals 3 3 9" xfId="47805"/>
    <cellStyle name="Sub totals 3 4" xfId="47806"/>
    <cellStyle name="Sub totals 3 4 2" xfId="47807"/>
    <cellStyle name="Sub totals 3 5" xfId="47808"/>
    <cellStyle name="Sub totals 3 6" xfId="47809"/>
    <cellStyle name="Sub totals 3 7" xfId="47810"/>
    <cellStyle name="Sub totals 3 8" xfId="47811"/>
    <cellStyle name="Sub totals 3 9" xfId="47812"/>
    <cellStyle name="Sub totals 30" xfId="47813"/>
    <cellStyle name="Sub totals 31" xfId="47814"/>
    <cellStyle name="Sub totals 32" xfId="47815"/>
    <cellStyle name="Sub totals 33" xfId="47816"/>
    <cellStyle name="Sub totals 4" xfId="47817"/>
    <cellStyle name="Sub totals 4 10" xfId="47818"/>
    <cellStyle name="Sub totals 4 11" xfId="47819"/>
    <cellStyle name="Sub totals 4 12" xfId="47820"/>
    <cellStyle name="Sub totals 4 13" xfId="47821"/>
    <cellStyle name="Sub totals 4 14" xfId="47822"/>
    <cellStyle name="Sub totals 4 15" xfId="47823"/>
    <cellStyle name="Sub totals 4 16" xfId="47824"/>
    <cellStyle name="Sub totals 4 17" xfId="47825"/>
    <cellStyle name="Sub totals 4 18" xfId="47826"/>
    <cellStyle name="Sub totals 4 19" xfId="47827"/>
    <cellStyle name="Sub totals 4 2" xfId="47828"/>
    <cellStyle name="Sub totals 4 2 10" xfId="47829"/>
    <cellStyle name="Sub totals 4 2 11" xfId="47830"/>
    <cellStyle name="Sub totals 4 2 12" xfId="47831"/>
    <cellStyle name="Sub totals 4 2 13" xfId="47832"/>
    <cellStyle name="Sub totals 4 2 14" xfId="47833"/>
    <cellStyle name="Sub totals 4 2 15" xfId="47834"/>
    <cellStyle name="Sub totals 4 2 16" xfId="47835"/>
    <cellStyle name="Sub totals 4 2 17" xfId="47836"/>
    <cellStyle name="Sub totals 4 2 18" xfId="47837"/>
    <cellStyle name="Sub totals 4 2 19" xfId="47838"/>
    <cellStyle name="Sub totals 4 2 2" xfId="47839"/>
    <cellStyle name="Sub totals 4 2 2 10" xfId="47840"/>
    <cellStyle name="Sub totals 4 2 2 11" xfId="47841"/>
    <cellStyle name="Sub totals 4 2 2 12" xfId="47842"/>
    <cellStyle name="Sub totals 4 2 2 13" xfId="47843"/>
    <cellStyle name="Sub totals 4 2 2 14" xfId="47844"/>
    <cellStyle name="Sub totals 4 2 2 15" xfId="47845"/>
    <cellStyle name="Sub totals 4 2 2 16" xfId="47846"/>
    <cellStyle name="Sub totals 4 2 2 17" xfId="47847"/>
    <cellStyle name="Sub totals 4 2 2 18" xfId="47848"/>
    <cellStyle name="Sub totals 4 2 2 19" xfId="47849"/>
    <cellStyle name="Sub totals 4 2 2 2" xfId="47850"/>
    <cellStyle name="Sub totals 4 2 2 2 10" xfId="47851"/>
    <cellStyle name="Sub totals 4 2 2 2 11" xfId="47852"/>
    <cellStyle name="Sub totals 4 2 2 2 12" xfId="47853"/>
    <cellStyle name="Sub totals 4 2 2 2 13" xfId="47854"/>
    <cellStyle name="Sub totals 4 2 2 2 14" xfId="47855"/>
    <cellStyle name="Sub totals 4 2 2 2 15" xfId="47856"/>
    <cellStyle name="Sub totals 4 2 2 2 16" xfId="47857"/>
    <cellStyle name="Sub totals 4 2 2 2 17" xfId="47858"/>
    <cellStyle name="Sub totals 4 2 2 2 18" xfId="47859"/>
    <cellStyle name="Sub totals 4 2 2 2 19" xfId="47860"/>
    <cellStyle name="Sub totals 4 2 2 2 2" xfId="47861"/>
    <cellStyle name="Sub totals 4 2 2 2 20" xfId="47862"/>
    <cellStyle name="Sub totals 4 2 2 2 21" xfId="47863"/>
    <cellStyle name="Sub totals 4 2 2 2 22" xfId="47864"/>
    <cellStyle name="Sub totals 4 2 2 2 3" xfId="47865"/>
    <cellStyle name="Sub totals 4 2 2 2 4" xfId="47866"/>
    <cellStyle name="Sub totals 4 2 2 2 5" xfId="47867"/>
    <cellStyle name="Sub totals 4 2 2 2 6" xfId="47868"/>
    <cellStyle name="Sub totals 4 2 2 2 7" xfId="47869"/>
    <cellStyle name="Sub totals 4 2 2 2 8" xfId="47870"/>
    <cellStyle name="Sub totals 4 2 2 2 9" xfId="47871"/>
    <cellStyle name="Sub totals 4 2 2 20" xfId="47872"/>
    <cellStyle name="Sub totals 4 2 2 21" xfId="47873"/>
    <cellStyle name="Sub totals 4 2 2 22" xfId="47874"/>
    <cellStyle name="Sub totals 4 2 2 23" xfId="47875"/>
    <cellStyle name="Sub totals 4 2 2 24" xfId="47876"/>
    <cellStyle name="Sub totals 4 2 2 3" xfId="47877"/>
    <cellStyle name="Sub totals 4 2 2 4" xfId="47878"/>
    <cellStyle name="Sub totals 4 2 2 5" xfId="47879"/>
    <cellStyle name="Sub totals 4 2 2 6" xfId="47880"/>
    <cellStyle name="Sub totals 4 2 2 7" xfId="47881"/>
    <cellStyle name="Sub totals 4 2 2 8" xfId="47882"/>
    <cellStyle name="Sub totals 4 2 2 9" xfId="47883"/>
    <cellStyle name="Sub totals 4 2 20" xfId="47884"/>
    <cellStyle name="Sub totals 4 2 21" xfId="47885"/>
    <cellStyle name="Sub totals 4 2 22" xfId="47886"/>
    <cellStyle name="Sub totals 4 2 23" xfId="47887"/>
    <cellStyle name="Sub totals 4 2 24" xfId="47888"/>
    <cellStyle name="Sub totals 4 2 25" xfId="47889"/>
    <cellStyle name="Sub totals 4 2 3" xfId="47890"/>
    <cellStyle name="Sub totals 4 2 3 2" xfId="47891"/>
    <cellStyle name="Sub totals 4 2 4" xfId="47892"/>
    <cellStyle name="Sub totals 4 2 5" xfId="47893"/>
    <cellStyle name="Sub totals 4 2 6" xfId="47894"/>
    <cellStyle name="Sub totals 4 2 7" xfId="47895"/>
    <cellStyle name="Sub totals 4 2 8" xfId="47896"/>
    <cellStyle name="Sub totals 4 2 9" xfId="47897"/>
    <cellStyle name="Sub totals 4 20" xfId="47898"/>
    <cellStyle name="Sub totals 4 21" xfId="47899"/>
    <cellStyle name="Sub totals 4 22" xfId="47900"/>
    <cellStyle name="Sub totals 4 23" xfId="47901"/>
    <cellStyle name="Sub totals 4 24" xfId="47902"/>
    <cellStyle name="Sub totals 4 25" xfId="47903"/>
    <cellStyle name="Sub totals 4 26" xfId="47904"/>
    <cellStyle name="Sub totals 4 27" xfId="47905"/>
    <cellStyle name="Sub totals 4 3" xfId="47906"/>
    <cellStyle name="Sub totals 4 3 10" xfId="47907"/>
    <cellStyle name="Sub totals 4 3 11" xfId="47908"/>
    <cellStyle name="Sub totals 4 3 12" xfId="47909"/>
    <cellStyle name="Sub totals 4 3 13" xfId="47910"/>
    <cellStyle name="Sub totals 4 3 14" xfId="47911"/>
    <cellStyle name="Sub totals 4 3 15" xfId="47912"/>
    <cellStyle name="Sub totals 4 3 16" xfId="47913"/>
    <cellStyle name="Sub totals 4 3 17" xfId="47914"/>
    <cellStyle name="Sub totals 4 3 18" xfId="47915"/>
    <cellStyle name="Sub totals 4 3 19" xfId="47916"/>
    <cellStyle name="Sub totals 4 3 2" xfId="47917"/>
    <cellStyle name="Sub totals 4 3 2 10" xfId="47918"/>
    <cellStyle name="Sub totals 4 3 2 11" xfId="47919"/>
    <cellStyle name="Sub totals 4 3 2 12" xfId="47920"/>
    <cellStyle name="Sub totals 4 3 2 13" xfId="47921"/>
    <cellStyle name="Sub totals 4 3 2 14" xfId="47922"/>
    <cellStyle name="Sub totals 4 3 2 15" xfId="47923"/>
    <cellStyle name="Sub totals 4 3 2 16" xfId="47924"/>
    <cellStyle name="Sub totals 4 3 2 17" xfId="47925"/>
    <cellStyle name="Sub totals 4 3 2 18" xfId="47926"/>
    <cellStyle name="Sub totals 4 3 2 19" xfId="47927"/>
    <cellStyle name="Sub totals 4 3 2 2" xfId="47928"/>
    <cellStyle name="Sub totals 4 3 2 20" xfId="47929"/>
    <cellStyle name="Sub totals 4 3 2 21" xfId="47930"/>
    <cellStyle name="Sub totals 4 3 2 22" xfId="47931"/>
    <cellStyle name="Sub totals 4 3 2 3" xfId="47932"/>
    <cellStyle name="Sub totals 4 3 2 4" xfId="47933"/>
    <cellStyle name="Sub totals 4 3 2 5" xfId="47934"/>
    <cellStyle name="Sub totals 4 3 2 6" xfId="47935"/>
    <cellStyle name="Sub totals 4 3 2 7" xfId="47936"/>
    <cellStyle name="Sub totals 4 3 2 8" xfId="47937"/>
    <cellStyle name="Sub totals 4 3 2 9" xfId="47938"/>
    <cellStyle name="Sub totals 4 3 20" xfId="47939"/>
    <cellStyle name="Sub totals 4 3 21" xfId="47940"/>
    <cellStyle name="Sub totals 4 3 22" xfId="47941"/>
    <cellStyle name="Sub totals 4 3 23" xfId="47942"/>
    <cellStyle name="Sub totals 4 3 24" xfId="47943"/>
    <cellStyle name="Sub totals 4 3 3" xfId="47944"/>
    <cellStyle name="Sub totals 4 3 4" xfId="47945"/>
    <cellStyle name="Sub totals 4 3 5" xfId="47946"/>
    <cellStyle name="Sub totals 4 3 6" xfId="47947"/>
    <cellStyle name="Sub totals 4 3 7" xfId="47948"/>
    <cellStyle name="Sub totals 4 3 8" xfId="47949"/>
    <cellStyle name="Sub totals 4 3 9" xfId="47950"/>
    <cellStyle name="Sub totals 4 4" xfId="47951"/>
    <cellStyle name="Sub totals 4 4 2" xfId="47952"/>
    <cellStyle name="Sub totals 4 5" xfId="47953"/>
    <cellStyle name="Sub totals 4 6" xfId="47954"/>
    <cellStyle name="Sub totals 4 7" xfId="47955"/>
    <cellStyle name="Sub totals 4 8" xfId="47956"/>
    <cellStyle name="Sub totals 4 9" xfId="47957"/>
    <cellStyle name="Sub totals 5" xfId="47958"/>
    <cellStyle name="Sub totals 5 10" xfId="47959"/>
    <cellStyle name="Sub totals 5 11" xfId="47960"/>
    <cellStyle name="Sub totals 5 12" xfId="47961"/>
    <cellStyle name="Sub totals 5 13" xfId="47962"/>
    <cellStyle name="Sub totals 5 14" xfId="47963"/>
    <cellStyle name="Sub totals 5 15" xfId="47964"/>
    <cellStyle name="Sub totals 5 16" xfId="47965"/>
    <cellStyle name="Sub totals 5 17" xfId="47966"/>
    <cellStyle name="Sub totals 5 18" xfId="47967"/>
    <cellStyle name="Sub totals 5 19" xfId="47968"/>
    <cellStyle name="Sub totals 5 2" xfId="47969"/>
    <cellStyle name="Sub totals 5 2 10" xfId="47970"/>
    <cellStyle name="Sub totals 5 2 11" xfId="47971"/>
    <cellStyle name="Sub totals 5 2 12" xfId="47972"/>
    <cellStyle name="Sub totals 5 2 13" xfId="47973"/>
    <cellStyle name="Sub totals 5 2 14" xfId="47974"/>
    <cellStyle name="Sub totals 5 2 15" xfId="47975"/>
    <cellStyle name="Sub totals 5 2 16" xfId="47976"/>
    <cellStyle name="Sub totals 5 2 17" xfId="47977"/>
    <cellStyle name="Sub totals 5 2 18" xfId="47978"/>
    <cellStyle name="Sub totals 5 2 19" xfId="47979"/>
    <cellStyle name="Sub totals 5 2 2" xfId="47980"/>
    <cellStyle name="Sub totals 5 2 2 10" xfId="47981"/>
    <cellStyle name="Sub totals 5 2 2 11" xfId="47982"/>
    <cellStyle name="Sub totals 5 2 2 12" xfId="47983"/>
    <cellStyle name="Sub totals 5 2 2 13" xfId="47984"/>
    <cellStyle name="Sub totals 5 2 2 14" xfId="47985"/>
    <cellStyle name="Sub totals 5 2 2 15" xfId="47986"/>
    <cellStyle name="Sub totals 5 2 2 16" xfId="47987"/>
    <cellStyle name="Sub totals 5 2 2 17" xfId="47988"/>
    <cellStyle name="Sub totals 5 2 2 18" xfId="47989"/>
    <cellStyle name="Sub totals 5 2 2 19" xfId="47990"/>
    <cellStyle name="Sub totals 5 2 2 2" xfId="47991"/>
    <cellStyle name="Sub totals 5 2 2 2 10" xfId="47992"/>
    <cellStyle name="Sub totals 5 2 2 2 11" xfId="47993"/>
    <cellStyle name="Sub totals 5 2 2 2 12" xfId="47994"/>
    <cellStyle name="Sub totals 5 2 2 2 13" xfId="47995"/>
    <cellStyle name="Sub totals 5 2 2 2 14" xfId="47996"/>
    <cellStyle name="Sub totals 5 2 2 2 15" xfId="47997"/>
    <cellStyle name="Sub totals 5 2 2 2 16" xfId="47998"/>
    <cellStyle name="Sub totals 5 2 2 2 17" xfId="47999"/>
    <cellStyle name="Sub totals 5 2 2 2 18" xfId="48000"/>
    <cellStyle name="Sub totals 5 2 2 2 19" xfId="48001"/>
    <cellStyle name="Sub totals 5 2 2 2 2" xfId="48002"/>
    <cellStyle name="Sub totals 5 2 2 2 20" xfId="48003"/>
    <cellStyle name="Sub totals 5 2 2 2 21" xfId="48004"/>
    <cellStyle name="Sub totals 5 2 2 2 22" xfId="48005"/>
    <cellStyle name="Sub totals 5 2 2 2 3" xfId="48006"/>
    <cellStyle name="Sub totals 5 2 2 2 4" xfId="48007"/>
    <cellStyle name="Sub totals 5 2 2 2 5" xfId="48008"/>
    <cellStyle name="Sub totals 5 2 2 2 6" xfId="48009"/>
    <cellStyle name="Sub totals 5 2 2 2 7" xfId="48010"/>
    <cellStyle name="Sub totals 5 2 2 2 8" xfId="48011"/>
    <cellStyle name="Sub totals 5 2 2 2 9" xfId="48012"/>
    <cellStyle name="Sub totals 5 2 2 20" xfId="48013"/>
    <cellStyle name="Sub totals 5 2 2 21" xfId="48014"/>
    <cellStyle name="Sub totals 5 2 2 22" xfId="48015"/>
    <cellStyle name="Sub totals 5 2 2 23" xfId="48016"/>
    <cellStyle name="Sub totals 5 2 2 24" xfId="48017"/>
    <cellStyle name="Sub totals 5 2 2 3" xfId="48018"/>
    <cellStyle name="Sub totals 5 2 2 4" xfId="48019"/>
    <cellStyle name="Sub totals 5 2 2 5" xfId="48020"/>
    <cellStyle name="Sub totals 5 2 2 6" xfId="48021"/>
    <cellStyle name="Sub totals 5 2 2 7" xfId="48022"/>
    <cellStyle name="Sub totals 5 2 2 8" xfId="48023"/>
    <cellStyle name="Sub totals 5 2 2 9" xfId="48024"/>
    <cellStyle name="Sub totals 5 2 20" xfId="48025"/>
    <cellStyle name="Sub totals 5 2 21" xfId="48026"/>
    <cellStyle name="Sub totals 5 2 22" xfId="48027"/>
    <cellStyle name="Sub totals 5 2 23" xfId="48028"/>
    <cellStyle name="Sub totals 5 2 24" xfId="48029"/>
    <cellStyle name="Sub totals 5 2 25" xfId="48030"/>
    <cellStyle name="Sub totals 5 2 3" xfId="48031"/>
    <cellStyle name="Sub totals 5 2 3 2" xfId="48032"/>
    <cellStyle name="Sub totals 5 2 4" xfId="48033"/>
    <cellStyle name="Sub totals 5 2 5" xfId="48034"/>
    <cellStyle name="Sub totals 5 2 6" xfId="48035"/>
    <cellStyle name="Sub totals 5 2 7" xfId="48036"/>
    <cellStyle name="Sub totals 5 2 8" xfId="48037"/>
    <cellStyle name="Sub totals 5 2 9" xfId="48038"/>
    <cellStyle name="Sub totals 5 20" xfId="48039"/>
    <cellStyle name="Sub totals 5 21" xfId="48040"/>
    <cellStyle name="Sub totals 5 22" xfId="48041"/>
    <cellStyle name="Sub totals 5 23" xfId="48042"/>
    <cellStyle name="Sub totals 5 24" xfId="48043"/>
    <cellStyle name="Sub totals 5 25" xfId="48044"/>
    <cellStyle name="Sub totals 5 26" xfId="48045"/>
    <cellStyle name="Sub totals 5 27" xfId="48046"/>
    <cellStyle name="Sub totals 5 3" xfId="48047"/>
    <cellStyle name="Sub totals 5 3 10" xfId="48048"/>
    <cellStyle name="Sub totals 5 3 11" xfId="48049"/>
    <cellStyle name="Sub totals 5 3 12" xfId="48050"/>
    <cellStyle name="Sub totals 5 3 13" xfId="48051"/>
    <cellStyle name="Sub totals 5 3 14" xfId="48052"/>
    <cellStyle name="Sub totals 5 3 15" xfId="48053"/>
    <cellStyle name="Sub totals 5 3 16" xfId="48054"/>
    <cellStyle name="Sub totals 5 3 17" xfId="48055"/>
    <cellStyle name="Sub totals 5 3 18" xfId="48056"/>
    <cellStyle name="Sub totals 5 3 19" xfId="48057"/>
    <cellStyle name="Sub totals 5 3 2" xfId="48058"/>
    <cellStyle name="Sub totals 5 3 2 10" xfId="48059"/>
    <cellStyle name="Sub totals 5 3 2 11" xfId="48060"/>
    <cellStyle name="Sub totals 5 3 2 12" xfId="48061"/>
    <cellStyle name="Sub totals 5 3 2 13" xfId="48062"/>
    <cellStyle name="Sub totals 5 3 2 14" xfId="48063"/>
    <cellStyle name="Sub totals 5 3 2 15" xfId="48064"/>
    <cellStyle name="Sub totals 5 3 2 16" xfId="48065"/>
    <cellStyle name="Sub totals 5 3 2 17" xfId="48066"/>
    <cellStyle name="Sub totals 5 3 2 18" xfId="48067"/>
    <cellStyle name="Sub totals 5 3 2 19" xfId="48068"/>
    <cellStyle name="Sub totals 5 3 2 2" xfId="48069"/>
    <cellStyle name="Sub totals 5 3 2 20" xfId="48070"/>
    <cellStyle name="Sub totals 5 3 2 21" xfId="48071"/>
    <cellStyle name="Sub totals 5 3 2 22" xfId="48072"/>
    <cellStyle name="Sub totals 5 3 2 3" xfId="48073"/>
    <cellStyle name="Sub totals 5 3 2 4" xfId="48074"/>
    <cellStyle name="Sub totals 5 3 2 5" xfId="48075"/>
    <cellStyle name="Sub totals 5 3 2 6" xfId="48076"/>
    <cellStyle name="Sub totals 5 3 2 7" xfId="48077"/>
    <cellStyle name="Sub totals 5 3 2 8" xfId="48078"/>
    <cellStyle name="Sub totals 5 3 2 9" xfId="48079"/>
    <cellStyle name="Sub totals 5 3 20" xfId="48080"/>
    <cellStyle name="Sub totals 5 3 21" xfId="48081"/>
    <cellStyle name="Sub totals 5 3 22" xfId="48082"/>
    <cellStyle name="Sub totals 5 3 23" xfId="48083"/>
    <cellStyle name="Sub totals 5 3 24" xfId="48084"/>
    <cellStyle name="Sub totals 5 3 3" xfId="48085"/>
    <cellStyle name="Sub totals 5 3 4" xfId="48086"/>
    <cellStyle name="Sub totals 5 3 5" xfId="48087"/>
    <cellStyle name="Sub totals 5 3 6" xfId="48088"/>
    <cellStyle name="Sub totals 5 3 7" xfId="48089"/>
    <cellStyle name="Sub totals 5 3 8" xfId="48090"/>
    <cellStyle name="Sub totals 5 3 9" xfId="48091"/>
    <cellStyle name="Sub totals 5 4" xfId="48092"/>
    <cellStyle name="Sub totals 5 4 2" xfId="48093"/>
    <cellStyle name="Sub totals 5 5" xfId="48094"/>
    <cellStyle name="Sub totals 5 6" xfId="48095"/>
    <cellStyle name="Sub totals 5 7" xfId="48096"/>
    <cellStyle name="Sub totals 5 8" xfId="48097"/>
    <cellStyle name="Sub totals 5 9" xfId="48098"/>
    <cellStyle name="Sub totals 6" xfId="48099"/>
    <cellStyle name="Sub totals 6 10" xfId="48100"/>
    <cellStyle name="Sub totals 6 11" xfId="48101"/>
    <cellStyle name="Sub totals 6 12" xfId="48102"/>
    <cellStyle name="Sub totals 6 13" xfId="48103"/>
    <cellStyle name="Sub totals 6 14" xfId="48104"/>
    <cellStyle name="Sub totals 6 15" xfId="48105"/>
    <cellStyle name="Sub totals 6 16" xfId="48106"/>
    <cellStyle name="Sub totals 6 17" xfId="48107"/>
    <cellStyle name="Sub totals 6 18" xfId="48108"/>
    <cellStyle name="Sub totals 6 19" xfId="48109"/>
    <cellStyle name="Sub totals 6 2" xfId="48110"/>
    <cellStyle name="Sub totals 6 2 10" xfId="48111"/>
    <cellStyle name="Sub totals 6 2 11" xfId="48112"/>
    <cellStyle name="Sub totals 6 2 12" xfId="48113"/>
    <cellStyle name="Sub totals 6 2 13" xfId="48114"/>
    <cellStyle name="Sub totals 6 2 14" xfId="48115"/>
    <cellStyle name="Sub totals 6 2 15" xfId="48116"/>
    <cellStyle name="Sub totals 6 2 16" xfId="48117"/>
    <cellStyle name="Sub totals 6 2 17" xfId="48118"/>
    <cellStyle name="Sub totals 6 2 18" xfId="48119"/>
    <cellStyle name="Sub totals 6 2 19" xfId="48120"/>
    <cellStyle name="Sub totals 6 2 2" xfId="48121"/>
    <cellStyle name="Sub totals 6 2 2 10" xfId="48122"/>
    <cellStyle name="Sub totals 6 2 2 11" xfId="48123"/>
    <cellStyle name="Sub totals 6 2 2 12" xfId="48124"/>
    <cellStyle name="Sub totals 6 2 2 13" xfId="48125"/>
    <cellStyle name="Sub totals 6 2 2 14" xfId="48126"/>
    <cellStyle name="Sub totals 6 2 2 15" xfId="48127"/>
    <cellStyle name="Sub totals 6 2 2 16" xfId="48128"/>
    <cellStyle name="Sub totals 6 2 2 17" xfId="48129"/>
    <cellStyle name="Sub totals 6 2 2 18" xfId="48130"/>
    <cellStyle name="Sub totals 6 2 2 19" xfId="48131"/>
    <cellStyle name="Sub totals 6 2 2 2" xfId="48132"/>
    <cellStyle name="Sub totals 6 2 2 2 10" xfId="48133"/>
    <cellStyle name="Sub totals 6 2 2 2 11" xfId="48134"/>
    <cellStyle name="Sub totals 6 2 2 2 12" xfId="48135"/>
    <cellStyle name="Sub totals 6 2 2 2 13" xfId="48136"/>
    <cellStyle name="Sub totals 6 2 2 2 14" xfId="48137"/>
    <cellStyle name="Sub totals 6 2 2 2 15" xfId="48138"/>
    <cellStyle name="Sub totals 6 2 2 2 16" xfId="48139"/>
    <cellStyle name="Sub totals 6 2 2 2 17" xfId="48140"/>
    <cellStyle name="Sub totals 6 2 2 2 18" xfId="48141"/>
    <cellStyle name="Sub totals 6 2 2 2 19" xfId="48142"/>
    <cellStyle name="Sub totals 6 2 2 2 2" xfId="48143"/>
    <cellStyle name="Sub totals 6 2 2 2 20" xfId="48144"/>
    <cellStyle name="Sub totals 6 2 2 2 21" xfId="48145"/>
    <cellStyle name="Sub totals 6 2 2 2 22" xfId="48146"/>
    <cellStyle name="Sub totals 6 2 2 2 3" xfId="48147"/>
    <cellStyle name="Sub totals 6 2 2 2 4" xfId="48148"/>
    <cellStyle name="Sub totals 6 2 2 2 5" xfId="48149"/>
    <cellStyle name="Sub totals 6 2 2 2 6" xfId="48150"/>
    <cellStyle name="Sub totals 6 2 2 2 7" xfId="48151"/>
    <cellStyle name="Sub totals 6 2 2 2 8" xfId="48152"/>
    <cellStyle name="Sub totals 6 2 2 2 9" xfId="48153"/>
    <cellStyle name="Sub totals 6 2 2 20" xfId="48154"/>
    <cellStyle name="Sub totals 6 2 2 21" xfId="48155"/>
    <cellStyle name="Sub totals 6 2 2 22" xfId="48156"/>
    <cellStyle name="Sub totals 6 2 2 23" xfId="48157"/>
    <cellStyle name="Sub totals 6 2 2 24" xfId="48158"/>
    <cellStyle name="Sub totals 6 2 2 3" xfId="48159"/>
    <cellStyle name="Sub totals 6 2 2 4" xfId="48160"/>
    <cellStyle name="Sub totals 6 2 2 5" xfId="48161"/>
    <cellStyle name="Sub totals 6 2 2 6" xfId="48162"/>
    <cellStyle name="Sub totals 6 2 2 7" xfId="48163"/>
    <cellStyle name="Sub totals 6 2 2 8" xfId="48164"/>
    <cellStyle name="Sub totals 6 2 2 9" xfId="48165"/>
    <cellStyle name="Sub totals 6 2 20" xfId="48166"/>
    <cellStyle name="Sub totals 6 2 21" xfId="48167"/>
    <cellStyle name="Sub totals 6 2 22" xfId="48168"/>
    <cellStyle name="Sub totals 6 2 23" xfId="48169"/>
    <cellStyle name="Sub totals 6 2 24" xfId="48170"/>
    <cellStyle name="Sub totals 6 2 25" xfId="48171"/>
    <cellStyle name="Sub totals 6 2 3" xfId="48172"/>
    <cellStyle name="Sub totals 6 2 3 2" xfId="48173"/>
    <cellStyle name="Sub totals 6 2 4" xfId="48174"/>
    <cellStyle name="Sub totals 6 2 5" xfId="48175"/>
    <cellStyle name="Sub totals 6 2 6" xfId="48176"/>
    <cellStyle name="Sub totals 6 2 7" xfId="48177"/>
    <cellStyle name="Sub totals 6 2 8" xfId="48178"/>
    <cellStyle name="Sub totals 6 2 9" xfId="48179"/>
    <cellStyle name="Sub totals 6 20" xfId="48180"/>
    <cellStyle name="Sub totals 6 21" xfId="48181"/>
    <cellStyle name="Sub totals 6 22" xfId="48182"/>
    <cellStyle name="Sub totals 6 23" xfId="48183"/>
    <cellStyle name="Sub totals 6 24" xfId="48184"/>
    <cellStyle name="Sub totals 6 25" xfId="48185"/>
    <cellStyle name="Sub totals 6 26" xfId="48186"/>
    <cellStyle name="Sub totals 6 27" xfId="48187"/>
    <cellStyle name="Sub totals 6 3" xfId="48188"/>
    <cellStyle name="Sub totals 6 3 10" xfId="48189"/>
    <cellStyle name="Sub totals 6 3 11" xfId="48190"/>
    <cellStyle name="Sub totals 6 3 12" xfId="48191"/>
    <cellStyle name="Sub totals 6 3 13" xfId="48192"/>
    <cellStyle name="Sub totals 6 3 14" xfId="48193"/>
    <cellStyle name="Sub totals 6 3 15" xfId="48194"/>
    <cellStyle name="Sub totals 6 3 16" xfId="48195"/>
    <cellStyle name="Sub totals 6 3 17" xfId="48196"/>
    <cellStyle name="Sub totals 6 3 18" xfId="48197"/>
    <cellStyle name="Sub totals 6 3 19" xfId="48198"/>
    <cellStyle name="Sub totals 6 3 2" xfId="48199"/>
    <cellStyle name="Sub totals 6 3 2 10" xfId="48200"/>
    <cellStyle name="Sub totals 6 3 2 11" xfId="48201"/>
    <cellStyle name="Sub totals 6 3 2 12" xfId="48202"/>
    <cellStyle name="Sub totals 6 3 2 13" xfId="48203"/>
    <cellStyle name="Sub totals 6 3 2 14" xfId="48204"/>
    <cellStyle name="Sub totals 6 3 2 15" xfId="48205"/>
    <cellStyle name="Sub totals 6 3 2 16" xfId="48206"/>
    <cellStyle name="Sub totals 6 3 2 17" xfId="48207"/>
    <cellStyle name="Sub totals 6 3 2 18" xfId="48208"/>
    <cellStyle name="Sub totals 6 3 2 19" xfId="48209"/>
    <cellStyle name="Sub totals 6 3 2 2" xfId="48210"/>
    <cellStyle name="Sub totals 6 3 2 20" xfId="48211"/>
    <cellStyle name="Sub totals 6 3 2 21" xfId="48212"/>
    <cellStyle name="Sub totals 6 3 2 22" xfId="48213"/>
    <cellStyle name="Sub totals 6 3 2 3" xfId="48214"/>
    <cellStyle name="Sub totals 6 3 2 4" xfId="48215"/>
    <cellStyle name="Sub totals 6 3 2 5" xfId="48216"/>
    <cellStyle name="Sub totals 6 3 2 6" xfId="48217"/>
    <cellStyle name="Sub totals 6 3 2 7" xfId="48218"/>
    <cellStyle name="Sub totals 6 3 2 8" xfId="48219"/>
    <cellStyle name="Sub totals 6 3 2 9" xfId="48220"/>
    <cellStyle name="Sub totals 6 3 20" xfId="48221"/>
    <cellStyle name="Sub totals 6 3 21" xfId="48222"/>
    <cellStyle name="Sub totals 6 3 22" xfId="48223"/>
    <cellStyle name="Sub totals 6 3 23" xfId="48224"/>
    <cellStyle name="Sub totals 6 3 24" xfId="48225"/>
    <cellStyle name="Sub totals 6 3 3" xfId="48226"/>
    <cellStyle name="Sub totals 6 3 4" xfId="48227"/>
    <cellStyle name="Sub totals 6 3 5" xfId="48228"/>
    <cellStyle name="Sub totals 6 3 6" xfId="48229"/>
    <cellStyle name="Sub totals 6 3 7" xfId="48230"/>
    <cellStyle name="Sub totals 6 3 8" xfId="48231"/>
    <cellStyle name="Sub totals 6 3 9" xfId="48232"/>
    <cellStyle name="Sub totals 6 4" xfId="48233"/>
    <cellStyle name="Sub totals 6 4 2" xfId="48234"/>
    <cellStyle name="Sub totals 6 5" xfId="48235"/>
    <cellStyle name="Sub totals 6 6" xfId="48236"/>
    <cellStyle name="Sub totals 6 7" xfId="48237"/>
    <cellStyle name="Sub totals 6 8" xfId="48238"/>
    <cellStyle name="Sub totals 6 9" xfId="48239"/>
    <cellStyle name="Sub totals 7" xfId="48240"/>
    <cellStyle name="Sub totals 7 10" xfId="48241"/>
    <cellStyle name="Sub totals 7 11" xfId="48242"/>
    <cellStyle name="Sub totals 7 12" xfId="48243"/>
    <cellStyle name="Sub totals 7 13" xfId="48244"/>
    <cellStyle name="Sub totals 7 14" xfId="48245"/>
    <cellStyle name="Sub totals 7 15" xfId="48246"/>
    <cellStyle name="Sub totals 7 16" xfId="48247"/>
    <cellStyle name="Sub totals 7 17" xfId="48248"/>
    <cellStyle name="Sub totals 7 18" xfId="48249"/>
    <cellStyle name="Sub totals 7 19" xfId="48250"/>
    <cellStyle name="Sub totals 7 2" xfId="48251"/>
    <cellStyle name="Sub totals 7 2 10" xfId="48252"/>
    <cellStyle name="Sub totals 7 2 11" xfId="48253"/>
    <cellStyle name="Sub totals 7 2 12" xfId="48254"/>
    <cellStyle name="Sub totals 7 2 13" xfId="48255"/>
    <cellStyle name="Sub totals 7 2 14" xfId="48256"/>
    <cellStyle name="Sub totals 7 2 15" xfId="48257"/>
    <cellStyle name="Sub totals 7 2 16" xfId="48258"/>
    <cellStyle name="Sub totals 7 2 17" xfId="48259"/>
    <cellStyle name="Sub totals 7 2 18" xfId="48260"/>
    <cellStyle name="Sub totals 7 2 19" xfId="48261"/>
    <cellStyle name="Sub totals 7 2 2" xfId="48262"/>
    <cellStyle name="Sub totals 7 2 2 10" xfId="48263"/>
    <cellStyle name="Sub totals 7 2 2 11" xfId="48264"/>
    <cellStyle name="Sub totals 7 2 2 12" xfId="48265"/>
    <cellStyle name="Sub totals 7 2 2 13" xfId="48266"/>
    <cellStyle name="Sub totals 7 2 2 14" xfId="48267"/>
    <cellStyle name="Sub totals 7 2 2 15" xfId="48268"/>
    <cellStyle name="Sub totals 7 2 2 16" xfId="48269"/>
    <cellStyle name="Sub totals 7 2 2 17" xfId="48270"/>
    <cellStyle name="Sub totals 7 2 2 18" xfId="48271"/>
    <cellStyle name="Sub totals 7 2 2 19" xfId="48272"/>
    <cellStyle name="Sub totals 7 2 2 2" xfId="48273"/>
    <cellStyle name="Sub totals 7 2 2 2 10" xfId="48274"/>
    <cellStyle name="Sub totals 7 2 2 2 11" xfId="48275"/>
    <cellStyle name="Sub totals 7 2 2 2 12" xfId="48276"/>
    <cellStyle name="Sub totals 7 2 2 2 13" xfId="48277"/>
    <cellStyle name="Sub totals 7 2 2 2 14" xfId="48278"/>
    <cellStyle name="Sub totals 7 2 2 2 15" xfId="48279"/>
    <cellStyle name="Sub totals 7 2 2 2 16" xfId="48280"/>
    <cellStyle name="Sub totals 7 2 2 2 17" xfId="48281"/>
    <cellStyle name="Sub totals 7 2 2 2 18" xfId="48282"/>
    <cellStyle name="Sub totals 7 2 2 2 19" xfId="48283"/>
    <cellStyle name="Sub totals 7 2 2 2 2" xfId="48284"/>
    <cellStyle name="Sub totals 7 2 2 2 20" xfId="48285"/>
    <cellStyle name="Sub totals 7 2 2 2 21" xfId="48286"/>
    <cellStyle name="Sub totals 7 2 2 2 22" xfId="48287"/>
    <cellStyle name="Sub totals 7 2 2 2 3" xfId="48288"/>
    <cellStyle name="Sub totals 7 2 2 2 4" xfId="48289"/>
    <cellStyle name="Sub totals 7 2 2 2 5" xfId="48290"/>
    <cellStyle name="Sub totals 7 2 2 2 6" xfId="48291"/>
    <cellStyle name="Sub totals 7 2 2 2 7" xfId="48292"/>
    <cellStyle name="Sub totals 7 2 2 2 8" xfId="48293"/>
    <cellStyle name="Sub totals 7 2 2 2 9" xfId="48294"/>
    <cellStyle name="Sub totals 7 2 2 20" xfId="48295"/>
    <cellStyle name="Sub totals 7 2 2 21" xfId="48296"/>
    <cellStyle name="Sub totals 7 2 2 22" xfId="48297"/>
    <cellStyle name="Sub totals 7 2 2 23" xfId="48298"/>
    <cellStyle name="Sub totals 7 2 2 24" xfId="48299"/>
    <cellStyle name="Sub totals 7 2 2 3" xfId="48300"/>
    <cellStyle name="Sub totals 7 2 2 4" xfId="48301"/>
    <cellStyle name="Sub totals 7 2 2 5" xfId="48302"/>
    <cellStyle name="Sub totals 7 2 2 6" xfId="48303"/>
    <cellStyle name="Sub totals 7 2 2 7" xfId="48304"/>
    <cellStyle name="Sub totals 7 2 2 8" xfId="48305"/>
    <cellStyle name="Sub totals 7 2 2 9" xfId="48306"/>
    <cellStyle name="Sub totals 7 2 20" xfId="48307"/>
    <cellStyle name="Sub totals 7 2 21" xfId="48308"/>
    <cellStyle name="Sub totals 7 2 22" xfId="48309"/>
    <cellStyle name="Sub totals 7 2 23" xfId="48310"/>
    <cellStyle name="Sub totals 7 2 24" xfId="48311"/>
    <cellStyle name="Sub totals 7 2 25" xfId="48312"/>
    <cellStyle name="Sub totals 7 2 3" xfId="48313"/>
    <cellStyle name="Sub totals 7 2 3 2" xfId="48314"/>
    <cellStyle name="Sub totals 7 2 4" xfId="48315"/>
    <cellStyle name="Sub totals 7 2 5" xfId="48316"/>
    <cellStyle name="Sub totals 7 2 6" xfId="48317"/>
    <cellStyle name="Sub totals 7 2 7" xfId="48318"/>
    <cellStyle name="Sub totals 7 2 8" xfId="48319"/>
    <cellStyle name="Sub totals 7 2 9" xfId="48320"/>
    <cellStyle name="Sub totals 7 20" xfId="48321"/>
    <cellStyle name="Sub totals 7 21" xfId="48322"/>
    <cellStyle name="Sub totals 7 22" xfId="48323"/>
    <cellStyle name="Sub totals 7 23" xfId="48324"/>
    <cellStyle name="Sub totals 7 24" xfId="48325"/>
    <cellStyle name="Sub totals 7 25" xfId="48326"/>
    <cellStyle name="Sub totals 7 26" xfId="48327"/>
    <cellStyle name="Sub totals 7 27" xfId="48328"/>
    <cellStyle name="Sub totals 7 3" xfId="48329"/>
    <cellStyle name="Sub totals 7 3 10" xfId="48330"/>
    <cellStyle name="Sub totals 7 3 11" xfId="48331"/>
    <cellStyle name="Sub totals 7 3 12" xfId="48332"/>
    <cellStyle name="Sub totals 7 3 13" xfId="48333"/>
    <cellStyle name="Sub totals 7 3 14" xfId="48334"/>
    <cellStyle name="Sub totals 7 3 15" xfId="48335"/>
    <cellStyle name="Sub totals 7 3 16" xfId="48336"/>
    <cellStyle name="Sub totals 7 3 17" xfId="48337"/>
    <cellStyle name="Sub totals 7 3 18" xfId="48338"/>
    <cellStyle name="Sub totals 7 3 19" xfId="48339"/>
    <cellStyle name="Sub totals 7 3 2" xfId="48340"/>
    <cellStyle name="Sub totals 7 3 2 10" xfId="48341"/>
    <cellStyle name="Sub totals 7 3 2 11" xfId="48342"/>
    <cellStyle name="Sub totals 7 3 2 12" xfId="48343"/>
    <cellStyle name="Sub totals 7 3 2 13" xfId="48344"/>
    <cellStyle name="Sub totals 7 3 2 14" xfId="48345"/>
    <cellStyle name="Sub totals 7 3 2 15" xfId="48346"/>
    <cellStyle name="Sub totals 7 3 2 16" xfId="48347"/>
    <cellStyle name="Sub totals 7 3 2 17" xfId="48348"/>
    <cellStyle name="Sub totals 7 3 2 18" xfId="48349"/>
    <cellStyle name="Sub totals 7 3 2 19" xfId="48350"/>
    <cellStyle name="Sub totals 7 3 2 2" xfId="48351"/>
    <cellStyle name="Sub totals 7 3 2 20" xfId="48352"/>
    <cellStyle name="Sub totals 7 3 2 21" xfId="48353"/>
    <cellStyle name="Sub totals 7 3 2 22" xfId="48354"/>
    <cellStyle name="Sub totals 7 3 2 3" xfId="48355"/>
    <cellStyle name="Sub totals 7 3 2 4" xfId="48356"/>
    <cellStyle name="Sub totals 7 3 2 5" xfId="48357"/>
    <cellStyle name="Sub totals 7 3 2 6" xfId="48358"/>
    <cellStyle name="Sub totals 7 3 2 7" xfId="48359"/>
    <cellStyle name="Sub totals 7 3 2 8" xfId="48360"/>
    <cellStyle name="Sub totals 7 3 2 9" xfId="48361"/>
    <cellStyle name="Sub totals 7 3 20" xfId="48362"/>
    <cellStyle name="Sub totals 7 3 21" xfId="48363"/>
    <cellStyle name="Sub totals 7 3 22" xfId="48364"/>
    <cellStyle name="Sub totals 7 3 23" xfId="48365"/>
    <cellStyle name="Sub totals 7 3 24" xfId="48366"/>
    <cellStyle name="Sub totals 7 3 3" xfId="48367"/>
    <cellStyle name="Sub totals 7 3 4" xfId="48368"/>
    <cellStyle name="Sub totals 7 3 5" xfId="48369"/>
    <cellStyle name="Sub totals 7 3 6" xfId="48370"/>
    <cellStyle name="Sub totals 7 3 7" xfId="48371"/>
    <cellStyle name="Sub totals 7 3 8" xfId="48372"/>
    <cellStyle name="Sub totals 7 3 9" xfId="48373"/>
    <cellStyle name="Sub totals 7 4" xfId="48374"/>
    <cellStyle name="Sub totals 7 4 2" xfId="48375"/>
    <cellStyle name="Sub totals 7 5" xfId="48376"/>
    <cellStyle name="Sub totals 7 6" xfId="48377"/>
    <cellStyle name="Sub totals 7 7" xfId="48378"/>
    <cellStyle name="Sub totals 7 8" xfId="48379"/>
    <cellStyle name="Sub totals 7 9" xfId="48380"/>
    <cellStyle name="Sub totals 8" xfId="48381"/>
    <cellStyle name="Sub totals 8 10" xfId="48382"/>
    <cellStyle name="Sub totals 8 11" xfId="48383"/>
    <cellStyle name="Sub totals 8 12" xfId="48384"/>
    <cellStyle name="Sub totals 8 13" xfId="48385"/>
    <cellStyle name="Sub totals 8 14" xfId="48386"/>
    <cellStyle name="Sub totals 8 15" xfId="48387"/>
    <cellStyle name="Sub totals 8 16" xfId="48388"/>
    <cellStyle name="Sub totals 8 17" xfId="48389"/>
    <cellStyle name="Sub totals 8 18" xfId="48390"/>
    <cellStyle name="Sub totals 8 19" xfId="48391"/>
    <cellStyle name="Sub totals 8 2" xfId="48392"/>
    <cellStyle name="Sub totals 8 2 10" xfId="48393"/>
    <cellStyle name="Sub totals 8 2 11" xfId="48394"/>
    <cellStyle name="Sub totals 8 2 12" xfId="48395"/>
    <cellStyle name="Sub totals 8 2 13" xfId="48396"/>
    <cellStyle name="Sub totals 8 2 14" xfId="48397"/>
    <cellStyle name="Sub totals 8 2 15" xfId="48398"/>
    <cellStyle name="Sub totals 8 2 16" xfId="48399"/>
    <cellStyle name="Sub totals 8 2 17" xfId="48400"/>
    <cellStyle name="Sub totals 8 2 18" xfId="48401"/>
    <cellStyle name="Sub totals 8 2 19" xfId="48402"/>
    <cellStyle name="Sub totals 8 2 2" xfId="48403"/>
    <cellStyle name="Sub totals 8 2 2 10" xfId="48404"/>
    <cellStyle name="Sub totals 8 2 2 11" xfId="48405"/>
    <cellStyle name="Sub totals 8 2 2 12" xfId="48406"/>
    <cellStyle name="Sub totals 8 2 2 13" xfId="48407"/>
    <cellStyle name="Sub totals 8 2 2 14" xfId="48408"/>
    <cellStyle name="Sub totals 8 2 2 15" xfId="48409"/>
    <cellStyle name="Sub totals 8 2 2 16" xfId="48410"/>
    <cellStyle name="Sub totals 8 2 2 17" xfId="48411"/>
    <cellStyle name="Sub totals 8 2 2 18" xfId="48412"/>
    <cellStyle name="Sub totals 8 2 2 19" xfId="48413"/>
    <cellStyle name="Sub totals 8 2 2 2" xfId="48414"/>
    <cellStyle name="Sub totals 8 2 2 2 10" xfId="48415"/>
    <cellStyle name="Sub totals 8 2 2 2 11" xfId="48416"/>
    <cellStyle name="Sub totals 8 2 2 2 12" xfId="48417"/>
    <cellStyle name="Sub totals 8 2 2 2 13" xfId="48418"/>
    <cellStyle name="Sub totals 8 2 2 2 14" xfId="48419"/>
    <cellStyle name="Sub totals 8 2 2 2 15" xfId="48420"/>
    <cellStyle name="Sub totals 8 2 2 2 16" xfId="48421"/>
    <cellStyle name="Sub totals 8 2 2 2 17" xfId="48422"/>
    <cellStyle name="Sub totals 8 2 2 2 18" xfId="48423"/>
    <cellStyle name="Sub totals 8 2 2 2 19" xfId="48424"/>
    <cellStyle name="Sub totals 8 2 2 2 2" xfId="48425"/>
    <cellStyle name="Sub totals 8 2 2 2 20" xfId="48426"/>
    <cellStyle name="Sub totals 8 2 2 2 21" xfId="48427"/>
    <cellStyle name="Sub totals 8 2 2 2 22" xfId="48428"/>
    <cellStyle name="Sub totals 8 2 2 2 3" xfId="48429"/>
    <cellStyle name="Sub totals 8 2 2 2 4" xfId="48430"/>
    <cellStyle name="Sub totals 8 2 2 2 5" xfId="48431"/>
    <cellStyle name="Sub totals 8 2 2 2 6" xfId="48432"/>
    <cellStyle name="Sub totals 8 2 2 2 7" xfId="48433"/>
    <cellStyle name="Sub totals 8 2 2 2 8" xfId="48434"/>
    <cellStyle name="Sub totals 8 2 2 2 9" xfId="48435"/>
    <cellStyle name="Sub totals 8 2 2 20" xfId="48436"/>
    <cellStyle name="Sub totals 8 2 2 21" xfId="48437"/>
    <cellStyle name="Sub totals 8 2 2 22" xfId="48438"/>
    <cellStyle name="Sub totals 8 2 2 23" xfId="48439"/>
    <cellStyle name="Sub totals 8 2 2 24" xfId="48440"/>
    <cellStyle name="Sub totals 8 2 2 3" xfId="48441"/>
    <cellStyle name="Sub totals 8 2 2 4" xfId="48442"/>
    <cellStyle name="Sub totals 8 2 2 5" xfId="48443"/>
    <cellStyle name="Sub totals 8 2 2 6" xfId="48444"/>
    <cellStyle name="Sub totals 8 2 2 7" xfId="48445"/>
    <cellStyle name="Sub totals 8 2 2 8" xfId="48446"/>
    <cellStyle name="Sub totals 8 2 2 9" xfId="48447"/>
    <cellStyle name="Sub totals 8 2 20" xfId="48448"/>
    <cellStyle name="Sub totals 8 2 21" xfId="48449"/>
    <cellStyle name="Sub totals 8 2 22" xfId="48450"/>
    <cellStyle name="Sub totals 8 2 23" xfId="48451"/>
    <cellStyle name="Sub totals 8 2 24" xfId="48452"/>
    <cellStyle name="Sub totals 8 2 25" xfId="48453"/>
    <cellStyle name="Sub totals 8 2 3" xfId="48454"/>
    <cellStyle name="Sub totals 8 2 3 2" xfId="48455"/>
    <cellStyle name="Sub totals 8 2 4" xfId="48456"/>
    <cellStyle name="Sub totals 8 2 5" xfId="48457"/>
    <cellStyle name="Sub totals 8 2 6" xfId="48458"/>
    <cellStyle name="Sub totals 8 2 7" xfId="48459"/>
    <cellStyle name="Sub totals 8 2 8" xfId="48460"/>
    <cellStyle name="Sub totals 8 2 9" xfId="48461"/>
    <cellStyle name="Sub totals 8 20" xfId="48462"/>
    <cellStyle name="Sub totals 8 21" xfId="48463"/>
    <cellStyle name="Sub totals 8 22" xfId="48464"/>
    <cellStyle name="Sub totals 8 23" xfId="48465"/>
    <cellStyle name="Sub totals 8 24" xfId="48466"/>
    <cellStyle name="Sub totals 8 25" xfId="48467"/>
    <cellStyle name="Sub totals 8 26" xfId="48468"/>
    <cellStyle name="Sub totals 8 27" xfId="48469"/>
    <cellStyle name="Sub totals 8 28" xfId="48470"/>
    <cellStyle name="Sub totals 8 3" xfId="48471"/>
    <cellStyle name="Sub totals 8 3 10" xfId="48472"/>
    <cellStyle name="Sub totals 8 3 11" xfId="48473"/>
    <cellStyle name="Sub totals 8 3 12" xfId="48474"/>
    <cellStyle name="Sub totals 8 3 13" xfId="48475"/>
    <cellStyle name="Sub totals 8 3 14" xfId="48476"/>
    <cellStyle name="Sub totals 8 3 15" xfId="48477"/>
    <cellStyle name="Sub totals 8 3 16" xfId="48478"/>
    <cellStyle name="Sub totals 8 3 17" xfId="48479"/>
    <cellStyle name="Sub totals 8 3 18" xfId="48480"/>
    <cellStyle name="Sub totals 8 3 19" xfId="48481"/>
    <cellStyle name="Sub totals 8 3 2" xfId="48482"/>
    <cellStyle name="Sub totals 8 3 2 10" xfId="48483"/>
    <cellStyle name="Sub totals 8 3 2 11" xfId="48484"/>
    <cellStyle name="Sub totals 8 3 2 12" xfId="48485"/>
    <cellStyle name="Sub totals 8 3 2 13" xfId="48486"/>
    <cellStyle name="Sub totals 8 3 2 14" xfId="48487"/>
    <cellStyle name="Sub totals 8 3 2 15" xfId="48488"/>
    <cellStyle name="Sub totals 8 3 2 16" xfId="48489"/>
    <cellStyle name="Sub totals 8 3 2 17" xfId="48490"/>
    <cellStyle name="Sub totals 8 3 2 18" xfId="48491"/>
    <cellStyle name="Sub totals 8 3 2 19" xfId="48492"/>
    <cellStyle name="Sub totals 8 3 2 2" xfId="48493"/>
    <cellStyle name="Sub totals 8 3 2 2 10" xfId="48494"/>
    <cellStyle name="Sub totals 8 3 2 2 11" xfId="48495"/>
    <cellStyle name="Sub totals 8 3 2 2 12" xfId="48496"/>
    <cellStyle name="Sub totals 8 3 2 2 13" xfId="48497"/>
    <cellStyle name="Sub totals 8 3 2 2 14" xfId="48498"/>
    <cellStyle name="Sub totals 8 3 2 2 15" xfId="48499"/>
    <cellStyle name="Sub totals 8 3 2 2 16" xfId="48500"/>
    <cellStyle name="Sub totals 8 3 2 2 17" xfId="48501"/>
    <cellStyle name="Sub totals 8 3 2 2 18" xfId="48502"/>
    <cellStyle name="Sub totals 8 3 2 2 19" xfId="48503"/>
    <cellStyle name="Sub totals 8 3 2 2 2" xfId="48504"/>
    <cellStyle name="Sub totals 8 3 2 2 20" xfId="48505"/>
    <cellStyle name="Sub totals 8 3 2 2 21" xfId="48506"/>
    <cellStyle name="Sub totals 8 3 2 2 22" xfId="48507"/>
    <cellStyle name="Sub totals 8 3 2 2 3" xfId="48508"/>
    <cellStyle name="Sub totals 8 3 2 2 4" xfId="48509"/>
    <cellStyle name="Sub totals 8 3 2 2 5" xfId="48510"/>
    <cellStyle name="Sub totals 8 3 2 2 6" xfId="48511"/>
    <cellStyle name="Sub totals 8 3 2 2 7" xfId="48512"/>
    <cellStyle name="Sub totals 8 3 2 2 8" xfId="48513"/>
    <cellStyle name="Sub totals 8 3 2 2 9" xfId="48514"/>
    <cellStyle name="Sub totals 8 3 2 20" xfId="48515"/>
    <cellStyle name="Sub totals 8 3 2 21" xfId="48516"/>
    <cellStyle name="Sub totals 8 3 2 22" xfId="48517"/>
    <cellStyle name="Sub totals 8 3 2 23" xfId="48518"/>
    <cellStyle name="Sub totals 8 3 2 24" xfId="48519"/>
    <cellStyle name="Sub totals 8 3 2 3" xfId="48520"/>
    <cellStyle name="Sub totals 8 3 2 4" xfId="48521"/>
    <cellStyle name="Sub totals 8 3 2 5" xfId="48522"/>
    <cellStyle name="Sub totals 8 3 2 6" xfId="48523"/>
    <cellStyle name="Sub totals 8 3 2 7" xfId="48524"/>
    <cellStyle name="Sub totals 8 3 2 8" xfId="48525"/>
    <cellStyle name="Sub totals 8 3 2 9" xfId="48526"/>
    <cellStyle name="Sub totals 8 3 20" xfId="48527"/>
    <cellStyle name="Sub totals 8 3 21" xfId="48528"/>
    <cellStyle name="Sub totals 8 3 22" xfId="48529"/>
    <cellStyle name="Sub totals 8 3 23" xfId="48530"/>
    <cellStyle name="Sub totals 8 3 24" xfId="48531"/>
    <cellStyle name="Sub totals 8 3 25" xfId="48532"/>
    <cellStyle name="Sub totals 8 3 3" xfId="48533"/>
    <cellStyle name="Sub totals 8 3 3 2" xfId="48534"/>
    <cellStyle name="Sub totals 8 3 4" xfId="48535"/>
    <cellStyle name="Sub totals 8 3 5" xfId="48536"/>
    <cellStyle name="Sub totals 8 3 6" xfId="48537"/>
    <cellStyle name="Sub totals 8 3 7" xfId="48538"/>
    <cellStyle name="Sub totals 8 3 8" xfId="48539"/>
    <cellStyle name="Sub totals 8 3 9" xfId="48540"/>
    <cellStyle name="Sub totals 8 4" xfId="48541"/>
    <cellStyle name="Sub totals 8 4 10" xfId="48542"/>
    <cellStyle name="Sub totals 8 4 11" xfId="48543"/>
    <cellStyle name="Sub totals 8 4 12" xfId="48544"/>
    <cellStyle name="Sub totals 8 4 13" xfId="48545"/>
    <cellStyle name="Sub totals 8 4 14" xfId="48546"/>
    <cellStyle name="Sub totals 8 4 15" xfId="48547"/>
    <cellStyle name="Sub totals 8 4 16" xfId="48548"/>
    <cellStyle name="Sub totals 8 4 17" xfId="48549"/>
    <cellStyle name="Sub totals 8 4 18" xfId="48550"/>
    <cellStyle name="Sub totals 8 4 19" xfId="48551"/>
    <cellStyle name="Sub totals 8 4 2" xfId="48552"/>
    <cellStyle name="Sub totals 8 4 2 10" xfId="48553"/>
    <cellStyle name="Sub totals 8 4 2 11" xfId="48554"/>
    <cellStyle name="Sub totals 8 4 2 12" xfId="48555"/>
    <cellStyle name="Sub totals 8 4 2 13" xfId="48556"/>
    <cellStyle name="Sub totals 8 4 2 14" xfId="48557"/>
    <cellStyle name="Sub totals 8 4 2 15" xfId="48558"/>
    <cellStyle name="Sub totals 8 4 2 16" xfId="48559"/>
    <cellStyle name="Sub totals 8 4 2 17" xfId="48560"/>
    <cellStyle name="Sub totals 8 4 2 18" xfId="48561"/>
    <cellStyle name="Sub totals 8 4 2 19" xfId="48562"/>
    <cellStyle name="Sub totals 8 4 2 2" xfId="48563"/>
    <cellStyle name="Sub totals 8 4 2 20" xfId="48564"/>
    <cellStyle name="Sub totals 8 4 2 21" xfId="48565"/>
    <cellStyle name="Sub totals 8 4 2 22" xfId="48566"/>
    <cellStyle name="Sub totals 8 4 2 3" xfId="48567"/>
    <cellStyle name="Sub totals 8 4 2 4" xfId="48568"/>
    <cellStyle name="Sub totals 8 4 2 5" xfId="48569"/>
    <cellStyle name="Sub totals 8 4 2 6" xfId="48570"/>
    <cellStyle name="Sub totals 8 4 2 7" xfId="48571"/>
    <cellStyle name="Sub totals 8 4 2 8" xfId="48572"/>
    <cellStyle name="Sub totals 8 4 2 9" xfId="48573"/>
    <cellStyle name="Sub totals 8 4 20" xfId="48574"/>
    <cellStyle name="Sub totals 8 4 21" xfId="48575"/>
    <cellStyle name="Sub totals 8 4 22" xfId="48576"/>
    <cellStyle name="Sub totals 8 4 23" xfId="48577"/>
    <cellStyle name="Sub totals 8 4 24" xfId="48578"/>
    <cellStyle name="Sub totals 8 4 3" xfId="48579"/>
    <cellStyle name="Sub totals 8 4 4" xfId="48580"/>
    <cellStyle name="Sub totals 8 4 5" xfId="48581"/>
    <cellStyle name="Sub totals 8 4 6" xfId="48582"/>
    <cellStyle name="Sub totals 8 4 7" xfId="48583"/>
    <cellStyle name="Sub totals 8 4 8" xfId="48584"/>
    <cellStyle name="Sub totals 8 4 9" xfId="48585"/>
    <cellStyle name="Sub totals 8 5" xfId="48586"/>
    <cellStyle name="Sub totals 8 5 2" xfId="48587"/>
    <cellStyle name="Sub totals 8 6" xfId="48588"/>
    <cellStyle name="Sub totals 8 7" xfId="48589"/>
    <cellStyle name="Sub totals 8 8" xfId="48590"/>
    <cellStyle name="Sub totals 8 9" xfId="48591"/>
    <cellStyle name="Sub totals 9" xfId="48592"/>
    <cellStyle name="Sub totals 9 10" xfId="48593"/>
    <cellStyle name="Sub totals 9 11" xfId="48594"/>
    <cellStyle name="Sub totals 9 12" xfId="48595"/>
    <cellStyle name="Sub totals 9 13" xfId="48596"/>
    <cellStyle name="Sub totals 9 14" xfId="48597"/>
    <cellStyle name="Sub totals 9 15" xfId="48598"/>
    <cellStyle name="Sub totals 9 16" xfId="48599"/>
    <cellStyle name="Sub totals 9 17" xfId="48600"/>
    <cellStyle name="Sub totals 9 18" xfId="48601"/>
    <cellStyle name="Sub totals 9 19" xfId="48602"/>
    <cellStyle name="Sub totals 9 2" xfId="48603"/>
    <cellStyle name="Sub totals 9 2 10" xfId="48604"/>
    <cellStyle name="Sub totals 9 2 11" xfId="48605"/>
    <cellStyle name="Sub totals 9 2 12" xfId="48606"/>
    <cellStyle name="Sub totals 9 2 13" xfId="48607"/>
    <cellStyle name="Sub totals 9 2 14" xfId="48608"/>
    <cellStyle name="Sub totals 9 2 15" xfId="48609"/>
    <cellStyle name="Sub totals 9 2 16" xfId="48610"/>
    <cellStyle name="Sub totals 9 2 17" xfId="48611"/>
    <cellStyle name="Sub totals 9 2 18" xfId="48612"/>
    <cellStyle name="Sub totals 9 2 19" xfId="48613"/>
    <cellStyle name="Sub totals 9 2 2" xfId="48614"/>
    <cellStyle name="Sub totals 9 2 20" xfId="48615"/>
    <cellStyle name="Sub totals 9 2 21" xfId="48616"/>
    <cellStyle name="Sub totals 9 2 22" xfId="48617"/>
    <cellStyle name="Sub totals 9 2 3" xfId="48618"/>
    <cellStyle name="Sub totals 9 2 4" xfId="48619"/>
    <cellStyle name="Sub totals 9 2 5" xfId="48620"/>
    <cellStyle name="Sub totals 9 2 6" xfId="48621"/>
    <cellStyle name="Sub totals 9 2 7" xfId="48622"/>
    <cellStyle name="Sub totals 9 2 8" xfId="48623"/>
    <cellStyle name="Sub totals 9 2 9" xfId="48624"/>
    <cellStyle name="Sub totals 9 20" xfId="48625"/>
    <cellStyle name="Sub totals 9 21" xfId="48626"/>
    <cellStyle name="Sub totals 9 22" xfId="48627"/>
    <cellStyle name="Sub totals 9 23" xfId="48628"/>
    <cellStyle name="Sub totals 9 24" xfId="48629"/>
    <cellStyle name="Sub totals 9 3" xfId="48630"/>
    <cellStyle name="Sub totals 9 4" xfId="48631"/>
    <cellStyle name="Sub totals 9 5" xfId="48632"/>
    <cellStyle name="Sub totals 9 6" xfId="48633"/>
    <cellStyle name="Sub totals 9 7" xfId="48634"/>
    <cellStyle name="Sub totals 9 8" xfId="48635"/>
    <cellStyle name="Sub totals 9 9" xfId="48636"/>
    <cellStyle name="Subtotal" xfId="48637"/>
    <cellStyle name="Sub-Total" xfId="48638"/>
    <cellStyle name="Subtotal (line)" xfId="48639"/>
    <cellStyle name="Subtotal (line) 10" xfId="48640"/>
    <cellStyle name="Subtotal (line) 10 2" xfId="48641"/>
    <cellStyle name="Subtotal (line) 10 3" xfId="48642"/>
    <cellStyle name="Subtotal (line) 10 4" xfId="48643"/>
    <cellStyle name="Subtotal (line) 10 5" xfId="48644"/>
    <cellStyle name="Subtotal (line) 11" xfId="48645"/>
    <cellStyle name="Subtotal (line) 11 2" xfId="48646"/>
    <cellStyle name="Subtotal (line) 11 3" xfId="48647"/>
    <cellStyle name="Subtotal (line) 11 4" xfId="48648"/>
    <cellStyle name="Subtotal (line) 11 5" xfId="48649"/>
    <cellStyle name="Subtotal (line) 12" xfId="48650"/>
    <cellStyle name="Subtotal (line) 2" xfId="48651"/>
    <cellStyle name="Subtotal (line) 2 10" xfId="48652"/>
    <cellStyle name="Subtotal (line) 2 11" xfId="48653"/>
    <cellStyle name="Subtotal (line) 2 12" xfId="48654"/>
    <cellStyle name="Subtotal (line) 2 13" xfId="48655"/>
    <cellStyle name="Subtotal (line) 2 14" xfId="48656"/>
    <cellStyle name="Subtotal (line) 2 15" xfId="48657"/>
    <cellStyle name="Subtotal (line) 2 16" xfId="48658"/>
    <cellStyle name="Subtotal (line) 2 17" xfId="48659"/>
    <cellStyle name="Subtotal (line) 2 18" xfId="48660"/>
    <cellStyle name="Subtotal (line) 2 19" xfId="48661"/>
    <cellStyle name="Subtotal (line) 2 2" xfId="48662"/>
    <cellStyle name="Subtotal (line) 2 2 10" xfId="48663"/>
    <cellStyle name="Subtotal (line) 2 2 11" xfId="48664"/>
    <cellStyle name="Subtotal (line) 2 2 12" xfId="48665"/>
    <cellStyle name="Subtotal (line) 2 2 13" xfId="48666"/>
    <cellStyle name="Subtotal (line) 2 2 14" xfId="48667"/>
    <cellStyle name="Subtotal (line) 2 2 15" xfId="48668"/>
    <cellStyle name="Subtotal (line) 2 2 16" xfId="48669"/>
    <cellStyle name="Subtotal (line) 2 2 17" xfId="48670"/>
    <cellStyle name="Subtotal (line) 2 2 18" xfId="48671"/>
    <cellStyle name="Subtotal (line) 2 2 19" xfId="48672"/>
    <cellStyle name="Subtotal (line) 2 2 2" xfId="48673"/>
    <cellStyle name="Subtotal (line) 2 2 2 10" xfId="48674"/>
    <cellStyle name="Subtotal (line) 2 2 2 11" xfId="48675"/>
    <cellStyle name="Subtotal (line) 2 2 2 12" xfId="48676"/>
    <cellStyle name="Subtotal (line) 2 2 2 13" xfId="48677"/>
    <cellStyle name="Subtotal (line) 2 2 2 14" xfId="48678"/>
    <cellStyle name="Subtotal (line) 2 2 2 15" xfId="48679"/>
    <cellStyle name="Subtotal (line) 2 2 2 16" xfId="48680"/>
    <cellStyle name="Subtotal (line) 2 2 2 17" xfId="48681"/>
    <cellStyle name="Subtotal (line) 2 2 2 18" xfId="48682"/>
    <cellStyle name="Subtotal (line) 2 2 2 19" xfId="48683"/>
    <cellStyle name="Subtotal (line) 2 2 2 2" xfId="48684"/>
    <cellStyle name="Subtotal (line) 2 2 2 2 10" xfId="48685"/>
    <cellStyle name="Subtotal (line) 2 2 2 2 11" xfId="48686"/>
    <cellStyle name="Subtotal (line) 2 2 2 2 12" xfId="48687"/>
    <cellStyle name="Subtotal (line) 2 2 2 2 13" xfId="48688"/>
    <cellStyle name="Subtotal (line) 2 2 2 2 14" xfId="48689"/>
    <cellStyle name="Subtotal (line) 2 2 2 2 15" xfId="48690"/>
    <cellStyle name="Subtotal (line) 2 2 2 2 16" xfId="48691"/>
    <cellStyle name="Subtotal (line) 2 2 2 2 17" xfId="48692"/>
    <cellStyle name="Subtotal (line) 2 2 2 2 18" xfId="48693"/>
    <cellStyle name="Subtotal (line) 2 2 2 2 19" xfId="48694"/>
    <cellStyle name="Subtotal (line) 2 2 2 2 2" xfId="48695"/>
    <cellStyle name="Subtotal (line) 2 2 2 2 20" xfId="48696"/>
    <cellStyle name="Subtotal (line) 2 2 2 2 21" xfId="48697"/>
    <cellStyle name="Subtotal (line) 2 2 2 2 22" xfId="48698"/>
    <cellStyle name="Subtotal (line) 2 2 2 2 23" xfId="48699"/>
    <cellStyle name="Subtotal (line) 2 2 2 2 24" xfId="48700"/>
    <cellStyle name="Subtotal (line) 2 2 2 2 25" xfId="48701"/>
    <cellStyle name="Subtotal (line) 2 2 2 2 26" xfId="48702"/>
    <cellStyle name="Subtotal (line) 2 2 2 2 27" xfId="48703"/>
    <cellStyle name="Subtotal (line) 2 2 2 2 28" xfId="48704"/>
    <cellStyle name="Subtotal (line) 2 2 2 2 29" xfId="48705"/>
    <cellStyle name="Subtotal (line) 2 2 2 2 3" xfId="48706"/>
    <cellStyle name="Subtotal (line) 2 2 2 2 30" xfId="48707"/>
    <cellStyle name="Subtotal (line) 2 2 2 2 31" xfId="48708"/>
    <cellStyle name="Subtotal (line) 2 2 2 2 32" xfId="48709"/>
    <cellStyle name="Subtotal (line) 2 2 2 2 33" xfId="48710"/>
    <cellStyle name="Subtotal (line) 2 2 2 2 34" xfId="48711"/>
    <cellStyle name="Subtotal (line) 2 2 2 2 35" xfId="48712"/>
    <cellStyle name="Subtotal (line) 2 2 2 2 36" xfId="48713"/>
    <cellStyle name="Subtotal (line) 2 2 2 2 37" xfId="48714"/>
    <cellStyle name="Subtotal (line) 2 2 2 2 38" xfId="48715"/>
    <cellStyle name="Subtotal (line) 2 2 2 2 39" xfId="48716"/>
    <cellStyle name="Subtotal (line) 2 2 2 2 4" xfId="48717"/>
    <cellStyle name="Subtotal (line) 2 2 2 2 40" xfId="48718"/>
    <cellStyle name="Subtotal (line) 2 2 2 2 41" xfId="48719"/>
    <cellStyle name="Subtotal (line) 2 2 2 2 42" xfId="48720"/>
    <cellStyle name="Subtotal (line) 2 2 2 2 43" xfId="48721"/>
    <cellStyle name="Subtotal (line) 2 2 2 2 44" xfId="48722"/>
    <cellStyle name="Subtotal (line) 2 2 2 2 45" xfId="48723"/>
    <cellStyle name="Subtotal (line) 2 2 2 2 46" xfId="48724"/>
    <cellStyle name="Subtotal (line) 2 2 2 2 47" xfId="48725"/>
    <cellStyle name="Subtotal (line) 2 2 2 2 48" xfId="48726"/>
    <cellStyle name="Subtotal (line) 2 2 2 2 49" xfId="48727"/>
    <cellStyle name="Subtotal (line) 2 2 2 2 5" xfId="48728"/>
    <cellStyle name="Subtotal (line) 2 2 2 2 6" xfId="48729"/>
    <cellStyle name="Subtotal (line) 2 2 2 2 7" xfId="48730"/>
    <cellStyle name="Subtotal (line) 2 2 2 2 8" xfId="48731"/>
    <cellStyle name="Subtotal (line) 2 2 2 2 9" xfId="48732"/>
    <cellStyle name="Subtotal (line) 2 2 2 20" xfId="48733"/>
    <cellStyle name="Subtotal (line) 2 2 2 21" xfId="48734"/>
    <cellStyle name="Subtotal (line) 2 2 2 22" xfId="48735"/>
    <cellStyle name="Subtotal (line) 2 2 2 23" xfId="48736"/>
    <cellStyle name="Subtotal (line) 2 2 2 24" xfId="48737"/>
    <cellStyle name="Subtotal (line) 2 2 2 25" xfId="48738"/>
    <cellStyle name="Subtotal (line) 2 2 2 26" xfId="48739"/>
    <cellStyle name="Subtotal (line) 2 2 2 27" xfId="48740"/>
    <cellStyle name="Subtotal (line) 2 2 2 28" xfId="48741"/>
    <cellStyle name="Subtotal (line) 2 2 2 29" xfId="48742"/>
    <cellStyle name="Subtotal (line) 2 2 2 3" xfId="48743"/>
    <cellStyle name="Subtotal (line) 2 2 2 30" xfId="48744"/>
    <cellStyle name="Subtotal (line) 2 2 2 31" xfId="48745"/>
    <cellStyle name="Subtotal (line) 2 2 2 32" xfId="48746"/>
    <cellStyle name="Subtotal (line) 2 2 2 33" xfId="48747"/>
    <cellStyle name="Subtotal (line) 2 2 2 34" xfId="48748"/>
    <cellStyle name="Subtotal (line) 2 2 2 35" xfId="48749"/>
    <cellStyle name="Subtotal (line) 2 2 2 36" xfId="48750"/>
    <cellStyle name="Subtotal (line) 2 2 2 37" xfId="48751"/>
    <cellStyle name="Subtotal (line) 2 2 2 38" xfId="48752"/>
    <cellStyle name="Subtotal (line) 2 2 2 39" xfId="48753"/>
    <cellStyle name="Subtotal (line) 2 2 2 4" xfId="48754"/>
    <cellStyle name="Subtotal (line) 2 2 2 40" xfId="48755"/>
    <cellStyle name="Subtotal (line) 2 2 2 41" xfId="48756"/>
    <cellStyle name="Subtotal (line) 2 2 2 42" xfId="48757"/>
    <cellStyle name="Subtotal (line) 2 2 2 43" xfId="48758"/>
    <cellStyle name="Subtotal (line) 2 2 2 44" xfId="48759"/>
    <cellStyle name="Subtotal (line) 2 2 2 45" xfId="48760"/>
    <cellStyle name="Subtotal (line) 2 2 2 46" xfId="48761"/>
    <cellStyle name="Subtotal (line) 2 2 2 47" xfId="48762"/>
    <cellStyle name="Subtotal (line) 2 2 2 48" xfId="48763"/>
    <cellStyle name="Subtotal (line) 2 2 2 49" xfId="48764"/>
    <cellStyle name="Subtotal (line) 2 2 2 5" xfId="48765"/>
    <cellStyle name="Subtotal (line) 2 2 2 50" xfId="48766"/>
    <cellStyle name="Subtotal (line) 2 2 2 6" xfId="48767"/>
    <cellStyle name="Subtotal (line) 2 2 2 7" xfId="48768"/>
    <cellStyle name="Subtotal (line) 2 2 2 8" xfId="48769"/>
    <cellStyle name="Subtotal (line) 2 2 2 9" xfId="48770"/>
    <cellStyle name="Subtotal (line) 2 2 20" xfId="48771"/>
    <cellStyle name="Subtotal (line) 2 2 21" xfId="48772"/>
    <cellStyle name="Subtotal (line) 2 2 22" xfId="48773"/>
    <cellStyle name="Subtotal (line) 2 2 23" xfId="48774"/>
    <cellStyle name="Subtotal (line) 2 2 24" xfId="48775"/>
    <cellStyle name="Subtotal (line) 2 2 25" xfId="48776"/>
    <cellStyle name="Subtotal (line) 2 2 26" xfId="48777"/>
    <cellStyle name="Subtotal (line) 2 2 27" xfId="48778"/>
    <cellStyle name="Subtotal (line) 2 2 28" xfId="48779"/>
    <cellStyle name="Subtotal (line) 2 2 29" xfId="48780"/>
    <cellStyle name="Subtotal (line) 2 2 3" xfId="48781"/>
    <cellStyle name="Subtotal (line) 2 2 3 2" xfId="48782"/>
    <cellStyle name="Subtotal (line) 2 2 3 3" xfId="48783"/>
    <cellStyle name="Subtotal (line) 2 2 3 4" xfId="48784"/>
    <cellStyle name="Subtotal (line) 2 2 3 5" xfId="48785"/>
    <cellStyle name="Subtotal (line) 2 2 3 6" xfId="48786"/>
    <cellStyle name="Subtotal (line) 2 2 30" xfId="48787"/>
    <cellStyle name="Subtotal (line) 2 2 31" xfId="48788"/>
    <cellStyle name="Subtotal (line) 2 2 32" xfId="48789"/>
    <cellStyle name="Subtotal (line) 2 2 33" xfId="48790"/>
    <cellStyle name="Subtotal (line) 2 2 34" xfId="48791"/>
    <cellStyle name="Subtotal (line) 2 2 35" xfId="48792"/>
    <cellStyle name="Subtotal (line) 2 2 36" xfId="48793"/>
    <cellStyle name="Subtotal (line) 2 2 37" xfId="48794"/>
    <cellStyle name="Subtotal (line) 2 2 38" xfId="48795"/>
    <cellStyle name="Subtotal (line) 2 2 39" xfId="48796"/>
    <cellStyle name="Subtotal (line) 2 2 4" xfId="48797"/>
    <cellStyle name="Subtotal (line) 2 2 4 2" xfId="48798"/>
    <cellStyle name="Subtotal (line) 2 2 4 3" xfId="48799"/>
    <cellStyle name="Subtotal (line) 2 2 4 4" xfId="48800"/>
    <cellStyle name="Subtotal (line) 2 2 4 5" xfId="48801"/>
    <cellStyle name="Subtotal (line) 2 2 4 6" xfId="48802"/>
    <cellStyle name="Subtotal (line) 2 2 40" xfId="48803"/>
    <cellStyle name="Subtotal (line) 2 2 41" xfId="48804"/>
    <cellStyle name="Subtotal (line) 2 2 42" xfId="48805"/>
    <cellStyle name="Subtotal (line) 2 2 43" xfId="48806"/>
    <cellStyle name="Subtotal (line) 2 2 44" xfId="48807"/>
    <cellStyle name="Subtotal (line) 2 2 45" xfId="48808"/>
    <cellStyle name="Subtotal (line) 2 2 46" xfId="48809"/>
    <cellStyle name="Subtotal (line) 2 2 5" xfId="48810"/>
    <cellStyle name="Subtotal (line) 2 2 6" xfId="48811"/>
    <cellStyle name="Subtotal (line) 2 2 7" xfId="48812"/>
    <cellStyle name="Subtotal (line) 2 2 8" xfId="48813"/>
    <cellStyle name="Subtotal (line) 2 2 9" xfId="48814"/>
    <cellStyle name="Subtotal (line) 2 20" xfId="48815"/>
    <cellStyle name="Subtotal (line) 2 21" xfId="48816"/>
    <cellStyle name="Subtotal (line) 2 22" xfId="48817"/>
    <cellStyle name="Subtotal (line) 2 23" xfId="48818"/>
    <cellStyle name="Subtotal (line) 2 24" xfId="48819"/>
    <cellStyle name="Subtotal (line) 2 25" xfId="48820"/>
    <cellStyle name="Subtotal (line) 2 26" xfId="48821"/>
    <cellStyle name="Subtotal (line) 2 27" xfId="48822"/>
    <cellStyle name="Subtotal (line) 2 28" xfId="48823"/>
    <cellStyle name="Subtotal (line) 2 29" xfId="48824"/>
    <cellStyle name="Subtotal (line) 2 3" xfId="48825"/>
    <cellStyle name="Subtotal (line) 2 3 10" xfId="48826"/>
    <cellStyle name="Subtotal (line) 2 3 11" xfId="48827"/>
    <cellStyle name="Subtotal (line) 2 3 12" xfId="48828"/>
    <cellStyle name="Subtotal (line) 2 3 13" xfId="48829"/>
    <cellStyle name="Subtotal (line) 2 3 14" xfId="48830"/>
    <cellStyle name="Subtotal (line) 2 3 15" xfId="48831"/>
    <cellStyle name="Subtotal (line) 2 3 16" xfId="48832"/>
    <cellStyle name="Subtotal (line) 2 3 17" xfId="48833"/>
    <cellStyle name="Subtotal (line) 2 3 18" xfId="48834"/>
    <cellStyle name="Subtotal (line) 2 3 19" xfId="48835"/>
    <cellStyle name="Subtotal (line) 2 3 2" xfId="48836"/>
    <cellStyle name="Subtotal (line) 2 3 2 10" xfId="48837"/>
    <cellStyle name="Subtotal (line) 2 3 2 11" xfId="48838"/>
    <cellStyle name="Subtotal (line) 2 3 2 12" xfId="48839"/>
    <cellStyle name="Subtotal (line) 2 3 2 13" xfId="48840"/>
    <cellStyle name="Subtotal (line) 2 3 2 14" xfId="48841"/>
    <cellStyle name="Subtotal (line) 2 3 2 15" xfId="48842"/>
    <cellStyle name="Subtotal (line) 2 3 2 16" xfId="48843"/>
    <cellStyle name="Subtotal (line) 2 3 2 17" xfId="48844"/>
    <cellStyle name="Subtotal (line) 2 3 2 18" xfId="48845"/>
    <cellStyle name="Subtotal (line) 2 3 2 19" xfId="48846"/>
    <cellStyle name="Subtotal (line) 2 3 2 2" xfId="48847"/>
    <cellStyle name="Subtotal (line) 2 3 2 20" xfId="48848"/>
    <cellStyle name="Subtotal (line) 2 3 2 21" xfId="48849"/>
    <cellStyle name="Subtotal (line) 2 3 2 22" xfId="48850"/>
    <cellStyle name="Subtotal (line) 2 3 2 23" xfId="48851"/>
    <cellStyle name="Subtotal (line) 2 3 2 24" xfId="48852"/>
    <cellStyle name="Subtotal (line) 2 3 2 25" xfId="48853"/>
    <cellStyle name="Subtotal (line) 2 3 2 26" xfId="48854"/>
    <cellStyle name="Subtotal (line) 2 3 2 27" xfId="48855"/>
    <cellStyle name="Subtotal (line) 2 3 2 28" xfId="48856"/>
    <cellStyle name="Subtotal (line) 2 3 2 29" xfId="48857"/>
    <cellStyle name="Subtotal (line) 2 3 2 3" xfId="48858"/>
    <cellStyle name="Subtotal (line) 2 3 2 30" xfId="48859"/>
    <cellStyle name="Subtotal (line) 2 3 2 31" xfId="48860"/>
    <cellStyle name="Subtotal (line) 2 3 2 32" xfId="48861"/>
    <cellStyle name="Subtotal (line) 2 3 2 33" xfId="48862"/>
    <cellStyle name="Subtotal (line) 2 3 2 34" xfId="48863"/>
    <cellStyle name="Subtotal (line) 2 3 2 35" xfId="48864"/>
    <cellStyle name="Subtotal (line) 2 3 2 36" xfId="48865"/>
    <cellStyle name="Subtotal (line) 2 3 2 37" xfId="48866"/>
    <cellStyle name="Subtotal (line) 2 3 2 38" xfId="48867"/>
    <cellStyle name="Subtotal (line) 2 3 2 39" xfId="48868"/>
    <cellStyle name="Subtotal (line) 2 3 2 4" xfId="48869"/>
    <cellStyle name="Subtotal (line) 2 3 2 40" xfId="48870"/>
    <cellStyle name="Subtotal (line) 2 3 2 41" xfId="48871"/>
    <cellStyle name="Subtotal (line) 2 3 2 42" xfId="48872"/>
    <cellStyle name="Subtotal (line) 2 3 2 43" xfId="48873"/>
    <cellStyle name="Subtotal (line) 2 3 2 44" xfId="48874"/>
    <cellStyle name="Subtotal (line) 2 3 2 45" xfId="48875"/>
    <cellStyle name="Subtotal (line) 2 3 2 46" xfId="48876"/>
    <cellStyle name="Subtotal (line) 2 3 2 47" xfId="48877"/>
    <cellStyle name="Subtotal (line) 2 3 2 48" xfId="48878"/>
    <cellStyle name="Subtotal (line) 2 3 2 49" xfId="48879"/>
    <cellStyle name="Subtotal (line) 2 3 2 5" xfId="48880"/>
    <cellStyle name="Subtotal (line) 2 3 2 6" xfId="48881"/>
    <cellStyle name="Subtotal (line) 2 3 2 7" xfId="48882"/>
    <cellStyle name="Subtotal (line) 2 3 2 8" xfId="48883"/>
    <cellStyle name="Subtotal (line) 2 3 2 9" xfId="48884"/>
    <cellStyle name="Subtotal (line) 2 3 20" xfId="48885"/>
    <cellStyle name="Subtotal (line) 2 3 21" xfId="48886"/>
    <cellStyle name="Subtotal (line) 2 3 22" xfId="48887"/>
    <cellStyle name="Subtotal (line) 2 3 23" xfId="48888"/>
    <cellStyle name="Subtotal (line) 2 3 24" xfId="48889"/>
    <cellStyle name="Subtotal (line) 2 3 25" xfId="48890"/>
    <cellStyle name="Subtotal (line) 2 3 26" xfId="48891"/>
    <cellStyle name="Subtotal (line) 2 3 27" xfId="48892"/>
    <cellStyle name="Subtotal (line) 2 3 28" xfId="48893"/>
    <cellStyle name="Subtotal (line) 2 3 29" xfId="48894"/>
    <cellStyle name="Subtotal (line) 2 3 3" xfId="48895"/>
    <cellStyle name="Subtotal (line) 2 3 30" xfId="48896"/>
    <cellStyle name="Subtotal (line) 2 3 31" xfId="48897"/>
    <cellStyle name="Subtotal (line) 2 3 32" xfId="48898"/>
    <cellStyle name="Subtotal (line) 2 3 33" xfId="48899"/>
    <cellStyle name="Subtotal (line) 2 3 34" xfId="48900"/>
    <cellStyle name="Subtotal (line) 2 3 35" xfId="48901"/>
    <cellStyle name="Subtotal (line) 2 3 36" xfId="48902"/>
    <cellStyle name="Subtotal (line) 2 3 37" xfId="48903"/>
    <cellStyle name="Subtotal (line) 2 3 38" xfId="48904"/>
    <cellStyle name="Subtotal (line) 2 3 39" xfId="48905"/>
    <cellStyle name="Subtotal (line) 2 3 4" xfId="48906"/>
    <cellStyle name="Subtotal (line) 2 3 40" xfId="48907"/>
    <cellStyle name="Subtotal (line) 2 3 41" xfId="48908"/>
    <cellStyle name="Subtotal (line) 2 3 42" xfId="48909"/>
    <cellStyle name="Subtotal (line) 2 3 43" xfId="48910"/>
    <cellStyle name="Subtotal (line) 2 3 44" xfId="48911"/>
    <cellStyle name="Subtotal (line) 2 3 45" xfId="48912"/>
    <cellStyle name="Subtotal (line) 2 3 46" xfId="48913"/>
    <cellStyle name="Subtotal (line) 2 3 47" xfId="48914"/>
    <cellStyle name="Subtotal (line) 2 3 48" xfId="48915"/>
    <cellStyle name="Subtotal (line) 2 3 49" xfId="48916"/>
    <cellStyle name="Subtotal (line) 2 3 5" xfId="48917"/>
    <cellStyle name="Subtotal (line) 2 3 50" xfId="48918"/>
    <cellStyle name="Subtotal (line) 2 3 6" xfId="48919"/>
    <cellStyle name="Subtotal (line) 2 3 7" xfId="48920"/>
    <cellStyle name="Subtotal (line) 2 3 8" xfId="48921"/>
    <cellStyle name="Subtotal (line) 2 3 9" xfId="48922"/>
    <cellStyle name="Subtotal (line) 2 30" xfId="48923"/>
    <cellStyle name="Subtotal (line) 2 31" xfId="48924"/>
    <cellStyle name="Subtotal (line) 2 32" xfId="48925"/>
    <cellStyle name="Subtotal (line) 2 33" xfId="48926"/>
    <cellStyle name="Subtotal (line) 2 34" xfId="48927"/>
    <cellStyle name="Subtotal (line) 2 35" xfId="48928"/>
    <cellStyle name="Subtotal (line) 2 36" xfId="48929"/>
    <cellStyle name="Subtotal (line) 2 37" xfId="48930"/>
    <cellStyle name="Subtotal (line) 2 38" xfId="48931"/>
    <cellStyle name="Subtotal (line) 2 39" xfId="48932"/>
    <cellStyle name="Subtotal (line) 2 4" xfId="48933"/>
    <cellStyle name="Subtotal (line) 2 4 2" xfId="48934"/>
    <cellStyle name="Subtotal (line) 2 4 3" xfId="48935"/>
    <cellStyle name="Subtotal (line) 2 4 4" xfId="48936"/>
    <cellStyle name="Subtotal (line) 2 4 5" xfId="48937"/>
    <cellStyle name="Subtotal (line) 2 4 6" xfId="48938"/>
    <cellStyle name="Subtotal (line) 2 40" xfId="48939"/>
    <cellStyle name="Subtotal (line) 2 41" xfId="48940"/>
    <cellStyle name="Subtotal (line) 2 42" xfId="48941"/>
    <cellStyle name="Subtotal (line) 2 43" xfId="48942"/>
    <cellStyle name="Subtotal (line) 2 44" xfId="48943"/>
    <cellStyle name="Subtotal (line) 2 45" xfId="48944"/>
    <cellStyle name="Subtotal (line) 2 46" xfId="48945"/>
    <cellStyle name="Subtotal (line) 2 47" xfId="48946"/>
    <cellStyle name="Subtotal (line) 2 48" xfId="48947"/>
    <cellStyle name="Subtotal (line) 2 5" xfId="48948"/>
    <cellStyle name="Subtotal (line) 2 5 2" xfId="48949"/>
    <cellStyle name="Subtotal (line) 2 5 3" xfId="48950"/>
    <cellStyle name="Subtotal (line) 2 5 4" xfId="48951"/>
    <cellStyle name="Subtotal (line) 2 5 5" xfId="48952"/>
    <cellStyle name="Subtotal (line) 2 5 6" xfId="48953"/>
    <cellStyle name="Subtotal (line) 2 6" xfId="48954"/>
    <cellStyle name="Subtotal (line) 2 7" xfId="48955"/>
    <cellStyle name="Subtotal (line) 2 8" xfId="48956"/>
    <cellStyle name="Subtotal (line) 2 9" xfId="48957"/>
    <cellStyle name="Subtotal (line) 3" xfId="48958"/>
    <cellStyle name="Subtotal (line) 3 10" xfId="48959"/>
    <cellStyle name="Subtotal (line) 3 11" xfId="48960"/>
    <cellStyle name="Subtotal (line) 3 12" xfId="48961"/>
    <cellStyle name="Subtotal (line) 3 13" xfId="48962"/>
    <cellStyle name="Subtotal (line) 3 14" xfId="48963"/>
    <cellStyle name="Subtotal (line) 3 15" xfId="48964"/>
    <cellStyle name="Subtotal (line) 3 16" xfId="48965"/>
    <cellStyle name="Subtotal (line) 3 17" xfId="48966"/>
    <cellStyle name="Subtotal (line) 3 18" xfId="48967"/>
    <cellStyle name="Subtotal (line) 3 19" xfId="48968"/>
    <cellStyle name="Subtotal (line) 3 2" xfId="48969"/>
    <cellStyle name="Subtotal (line) 3 2 10" xfId="48970"/>
    <cellStyle name="Subtotal (line) 3 2 11" xfId="48971"/>
    <cellStyle name="Subtotal (line) 3 2 12" xfId="48972"/>
    <cellStyle name="Subtotal (line) 3 2 13" xfId="48973"/>
    <cellStyle name="Subtotal (line) 3 2 14" xfId="48974"/>
    <cellStyle name="Subtotal (line) 3 2 15" xfId="48975"/>
    <cellStyle name="Subtotal (line) 3 2 16" xfId="48976"/>
    <cellStyle name="Subtotal (line) 3 2 17" xfId="48977"/>
    <cellStyle name="Subtotal (line) 3 2 18" xfId="48978"/>
    <cellStyle name="Subtotal (line) 3 2 19" xfId="48979"/>
    <cellStyle name="Subtotal (line) 3 2 2" xfId="48980"/>
    <cellStyle name="Subtotal (line) 3 2 2 10" xfId="48981"/>
    <cellStyle name="Subtotal (line) 3 2 2 11" xfId="48982"/>
    <cellStyle name="Subtotal (line) 3 2 2 12" xfId="48983"/>
    <cellStyle name="Subtotal (line) 3 2 2 13" xfId="48984"/>
    <cellStyle name="Subtotal (line) 3 2 2 14" xfId="48985"/>
    <cellStyle name="Subtotal (line) 3 2 2 15" xfId="48986"/>
    <cellStyle name="Subtotal (line) 3 2 2 16" xfId="48987"/>
    <cellStyle name="Subtotal (line) 3 2 2 17" xfId="48988"/>
    <cellStyle name="Subtotal (line) 3 2 2 18" xfId="48989"/>
    <cellStyle name="Subtotal (line) 3 2 2 19" xfId="48990"/>
    <cellStyle name="Subtotal (line) 3 2 2 2" xfId="48991"/>
    <cellStyle name="Subtotal (line) 3 2 2 2 10" xfId="48992"/>
    <cellStyle name="Subtotal (line) 3 2 2 2 11" xfId="48993"/>
    <cellStyle name="Subtotal (line) 3 2 2 2 12" xfId="48994"/>
    <cellStyle name="Subtotal (line) 3 2 2 2 13" xfId="48995"/>
    <cellStyle name="Subtotal (line) 3 2 2 2 14" xfId="48996"/>
    <cellStyle name="Subtotal (line) 3 2 2 2 15" xfId="48997"/>
    <cellStyle name="Subtotal (line) 3 2 2 2 16" xfId="48998"/>
    <cellStyle name="Subtotal (line) 3 2 2 2 17" xfId="48999"/>
    <cellStyle name="Subtotal (line) 3 2 2 2 18" xfId="49000"/>
    <cellStyle name="Subtotal (line) 3 2 2 2 19" xfId="49001"/>
    <cellStyle name="Subtotal (line) 3 2 2 2 2" xfId="49002"/>
    <cellStyle name="Subtotal (line) 3 2 2 2 20" xfId="49003"/>
    <cellStyle name="Subtotal (line) 3 2 2 2 21" xfId="49004"/>
    <cellStyle name="Subtotal (line) 3 2 2 2 22" xfId="49005"/>
    <cellStyle name="Subtotal (line) 3 2 2 2 23" xfId="49006"/>
    <cellStyle name="Subtotal (line) 3 2 2 2 24" xfId="49007"/>
    <cellStyle name="Subtotal (line) 3 2 2 2 25" xfId="49008"/>
    <cellStyle name="Subtotal (line) 3 2 2 2 26" xfId="49009"/>
    <cellStyle name="Subtotal (line) 3 2 2 2 27" xfId="49010"/>
    <cellStyle name="Subtotal (line) 3 2 2 2 28" xfId="49011"/>
    <cellStyle name="Subtotal (line) 3 2 2 2 29" xfId="49012"/>
    <cellStyle name="Subtotal (line) 3 2 2 2 3" xfId="49013"/>
    <cellStyle name="Subtotal (line) 3 2 2 2 30" xfId="49014"/>
    <cellStyle name="Subtotal (line) 3 2 2 2 31" xfId="49015"/>
    <cellStyle name="Subtotal (line) 3 2 2 2 32" xfId="49016"/>
    <cellStyle name="Subtotal (line) 3 2 2 2 33" xfId="49017"/>
    <cellStyle name="Subtotal (line) 3 2 2 2 34" xfId="49018"/>
    <cellStyle name="Subtotal (line) 3 2 2 2 35" xfId="49019"/>
    <cellStyle name="Subtotal (line) 3 2 2 2 36" xfId="49020"/>
    <cellStyle name="Subtotal (line) 3 2 2 2 37" xfId="49021"/>
    <cellStyle name="Subtotal (line) 3 2 2 2 38" xfId="49022"/>
    <cellStyle name="Subtotal (line) 3 2 2 2 39" xfId="49023"/>
    <cellStyle name="Subtotal (line) 3 2 2 2 4" xfId="49024"/>
    <cellStyle name="Subtotal (line) 3 2 2 2 40" xfId="49025"/>
    <cellStyle name="Subtotal (line) 3 2 2 2 41" xfId="49026"/>
    <cellStyle name="Subtotal (line) 3 2 2 2 42" xfId="49027"/>
    <cellStyle name="Subtotal (line) 3 2 2 2 43" xfId="49028"/>
    <cellStyle name="Subtotal (line) 3 2 2 2 44" xfId="49029"/>
    <cellStyle name="Subtotal (line) 3 2 2 2 45" xfId="49030"/>
    <cellStyle name="Subtotal (line) 3 2 2 2 46" xfId="49031"/>
    <cellStyle name="Subtotal (line) 3 2 2 2 47" xfId="49032"/>
    <cellStyle name="Subtotal (line) 3 2 2 2 48" xfId="49033"/>
    <cellStyle name="Subtotal (line) 3 2 2 2 49" xfId="49034"/>
    <cellStyle name="Subtotal (line) 3 2 2 2 5" xfId="49035"/>
    <cellStyle name="Subtotal (line) 3 2 2 2 6" xfId="49036"/>
    <cellStyle name="Subtotal (line) 3 2 2 2 7" xfId="49037"/>
    <cellStyle name="Subtotal (line) 3 2 2 2 8" xfId="49038"/>
    <cellStyle name="Subtotal (line) 3 2 2 2 9" xfId="49039"/>
    <cellStyle name="Subtotal (line) 3 2 2 20" xfId="49040"/>
    <cellStyle name="Subtotal (line) 3 2 2 21" xfId="49041"/>
    <cellStyle name="Subtotal (line) 3 2 2 22" xfId="49042"/>
    <cellStyle name="Subtotal (line) 3 2 2 23" xfId="49043"/>
    <cellStyle name="Subtotal (line) 3 2 2 24" xfId="49044"/>
    <cellStyle name="Subtotal (line) 3 2 2 25" xfId="49045"/>
    <cellStyle name="Subtotal (line) 3 2 2 26" xfId="49046"/>
    <cellStyle name="Subtotal (line) 3 2 2 27" xfId="49047"/>
    <cellStyle name="Subtotal (line) 3 2 2 28" xfId="49048"/>
    <cellStyle name="Subtotal (line) 3 2 2 29" xfId="49049"/>
    <cellStyle name="Subtotal (line) 3 2 2 3" xfId="49050"/>
    <cellStyle name="Subtotal (line) 3 2 2 30" xfId="49051"/>
    <cellStyle name="Subtotal (line) 3 2 2 31" xfId="49052"/>
    <cellStyle name="Subtotal (line) 3 2 2 32" xfId="49053"/>
    <cellStyle name="Subtotal (line) 3 2 2 33" xfId="49054"/>
    <cellStyle name="Subtotal (line) 3 2 2 34" xfId="49055"/>
    <cellStyle name="Subtotal (line) 3 2 2 35" xfId="49056"/>
    <cellStyle name="Subtotal (line) 3 2 2 36" xfId="49057"/>
    <cellStyle name="Subtotal (line) 3 2 2 37" xfId="49058"/>
    <cellStyle name="Subtotal (line) 3 2 2 38" xfId="49059"/>
    <cellStyle name="Subtotal (line) 3 2 2 39" xfId="49060"/>
    <cellStyle name="Subtotal (line) 3 2 2 4" xfId="49061"/>
    <cellStyle name="Subtotal (line) 3 2 2 40" xfId="49062"/>
    <cellStyle name="Subtotal (line) 3 2 2 41" xfId="49063"/>
    <cellStyle name="Subtotal (line) 3 2 2 42" xfId="49064"/>
    <cellStyle name="Subtotal (line) 3 2 2 43" xfId="49065"/>
    <cellStyle name="Subtotal (line) 3 2 2 44" xfId="49066"/>
    <cellStyle name="Subtotal (line) 3 2 2 45" xfId="49067"/>
    <cellStyle name="Subtotal (line) 3 2 2 46" xfId="49068"/>
    <cellStyle name="Subtotal (line) 3 2 2 47" xfId="49069"/>
    <cellStyle name="Subtotal (line) 3 2 2 48" xfId="49070"/>
    <cellStyle name="Subtotal (line) 3 2 2 49" xfId="49071"/>
    <cellStyle name="Subtotal (line) 3 2 2 5" xfId="49072"/>
    <cellStyle name="Subtotal (line) 3 2 2 50" xfId="49073"/>
    <cellStyle name="Subtotal (line) 3 2 2 6" xfId="49074"/>
    <cellStyle name="Subtotal (line) 3 2 2 7" xfId="49075"/>
    <cellStyle name="Subtotal (line) 3 2 2 8" xfId="49076"/>
    <cellStyle name="Subtotal (line) 3 2 2 9" xfId="49077"/>
    <cellStyle name="Subtotal (line) 3 2 20" xfId="49078"/>
    <cellStyle name="Subtotal (line) 3 2 21" xfId="49079"/>
    <cellStyle name="Subtotal (line) 3 2 22" xfId="49080"/>
    <cellStyle name="Subtotal (line) 3 2 23" xfId="49081"/>
    <cellStyle name="Subtotal (line) 3 2 24" xfId="49082"/>
    <cellStyle name="Subtotal (line) 3 2 25" xfId="49083"/>
    <cellStyle name="Subtotal (line) 3 2 26" xfId="49084"/>
    <cellStyle name="Subtotal (line) 3 2 27" xfId="49085"/>
    <cellStyle name="Subtotal (line) 3 2 28" xfId="49086"/>
    <cellStyle name="Subtotal (line) 3 2 29" xfId="49087"/>
    <cellStyle name="Subtotal (line) 3 2 3" xfId="49088"/>
    <cellStyle name="Subtotal (line) 3 2 3 2" xfId="49089"/>
    <cellStyle name="Subtotal (line) 3 2 3 3" xfId="49090"/>
    <cellStyle name="Subtotal (line) 3 2 3 4" xfId="49091"/>
    <cellStyle name="Subtotal (line) 3 2 3 5" xfId="49092"/>
    <cellStyle name="Subtotal (line) 3 2 3 6" xfId="49093"/>
    <cellStyle name="Subtotal (line) 3 2 30" xfId="49094"/>
    <cellStyle name="Subtotal (line) 3 2 31" xfId="49095"/>
    <cellStyle name="Subtotal (line) 3 2 32" xfId="49096"/>
    <cellStyle name="Subtotal (line) 3 2 33" xfId="49097"/>
    <cellStyle name="Subtotal (line) 3 2 34" xfId="49098"/>
    <cellStyle name="Subtotal (line) 3 2 35" xfId="49099"/>
    <cellStyle name="Subtotal (line) 3 2 36" xfId="49100"/>
    <cellStyle name="Subtotal (line) 3 2 37" xfId="49101"/>
    <cellStyle name="Subtotal (line) 3 2 38" xfId="49102"/>
    <cellStyle name="Subtotal (line) 3 2 39" xfId="49103"/>
    <cellStyle name="Subtotal (line) 3 2 4" xfId="49104"/>
    <cellStyle name="Subtotal (line) 3 2 4 2" xfId="49105"/>
    <cellStyle name="Subtotal (line) 3 2 4 3" xfId="49106"/>
    <cellStyle name="Subtotal (line) 3 2 4 4" xfId="49107"/>
    <cellStyle name="Subtotal (line) 3 2 4 5" xfId="49108"/>
    <cellStyle name="Subtotal (line) 3 2 4 6" xfId="49109"/>
    <cellStyle name="Subtotal (line) 3 2 40" xfId="49110"/>
    <cellStyle name="Subtotal (line) 3 2 41" xfId="49111"/>
    <cellStyle name="Subtotal (line) 3 2 42" xfId="49112"/>
    <cellStyle name="Subtotal (line) 3 2 43" xfId="49113"/>
    <cellStyle name="Subtotal (line) 3 2 44" xfId="49114"/>
    <cellStyle name="Subtotal (line) 3 2 45" xfId="49115"/>
    <cellStyle name="Subtotal (line) 3 2 46" xfId="49116"/>
    <cellStyle name="Subtotal (line) 3 2 5" xfId="49117"/>
    <cellStyle name="Subtotal (line) 3 2 6" xfId="49118"/>
    <cellStyle name="Subtotal (line) 3 2 7" xfId="49119"/>
    <cellStyle name="Subtotal (line) 3 2 8" xfId="49120"/>
    <cellStyle name="Subtotal (line) 3 2 9" xfId="49121"/>
    <cellStyle name="Subtotal (line) 3 20" xfId="49122"/>
    <cellStyle name="Subtotal (line) 3 21" xfId="49123"/>
    <cellStyle name="Subtotal (line) 3 22" xfId="49124"/>
    <cellStyle name="Subtotal (line) 3 23" xfId="49125"/>
    <cellStyle name="Subtotal (line) 3 24" xfId="49126"/>
    <cellStyle name="Subtotal (line) 3 25" xfId="49127"/>
    <cellStyle name="Subtotal (line) 3 26" xfId="49128"/>
    <cellStyle name="Subtotal (line) 3 27" xfId="49129"/>
    <cellStyle name="Subtotal (line) 3 28" xfId="49130"/>
    <cellStyle name="Subtotal (line) 3 29" xfId="49131"/>
    <cellStyle name="Subtotal (line) 3 3" xfId="49132"/>
    <cellStyle name="Subtotal (line) 3 3 10" xfId="49133"/>
    <cellStyle name="Subtotal (line) 3 3 11" xfId="49134"/>
    <cellStyle name="Subtotal (line) 3 3 12" xfId="49135"/>
    <cellStyle name="Subtotal (line) 3 3 13" xfId="49136"/>
    <cellStyle name="Subtotal (line) 3 3 14" xfId="49137"/>
    <cellStyle name="Subtotal (line) 3 3 15" xfId="49138"/>
    <cellStyle name="Subtotal (line) 3 3 16" xfId="49139"/>
    <cellStyle name="Subtotal (line) 3 3 17" xfId="49140"/>
    <cellStyle name="Subtotal (line) 3 3 18" xfId="49141"/>
    <cellStyle name="Subtotal (line) 3 3 19" xfId="49142"/>
    <cellStyle name="Subtotal (line) 3 3 2" xfId="49143"/>
    <cellStyle name="Subtotal (line) 3 3 2 10" xfId="49144"/>
    <cellStyle name="Subtotal (line) 3 3 2 11" xfId="49145"/>
    <cellStyle name="Subtotal (line) 3 3 2 12" xfId="49146"/>
    <cellStyle name="Subtotal (line) 3 3 2 13" xfId="49147"/>
    <cellStyle name="Subtotal (line) 3 3 2 14" xfId="49148"/>
    <cellStyle name="Subtotal (line) 3 3 2 15" xfId="49149"/>
    <cellStyle name="Subtotal (line) 3 3 2 16" xfId="49150"/>
    <cellStyle name="Subtotal (line) 3 3 2 17" xfId="49151"/>
    <cellStyle name="Subtotal (line) 3 3 2 18" xfId="49152"/>
    <cellStyle name="Subtotal (line) 3 3 2 19" xfId="49153"/>
    <cellStyle name="Subtotal (line) 3 3 2 2" xfId="49154"/>
    <cellStyle name="Subtotal (line) 3 3 2 20" xfId="49155"/>
    <cellStyle name="Subtotal (line) 3 3 2 21" xfId="49156"/>
    <cellStyle name="Subtotal (line) 3 3 2 22" xfId="49157"/>
    <cellStyle name="Subtotal (line) 3 3 2 23" xfId="49158"/>
    <cellStyle name="Subtotal (line) 3 3 2 24" xfId="49159"/>
    <cellStyle name="Subtotal (line) 3 3 2 25" xfId="49160"/>
    <cellStyle name="Subtotal (line) 3 3 2 26" xfId="49161"/>
    <cellStyle name="Subtotal (line) 3 3 2 27" xfId="49162"/>
    <cellStyle name="Subtotal (line) 3 3 2 28" xfId="49163"/>
    <cellStyle name="Subtotal (line) 3 3 2 29" xfId="49164"/>
    <cellStyle name="Subtotal (line) 3 3 2 3" xfId="49165"/>
    <cellStyle name="Subtotal (line) 3 3 2 30" xfId="49166"/>
    <cellStyle name="Subtotal (line) 3 3 2 31" xfId="49167"/>
    <cellStyle name="Subtotal (line) 3 3 2 32" xfId="49168"/>
    <cellStyle name="Subtotal (line) 3 3 2 33" xfId="49169"/>
    <cellStyle name="Subtotal (line) 3 3 2 34" xfId="49170"/>
    <cellStyle name="Subtotal (line) 3 3 2 35" xfId="49171"/>
    <cellStyle name="Subtotal (line) 3 3 2 36" xfId="49172"/>
    <cellStyle name="Subtotal (line) 3 3 2 37" xfId="49173"/>
    <cellStyle name="Subtotal (line) 3 3 2 38" xfId="49174"/>
    <cellStyle name="Subtotal (line) 3 3 2 39" xfId="49175"/>
    <cellStyle name="Subtotal (line) 3 3 2 4" xfId="49176"/>
    <cellStyle name="Subtotal (line) 3 3 2 40" xfId="49177"/>
    <cellStyle name="Subtotal (line) 3 3 2 41" xfId="49178"/>
    <cellStyle name="Subtotal (line) 3 3 2 42" xfId="49179"/>
    <cellStyle name="Subtotal (line) 3 3 2 43" xfId="49180"/>
    <cellStyle name="Subtotal (line) 3 3 2 44" xfId="49181"/>
    <cellStyle name="Subtotal (line) 3 3 2 45" xfId="49182"/>
    <cellStyle name="Subtotal (line) 3 3 2 46" xfId="49183"/>
    <cellStyle name="Subtotal (line) 3 3 2 47" xfId="49184"/>
    <cellStyle name="Subtotal (line) 3 3 2 48" xfId="49185"/>
    <cellStyle name="Subtotal (line) 3 3 2 49" xfId="49186"/>
    <cellStyle name="Subtotal (line) 3 3 2 5" xfId="49187"/>
    <cellStyle name="Subtotal (line) 3 3 2 6" xfId="49188"/>
    <cellStyle name="Subtotal (line) 3 3 2 7" xfId="49189"/>
    <cellStyle name="Subtotal (line) 3 3 2 8" xfId="49190"/>
    <cellStyle name="Subtotal (line) 3 3 2 9" xfId="49191"/>
    <cellStyle name="Subtotal (line) 3 3 20" xfId="49192"/>
    <cellStyle name="Subtotal (line) 3 3 21" xfId="49193"/>
    <cellStyle name="Subtotal (line) 3 3 22" xfId="49194"/>
    <cellStyle name="Subtotal (line) 3 3 23" xfId="49195"/>
    <cellStyle name="Subtotal (line) 3 3 24" xfId="49196"/>
    <cellStyle name="Subtotal (line) 3 3 25" xfId="49197"/>
    <cellStyle name="Subtotal (line) 3 3 26" xfId="49198"/>
    <cellStyle name="Subtotal (line) 3 3 27" xfId="49199"/>
    <cellStyle name="Subtotal (line) 3 3 28" xfId="49200"/>
    <cellStyle name="Subtotal (line) 3 3 29" xfId="49201"/>
    <cellStyle name="Subtotal (line) 3 3 3" xfId="49202"/>
    <cellStyle name="Subtotal (line) 3 3 30" xfId="49203"/>
    <cellStyle name="Subtotal (line) 3 3 31" xfId="49204"/>
    <cellStyle name="Subtotal (line) 3 3 32" xfId="49205"/>
    <cellStyle name="Subtotal (line) 3 3 33" xfId="49206"/>
    <cellStyle name="Subtotal (line) 3 3 34" xfId="49207"/>
    <cellStyle name="Subtotal (line) 3 3 35" xfId="49208"/>
    <cellStyle name="Subtotal (line) 3 3 36" xfId="49209"/>
    <cellStyle name="Subtotal (line) 3 3 37" xfId="49210"/>
    <cellStyle name="Subtotal (line) 3 3 38" xfId="49211"/>
    <cellStyle name="Subtotal (line) 3 3 39" xfId="49212"/>
    <cellStyle name="Subtotal (line) 3 3 4" xfId="49213"/>
    <cellStyle name="Subtotal (line) 3 3 40" xfId="49214"/>
    <cellStyle name="Subtotal (line) 3 3 41" xfId="49215"/>
    <cellStyle name="Subtotal (line) 3 3 42" xfId="49216"/>
    <cellStyle name="Subtotal (line) 3 3 43" xfId="49217"/>
    <cellStyle name="Subtotal (line) 3 3 44" xfId="49218"/>
    <cellStyle name="Subtotal (line) 3 3 45" xfId="49219"/>
    <cellStyle name="Subtotal (line) 3 3 46" xfId="49220"/>
    <cellStyle name="Subtotal (line) 3 3 47" xfId="49221"/>
    <cellStyle name="Subtotal (line) 3 3 48" xfId="49222"/>
    <cellStyle name="Subtotal (line) 3 3 49" xfId="49223"/>
    <cellStyle name="Subtotal (line) 3 3 5" xfId="49224"/>
    <cellStyle name="Subtotal (line) 3 3 50" xfId="49225"/>
    <cellStyle name="Subtotal (line) 3 3 6" xfId="49226"/>
    <cellStyle name="Subtotal (line) 3 3 7" xfId="49227"/>
    <cellStyle name="Subtotal (line) 3 3 8" xfId="49228"/>
    <cellStyle name="Subtotal (line) 3 3 9" xfId="49229"/>
    <cellStyle name="Subtotal (line) 3 30" xfId="49230"/>
    <cellStyle name="Subtotal (line) 3 31" xfId="49231"/>
    <cellStyle name="Subtotal (line) 3 32" xfId="49232"/>
    <cellStyle name="Subtotal (line) 3 33" xfId="49233"/>
    <cellStyle name="Subtotal (line) 3 34" xfId="49234"/>
    <cellStyle name="Subtotal (line) 3 35" xfId="49235"/>
    <cellStyle name="Subtotal (line) 3 36" xfId="49236"/>
    <cellStyle name="Subtotal (line) 3 37" xfId="49237"/>
    <cellStyle name="Subtotal (line) 3 38" xfId="49238"/>
    <cellStyle name="Subtotal (line) 3 39" xfId="49239"/>
    <cellStyle name="Subtotal (line) 3 4" xfId="49240"/>
    <cellStyle name="Subtotal (line) 3 4 2" xfId="49241"/>
    <cellStyle name="Subtotal (line) 3 4 3" xfId="49242"/>
    <cellStyle name="Subtotal (line) 3 4 4" xfId="49243"/>
    <cellStyle name="Subtotal (line) 3 4 5" xfId="49244"/>
    <cellStyle name="Subtotal (line) 3 4 6" xfId="49245"/>
    <cellStyle name="Subtotal (line) 3 40" xfId="49246"/>
    <cellStyle name="Subtotal (line) 3 41" xfId="49247"/>
    <cellStyle name="Subtotal (line) 3 42" xfId="49248"/>
    <cellStyle name="Subtotal (line) 3 43" xfId="49249"/>
    <cellStyle name="Subtotal (line) 3 44" xfId="49250"/>
    <cellStyle name="Subtotal (line) 3 45" xfId="49251"/>
    <cellStyle name="Subtotal (line) 3 46" xfId="49252"/>
    <cellStyle name="Subtotal (line) 3 47" xfId="49253"/>
    <cellStyle name="Subtotal (line) 3 48" xfId="49254"/>
    <cellStyle name="Subtotal (line) 3 5" xfId="49255"/>
    <cellStyle name="Subtotal (line) 3 5 2" xfId="49256"/>
    <cellStyle name="Subtotal (line) 3 5 3" xfId="49257"/>
    <cellStyle name="Subtotal (line) 3 5 4" xfId="49258"/>
    <cellStyle name="Subtotal (line) 3 5 5" xfId="49259"/>
    <cellStyle name="Subtotal (line) 3 5 6" xfId="49260"/>
    <cellStyle name="Subtotal (line) 3 6" xfId="49261"/>
    <cellStyle name="Subtotal (line) 3 7" xfId="49262"/>
    <cellStyle name="Subtotal (line) 3 8" xfId="49263"/>
    <cellStyle name="Subtotal (line) 3 9" xfId="49264"/>
    <cellStyle name="Subtotal (line) 4" xfId="49265"/>
    <cellStyle name="Subtotal (line) 4 10" xfId="49266"/>
    <cellStyle name="Subtotal (line) 4 11" xfId="49267"/>
    <cellStyle name="Subtotal (line) 4 12" xfId="49268"/>
    <cellStyle name="Subtotal (line) 4 13" xfId="49269"/>
    <cellStyle name="Subtotal (line) 4 14" xfId="49270"/>
    <cellStyle name="Subtotal (line) 4 15" xfId="49271"/>
    <cellStyle name="Subtotal (line) 4 16" xfId="49272"/>
    <cellStyle name="Subtotal (line) 4 17" xfId="49273"/>
    <cellStyle name="Subtotal (line) 4 18" xfId="49274"/>
    <cellStyle name="Subtotal (line) 4 19" xfId="49275"/>
    <cellStyle name="Subtotal (line) 4 2" xfId="49276"/>
    <cellStyle name="Subtotal (line) 4 2 10" xfId="49277"/>
    <cellStyle name="Subtotal (line) 4 2 11" xfId="49278"/>
    <cellStyle name="Subtotal (line) 4 2 12" xfId="49279"/>
    <cellStyle name="Subtotal (line) 4 2 13" xfId="49280"/>
    <cellStyle name="Subtotal (line) 4 2 14" xfId="49281"/>
    <cellStyle name="Subtotal (line) 4 2 15" xfId="49282"/>
    <cellStyle name="Subtotal (line) 4 2 16" xfId="49283"/>
    <cellStyle name="Subtotal (line) 4 2 17" xfId="49284"/>
    <cellStyle name="Subtotal (line) 4 2 18" xfId="49285"/>
    <cellStyle name="Subtotal (line) 4 2 19" xfId="49286"/>
    <cellStyle name="Subtotal (line) 4 2 2" xfId="49287"/>
    <cellStyle name="Subtotal (line) 4 2 2 10" xfId="49288"/>
    <cellStyle name="Subtotal (line) 4 2 2 11" xfId="49289"/>
    <cellStyle name="Subtotal (line) 4 2 2 12" xfId="49290"/>
    <cellStyle name="Subtotal (line) 4 2 2 13" xfId="49291"/>
    <cellStyle name="Subtotal (line) 4 2 2 14" xfId="49292"/>
    <cellStyle name="Subtotal (line) 4 2 2 15" xfId="49293"/>
    <cellStyle name="Subtotal (line) 4 2 2 16" xfId="49294"/>
    <cellStyle name="Subtotal (line) 4 2 2 17" xfId="49295"/>
    <cellStyle name="Subtotal (line) 4 2 2 18" xfId="49296"/>
    <cellStyle name="Subtotal (line) 4 2 2 19" xfId="49297"/>
    <cellStyle name="Subtotal (line) 4 2 2 2" xfId="49298"/>
    <cellStyle name="Subtotal (line) 4 2 2 2 10" xfId="49299"/>
    <cellStyle name="Subtotal (line) 4 2 2 2 11" xfId="49300"/>
    <cellStyle name="Subtotal (line) 4 2 2 2 12" xfId="49301"/>
    <cellStyle name="Subtotal (line) 4 2 2 2 13" xfId="49302"/>
    <cellStyle name="Subtotal (line) 4 2 2 2 14" xfId="49303"/>
    <cellStyle name="Subtotal (line) 4 2 2 2 15" xfId="49304"/>
    <cellStyle name="Subtotal (line) 4 2 2 2 16" xfId="49305"/>
    <cellStyle name="Subtotal (line) 4 2 2 2 17" xfId="49306"/>
    <cellStyle name="Subtotal (line) 4 2 2 2 18" xfId="49307"/>
    <cellStyle name="Subtotal (line) 4 2 2 2 19" xfId="49308"/>
    <cellStyle name="Subtotal (line) 4 2 2 2 2" xfId="49309"/>
    <cellStyle name="Subtotal (line) 4 2 2 2 20" xfId="49310"/>
    <cellStyle name="Subtotal (line) 4 2 2 2 21" xfId="49311"/>
    <cellStyle name="Subtotal (line) 4 2 2 2 22" xfId="49312"/>
    <cellStyle name="Subtotal (line) 4 2 2 2 23" xfId="49313"/>
    <cellStyle name="Subtotal (line) 4 2 2 2 24" xfId="49314"/>
    <cellStyle name="Subtotal (line) 4 2 2 2 25" xfId="49315"/>
    <cellStyle name="Subtotal (line) 4 2 2 2 26" xfId="49316"/>
    <cellStyle name="Subtotal (line) 4 2 2 2 27" xfId="49317"/>
    <cellStyle name="Subtotal (line) 4 2 2 2 28" xfId="49318"/>
    <cellStyle name="Subtotal (line) 4 2 2 2 29" xfId="49319"/>
    <cellStyle name="Subtotal (line) 4 2 2 2 3" xfId="49320"/>
    <cellStyle name="Subtotal (line) 4 2 2 2 30" xfId="49321"/>
    <cellStyle name="Subtotal (line) 4 2 2 2 31" xfId="49322"/>
    <cellStyle name="Subtotal (line) 4 2 2 2 32" xfId="49323"/>
    <cellStyle name="Subtotal (line) 4 2 2 2 33" xfId="49324"/>
    <cellStyle name="Subtotal (line) 4 2 2 2 34" xfId="49325"/>
    <cellStyle name="Subtotal (line) 4 2 2 2 35" xfId="49326"/>
    <cellStyle name="Subtotal (line) 4 2 2 2 36" xfId="49327"/>
    <cellStyle name="Subtotal (line) 4 2 2 2 37" xfId="49328"/>
    <cellStyle name="Subtotal (line) 4 2 2 2 38" xfId="49329"/>
    <cellStyle name="Subtotal (line) 4 2 2 2 39" xfId="49330"/>
    <cellStyle name="Subtotal (line) 4 2 2 2 4" xfId="49331"/>
    <cellStyle name="Subtotal (line) 4 2 2 2 40" xfId="49332"/>
    <cellStyle name="Subtotal (line) 4 2 2 2 41" xfId="49333"/>
    <cellStyle name="Subtotal (line) 4 2 2 2 42" xfId="49334"/>
    <cellStyle name="Subtotal (line) 4 2 2 2 43" xfId="49335"/>
    <cellStyle name="Subtotal (line) 4 2 2 2 44" xfId="49336"/>
    <cellStyle name="Subtotal (line) 4 2 2 2 45" xfId="49337"/>
    <cellStyle name="Subtotal (line) 4 2 2 2 46" xfId="49338"/>
    <cellStyle name="Subtotal (line) 4 2 2 2 47" xfId="49339"/>
    <cellStyle name="Subtotal (line) 4 2 2 2 48" xfId="49340"/>
    <cellStyle name="Subtotal (line) 4 2 2 2 49" xfId="49341"/>
    <cellStyle name="Subtotal (line) 4 2 2 2 5" xfId="49342"/>
    <cellStyle name="Subtotal (line) 4 2 2 2 6" xfId="49343"/>
    <cellStyle name="Subtotal (line) 4 2 2 2 7" xfId="49344"/>
    <cellStyle name="Subtotal (line) 4 2 2 2 8" xfId="49345"/>
    <cellStyle name="Subtotal (line) 4 2 2 2 9" xfId="49346"/>
    <cellStyle name="Subtotal (line) 4 2 2 20" xfId="49347"/>
    <cellStyle name="Subtotal (line) 4 2 2 21" xfId="49348"/>
    <cellStyle name="Subtotal (line) 4 2 2 22" xfId="49349"/>
    <cellStyle name="Subtotal (line) 4 2 2 23" xfId="49350"/>
    <cellStyle name="Subtotal (line) 4 2 2 24" xfId="49351"/>
    <cellStyle name="Subtotal (line) 4 2 2 25" xfId="49352"/>
    <cellStyle name="Subtotal (line) 4 2 2 26" xfId="49353"/>
    <cellStyle name="Subtotal (line) 4 2 2 27" xfId="49354"/>
    <cellStyle name="Subtotal (line) 4 2 2 28" xfId="49355"/>
    <cellStyle name="Subtotal (line) 4 2 2 29" xfId="49356"/>
    <cellStyle name="Subtotal (line) 4 2 2 3" xfId="49357"/>
    <cellStyle name="Subtotal (line) 4 2 2 30" xfId="49358"/>
    <cellStyle name="Subtotal (line) 4 2 2 31" xfId="49359"/>
    <cellStyle name="Subtotal (line) 4 2 2 32" xfId="49360"/>
    <cellStyle name="Subtotal (line) 4 2 2 33" xfId="49361"/>
    <cellStyle name="Subtotal (line) 4 2 2 34" xfId="49362"/>
    <cellStyle name="Subtotal (line) 4 2 2 35" xfId="49363"/>
    <cellStyle name="Subtotal (line) 4 2 2 36" xfId="49364"/>
    <cellStyle name="Subtotal (line) 4 2 2 37" xfId="49365"/>
    <cellStyle name="Subtotal (line) 4 2 2 38" xfId="49366"/>
    <cellStyle name="Subtotal (line) 4 2 2 39" xfId="49367"/>
    <cellStyle name="Subtotal (line) 4 2 2 4" xfId="49368"/>
    <cellStyle name="Subtotal (line) 4 2 2 40" xfId="49369"/>
    <cellStyle name="Subtotal (line) 4 2 2 41" xfId="49370"/>
    <cellStyle name="Subtotal (line) 4 2 2 42" xfId="49371"/>
    <cellStyle name="Subtotal (line) 4 2 2 43" xfId="49372"/>
    <cellStyle name="Subtotal (line) 4 2 2 44" xfId="49373"/>
    <cellStyle name="Subtotal (line) 4 2 2 45" xfId="49374"/>
    <cellStyle name="Subtotal (line) 4 2 2 46" xfId="49375"/>
    <cellStyle name="Subtotal (line) 4 2 2 47" xfId="49376"/>
    <cellStyle name="Subtotal (line) 4 2 2 48" xfId="49377"/>
    <cellStyle name="Subtotal (line) 4 2 2 49" xfId="49378"/>
    <cellStyle name="Subtotal (line) 4 2 2 5" xfId="49379"/>
    <cellStyle name="Subtotal (line) 4 2 2 50" xfId="49380"/>
    <cellStyle name="Subtotal (line) 4 2 2 6" xfId="49381"/>
    <cellStyle name="Subtotal (line) 4 2 2 7" xfId="49382"/>
    <cellStyle name="Subtotal (line) 4 2 2 8" xfId="49383"/>
    <cellStyle name="Subtotal (line) 4 2 2 9" xfId="49384"/>
    <cellStyle name="Subtotal (line) 4 2 20" xfId="49385"/>
    <cellStyle name="Subtotal (line) 4 2 21" xfId="49386"/>
    <cellStyle name="Subtotal (line) 4 2 22" xfId="49387"/>
    <cellStyle name="Subtotal (line) 4 2 23" xfId="49388"/>
    <cellStyle name="Subtotal (line) 4 2 24" xfId="49389"/>
    <cellStyle name="Subtotal (line) 4 2 25" xfId="49390"/>
    <cellStyle name="Subtotal (line) 4 2 26" xfId="49391"/>
    <cellStyle name="Subtotal (line) 4 2 27" xfId="49392"/>
    <cellStyle name="Subtotal (line) 4 2 28" xfId="49393"/>
    <cellStyle name="Subtotal (line) 4 2 29" xfId="49394"/>
    <cellStyle name="Subtotal (line) 4 2 3" xfId="49395"/>
    <cellStyle name="Subtotal (line) 4 2 3 2" xfId="49396"/>
    <cellStyle name="Subtotal (line) 4 2 3 3" xfId="49397"/>
    <cellStyle name="Subtotal (line) 4 2 3 4" xfId="49398"/>
    <cellStyle name="Subtotal (line) 4 2 3 5" xfId="49399"/>
    <cellStyle name="Subtotal (line) 4 2 3 6" xfId="49400"/>
    <cellStyle name="Subtotal (line) 4 2 30" xfId="49401"/>
    <cellStyle name="Subtotal (line) 4 2 31" xfId="49402"/>
    <cellStyle name="Subtotal (line) 4 2 32" xfId="49403"/>
    <cellStyle name="Subtotal (line) 4 2 33" xfId="49404"/>
    <cellStyle name="Subtotal (line) 4 2 34" xfId="49405"/>
    <cellStyle name="Subtotal (line) 4 2 35" xfId="49406"/>
    <cellStyle name="Subtotal (line) 4 2 36" xfId="49407"/>
    <cellStyle name="Subtotal (line) 4 2 37" xfId="49408"/>
    <cellStyle name="Subtotal (line) 4 2 38" xfId="49409"/>
    <cellStyle name="Subtotal (line) 4 2 39" xfId="49410"/>
    <cellStyle name="Subtotal (line) 4 2 4" xfId="49411"/>
    <cellStyle name="Subtotal (line) 4 2 4 2" xfId="49412"/>
    <cellStyle name="Subtotal (line) 4 2 4 3" xfId="49413"/>
    <cellStyle name="Subtotal (line) 4 2 4 4" xfId="49414"/>
    <cellStyle name="Subtotal (line) 4 2 4 5" xfId="49415"/>
    <cellStyle name="Subtotal (line) 4 2 4 6" xfId="49416"/>
    <cellStyle name="Subtotal (line) 4 2 40" xfId="49417"/>
    <cellStyle name="Subtotal (line) 4 2 41" xfId="49418"/>
    <cellStyle name="Subtotal (line) 4 2 42" xfId="49419"/>
    <cellStyle name="Subtotal (line) 4 2 43" xfId="49420"/>
    <cellStyle name="Subtotal (line) 4 2 44" xfId="49421"/>
    <cellStyle name="Subtotal (line) 4 2 45" xfId="49422"/>
    <cellStyle name="Subtotal (line) 4 2 46" xfId="49423"/>
    <cellStyle name="Subtotal (line) 4 2 5" xfId="49424"/>
    <cellStyle name="Subtotal (line) 4 2 6" xfId="49425"/>
    <cellStyle name="Subtotal (line) 4 2 7" xfId="49426"/>
    <cellStyle name="Subtotal (line) 4 2 8" xfId="49427"/>
    <cellStyle name="Subtotal (line) 4 2 9" xfId="49428"/>
    <cellStyle name="Subtotal (line) 4 20" xfId="49429"/>
    <cellStyle name="Subtotal (line) 4 21" xfId="49430"/>
    <cellStyle name="Subtotal (line) 4 22" xfId="49431"/>
    <cellStyle name="Subtotal (line) 4 23" xfId="49432"/>
    <cellStyle name="Subtotal (line) 4 24" xfId="49433"/>
    <cellStyle name="Subtotal (line) 4 25" xfId="49434"/>
    <cellStyle name="Subtotal (line) 4 26" xfId="49435"/>
    <cellStyle name="Subtotal (line) 4 27" xfId="49436"/>
    <cellStyle name="Subtotal (line) 4 28" xfId="49437"/>
    <cellStyle name="Subtotal (line) 4 29" xfId="49438"/>
    <cellStyle name="Subtotal (line) 4 3" xfId="49439"/>
    <cellStyle name="Subtotal (line) 4 3 10" xfId="49440"/>
    <cellStyle name="Subtotal (line) 4 3 11" xfId="49441"/>
    <cellStyle name="Subtotal (line) 4 3 12" xfId="49442"/>
    <cellStyle name="Subtotal (line) 4 3 13" xfId="49443"/>
    <cellStyle name="Subtotal (line) 4 3 14" xfId="49444"/>
    <cellStyle name="Subtotal (line) 4 3 15" xfId="49445"/>
    <cellStyle name="Subtotal (line) 4 3 16" xfId="49446"/>
    <cellStyle name="Subtotal (line) 4 3 17" xfId="49447"/>
    <cellStyle name="Subtotal (line) 4 3 18" xfId="49448"/>
    <cellStyle name="Subtotal (line) 4 3 19" xfId="49449"/>
    <cellStyle name="Subtotal (line) 4 3 2" xfId="49450"/>
    <cellStyle name="Subtotal (line) 4 3 2 10" xfId="49451"/>
    <cellStyle name="Subtotal (line) 4 3 2 11" xfId="49452"/>
    <cellStyle name="Subtotal (line) 4 3 2 12" xfId="49453"/>
    <cellStyle name="Subtotal (line) 4 3 2 13" xfId="49454"/>
    <cellStyle name="Subtotal (line) 4 3 2 14" xfId="49455"/>
    <cellStyle name="Subtotal (line) 4 3 2 15" xfId="49456"/>
    <cellStyle name="Subtotal (line) 4 3 2 16" xfId="49457"/>
    <cellStyle name="Subtotal (line) 4 3 2 17" xfId="49458"/>
    <cellStyle name="Subtotal (line) 4 3 2 18" xfId="49459"/>
    <cellStyle name="Subtotal (line) 4 3 2 19" xfId="49460"/>
    <cellStyle name="Subtotal (line) 4 3 2 2" xfId="49461"/>
    <cellStyle name="Subtotal (line) 4 3 2 20" xfId="49462"/>
    <cellStyle name="Subtotal (line) 4 3 2 21" xfId="49463"/>
    <cellStyle name="Subtotal (line) 4 3 2 22" xfId="49464"/>
    <cellStyle name="Subtotal (line) 4 3 2 23" xfId="49465"/>
    <cellStyle name="Subtotal (line) 4 3 2 24" xfId="49466"/>
    <cellStyle name="Subtotal (line) 4 3 2 25" xfId="49467"/>
    <cellStyle name="Subtotal (line) 4 3 2 26" xfId="49468"/>
    <cellStyle name="Subtotal (line) 4 3 2 27" xfId="49469"/>
    <cellStyle name="Subtotal (line) 4 3 2 28" xfId="49470"/>
    <cellStyle name="Subtotal (line) 4 3 2 29" xfId="49471"/>
    <cellStyle name="Subtotal (line) 4 3 2 3" xfId="49472"/>
    <cellStyle name="Subtotal (line) 4 3 2 30" xfId="49473"/>
    <cellStyle name="Subtotal (line) 4 3 2 31" xfId="49474"/>
    <cellStyle name="Subtotal (line) 4 3 2 32" xfId="49475"/>
    <cellStyle name="Subtotal (line) 4 3 2 33" xfId="49476"/>
    <cellStyle name="Subtotal (line) 4 3 2 34" xfId="49477"/>
    <cellStyle name="Subtotal (line) 4 3 2 35" xfId="49478"/>
    <cellStyle name="Subtotal (line) 4 3 2 36" xfId="49479"/>
    <cellStyle name="Subtotal (line) 4 3 2 37" xfId="49480"/>
    <cellStyle name="Subtotal (line) 4 3 2 38" xfId="49481"/>
    <cellStyle name="Subtotal (line) 4 3 2 39" xfId="49482"/>
    <cellStyle name="Subtotal (line) 4 3 2 4" xfId="49483"/>
    <cellStyle name="Subtotal (line) 4 3 2 40" xfId="49484"/>
    <cellStyle name="Subtotal (line) 4 3 2 41" xfId="49485"/>
    <cellStyle name="Subtotal (line) 4 3 2 42" xfId="49486"/>
    <cellStyle name="Subtotal (line) 4 3 2 43" xfId="49487"/>
    <cellStyle name="Subtotal (line) 4 3 2 44" xfId="49488"/>
    <cellStyle name="Subtotal (line) 4 3 2 45" xfId="49489"/>
    <cellStyle name="Subtotal (line) 4 3 2 46" xfId="49490"/>
    <cellStyle name="Subtotal (line) 4 3 2 47" xfId="49491"/>
    <cellStyle name="Subtotal (line) 4 3 2 48" xfId="49492"/>
    <cellStyle name="Subtotal (line) 4 3 2 49" xfId="49493"/>
    <cellStyle name="Subtotal (line) 4 3 2 5" xfId="49494"/>
    <cellStyle name="Subtotal (line) 4 3 2 6" xfId="49495"/>
    <cellStyle name="Subtotal (line) 4 3 2 7" xfId="49496"/>
    <cellStyle name="Subtotal (line) 4 3 2 8" xfId="49497"/>
    <cellStyle name="Subtotal (line) 4 3 2 9" xfId="49498"/>
    <cellStyle name="Subtotal (line) 4 3 20" xfId="49499"/>
    <cellStyle name="Subtotal (line) 4 3 21" xfId="49500"/>
    <cellStyle name="Subtotal (line) 4 3 22" xfId="49501"/>
    <cellStyle name="Subtotal (line) 4 3 23" xfId="49502"/>
    <cellStyle name="Subtotal (line) 4 3 24" xfId="49503"/>
    <cellStyle name="Subtotal (line) 4 3 25" xfId="49504"/>
    <cellStyle name="Subtotal (line) 4 3 26" xfId="49505"/>
    <cellStyle name="Subtotal (line) 4 3 27" xfId="49506"/>
    <cellStyle name="Subtotal (line) 4 3 28" xfId="49507"/>
    <cellStyle name="Subtotal (line) 4 3 29" xfId="49508"/>
    <cellStyle name="Subtotal (line) 4 3 3" xfId="49509"/>
    <cellStyle name="Subtotal (line) 4 3 30" xfId="49510"/>
    <cellStyle name="Subtotal (line) 4 3 31" xfId="49511"/>
    <cellStyle name="Subtotal (line) 4 3 32" xfId="49512"/>
    <cellStyle name="Subtotal (line) 4 3 33" xfId="49513"/>
    <cellStyle name="Subtotal (line) 4 3 34" xfId="49514"/>
    <cellStyle name="Subtotal (line) 4 3 35" xfId="49515"/>
    <cellStyle name="Subtotal (line) 4 3 36" xfId="49516"/>
    <cellStyle name="Subtotal (line) 4 3 37" xfId="49517"/>
    <cellStyle name="Subtotal (line) 4 3 38" xfId="49518"/>
    <cellStyle name="Subtotal (line) 4 3 39" xfId="49519"/>
    <cellStyle name="Subtotal (line) 4 3 4" xfId="49520"/>
    <cellStyle name="Subtotal (line) 4 3 40" xfId="49521"/>
    <cellStyle name="Subtotal (line) 4 3 41" xfId="49522"/>
    <cellStyle name="Subtotal (line) 4 3 42" xfId="49523"/>
    <cellStyle name="Subtotal (line) 4 3 43" xfId="49524"/>
    <cellStyle name="Subtotal (line) 4 3 44" xfId="49525"/>
    <cellStyle name="Subtotal (line) 4 3 45" xfId="49526"/>
    <cellStyle name="Subtotal (line) 4 3 46" xfId="49527"/>
    <cellStyle name="Subtotal (line) 4 3 47" xfId="49528"/>
    <cellStyle name="Subtotal (line) 4 3 48" xfId="49529"/>
    <cellStyle name="Subtotal (line) 4 3 49" xfId="49530"/>
    <cellStyle name="Subtotal (line) 4 3 5" xfId="49531"/>
    <cellStyle name="Subtotal (line) 4 3 50" xfId="49532"/>
    <cellStyle name="Subtotal (line) 4 3 6" xfId="49533"/>
    <cellStyle name="Subtotal (line) 4 3 7" xfId="49534"/>
    <cellStyle name="Subtotal (line) 4 3 8" xfId="49535"/>
    <cellStyle name="Subtotal (line) 4 3 9" xfId="49536"/>
    <cellStyle name="Subtotal (line) 4 30" xfId="49537"/>
    <cellStyle name="Subtotal (line) 4 31" xfId="49538"/>
    <cellStyle name="Subtotal (line) 4 32" xfId="49539"/>
    <cellStyle name="Subtotal (line) 4 33" xfId="49540"/>
    <cellStyle name="Subtotal (line) 4 34" xfId="49541"/>
    <cellStyle name="Subtotal (line) 4 35" xfId="49542"/>
    <cellStyle name="Subtotal (line) 4 36" xfId="49543"/>
    <cellStyle name="Subtotal (line) 4 37" xfId="49544"/>
    <cellStyle name="Subtotal (line) 4 38" xfId="49545"/>
    <cellStyle name="Subtotal (line) 4 39" xfId="49546"/>
    <cellStyle name="Subtotal (line) 4 4" xfId="49547"/>
    <cellStyle name="Subtotal (line) 4 4 2" xfId="49548"/>
    <cellStyle name="Subtotal (line) 4 4 3" xfId="49549"/>
    <cellStyle name="Subtotal (line) 4 4 4" xfId="49550"/>
    <cellStyle name="Subtotal (line) 4 4 5" xfId="49551"/>
    <cellStyle name="Subtotal (line) 4 4 6" xfId="49552"/>
    <cellStyle name="Subtotal (line) 4 40" xfId="49553"/>
    <cellStyle name="Subtotal (line) 4 41" xfId="49554"/>
    <cellStyle name="Subtotal (line) 4 42" xfId="49555"/>
    <cellStyle name="Subtotal (line) 4 43" xfId="49556"/>
    <cellStyle name="Subtotal (line) 4 44" xfId="49557"/>
    <cellStyle name="Subtotal (line) 4 45" xfId="49558"/>
    <cellStyle name="Subtotal (line) 4 46" xfId="49559"/>
    <cellStyle name="Subtotal (line) 4 47" xfId="49560"/>
    <cellStyle name="Subtotal (line) 4 48" xfId="49561"/>
    <cellStyle name="Subtotal (line) 4 5" xfId="49562"/>
    <cellStyle name="Subtotal (line) 4 5 2" xfId="49563"/>
    <cellStyle name="Subtotal (line) 4 5 3" xfId="49564"/>
    <cellStyle name="Subtotal (line) 4 5 4" xfId="49565"/>
    <cellStyle name="Subtotal (line) 4 5 5" xfId="49566"/>
    <cellStyle name="Subtotal (line) 4 5 6" xfId="49567"/>
    <cellStyle name="Subtotal (line) 4 6" xfId="49568"/>
    <cellStyle name="Subtotal (line) 4 7" xfId="49569"/>
    <cellStyle name="Subtotal (line) 4 8" xfId="49570"/>
    <cellStyle name="Subtotal (line) 4 9" xfId="49571"/>
    <cellStyle name="Subtotal (line) 5" xfId="49572"/>
    <cellStyle name="Subtotal (line) 5 10" xfId="49573"/>
    <cellStyle name="Subtotal (line) 5 11" xfId="49574"/>
    <cellStyle name="Subtotal (line) 5 12" xfId="49575"/>
    <cellStyle name="Subtotal (line) 5 13" xfId="49576"/>
    <cellStyle name="Subtotal (line) 5 14" xfId="49577"/>
    <cellStyle name="Subtotal (line) 5 15" xfId="49578"/>
    <cellStyle name="Subtotal (line) 5 16" xfId="49579"/>
    <cellStyle name="Subtotal (line) 5 17" xfId="49580"/>
    <cellStyle name="Subtotal (line) 5 18" xfId="49581"/>
    <cellStyle name="Subtotal (line) 5 19" xfId="49582"/>
    <cellStyle name="Subtotal (line) 5 2" xfId="49583"/>
    <cellStyle name="Subtotal (line) 5 2 10" xfId="49584"/>
    <cellStyle name="Subtotal (line) 5 2 11" xfId="49585"/>
    <cellStyle name="Subtotal (line) 5 2 12" xfId="49586"/>
    <cellStyle name="Subtotal (line) 5 2 13" xfId="49587"/>
    <cellStyle name="Subtotal (line) 5 2 14" xfId="49588"/>
    <cellStyle name="Subtotal (line) 5 2 15" xfId="49589"/>
    <cellStyle name="Subtotal (line) 5 2 16" xfId="49590"/>
    <cellStyle name="Subtotal (line) 5 2 17" xfId="49591"/>
    <cellStyle name="Subtotal (line) 5 2 18" xfId="49592"/>
    <cellStyle name="Subtotal (line) 5 2 19" xfId="49593"/>
    <cellStyle name="Subtotal (line) 5 2 2" xfId="49594"/>
    <cellStyle name="Subtotal (line) 5 2 2 10" xfId="49595"/>
    <cellStyle name="Subtotal (line) 5 2 2 11" xfId="49596"/>
    <cellStyle name="Subtotal (line) 5 2 2 12" xfId="49597"/>
    <cellStyle name="Subtotal (line) 5 2 2 13" xfId="49598"/>
    <cellStyle name="Subtotal (line) 5 2 2 14" xfId="49599"/>
    <cellStyle name="Subtotal (line) 5 2 2 15" xfId="49600"/>
    <cellStyle name="Subtotal (line) 5 2 2 16" xfId="49601"/>
    <cellStyle name="Subtotal (line) 5 2 2 17" xfId="49602"/>
    <cellStyle name="Subtotal (line) 5 2 2 18" xfId="49603"/>
    <cellStyle name="Subtotal (line) 5 2 2 19" xfId="49604"/>
    <cellStyle name="Subtotal (line) 5 2 2 2" xfId="49605"/>
    <cellStyle name="Subtotal (line) 5 2 2 2 10" xfId="49606"/>
    <cellStyle name="Subtotal (line) 5 2 2 2 11" xfId="49607"/>
    <cellStyle name="Subtotal (line) 5 2 2 2 12" xfId="49608"/>
    <cellStyle name="Subtotal (line) 5 2 2 2 13" xfId="49609"/>
    <cellStyle name="Subtotal (line) 5 2 2 2 14" xfId="49610"/>
    <cellStyle name="Subtotal (line) 5 2 2 2 15" xfId="49611"/>
    <cellStyle name="Subtotal (line) 5 2 2 2 16" xfId="49612"/>
    <cellStyle name="Subtotal (line) 5 2 2 2 17" xfId="49613"/>
    <cellStyle name="Subtotal (line) 5 2 2 2 18" xfId="49614"/>
    <cellStyle name="Subtotal (line) 5 2 2 2 19" xfId="49615"/>
    <cellStyle name="Subtotal (line) 5 2 2 2 2" xfId="49616"/>
    <cellStyle name="Subtotal (line) 5 2 2 2 20" xfId="49617"/>
    <cellStyle name="Subtotal (line) 5 2 2 2 21" xfId="49618"/>
    <cellStyle name="Subtotal (line) 5 2 2 2 22" xfId="49619"/>
    <cellStyle name="Subtotal (line) 5 2 2 2 23" xfId="49620"/>
    <cellStyle name="Subtotal (line) 5 2 2 2 24" xfId="49621"/>
    <cellStyle name="Subtotal (line) 5 2 2 2 25" xfId="49622"/>
    <cellStyle name="Subtotal (line) 5 2 2 2 26" xfId="49623"/>
    <cellStyle name="Subtotal (line) 5 2 2 2 27" xfId="49624"/>
    <cellStyle name="Subtotal (line) 5 2 2 2 28" xfId="49625"/>
    <cellStyle name="Subtotal (line) 5 2 2 2 29" xfId="49626"/>
    <cellStyle name="Subtotal (line) 5 2 2 2 3" xfId="49627"/>
    <cellStyle name="Subtotal (line) 5 2 2 2 30" xfId="49628"/>
    <cellStyle name="Subtotal (line) 5 2 2 2 31" xfId="49629"/>
    <cellStyle name="Subtotal (line) 5 2 2 2 32" xfId="49630"/>
    <cellStyle name="Subtotal (line) 5 2 2 2 33" xfId="49631"/>
    <cellStyle name="Subtotal (line) 5 2 2 2 34" xfId="49632"/>
    <cellStyle name="Subtotal (line) 5 2 2 2 35" xfId="49633"/>
    <cellStyle name="Subtotal (line) 5 2 2 2 36" xfId="49634"/>
    <cellStyle name="Subtotal (line) 5 2 2 2 37" xfId="49635"/>
    <cellStyle name="Subtotal (line) 5 2 2 2 38" xfId="49636"/>
    <cellStyle name="Subtotal (line) 5 2 2 2 39" xfId="49637"/>
    <cellStyle name="Subtotal (line) 5 2 2 2 4" xfId="49638"/>
    <cellStyle name="Subtotal (line) 5 2 2 2 40" xfId="49639"/>
    <cellStyle name="Subtotal (line) 5 2 2 2 41" xfId="49640"/>
    <cellStyle name="Subtotal (line) 5 2 2 2 42" xfId="49641"/>
    <cellStyle name="Subtotal (line) 5 2 2 2 43" xfId="49642"/>
    <cellStyle name="Subtotal (line) 5 2 2 2 44" xfId="49643"/>
    <cellStyle name="Subtotal (line) 5 2 2 2 45" xfId="49644"/>
    <cellStyle name="Subtotal (line) 5 2 2 2 46" xfId="49645"/>
    <cellStyle name="Subtotal (line) 5 2 2 2 47" xfId="49646"/>
    <cellStyle name="Subtotal (line) 5 2 2 2 48" xfId="49647"/>
    <cellStyle name="Subtotal (line) 5 2 2 2 49" xfId="49648"/>
    <cellStyle name="Subtotal (line) 5 2 2 2 5" xfId="49649"/>
    <cellStyle name="Subtotal (line) 5 2 2 2 6" xfId="49650"/>
    <cellStyle name="Subtotal (line) 5 2 2 2 7" xfId="49651"/>
    <cellStyle name="Subtotal (line) 5 2 2 2 8" xfId="49652"/>
    <cellStyle name="Subtotal (line) 5 2 2 2 9" xfId="49653"/>
    <cellStyle name="Subtotal (line) 5 2 2 20" xfId="49654"/>
    <cellStyle name="Subtotal (line) 5 2 2 21" xfId="49655"/>
    <cellStyle name="Subtotal (line) 5 2 2 22" xfId="49656"/>
    <cellStyle name="Subtotal (line) 5 2 2 23" xfId="49657"/>
    <cellStyle name="Subtotal (line) 5 2 2 24" xfId="49658"/>
    <cellStyle name="Subtotal (line) 5 2 2 25" xfId="49659"/>
    <cellStyle name="Subtotal (line) 5 2 2 26" xfId="49660"/>
    <cellStyle name="Subtotal (line) 5 2 2 27" xfId="49661"/>
    <cellStyle name="Subtotal (line) 5 2 2 28" xfId="49662"/>
    <cellStyle name="Subtotal (line) 5 2 2 29" xfId="49663"/>
    <cellStyle name="Subtotal (line) 5 2 2 3" xfId="49664"/>
    <cellStyle name="Subtotal (line) 5 2 2 30" xfId="49665"/>
    <cellStyle name="Subtotal (line) 5 2 2 31" xfId="49666"/>
    <cellStyle name="Subtotal (line) 5 2 2 32" xfId="49667"/>
    <cellStyle name="Subtotal (line) 5 2 2 33" xfId="49668"/>
    <cellStyle name="Subtotal (line) 5 2 2 34" xfId="49669"/>
    <cellStyle name="Subtotal (line) 5 2 2 35" xfId="49670"/>
    <cellStyle name="Subtotal (line) 5 2 2 36" xfId="49671"/>
    <cellStyle name="Subtotal (line) 5 2 2 37" xfId="49672"/>
    <cellStyle name="Subtotal (line) 5 2 2 38" xfId="49673"/>
    <cellStyle name="Subtotal (line) 5 2 2 39" xfId="49674"/>
    <cellStyle name="Subtotal (line) 5 2 2 4" xfId="49675"/>
    <cellStyle name="Subtotal (line) 5 2 2 40" xfId="49676"/>
    <cellStyle name="Subtotal (line) 5 2 2 41" xfId="49677"/>
    <cellStyle name="Subtotal (line) 5 2 2 42" xfId="49678"/>
    <cellStyle name="Subtotal (line) 5 2 2 43" xfId="49679"/>
    <cellStyle name="Subtotal (line) 5 2 2 44" xfId="49680"/>
    <cellStyle name="Subtotal (line) 5 2 2 45" xfId="49681"/>
    <cellStyle name="Subtotal (line) 5 2 2 46" xfId="49682"/>
    <cellStyle name="Subtotal (line) 5 2 2 47" xfId="49683"/>
    <cellStyle name="Subtotal (line) 5 2 2 48" xfId="49684"/>
    <cellStyle name="Subtotal (line) 5 2 2 49" xfId="49685"/>
    <cellStyle name="Subtotal (line) 5 2 2 5" xfId="49686"/>
    <cellStyle name="Subtotal (line) 5 2 2 50" xfId="49687"/>
    <cellStyle name="Subtotal (line) 5 2 2 6" xfId="49688"/>
    <cellStyle name="Subtotal (line) 5 2 2 7" xfId="49689"/>
    <cellStyle name="Subtotal (line) 5 2 2 8" xfId="49690"/>
    <cellStyle name="Subtotal (line) 5 2 2 9" xfId="49691"/>
    <cellStyle name="Subtotal (line) 5 2 20" xfId="49692"/>
    <cellStyle name="Subtotal (line) 5 2 21" xfId="49693"/>
    <cellStyle name="Subtotal (line) 5 2 22" xfId="49694"/>
    <cellStyle name="Subtotal (line) 5 2 23" xfId="49695"/>
    <cellStyle name="Subtotal (line) 5 2 24" xfId="49696"/>
    <cellStyle name="Subtotal (line) 5 2 25" xfId="49697"/>
    <cellStyle name="Subtotal (line) 5 2 26" xfId="49698"/>
    <cellStyle name="Subtotal (line) 5 2 27" xfId="49699"/>
    <cellStyle name="Subtotal (line) 5 2 28" xfId="49700"/>
    <cellStyle name="Subtotal (line) 5 2 29" xfId="49701"/>
    <cellStyle name="Subtotal (line) 5 2 3" xfId="49702"/>
    <cellStyle name="Subtotal (line) 5 2 3 2" xfId="49703"/>
    <cellStyle name="Subtotal (line) 5 2 3 3" xfId="49704"/>
    <cellStyle name="Subtotal (line) 5 2 3 4" xfId="49705"/>
    <cellStyle name="Subtotal (line) 5 2 3 5" xfId="49706"/>
    <cellStyle name="Subtotal (line) 5 2 3 6" xfId="49707"/>
    <cellStyle name="Subtotal (line) 5 2 30" xfId="49708"/>
    <cellStyle name="Subtotal (line) 5 2 31" xfId="49709"/>
    <cellStyle name="Subtotal (line) 5 2 32" xfId="49710"/>
    <cellStyle name="Subtotal (line) 5 2 33" xfId="49711"/>
    <cellStyle name="Subtotal (line) 5 2 34" xfId="49712"/>
    <cellStyle name="Subtotal (line) 5 2 35" xfId="49713"/>
    <cellStyle name="Subtotal (line) 5 2 36" xfId="49714"/>
    <cellStyle name="Subtotal (line) 5 2 37" xfId="49715"/>
    <cellStyle name="Subtotal (line) 5 2 38" xfId="49716"/>
    <cellStyle name="Subtotal (line) 5 2 39" xfId="49717"/>
    <cellStyle name="Subtotal (line) 5 2 4" xfId="49718"/>
    <cellStyle name="Subtotal (line) 5 2 4 2" xfId="49719"/>
    <cellStyle name="Subtotal (line) 5 2 4 3" xfId="49720"/>
    <cellStyle name="Subtotal (line) 5 2 4 4" xfId="49721"/>
    <cellStyle name="Subtotal (line) 5 2 4 5" xfId="49722"/>
    <cellStyle name="Subtotal (line) 5 2 4 6" xfId="49723"/>
    <cellStyle name="Subtotal (line) 5 2 40" xfId="49724"/>
    <cellStyle name="Subtotal (line) 5 2 41" xfId="49725"/>
    <cellStyle name="Subtotal (line) 5 2 42" xfId="49726"/>
    <cellStyle name="Subtotal (line) 5 2 43" xfId="49727"/>
    <cellStyle name="Subtotal (line) 5 2 44" xfId="49728"/>
    <cellStyle name="Subtotal (line) 5 2 45" xfId="49729"/>
    <cellStyle name="Subtotal (line) 5 2 46" xfId="49730"/>
    <cellStyle name="Subtotal (line) 5 2 5" xfId="49731"/>
    <cellStyle name="Subtotal (line) 5 2 6" xfId="49732"/>
    <cellStyle name="Subtotal (line) 5 2 7" xfId="49733"/>
    <cellStyle name="Subtotal (line) 5 2 8" xfId="49734"/>
    <cellStyle name="Subtotal (line) 5 2 9" xfId="49735"/>
    <cellStyle name="Subtotal (line) 5 20" xfId="49736"/>
    <cellStyle name="Subtotal (line) 5 21" xfId="49737"/>
    <cellStyle name="Subtotal (line) 5 22" xfId="49738"/>
    <cellStyle name="Subtotal (line) 5 23" xfId="49739"/>
    <cellStyle name="Subtotal (line) 5 24" xfId="49740"/>
    <cellStyle name="Subtotal (line) 5 25" xfId="49741"/>
    <cellStyle name="Subtotal (line) 5 26" xfId="49742"/>
    <cellStyle name="Subtotal (line) 5 27" xfId="49743"/>
    <cellStyle name="Subtotal (line) 5 28" xfId="49744"/>
    <cellStyle name="Subtotal (line) 5 29" xfId="49745"/>
    <cellStyle name="Subtotal (line) 5 3" xfId="49746"/>
    <cellStyle name="Subtotal (line) 5 3 10" xfId="49747"/>
    <cellStyle name="Subtotal (line) 5 3 11" xfId="49748"/>
    <cellStyle name="Subtotal (line) 5 3 12" xfId="49749"/>
    <cellStyle name="Subtotal (line) 5 3 13" xfId="49750"/>
    <cellStyle name="Subtotal (line) 5 3 14" xfId="49751"/>
    <cellStyle name="Subtotal (line) 5 3 15" xfId="49752"/>
    <cellStyle name="Subtotal (line) 5 3 16" xfId="49753"/>
    <cellStyle name="Subtotal (line) 5 3 17" xfId="49754"/>
    <cellStyle name="Subtotal (line) 5 3 18" xfId="49755"/>
    <cellStyle name="Subtotal (line) 5 3 19" xfId="49756"/>
    <cellStyle name="Subtotal (line) 5 3 2" xfId="49757"/>
    <cellStyle name="Subtotal (line) 5 3 2 10" xfId="49758"/>
    <cellStyle name="Subtotal (line) 5 3 2 11" xfId="49759"/>
    <cellStyle name="Subtotal (line) 5 3 2 12" xfId="49760"/>
    <cellStyle name="Subtotal (line) 5 3 2 13" xfId="49761"/>
    <cellStyle name="Subtotal (line) 5 3 2 14" xfId="49762"/>
    <cellStyle name="Subtotal (line) 5 3 2 15" xfId="49763"/>
    <cellStyle name="Subtotal (line) 5 3 2 16" xfId="49764"/>
    <cellStyle name="Subtotal (line) 5 3 2 17" xfId="49765"/>
    <cellStyle name="Subtotal (line) 5 3 2 18" xfId="49766"/>
    <cellStyle name="Subtotal (line) 5 3 2 19" xfId="49767"/>
    <cellStyle name="Subtotal (line) 5 3 2 2" xfId="49768"/>
    <cellStyle name="Subtotal (line) 5 3 2 20" xfId="49769"/>
    <cellStyle name="Subtotal (line) 5 3 2 21" xfId="49770"/>
    <cellStyle name="Subtotal (line) 5 3 2 22" xfId="49771"/>
    <cellStyle name="Subtotal (line) 5 3 2 23" xfId="49772"/>
    <cellStyle name="Subtotal (line) 5 3 2 24" xfId="49773"/>
    <cellStyle name="Subtotal (line) 5 3 2 25" xfId="49774"/>
    <cellStyle name="Subtotal (line) 5 3 2 26" xfId="49775"/>
    <cellStyle name="Subtotal (line) 5 3 2 27" xfId="49776"/>
    <cellStyle name="Subtotal (line) 5 3 2 28" xfId="49777"/>
    <cellStyle name="Subtotal (line) 5 3 2 29" xfId="49778"/>
    <cellStyle name="Subtotal (line) 5 3 2 3" xfId="49779"/>
    <cellStyle name="Subtotal (line) 5 3 2 30" xfId="49780"/>
    <cellStyle name="Subtotal (line) 5 3 2 31" xfId="49781"/>
    <cellStyle name="Subtotal (line) 5 3 2 32" xfId="49782"/>
    <cellStyle name="Subtotal (line) 5 3 2 33" xfId="49783"/>
    <cellStyle name="Subtotal (line) 5 3 2 34" xfId="49784"/>
    <cellStyle name="Subtotal (line) 5 3 2 35" xfId="49785"/>
    <cellStyle name="Subtotal (line) 5 3 2 36" xfId="49786"/>
    <cellStyle name="Subtotal (line) 5 3 2 37" xfId="49787"/>
    <cellStyle name="Subtotal (line) 5 3 2 38" xfId="49788"/>
    <cellStyle name="Subtotal (line) 5 3 2 39" xfId="49789"/>
    <cellStyle name="Subtotal (line) 5 3 2 4" xfId="49790"/>
    <cellStyle name="Subtotal (line) 5 3 2 40" xfId="49791"/>
    <cellStyle name="Subtotal (line) 5 3 2 41" xfId="49792"/>
    <cellStyle name="Subtotal (line) 5 3 2 42" xfId="49793"/>
    <cellStyle name="Subtotal (line) 5 3 2 43" xfId="49794"/>
    <cellStyle name="Subtotal (line) 5 3 2 44" xfId="49795"/>
    <cellStyle name="Subtotal (line) 5 3 2 45" xfId="49796"/>
    <cellStyle name="Subtotal (line) 5 3 2 46" xfId="49797"/>
    <cellStyle name="Subtotal (line) 5 3 2 47" xfId="49798"/>
    <cellStyle name="Subtotal (line) 5 3 2 48" xfId="49799"/>
    <cellStyle name="Subtotal (line) 5 3 2 49" xfId="49800"/>
    <cellStyle name="Subtotal (line) 5 3 2 5" xfId="49801"/>
    <cellStyle name="Subtotal (line) 5 3 2 6" xfId="49802"/>
    <cellStyle name="Subtotal (line) 5 3 2 7" xfId="49803"/>
    <cellStyle name="Subtotal (line) 5 3 2 8" xfId="49804"/>
    <cellStyle name="Subtotal (line) 5 3 2 9" xfId="49805"/>
    <cellStyle name="Subtotal (line) 5 3 20" xfId="49806"/>
    <cellStyle name="Subtotal (line) 5 3 21" xfId="49807"/>
    <cellStyle name="Subtotal (line) 5 3 22" xfId="49808"/>
    <cellStyle name="Subtotal (line) 5 3 23" xfId="49809"/>
    <cellStyle name="Subtotal (line) 5 3 24" xfId="49810"/>
    <cellStyle name="Subtotal (line) 5 3 25" xfId="49811"/>
    <cellStyle name="Subtotal (line) 5 3 26" xfId="49812"/>
    <cellStyle name="Subtotal (line) 5 3 27" xfId="49813"/>
    <cellStyle name="Subtotal (line) 5 3 28" xfId="49814"/>
    <cellStyle name="Subtotal (line) 5 3 29" xfId="49815"/>
    <cellStyle name="Subtotal (line) 5 3 3" xfId="49816"/>
    <cellStyle name="Subtotal (line) 5 3 30" xfId="49817"/>
    <cellStyle name="Subtotal (line) 5 3 31" xfId="49818"/>
    <cellStyle name="Subtotal (line) 5 3 32" xfId="49819"/>
    <cellStyle name="Subtotal (line) 5 3 33" xfId="49820"/>
    <cellStyle name="Subtotal (line) 5 3 34" xfId="49821"/>
    <cellStyle name="Subtotal (line) 5 3 35" xfId="49822"/>
    <cellStyle name="Subtotal (line) 5 3 36" xfId="49823"/>
    <cellStyle name="Subtotal (line) 5 3 37" xfId="49824"/>
    <cellStyle name="Subtotal (line) 5 3 38" xfId="49825"/>
    <cellStyle name="Subtotal (line) 5 3 39" xfId="49826"/>
    <cellStyle name="Subtotal (line) 5 3 4" xfId="49827"/>
    <cellStyle name="Subtotal (line) 5 3 40" xfId="49828"/>
    <cellStyle name="Subtotal (line) 5 3 41" xfId="49829"/>
    <cellStyle name="Subtotal (line) 5 3 42" xfId="49830"/>
    <cellStyle name="Subtotal (line) 5 3 43" xfId="49831"/>
    <cellStyle name="Subtotal (line) 5 3 44" xfId="49832"/>
    <cellStyle name="Subtotal (line) 5 3 45" xfId="49833"/>
    <cellStyle name="Subtotal (line) 5 3 46" xfId="49834"/>
    <cellStyle name="Subtotal (line) 5 3 47" xfId="49835"/>
    <cellStyle name="Subtotal (line) 5 3 48" xfId="49836"/>
    <cellStyle name="Subtotal (line) 5 3 49" xfId="49837"/>
    <cellStyle name="Subtotal (line) 5 3 5" xfId="49838"/>
    <cellStyle name="Subtotal (line) 5 3 50" xfId="49839"/>
    <cellStyle name="Subtotal (line) 5 3 6" xfId="49840"/>
    <cellStyle name="Subtotal (line) 5 3 7" xfId="49841"/>
    <cellStyle name="Subtotal (line) 5 3 8" xfId="49842"/>
    <cellStyle name="Subtotal (line) 5 3 9" xfId="49843"/>
    <cellStyle name="Subtotal (line) 5 30" xfId="49844"/>
    <cellStyle name="Subtotal (line) 5 31" xfId="49845"/>
    <cellStyle name="Subtotal (line) 5 32" xfId="49846"/>
    <cellStyle name="Subtotal (line) 5 33" xfId="49847"/>
    <cellStyle name="Subtotal (line) 5 34" xfId="49848"/>
    <cellStyle name="Subtotal (line) 5 35" xfId="49849"/>
    <cellStyle name="Subtotal (line) 5 36" xfId="49850"/>
    <cellStyle name="Subtotal (line) 5 37" xfId="49851"/>
    <cellStyle name="Subtotal (line) 5 38" xfId="49852"/>
    <cellStyle name="Subtotal (line) 5 39" xfId="49853"/>
    <cellStyle name="Subtotal (line) 5 4" xfId="49854"/>
    <cellStyle name="Subtotal (line) 5 4 2" xfId="49855"/>
    <cellStyle name="Subtotal (line) 5 4 3" xfId="49856"/>
    <cellStyle name="Subtotal (line) 5 4 4" xfId="49857"/>
    <cellStyle name="Subtotal (line) 5 4 5" xfId="49858"/>
    <cellStyle name="Subtotal (line) 5 4 6" xfId="49859"/>
    <cellStyle name="Subtotal (line) 5 40" xfId="49860"/>
    <cellStyle name="Subtotal (line) 5 41" xfId="49861"/>
    <cellStyle name="Subtotal (line) 5 42" xfId="49862"/>
    <cellStyle name="Subtotal (line) 5 43" xfId="49863"/>
    <cellStyle name="Subtotal (line) 5 44" xfId="49864"/>
    <cellStyle name="Subtotal (line) 5 45" xfId="49865"/>
    <cellStyle name="Subtotal (line) 5 46" xfId="49866"/>
    <cellStyle name="Subtotal (line) 5 47" xfId="49867"/>
    <cellStyle name="Subtotal (line) 5 48" xfId="49868"/>
    <cellStyle name="Subtotal (line) 5 5" xfId="49869"/>
    <cellStyle name="Subtotal (line) 5 5 2" xfId="49870"/>
    <cellStyle name="Subtotal (line) 5 5 3" xfId="49871"/>
    <cellStyle name="Subtotal (line) 5 5 4" xfId="49872"/>
    <cellStyle name="Subtotal (line) 5 5 5" xfId="49873"/>
    <cellStyle name="Subtotal (line) 5 5 6" xfId="49874"/>
    <cellStyle name="Subtotal (line) 5 6" xfId="49875"/>
    <cellStyle name="Subtotal (line) 5 7" xfId="49876"/>
    <cellStyle name="Subtotal (line) 5 8" xfId="49877"/>
    <cellStyle name="Subtotal (line) 5 9" xfId="49878"/>
    <cellStyle name="Subtotal (line) 6" xfId="49879"/>
    <cellStyle name="Subtotal (line) 6 10" xfId="49880"/>
    <cellStyle name="Subtotal (line) 6 11" xfId="49881"/>
    <cellStyle name="Subtotal (line) 6 12" xfId="49882"/>
    <cellStyle name="Subtotal (line) 6 13" xfId="49883"/>
    <cellStyle name="Subtotal (line) 6 14" xfId="49884"/>
    <cellStyle name="Subtotal (line) 6 15" xfId="49885"/>
    <cellStyle name="Subtotal (line) 6 16" xfId="49886"/>
    <cellStyle name="Subtotal (line) 6 17" xfId="49887"/>
    <cellStyle name="Subtotal (line) 6 18" xfId="49888"/>
    <cellStyle name="Subtotal (line) 6 19" xfId="49889"/>
    <cellStyle name="Subtotal (line) 6 2" xfId="49890"/>
    <cellStyle name="Subtotal (line) 6 2 10" xfId="49891"/>
    <cellStyle name="Subtotal (line) 6 2 11" xfId="49892"/>
    <cellStyle name="Subtotal (line) 6 2 12" xfId="49893"/>
    <cellStyle name="Subtotal (line) 6 2 13" xfId="49894"/>
    <cellStyle name="Subtotal (line) 6 2 14" xfId="49895"/>
    <cellStyle name="Subtotal (line) 6 2 15" xfId="49896"/>
    <cellStyle name="Subtotal (line) 6 2 16" xfId="49897"/>
    <cellStyle name="Subtotal (line) 6 2 17" xfId="49898"/>
    <cellStyle name="Subtotal (line) 6 2 18" xfId="49899"/>
    <cellStyle name="Subtotal (line) 6 2 19" xfId="49900"/>
    <cellStyle name="Subtotal (line) 6 2 2" xfId="49901"/>
    <cellStyle name="Subtotal (line) 6 2 2 10" xfId="49902"/>
    <cellStyle name="Subtotal (line) 6 2 2 11" xfId="49903"/>
    <cellStyle name="Subtotal (line) 6 2 2 12" xfId="49904"/>
    <cellStyle name="Subtotal (line) 6 2 2 13" xfId="49905"/>
    <cellStyle name="Subtotal (line) 6 2 2 14" xfId="49906"/>
    <cellStyle name="Subtotal (line) 6 2 2 15" xfId="49907"/>
    <cellStyle name="Subtotal (line) 6 2 2 16" xfId="49908"/>
    <cellStyle name="Subtotal (line) 6 2 2 17" xfId="49909"/>
    <cellStyle name="Subtotal (line) 6 2 2 18" xfId="49910"/>
    <cellStyle name="Subtotal (line) 6 2 2 19" xfId="49911"/>
    <cellStyle name="Subtotal (line) 6 2 2 2" xfId="49912"/>
    <cellStyle name="Subtotal (line) 6 2 2 2 10" xfId="49913"/>
    <cellStyle name="Subtotal (line) 6 2 2 2 11" xfId="49914"/>
    <cellStyle name="Subtotal (line) 6 2 2 2 12" xfId="49915"/>
    <cellStyle name="Subtotal (line) 6 2 2 2 13" xfId="49916"/>
    <cellStyle name="Subtotal (line) 6 2 2 2 14" xfId="49917"/>
    <cellStyle name="Subtotal (line) 6 2 2 2 15" xfId="49918"/>
    <cellStyle name="Subtotal (line) 6 2 2 2 16" xfId="49919"/>
    <cellStyle name="Subtotal (line) 6 2 2 2 17" xfId="49920"/>
    <cellStyle name="Subtotal (line) 6 2 2 2 18" xfId="49921"/>
    <cellStyle name="Subtotal (line) 6 2 2 2 19" xfId="49922"/>
    <cellStyle name="Subtotal (line) 6 2 2 2 2" xfId="49923"/>
    <cellStyle name="Subtotal (line) 6 2 2 2 20" xfId="49924"/>
    <cellStyle name="Subtotal (line) 6 2 2 2 21" xfId="49925"/>
    <cellStyle name="Subtotal (line) 6 2 2 2 22" xfId="49926"/>
    <cellStyle name="Subtotal (line) 6 2 2 2 23" xfId="49927"/>
    <cellStyle name="Subtotal (line) 6 2 2 2 24" xfId="49928"/>
    <cellStyle name="Subtotal (line) 6 2 2 2 25" xfId="49929"/>
    <cellStyle name="Subtotal (line) 6 2 2 2 26" xfId="49930"/>
    <cellStyle name="Subtotal (line) 6 2 2 2 27" xfId="49931"/>
    <cellStyle name="Subtotal (line) 6 2 2 2 28" xfId="49932"/>
    <cellStyle name="Subtotal (line) 6 2 2 2 29" xfId="49933"/>
    <cellStyle name="Subtotal (line) 6 2 2 2 3" xfId="49934"/>
    <cellStyle name="Subtotal (line) 6 2 2 2 30" xfId="49935"/>
    <cellStyle name="Subtotal (line) 6 2 2 2 31" xfId="49936"/>
    <cellStyle name="Subtotal (line) 6 2 2 2 32" xfId="49937"/>
    <cellStyle name="Subtotal (line) 6 2 2 2 33" xfId="49938"/>
    <cellStyle name="Subtotal (line) 6 2 2 2 34" xfId="49939"/>
    <cellStyle name="Subtotal (line) 6 2 2 2 35" xfId="49940"/>
    <cellStyle name="Subtotal (line) 6 2 2 2 36" xfId="49941"/>
    <cellStyle name="Subtotal (line) 6 2 2 2 37" xfId="49942"/>
    <cellStyle name="Subtotal (line) 6 2 2 2 38" xfId="49943"/>
    <cellStyle name="Subtotal (line) 6 2 2 2 39" xfId="49944"/>
    <cellStyle name="Subtotal (line) 6 2 2 2 4" xfId="49945"/>
    <cellStyle name="Subtotal (line) 6 2 2 2 40" xfId="49946"/>
    <cellStyle name="Subtotal (line) 6 2 2 2 41" xfId="49947"/>
    <cellStyle name="Subtotal (line) 6 2 2 2 42" xfId="49948"/>
    <cellStyle name="Subtotal (line) 6 2 2 2 43" xfId="49949"/>
    <cellStyle name="Subtotal (line) 6 2 2 2 44" xfId="49950"/>
    <cellStyle name="Subtotal (line) 6 2 2 2 45" xfId="49951"/>
    <cellStyle name="Subtotal (line) 6 2 2 2 46" xfId="49952"/>
    <cellStyle name="Subtotal (line) 6 2 2 2 47" xfId="49953"/>
    <cellStyle name="Subtotal (line) 6 2 2 2 48" xfId="49954"/>
    <cellStyle name="Subtotal (line) 6 2 2 2 49" xfId="49955"/>
    <cellStyle name="Subtotal (line) 6 2 2 2 5" xfId="49956"/>
    <cellStyle name="Subtotal (line) 6 2 2 2 6" xfId="49957"/>
    <cellStyle name="Subtotal (line) 6 2 2 2 7" xfId="49958"/>
    <cellStyle name="Subtotal (line) 6 2 2 2 8" xfId="49959"/>
    <cellStyle name="Subtotal (line) 6 2 2 2 9" xfId="49960"/>
    <cellStyle name="Subtotal (line) 6 2 2 20" xfId="49961"/>
    <cellStyle name="Subtotal (line) 6 2 2 21" xfId="49962"/>
    <cellStyle name="Subtotal (line) 6 2 2 22" xfId="49963"/>
    <cellStyle name="Subtotal (line) 6 2 2 23" xfId="49964"/>
    <cellStyle name="Subtotal (line) 6 2 2 24" xfId="49965"/>
    <cellStyle name="Subtotal (line) 6 2 2 25" xfId="49966"/>
    <cellStyle name="Subtotal (line) 6 2 2 26" xfId="49967"/>
    <cellStyle name="Subtotal (line) 6 2 2 27" xfId="49968"/>
    <cellStyle name="Subtotal (line) 6 2 2 28" xfId="49969"/>
    <cellStyle name="Subtotal (line) 6 2 2 29" xfId="49970"/>
    <cellStyle name="Subtotal (line) 6 2 2 3" xfId="49971"/>
    <cellStyle name="Subtotal (line) 6 2 2 30" xfId="49972"/>
    <cellStyle name="Subtotal (line) 6 2 2 31" xfId="49973"/>
    <cellStyle name="Subtotal (line) 6 2 2 32" xfId="49974"/>
    <cellStyle name="Subtotal (line) 6 2 2 33" xfId="49975"/>
    <cellStyle name="Subtotal (line) 6 2 2 34" xfId="49976"/>
    <cellStyle name="Subtotal (line) 6 2 2 35" xfId="49977"/>
    <cellStyle name="Subtotal (line) 6 2 2 36" xfId="49978"/>
    <cellStyle name="Subtotal (line) 6 2 2 37" xfId="49979"/>
    <cellStyle name="Subtotal (line) 6 2 2 38" xfId="49980"/>
    <cellStyle name="Subtotal (line) 6 2 2 39" xfId="49981"/>
    <cellStyle name="Subtotal (line) 6 2 2 4" xfId="49982"/>
    <cellStyle name="Subtotal (line) 6 2 2 40" xfId="49983"/>
    <cellStyle name="Subtotal (line) 6 2 2 41" xfId="49984"/>
    <cellStyle name="Subtotal (line) 6 2 2 42" xfId="49985"/>
    <cellStyle name="Subtotal (line) 6 2 2 43" xfId="49986"/>
    <cellStyle name="Subtotal (line) 6 2 2 44" xfId="49987"/>
    <cellStyle name="Subtotal (line) 6 2 2 45" xfId="49988"/>
    <cellStyle name="Subtotal (line) 6 2 2 46" xfId="49989"/>
    <cellStyle name="Subtotal (line) 6 2 2 47" xfId="49990"/>
    <cellStyle name="Subtotal (line) 6 2 2 48" xfId="49991"/>
    <cellStyle name="Subtotal (line) 6 2 2 49" xfId="49992"/>
    <cellStyle name="Subtotal (line) 6 2 2 5" xfId="49993"/>
    <cellStyle name="Subtotal (line) 6 2 2 50" xfId="49994"/>
    <cellStyle name="Subtotal (line) 6 2 2 6" xfId="49995"/>
    <cellStyle name="Subtotal (line) 6 2 2 7" xfId="49996"/>
    <cellStyle name="Subtotal (line) 6 2 2 8" xfId="49997"/>
    <cellStyle name="Subtotal (line) 6 2 2 9" xfId="49998"/>
    <cellStyle name="Subtotal (line) 6 2 20" xfId="49999"/>
    <cellStyle name="Subtotal (line) 6 2 21" xfId="50000"/>
    <cellStyle name="Subtotal (line) 6 2 22" xfId="50001"/>
    <cellStyle name="Subtotal (line) 6 2 23" xfId="50002"/>
    <cellStyle name="Subtotal (line) 6 2 24" xfId="50003"/>
    <cellStyle name="Subtotal (line) 6 2 25" xfId="50004"/>
    <cellStyle name="Subtotal (line) 6 2 26" xfId="50005"/>
    <cellStyle name="Subtotal (line) 6 2 27" xfId="50006"/>
    <cellStyle name="Subtotal (line) 6 2 28" xfId="50007"/>
    <cellStyle name="Subtotal (line) 6 2 29" xfId="50008"/>
    <cellStyle name="Subtotal (line) 6 2 3" xfId="50009"/>
    <cellStyle name="Subtotal (line) 6 2 3 2" xfId="50010"/>
    <cellStyle name="Subtotal (line) 6 2 3 3" xfId="50011"/>
    <cellStyle name="Subtotal (line) 6 2 3 4" xfId="50012"/>
    <cellStyle name="Subtotal (line) 6 2 3 5" xfId="50013"/>
    <cellStyle name="Subtotal (line) 6 2 3 6" xfId="50014"/>
    <cellStyle name="Subtotal (line) 6 2 30" xfId="50015"/>
    <cellStyle name="Subtotal (line) 6 2 31" xfId="50016"/>
    <cellStyle name="Subtotal (line) 6 2 32" xfId="50017"/>
    <cellStyle name="Subtotal (line) 6 2 33" xfId="50018"/>
    <cellStyle name="Subtotal (line) 6 2 34" xfId="50019"/>
    <cellStyle name="Subtotal (line) 6 2 35" xfId="50020"/>
    <cellStyle name="Subtotal (line) 6 2 36" xfId="50021"/>
    <cellStyle name="Subtotal (line) 6 2 37" xfId="50022"/>
    <cellStyle name="Subtotal (line) 6 2 38" xfId="50023"/>
    <cellStyle name="Subtotal (line) 6 2 39" xfId="50024"/>
    <cellStyle name="Subtotal (line) 6 2 4" xfId="50025"/>
    <cellStyle name="Subtotal (line) 6 2 4 2" xfId="50026"/>
    <cellStyle name="Subtotal (line) 6 2 4 3" xfId="50027"/>
    <cellStyle name="Subtotal (line) 6 2 4 4" xfId="50028"/>
    <cellStyle name="Subtotal (line) 6 2 4 5" xfId="50029"/>
    <cellStyle name="Subtotal (line) 6 2 4 6" xfId="50030"/>
    <cellStyle name="Subtotal (line) 6 2 40" xfId="50031"/>
    <cellStyle name="Subtotal (line) 6 2 41" xfId="50032"/>
    <cellStyle name="Subtotal (line) 6 2 42" xfId="50033"/>
    <cellStyle name="Subtotal (line) 6 2 43" xfId="50034"/>
    <cellStyle name="Subtotal (line) 6 2 44" xfId="50035"/>
    <cellStyle name="Subtotal (line) 6 2 45" xfId="50036"/>
    <cellStyle name="Subtotal (line) 6 2 46" xfId="50037"/>
    <cellStyle name="Subtotal (line) 6 2 5" xfId="50038"/>
    <cellStyle name="Subtotal (line) 6 2 6" xfId="50039"/>
    <cellStyle name="Subtotal (line) 6 2 7" xfId="50040"/>
    <cellStyle name="Subtotal (line) 6 2 8" xfId="50041"/>
    <cellStyle name="Subtotal (line) 6 2 9" xfId="50042"/>
    <cellStyle name="Subtotal (line) 6 20" xfId="50043"/>
    <cellStyle name="Subtotal (line) 6 21" xfId="50044"/>
    <cellStyle name="Subtotal (line) 6 22" xfId="50045"/>
    <cellStyle name="Subtotal (line) 6 23" xfId="50046"/>
    <cellStyle name="Subtotal (line) 6 24" xfId="50047"/>
    <cellStyle name="Subtotal (line) 6 25" xfId="50048"/>
    <cellStyle name="Subtotal (line) 6 26" xfId="50049"/>
    <cellStyle name="Subtotal (line) 6 27" xfId="50050"/>
    <cellStyle name="Subtotal (line) 6 28" xfId="50051"/>
    <cellStyle name="Subtotal (line) 6 29" xfId="50052"/>
    <cellStyle name="Subtotal (line) 6 3" xfId="50053"/>
    <cellStyle name="Subtotal (line) 6 3 10" xfId="50054"/>
    <cellStyle name="Subtotal (line) 6 3 11" xfId="50055"/>
    <cellStyle name="Subtotal (line) 6 3 12" xfId="50056"/>
    <cellStyle name="Subtotal (line) 6 3 13" xfId="50057"/>
    <cellStyle name="Subtotal (line) 6 3 14" xfId="50058"/>
    <cellStyle name="Subtotal (line) 6 3 15" xfId="50059"/>
    <cellStyle name="Subtotal (line) 6 3 16" xfId="50060"/>
    <cellStyle name="Subtotal (line) 6 3 17" xfId="50061"/>
    <cellStyle name="Subtotal (line) 6 3 18" xfId="50062"/>
    <cellStyle name="Subtotal (line) 6 3 19" xfId="50063"/>
    <cellStyle name="Subtotal (line) 6 3 2" xfId="50064"/>
    <cellStyle name="Subtotal (line) 6 3 2 10" xfId="50065"/>
    <cellStyle name="Subtotal (line) 6 3 2 11" xfId="50066"/>
    <cellStyle name="Subtotal (line) 6 3 2 12" xfId="50067"/>
    <cellStyle name="Subtotal (line) 6 3 2 13" xfId="50068"/>
    <cellStyle name="Subtotal (line) 6 3 2 14" xfId="50069"/>
    <cellStyle name="Subtotal (line) 6 3 2 15" xfId="50070"/>
    <cellStyle name="Subtotal (line) 6 3 2 16" xfId="50071"/>
    <cellStyle name="Subtotal (line) 6 3 2 17" xfId="50072"/>
    <cellStyle name="Subtotal (line) 6 3 2 18" xfId="50073"/>
    <cellStyle name="Subtotal (line) 6 3 2 19" xfId="50074"/>
    <cellStyle name="Subtotal (line) 6 3 2 2" xfId="50075"/>
    <cellStyle name="Subtotal (line) 6 3 2 20" xfId="50076"/>
    <cellStyle name="Subtotal (line) 6 3 2 21" xfId="50077"/>
    <cellStyle name="Subtotal (line) 6 3 2 22" xfId="50078"/>
    <cellStyle name="Subtotal (line) 6 3 2 23" xfId="50079"/>
    <cellStyle name="Subtotal (line) 6 3 2 24" xfId="50080"/>
    <cellStyle name="Subtotal (line) 6 3 2 25" xfId="50081"/>
    <cellStyle name="Subtotal (line) 6 3 2 26" xfId="50082"/>
    <cellStyle name="Subtotal (line) 6 3 2 27" xfId="50083"/>
    <cellStyle name="Subtotal (line) 6 3 2 28" xfId="50084"/>
    <cellStyle name="Subtotal (line) 6 3 2 29" xfId="50085"/>
    <cellStyle name="Subtotal (line) 6 3 2 3" xfId="50086"/>
    <cellStyle name="Subtotal (line) 6 3 2 30" xfId="50087"/>
    <cellStyle name="Subtotal (line) 6 3 2 31" xfId="50088"/>
    <cellStyle name="Subtotal (line) 6 3 2 32" xfId="50089"/>
    <cellStyle name="Subtotal (line) 6 3 2 33" xfId="50090"/>
    <cellStyle name="Subtotal (line) 6 3 2 34" xfId="50091"/>
    <cellStyle name="Subtotal (line) 6 3 2 35" xfId="50092"/>
    <cellStyle name="Subtotal (line) 6 3 2 36" xfId="50093"/>
    <cellStyle name="Subtotal (line) 6 3 2 37" xfId="50094"/>
    <cellStyle name="Subtotal (line) 6 3 2 38" xfId="50095"/>
    <cellStyle name="Subtotal (line) 6 3 2 39" xfId="50096"/>
    <cellStyle name="Subtotal (line) 6 3 2 4" xfId="50097"/>
    <cellStyle name="Subtotal (line) 6 3 2 40" xfId="50098"/>
    <cellStyle name="Subtotal (line) 6 3 2 41" xfId="50099"/>
    <cellStyle name="Subtotal (line) 6 3 2 42" xfId="50100"/>
    <cellStyle name="Subtotal (line) 6 3 2 43" xfId="50101"/>
    <cellStyle name="Subtotal (line) 6 3 2 44" xfId="50102"/>
    <cellStyle name="Subtotal (line) 6 3 2 45" xfId="50103"/>
    <cellStyle name="Subtotal (line) 6 3 2 46" xfId="50104"/>
    <cellStyle name="Subtotal (line) 6 3 2 47" xfId="50105"/>
    <cellStyle name="Subtotal (line) 6 3 2 48" xfId="50106"/>
    <cellStyle name="Subtotal (line) 6 3 2 49" xfId="50107"/>
    <cellStyle name="Subtotal (line) 6 3 2 5" xfId="50108"/>
    <cellStyle name="Subtotal (line) 6 3 2 6" xfId="50109"/>
    <cellStyle name="Subtotal (line) 6 3 2 7" xfId="50110"/>
    <cellStyle name="Subtotal (line) 6 3 2 8" xfId="50111"/>
    <cellStyle name="Subtotal (line) 6 3 2 9" xfId="50112"/>
    <cellStyle name="Subtotal (line) 6 3 20" xfId="50113"/>
    <cellStyle name="Subtotal (line) 6 3 21" xfId="50114"/>
    <cellStyle name="Subtotal (line) 6 3 22" xfId="50115"/>
    <cellStyle name="Subtotal (line) 6 3 23" xfId="50116"/>
    <cellStyle name="Subtotal (line) 6 3 24" xfId="50117"/>
    <cellStyle name="Subtotal (line) 6 3 25" xfId="50118"/>
    <cellStyle name="Subtotal (line) 6 3 26" xfId="50119"/>
    <cellStyle name="Subtotal (line) 6 3 27" xfId="50120"/>
    <cellStyle name="Subtotal (line) 6 3 28" xfId="50121"/>
    <cellStyle name="Subtotal (line) 6 3 29" xfId="50122"/>
    <cellStyle name="Subtotal (line) 6 3 3" xfId="50123"/>
    <cellStyle name="Subtotal (line) 6 3 30" xfId="50124"/>
    <cellStyle name="Subtotal (line) 6 3 31" xfId="50125"/>
    <cellStyle name="Subtotal (line) 6 3 32" xfId="50126"/>
    <cellStyle name="Subtotal (line) 6 3 33" xfId="50127"/>
    <cellStyle name="Subtotal (line) 6 3 34" xfId="50128"/>
    <cellStyle name="Subtotal (line) 6 3 35" xfId="50129"/>
    <cellStyle name="Subtotal (line) 6 3 36" xfId="50130"/>
    <cellStyle name="Subtotal (line) 6 3 37" xfId="50131"/>
    <cellStyle name="Subtotal (line) 6 3 38" xfId="50132"/>
    <cellStyle name="Subtotal (line) 6 3 39" xfId="50133"/>
    <cellStyle name="Subtotal (line) 6 3 4" xfId="50134"/>
    <cellStyle name="Subtotal (line) 6 3 40" xfId="50135"/>
    <cellStyle name="Subtotal (line) 6 3 41" xfId="50136"/>
    <cellStyle name="Subtotal (line) 6 3 42" xfId="50137"/>
    <cellStyle name="Subtotal (line) 6 3 43" xfId="50138"/>
    <cellStyle name="Subtotal (line) 6 3 44" xfId="50139"/>
    <cellStyle name="Subtotal (line) 6 3 45" xfId="50140"/>
    <cellStyle name="Subtotal (line) 6 3 46" xfId="50141"/>
    <cellStyle name="Subtotal (line) 6 3 47" xfId="50142"/>
    <cellStyle name="Subtotal (line) 6 3 48" xfId="50143"/>
    <cellStyle name="Subtotal (line) 6 3 49" xfId="50144"/>
    <cellStyle name="Subtotal (line) 6 3 5" xfId="50145"/>
    <cellStyle name="Subtotal (line) 6 3 50" xfId="50146"/>
    <cellStyle name="Subtotal (line) 6 3 6" xfId="50147"/>
    <cellStyle name="Subtotal (line) 6 3 7" xfId="50148"/>
    <cellStyle name="Subtotal (line) 6 3 8" xfId="50149"/>
    <cellStyle name="Subtotal (line) 6 3 9" xfId="50150"/>
    <cellStyle name="Subtotal (line) 6 30" xfId="50151"/>
    <cellStyle name="Subtotal (line) 6 31" xfId="50152"/>
    <cellStyle name="Subtotal (line) 6 32" xfId="50153"/>
    <cellStyle name="Subtotal (line) 6 33" xfId="50154"/>
    <cellStyle name="Subtotal (line) 6 34" xfId="50155"/>
    <cellStyle name="Subtotal (line) 6 35" xfId="50156"/>
    <cellStyle name="Subtotal (line) 6 36" xfId="50157"/>
    <cellStyle name="Subtotal (line) 6 37" xfId="50158"/>
    <cellStyle name="Subtotal (line) 6 38" xfId="50159"/>
    <cellStyle name="Subtotal (line) 6 39" xfId="50160"/>
    <cellStyle name="Subtotal (line) 6 4" xfId="50161"/>
    <cellStyle name="Subtotal (line) 6 4 2" xfId="50162"/>
    <cellStyle name="Subtotal (line) 6 4 3" xfId="50163"/>
    <cellStyle name="Subtotal (line) 6 4 4" xfId="50164"/>
    <cellStyle name="Subtotal (line) 6 4 5" xfId="50165"/>
    <cellStyle name="Subtotal (line) 6 4 6" xfId="50166"/>
    <cellStyle name="Subtotal (line) 6 40" xfId="50167"/>
    <cellStyle name="Subtotal (line) 6 41" xfId="50168"/>
    <cellStyle name="Subtotal (line) 6 42" xfId="50169"/>
    <cellStyle name="Subtotal (line) 6 43" xfId="50170"/>
    <cellStyle name="Subtotal (line) 6 44" xfId="50171"/>
    <cellStyle name="Subtotal (line) 6 45" xfId="50172"/>
    <cellStyle name="Subtotal (line) 6 46" xfId="50173"/>
    <cellStyle name="Subtotal (line) 6 47" xfId="50174"/>
    <cellStyle name="Subtotal (line) 6 48" xfId="50175"/>
    <cellStyle name="Subtotal (line) 6 5" xfId="50176"/>
    <cellStyle name="Subtotal (line) 6 5 2" xfId="50177"/>
    <cellStyle name="Subtotal (line) 6 5 3" xfId="50178"/>
    <cellStyle name="Subtotal (line) 6 5 4" xfId="50179"/>
    <cellStyle name="Subtotal (line) 6 5 5" xfId="50180"/>
    <cellStyle name="Subtotal (line) 6 5 6" xfId="50181"/>
    <cellStyle name="Subtotal (line) 6 6" xfId="50182"/>
    <cellStyle name="Subtotal (line) 6 7" xfId="50183"/>
    <cellStyle name="Subtotal (line) 6 8" xfId="50184"/>
    <cellStyle name="Subtotal (line) 6 9" xfId="50185"/>
    <cellStyle name="Subtotal (line) 7" xfId="50186"/>
    <cellStyle name="Subtotal (line) 7 10" xfId="50187"/>
    <cellStyle name="Subtotal (line) 7 11" xfId="50188"/>
    <cellStyle name="Subtotal (line) 7 12" xfId="50189"/>
    <cellStyle name="Subtotal (line) 7 13" xfId="50190"/>
    <cellStyle name="Subtotal (line) 7 14" xfId="50191"/>
    <cellStyle name="Subtotal (line) 7 15" xfId="50192"/>
    <cellStyle name="Subtotal (line) 7 16" xfId="50193"/>
    <cellStyle name="Subtotal (line) 7 17" xfId="50194"/>
    <cellStyle name="Subtotal (line) 7 18" xfId="50195"/>
    <cellStyle name="Subtotal (line) 7 19" xfId="50196"/>
    <cellStyle name="Subtotal (line) 7 2" xfId="50197"/>
    <cellStyle name="Subtotal (line) 7 2 10" xfId="50198"/>
    <cellStyle name="Subtotal (line) 7 2 11" xfId="50199"/>
    <cellStyle name="Subtotal (line) 7 2 12" xfId="50200"/>
    <cellStyle name="Subtotal (line) 7 2 13" xfId="50201"/>
    <cellStyle name="Subtotal (line) 7 2 14" xfId="50202"/>
    <cellStyle name="Subtotal (line) 7 2 15" xfId="50203"/>
    <cellStyle name="Subtotal (line) 7 2 16" xfId="50204"/>
    <cellStyle name="Subtotal (line) 7 2 17" xfId="50205"/>
    <cellStyle name="Subtotal (line) 7 2 18" xfId="50206"/>
    <cellStyle name="Subtotal (line) 7 2 19" xfId="50207"/>
    <cellStyle name="Subtotal (line) 7 2 2" xfId="50208"/>
    <cellStyle name="Subtotal (line) 7 2 2 10" xfId="50209"/>
    <cellStyle name="Subtotal (line) 7 2 2 11" xfId="50210"/>
    <cellStyle name="Subtotal (line) 7 2 2 12" xfId="50211"/>
    <cellStyle name="Subtotal (line) 7 2 2 13" xfId="50212"/>
    <cellStyle name="Subtotal (line) 7 2 2 14" xfId="50213"/>
    <cellStyle name="Subtotal (line) 7 2 2 15" xfId="50214"/>
    <cellStyle name="Subtotal (line) 7 2 2 16" xfId="50215"/>
    <cellStyle name="Subtotal (line) 7 2 2 17" xfId="50216"/>
    <cellStyle name="Subtotal (line) 7 2 2 18" xfId="50217"/>
    <cellStyle name="Subtotal (line) 7 2 2 19" xfId="50218"/>
    <cellStyle name="Subtotal (line) 7 2 2 2" xfId="50219"/>
    <cellStyle name="Subtotal (line) 7 2 2 2 10" xfId="50220"/>
    <cellStyle name="Subtotal (line) 7 2 2 2 11" xfId="50221"/>
    <cellStyle name="Subtotal (line) 7 2 2 2 12" xfId="50222"/>
    <cellStyle name="Subtotal (line) 7 2 2 2 13" xfId="50223"/>
    <cellStyle name="Subtotal (line) 7 2 2 2 14" xfId="50224"/>
    <cellStyle name="Subtotal (line) 7 2 2 2 15" xfId="50225"/>
    <cellStyle name="Subtotal (line) 7 2 2 2 16" xfId="50226"/>
    <cellStyle name="Subtotal (line) 7 2 2 2 17" xfId="50227"/>
    <cellStyle name="Subtotal (line) 7 2 2 2 18" xfId="50228"/>
    <cellStyle name="Subtotal (line) 7 2 2 2 19" xfId="50229"/>
    <cellStyle name="Subtotal (line) 7 2 2 2 2" xfId="50230"/>
    <cellStyle name="Subtotal (line) 7 2 2 2 20" xfId="50231"/>
    <cellStyle name="Subtotal (line) 7 2 2 2 21" xfId="50232"/>
    <cellStyle name="Subtotal (line) 7 2 2 2 22" xfId="50233"/>
    <cellStyle name="Subtotal (line) 7 2 2 2 23" xfId="50234"/>
    <cellStyle name="Subtotal (line) 7 2 2 2 24" xfId="50235"/>
    <cellStyle name="Subtotal (line) 7 2 2 2 25" xfId="50236"/>
    <cellStyle name="Subtotal (line) 7 2 2 2 26" xfId="50237"/>
    <cellStyle name="Subtotal (line) 7 2 2 2 27" xfId="50238"/>
    <cellStyle name="Subtotal (line) 7 2 2 2 28" xfId="50239"/>
    <cellStyle name="Subtotal (line) 7 2 2 2 29" xfId="50240"/>
    <cellStyle name="Subtotal (line) 7 2 2 2 3" xfId="50241"/>
    <cellStyle name="Subtotal (line) 7 2 2 2 30" xfId="50242"/>
    <cellStyle name="Subtotal (line) 7 2 2 2 31" xfId="50243"/>
    <cellStyle name="Subtotal (line) 7 2 2 2 32" xfId="50244"/>
    <cellStyle name="Subtotal (line) 7 2 2 2 33" xfId="50245"/>
    <cellStyle name="Subtotal (line) 7 2 2 2 34" xfId="50246"/>
    <cellStyle name="Subtotal (line) 7 2 2 2 35" xfId="50247"/>
    <cellStyle name="Subtotal (line) 7 2 2 2 36" xfId="50248"/>
    <cellStyle name="Subtotal (line) 7 2 2 2 37" xfId="50249"/>
    <cellStyle name="Subtotal (line) 7 2 2 2 38" xfId="50250"/>
    <cellStyle name="Subtotal (line) 7 2 2 2 39" xfId="50251"/>
    <cellStyle name="Subtotal (line) 7 2 2 2 4" xfId="50252"/>
    <cellStyle name="Subtotal (line) 7 2 2 2 40" xfId="50253"/>
    <cellStyle name="Subtotal (line) 7 2 2 2 41" xfId="50254"/>
    <cellStyle name="Subtotal (line) 7 2 2 2 42" xfId="50255"/>
    <cellStyle name="Subtotal (line) 7 2 2 2 43" xfId="50256"/>
    <cellStyle name="Subtotal (line) 7 2 2 2 44" xfId="50257"/>
    <cellStyle name="Subtotal (line) 7 2 2 2 45" xfId="50258"/>
    <cellStyle name="Subtotal (line) 7 2 2 2 46" xfId="50259"/>
    <cellStyle name="Subtotal (line) 7 2 2 2 47" xfId="50260"/>
    <cellStyle name="Subtotal (line) 7 2 2 2 48" xfId="50261"/>
    <cellStyle name="Subtotal (line) 7 2 2 2 49" xfId="50262"/>
    <cellStyle name="Subtotal (line) 7 2 2 2 5" xfId="50263"/>
    <cellStyle name="Subtotal (line) 7 2 2 2 6" xfId="50264"/>
    <cellStyle name="Subtotal (line) 7 2 2 2 7" xfId="50265"/>
    <cellStyle name="Subtotal (line) 7 2 2 2 8" xfId="50266"/>
    <cellStyle name="Subtotal (line) 7 2 2 2 9" xfId="50267"/>
    <cellStyle name="Subtotal (line) 7 2 2 20" xfId="50268"/>
    <cellStyle name="Subtotal (line) 7 2 2 21" xfId="50269"/>
    <cellStyle name="Subtotal (line) 7 2 2 22" xfId="50270"/>
    <cellStyle name="Subtotal (line) 7 2 2 23" xfId="50271"/>
    <cellStyle name="Subtotal (line) 7 2 2 24" xfId="50272"/>
    <cellStyle name="Subtotal (line) 7 2 2 25" xfId="50273"/>
    <cellStyle name="Subtotal (line) 7 2 2 26" xfId="50274"/>
    <cellStyle name="Subtotal (line) 7 2 2 27" xfId="50275"/>
    <cellStyle name="Subtotal (line) 7 2 2 28" xfId="50276"/>
    <cellStyle name="Subtotal (line) 7 2 2 29" xfId="50277"/>
    <cellStyle name="Subtotal (line) 7 2 2 3" xfId="50278"/>
    <cellStyle name="Subtotal (line) 7 2 2 30" xfId="50279"/>
    <cellStyle name="Subtotal (line) 7 2 2 31" xfId="50280"/>
    <cellStyle name="Subtotal (line) 7 2 2 32" xfId="50281"/>
    <cellStyle name="Subtotal (line) 7 2 2 33" xfId="50282"/>
    <cellStyle name="Subtotal (line) 7 2 2 34" xfId="50283"/>
    <cellStyle name="Subtotal (line) 7 2 2 35" xfId="50284"/>
    <cellStyle name="Subtotal (line) 7 2 2 36" xfId="50285"/>
    <cellStyle name="Subtotal (line) 7 2 2 37" xfId="50286"/>
    <cellStyle name="Subtotal (line) 7 2 2 38" xfId="50287"/>
    <cellStyle name="Subtotal (line) 7 2 2 39" xfId="50288"/>
    <cellStyle name="Subtotal (line) 7 2 2 4" xfId="50289"/>
    <cellStyle name="Subtotal (line) 7 2 2 40" xfId="50290"/>
    <cellStyle name="Subtotal (line) 7 2 2 41" xfId="50291"/>
    <cellStyle name="Subtotal (line) 7 2 2 42" xfId="50292"/>
    <cellStyle name="Subtotal (line) 7 2 2 43" xfId="50293"/>
    <cellStyle name="Subtotal (line) 7 2 2 44" xfId="50294"/>
    <cellStyle name="Subtotal (line) 7 2 2 45" xfId="50295"/>
    <cellStyle name="Subtotal (line) 7 2 2 46" xfId="50296"/>
    <cellStyle name="Subtotal (line) 7 2 2 47" xfId="50297"/>
    <cellStyle name="Subtotal (line) 7 2 2 48" xfId="50298"/>
    <cellStyle name="Subtotal (line) 7 2 2 49" xfId="50299"/>
    <cellStyle name="Subtotal (line) 7 2 2 5" xfId="50300"/>
    <cellStyle name="Subtotal (line) 7 2 2 50" xfId="50301"/>
    <cellStyle name="Subtotal (line) 7 2 2 6" xfId="50302"/>
    <cellStyle name="Subtotal (line) 7 2 2 7" xfId="50303"/>
    <cellStyle name="Subtotal (line) 7 2 2 8" xfId="50304"/>
    <cellStyle name="Subtotal (line) 7 2 2 9" xfId="50305"/>
    <cellStyle name="Subtotal (line) 7 2 20" xfId="50306"/>
    <cellStyle name="Subtotal (line) 7 2 21" xfId="50307"/>
    <cellStyle name="Subtotal (line) 7 2 22" xfId="50308"/>
    <cellStyle name="Subtotal (line) 7 2 23" xfId="50309"/>
    <cellStyle name="Subtotal (line) 7 2 24" xfId="50310"/>
    <cellStyle name="Subtotal (line) 7 2 25" xfId="50311"/>
    <cellStyle name="Subtotal (line) 7 2 26" xfId="50312"/>
    <cellStyle name="Subtotal (line) 7 2 27" xfId="50313"/>
    <cellStyle name="Subtotal (line) 7 2 28" xfId="50314"/>
    <cellStyle name="Subtotal (line) 7 2 29" xfId="50315"/>
    <cellStyle name="Subtotal (line) 7 2 3" xfId="50316"/>
    <cellStyle name="Subtotal (line) 7 2 3 2" xfId="50317"/>
    <cellStyle name="Subtotal (line) 7 2 3 3" xfId="50318"/>
    <cellStyle name="Subtotal (line) 7 2 3 4" xfId="50319"/>
    <cellStyle name="Subtotal (line) 7 2 3 5" xfId="50320"/>
    <cellStyle name="Subtotal (line) 7 2 3 6" xfId="50321"/>
    <cellStyle name="Subtotal (line) 7 2 30" xfId="50322"/>
    <cellStyle name="Subtotal (line) 7 2 31" xfId="50323"/>
    <cellStyle name="Subtotal (line) 7 2 32" xfId="50324"/>
    <cellStyle name="Subtotal (line) 7 2 33" xfId="50325"/>
    <cellStyle name="Subtotal (line) 7 2 34" xfId="50326"/>
    <cellStyle name="Subtotal (line) 7 2 35" xfId="50327"/>
    <cellStyle name="Subtotal (line) 7 2 36" xfId="50328"/>
    <cellStyle name="Subtotal (line) 7 2 37" xfId="50329"/>
    <cellStyle name="Subtotal (line) 7 2 38" xfId="50330"/>
    <cellStyle name="Subtotal (line) 7 2 39" xfId="50331"/>
    <cellStyle name="Subtotal (line) 7 2 4" xfId="50332"/>
    <cellStyle name="Subtotal (line) 7 2 4 2" xfId="50333"/>
    <cellStyle name="Subtotal (line) 7 2 4 3" xfId="50334"/>
    <cellStyle name="Subtotal (line) 7 2 4 4" xfId="50335"/>
    <cellStyle name="Subtotal (line) 7 2 4 5" xfId="50336"/>
    <cellStyle name="Subtotal (line) 7 2 4 6" xfId="50337"/>
    <cellStyle name="Subtotal (line) 7 2 40" xfId="50338"/>
    <cellStyle name="Subtotal (line) 7 2 41" xfId="50339"/>
    <cellStyle name="Subtotal (line) 7 2 42" xfId="50340"/>
    <cellStyle name="Subtotal (line) 7 2 43" xfId="50341"/>
    <cellStyle name="Subtotal (line) 7 2 44" xfId="50342"/>
    <cellStyle name="Subtotal (line) 7 2 45" xfId="50343"/>
    <cellStyle name="Subtotal (line) 7 2 46" xfId="50344"/>
    <cellStyle name="Subtotal (line) 7 2 5" xfId="50345"/>
    <cellStyle name="Subtotal (line) 7 2 6" xfId="50346"/>
    <cellStyle name="Subtotal (line) 7 2 7" xfId="50347"/>
    <cellStyle name="Subtotal (line) 7 2 8" xfId="50348"/>
    <cellStyle name="Subtotal (line) 7 2 9" xfId="50349"/>
    <cellStyle name="Subtotal (line) 7 20" xfId="50350"/>
    <cellStyle name="Subtotal (line) 7 21" xfId="50351"/>
    <cellStyle name="Subtotal (line) 7 22" xfId="50352"/>
    <cellStyle name="Subtotal (line) 7 23" xfId="50353"/>
    <cellStyle name="Subtotal (line) 7 24" xfId="50354"/>
    <cellStyle name="Subtotal (line) 7 25" xfId="50355"/>
    <cellStyle name="Subtotal (line) 7 26" xfId="50356"/>
    <cellStyle name="Subtotal (line) 7 27" xfId="50357"/>
    <cellStyle name="Subtotal (line) 7 28" xfId="50358"/>
    <cellStyle name="Subtotal (line) 7 29" xfId="50359"/>
    <cellStyle name="Subtotal (line) 7 3" xfId="50360"/>
    <cellStyle name="Subtotal (line) 7 3 10" xfId="50361"/>
    <cellStyle name="Subtotal (line) 7 3 11" xfId="50362"/>
    <cellStyle name="Subtotal (line) 7 3 12" xfId="50363"/>
    <cellStyle name="Subtotal (line) 7 3 13" xfId="50364"/>
    <cellStyle name="Subtotal (line) 7 3 14" xfId="50365"/>
    <cellStyle name="Subtotal (line) 7 3 15" xfId="50366"/>
    <cellStyle name="Subtotal (line) 7 3 16" xfId="50367"/>
    <cellStyle name="Subtotal (line) 7 3 17" xfId="50368"/>
    <cellStyle name="Subtotal (line) 7 3 18" xfId="50369"/>
    <cellStyle name="Subtotal (line) 7 3 19" xfId="50370"/>
    <cellStyle name="Subtotal (line) 7 3 2" xfId="50371"/>
    <cellStyle name="Subtotal (line) 7 3 2 10" xfId="50372"/>
    <cellStyle name="Subtotal (line) 7 3 2 11" xfId="50373"/>
    <cellStyle name="Subtotal (line) 7 3 2 12" xfId="50374"/>
    <cellStyle name="Subtotal (line) 7 3 2 13" xfId="50375"/>
    <cellStyle name="Subtotal (line) 7 3 2 14" xfId="50376"/>
    <cellStyle name="Subtotal (line) 7 3 2 15" xfId="50377"/>
    <cellStyle name="Subtotal (line) 7 3 2 16" xfId="50378"/>
    <cellStyle name="Subtotal (line) 7 3 2 17" xfId="50379"/>
    <cellStyle name="Subtotal (line) 7 3 2 18" xfId="50380"/>
    <cellStyle name="Subtotal (line) 7 3 2 19" xfId="50381"/>
    <cellStyle name="Subtotal (line) 7 3 2 2" xfId="50382"/>
    <cellStyle name="Subtotal (line) 7 3 2 20" xfId="50383"/>
    <cellStyle name="Subtotal (line) 7 3 2 21" xfId="50384"/>
    <cellStyle name="Subtotal (line) 7 3 2 22" xfId="50385"/>
    <cellStyle name="Subtotal (line) 7 3 2 23" xfId="50386"/>
    <cellStyle name="Subtotal (line) 7 3 2 24" xfId="50387"/>
    <cellStyle name="Subtotal (line) 7 3 2 25" xfId="50388"/>
    <cellStyle name="Subtotal (line) 7 3 2 26" xfId="50389"/>
    <cellStyle name="Subtotal (line) 7 3 2 27" xfId="50390"/>
    <cellStyle name="Subtotal (line) 7 3 2 28" xfId="50391"/>
    <cellStyle name="Subtotal (line) 7 3 2 29" xfId="50392"/>
    <cellStyle name="Subtotal (line) 7 3 2 3" xfId="50393"/>
    <cellStyle name="Subtotal (line) 7 3 2 30" xfId="50394"/>
    <cellStyle name="Subtotal (line) 7 3 2 31" xfId="50395"/>
    <cellStyle name="Subtotal (line) 7 3 2 32" xfId="50396"/>
    <cellStyle name="Subtotal (line) 7 3 2 33" xfId="50397"/>
    <cellStyle name="Subtotal (line) 7 3 2 34" xfId="50398"/>
    <cellStyle name="Subtotal (line) 7 3 2 35" xfId="50399"/>
    <cellStyle name="Subtotal (line) 7 3 2 36" xfId="50400"/>
    <cellStyle name="Subtotal (line) 7 3 2 37" xfId="50401"/>
    <cellStyle name="Subtotal (line) 7 3 2 38" xfId="50402"/>
    <cellStyle name="Subtotal (line) 7 3 2 39" xfId="50403"/>
    <cellStyle name="Subtotal (line) 7 3 2 4" xfId="50404"/>
    <cellStyle name="Subtotal (line) 7 3 2 40" xfId="50405"/>
    <cellStyle name="Subtotal (line) 7 3 2 41" xfId="50406"/>
    <cellStyle name="Subtotal (line) 7 3 2 42" xfId="50407"/>
    <cellStyle name="Subtotal (line) 7 3 2 43" xfId="50408"/>
    <cellStyle name="Subtotal (line) 7 3 2 44" xfId="50409"/>
    <cellStyle name="Subtotal (line) 7 3 2 45" xfId="50410"/>
    <cellStyle name="Subtotal (line) 7 3 2 46" xfId="50411"/>
    <cellStyle name="Subtotal (line) 7 3 2 47" xfId="50412"/>
    <cellStyle name="Subtotal (line) 7 3 2 48" xfId="50413"/>
    <cellStyle name="Subtotal (line) 7 3 2 49" xfId="50414"/>
    <cellStyle name="Subtotal (line) 7 3 2 5" xfId="50415"/>
    <cellStyle name="Subtotal (line) 7 3 2 6" xfId="50416"/>
    <cellStyle name="Subtotal (line) 7 3 2 7" xfId="50417"/>
    <cellStyle name="Subtotal (line) 7 3 2 8" xfId="50418"/>
    <cellStyle name="Subtotal (line) 7 3 2 9" xfId="50419"/>
    <cellStyle name="Subtotal (line) 7 3 20" xfId="50420"/>
    <cellStyle name="Subtotal (line) 7 3 21" xfId="50421"/>
    <cellStyle name="Subtotal (line) 7 3 22" xfId="50422"/>
    <cellStyle name="Subtotal (line) 7 3 23" xfId="50423"/>
    <cellStyle name="Subtotal (line) 7 3 24" xfId="50424"/>
    <cellStyle name="Subtotal (line) 7 3 25" xfId="50425"/>
    <cellStyle name="Subtotal (line) 7 3 26" xfId="50426"/>
    <cellStyle name="Subtotal (line) 7 3 27" xfId="50427"/>
    <cellStyle name="Subtotal (line) 7 3 28" xfId="50428"/>
    <cellStyle name="Subtotal (line) 7 3 29" xfId="50429"/>
    <cellStyle name="Subtotal (line) 7 3 3" xfId="50430"/>
    <cellStyle name="Subtotal (line) 7 3 30" xfId="50431"/>
    <cellStyle name="Subtotal (line) 7 3 31" xfId="50432"/>
    <cellStyle name="Subtotal (line) 7 3 32" xfId="50433"/>
    <cellStyle name="Subtotal (line) 7 3 33" xfId="50434"/>
    <cellStyle name="Subtotal (line) 7 3 34" xfId="50435"/>
    <cellStyle name="Subtotal (line) 7 3 35" xfId="50436"/>
    <cellStyle name="Subtotal (line) 7 3 36" xfId="50437"/>
    <cellStyle name="Subtotal (line) 7 3 37" xfId="50438"/>
    <cellStyle name="Subtotal (line) 7 3 38" xfId="50439"/>
    <cellStyle name="Subtotal (line) 7 3 39" xfId="50440"/>
    <cellStyle name="Subtotal (line) 7 3 4" xfId="50441"/>
    <cellStyle name="Subtotal (line) 7 3 40" xfId="50442"/>
    <cellStyle name="Subtotal (line) 7 3 41" xfId="50443"/>
    <cellStyle name="Subtotal (line) 7 3 42" xfId="50444"/>
    <cellStyle name="Subtotal (line) 7 3 43" xfId="50445"/>
    <cellStyle name="Subtotal (line) 7 3 44" xfId="50446"/>
    <cellStyle name="Subtotal (line) 7 3 45" xfId="50447"/>
    <cellStyle name="Subtotal (line) 7 3 46" xfId="50448"/>
    <cellStyle name="Subtotal (line) 7 3 47" xfId="50449"/>
    <cellStyle name="Subtotal (line) 7 3 48" xfId="50450"/>
    <cellStyle name="Subtotal (line) 7 3 49" xfId="50451"/>
    <cellStyle name="Subtotal (line) 7 3 5" xfId="50452"/>
    <cellStyle name="Subtotal (line) 7 3 50" xfId="50453"/>
    <cellStyle name="Subtotal (line) 7 3 6" xfId="50454"/>
    <cellStyle name="Subtotal (line) 7 3 7" xfId="50455"/>
    <cellStyle name="Subtotal (line) 7 3 8" xfId="50456"/>
    <cellStyle name="Subtotal (line) 7 3 9" xfId="50457"/>
    <cellStyle name="Subtotal (line) 7 30" xfId="50458"/>
    <cellStyle name="Subtotal (line) 7 31" xfId="50459"/>
    <cellStyle name="Subtotal (line) 7 32" xfId="50460"/>
    <cellStyle name="Subtotal (line) 7 33" xfId="50461"/>
    <cellStyle name="Subtotal (line) 7 34" xfId="50462"/>
    <cellStyle name="Subtotal (line) 7 35" xfId="50463"/>
    <cellStyle name="Subtotal (line) 7 36" xfId="50464"/>
    <cellStyle name="Subtotal (line) 7 37" xfId="50465"/>
    <cellStyle name="Subtotal (line) 7 38" xfId="50466"/>
    <cellStyle name="Subtotal (line) 7 39" xfId="50467"/>
    <cellStyle name="Subtotal (line) 7 4" xfId="50468"/>
    <cellStyle name="Subtotal (line) 7 4 2" xfId="50469"/>
    <cellStyle name="Subtotal (line) 7 4 3" xfId="50470"/>
    <cellStyle name="Subtotal (line) 7 4 4" xfId="50471"/>
    <cellStyle name="Subtotal (line) 7 4 5" xfId="50472"/>
    <cellStyle name="Subtotal (line) 7 4 6" xfId="50473"/>
    <cellStyle name="Subtotal (line) 7 40" xfId="50474"/>
    <cellStyle name="Subtotal (line) 7 41" xfId="50475"/>
    <cellStyle name="Subtotal (line) 7 42" xfId="50476"/>
    <cellStyle name="Subtotal (line) 7 43" xfId="50477"/>
    <cellStyle name="Subtotal (line) 7 44" xfId="50478"/>
    <cellStyle name="Subtotal (line) 7 45" xfId="50479"/>
    <cellStyle name="Subtotal (line) 7 46" xfId="50480"/>
    <cellStyle name="Subtotal (line) 7 47" xfId="50481"/>
    <cellStyle name="Subtotal (line) 7 48" xfId="50482"/>
    <cellStyle name="Subtotal (line) 7 5" xfId="50483"/>
    <cellStyle name="Subtotal (line) 7 5 2" xfId="50484"/>
    <cellStyle name="Subtotal (line) 7 5 3" xfId="50485"/>
    <cellStyle name="Subtotal (line) 7 5 4" xfId="50486"/>
    <cellStyle name="Subtotal (line) 7 5 5" xfId="50487"/>
    <cellStyle name="Subtotal (line) 7 5 6" xfId="50488"/>
    <cellStyle name="Subtotal (line) 7 6" xfId="50489"/>
    <cellStyle name="Subtotal (line) 7 7" xfId="50490"/>
    <cellStyle name="Subtotal (line) 7 8" xfId="50491"/>
    <cellStyle name="Subtotal (line) 7 9" xfId="50492"/>
    <cellStyle name="Subtotal (line) 8" xfId="50493"/>
    <cellStyle name="Subtotal (line) 8 10" xfId="50494"/>
    <cellStyle name="Subtotal (line) 8 11" xfId="50495"/>
    <cellStyle name="Subtotal (line) 8 12" xfId="50496"/>
    <cellStyle name="Subtotal (line) 8 13" xfId="50497"/>
    <cellStyle name="Subtotal (line) 8 14" xfId="50498"/>
    <cellStyle name="Subtotal (line) 8 15" xfId="50499"/>
    <cellStyle name="Subtotal (line) 8 16" xfId="50500"/>
    <cellStyle name="Subtotal (line) 8 17" xfId="50501"/>
    <cellStyle name="Subtotal (line) 8 18" xfId="50502"/>
    <cellStyle name="Subtotal (line) 8 19" xfId="50503"/>
    <cellStyle name="Subtotal (line) 8 2" xfId="50504"/>
    <cellStyle name="Subtotal (line) 8 2 10" xfId="50505"/>
    <cellStyle name="Subtotal (line) 8 2 11" xfId="50506"/>
    <cellStyle name="Subtotal (line) 8 2 12" xfId="50507"/>
    <cellStyle name="Subtotal (line) 8 2 13" xfId="50508"/>
    <cellStyle name="Subtotal (line) 8 2 14" xfId="50509"/>
    <cellStyle name="Subtotal (line) 8 2 15" xfId="50510"/>
    <cellStyle name="Subtotal (line) 8 2 16" xfId="50511"/>
    <cellStyle name="Subtotal (line) 8 2 17" xfId="50512"/>
    <cellStyle name="Subtotal (line) 8 2 18" xfId="50513"/>
    <cellStyle name="Subtotal (line) 8 2 19" xfId="50514"/>
    <cellStyle name="Subtotal (line) 8 2 2" xfId="50515"/>
    <cellStyle name="Subtotal (line) 8 2 20" xfId="50516"/>
    <cellStyle name="Subtotal (line) 8 2 21" xfId="50517"/>
    <cellStyle name="Subtotal (line) 8 2 22" xfId="50518"/>
    <cellStyle name="Subtotal (line) 8 2 23" xfId="50519"/>
    <cellStyle name="Subtotal (line) 8 2 24" xfId="50520"/>
    <cellStyle name="Subtotal (line) 8 2 25" xfId="50521"/>
    <cellStyle name="Subtotal (line) 8 2 26" xfId="50522"/>
    <cellStyle name="Subtotal (line) 8 2 27" xfId="50523"/>
    <cellStyle name="Subtotal (line) 8 2 28" xfId="50524"/>
    <cellStyle name="Subtotal (line) 8 2 29" xfId="50525"/>
    <cellStyle name="Subtotal (line) 8 2 3" xfId="50526"/>
    <cellStyle name="Subtotal (line) 8 2 30" xfId="50527"/>
    <cellStyle name="Subtotal (line) 8 2 31" xfId="50528"/>
    <cellStyle name="Subtotal (line) 8 2 32" xfId="50529"/>
    <cellStyle name="Subtotal (line) 8 2 33" xfId="50530"/>
    <cellStyle name="Subtotal (line) 8 2 34" xfId="50531"/>
    <cellStyle name="Subtotal (line) 8 2 35" xfId="50532"/>
    <cellStyle name="Subtotal (line) 8 2 36" xfId="50533"/>
    <cellStyle name="Subtotal (line) 8 2 37" xfId="50534"/>
    <cellStyle name="Subtotal (line) 8 2 38" xfId="50535"/>
    <cellStyle name="Subtotal (line) 8 2 39" xfId="50536"/>
    <cellStyle name="Subtotal (line) 8 2 4" xfId="50537"/>
    <cellStyle name="Subtotal (line) 8 2 40" xfId="50538"/>
    <cellStyle name="Subtotal (line) 8 2 41" xfId="50539"/>
    <cellStyle name="Subtotal (line) 8 2 42" xfId="50540"/>
    <cellStyle name="Subtotal (line) 8 2 43" xfId="50541"/>
    <cellStyle name="Subtotal (line) 8 2 44" xfId="50542"/>
    <cellStyle name="Subtotal (line) 8 2 45" xfId="50543"/>
    <cellStyle name="Subtotal (line) 8 2 46" xfId="50544"/>
    <cellStyle name="Subtotal (line) 8 2 47" xfId="50545"/>
    <cellStyle name="Subtotal (line) 8 2 48" xfId="50546"/>
    <cellStyle name="Subtotal (line) 8 2 49" xfId="50547"/>
    <cellStyle name="Subtotal (line) 8 2 5" xfId="50548"/>
    <cellStyle name="Subtotal (line) 8 2 6" xfId="50549"/>
    <cellStyle name="Subtotal (line) 8 2 7" xfId="50550"/>
    <cellStyle name="Subtotal (line) 8 2 8" xfId="50551"/>
    <cellStyle name="Subtotal (line) 8 2 9" xfId="50552"/>
    <cellStyle name="Subtotal (line) 8 20" xfId="50553"/>
    <cellStyle name="Subtotal (line) 8 21" xfId="50554"/>
    <cellStyle name="Subtotal (line) 8 22" xfId="50555"/>
    <cellStyle name="Subtotal (line) 8 23" xfId="50556"/>
    <cellStyle name="Subtotal (line) 8 24" xfId="50557"/>
    <cellStyle name="Subtotal (line) 8 25" xfId="50558"/>
    <cellStyle name="Subtotal (line) 8 26" xfId="50559"/>
    <cellStyle name="Subtotal (line) 8 27" xfId="50560"/>
    <cellStyle name="Subtotal (line) 8 28" xfId="50561"/>
    <cellStyle name="Subtotal (line) 8 29" xfId="50562"/>
    <cellStyle name="Subtotal (line) 8 3" xfId="50563"/>
    <cellStyle name="Subtotal (line) 8 30" xfId="50564"/>
    <cellStyle name="Subtotal (line) 8 31" xfId="50565"/>
    <cellStyle name="Subtotal (line) 8 32" xfId="50566"/>
    <cellStyle name="Subtotal (line) 8 33" xfId="50567"/>
    <cellStyle name="Subtotal (line) 8 34" xfId="50568"/>
    <cellStyle name="Subtotal (line) 8 35" xfId="50569"/>
    <cellStyle name="Subtotal (line) 8 36" xfId="50570"/>
    <cellStyle name="Subtotal (line) 8 37" xfId="50571"/>
    <cellStyle name="Subtotal (line) 8 38" xfId="50572"/>
    <cellStyle name="Subtotal (line) 8 39" xfId="50573"/>
    <cellStyle name="Subtotal (line) 8 4" xfId="50574"/>
    <cellStyle name="Subtotal (line) 8 40" xfId="50575"/>
    <cellStyle name="Subtotal (line) 8 41" xfId="50576"/>
    <cellStyle name="Subtotal (line) 8 42" xfId="50577"/>
    <cellStyle name="Subtotal (line) 8 43" xfId="50578"/>
    <cellStyle name="Subtotal (line) 8 44" xfId="50579"/>
    <cellStyle name="Subtotal (line) 8 45" xfId="50580"/>
    <cellStyle name="Subtotal (line) 8 46" xfId="50581"/>
    <cellStyle name="Subtotal (line) 8 47" xfId="50582"/>
    <cellStyle name="Subtotal (line) 8 48" xfId="50583"/>
    <cellStyle name="Subtotal (line) 8 49" xfId="50584"/>
    <cellStyle name="Subtotal (line) 8 5" xfId="50585"/>
    <cellStyle name="Subtotal (line) 8 50" xfId="50586"/>
    <cellStyle name="Subtotal (line) 8 6" xfId="50587"/>
    <cellStyle name="Subtotal (line) 8 7" xfId="50588"/>
    <cellStyle name="Subtotal (line) 8 8" xfId="50589"/>
    <cellStyle name="Subtotal (line) 8 9" xfId="50590"/>
    <cellStyle name="Subtotal (line) 9" xfId="50591"/>
    <cellStyle name="Subtotal (line) 9 10" xfId="50592"/>
    <cellStyle name="Subtotal (line) 9 11" xfId="50593"/>
    <cellStyle name="Subtotal (line) 9 12" xfId="50594"/>
    <cellStyle name="Subtotal (line) 9 13" xfId="50595"/>
    <cellStyle name="Subtotal (line) 9 14" xfId="50596"/>
    <cellStyle name="Subtotal (line) 9 15" xfId="50597"/>
    <cellStyle name="Subtotal (line) 9 16" xfId="50598"/>
    <cellStyle name="Subtotal (line) 9 17" xfId="50599"/>
    <cellStyle name="Subtotal (line) 9 18" xfId="50600"/>
    <cellStyle name="Subtotal (line) 9 19" xfId="50601"/>
    <cellStyle name="Subtotal (line) 9 2" xfId="50602"/>
    <cellStyle name="Subtotal (line) 9 20" xfId="50603"/>
    <cellStyle name="Subtotal (line) 9 21" xfId="50604"/>
    <cellStyle name="Subtotal (line) 9 22" xfId="50605"/>
    <cellStyle name="Subtotal (line) 9 23" xfId="50606"/>
    <cellStyle name="Subtotal (line) 9 24" xfId="50607"/>
    <cellStyle name="Subtotal (line) 9 25" xfId="50608"/>
    <cellStyle name="Subtotal (line) 9 26" xfId="50609"/>
    <cellStyle name="Subtotal (line) 9 27" xfId="50610"/>
    <cellStyle name="Subtotal (line) 9 28" xfId="50611"/>
    <cellStyle name="Subtotal (line) 9 29" xfId="50612"/>
    <cellStyle name="Subtotal (line) 9 3" xfId="50613"/>
    <cellStyle name="Subtotal (line) 9 30" xfId="50614"/>
    <cellStyle name="Subtotal (line) 9 31" xfId="50615"/>
    <cellStyle name="Subtotal (line) 9 32" xfId="50616"/>
    <cellStyle name="Subtotal (line) 9 33" xfId="50617"/>
    <cellStyle name="Subtotal (line) 9 34" xfId="50618"/>
    <cellStyle name="Subtotal (line) 9 35" xfId="50619"/>
    <cellStyle name="Subtotal (line) 9 36" xfId="50620"/>
    <cellStyle name="Subtotal (line) 9 37" xfId="50621"/>
    <cellStyle name="Subtotal (line) 9 38" xfId="50622"/>
    <cellStyle name="Subtotal (line) 9 39" xfId="50623"/>
    <cellStyle name="Subtotal (line) 9 4" xfId="50624"/>
    <cellStyle name="Subtotal (line) 9 40" xfId="50625"/>
    <cellStyle name="Subtotal (line) 9 41" xfId="50626"/>
    <cellStyle name="Subtotal (line) 9 42" xfId="50627"/>
    <cellStyle name="Subtotal (line) 9 43" xfId="50628"/>
    <cellStyle name="Subtotal (line) 9 44" xfId="50629"/>
    <cellStyle name="Subtotal (line) 9 45" xfId="50630"/>
    <cellStyle name="Subtotal (line) 9 46" xfId="50631"/>
    <cellStyle name="Subtotal (line) 9 47" xfId="50632"/>
    <cellStyle name="Subtotal (line) 9 48" xfId="50633"/>
    <cellStyle name="Subtotal (line) 9 5" xfId="50634"/>
    <cellStyle name="Subtotal (line) 9 6" xfId="50635"/>
    <cellStyle name="Subtotal (line) 9 7" xfId="50636"/>
    <cellStyle name="Subtotal (line) 9 8" xfId="50637"/>
    <cellStyle name="Subtotal (line) 9 9" xfId="50638"/>
    <cellStyle name="Subtotal 10" xfId="50639"/>
    <cellStyle name="Sub-Total 10" xfId="50640"/>
    <cellStyle name="Sub-Total 10 10" xfId="50641"/>
    <cellStyle name="Sub-Total 10 11" xfId="50642"/>
    <cellStyle name="Sub-Total 10 12" xfId="50643"/>
    <cellStyle name="Sub-Total 10 13" xfId="50644"/>
    <cellStyle name="Sub-Total 10 14" xfId="50645"/>
    <cellStyle name="Sub-Total 10 15" xfId="50646"/>
    <cellStyle name="Sub-Total 10 16" xfId="50647"/>
    <cellStyle name="Sub-Total 10 17" xfId="50648"/>
    <cellStyle name="Sub-Total 10 18" xfId="50649"/>
    <cellStyle name="Sub-Total 10 19" xfId="50650"/>
    <cellStyle name="Sub-Total 10 2" xfId="50651"/>
    <cellStyle name="Sub-Total 10 2 10" xfId="50652"/>
    <cellStyle name="Sub-Total 10 2 11" xfId="50653"/>
    <cellStyle name="Sub-Total 10 2 12" xfId="50654"/>
    <cellStyle name="Sub-Total 10 2 13" xfId="50655"/>
    <cellStyle name="Sub-Total 10 2 14" xfId="50656"/>
    <cellStyle name="Sub-Total 10 2 15" xfId="50657"/>
    <cellStyle name="Sub-Total 10 2 16" xfId="50658"/>
    <cellStyle name="Sub-Total 10 2 17" xfId="50659"/>
    <cellStyle name="Sub-Total 10 2 18" xfId="50660"/>
    <cellStyle name="Sub-Total 10 2 19" xfId="50661"/>
    <cellStyle name="Sub-Total 10 2 2" xfId="50662"/>
    <cellStyle name="Sub-Total 10 2 2 10" xfId="50663"/>
    <cellStyle name="Sub-Total 10 2 2 11" xfId="50664"/>
    <cellStyle name="Sub-Total 10 2 2 12" xfId="50665"/>
    <cellStyle name="Sub-Total 10 2 2 13" xfId="50666"/>
    <cellStyle name="Sub-Total 10 2 2 14" xfId="50667"/>
    <cellStyle name="Sub-Total 10 2 2 15" xfId="50668"/>
    <cellStyle name="Sub-Total 10 2 2 16" xfId="50669"/>
    <cellStyle name="Sub-Total 10 2 2 17" xfId="50670"/>
    <cellStyle name="Sub-Total 10 2 2 18" xfId="50671"/>
    <cellStyle name="Sub-Total 10 2 2 19" xfId="50672"/>
    <cellStyle name="Sub-Total 10 2 2 2" xfId="50673"/>
    <cellStyle name="Sub-Total 10 2 2 2 10" xfId="50674"/>
    <cellStyle name="Sub-Total 10 2 2 2 11" xfId="50675"/>
    <cellStyle name="Sub-Total 10 2 2 2 12" xfId="50676"/>
    <cellStyle name="Sub-Total 10 2 2 2 13" xfId="50677"/>
    <cellStyle name="Sub-Total 10 2 2 2 14" xfId="50678"/>
    <cellStyle name="Sub-Total 10 2 2 2 15" xfId="50679"/>
    <cellStyle name="Sub-Total 10 2 2 2 16" xfId="50680"/>
    <cellStyle name="Sub-Total 10 2 2 2 17" xfId="50681"/>
    <cellStyle name="Sub-Total 10 2 2 2 18" xfId="50682"/>
    <cellStyle name="Sub-Total 10 2 2 2 19" xfId="50683"/>
    <cellStyle name="Sub-Total 10 2 2 2 2" xfId="50684"/>
    <cellStyle name="Sub-Total 10 2 2 2 20" xfId="50685"/>
    <cellStyle name="Sub-Total 10 2 2 2 21" xfId="50686"/>
    <cellStyle name="Sub-Total 10 2 2 2 3" xfId="50687"/>
    <cellStyle name="Sub-Total 10 2 2 2 4" xfId="50688"/>
    <cellStyle name="Sub-Total 10 2 2 2 5" xfId="50689"/>
    <cellStyle name="Sub-Total 10 2 2 2 6" xfId="50690"/>
    <cellStyle name="Sub-Total 10 2 2 2 7" xfId="50691"/>
    <cellStyle name="Sub-Total 10 2 2 2 8" xfId="50692"/>
    <cellStyle name="Sub-Total 10 2 2 2 9" xfId="50693"/>
    <cellStyle name="Sub-Total 10 2 2 20" xfId="50694"/>
    <cellStyle name="Sub-Total 10 2 2 21" xfId="50695"/>
    <cellStyle name="Sub-Total 10 2 2 22" xfId="50696"/>
    <cellStyle name="Sub-Total 10 2 2 3" xfId="50697"/>
    <cellStyle name="Sub-Total 10 2 2 4" xfId="50698"/>
    <cellStyle name="Sub-Total 10 2 2 5" xfId="50699"/>
    <cellStyle name="Sub-Total 10 2 2 6" xfId="50700"/>
    <cellStyle name="Sub-Total 10 2 2 7" xfId="50701"/>
    <cellStyle name="Sub-Total 10 2 2 8" xfId="50702"/>
    <cellStyle name="Sub-Total 10 2 2 9" xfId="50703"/>
    <cellStyle name="Sub-Total 10 2 20" xfId="50704"/>
    <cellStyle name="Sub-Total 10 2 21" xfId="50705"/>
    <cellStyle name="Sub-Total 10 2 22" xfId="50706"/>
    <cellStyle name="Sub-Total 10 2 23" xfId="50707"/>
    <cellStyle name="Sub-Total 10 2 3" xfId="50708"/>
    <cellStyle name="Sub-Total 10 2 4" xfId="50709"/>
    <cellStyle name="Sub-Total 10 2 5" xfId="50710"/>
    <cellStyle name="Sub-Total 10 2 6" xfId="50711"/>
    <cellStyle name="Sub-Total 10 2 7" xfId="50712"/>
    <cellStyle name="Sub-Total 10 2 8" xfId="50713"/>
    <cellStyle name="Sub-Total 10 2 9" xfId="50714"/>
    <cellStyle name="Sub-Total 10 20" xfId="50715"/>
    <cellStyle name="Sub-Total 10 21" xfId="50716"/>
    <cellStyle name="Sub-Total 10 22" xfId="50717"/>
    <cellStyle name="Sub-Total 10 23" xfId="50718"/>
    <cellStyle name="Sub-Total 10 24" xfId="50719"/>
    <cellStyle name="Sub-Total 10 25" xfId="50720"/>
    <cellStyle name="Sub-Total 10 3" xfId="50721"/>
    <cellStyle name="Sub-Total 10 3 10" xfId="50722"/>
    <cellStyle name="Sub-Total 10 3 11" xfId="50723"/>
    <cellStyle name="Sub-Total 10 3 12" xfId="50724"/>
    <cellStyle name="Sub-Total 10 3 13" xfId="50725"/>
    <cellStyle name="Sub-Total 10 3 14" xfId="50726"/>
    <cellStyle name="Sub-Total 10 3 15" xfId="50727"/>
    <cellStyle name="Sub-Total 10 3 16" xfId="50728"/>
    <cellStyle name="Sub-Total 10 3 17" xfId="50729"/>
    <cellStyle name="Sub-Total 10 3 18" xfId="50730"/>
    <cellStyle name="Sub-Total 10 3 19" xfId="50731"/>
    <cellStyle name="Sub-Total 10 3 2" xfId="50732"/>
    <cellStyle name="Sub-Total 10 3 2 10" xfId="50733"/>
    <cellStyle name="Sub-Total 10 3 2 11" xfId="50734"/>
    <cellStyle name="Sub-Total 10 3 2 12" xfId="50735"/>
    <cellStyle name="Sub-Total 10 3 2 13" xfId="50736"/>
    <cellStyle name="Sub-Total 10 3 2 14" xfId="50737"/>
    <cellStyle name="Sub-Total 10 3 2 15" xfId="50738"/>
    <cellStyle name="Sub-Total 10 3 2 16" xfId="50739"/>
    <cellStyle name="Sub-Total 10 3 2 17" xfId="50740"/>
    <cellStyle name="Sub-Total 10 3 2 18" xfId="50741"/>
    <cellStyle name="Sub-Total 10 3 2 19" xfId="50742"/>
    <cellStyle name="Sub-Total 10 3 2 2" xfId="50743"/>
    <cellStyle name="Sub-Total 10 3 2 20" xfId="50744"/>
    <cellStyle name="Sub-Total 10 3 2 21" xfId="50745"/>
    <cellStyle name="Sub-Total 10 3 2 3" xfId="50746"/>
    <cellStyle name="Sub-Total 10 3 2 4" xfId="50747"/>
    <cellStyle name="Sub-Total 10 3 2 5" xfId="50748"/>
    <cellStyle name="Sub-Total 10 3 2 6" xfId="50749"/>
    <cellStyle name="Sub-Total 10 3 2 7" xfId="50750"/>
    <cellStyle name="Sub-Total 10 3 2 8" xfId="50751"/>
    <cellStyle name="Sub-Total 10 3 2 9" xfId="50752"/>
    <cellStyle name="Sub-Total 10 3 20" xfId="50753"/>
    <cellStyle name="Sub-Total 10 3 21" xfId="50754"/>
    <cellStyle name="Sub-Total 10 3 22" xfId="50755"/>
    <cellStyle name="Sub-Total 10 3 3" xfId="50756"/>
    <cellStyle name="Sub-Total 10 3 4" xfId="50757"/>
    <cellStyle name="Sub-Total 10 3 5" xfId="50758"/>
    <cellStyle name="Sub-Total 10 3 6" xfId="50759"/>
    <cellStyle name="Sub-Total 10 3 7" xfId="50760"/>
    <cellStyle name="Sub-Total 10 3 8" xfId="50761"/>
    <cellStyle name="Sub-Total 10 3 9" xfId="50762"/>
    <cellStyle name="Sub-Total 10 4" xfId="50763"/>
    <cellStyle name="Sub-Total 10 5" xfId="50764"/>
    <cellStyle name="Sub-Total 10 6" xfId="50765"/>
    <cellStyle name="Sub-Total 10 7" xfId="50766"/>
    <cellStyle name="Sub-Total 10 8" xfId="50767"/>
    <cellStyle name="Sub-Total 10 9" xfId="50768"/>
    <cellStyle name="Subtotal 11" xfId="50769"/>
    <cellStyle name="Sub-Total 11" xfId="50770"/>
    <cellStyle name="Sub-Total 11 10" xfId="50771"/>
    <cellStyle name="Sub-Total 11 11" xfId="50772"/>
    <cellStyle name="Sub-Total 11 12" xfId="50773"/>
    <cellStyle name="Sub-Total 11 13" xfId="50774"/>
    <cellStyle name="Sub-Total 11 14" xfId="50775"/>
    <cellStyle name="Sub-Total 11 15" xfId="50776"/>
    <cellStyle name="Sub-Total 11 16" xfId="50777"/>
    <cellStyle name="Sub-Total 11 17" xfId="50778"/>
    <cellStyle name="Sub-Total 11 18" xfId="50779"/>
    <cellStyle name="Sub-Total 11 19" xfId="50780"/>
    <cellStyle name="Sub-Total 11 2" xfId="50781"/>
    <cellStyle name="Sub-Total 11 2 10" xfId="50782"/>
    <cellStyle name="Sub-Total 11 2 11" xfId="50783"/>
    <cellStyle name="Sub-Total 11 2 12" xfId="50784"/>
    <cellStyle name="Sub-Total 11 2 13" xfId="50785"/>
    <cellStyle name="Sub-Total 11 2 14" xfId="50786"/>
    <cellStyle name="Sub-Total 11 2 15" xfId="50787"/>
    <cellStyle name="Sub-Total 11 2 16" xfId="50788"/>
    <cellStyle name="Sub-Total 11 2 17" xfId="50789"/>
    <cellStyle name="Sub-Total 11 2 18" xfId="50790"/>
    <cellStyle name="Sub-Total 11 2 19" xfId="50791"/>
    <cellStyle name="Sub-Total 11 2 2" xfId="50792"/>
    <cellStyle name="Sub-Total 11 2 2 10" xfId="50793"/>
    <cellStyle name="Sub-Total 11 2 2 11" xfId="50794"/>
    <cellStyle name="Sub-Total 11 2 2 12" xfId="50795"/>
    <cellStyle name="Sub-Total 11 2 2 13" xfId="50796"/>
    <cellStyle name="Sub-Total 11 2 2 14" xfId="50797"/>
    <cellStyle name="Sub-Total 11 2 2 15" xfId="50798"/>
    <cellStyle name="Sub-Total 11 2 2 16" xfId="50799"/>
    <cellStyle name="Sub-Total 11 2 2 17" xfId="50800"/>
    <cellStyle name="Sub-Total 11 2 2 18" xfId="50801"/>
    <cellStyle name="Sub-Total 11 2 2 19" xfId="50802"/>
    <cellStyle name="Sub-Total 11 2 2 2" xfId="50803"/>
    <cellStyle name="Sub-Total 11 2 2 20" xfId="50804"/>
    <cellStyle name="Sub-Total 11 2 2 21" xfId="50805"/>
    <cellStyle name="Sub-Total 11 2 2 3" xfId="50806"/>
    <cellStyle name="Sub-Total 11 2 2 4" xfId="50807"/>
    <cellStyle name="Sub-Total 11 2 2 5" xfId="50808"/>
    <cellStyle name="Sub-Total 11 2 2 6" xfId="50809"/>
    <cellStyle name="Sub-Total 11 2 2 7" xfId="50810"/>
    <cellStyle name="Sub-Total 11 2 2 8" xfId="50811"/>
    <cellStyle name="Sub-Total 11 2 2 9" xfId="50812"/>
    <cellStyle name="Sub-Total 11 2 20" xfId="50813"/>
    <cellStyle name="Sub-Total 11 2 21" xfId="50814"/>
    <cellStyle name="Sub-Total 11 2 22" xfId="50815"/>
    <cellStyle name="Sub-Total 11 2 3" xfId="50816"/>
    <cellStyle name="Sub-Total 11 2 4" xfId="50817"/>
    <cellStyle name="Sub-Total 11 2 5" xfId="50818"/>
    <cellStyle name="Sub-Total 11 2 6" xfId="50819"/>
    <cellStyle name="Sub-Total 11 2 7" xfId="50820"/>
    <cellStyle name="Sub-Total 11 2 8" xfId="50821"/>
    <cellStyle name="Sub-Total 11 2 9" xfId="50822"/>
    <cellStyle name="Sub-Total 11 20" xfId="50823"/>
    <cellStyle name="Sub-Total 11 21" xfId="50824"/>
    <cellStyle name="Sub-Total 11 22" xfId="50825"/>
    <cellStyle name="Sub-Total 11 23" xfId="50826"/>
    <cellStyle name="Sub-Total 11 3" xfId="50827"/>
    <cellStyle name="Sub-Total 11 4" xfId="50828"/>
    <cellStyle name="Sub-Total 11 5" xfId="50829"/>
    <cellStyle name="Sub-Total 11 6" xfId="50830"/>
    <cellStyle name="Sub-Total 11 7" xfId="50831"/>
    <cellStyle name="Sub-Total 11 8" xfId="50832"/>
    <cellStyle name="Sub-Total 11 9" xfId="50833"/>
    <cellStyle name="Subtotal 12" xfId="50834"/>
    <cellStyle name="Sub-Total 12" xfId="50835"/>
    <cellStyle name="Sub-Total 12 10" xfId="50836"/>
    <cellStyle name="Sub-Total 12 11" xfId="50837"/>
    <cellStyle name="Sub-Total 12 12" xfId="50838"/>
    <cellStyle name="Sub-Total 12 13" xfId="50839"/>
    <cellStyle name="Sub-Total 12 14" xfId="50840"/>
    <cellStyle name="Sub-Total 12 15" xfId="50841"/>
    <cellStyle name="Sub-Total 12 16" xfId="50842"/>
    <cellStyle name="Sub-Total 12 17" xfId="50843"/>
    <cellStyle name="Sub-Total 12 18" xfId="50844"/>
    <cellStyle name="Sub-Total 12 19" xfId="50845"/>
    <cellStyle name="Sub-Total 12 2" xfId="50846"/>
    <cellStyle name="Sub-Total 12 2 10" xfId="50847"/>
    <cellStyle name="Sub-Total 12 2 11" xfId="50848"/>
    <cellStyle name="Sub-Total 12 2 12" xfId="50849"/>
    <cellStyle name="Sub-Total 12 2 13" xfId="50850"/>
    <cellStyle name="Sub-Total 12 2 14" xfId="50851"/>
    <cellStyle name="Sub-Total 12 2 15" xfId="50852"/>
    <cellStyle name="Sub-Total 12 2 16" xfId="50853"/>
    <cellStyle name="Sub-Total 12 2 17" xfId="50854"/>
    <cellStyle name="Sub-Total 12 2 18" xfId="50855"/>
    <cellStyle name="Sub-Total 12 2 19" xfId="50856"/>
    <cellStyle name="Sub-Total 12 2 2" xfId="50857"/>
    <cellStyle name="Sub-Total 12 2 2 10" xfId="50858"/>
    <cellStyle name="Sub-Total 12 2 2 11" xfId="50859"/>
    <cellStyle name="Sub-Total 12 2 2 12" xfId="50860"/>
    <cellStyle name="Sub-Total 12 2 2 13" xfId="50861"/>
    <cellStyle name="Sub-Total 12 2 2 14" xfId="50862"/>
    <cellStyle name="Sub-Total 12 2 2 15" xfId="50863"/>
    <cellStyle name="Sub-Total 12 2 2 16" xfId="50864"/>
    <cellStyle name="Sub-Total 12 2 2 17" xfId="50865"/>
    <cellStyle name="Sub-Total 12 2 2 18" xfId="50866"/>
    <cellStyle name="Sub-Total 12 2 2 19" xfId="50867"/>
    <cellStyle name="Sub-Total 12 2 2 2" xfId="50868"/>
    <cellStyle name="Sub-Total 12 2 2 20" xfId="50869"/>
    <cellStyle name="Sub-Total 12 2 2 21" xfId="50870"/>
    <cellStyle name="Sub-Total 12 2 2 3" xfId="50871"/>
    <cellStyle name="Sub-Total 12 2 2 4" xfId="50872"/>
    <cellStyle name="Sub-Total 12 2 2 5" xfId="50873"/>
    <cellStyle name="Sub-Total 12 2 2 6" xfId="50874"/>
    <cellStyle name="Sub-Total 12 2 2 7" xfId="50875"/>
    <cellStyle name="Sub-Total 12 2 2 8" xfId="50876"/>
    <cellStyle name="Sub-Total 12 2 2 9" xfId="50877"/>
    <cellStyle name="Sub-Total 12 2 20" xfId="50878"/>
    <cellStyle name="Sub-Total 12 2 21" xfId="50879"/>
    <cellStyle name="Sub-Total 12 2 22" xfId="50880"/>
    <cellStyle name="Sub-Total 12 2 3" xfId="50881"/>
    <cellStyle name="Sub-Total 12 2 4" xfId="50882"/>
    <cellStyle name="Sub-Total 12 2 5" xfId="50883"/>
    <cellStyle name="Sub-Total 12 2 6" xfId="50884"/>
    <cellStyle name="Sub-Total 12 2 7" xfId="50885"/>
    <cellStyle name="Sub-Total 12 2 8" xfId="50886"/>
    <cellStyle name="Sub-Total 12 2 9" xfId="50887"/>
    <cellStyle name="Sub-Total 12 20" xfId="50888"/>
    <cellStyle name="Sub-Total 12 21" xfId="50889"/>
    <cellStyle name="Sub-Total 12 22" xfId="50890"/>
    <cellStyle name="Sub-Total 12 23" xfId="50891"/>
    <cellStyle name="Sub-Total 12 3" xfId="50892"/>
    <cellStyle name="Sub-Total 12 4" xfId="50893"/>
    <cellStyle name="Sub-Total 12 5" xfId="50894"/>
    <cellStyle name="Sub-Total 12 6" xfId="50895"/>
    <cellStyle name="Sub-Total 12 7" xfId="50896"/>
    <cellStyle name="Sub-Total 12 8" xfId="50897"/>
    <cellStyle name="Sub-Total 12 9" xfId="50898"/>
    <cellStyle name="Subtotal 13" xfId="50899"/>
    <cellStyle name="Sub-Total 13" xfId="50900"/>
    <cellStyle name="Sub-Total 13 10" xfId="50901"/>
    <cellStyle name="Sub-Total 13 11" xfId="50902"/>
    <cellStyle name="Sub-Total 13 12" xfId="50903"/>
    <cellStyle name="Sub-Total 13 13" xfId="50904"/>
    <cellStyle name="Sub-Total 13 14" xfId="50905"/>
    <cellStyle name="Sub-Total 13 15" xfId="50906"/>
    <cellStyle name="Sub-Total 13 16" xfId="50907"/>
    <cellStyle name="Sub-Total 13 17" xfId="50908"/>
    <cellStyle name="Sub-Total 13 18" xfId="50909"/>
    <cellStyle name="Sub-Total 13 19" xfId="50910"/>
    <cellStyle name="Sub-Total 13 2" xfId="50911"/>
    <cellStyle name="Sub-Total 13 2 10" xfId="50912"/>
    <cellStyle name="Sub-Total 13 2 11" xfId="50913"/>
    <cellStyle name="Sub-Total 13 2 12" xfId="50914"/>
    <cellStyle name="Sub-Total 13 2 13" xfId="50915"/>
    <cellStyle name="Sub-Total 13 2 14" xfId="50916"/>
    <cellStyle name="Sub-Total 13 2 15" xfId="50917"/>
    <cellStyle name="Sub-Total 13 2 16" xfId="50918"/>
    <cellStyle name="Sub-Total 13 2 17" xfId="50919"/>
    <cellStyle name="Sub-Total 13 2 18" xfId="50920"/>
    <cellStyle name="Sub-Total 13 2 19" xfId="50921"/>
    <cellStyle name="Sub-Total 13 2 2" xfId="50922"/>
    <cellStyle name="Sub-Total 13 2 20" xfId="50923"/>
    <cellStyle name="Sub-Total 13 2 21" xfId="50924"/>
    <cellStyle name="Sub-Total 13 2 3" xfId="50925"/>
    <cellStyle name="Sub-Total 13 2 4" xfId="50926"/>
    <cellStyle name="Sub-Total 13 2 5" xfId="50927"/>
    <cellStyle name="Sub-Total 13 2 6" xfId="50928"/>
    <cellStyle name="Sub-Total 13 2 7" xfId="50929"/>
    <cellStyle name="Sub-Total 13 2 8" xfId="50930"/>
    <cellStyle name="Sub-Total 13 2 9" xfId="50931"/>
    <cellStyle name="Sub-Total 13 20" xfId="50932"/>
    <cellStyle name="Sub-Total 13 21" xfId="50933"/>
    <cellStyle name="Sub-Total 13 22" xfId="50934"/>
    <cellStyle name="Sub-Total 13 3" xfId="50935"/>
    <cellStyle name="Sub-Total 13 4" xfId="50936"/>
    <cellStyle name="Sub-Total 13 5" xfId="50937"/>
    <cellStyle name="Sub-Total 13 6" xfId="50938"/>
    <cellStyle name="Sub-Total 13 7" xfId="50939"/>
    <cellStyle name="Sub-Total 13 8" xfId="50940"/>
    <cellStyle name="Sub-Total 13 9" xfId="50941"/>
    <cellStyle name="Subtotal 14" xfId="50942"/>
    <cellStyle name="Sub-Total 14" xfId="50943"/>
    <cellStyle name="Sub-Total 14 10" xfId="50944"/>
    <cellStyle name="Sub-Total 14 11" xfId="50945"/>
    <cellStyle name="Sub-Total 14 12" xfId="50946"/>
    <cellStyle name="Sub-Total 14 13" xfId="50947"/>
    <cellStyle name="Sub-Total 14 14" xfId="50948"/>
    <cellStyle name="Sub-Total 14 15" xfId="50949"/>
    <cellStyle name="Sub-Total 14 16" xfId="50950"/>
    <cellStyle name="Sub-Total 14 17" xfId="50951"/>
    <cellStyle name="Sub-Total 14 18" xfId="50952"/>
    <cellStyle name="Sub-Total 14 19" xfId="50953"/>
    <cellStyle name="Sub-Total 14 2" xfId="50954"/>
    <cellStyle name="Sub-Total 14 2 10" xfId="50955"/>
    <cellStyle name="Sub-Total 14 2 11" xfId="50956"/>
    <cellStyle name="Sub-Total 14 2 12" xfId="50957"/>
    <cellStyle name="Sub-Total 14 2 13" xfId="50958"/>
    <cellStyle name="Sub-Total 14 2 14" xfId="50959"/>
    <cellStyle name="Sub-Total 14 2 15" xfId="50960"/>
    <cellStyle name="Sub-Total 14 2 16" xfId="50961"/>
    <cellStyle name="Sub-Total 14 2 17" xfId="50962"/>
    <cellStyle name="Sub-Total 14 2 18" xfId="50963"/>
    <cellStyle name="Sub-Total 14 2 19" xfId="50964"/>
    <cellStyle name="Sub-Total 14 2 2" xfId="50965"/>
    <cellStyle name="Sub-Total 14 2 20" xfId="50966"/>
    <cellStyle name="Sub-Total 14 2 21" xfId="50967"/>
    <cellStyle name="Sub-Total 14 2 3" xfId="50968"/>
    <cellStyle name="Sub-Total 14 2 4" xfId="50969"/>
    <cellStyle name="Sub-Total 14 2 5" xfId="50970"/>
    <cellStyle name="Sub-Total 14 2 6" xfId="50971"/>
    <cellStyle name="Sub-Total 14 2 7" xfId="50972"/>
    <cellStyle name="Sub-Total 14 2 8" xfId="50973"/>
    <cellStyle name="Sub-Total 14 2 9" xfId="50974"/>
    <cellStyle name="Sub-Total 14 20" xfId="50975"/>
    <cellStyle name="Sub-Total 14 21" xfId="50976"/>
    <cellStyle name="Sub-Total 14 22" xfId="50977"/>
    <cellStyle name="Sub-Total 14 3" xfId="50978"/>
    <cellStyle name="Sub-Total 14 4" xfId="50979"/>
    <cellStyle name="Sub-Total 14 5" xfId="50980"/>
    <cellStyle name="Sub-Total 14 6" xfId="50981"/>
    <cellStyle name="Sub-Total 14 7" xfId="50982"/>
    <cellStyle name="Sub-Total 14 8" xfId="50983"/>
    <cellStyle name="Sub-Total 14 9" xfId="50984"/>
    <cellStyle name="Subtotal 15" xfId="50985"/>
    <cellStyle name="Sub-Total 15" xfId="50986"/>
    <cellStyle name="Sub-Total 15 10" xfId="50987"/>
    <cellStyle name="Sub-Total 15 11" xfId="50988"/>
    <cellStyle name="Sub-Total 15 12" xfId="50989"/>
    <cellStyle name="Sub-Total 15 13" xfId="50990"/>
    <cellStyle name="Sub-Total 15 14" xfId="50991"/>
    <cellStyle name="Sub-Total 15 15" xfId="50992"/>
    <cellStyle name="Sub-Total 15 16" xfId="50993"/>
    <cellStyle name="Sub-Total 15 17" xfId="50994"/>
    <cellStyle name="Sub-Total 15 18" xfId="50995"/>
    <cellStyle name="Sub-Total 15 19" xfId="50996"/>
    <cellStyle name="Sub-Total 15 2" xfId="50997"/>
    <cellStyle name="Sub-Total 15 2 10" xfId="50998"/>
    <cellStyle name="Sub-Total 15 2 11" xfId="50999"/>
    <cellStyle name="Sub-Total 15 2 12" xfId="51000"/>
    <cellStyle name="Sub-Total 15 2 13" xfId="51001"/>
    <cellStyle name="Sub-Total 15 2 14" xfId="51002"/>
    <cellStyle name="Sub-Total 15 2 15" xfId="51003"/>
    <cellStyle name="Sub-Total 15 2 16" xfId="51004"/>
    <cellStyle name="Sub-Total 15 2 17" xfId="51005"/>
    <cellStyle name="Sub-Total 15 2 18" xfId="51006"/>
    <cellStyle name="Sub-Total 15 2 19" xfId="51007"/>
    <cellStyle name="Sub-Total 15 2 2" xfId="51008"/>
    <cellStyle name="Sub-Total 15 2 20" xfId="51009"/>
    <cellStyle name="Sub-Total 15 2 21" xfId="51010"/>
    <cellStyle name="Sub-Total 15 2 3" xfId="51011"/>
    <cellStyle name="Sub-Total 15 2 4" xfId="51012"/>
    <cellStyle name="Sub-Total 15 2 5" xfId="51013"/>
    <cellStyle name="Sub-Total 15 2 6" xfId="51014"/>
    <cellStyle name="Sub-Total 15 2 7" xfId="51015"/>
    <cellStyle name="Sub-Total 15 2 8" xfId="51016"/>
    <cellStyle name="Sub-Total 15 2 9" xfId="51017"/>
    <cellStyle name="Sub-Total 15 20" xfId="51018"/>
    <cellStyle name="Sub-Total 15 21" xfId="51019"/>
    <cellStyle name="Sub-Total 15 22" xfId="51020"/>
    <cellStyle name="Sub-Total 15 3" xfId="51021"/>
    <cellStyle name="Sub-Total 15 4" xfId="51022"/>
    <cellStyle name="Sub-Total 15 5" xfId="51023"/>
    <cellStyle name="Sub-Total 15 6" xfId="51024"/>
    <cellStyle name="Sub-Total 15 7" xfId="51025"/>
    <cellStyle name="Sub-Total 15 8" xfId="51026"/>
    <cellStyle name="Sub-Total 15 9" xfId="51027"/>
    <cellStyle name="Subtotal 16" xfId="51028"/>
    <cellStyle name="Sub-Total 16" xfId="51029"/>
    <cellStyle name="Sub-Total 16 10" xfId="51030"/>
    <cellStyle name="Sub-Total 16 11" xfId="51031"/>
    <cellStyle name="Sub-Total 16 12" xfId="51032"/>
    <cellStyle name="Sub-Total 16 13" xfId="51033"/>
    <cellStyle name="Sub-Total 16 14" xfId="51034"/>
    <cellStyle name="Sub-Total 16 15" xfId="51035"/>
    <cellStyle name="Sub-Total 16 16" xfId="51036"/>
    <cellStyle name="Sub-Total 16 17" xfId="51037"/>
    <cellStyle name="Sub-Total 16 18" xfId="51038"/>
    <cellStyle name="Sub-Total 16 19" xfId="51039"/>
    <cellStyle name="Sub-Total 16 2" xfId="51040"/>
    <cellStyle name="Sub-Total 16 2 10" xfId="51041"/>
    <cellStyle name="Sub-Total 16 2 11" xfId="51042"/>
    <cellStyle name="Sub-Total 16 2 12" xfId="51043"/>
    <cellStyle name="Sub-Total 16 2 13" xfId="51044"/>
    <cellStyle name="Sub-Total 16 2 14" xfId="51045"/>
    <cellStyle name="Sub-Total 16 2 15" xfId="51046"/>
    <cellStyle name="Sub-Total 16 2 16" xfId="51047"/>
    <cellStyle name="Sub-Total 16 2 17" xfId="51048"/>
    <cellStyle name="Sub-Total 16 2 18" xfId="51049"/>
    <cellStyle name="Sub-Total 16 2 19" xfId="51050"/>
    <cellStyle name="Sub-Total 16 2 2" xfId="51051"/>
    <cellStyle name="Sub-Total 16 2 20" xfId="51052"/>
    <cellStyle name="Sub-Total 16 2 21" xfId="51053"/>
    <cellStyle name="Sub-Total 16 2 3" xfId="51054"/>
    <cellStyle name="Sub-Total 16 2 4" xfId="51055"/>
    <cellStyle name="Sub-Total 16 2 5" xfId="51056"/>
    <cellStyle name="Sub-Total 16 2 6" xfId="51057"/>
    <cellStyle name="Sub-Total 16 2 7" xfId="51058"/>
    <cellStyle name="Sub-Total 16 2 8" xfId="51059"/>
    <cellStyle name="Sub-Total 16 2 9" xfId="51060"/>
    <cellStyle name="Sub-Total 16 20" xfId="51061"/>
    <cellStyle name="Sub-Total 16 21" xfId="51062"/>
    <cellStyle name="Sub-Total 16 22" xfId="51063"/>
    <cellStyle name="Sub-Total 16 3" xfId="51064"/>
    <cellStyle name="Sub-Total 16 4" xfId="51065"/>
    <cellStyle name="Sub-Total 16 5" xfId="51066"/>
    <cellStyle name="Sub-Total 16 6" xfId="51067"/>
    <cellStyle name="Sub-Total 16 7" xfId="51068"/>
    <cellStyle name="Sub-Total 16 8" xfId="51069"/>
    <cellStyle name="Sub-Total 16 9" xfId="51070"/>
    <cellStyle name="Subtotal 17" xfId="51071"/>
    <cellStyle name="Sub-Total 17" xfId="51072"/>
    <cellStyle name="Sub-Total 17 10" xfId="51073"/>
    <cellStyle name="Sub-Total 17 11" xfId="51074"/>
    <cellStyle name="Sub-Total 17 12" xfId="51075"/>
    <cellStyle name="Sub-Total 17 13" xfId="51076"/>
    <cellStyle name="Sub-Total 17 14" xfId="51077"/>
    <cellStyle name="Sub-Total 17 15" xfId="51078"/>
    <cellStyle name="Sub-Total 17 16" xfId="51079"/>
    <cellStyle name="Sub-Total 17 17" xfId="51080"/>
    <cellStyle name="Sub-Total 17 18" xfId="51081"/>
    <cellStyle name="Sub-Total 17 19" xfId="51082"/>
    <cellStyle name="Sub-Total 17 2" xfId="51083"/>
    <cellStyle name="Sub-Total 17 2 10" xfId="51084"/>
    <cellStyle name="Sub-Total 17 2 11" xfId="51085"/>
    <cellStyle name="Sub-Total 17 2 12" xfId="51086"/>
    <cellStyle name="Sub-Total 17 2 13" xfId="51087"/>
    <cellStyle name="Sub-Total 17 2 14" xfId="51088"/>
    <cellStyle name="Sub-Total 17 2 15" xfId="51089"/>
    <cellStyle name="Sub-Total 17 2 16" xfId="51090"/>
    <cellStyle name="Sub-Total 17 2 17" xfId="51091"/>
    <cellStyle name="Sub-Total 17 2 18" xfId="51092"/>
    <cellStyle name="Sub-Total 17 2 19" xfId="51093"/>
    <cellStyle name="Sub-Total 17 2 2" xfId="51094"/>
    <cellStyle name="Sub-Total 17 2 20" xfId="51095"/>
    <cellStyle name="Sub-Total 17 2 21" xfId="51096"/>
    <cellStyle name="Sub-Total 17 2 3" xfId="51097"/>
    <cellStyle name="Sub-Total 17 2 4" xfId="51098"/>
    <cellStyle name="Sub-Total 17 2 5" xfId="51099"/>
    <cellStyle name="Sub-Total 17 2 6" xfId="51100"/>
    <cellStyle name="Sub-Total 17 2 7" xfId="51101"/>
    <cellStyle name="Sub-Total 17 2 8" xfId="51102"/>
    <cellStyle name="Sub-Total 17 2 9" xfId="51103"/>
    <cellStyle name="Sub-Total 17 20" xfId="51104"/>
    <cellStyle name="Sub-Total 17 21" xfId="51105"/>
    <cellStyle name="Sub-Total 17 22" xfId="51106"/>
    <cellStyle name="Sub-Total 17 3" xfId="51107"/>
    <cellStyle name="Sub-Total 17 4" xfId="51108"/>
    <cellStyle name="Sub-Total 17 5" xfId="51109"/>
    <cellStyle name="Sub-Total 17 6" xfId="51110"/>
    <cellStyle name="Sub-Total 17 7" xfId="51111"/>
    <cellStyle name="Sub-Total 17 8" xfId="51112"/>
    <cellStyle name="Sub-Total 17 9" xfId="51113"/>
    <cellStyle name="Subtotal 18" xfId="51114"/>
    <cellStyle name="Sub-Total 18" xfId="51115"/>
    <cellStyle name="Sub-Total 18 2" xfId="51116"/>
    <cellStyle name="Sub-Total 18 3" xfId="51117"/>
    <cellStyle name="Sub-Total 18 4" xfId="51118"/>
    <cellStyle name="Sub-Total 18 5" xfId="51119"/>
    <cellStyle name="Subtotal 19" xfId="51120"/>
    <cellStyle name="Sub-Total 19" xfId="51121"/>
    <cellStyle name="Sub-Total 19 2" xfId="51122"/>
    <cellStyle name="Sub-Total 19 3" xfId="51123"/>
    <cellStyle name="Sub-Total 19 4" xfId="51124"/>
    <cellStyle name="Subtotal 2" xfId="51125"/>
    <cellStyle name="Sub-Total 2" xfId="51126"/>
    <cellStyle name="Subtotal 2 10" xfId="51127"/>
    <cellStyle name="Sub-Total 2 10" xfId="51128"/>
    <cellStyle name="Subtotal 2 11" xfId="51129"/>
    <cellStyle name="Sub-Total 2 11" xfId="51130"/>
    <cellStyle name="Subtotal 2 12" xfId="51131"/>
    <cellStyle name="Sub-Total 2 12" xfId="51132"/>
    <cellStyle name="Subtotal 2 13" xfId="51133"/>
    <cellStyle name="Sub-Total 2 13" xfId="51134"/>
    <cellStyle name="Subtotal 2 14" xfId="51135"/>
    <cellStyle name="Sub-Total 2 14" xfId="51136"/>
    <cellStyle name="Subtotal 2 15" xfId="51137"/>
    <cellStyle name="Sub-Total 2 15" xfId="51138"/>
    <cellStyle name="Subtotal 2 16" xfId="51139"/>
    <cellStyle name="Sub-Total 2 16" xfId="51140"/>
    <cellStyle name="Subtotal 2 17" xfId="51141"/>
    <cellStyle name="Sub-Total 2 17" xfId="51142"/>
    <cellStyle name="Subtotal 2 18" xfId="51143"/>
    <cellStyle name="Sub-Total 2 18" xfId="51144"/>
    <cellStyle name="Subtotal 2 19" xfId="51145"/>
    <cellStyle name="Sub-Total 2 19" xfId="51146"/>
    <cellStyle name="Subtotal 2 2" xfId="51147"/>
    <cellStyle name="Sub-Total 2 2" xfId="51148"/>
    <cellStyle name="Sub-Total 2 2 10" xfId="51149"/>
    <cellStyle name="Sub-Total 2 2 11" xfId="51150"/>
    <cellStyle name="Sub-Total 2 2 12" xfId="51151"/>
    <cellStyle name="Sub-Total 2 2 13" xfId="51152"/>
    <cellStyle name="Sub-Total 2 2 14" xfId="51153"/>
    <cellStyle name="Sub-Total 2 2 15" xfId="51154"/>
    <cellStyle name="Sub-Total 2 2 16" xfId="51155"/>
    <cellStyle name="Sub-Total 2 2 17" xfId="51156"/>
    <cellStyle name="Sub-Total 2 2 18" xfId="51157"/>
    <cellStyle name="Sub-Total 2 2 19" xfId="51158"/>
    <cellStyle name="Sub-Total 2 2 2" xfId="51159"/>
    <cellStyle name="Sub-Total 2 2 2 10" xfId="51160"/>
    <cellStyle name="Sub-Total 2 2 2 11" xfId="51161"/>
    <cellStyle name="Sub-Total 2 2 2 12" xfId="51162"/>
    <cellStyle name="Sub-Total 2 2 2 13" xfId="51163"/>
    <cellStyle name="Sub-Total 2 2 2 14" xfId="51164"/>
    <cellStyle name="Sub-Total 2 2 2 15" xfId="51165"/>
    <cellStyle name="Sub-Total 2 2 2 16" xfId="51166"/>
    <cellStyle name="Sub-Total 2 2 2 17" xfId="51167"/>
    <cellStyle name="Sub-Total 2 2 2 18" xfId="51168"/>
    <cellStyle name="Sub-Total 2 2 2 19" xfId="51169"/>
    <cellStyle name="Sub-Total 2 2 2 2" xfId="51170"/>
    <cellStyle name="Sub-Total 2 2 2 2 10" xfId="51171"/>
    <cellStyle name="Sub-Total 2 2 2 2 11" xfId="51172"/>
    <cellStyle name="Sub-Total 2 2 2 2 12" xfId="51173"/>
    <cellStyle name="Sub-Total 2 2 2 2 13" xfId="51174"/>
    <cellStyle name="Sub-Total 2 2 2 2 14" xfId="51175"/>
    <cellStyle name="Sub-Total 2 2 2 2 15" xfId="51176"/>
    <cellStyle name="Sub-Total 2 2 2 2 16" xfId="51177"/>
    <cellStyle name="Sub-Total 2 2 2 2 17" xfId="51178"/>
    <cellStyle name="Sub-Total 2 2 2 2 18" xfId="51179"/>
    <cellStyle name="Sub-Total 2 2 2 2 19" xfId="51180"/>
    <cellStyle name="Sub-Total 2 2 2 2 2" xfId="51181"/>
    <cellStyle name="Sub-Total 2 2 2 2 20" xfId="51182"/>
    <cellStyle name="Sub-Total 2 2 2 2 21" xfId="51183"/>
    <cellStyle name="Sub-Total 2 2 2 2 3" xfId="51184"/>
    <cellStyle name="Sub-Total 2 2 2 2 4" xfId="51185"/>
    <cellStyle name="Sub-Total 2 2 2 2 5" xfId="51186"/>
    <cellStyle name="Sub-Total 2 2 2 2 6" xfId="51187"/>
    <cellStyle name="Sub-Total 2 2 2 2 7" xfId="51188"/>
    <cellStyle name="Sub-Total 2 2 2 2 8" xfId="51189"/>
    <cellStyle name="Sub-Total 2 2 2 2 9" xfId="51190"/>
    <cellStyle name="Sub-Total 2 2 2 20" xfId="51191"/>
    <cellStyle name="Sub-Total 2 2 2 21" xfId="51192"/>
    <cellStyle name="Sub-Total 2 2 2 22" xfId="51193"/>
    <cellStyle name="Sub-Total 2 2 2 3" xfId="51194"/>
    <cellStyle name="Sub-Total 2 2 2 4" xfId="51195"/>
    <cellStyle name="Sub-Total 2 2 2 5" xfId="51196"/>
    <cellStyle name="Sub-Total 2 2 2 6" xfId="51197"/>
    <cellStyle name="Sub-Total 2 2 2 7" xfId="51198"/>
    <cellStyle name="Sub-Total 2 2 2 8" xfId="51199"/>
    <cellStyle name="Sub-Total 2 2 2 9" xfId="51200"/>
    <cellStyle name="Sub-Total 2 2 20" xfId="51201"/>
    <cellStyle name="Sub-Total 2 2 21" xfId="51202"/>
    <cellStyle name="Sub-Total 2 2 22" xfId="51203"/>
    <cellStyle name="Sub-Total 2 2 23" xfId="51204"/>
    <cellStyle name="Sub-Total 2 2 3" xfId="51205"/>
    <cellStyle name="Sub-Total 2 2 4" xfId="51206"/>
    <cellStyle name="Sub-Total 2 2 5" xfId="51207"/>
    <cellStyle name="Sub-Total 2 2 6" xfId="51208"/>
    <cellStyle name="Sub-Total 2 2 7" xfId="51209"/>
    <cellStyle name="Sub-Total 2 2 8" xfId="51210"/>
    <cellStyle name="Sub-Total 2 2 9" xfId="51211"/>
    <cellStyle name="Subtotal 2 20" xfId="51212"/>
    <cellStyle name="Sub-Total 2 20" xfId="51213"/>
    <cellStyle name="Subtotal 2 21" xfId="51214"/>
    <cellStyle name="Sub-Total 2 21" xfId="51215"/>
    <cellStyle name="Subtotal 2 22" xfId="51216"/>
    <cellStyle name="Sub-Total 2 22" xfId="51217"/>
    <cellStyle name="Subtotal 2 23" xfId="51218"/>
    <cellStyle name="Sub-Total 2 23" xfId="51219"/>
    <cellStyle name="Subtotal 2 24" xfId="51220"/>
    <cellStyle name="Sub-Total 2 24" xfId="51221"/>
    <cellStyle name="Subtotal 2 25" xfId="51222"/>
    <cellStyle name="Sub-Total 2 25" xfId="51223"/>
    <cellStyle name="Subtotal 2 26" xfId="51224"/>
    <cellStyle name="Sub-Total 2 26" xfId="51225"/>
    <cellStyle name="Subtotal 2 27" xfId="51226"/>
    <cellStyle name="Sub-Total 2 27" xfId="51227"/>
    <cellStyle name="Subtotal 2 28" xfId="51228"/>
    <cellStyle name="Sub-Total 2 28" xfId="51229"/>
    <cellStyle name="Subtotal 2 29" xfId="51230"/>
    <cellStyle name="Sub-Total 2 29" xfId="51231"/>
    <cellStyle name="Subtotal 2 3" xfId="51232"/>
    <cellStyle name="Sub-Total 2 3" xfId="51233"/>
    <cellStyle name="Sub-Total 2 3 10" xfId="51234"/>
    <cellStyle name="Sub-Total 2 3 11" xfId="51235"/>
    <cellStyle name="Sub-Total 2 3 12" xfId="51236"/>
    <cellStyle name="Sub-Total 2 3 13" xfId="51237"/>
    <cellStyle name="Sub-Total 2 3 14" xfId="51238"/>
    <cellStyle name="Sub-Total 2 3 15" xfId="51239"/>
    <cellStyle name="Sub-Total 2 3 16" xfId="51240"/>
    <cellStyle name="Sub-Total 2 3 17" xfId="51241"/>
    <cellStyle name="Sub-Total 2 3 18" xfId="51242"/>
    <cellStyle name="Sub-Total 2 3 19" xfId="51243"/>
    <cellStyle name="Sub-Total 2 3 2" xfId="51244"/>
    <cellStyle name="Sub-Total 2 3 2 10" xfId="51245"/>
    <cellStyle name="Sub-Total 2 3 2 11" xfId="51246"/>
    <cellStyle name="Sub-Total 2 3 2 12" xfId="51247"/>
    <cellStyle name="Sub-Total 2 3 2 13" xfId="51248"/>
    <cellStyle name="Sub-Total 2 3 2 14" xfId="51249"/>
    <cellStyle name="Sub-Total 2 3 2 15" xfId="51250"/>
    <cellStyle name="Sub-Total 2 3 2 16" xfId="51251"/>
    <cellStyle name="Sub-Total 2 3 2 17" xfId="51252"/>
    <cellStyle name="Sub-Total 2 3 2 18" xfId="51253"/>
    <cellStyle name="Sub-Total 2 3 2 19" xfId="51254"/>
    <cellStyle name="Sub-Total 2 3 2 2" xfId="51255"/>
    <cellStyle name="Sub-Total 2 3 2 20" xfId="51256"/>
    <cellStyle name="Sub-Total 2 3 2 21" xfId="51257"/>
    <cellStyle name="Sub-Total 2 3 2 3" xfId="51258"/>
    <cellStyle name="Sub-Total 2 3 2 4" xfId="51259"/>
    <cellStyle name="Sub-Total 2 3 2 5" xfId="51260"/>
    <cellStyle name="Sub-Total 2 3 2 6" xfId="51261"/>
    <cellStyle name="Sub-Total 2 3 2 7" xfId="51262"/>
    <cellStyle name="Sub-Total 2 3 2 8" xfId="51263"/>
    <cellStyle name="Sub-Total 2 3 2 9" xfId="51264"/>
    <cellStyle name="Sub-Total 2 3 20" xfId="51265"/>
    <cellStyle name="Sub-Total 2 3 21" xfId="51266"/>
    <cellStyle name="Sub-Total 2 3 22" xfId="51267"/>
    <cellStyle name="Sub-Total 2 3 3" xfId="51268"/>
    <cellStyle name="Sub-Total 2 3 4" xfId="51269"/>
    <cellStyle name="Sub-Total 2 3 5" xfId="51270"/>
    <cellStyle name="Sub-Total 2 3 6" xfId="51271"/>
    <cellStyle name="Sub-Total 2 3 7" xfId="51272"/>
    <cellStyle name="Sub-Total 2 3 8" xfId="51273"/>
    <cellStyle name="Sub-Total 2 3 9" xfId="51274"/>
    <cellStyle name="Subtotal 2 30" xfId="51275"/>
    <cellStyle name="Sub-Total 2 30" xfId="51276"/>
    <cellStyle name="Subtotal 2 31" xfId="51277"/>
    <cellStyle name="Sub-Total 2 31" xfId="51278"/>
    <cellStyle name="Subtotal 2 32" xfId="51279"/>
    <cellStyle name="Sub-Total 2 32" xfId="51280"/>
    <cellStyle name="Subtotal 2 33" xfId="51281"/>
    <cellStyle name="Sub-Total 2 33" xfId="51282"/>
    <cellStyle name="Subtotal 2 34" xfId="51283"/>
    <cellStyle name="Sub-Total 2 34" xfId="51284"/>
    <cellStyle name="Subtotal 2 35" xfId="51285"/>
    <cellStyle name="Sub-Total 2 35" xfId="51286"/>
    <cellStyle name="Subtotal 2 36" xfId="51287"/>
    <cellStyle name="Sub-Total 2 36" xfId="51288"/>
    <cellStyle name="Subtotal 2 37" xfId="51289"/>
    <cellStyle name="Sub-Total 2 37" xfId="51290"/>
    <cellStyle name="Subtotal 2 38" xfId="51291"/>
    <cellStyle name="Sub-Total 2 38" xfId="51292"/>
    <cellStyle name="Subtotal 2 39" xfId="51293"/>
    <cellStyle name="Sub-Total 2 39" xfId="51294"/>
    <cellStyle name="Subtotal 2 4" xfId="51295"/>
    <cellStyle name="Sub-Total 2 4" xfId="51296"/>
    <cellStyle name="Subtotal 2 40" xfId="51297"/>
    <cellStyle name="Sub-Total 2 40" xfId="51298"/>
    <cellStyle name="Subtotal 2 41" xfId="51299"/>
    <cellStyle name="Sub-Total 2 41" xfId="51300"/>
    <cellStyle name="Subtotal 2 42" xfId="51301"/>
    <cellStyle name="Sub-Total 2 42" xfId="51302"/>
    <cellStyle name="Subtotal 2 43" xfId="51303"/>
    <cellStyle name="Sub-Total 2 43" xfId="51304"/>
    <cellStyle name="Subtotal 2 44" xfId="51305"/>
    <cellStyle name="Sub-Total 2 44" xfId="51306"/>
    <cellStyle name="Subtotal 2 45" xfId="51307"/>
    <cellStyle name="Sub-Total 2 45" xfId="51308"/>
    <cellStyle name="Subtotal 2 46" xfId="51309"/>
    <cellStyle name="Sub-Total 2 46" xfId="51310"/>
    <cellStyle name="Subtotal 2 47" xfId="51311"/>
    <cellStyle name="Sub-Total 2 47" xfId="51312"/>
    <cellStyle name="Subtotal 2 48" xfId="51313"/>
    <cellStyle name="Sub-Total 2 48" xfId="51314"/>
    <cellStyle name="Subtotal 2 49" xfId="51315"/>
    <cellStyle name="Sub-Total 2 49" xfId="51316"/>
    <cellStyle name="Subtotal 2 5" xfId="51317"/>
    <cellStyle name="Sub-Total 2 5" xfId="51318"/>
    <cellStyle name="Subtotal 2 50" xfId="51319"/>
    <cellStyle name="Sub-Total 2 50" xfId="51320"/>
    <cellStyle name="Subtotal 2 51" xfId="51321"/>
    <cellStyle name="Sub-Total 2 51" xfId="51322"/>
    <cellStyle name="Subtotal 2 52" xfId="51323"/>
    <cellStyle name="Sub-Total 2 52" xfId="51324"/>
    <cellStyle name="Subtotal 2 53" xfId="51325"/>
    <cellStyle name="Sub-Total 2 53" xfId="51326"/>
    <cellStyle name="Subtotal 2 54" xfId="51327"/>
    <cellStyle name="Sub-Total 2 54" xfId="51328"/>
    <cellStyle name="Subtotal 2 55" xfId="51329"/>
    <cellStyle name="Sub-Total 2 55" xfId="51330"/>
    <cellStyle name="Subtotal 2 56" xfId="51331"/>
    <cellStyle name="Sub-Total 2 56" xfId="51332"/>
    <cellStyle name="Subtotal 2 57" xfId="51333"/>
    <cellStyle name="Sub-Total 2 57" xfId="51334"/>
    <cellStyle name="Subtotal 2 58" xfId="51335"/>
    <cellStyle name="Sub-Total 2 58" xfId="51336"/>
    <cellStyle name="Sub-Total 2 59" xfId="51337"/>
    <cellStyle name="Subtotal 2 6" xfId="51338"/>
    <cellStyle name="Sub-Total 2 6" xfId="51339"/>
    <cellStyle name="Sub-Total 2 60" xfId="51340"/>
    <cellStyle name="Sub-Total 2 61" xfId="51341"/>
    <cellStyle name="Subtotal 2 7" xfId="51342"/>
    <cellStyle name="Sub-Total 2 7" xfId="51343"/>
    <cellStyle name="Subtotal 2 8" xfId="51344"/>
    <cellStyle name="Sub-Total 2 8" xfId="51345"/>
    <cellStyle name="Subtotal 2 9" xfId="51346"/>
    <cellStyle name="Sub-Total 2 9" xfId="51347"/>
    <cellStyle name="Subtotal 20" xfId="51348"/>
    <cellStyle name="Sub-Total 20" xfId="51349"/>
    <cellStyle name="Sub-Total 20 2" xfId="51350"/>
    <cellStyle name="Sub-Total 20 3" xfId="51351"/>
    <cellStyle name="Sub-Total 20 4" xfId="51352"/>
    <cellStyle name="Subtotal 21" xfId="51353"/>
    <cellStyle name="Sub-Total 21" xfId="51354"/>
    <cellStyle name="Sub-Total 21 2" xfId="51355"/>
    <cellStyle name="Sub-Total 21 3" xfId="51356"/>
    <cellStyle name="Sub-Total 21 4" xfId="51357"/>
    <cellStyle name="Subtotal 22" xfId="51358"/>
    <cellStyle name="Sub-Total 22" xfId="51359"/>
    <cellStyle name="Sub-Total 22 2" xfId="51360"/>
    <cellStyle name="Sub-Total 22 3" xfId="51361"/>
    <cellStyle name="Sub-Total 22 4" xfId="51362"/>
    <cellStyle name="Sub-Total 22 5" xfId="51363"/>
    <cellStyle name="Subtotal 23" xfId="51364"/>
    <cellStyle name="Sub-Total 23" xfId="51365"/>
    <cellStyle name="Sub-Total 23 2" xfId="51366"/>
    <cellStyle name="Sub-Total 23 3" xfId="51367"/>
    <cellStyle name="Sub-Total 23 4" xfId="51368"/>
    <cellStyle name="Sub-Total 23 5" xfId="51369"/>
    <cellStyle name="Subtotal 24" xfId="51370"/>
    <cellStyle name="Sub-Total 24" xfId="51371"/>
    <cellStyle name="Sub-Total 24 2" xfId="51372"/>
    <cellStyle name="Sub-Total 24 3" xfId="51373"/>
    <cellStyle name="Sub-Total 24 4" xfId="51374"/>
    <cellStyle name="Sub-Total 24 5" xfId="51375"/>
    <cellStyle name="Subtotal 25" xfId="51376"/>
    <cellStyle name="Sub-Total 25" xfId="51377"/>
    <cellStyle name="Sub-Total 25 2" xfId="51378"/>
    <cellStyle name="Sub-Total 25 3" xfId="51379"/>
    <cellStyle name="Sub-Total 25 4" xfId="51380"/>
    <cellStyle name="Sub-Total 25 5" xfId="51381"/>
    <cellStyle name="Subtotal 26" xfId="51382"/>
    <cellStyle name="Sub-Total 26" xfId="51383"/>
    <cellStyle name="Sub-Total 26 2" xfId="51384"/>
    <cellStyle name="Sub-Total 26 3" xfId="51385"/>
    <cellStyle name="Sub-Total 26 4" xfId="51386"/>
    <cellStyle name="Sub-Total 26 5" xfId="51387"/>
    <cellStyle name="Subtotal 27" xfId="51388"/>
    <cellStyle name="Sub-Total 27" xfId="51389"/>
    <cellStyle name="Sub-Total 27 2" xfId="51390"/>
    <cellStyle name="Sub-Total 27 3" xfId="51391"/>
    <cellStyle name="Sub-Total 27 4" xfId="51392"/>
    <cellStyle name="Sub-Total 27 5" xfId="51393"/>
    <cellStyle name="Subtotal 28" xfId="51394"/>
    <cellStyle name="Sub-Total 28" xfId="51395"/>
    <cellStyle name="Sub-Total 28 2" xfId="51396"/>
    <cellStyle name="Sub-Total 28 3" xfId="51397"/>
    <cellStyle name="Sub-Total 28 4" xfId="51398"/>
    <cellStyle name="Sub-Total 28 5" xfId="51399"/>
    <cellStyle name="Subtotal 29" xfId="51400"/>
    <cellStyle name="Sub-Total 29" xfId="51401"/>
    <cellStyle name="Sub-Total 29 2" xfId="51402"/>
    <cellStyle name="Sub-Total 29 3" xfId="51403"/>
    <cellStyle name="Sub-Total 29 4" xfId="51404"/>
    <cellStyle name="Sub-Total 29 5" xfId="51405"/>
    <cellStyle name="Subtotal 3" xfId="51406"/>
    <cellStyle name="Sub-Total 3" xfId="51407"/>
    <cellStyle name="Sub-Total 3 10" xfId="51408"/>
    <cellStyle name="Sub-Total 3 11" xfId="51409"/>
    <cellStyle name="Sub-Total 3 12" xfId="51410"/>
    <cellStyle name="Sub-Total 3 13" xfId="51411"/>
    <cellStyle name="Sub-Total 3 14" xfId="51412"/>
    <cellStyle name="Sub-Total 3 15" xfId="51413"/>
    <cellStyle name="Sub-Total 3 16" xfId="51414"/>
    <cellStyle name="Sub-Total 3 17" xfId="51415"/>
    <cellStyle name="Sub-Total 3 18" xfId="51416"/>
    <cellStyle name="Sub-Total 3 19" xfId="51417"/>
    <cellStyle name="Sub-Total 3 2" xfId="51418"/>
    <cellStyle name="Sub-Total 3 2 10" xfId="51419"/>
    <cellStyle name="Sub-Total 3 2 11" xfId="51420"/>
    <cellStyle name="Sub-Total 3 2 12" xfId="51421"/>
    <cellStyle name="Sub-Total 3 2 13" xfId="51422"/>
    <cellStyle name="Sub-Total 3 2 14" xfId="51423"/>
    <cellStyle name="Sub-Total 3 2 15" xfId="51424"/>
    <cellStyle name="Sub-Total 3 2 16" xfId="51425"/>
    <cellStyle name="Sub-Total 3 2 17" xfId="51426"/>
    <cellStyle name="Sub-Total 3 2 18" xfId="51427"/>
    <cellStyle name="Sub-Total 3 2 19" xfId="51428"/>
    <cellStyle name="Sub-Total 3 2 2" xfId="51429"/>
    <cellStyle name="Sub-Total 3 2 2 10" xfId="51430"/>
    <cellStyle name="Sub-Total 3 2 2 11" xfId="51431"/>
    <cellStyle name="Sub-Total 3 2 2 12" xfId="51432"/>
    <cellStyle name="Sub-Total 3 2 2 13" xfId="51433"/>
    <cellStyle name="Sub-Total 3 2 2 14" xfId="51434"/>
    <cellStyle name="Sub-Total 3 2 2 15" xfId="51435"/>
    <cellStyle name="Sub-Total 3 2 2 16" xfId="51436"/>
    <cellStyle name="Sub-Total 3 2 2 17" xfId="51437"/>
    <cellStyle name="Sub-Total 3 2 2 18" xfId="51438"/>
    <cellStyle name="Sub-Total 3 2 2 19" xfId="51439"/>
    <cellStyle name="Sub-Total 3 2 2 2" xfId="51440"/>
    <cellStyle name="Sub-Total 3 2 2 2 10" xfId="51441"/>
    <cellStyle name="Sub-Total 3 2 2 2 11" xfId="51442"/>
    <cellStyle name="Sub-Total 3 2 2 2 12" xfId="51443"/>
    <cellStyle name="Sub-Total 3 2 2 2 13" xfId="51444"/>
    <cellStyle name="Sub-Total 3 2 2 2 14" xfId="51445"/>
    <cellStyle name="Sub-Total 3 2 2 2 15" xfId="51446"/>
    <cellStyle name="Sub-Total 3 2 2 2 16" xfId="51447"/>
    <cellStyle name="Sub-Total 3 2 2 2 17" xfId="51448"/>
    <cellStyle name="Sub-Total 3 2 2 2 18" xfId="51449"/>
    <cellStyle name="Sub-Total 3 2 2 2 19" xfId="51450"/>
    <cellStyle name="Sub-Total 3 2 2 2 2" xfId="51451"/>
    <cellStyle name="Sub-Total 3 2 2 2 20" xfId="51452"/>
    <cellStyle name="Sub-Total 3 2 2 2 21" xfId="51453"/>
    <cellStyle name="Sub-Total 3 2 2 2 3" xfId="51454"/>
    <cellStyle name="Sub-Total 3 2 2 2 4" xfId="51455"/>
    <cellStyle name="Sub-Total 3 2 2 2 5" xfId="51456"/>
    <cellStyle name="Sub-Total 3 2 2 2 6" xfId="51457"/>
    <cellStyle name="Sub-Total 3 2 2 2 7" xfId="51458"/>
    <cellStyle name="Sub-Total 3 2 2 2 8" xfId="51459"/>
    <cellStyle name="Sub-Total 3 2 2 2 9" xfId="51460"/>
    <cellStyle name="Sub-Total 3 2 2 20" xfId="51461"/>
    <cellStyle name="Sub-Total 3 2 2 21" xfId="51462"/>
    <cellStyle name="Sub-Total 3 2 2 22" xfId="51463"/>
    <cellStyle name="Sub-Total 3 2 2 3" xfId="51464"/>
    <cellStyle name="Sub-Total 3 2 2 4" xfId="51465"/>
    <cellStyle name="Sub-Total 3 2 2 5" xfId="51466"/>
    <cellStyle name="Sub-Total 3 2 2 6" xfId="51467"/>
    <cellStyle name="Sub-Total 3 2 2 7" xfId="51468"/>
    <cellStyle name="Sub-Total 3 2 2 8" xfId="51469"/>
    <cellStyle name="Sub-Total 3 2 2 9" xfId="51470"/>
    <cellStyle name="Sub-Total 3 2 20" xfId="51471"/>
    <cellStyle name="Sub-Total 3 2 21" xfId="51472"/>
    <cellStyle name="Sub-Total 3 2 22" xfId="51473"/>
    <cellStyle name="Sub-Total 3 2 23" xfId="51474"/>
    <cellStyle name="Sub-Total 3 2 3" xfId="51475"/>
    <cellStyle name="Sub-Total 3 2 4" xfId="51476"/>
    <cellStyle name="Sub-Total 3 2 5" xfId="51477"/>
    <cellStyle name="Sub-Total 3 2 6" xfId="51478"/>
    <cellStyle name="Sub-Total 3 2 7" xfId="51479"/>
    <cellStyle name="Sub-Total 3 2 8" xfId="51480"/>
    <cellStyle name="Sub-Total 3 2 9" xfId="51481"/>
    <cellStyle name="Sub-Total 3 20" xfId="51482"/>
    <cellStyle name="Sub-Total 3 21" xfId="51483"/>
    <cellStyle name="Sub-Total 3 22" xfId="51484"/>
    <cellStyle name="Sub-Total 3 23" xfId="51485"/>
    <cellStyle name="Sub-Total 3 24" xfId="51486"/>
    <cellStyle name="Sub-Total 3 25" xfId="51487"/>
    <cellStyle name="Sub-Total 3 3" xfId="51488"/>
    <cellStyle name="Sub-Total 3 3 10" xfId="51489"/>
    <cellStyle name="Sub-Total 3 3 11" xfId="51490"/>
    <cellStyle name="Sub-Total 3 3 12" xfId="51491"/>
    <cellStyle name="Sub-Total 3 3 13" xfId="51492"/>
    <cellStyle name="Sub-Total 3 3 14" xfId="51493"/>
    <cellStyle name="Sub-Total 3 3 15" xfId="51494"/>
    <cellStyle name="Sub-Total 3 3 16" xfId="51495"/>
    <cellStyle name="Sub-Total 3 3 17" xfId="51496"/>
    <cellStyle name="Sub-Total 3 3 18" xfId="51497"/>
    <cellStyle name="Sub-Total 3 3 19" xfId="51498"/>
    <cellStyle name="Sub-Total 3 3 2" xfId="51499"/>
    <cellStyle name="Sub-Total 3 3 2 10" xfId="51500"/>
    <cellStyle name="Sub-Total 3 3 2 11" xfId="51501"/>
    <cellStyle name="Sub-Total 3 3 2 12" xfId="51502"/>
    <cellStyle name="Sub-Total 3 3 2 13" xfId="51503"/>
    <cellStyle name="Sub-Total 3 3 2 14" xfId="51504"/>
    <cellStyle name="Sub-Total 3 3 2 15" xfId="51505"/>
    <cellStyle name="Sub-Total 3 3 2 16" xfId="51506"/>
    <cellStyle name="Sub-Total 3 3 2 17" xfId="51507"/>
    <cellStyle name="Sub-Total 3 3 2 18" xfId="51508"/>
    <cellStyle name="Sub-Total 3 3 2 19" xfId="51509"/>
    <cellStyle name="Sub-Total 3 3 2 2" xfId="51510"/>
    <cellStyle name="Sub-Total 3 3 2 20" xfId="51511"/>
    <cellStyle name="Sub-Total 3 3 2 21" xfId="51512"/>
    <cellStyle name="Sub-Total 3 3 2 3" xfId="51513"/>
    <cellStyle name="Sub-Total 3 3 2 4" xfId="51514"/>
    <cellStyle name="Sub-Total 3 3 2 5" xfId="51515"/>
    <cellStyle name="Sub-Total 3 3 2 6" xfId="51516"/>
    <cellStyle name="Sub-Total 3 3 2 7" xfId="51517"/>
    <cellStyle name="Sub-Total 3 3 2 8" xfId="51518"/>
    <cellStyle name="Sub-Total 3 3 2 9" xfId="51519"/>
    <cellStyle name="Sub-Total 3 3 20" xfId="51520"/>
    <cellStyle name="Sub-Total 3 3 21" xfId="51521"/>
    <cellStyle name="Sub-Total 3 3 22" xfId="51522"/>
    <cellStyle name="Sub-Total 3 3 3" xfId="51523"/>
    <cellStyle name="Sub-Total 3 3 4" xfId="51524"/>
    <cellStyle name="Sub-Total 3 3 5" xfId="51525"/>
    <cellStyle name="Sub-Total 3 3 6" xfId="51526"/>
    <cellStyle name="Sub-Total 3 3 7" xfId="51527"/>
    <cellStyle name="Sub-Total 3 3 8" xfId="51528"/>
    <cellStyle name="Sub-Total 3 3 9" xfId="51529"/>
    <cellStyle name="Sub-Total 3 4" xfId="51530"/>
    <cellStyle name="Sub-Total 3 5" xfId="51531"/>
    <cellStyle name="Sub-Total 3 6" xfId="51532"/>
    <cellStyle name="Sub-Total 3 7" xfId="51533"/>
    <cellStyle name="Sub-Total 3 8" xfId="51534"/>
    <cellStyle name="Sub-Total 3 9" xfId="51535"/>
    <cellStyle name="Subtotal 30" xfId="51536"/>
    <cellStyle name="Sub-Total 30" xfId="51537"/>
    <cellStyle name="Sub-Total 30 2" xfId="51538"/>
    <cellStyle name="Sub-Total 30 3" xfId="51539"/>
    <cellStyle name="Sub-Total 30 4" xfId="51540"/>
    <cellStyle name="Sub-Total 30 5" xfId="51541"/>
    <cellStyle name="Subtotal 31" xfId="51542"/>
    <cellStyle name="Sub-Total 31" xfId="51543"/>
    <cellStyle name="Sub-Total 31 2" xfId="51544"/>
    <cellStyle name="Sub-Total 31 3" xfId="51545"/>
    <cellStyle name="Sub-Total 31 4" xfId="51546"/>
    <cellStyle name="Sub-Total 31 5" xfId="51547"/>
    <cellStyle name="Subtotal 32" xfId="51548"/>
    <cellStyle name="Sub-Total 32" xfId="51549"/>
    <cellStyle name="Sub-Total 32 2" xfId="51550"/>
    <cellStyle name="Sub-Total 32 3" xfId="51551"/>
    <cellStyle name="Sub-Total 32 4" xfId="51552"/>
    <cellStyle name="Sub-Total 32 5" xfId="51553"/>
    <cellStyle name="Subtotal 33" xfId="51554"/>
    <cellStyle name="Sub-Total 33" xfId="51555"/>
    <cellStyle name="Sub-Total 33 2" xfId="51556"/>
    <cellStyle name="Sub-Total 33 3" xfId="51557"/>
    <cellStyle name="Sub-Total 33 4" xfId="51558"/>
    <cellStyle name="Sub-Total 33 5" xfId="51559"/>
    <cellStyle name="Subtotal 34" xfId="51560"/>
    <cellStyle name="Sub-Total 34" xfId="51561"/>
    <cellStyle name="Sub-Total 34 2" xfId="51562"/>
    <cellStyle name="Sub-Total 34 3" xfId="51563"/>
    <cellStyle name="Sub-Total 34 4" xfId="51564"/>
    <cellStyle name="Sub-Total 34 5" xfId="51565"/>
    <cellStyle name="Subtotal 35" xfId="51566"/>
    <cellStyle name="Sub-Total 35" xfId="51567"/>
    <cellStyle name="Sub-Total 35 2" xfId="51568"/>
    <cellStyle name="Sub-Total 35 3" xfId="51569"/>
    <cellStyle name="Sub-Total 35 4" xfId="51570"/>
    <cellStyle name="Sub-Total 35 5" xfId="51571"/>
    <cellStyle name="Subtotal 36" xfId="51572"/>
    <cellStyle name="Sub-Total 36" xfId="51573"/>
    <cellStyle name="Sub-Total 36 2" xfId="51574"/>
    <cellStyle name="Sub-Total 36 3" xfId="51575"/>
    <cellStyle name="Sub-Total 36 4" xfId="51576"/>
    <cellStyle name="Sub-Total 36 5" xfId="51577"/>
    <cellStyle name="Subtotal 37" xfId="51578"/>
    <cellStyle name="Sub-Total 37" xfId="51579"/>
    <cellStyle name="Subtotal 38" xfId="51580"/>
    <cellStyle name="Sub-Total 38" xfId="51581"/>
    <cellStyle name="Subtotal 39" xfId="51582"/>
    <cellStyle name="Sub-Total 39" xfId="51583"/>
    <cellStyle name="Subtotal 4" xfId="51584"/>
    <cellStyle name="Sub-Total 4" xfId="51585"/>
    <cellStyle name="Sub-Total 4 10" xfId="51586"/>
    <cellStyle name="Sub-Total 4 11" xfId="51587"/>
    <cellStyle name="Sub-Total 4 12" xfId="51588"/>
    <cellStyle name="Sub-Total 4 13" xfId="51589"/>
    <cellStyle name="Sub-Total 4 14" xfId="51590"/>
    <cellStyle name="Sub-Total 4 15" xfId="51591"/>
    <cellStyle name="Sub-Total 4 16" xfId="51592"/>
    <cellStyle name="Sub-Total 4 17" xfId="51593"/>
    <cellStyle name="Sub-Total 4 18" xfId="51594"/>
    <cellStyle name="Sub-Total 4 19" xfId="51595"/>
    <cellStyle name="Sub-Total 4 2" xfId="51596"/>
    <cellStyle name="Sub-Total 4 2 10" xfId="51597"/>
    <cellStyle name="Sub-Total 4 2 11" xfId="51598"/>
    <cellStyle name="Sub-Total 4 2 12" xfId="51599"/>
    <cellStyle name="Sub-Total 4 2 13" xfId="51600"/>
    <cellStyle name="Sub-Total 4 2 14" xfId="51601"/>
    <cellStyle name="Sub-Total 4 2 15" xfId="51602"/>
    <cellStyle name="Sub-Total 4 2 16" xfId="51603"/>
    <cellStyle name="Sub-Total 4 2 17" xfId="51604"/>
    <cellStyle name="Sub-Total 4 2 18" xfId="51605"/>
    <cellStyle name="Sub-Total 4 2 19" xfId="51606"/>
    <cellStyle name="Sub-Total 4 2 2" xfId="51607"/>
    <cellStyle name="Sub-Total 4 2 2 10" xfId="51608"/>
    <cellStyle name="Sub-Total 4 2 2 11" xfId="51609"/>
    <cellStyle name="Sub-Total 4 2 2 12" xfId="51610"/>
    <cellStyle name="Sub-Total 4 2 2 13" xfId="51611"/>
    <cellStyle name="Sub-Total 4 2 2 14" xfId="51612"/>
    <cellStyle name="Sub-Total 4 2 2 15" xfId="51613"/>
    <cellStyle name="Sub-Total 4 2 2 16" xfId="51614"/>
    <cellStyle name="Sub-Total 4 2 2 17" xfId="51615"/>
    <cellStyle name="Sub-Total 4 2 2 18" xfId="51616"/>
    <cellStyle name="Sub-Total 4 2 2 19" xfId="51617"/>
    <cellStyle name="Sub-Total 4 2 2 2" xfId="51618"/>
    <cellStyle name="Sub-Total 4 2 2 2 10" xfId="51619"/>
    <cellStyle name="Sub-Total 4 2 2 2 11" xfId="51620"/>
    <cellStyle name="Sub-Total 4 2 2 2 12" xfId="51621"/>
    <cellStyle name="Sub-Total 4 2 2 2 13" xfId="51622"/>
    <cellStyle name="Sub-Total 4 2 2 2 14" xfId="51623"/>
    <cellStyle name="Sub-Total 4 2 2 2 15" xfId="51624"/>
    <cellStyle name="Sub-Total 4 2 2 2 16" xfId="51625"/>
    <cellStyle name="Sub-Total 4 2 2 2 17" xfId="51626"/>
    <cellStyle name="Sub-Total 4 2 2 2 18" xfId="51627"/>
    <cellStyle name="Sub-Total 4 2 2 2 19" xfId="51628"/>
    <cellStyle name="Sub-Total 4 2 2 2 2" xfId="51629"/>
    <cellStyle name="Sub-Total 4 2 2 2 20" xfId="51630"/>
    <cellStyle name="Sub-Total 4 2 2 2 21" xfId="51631"/>
    <cellStyle name="Sub-Total 4 2 2 2 3" xfId="51632"/>
    <cellStyle name="Sub-Total 4 2 2 2 4" xfId="51633"/>
    <cellStyle name="Sub-Total 4 2 2 2 5" xfId="51634"/>
    <cellStyle name="Sub-Total 4 2 2 2 6" xfId="51635"/>
    <cellStyle name="Sub-Total 4 2 2 2 7" xfId="51636"/>
    <cellStyle name="Sub-Total 4 2 2 2 8" xfId="51637"/>
    <cellStyle name="Sub-Total 4 2 2 2 9" xfId="51638"/>
    <cellStyle name="Sub-Total 4 2 2 20" xfId="51639"/>
    <cellStyle name="Sub-Total 4 2 2 21" xfId="51640"/>
    <cellStyle name="Sub-Total 4 2 2 22" xfId="51641"/>
    <cellStyle name="Sub-Total 4 2 2 3" xfId="51642"/>
    <cellStyle name="Sub-Total 4 2 2 4" xfId="51643"/>
    <cellStyle name="Sub-Total 4 2 2 5" xfId="51644"/>
    <cellStyle name="Sub-Total 4 2 2 6" xfId="51645"/>
    <cellStyle name="Sub-Total 4 2 2 7" xfId="51646"/>
    <cellStyle name="Sub-Total 4 2 2 8" xfId="51647"/>
    <cellStyle name="Sub-Total 4 2 2 9" xfId="51648"/>
    <cellStyle name="Sub-Total 4 2 20" xfId="51649"/>
    <cellStyle name="Sub-Total 4 2 21" xfId="51650"/>
    <cellStyle name="Sub-Total 4 2 22" xfId="51651"/>
    <cellStyle name="Sub-Total 4 2 23" xfId="51652"/>
    <cellStyle name="Sub-Total 4 2 3" xfId="51653"/>
    <cellStyle name="Sub-Total 4 2 4" xfId="51654"/>
    <cellStyle name="Sub-Total 4 2 5" xfId="51655"/>
    <cellStyle name="Sub-Total 4 2 6" xfId="51656"/>
    <cellStyle name="Sub-Total 4 2 7" xfId="51657"/>
    <cellStyle name="Sub-Total 4 2 8" xfId="51658"/>
    <cellStyle name="Sub-Total 4 2 9" xfId="51659"/>
    <cellStyle name="Sub-Total 4 20" xfId="51660"/>
    <cellStyle name="Sub-Total 4 21" xfId="51661"/>
    <cellStyle name="Sub-Total 4 22" xfId="51662"/>
    <cellStyle name="Sub-Total 4 23" xfId="51663"/>
    <cellStyle name="Sub-Total 4 24" xfId="51664"/>
    <cellStyle name="Sub-Total 4 25" xfId="51665"/>
    <cellStyle name="Sub-Total 4 3" xfId="51666"/>
    <cellStyle name="Sub-Total 4 3 10" xfId="51667"/>
    <cellStyle name="Sub-Total 4 3 11" xfId="51668"/>
    <cellStyle name="Sub-Total 4 3 12" xfId="51669"/>
    <cellStyle name="Sub-Total 4 3 13" xfId="51670"/>
    <cellStyle name="Sub-Total 4 3 14" xfId="51671"/>
    <cellStyle name="Sub-Total 4 3 15" xfId="51672"/>
    <cellStyle name="Sub-Total 4 3 16" xfId="51673"/>
    <cellStyle name="Sub-Total 4 3 17" xfId="51674"/>
    <cellStyle name="Sub-Total 4 3 18" xfId="51675"/>
    <cellStyle name="Sub-Total 4 3 19" xfId="51676"/>
    <cellStyle name="Sub-Total 4 3 2" xfId="51677"/>
    <cellStyle name="Sub-Total 4 3 2 10" xfId="51678"/>
    <cellStyle name="Sub-Total 4 3 2 11" xfId="51679"/>
    <cellStyle name="Sub-Total 4 3 2 12" xfId="51680"/>
    <cellStyle name="Sub-Total 4 3 2 13" xfId="51681"/>
    <cellStyle name="Sub-Total 4 3 2 14" xfId="51682"/>
    <cellStyle name="Sub-Total 4 3 2 15" xfId="51683"/>
    <cellStyle name="Sub-Total 4 3 2 16" xfId="51684"/>
    <cellStyle name="Sub-Total 4 3 2 17" xfId="51685"/>
    <cellStyle name="Sub-Total 4 3 2 18" xfId="51686"/>
    <cellStyle name="Sub-Total 4 3 2 19" xfId="51687"/>
    <cellStyle name="Sub-Total 4 3 2 2" xfId="51688"/>
    <cellStyle name="Sub-Total 4 3 2 20" xfId="51689"/>
    <cellStyle name="Sub-Total 4 3 2 21" xfId="51690"/>
    <cellStyle name="Sub-Total 4 3 2 3" xfId="51691"/>
    <cellStyle name="Sub-Total 4 3 2 4" xfId="51692"/>
    <cellStyle name="Sub-Total 4 3 2 5" xfId="51693"/>
    <cellStyle name="Sub-Total 4 3 2 6" xfId="51694"/>
    <cellStyle name="Sub-Total 4 3 2 7" xfId="51695"/>
    <cellStyle name="Sub-Total 4 3 2 8" xfId="51696"/>
    <cellStyle name="Sub-Total 4 3 2 9" xfId="51697"/>
    <cellStyle name="Sub-Total 4 3 20" xfId="51698"/>
    <cellStyle name="Sub-Total 4 3 21" xfId="51699"/>
    <cellStyle name="Sub-Total 4 3 22" xfId="51700"/>
    <cellStyle name="Sub-Total 4 3 3" xfId="51701"/>
    <cellStyle name="Sub-Total 4 3 4" xfId="51702"/>
    <cellStyle name="Sub-Total 4 3 5" xfId="51703"/>
    <cellStyle name="Sub-Total 4 3 6" xfId="51704"/>
    <cellStyle name="Sub-Total 4 3 7" xfId="51705"/>
    <cellStyle name="Sub-Total 4 3 8" xfId="51706"/>
    <cellStyle name="Sub-Total 4 3 9" xfId="51707"/>
    <cellStyle name="Sub-Total 4 4" xfId="51708"/>
    <cellStyle name="Sub-Total 4 5" xfId="51709"/>
    <cellStyle name="Sub-Total 4 6" xfId="51710"/>
    <cellStyle name="Sub-Total 4 7" xfId="51711"/>
    <cellStyle name="Sub-Total 4 8" xfId="51712"/>
    <cellStyle name="Sub-Total 4 9" xfId="51713"/>
    <cellStyle name="Subtotal 40" xfId="51714"/>
    <cellStyle name="Sub-Total 40" xfId="51715"/>
    <cellStyle name="Subtotal 41" xfId="51716"/>
    <cellStyle name="Sub-Total 41" xfId="51717"/>
    <cellStyle name="Subtotal 42" xfId="51718"/>
    <cellStyle name="Sub-Total 42" xfId="51719"/>
    <cellStyle name="Subtotal 43" xfId="51720"/>
    <cellStyle name="Sub-Total 43" xfId="51721"/>
    <cellStyle name="Subtotal 44" xfId="51722"/>
    <cellStyle name="Sub-Total 44" xfId="51723"/>
    <cellStyle name="Subtotal 45" xfId="51724"/>
    <cellStyle name="Sub-Total 45" xfId="51725"/>
    <cellStyle name="Subtotal 46" xfId="51726"/>
    <cellStyle name="Sub-Total 46" xfId="51727"/>
    <cellStyle name="Subtotal 47" xfId="51728"/>
    <cellStyle name="Sub-Total 47" xfId="51729"/>
    <cellStyle name="Subtotal 48" xfId="51730"/>
    <cellStyle name="Sub-Total 48" xfId="51731"/>
    <cellStyle name="Subtotal 49" xfId="51732"/>
    <cellStyle name="Sub-Total 49" xfId="51733"/>
    <cellStyle name="Subtotal 5" xfId="51734"/>
    <cellStyle name="Sub-Total 5" xfId="51735"/>
    <cellStyle name="Sub-Total 5 10" xfId="51736"/>
    <cellStyle name="Sub-Total 5 11" xfId="51737"/>
    <cellStyle name="Sub-Total 5 12" xfId="51738"/>
    <cellStyle name="Sub-Total 5 13" xfId="51739"/>
    <cellStyle name="Sub-Total 5 14" xfId="51740"/>
    <cellStyle name="Sub-Total 5 15" xfId="51741"/>
    <cellStyle name="Sub-Total 5 16" xfId="51742"/>
    <cellStyle name="Sub-Total 5 17" xfId="51743"/>
    <cellStyle name="Sub-Total 5 18" xfId="51744"/>
    <cellStyle name="Sub-Total 5 19" xfId="51745"/>
    <cellStyle name="Sub-Total 5 2" xfId="51746"/>
    <cellStyle name="Sub-Total 5 2 10" xfId="51747"/>
    <cellStyle name="Sub-Total 5 2 11" xfId="51748"/>
    <cellStyle name="Sub-Total 5 2 12" xfId="51749"/>
    <cellStyle name="Sub-Total 5 2 13" xfId="51750"/>
    <cellStyle name="Sub-Total 5 2 14" xfId="51751"/>
    <cellStyle name="Sub-Total 5 2 15" xfId="51752"/>
    <cellStyle name="Sub-Total 5 2 16" xfId="51753"/>
    <cellStyle name="Sub-Total 5 2 17" xfId="51754"/>
    <cellStyle name="Sub-Total 5 2 18" xfId="51755"/>
    <cellStyle name="Sub-Total 5 2 19" xfId="51756"/>
    <cellStyle name="Sub-Total 5 2 2" xfId="51757"/>
    <cellStyle name="Sub-Total 5 2 2 10" xfId="51758"/>
    <cellStyle name="Sub-Total 5 2 2 11" xfId="51759"/>
    <cellStyle name="Sub-Total 5 2 2 12" xfId="51760"/>
    <cellStyle name="Sub-Total 5 2 2 13" xfId="51761"/>
    <cellStyle name="Sub-Total 5 2 2 14" xfId="51762"/>
    <cellStyle name="Sub-Total 5 2 2 15" xfId="51763"/>
    <cellStyle name="Sub-Total 5 2 2 16" xfId="51764"/>
    <cellStyle name="Sub-Total 5 2 2 17" xfId="51765"/>
    <cellStyle name="Sub-Total 5 2 2 18" xfId="51766"/>
    <cellStyle name="Sub-Total 5 2 2 19" xfId="51767"/>
    <cellStyle name="Sub-Total 5 2 2 2" xfId="51768"/>
    <cellStyle name="Sub-Total 5 2 2 2 10" xfId="51769"/>
    <cellStyle name="Sub-Total 5 2 2 2 11" xfId="51770"/>
    <cellStyle name="Sub-Total 5 2 2 2 12" xfId="51771"/>
    <cellStyle name="Sub-Total 5 2 2 2 13" xfId="51772"/>
    <cellStyle name="Sub-Total 5 2 2 2 14" xfId="51773"/>
    <cellStyle name="Sub-Total 5 2 2 2 15" xfId="51774"/>
    <cellStyle name="Sub-Total 5 2 2 2 16" xfId="51775"/>
    <cellStyle name="Sub-Total 5 2 2 2 17" xfId="51776"/>
    <cellStyle name="Sub-Total 5 2 2 2 18" xfId="51777"/>
    <cellStyle name="Sub-Total 5 2 2 2 19" xfId="51778"/>
    <cellStyle name="Sub-Total 5 2 2 2 2" xfId="51779"/>
    <cellStyle name="Sub-Total 5 2 2 2 20" xfId="51780"/>
    <cellStyle name="Sub-Total 5 2 2 2 21" xfId="51781"/>
    <cellStyle name="Sub-Total 5 2 2 2 3" xfId="51782"/>
    <cellStyle name="Sub-Total 5 2 2 2 4" xfId="51783"/>
    <cellStyle name="Sub-Total 5 2 2 2 5" xfId="51784"/>
    <cellStyle name="Sub-Total 5 2 2 2 6" xfId="51785"/>
    <cellStyle name="Sub-Total 5 2 2 2 7" xfId="51786"/>
    <cellStyle name="Sub-Total 5 2 2 2 8" xfId="51787"/>
    <cellStyle name="Sub-Total 5 2 2 2 9" xfId="51788"/>
    <cellStyle name="Sub-Total 5 2 2 20" xfId="51789"/>
    <cellStyle name="Sub-Total 5 2 2 21" xfId="51790"/>
    <cellStyle name="Sub-Total 5 2 2 22" xfId="51791"/>
    <cellStyle name="Sub-Total 5 2 2 3" xfId="51792"/>
    <cellStyle name="Sub-Total 5 2 2 4" xfId="51793"/>
    <cellStyle name="Sub-Total 5 2 2 5" xfId="51794"/>
    <cellStyle name="Sub-Total 5 2 2 6" xfId="51795"/>
    <cellStyle name="Sub-Total 5 2 2 7" xfId="51796"/>
    <cellStyle name="Sub-Total 5 2 2 8" xfId="51797"/>
    <cellStyle name="Sub-Total 5 2 2 9" xfId="51798"/>
    <cellStyle name="Sub-Total 5 2 20" xfId="51799"/>
    <cellStyle name="Sub-Total 5 2 21" xfId="51800"/>
    <cellStyle name="Sub-Total 5 2 22" xfId="51801"/>
    <cellStyle name="Sub-Total 5 2 23" xfId="51802"/>
    <cellStyle name="Sub-Total 5 2 3" xfId="51803"/>
    <cellStyle name="Sub-Total 5 2 4" xfId="51804"/>
    <cellStyle name="Sub-Total 5 2 5" xfId="51805"/>
    <cellStyle name="Sub-Total 5 2 6" xfId="51806"/>
    <cellStyle name="Sub-Total 5 2 7" xfId="51807"/>
    <cellStyle name="Sub-Total 5 2 8" xfId="51808"/>
    <cellStyle name="Sub-Total 5 2 9" xfId="51809"/>
    <cellStyle name="Sub-Total 5 20" xfId="51810"/>
    <cellStyle name="Sub-Total 5 21" xfId="51811"/>
    <cellStyle name="Sub-Total 5 22" xfId="51812"/>
    <cellStyle name="Sub-Total 5 23" xfId="51813"/>
    <cellStyle name="Sub-Total 5 24" xfId="51814"/>
    <cellStyle name="Sub-Total 5 25" xfId="51815"/>
    <cellStyle name="Sub-Total 5 3" xfId="51816"/>
    <cellStyle name="Sub-Total 5 3 10" xfId="51817"/>
    <cellStyle name="Sub-Total 5 3 11" xfId="51818"/>
    <cellStyle name="Sub-Total 5 3 12" xfId="51819"/>
    <cellStyle name="Sub-Total 5 3 13" xfId="51820"/>
    <cellStyle name="Sub-Total 5 3 14" xfId="51821"/>
    <cellStyle name="Sub-Total 5 3 15" xfId="51822"/>
    <cellStyle name="Sub-Total 5 3 16" xfId="51823"/>
    <cellStyle name="Sub-Total 5 3 17" xfId="51824"/>
    <cellStyle name="Sub-Total 5 3 18" xfId="51825"/>
    <cellStyle name="Sub-Total 5 3 19" xfId="51826"/>
    <cellStyle name="Sub-Total 5 3 2" xfId="51827"/>
    <cellStyle name="Sub-Total 5 3 2 10" xfId="51828"/>
    <cellStyle name="Sub-Total 5 3 2 11" xfId="51829"/>
    <cellStyle name="Sub-Total 5 3 2 12" xfId="51830"/>
    <cellStyle name="Sub-Total 5 3 2 13" xfId="51831"/>
    <cellStyle name="Sub-Total 5 3 2 14" xfId="51832"/>
    <cellStyle name="Sub-Total 5 3 2 15" xfId="51833"/>
    <cellStyle name="Sub-Total 5 3 2 16" xfId="51834"/>
    <cellStyle name="Sub-Total 5 3 2 17" xfId="51835"/>
    <cellStyle name="Sub-Total 5 3 2 18" xfId="51836"/>
    <cellStyle name="Sub-Total 5 3 2 19" xfId="51837"/>
    <cellStyle name="Sub-Total 5 3 2 2" xfId="51838"/>
    <cellStyle name="Sub-Total 5 3 2 20" xfId="51839"/>
    <cellStyle name="Sub-Total 5 3 2 21" xfId="51840"/>
    <cellStyle name="Sub-Total 5 3 2 3" xfId="51841"/>
    <cellStyle name="Sub-Total 5 3 2 4" xfId="51842"/>
    <cellStyle name="Sub-Total 5 3 2 5" xfId="51843"/>
    <cellStyle name="Sub-Total 5 3 2 6" xfId="51844"/>
    <cellStyle name="Sub-Total 5 3 2 7" xfId="51845"/>
    <cellStyle name="Sub-Total 5 3 2 8" xfId="51846"/>
    <cellStyle name="Sub-Total 5 3 2 9" xfId="51847"/>
    <cellStyle name="Sub-Total 5 3 20" xfId="51848"/>
    <cellStyle name="Sub-Total 5 3 21" xfId="51849"/>
    <cellStyle name="Sub-Total 5 3 22" xfId="51850"/>
    <cellStyle name="Sub-Total 5 3 3" xfId="51851"/>
    <cellStyle name="Sub-Total 5 3 4" xfId="51852"/>
    <cellStyle name="Sub-Total 5 3 5" xfId="51853"/>
    <cellStyle name="Sub-Total 5 3 6" xfId="51854"/>
    <cellStyle name="Sub-Total 5 3 7" xfId="51855"/>
    <cellStyle name="Sub-Total 5 3 8" xfId="51856"/>
    <cellStyle name="Sub-Total 5 3 9" xfId="51857"/>
    <cellStyle name="Sub-Total 5 4" xfId="51858"/>
    <cellStyle name="Sub-Total 5 5" xfId="51859"/>
    <cellStyle name="Sub-Total 5 6" xfId="51860"/>
    <cellStyle name="Sub-Total 5 7" xfId="51861"/>
    <cellStyle name="Sub-Total 5 8" xfId="51862"/>
    <cellStyle name="Sub-Total 5 9" xfId="51863"/>
    <cellStyle name="Subtotal 50" xfId="51864"/>
    <cellStyle name="Sub-Total 50" xfId="51865"/>
    <cellStyle name="Subtotal 51" xfId="51866"/>
    <cellStyle name="Sub-Total 51" xfId="51867"/>
    <cellStyle name="Subtotal 52" xfId="51868"/>
    <cellStyle name="Sub-Total 52" xfId="51869"/>
    <cellStyle name="Subtotal 53" xfId="51870"/>
    <cellStyle name="Sub-Total 53" xfId="51871"/>
    <cellStyle name="Subtotal 54" xfId="51872"/>
    <cellStyle name="Sub-Total 54" xfId="51873"/>
    <cellStyle name="Subtotal 55" xfId="51874"/>
    <cellStyle name="Sub-Total 55" xfId="51875"/>
    <cellStyle name="Subtotal 56" xfId="51876"/>
    <cellStyle name="Sub-Total 56" xfId="51877"/>
    <cellStyle name="Subtotal 57" xfId="51878"/>
    <cellStyle name="Sub-Total 57" xfId="51879"/>
    <cellStyle name="Subtotal 58" xfId="51880"/>
    <cellStyle name="Sub-Total 58" xfId="51881"/>
    <cellStyle name="Subtotal 59" xfId="51882"/>
    <cellStyle name="Sub-Total 59" xfId="51883"/>
    <cellStyle name="Subtotal 6" xfId="51884"/>
    <cellStyle name="Sub-Total 6" xfId="51885"/>
    <cellStyle name="Sub-Total 6 10" xfId="51886"/>
    <cellStyle name="Sub-Total 6 11" xfId="51887"/>
    <cellStyle name="Sub-Total 6 12" xfId="51888"/>
    <cellStyle name="Sub-Total 6 13" xfId="51889"/>
    <cellStyle name="Sub-Total 6 14" xfId="51890"/>
    <cellStyle name="Sub-Total 6 15" xfId="51891"/>
    <cellStyle name="Sub-Total 6 16" xfId="51892"/>
    <cellStyle name="Sub-Total 6 17" xfId="51893"/>
    <cellStyle name="Sub-Total 6 18" xfId="51894"/>
    <cellStyle name="Sub-Total 6 19" xfId="51895"/>
    <cellStyle name="Sub-Total 6 2" xfId="51896"/>
    <cellStyle name="Sub-Total 6 2 10" xfId="51897"/>
    <cellStyle name="Sub-Total 6 2 11" xfId="51898"/>
    <cellStyle name="Sub-Total 6 2 12" xfId="51899"/>
    <cellStyle name="Sub-Total 6 2 13" xfId="51900"/>
    <cellStyle name="Sub-Total 6 2 14" xfId="51901"/>
    <cellStyle name="Sub-Total 6 2 15" xfId="51902"/>
    <cellStyle name="Sub-Total 6 2 16" xfId="51903"/>
    <cellStyle name="Sub-Total 6 2 17" xfId="51904"/>
    <cellStyle name="Sub-Total 6 2 18" xfId="51905"/>
    <cellStyle name="Sub-Total 6 2 19" xfId="51906"/>
    <cellStyle name="Sub-Total 6 2 2" xfId="51907"/>
    <cellStyle name="Sub-Total 6 2 2 10" xfId="51908"/>
    <cellStyle name="Sub-Total 6 2 2 11" xfId="51909"/>
    <cellStyle name="Sub-Total 6 2 2 12" xfId="51910"/>
    <cellStyle name="Sub-Total 6 2 2 13" xfId="51911"/>
    <cellStyle name="Sub-Total 6 2 2 14" xfId="51912"/>
    <cellStyle name="Sub-Total 6 2 2 15" xfId="51913"/>
    <cellStyle name="Sub-Total 6 2 2 16" xfId="51914"/>
    <cellStyle name="Sub-Total 6 2 2 17" xfId="51915"/>
    <cellStyle name="Sub-Total 6 2 2 18" xfId="51916"/>
    <cellStyle name="Sub-Total 6 2 2 19" xfId="51917"/>
    <cellStyle name="Sub-Total 6 2 2 2" xfId="51918"/>
    <cellStyle name="Sub-Total 6 2 2 2 10" xfId="51919"/>
    <cellStyle name="Sub-Total 6 2 2 2 11" xfId="51920"/>
    <cellStyle name="Sub-Total 6 2 2 2 12" xfId="51921"/>
    <cellStyle name="Sub-Total 6 2 2 2 13" xfId="51922"/>
    <cellStyle name="Sub-Total 6 2 2 2 14" xfId="51923"/>
    <cellStyle name="Sub-Total 6 2 2 2 15" xfId="51924"/>
    <cellStyle name="Sub-Total 6 2 2 2 16" xfId="51925"/>
    <cellStyle name="Sub-Total 6 2 2 2 17" xfId="51926"/>
    <cellStyle name="Sub-Total 6 2 2 2 18" xfId="51927"/>
    <cellStyle name="Sub-Total 6 2 2 2 19" xfId="51928"/>
    <cellStyle name="Sub-Total 6 2 2 2 2" xfId="51929"/>
    <cellStyle name="Sub-Total 6 2 2 2 20" xfId="51930"/>
    <cellStyle name="Sub-Total 6 2 2 2 21" xfId="51931"/>
    <cellStyle name="Sub-Total 6 2 2 2 3" xfId="51932"/>
    <cellStyle name="Sub-Total 6 2 2 2 4" xfId="51933"/>
    <cellStyle name="Sub-Total 6 2 2 2 5" xfId="51934"/>
    <cellStyle name="Sub-Total 6 2 2 2 6" xfId="51935"/>
    <cellStyle name="Sub-Total 6 2 2 2 7" xfId="51936"/>
    <cellStyle name="Sub-Total 6 2 2 2 8" xfId="51937"/>
    <cellStyle name="Sub-Total 6 2 2 2 9" xfId="51938"/>
    <cellStyle name="Sub-Total 6 2 2 20" xfId="51939"/>
    <cellStyle name="Sub-Total 6 2 2 21" xfId="51940"/>
    <cellStyle name="Sub-Total 6 2 2 22" xfId="51941"/>
    <cellStyle name="Sub-Total 6 2 2 3" xfId="51942"/>
    <cellStyle name="Sub-Total 6 2 2 4" xfId="51943"/>
    <cellStyle name="Sub-Total 6 2 2 5" xfId="51944"/>
    <cellStyle name="Sub-Total 6 2 2 6" xfId="51945"/>
    <cellStyle name="Sub-Total 6 2 2 7" xfId="51946"/>
    <cellStyle name="Sub-Total 6 2 2 8" xfId="51947"/>
    <cellStyle name="Sub-Total 6 2 2 9" xfId="51948"/>
    <cellStyle name="Sub-Total 6 2 20" xfId="51949"/>
    <cellStyle name="Sub-Total 6 2 21" xfId="51950"/>
    <cellStyle name="Sub-Total 6 2 22" xfId="51951"/>
    <cellStyle name="Sub-Total 6 2 23" xfId="51952"/>
    <cellStyle name="Sub-Total 6 2 3" xfId="51953"/>
    <cellStyle name="Sub-Total 6 2 4" xfId="51954"/>
    <cellStyle name="Sub-Total 6 2 5" xfId="51955"/>
    <cellStyle name="Sub-Total 6 2 6" xfId="51956"/>
    <cellStyle name="Sub-Total 6 2 7" xfId="51957"/>
    <cellStyle name="Sub-Total 6 2 8" xfId="51958"/>
    <cellStyle name="Sub-Total 6 2 9" xfId="51959"/>
    <cellStyle name="Sub-Total 6 20" xfId="51960"/>
    <cellStyle name="Sub-Total 6 21" xfId="51961"/>
    <cellStyle name="Sub-Total 6 22" xfId="51962"/>
    <cellStyle name="Sub-Total 6 23" xfId="51963"/>
    <cellStyle name="Sub-Total 6 24" xfId="51964"/>
    <cellStyle name="Sub-Total 6 25" xfId="51965"/>
    <cellStyle name="Sub-Total 6 3" xfId="51966"/>
    <cellStyle name="Sub-Total 6 3 10" xfId="51967"/>
    <cellStyle name="Sub-Total 6 3 11" xfId="51968"/>
    <cellStyle name="Sub-Total 6 3 12" xfId="51969"/>
    <cellStyle name="Sub-Total 6 3 13" xfId="51970"/>
    <cellStyle name="Sub-Total 6 3 14" xfId="51971"/>
    <cellStyle name="Sub-Total 6 3 15" xfId="51972"/>
    <cellStyle name="Sub-Total 6 3 16" xfId="51973"/>
    <cellStyle name="Sub-Total 6 3 17" xfId="51974"/>
    <cellStyle name="Sub-Total 6 3 18" xfId="51975"/>
    <cellStyle name="Sub-Total 6 3 19" xfId="51976"/>
    <cellStyle name="Sub-Total 6 3 2" xfId="51977"/>
    <cellStyle name="Sub-Total 6 3 2 10" xfId="51978"/>
    <cellStyle name="Sub-Total 6 3 2 11" xfId="51979"/>
    <cellStyle name="Sub-Total 6 3 2 12" xfId="51980"/>
    <cellStyle name="Sub-Total 6 3 2 13" xfId="51981"/>
    <cellStyle name="Sub-Total 6 3 2 14" xfId="51982"/>
    <cellStyle name="Sub-Total 6 3 2 15" xfId="51983"/>
    <cellStyle name="Sub-Total 6 3 2 16" xfId="51984"/>
    <cellStyle name="Sub-Total 6 3 2 17" xfId="51985"/>
    <cellStyle name="Sub-Total 6 3 2 18" xfId="51986"/>
    <cellStyle name="Sub-Total 6 3 2 19" xfId="51987"/>
    <cellStyle name="Sub-Total 6 3 2 2" xfId="51988"/>
    <cellStyle name="Sub-Total 6 3 2 20" xfId="51989"/>
    <cellStyle name="Sub-Total 6 3 2 21" xfId="51990"/>
    <cellStyle name="Sub-Total 6 3 2 3" xfId="51991"/>
    <cellStyle name="Sub-Total 6 3 2 4" xfId="51992"/>
    <cellStyle name="Sub-Total 6 3 2 5" xfId="51993"/>
    <cellStyle name="Sub-Total 6 3 2 6" xfId="51994"/>
    <cellStyle name="Sub-Total 6 3 2 7" xfId="51995"/>
    <cellStyle name="Sub-Total 6 3 2 8" xfId="51996"/>
    <cellStyle name="Sub-Total 6 3 2 9" xfId="51997"/>
    <cellStyle name="Sub-Total 6 3 20" xfId="51998"/>
    <cellStyle name="Sub-Total 6 3 21" xfId="51999"/>
    <cellStyle name="Sub-Total 6 3 22" xfId="52000"/>
    <cellStyle name="Sub-Total 6 3 3" xfId="52001"/>
    <cellStyle name="Sub-Total 6 3 4" xfId="52002"/>
    <cellStyle name="Sub-Total 6 3 5" xfId="52003"/>
    <cellStyle name="Sub-Total 6 3 6" xfId="52004"/>
    <cellStyle name="Sub-Total 6 3 7" xfId="52005"/>
    <cellStyle name="Sub-Total 6 3 8" xfId="52006"/>
    <cellStyle name="Sub-Total 6 3 9" xfId="52007"/>
    <cellStyle name="Sub-Total 6 4" xfId="52008"/>
    <cellStyle name="Sub-Total 6 5" xfId="52009"/>
    <cellStyle name="Sub-Total 6 6" xfId="52010"/>
    <cellStyle name="Sub-Total 6 7" xfId="52011"/>
    <cellStyle name="Sub-Total 6 8" xfId="52012"/>
    <cellStyle name="Sub-Total 6 9" xfId="52013"/>
    <cellStyle name="Sub-Total 60" xfId="52014"/>
    <cellStyle name="Sub-Total 61" xfId="52015"/>
    <cellStyle name="Sub-Total 62" xfId="52016"/>
    <cellStyle name="Sub-Total 63" xfId="52017"/>
    <cellStyle name="Sub-Total 64" xfId="52018"/>
    <cellStyle name="Sub-Total 65" xfId="52019"/>
    <cellStyle name="Sub-Total 66" xfId="52020"/>
    <cellStyle name="Sub-Total 67" xfId="52021"/>
    <cellStyle name="Sub-Total 68" xfId="52022"/>
    <cellStyle name="Sub-Total 69" xfId="52023"/>
    <cellStyle name="Subtotal 7" xfId="52024"/>
    <cellStyle name="Sub-Total 7" xfId="52025"/>
    <cellStyle name="Sub-Total 7 10" xfId="52026"/>
    <cellStyle name="Sub-Total 7 11" xfId="52027"/>
    <cellStyle name="Sub-Total 7 12" xfId="52028"/>
    <cellStyle name="Sub-Total 7 13" xfId="52029"/>
    <cellStyle name="Sub-Total 7 14" xfId="52030"/>
    <cellStyle name="Sub-Total 7 15" xfId="52031"/>
    <cellStyle name="Sub-Total 7 16" xfId="52032"/>
    <cellStyle name="Sub-Total 7 17" xfId="52033"/>
    <cellStyle name="Sub-Total 7 18" xfId="52034"/>
    <cellStyle name="Sub-Total 7 19" xfId="52035"/>
    <cellStyle name="Sub-Total 7 2" xfId="52036"/>
    <cellStyle name="Sub-Total 7 2 10" xfId="52037"/>
    <cellStyle name="Sub-Total 7 2 11" xfId="52038"/>
    <cellStyle name="Sub-Total 7 2 12" xfId="52039"/>
    <cellStyle name="Sub-Total 7 2 13" xfId="52040"/>
    <cellStyle name="Sub-Total 7 2 14" xfId="52041"/>
    <cellStyle name="Sub-Total 7 2 15" xfId="52042"/>
    <cellStyle name="Sub-Total 7 2 16" xfId="52043"/>
    <cellStyle name="Sub-Total 7 2 17" xfId="52044"/>
    <cellStyle name="Sub-Total 7 2 18" xfId="52045"/>
    <cellStyle name="Sub-Total 7 2 19" xfId="52046"/>
    <cellStyle name="Sub-Total 7 2 2" xfId="52047"/>
    <cellStyle name="Sub-Total 7 2 2 10" xfId="52048"/>
    <cellStyle name="Sub-Total 7 2 2 11" xfId="52049"/>
    <cellStyle name="Sub-Total 7 2 2 12" xfId="52050"/>
    <cellStyle name="Sub-Total 7 2 2 13" xfId="52051"/>
    <cellStyle name="Sub-Total 7 2 2 14" xfId="52052"/>
    <cellStyle name="Sub-Total 7 2 2 15" xfId="52053"/>
    <cellStyle name="Sub-Total 7 2 2 16" xfId="52054"/>
    <cellStyle name="Sub-Total 7 2 2 17" xfId="52055"/>
    <cellStyle name="Sub-Total 7 2 2 18" xfId="52056"/>
    <cellStyle name="Sub-Total 7 2 2 19" xfId="52057"/>
    <cellStyle name="Sub-Total 7 2 2 2" xfId="52058"/>
    <cellStyle name="Sub-Total 7 2 2 2 10" xfId="52059"/>
    <cellStyle name="Sub-Total 7 2 2 2 11" xfId="52060"/>
    <cellStyle name="Sub-Total 7 2 2 2 12" xfId="52061"/>
    <cellStyle name="Sub-Total 7 2 2 2 13" xfId="52062"/>
    <cellStyle name="Sub-Total 7 2 2 2 14" xfId="52063"/>
    <cellStyle name="Sub-Total 7 2 2 2 15" xfId="52064"/>
    <cellStyle name="Sub-Total 7 2 2 2 16" xfId="52065"/>
    <cellStyle name="Sub-Total 7 2 2 2 17" xfId="52066"/>
    <cellStyle name="Sub-Total 7 2 2 2 18" xfId="52067"/>
    <cellStyle name="Sub-Total 7 2 2 2 19" xfId="52068"/>
    <cellStyle name="Sub-Total 7 2 2 2 2" xfId="52069"/>
    <cellStyle name="Sub-Total 7 2 2 2 20" xfId="52070"/>
    <cellStyle name="Sub-Total 7 2 2 2 21" xfId="52071"/>
    <cellStyle name="Sub-Total 7 2 2 2 3" xfId="52072"/>
    <cellStyle name="Sub-Total 7 2 2 2 4" xfId="52073"/>
    <cellStyle name="Sub-Total 7 2 2 2 5" xfId="52074"/>
    <cellStyle name="Sub-Total 7 2 2 2 6" xfId="52075"/>
    <cellStyle name="Sub-Total 7 2 2 2 7" xfId="52076"/>
    <cellStyle name="Sub-Total 7 2 2 2 8" xfId="52077"/>
    <cellStyle name="Sub-Total 7 2 2 2 9" xfId="52078"/>
    <cellStyle name="Sub-Total 7 2 2 20" xfId="52079"/>
    <cellStyle name="Sub-Total 7 2 2 21" xfId="52080"/>
    <cellStyle name="Sub-Total 7 2 2 22" xfId="52081"/>
    <cellStyle name="Sub-Total 7 2 2 3" xfId="52082"/>
    <cellStyle name="Sub-Total 7 2 2 4" xfId="52083"/>
    <cellStyle name="Sub-Total 7 2 2 5" xfId="52084"/>
    <cellStyle name="Sub-Total 7 2 2 6" xfId="52085"/>
    <cellStyle name="Sub-Total 7 2 2 7" xfId="52086"/>
    <cellStyle name="Sub-Total 7 2 2 8" xfId="52087"/>
    <cellStyle name="Sub-Total 7 2 2 9" xfId="52088"/>
    <cellStyle name="Sub-Total 7 2 20" xfId="52089"/>
    <cellStyle name="Sub-Total 7 2 21" xfId="52090"/>
    <cellStyle name="Sub-Total 7 2 22" xfId="52091"/>
    <cellStyle name="Sub-Total 7 2 23" xfId="52092"/>
    <cellStyle name="Sub-Total 7 2 3" xfId="52093"/>
    <cellStyle name="Sub-Total 7 2 4" xfId="52094"/>
    <cellStyle name="Sub-Total 7 2 5" xfId="52095"/>
    <cellStyle name="Sub-Total 7 2 6" xfId="52096"/>
    <cellStyle name="Sub-Total 7 2 7" xfId="52097"/>
    <cellStyle name="Sub-Total 7 2 8" xfId="52098"/>
    <cellStyle name="Sub-Total 7 2 9" xfId="52099"/>
    <cellStyle name="Sub-Total 7 20" xfId="52100"/>
    <cellStyle name="Sub-Total 7 21" xfId="52101"/>
    <cellStyle name="Sub-Total 7 22" xfId="52102"/>
    <cellStyle name="Sub-Total 7 23" xfId="52103"/>
    <cellStyle name="Sub-Total 7 24" xfId="52104"/>
    <cellStyle name="Sub-Total 7 25" xfId="52105"/>
    <cellStyle name="Sub-Total 7 3" xfId="52106"/>
    <cellStyle name="Sub-Total 7 3 10" xfId="52107"/>
    <cellStyle name="Sub-Total 7 3 11" xfId="52108"/>
    <cellStyle name="Sub-Total 7 3 12" xfId="52109"/>
    <cellStyle name="Sub-Total 7 3 13" xfId="52110"/>
    <cellStyle name="Sub-Total 7 3 14" xfId="52111"/>
    <cellStyle name="Sub-Total 7 3 15" xfId="52112"/>
    <cellStyle name="Sub-Total 7 3 16" xfId="52113"/>
    <cellStyle name="Sub-Total 7 3 17" xfId="52114"/>
    <cellStyle name="Sub-Total 7 3 18" xfId="52115"/>
    <cellStyle name="Sub-Total 7 3 19" xfId="52116"/>
    <cellStyle name="Sub-Total 7 3 2" xfId="52117"/>
    <cellStyle name="Sub-Total 7 3 2 10" xfId="52118"/>
    <cellStyle name="Sub-Total 7 3 2 11" xfId="52119"/>
    <cellStyle name="Sub-Total 7 3 2 12" xfId="52120"/>
    <cellStyle name="Sub-Total 7 3 2 13" xfId="52121"/>
    <cellStyle name="Sub-Total 7 3 2 14" xfId="52122"/>
    <cellStyle name="Sub-Total 7 3 2 15" xfId="52123"/>
    <cellStyle name="Sub-Total 7 3 2 16" xfId="52124"/>
    <cellStyle name="Sub-Total 7 3 2 17" xfId="52125"/>
    <cellStyle name="Sub-Total 7 3 2 18" xfId="52126"/>
    <cellStyle name="Sub-Total 7 3 2 19" xfId="52127"/>
    <cellStyle name="Sub-Total 7 3 2 2" xfId="52128"/>
    <cellStyle name="Sub-Total 7 3 2 20" xfId="52129"/>
    <cellStyle name="Sub-Total 7 3 2 21" xfId="52130"/>
    <cellStyle name="Sub-Total 7 3 2 3" xfId="52131"/>
    <cellStyle name="Sub-Total 7 3 2 4" xfId="52132"/>
    <cellStyle name="Sub-Total 7 3 2 5" xfId="52133"/>
    <cellStyle name="Sub-Total 7 3 2 6" xfId="52134"/>
    <cellStyle name="Sub-Total 7 3 2 7" xfId="52135"/>
    <cellStyle name="Sub-Total 7 3 2 8" xfId="52136"/>
    <cellStyle name="Sub-Total 7 3 2 9" xfId="52137"/>
    <cellStyle name="Sub-Total 7 3 20" xfId="52138"/>
    <cellStyle name="Sub-Total 7 3 21" xfId="52139"/>
    <cellStyle name="Sub-Total 7 3 22" xfId="52140"/>
    <cellStyle name="Sub-Total 7 3 3" xfId="52141"/>
    <cellStyle name="Sub-Total 7 3 4" xfId="52142"/>
    <cellStyle name="Sub-Total 7 3 5" xfId="52143"/>
    <cellStyle name="Sub-Total 7 3 6" xfId="52144"/>
    <cellStyle name="Sub-Total 7 3 7" xfId="52145"/>
    <cellStyle name="Sub-Total 7 3 8" xfId="52146"/>
    <cellStyle name="Sub-Total 7 3 9" xfId="52147"/>
    <cellStyle name="Sub-Total 7 4" xfId="52148"/>
    <cellStyle name="Sub-Total 7 5" xfId="52149"/>
    <cellStyle name="Sub-Total 7 6" xfId="52150"/>
    <cellStyle name="Sub-Total 7 7" xfId="52151"/>
    <cellStyle name="Sub-Total 7 8" xfId="52152"/>
    <cellStyle name="Sub-Total 7 9" xfId="52153"/>
    <cellStyle name="Sub-Total 70" xfId="52154"/>
    <cellStyle name="Sub-Total 71" xfId="52155"/>
    <cellStyle name="Sub-Total 72" xfId="52156"/>
    <cellStyle name="Sub-Total 73" xfId="52157"/>
    <cellStyle name="Sub-Total 74" xfId="52158"/>
    <cellStyle name="Sub-Total 75" xfId="52159"/>
    <cellStyle name="Sub-Total 76" xfId="52160"/>
    <cellStyle name="Subtotal 8" xfId="52161"/>
    <cellStyle name="Sub-Total 8" xfId="52162"/>
    <cellStyle name="Sub-Total 8 10" xfId="52163"/>
    <cellStyle name="Sub-Total 8 11" xfId="52164"/>
    <cellStyle name="Sub-Total 8 12" xfId="52165"/>
    <cellStyle name="Sub-Total 8 13" xfId="52166"/>
    <cellStyle name="Sub-Total 8 14" xfId="52167"/>
    <cellStyle name="Sub-Total 8 15" xfId="52168"/>
    <cellStyle name="Sub-Total 8 16" xfId="52169"/>
    <cellStyle name="Sub-Total 8 17" xfId="52170"/>
    <cellStyle name="Sub-Total 8 18" xfId="52171"/>
    <cellStyle name="Sub-Total 8 19" xfId="52172"/>
    <cellStyle name="Sub-Total 8 2" xfId="52173"/>
    <cellStyle name="Sub-Total 8 2 10" xfId="52174"/>
    <cellStyle name="Sub-Total 8 2 11" xfId="52175"/>
    <cellStyle name="Sub-Total 8 2 12" xfId="52176"/>
    <cellStyle name="Sub-Total 8 2 13" xfId="52177"/>
    <cellStyle name="Sub-Total 8 2 14" xfId="52178"/>
    <cellStyle name="Sub-Total 8 2 15" xfId="52179"/>
    <cellStyle name="Sub-Total 8 2 16" xfId="52180"/>
    <cellStyle name="Sub-Total 8 2 17" xfId="52181"/>
    <cellStyle name="Sub-Total 8 2 18" xfId="52182"/>
    <cellStyle name="Sub-Total 8 2 19" xfId="52183"/>
    <cellStyle name="Sub-Total 8 2 2" xfId="52184"/>
    <cellStyle name="Sub-Total 8 2 2 10" xfId="52185"/>
    <cellStyle name="Sub-Total 8 2 2 11" xfId="52186"/>
    <cellStyle name="Sub-Total 8 2 2 12" xfId="52187"/>
    <cellStyle name="Sub-Total 8 2 2 13" xfId="52188"/>
    <cellStyle name="Sub-Total 8 2 2 14" xfId="52189"/>
    <cellStyle name="Sub-Total 8 2 2 15" xfId="52190"/>
    <cellStyle name="Sub-Total 8 2 2 16" xfId="52191"/>
    <cellStyle name="Sub-Total 8 2 2 17" xfId="52192"/>
    <cellStyle name="Sub-Total 8 2 2 18" xfId="52193"/>
    <cellStyle name="Sub-Total 8 2 2 19" xfId="52194"/>
    <cellStyle name="Sub-Total 8 2 2 2" xfId="52195"/>
    <cellStyle name="Sub-Total 8 2 2 2 10" xfId="52196"/>
    <cellStyle name="Sub-Total 8 2 2 2 11" xfId="52197"/>
    <cellStyle name="Sub-Total 8 2 2 2 12" xfId="52198"/>
    <cellStyle name="Sub-Total 8 2 2 2 13" xfId="52199"/>
    <cellStyle name="Sub-Total 8 2 2 2 14" xfId="52200"/>
    <cellStyle name="Sub-Total 8 2 2 2 15" xfId="52201"/>
    <cellStyle name="Sub-Total 8 2 2 2 16" xfId="52202"/>
    <cellStyle name="Sub-Total 8 2 2 2 17" xfId="52203"/>
    <cellStyle name="Sub-Total 8 2 2 2 18" xfId="52204"/>
    <cellStyle name="Sub-Total 8 2 2 2 19" xfId="52205"/>
    <cellStyle name="Sub-Total 8 2 2 2 2" xfId="52206"/>
    <cellStyle name="Sub-Total 8 2 2 2 20" xfId="52207"/>
    <cellStyle name="Sub-Total 8 2 2 2 21" xfId="52208"/>
    <cellStyle name="Sub-Total 8 2 2 2 3" xfId="52209"/>
    <cellStyle name="Sub-Total 8 2 2 2 4" xfId="52210"/>
    <cellStyle name="Sub-Total 8 2 2 2 5" xfId="52211"/>
    <cellStyle name="Sub-Total 8 2 2 2 6" xfId="52212"/>
    <cellStyle name="Sub-Total 8 2 2 2 7" xfId="52213"/>
    <cellStyle name="Sub-Total 8 2 2 2 8" xfId="52214"/>
    <cellStyle name="Sub-Total 8 2 2 2 9" xfId="52215"/>
    <cellStyle name="Sub-Total 8 2 2 20" xfId="52216"/>
    <cellStyle name="Sub-Total 8 2 2 21" xfId="52217"/>
    <cellStyle name="Sub-Total 8 2 2 22" xfId="52218"/>
    <cellStyle name="Sub-Total 8 2 2 3" xfId="52219"/>
    <cellStyle name="Sub-Total 8 2 2 4" xfId="52220"/>
    <cellStyle name="Sub-Total 8 2 2 5" xfId="52221"/>
    <cellStyle name="Sub-Total 8 2 2 6" xfId="52222"/>
    <cellStyle name="Sub-Total 8 2 2 7" xfId="52223"/>
    <cellStyle name="Sub-Total 8 2 2 8" xfId="52224"/>
    <cellStyle name="Sub-Total 8 2 2 9" xfId="52225"/>
    <cellStyle name="Sub-Total 8 2 20" xfId="52226"/>
    <cellStyle name="Sub-Total 8 2 21" xfId="52227"/>
    <cellStyle name="Sub-Total 8 2 22" xfId="52228"/>
    <cellStyle name="Sub-Total 8 2 23" xfId="52229"/>
    <cellStyle name="Sub-Total 8 2 3" xfId="52230"/>
    <cellStyle name="Sub-Total 8 2 4" xfId="52231"/>
    <cellStyle name="Sub-Total 8 2 5" xfId="52232"/>
    <cellStyle name="Sub-Total 8 2 6" xfId="52233"/>
    <cellStyle name="Sub-Total 8 2 7" xfId="52234"/>
    <cellStyle name="Sub-Total 8 2 8" xfId="52235"/>
    <cellStyle name="Sub-Total 8 2 9" xfId="52236"/>
    <cellStyle name="Sub-Total 8 20" xfId="52237"/>
    <cellStyle name="Sub-Total 8 21" xfId="52238"/>
    <cellStyle name="Sub-Total 8 22" xfId="52239"/>
    <cellStyle name="Sub-Total 8 23" xfId="52240"/>
    <cellStyle name="Sub-Total 8 24" xfId="52241"/>
    <cellStyle name="Sub-Total 8 25" xfId="52242"/>
    <cellStyle name="Sub-Total 8 3" xfId="52243"/>
    <cellStyle name="Sub-Total 8 3 10" xfId="52244"/>
    <cellStyle name="Sub-Total 8 3 11" xfId="52245"/>
    <cellStyle name="Sub-Total 8 3 12" xfId="52246"/>
    <cellStyle name="Sub-Total 8 3 13" xfId="52247"/>
    <cellStyle name="Sub-Total 8 3 14" xfId="52248"/>
    <cellStyle name="Sub-Total 8 3 15" xfId="52249"/>
    <cellStyle name="Sub-Total 8 3 16" xfId="52250"/>
    <cellStyle name="Sub-Total 8 3 17" xfId="52251"/>
    <cellStyle name="Sub-Total 8 3 18" xfId="52252"/>
    <cellStyle name="Sub-Total 8 3 19" xfId="52253"/>
    <cellStyle name="Sub-Total 8 3 2" xfId="52254"/>
    <cellStyle name="Sub-Total 8 3 2 10" xfId="52255"/>
    <cellStyle name="Sub-Total 8 3 2 11" xfId="52256"/>
    <cellStyle name="Sub-Total 8 3 2 12" xfId="52257"/>
    <cellStyle name="Sub-Total 8 3 2 13" xfId="52258"/>
    <cellStyle name="Sub-Total 8 3 2 14" xfId="52259"/>
    <cellStyle name="Sub-Total 8 3 2 15" xfId="52260"/>
    <cellStyle name="Sub-Total 8 3 2 16" xfId="52261"/>
    <cellStyle name="Sub-Total 8 3 2 17" xfId="52262"/>
    <cellStyle name="Sub-Total 8 3 2 18" xfId="52263"/>
    <cellStyle name="Sub-Total 8 3 2 19" xfId="52264"/>
    <cellStyle name="Sub-Total 8 3 2 2" xfId="52265"/>
    <cellStyle name="Sub-Total 8 3 2 20" xfId="52266"/>
    <cellStyle name="Sub-Total 8 3 2 21" xfId="52267"/>
    <cellStyle name="Sub-Total 8 3 2 3" xfId="52268"/>
    <cellStyle name="Sub-Total 8 3 2 4" xfId="52269"/>
    <cellStyle name="Sub-Total 8 3 2 5" xfId="52270"/>
    <cellStyle name="Sub-Total 8 3 2 6" xfId="52271"/>
    <cellStyle name="Sub-Total 8 3 2 7" xfId="52272"/>
    <cellStyle name="Sub-Total 8 3 2 8" xfId="52273"/>
    <cellStyle name="Sub-Total 8 3 2 9" xfId="52274"/>
    <cellStyle name="Sub-Total 8 3 20" xfId="52275"/>
    <cellStyle name="Sub-Total 8 3 21" xfId="52276"/>
    <cellStyle name="Sub-Total 8 3 22" xfId="52277"/>
    <cellStyle name="Sub-Total 8 3 3" xfId="52278"/>
    <cellStyle name="Sub-Total 8 3 4" xfId="52279"/>
    <cellStyle name="Sub-Total 8 3 5" xfId="52280"/>
    <cellStyle name="Sub-Total 8 3 6" xfId="52281"/>
    <cellStyle name="Sub-Total 8 3 7" xfId="52282"/>
    <cellStyle name="Sub-Total 8 3 8" xfId="52283"/>
    <cellStyle name="Sub-Total 8 3 9" xfId="52284"/>
    <cellStyle name="Sub-Total 8 4" xfId="52285"/>
    <cellStyle name="Sub-Total 8 5" xfId="52286"/>
    <cellStyle name="Sub-Total 8 6" xfId="52287"/>
    <cellStyle name="Sub-Total 8 7" xfId="52288"/>
    <cellStyle name="Sub-Total 8 8" xfId="52289"/>
    <cellStyle name="Sub-Total 8 9" xfId="52290"/>
    <cellStyle name="Subtotal 9" xfId="52291"/>
    <cellStyle name="Sub-Total 9" xfId="52292"/>
    <cellStyle name="Sub-Total 9 10" xfId="52293"/>
    <cellStyle name="Sub-Total 9 11" xfId="52294"/>
    <cellStyle name="Sub-Total 9 12" xfId="52295"/>
    <cellStyle name="Sub-Total 9 13" xfId="52296"/>
    <cellStyle name="Sub-Total 9 14" xfId="52297"/>
    <cellStyle name="Sub-Total 9 15" xfId="52298"/>
    <cellStyle name="Sub-Total 9 16" xfId="52299"/>
    <cellStyle name="Sub-Total 9 17" xfId="52300"/>
    <cellStyle name="Sub-Total 9 18" xfId="52301"/>
    <cellStyle name="Sub-Total 9 19" xfId="52302"/>
    <cellStyle name="Sub-Total 9 2" xfId="52303"/>
    <cellStyle name="Sub-Total 9 2 10" xfId="52304"/>
    <cellStyle name="Sub-Total 9 2 11" xfId="52305"/>
    <cellStyle name="Sub-Total 9 2 12" xfId="52306"/>
    <cellStyle name="Sub-Total 9 2 13" xfId="52307"/>
    <cellStyle name="Sub-Total 9 2 14" xfId="52308"/>
    <cellStyle name="Sub-Total 9 2 15" xfId="52309"/>
    <cellStyle name="Sub-Total 9 2 16" xfId="52310"/>
    <cellStyle name="Sub-Total 9 2 17" xfId="52311"/>
    <cellStyle name="Sub-Total 9 2 18" xfId="52312"/>
    <cellStyle name="Sub-Total 9 2 19" xfId="52313"/>
    <cellStyle name="Sub-Total 9 2 2" xfId="52314"/>
    <cellStyle name="Sub-Total 9 2 2 10" xfId="52315"/>
    <cellStyle name="Sub-Total 9 2 2 11" xfId="52316"/>
    <cellStyle name="Sub-Total 9 2 2 12" xfId="52317"/>
    <cellStyle name="Sub-Total 9 2 2 13" xfId="52318"/>
    <cellStyle name="Sub-Total 9 2 2 14" xfId="52319"/>
    <cellStyle name="Sub-Total 9 2 2 15" xfId="52320"/>
    <cellStyle name="Sub-Total 9 2 2 16" xfId="52321"/>
    <cellStyle name="Sub-Total 9 2 2 17" xfId="52322"/>
    <cellStyle name="Sub-Total 9 2 2 18" xfId="52323"/>
    <cellStyle name="Sub-Total 9 2 2 19" xfId="52324"/>
    <cellStyle name="Sub-Total 9 2 2 2" xfId="52325"/>
    <cellStyle name="Sub-Total 9 2 2 2 10" xfId="52326"/>
    <cellStyle name="Sub-Total 9 2 2 2 11" xfId="52327"/>
    <cellStyle name="Sub-Total 9 2 2 2 12" xfId="52328"/>
    <cellStyle name="Sub-Total 9 2 2 2 13" xfId="52329"/>
    <cellStyle name="Sub-Total 9 2 2 2 14" xfId="52330"/>
    <cellStyle name="Sub-Total 9 2 2 2 15" xfId="52331"/>
    <cellStyle name="Sub-Total 9 2 2 2 16" xfId="52332"/>
    <cellStyle name="Sub-Total 9 2 2 2 17" xfId="52333"/>
    <cellStyle name="Sub-Total 9 2 2 2 18" xfId="52334"/>
    <cellStyle name="Sub-Total 9 2 2 2 19" xfId="52335"/>
    <cellStyle name="Sub-Total 9 2 2 2 2" xfId="52336"/>
    <cellStyle name="Sub-Total 9 2 2 2 20" xfId="52337"/>
    <cellStyle name="Sub-Total 9 2 2 2 21" xfId="52338"/>
    <cellStyle name="Sub-Total 9 2 2 2 3" xfId="52339"/>
    <cellStyle name="Sub-Total 9 2 2 2 4" xfId="52340"/>
    <cellStyle name="Sub-Total 9 2 2 2 5" xfId="52341"/>
    <cellStyle name="Sub-Total 9 2 2 2 6" xfId="52342"/>
    <cellStyle name="Sub-Total 9 2 2 2 7" xfId="52343"/>
    <cellStyle name="Sub-Total 9 2 2 2 8" xfId="52344"/>
    <cellStyle name="Sub-Total 9 2 2 2 9" xfId="52345"/>
    <cellStyle name="Sub-Total 9 2 2 20" xfId="52346"/>
    <cellStyle name="Sub-Total 9 2 2 21" xfId="52347"/>
    <cellStyle name="Sub-Total 9 2 2 22" xfId="52348"/>
    <cellStyle name="Sub-Total 9 2 2 3" xfId="52349"/>
    <cellStyle name="Sub-Total 9 2 2 4" xfId="52350"/>
    <cellStyle name="Sub-Total 9 2 2 5" xfId="52351"/>
    <cellStyle name="Sub-Total 9 2 2 6" xfId="52352"/>
    <cellStyle name="Sub-Total 9 2 2 7" xfId="52353"/>
    <cellStyle name="Sub-Total 9 2 2 8" xfId="52354"/>
    <cellStyle name="Sub-Total 9 2 2 9" xfId="52355"/>
    <cellStyle name="Sub-Total 9 2 20" xfId="52356"/>
    <cellStyle name="Sub-Total 9 2 21" xfId="52357"/>
    <cellStyle name="Sub-Total 9 2 22" xfId="52358"/>
    <cellStyle name="Sub-Total 9 2 23" xfId="52359"/>
    <cellStyle name="Sub-Total 9 2 3" xfId="52360"/>
    <cellStyle name="Sub-Total 9 2 4" xfId="52361"/>
    <cellStyle name="Sub-Total 9 2 5" xfId="52362"/>
    <cellStyle name="Sub-Total 9 2 6" xfId="52363"/>
    <cellStyle name="Sub-Total 9 2 7" xfId="52364"/>
    <cellStyle name="Sub-Total 9 2 8" xfId="52365"/>
    <cellStyle name="Sub-Total 9 2 9" xfId="52366"/>
    <cellStyle name="Sub-Total 9 20" xfId="52367"/>
    <cellStyle name="Sub-Total 9 21" xfId="52368"/>
    <cellStyle name="Sub-Total 9 22" xfId="52369"/>
    <cellStyle name="Sub-Total 9 23" xfId="52370"/>
    <cellStyle name="Sub-Total 9 24" xfId="52371"/>
    <cellStyle name="Sub-Total 9 25" xfId="52372"/>
    <cellStyle name="Sub-Total 9 3" xfId="52373"/>
    <cellStyle name="Sub-Total 9 3 10" xfId="52374"/>
    <cellStyle name="Sub-Total 9 3 11" xfId="52375"/>
    <cellStyle name="Sub-Total 9 3 12" xfId="52376"/>
    <cellStyle name="Sub-Total 9 3 13" xfId="52377"/>
    <cellStyle name="Sub-Total 9 3 14" xfId="52378"/>
    <cellStyle name="Sub-Total 9 3 15" xfId="52379"/>
    <cellStyle name="Sub-Total 9 3 16" xfId="52380"/>
    <cellStyle name="Sub-Total 9 3 17" xfId="52381"/>
    <cellStyle name="Sub-Total 9 3 18" xfId="52382"/>
    <cellStyle name="Sub-Total 9 3 19" xfId="52383"/>
    <cellStyle name="Sub-Total 9 3 2" xfId="52384"/>
    <cellStyle name="Sub-Total 9 3 2 10" xfId="52385"/>
    <cellStyle name="Sub-Total 9 3 2 11" xfId="52386"/>
    <cellStyle name="Sub-Total 9 3 2 12" xfId="52387"/>
    <cellStyle name="Sub-Total 9 3 2 13" xfId="52388"/>
    <cellStyle name="Sub-Total 9 3 2 14" xfId="52389"/>
    <cellStyle name="Sub-Total 9 3 2 15" xfId="52390"/>
    <cellStyle name="Sub-Total 9 3 2 16" xfId="52391"/>
    <cellStyle name="Sub-Total 9 3 2 17" xfId="52392"/>
    <cellStyle name="Sub-Total 9 3 2 18" xfId="52393"/>
    <cellStyle name="Sub-Total 9 3 2 19" xfId="52394"/>
    <cellStyle name="Sub-Total 9 3 2 2" xfId="52395"/>
    <cellStyle name="Sub-Total 9 3 2 20" xfId="52396"/>
    <cellStyle name="Sub-Total 9 3 2 21" xfId="52397"/>
    <cellStyle name="Sub-Total 9 3 2 3" xfId="52398"/>
    <cellStyle name="Sub-Total 9 3 2 4" xfId="52399"/>
    <cellStyle name="Sub-Total 9 3 2 5" xfId="52400"/>
    <cellStyle name="Sub-Total 9 3 2 6" xfId="52401"/>
    <cellStyle name="Sub-Total 9 3 2 7" xfId="52402"/>
    <cellStyle name="Sub-Total 9 3 2 8" xfId="52403"/>
    <cellStyle name="Sub-Total 9 3 2 9" xfId="52404"/>
    <cellStyle name="Sub-Total 9 3 20" xfId="52405"/>
    <cellStyle name="Sub-Total 9 3 21" xfId="52406"/>
    <cellStyle name="Sub-Total 9 3 22" xfId="52407"/>
    <cellStyle name="Sub-Total 9 3 3" xfId="52408"/>
    <cellStyle name="Sub-Total 9 3 4" xfId="52409"/>
    <cellStyle name="Sub-Total 9 3 5" xfId="52410"/>
    <cellStyle name="Sub-Total 9 3 6" xfId="52411"/>
    <cellStyle name="Sub-Total 9 3 7" xfId="52412"/>
    <cellStyle name="Sub-Total 9 3 8" xfId="52413"/>
    <cellStyle name="Sub-Total 9 3 9" xfId="52414"/>
    <cellStyle name="Sub-Total 9 4" xfId="52415"/>
    <cellStyle name="Sub-Total 9 5" xfId="52416"/>
    <cellStyle name="Sub-Total 9 6" xfId="52417"/>
    <cellStyle name="Sub-Total 9 7" xfId="52418"/>
    <cellStyle name="Sub-Total 9 8" xfId="52419"/>
    <cellStyle name="Sub-Total 9 9" xfId="52420"/>
    <cellStyle name="Sub-Total_Financial Template_ICECV1.00 Final_Reformatted_v4" xfId="52421"/>
    <cellStyle name="Table  - Style6" xfId="52422"/>
    <cellStyle name="Table  - Style6 10" xfId="52423"/>
    <cellStyle name="Table  - Style6 11" xfId="52424"/>
    <cellStyle name="Table  - Style6 12" xfId="52425"/>
    <cellStyle name="Table  - Style6 13" xfId="52426"/>
    <cellStyle name="Table  - Style6 14" xfId="52427"/>
    <cellStyle name="Table  - Style6 15" xfId="52428"/>
    <cellStyle name="Table  - Style6 16" xfId="52429"/>
    <cellStyle name="Table  - Style6 17" xfId="52430"/>
    <cellStyle name="Table  - Style6 18" xfId="52431"/>
    <cellStyle name="Table  - Style6 19" xfId="52432"/>
    <cellStyle name="Table  - Style6 2" xfId="52433"/>
    <cellStyle name="Table  - Style6 2 10" xfId="52434"/>
    <cellStyle name="Table  - Style6 2 11" xfId="52435"/>
    <cellStyle name="Table  - Style6 2 12" xfId="52436"/>
    <cellStyle name="Table  - Style6 2 13" xfId="52437"/>
    <cellStyle name="Table  - Style6 2 14" xfId="52438"/>
    <cellStyle name="Table  - Style6 2 15" xfId="52439"/>
    <cellStyle name="Table  - Style6 2 16" xfId="52440"/>
    <cellStyle name="Table  - Style6 2 17" xfId="52441"/>
    <cellStyle name="Table  - Style6 2 18" xfId="52442"/>
    <cellStyle name="Table  - Style6 2 19" xfId="52443"/>
    <cellStyle name="Table  - Style6 2 2" xfId="52444"/>
    <cellStyle name="Table  - Style6 2 2 10" xfId="52445"/>
    <cellStyle name="Table  - Style6 2 2 11" xfId="52446"/>
    <cellStyle name="Table  - Style6 2 2 12" xfId="52447"/>
    <cellStyle name="Table  - Style6 2 2 13" xfId="52448"/>
    <cellStyle name="Table  - Style6 2 2 14" xfId="52449"/>
    <cellStyle name="Table  - Style6 2 2 15" xfId="52450"/>
    <cellStyle name="Table  - Style6 2 2 16" xfId="52451"/>
    <cellStyle name="Table  - Style6 2 2 17" xfId="52452"/>
    <cellStyle name="Table  - Style6 2 2 18" xfId="52453"/>
    <cellStyle name="Table  - Style6 2 2 19" xfId="52454"/>
    <cellStyle name="Table  - Style6 2 2 2" xfId="52455"/>
    <cellStyle name="Table  - Style6 2 2 20" xfId="52456"/>
    <cellStyle name="Table  - Style6 2 2 21" xfId="52457"/>
    <cellStyle name="Table  - Style6 2 2 22" xfId="52458"/>
    <cellStyle name="Table  - Style6 2 2 23" xfId="52459"/>
    <cellStyle name="Table  - Style6 2 2 24" xfId="52460"/>
    <cellStyle name="Table  - Style6 2 2 25" xfId="52461"/>
    <cellStyle name="Table  - Style6 2 2 26" xfId="52462"/>
    <cellStyle name="Table  - Style6 2 2 27" xfId="52463"/>
    <cellStyle name="Table  - Style6 2 2 28" xfId="52464"/>
    <cellStyle name="Table  - Style6 2 2 29" xfId="52465"/>
    <cellStyle name="Table  - Style6 2 2 3" xfId="52466"/>
    <cellStyle name="Table  - Style6 2 2 30" xfId="52467"/>
    <cellStyle name="Table  - Style6 2 2 31" xfId="52468"/>
    <cellStyle name="Table  - Style6 2 2 32" xfId="52469"/>
    <cellStyle name="Table  - Style6 2 2 33" xfId="52470"/>
    <cellStyle name="Table  - Style6 2 2 34" xfId="52471"/>
    <cellStyle name="Table  - Style6 2 2 35" xfId="52472"/>
    <cellStyle name="Table  - Style6 2 2 36" xfId="52473"/>
    <cellStyle name="Table  - Style6 2 2 37" xfId="52474"/>
    <cellStyle name="Table  - Style6 2 2 38" xfId="52475"/>
    <cellStyle name="Table  - Style6 2 2 39" xfId="52476"/>
    <cellStyle name="Table  - Style6 2 2 4" xfId="52477"/>
    <cellStyle name="Table  - Style6 2 2 40" xfId="52478"/>
    <cellStyle name="Table  - Style6 2 2 41" xfId="52479"/>
    <cellStyle name="Table  - Style6 2 2 42" xfId="52480"/>
    <cellStyle name="Table  - Style6 2 2 43" xfId="52481"/>
    <cellStyle name="Table  - Style6 2 2 44" xfId="52482"/>
    <cellStyle name="Table  - Style6 2 2 45" xfId="52483"/>
    <cellStyle name="Table  - Style6 2 2 46" xfId="52484"/>
    <cellStyle name="Table  - Style6 2 2 47" xfId="52485"/>
    <cellStyle name="Table  - Style6 2 2 48" xfId="52486"/>
    <cellStyle name="Table  - Style6 2 2 49" xfId="52487"/>
    <cellStyle name="Table  - Style6 2 2 5" xfId="52488"/>
    <cellStyle name="Table  - Style6 2 2 6" xfId="52489"/>
    <cellStyle name="Table  - Style6 2 2 7" xfId="52490"/>
    <cellStyle name="Table  - Style6 2 2 8" xfId="52491"/>
    <cellStyle name="Table  - Style6 2 2 9" xfId="52492"/>
    <cellStyle name="Table  - Style6 2 20" xfId="52493"/>
    <cellStyle name="Table  - Style6 2 21" xfId="52494"/>
    <cellStyle name="Table  - Style6 2 22" xfId="52495"/>
    <cellStyle name="Table  - Style6 2 23" xfId="52496"/>
    <cellStyle name="Table  - Style6 2 24" xfId="52497"/>
    <cellStyle name="Table  - Style6 2 25" xfId="52498"/>
    <cellStyle name="Table  - Style6 2 26" xfId="52499"/>
    <cellStyle name="Table  - Style6 2 27" xfId="52500"/>
    <cellStyle name="Table  - Style6 2 28" xfId="52501"/>
    <cellStyle name="Table  - Style6 2 29" xfId="52502"/>
    <cellStyle name="Table  - Style6 2 3" xfId="52503"/>
    <cellStyle name="Table  - Style6 2 30" xfId="52504"/>
    <cellStyle name="Table  - Style6 2 31" xfId="52505"/>
    <cellStyle name="Table  - Style6 2 32" xfId="52506"/>
    <cellStyle name="Table  - Style6 2 33" xfId="52507"/>
    <cellStyle name="Table  - Style6 2 34" xfId="52508"/>
    <cellStyle name="Table  - Style6 2 35" xfId="52509"/>
    <cellStyle name="Table  - Style6 2 36" xfId="52510"/>
    <cellStyle name="Table  - Style6 2 37" xfId="52511"/>
    <cellStyle name="Table  - Style6 2 38" xfId="52512"/>
    <cellStyle name="Table  - Style6 2 39" xfId="52513"/>
    <cellStyle name="Table  - Style6 2 4" xfId="52514"/>
    <cellStyle name="Table  - Style6 2 40" xfId="52515"/>
    <cellStyle name="Table  - Style6 2 41" xfId="52516"/>
    <cellStyle name="Table  - Style6 2 42" xfId="52517"/>
    <cellStyle name="Table  - Style6 2 43" xfId="52518"/>
    <cellStyle name="Table  - Style6 2 44" xfId="52519"/>
    <cellStyle name="Table  - Style6 2 45" xfId="52520"/>
    <cellStyle name="Table  - Style6 2 46" xfId="52521"/>
    <cellStyle name="Table  - Style6 2 47" xfId="52522"/>
    <cellStyle name="Table  - Style6 2 48" xfId="52523"/>
    <cellStyle name="Table  - Style6 2 49" xfId="52524"/>
    <cellStyle name="Table  - Style6 2 5" xfId="52525"/>
    <cellStyle name="Table  - Style6 2 50" xfId="52526"/>
    <cellStyle name="Table  - Style6 2 6" xfId="52527"/>
    <cellStyle name="Table  - Style6 2 7" xfId="52528"/>
    <cellStyle name="Table  - Style6 2 8" xfId="52529"/>
    <cellStyle name="Table  - Style6 2 9" xfId="52530"/>
    <cellStyle name="Table  - Style6 20" xfId="52531"/>
    <cellStyle name="Table  - Style6 21" xfId="52532"/>
    <cellStyle name="Table  - Style6 22" xfId="52533"/>
    <cellStyle name="Table  - Style6 23" xfId="52534"/>
    <cellStyle name="Table  - Style6 24" xfId="52535"/>
    <cellStyle name="Table  - Style6 25" xfId="52536"/>
    <cellStyle name="Table  - Style6 26" xfId="52537"/>
    <cellStyle name="Table  - Style6 27" xfId="52538"/>
    <cellStyle name="Table  - Style6 28" xfId="52539"/>
    <cellStyle name="Table  - Style6 29" xfId="52540"/>
    <cellStyle name="Table  - Style6 3" xfId="52541"/>
    <cellStyle name="Table  - Style6 3 2" xfId="52542"/>
    <cellStyle name="Table  - Style6 3 3" xfId="52543"/>
    <cellStyle name="Table  - Style6 3 4" xfId="52544"/>
    <cellStyle name="Table  - Style6 3 5" xfId="52545"/>
    <cellStyle name="Table  - Style6 3 6" xfId="52546"/>
    <cellStyle name="Table  - Style6 30" xfId="52547"/>
    <cellStyle name="Table  - Style6 31" xfId="52548"/>
    <cellStyle name="Table  - Style6 32" xfId="52549"/>
    <cellStyle name="Table  - Style6 33" xfId="52550"/>
    <cellStyle name="Table  - Style6 34" xfId="52551"/>
    <cellStyle name="Table  - Style6 35" xfId="52552"/>
    <cellStyle name="Table  - Style6 36" xfId="52553"/>
    <cellStyle name="Table  - Style6 37" xfId="52554"/>
    <cellStyle name="Table  - Style6 38" xfId="52555"/>
    <cellStyle name="Table  - Style6 39" xfId="52556"/>
    <cellStyle name="Table  - Style6 4" xfId="52557"/>
    <cellStyle name="Table  - Style6 4 2" xfId="52558"/>
    <cellStyle name="Table  - Style6 4 3" xfId="52559"/>
    <cellStyle name="Table  - Style6 4 4" xfId="52560"/>
    <cellStyle name="Table  - Style6 4 5" xfId="52561"/>
    <cellStyle name="Table  - Style6 4 6" xfId="52562"/>
    <cellStyle name="Table  - Style6 40" xfId="52563"/>
    <cellStyle name="Table  - Style6 41" xfId="52564"/>
    <cellStyle name="Table  - Style6 42" xfId="52565"/>
    <cellStyle name="Table  - Style6 43" xfId="52566"/>
    <cellStyle name="Table  - Style6 44" xfId="52567"/>
    <cellStyle name="Table  - Style6 45" xfId="52568"/>
    <cellStyle name="Table  - Style6 46" xfId="52569"/>
    <cellStyle name="Table  - Style6 47" xfId="52570"/>
    <cellStyle name="Table  - Style6 5" xfId="52571"/>
    <cellStyle name="Table  - Style6 6" xfId="52572"/>
    <cellStyle name="Table  - Style6 7" xfId="52573"/>
    <cellStyle name="Table  - Style6 8" xfId="52574"/>
    <cellStyle name="Table  - Style6 9" xfId="52575"/>
    <cellStyle name="Table Footnote" xfId="52576"/>
    <cellStyle name="Table Footnote 2" xfId="52577"/>
    <cellStyle name="Table Footnote 2 2" xfId="52578"/>
    <cellStyle name="Table Footnote_Additional charts" xfId="52579"/>
    <cellStyle name="Table Header" xfId="52580"/>
    <cellStyle name="Table Header 2" xfId="52581"/>
    <cellStyle name="Table Header 2 2" xfId="52582"/>
    <cellStyle name="Table Header_Additional charts" xfId="52583"/>
    <cellStyle name="Table Heading" xfId="52584"/>
    <cellStyle name="Table Heading 1" xfId="52585"/>
    <cellStyle name="Table Heading 1 2" xfId="52586"/>
    <cellStyle name="Table Heading 1 2 2" xfId="52587"/>
    <cellStyle name="Table Heading 1_Additional charts" xfId="52588"/>
    <cellStyle name="Table Heading 2" xfId="52589"/>
    <cellStyle name="Table Heading 2 2" xfId="52590"/>
    <cellStyle name="Table Heading 2_Additional charts" xfId="52591"/>
    <cellStyle name="Table Of Which" xfId="52592"/>
    <cellStyle name="Table Of Which 2" xfId="52593"/>
    <cellStyle name="Table Of Which_Additional charts" xfId="52594"/>
    <cellStyle name="Table Row Billions" xfId="52595"/>
    <cellStyle name="Table Row Billions 2" xfId="52596"/>
    <cellStyle name="Table Row Billions Check" xfId="52597"/>
    <cellStyle name="Table Row Billions Check 2" xfId="52598"/>
    <cellStyle name="Table Row Billions Check 3" xfId="52599"/>
    <cellStyle name="Table Row Billions Check_asset sales" xfId="52600"/>
    <cellStyle name="Table Row Billions_Additional charts" xfId="52601"/>
    <cellStyle name="Table Row Millions" xfId="52602"/>
    <cellStyle name="Table Row Millions 2" xfId="52603"/>
    <cellStyle name="Table Row Millions 2 2" xfId="52604"/>
    <cellStyle name="Table Row Millions Check" xfId="52605"/>
    <cellStyle name="Table Row Millions Check 2" xfId="52606"/>
    <cellStyle name="Table Row Millions Check 3" xfId="52607"/>
    <cellStyle name="Table Row Millions Check 4" xfId="52608"/>
    <cellStyle name="Table Row Millions Check_asset sales" xfId="52609"/>
    <cellStyle name="Table Row Millions_Additional charts" xfId="52610"/>
    <cellStyle name="Table Row Percentage" xfId="52611"/>
    <cellStyle name="Table Row Percentage 2" xfId="52612"/>
    <cellStyle name="Table Row Percentage Check" xfId="52613"/>
    <cellStyle name="Table Row Percentage Check 2" xfId="52614"/>
    <cellStyle name="Table Row Percentage Check 3" xfId="52615"/>
    <cellStyle name="Table Row Percentage Check_asset sales" xfId="52616"/>
    <cellStyle name="Table Row Percentage_Additional charts" xfId="52617"/>
    <cellStyle name="Table Total Billions" xfId="52618"/>
    <cellStyle name="Table Total Billions 10" xfId="52619"/>
    <cellStyle name="Table Total Billions 11" xfId="52620"/>
    <cellStyle name="Table Total Billions 12" xfId="52621"/>
    <cellStyle name="Table Total Billions 13" xfId="52622"/>
    <cellStyle name="Table Total Billions 14" xfId="52623"/>
    <cellStyle name="Table Total Billions 15" xfId="52624"/>
    <cellStyle name="Table Total Billions 16" xfId="52625"/>
    <cellStyle name="Table Total Billions 17" xfId="52626"/>
    <cellStyle name="Table Total Billions 18" xfId="52627"/>
    <cellStyle name="Table Total Billions 19" xfId="52628"/>
    <cellStyle name="Table Total Billions 2" xfId="52629"/>
    <cellStyle name="Table Total Billions 2 10" xfId="52630"/>
    <cellStyle name="Table Total Billions 2 11" xfId="52631"/>
    <cellStyle name="Table Total Billions 2 12" xfId="52632"/>
    <cellStyle name="Table Total Billions 2 13" xfId="52633"/>
    <cellStyle name="Table Total Billions 2 14" xfId="52634"/>
    <cellStyle name="Table Total Billions 2 15" xfId="52635"/>
    <cellStyle name="Table Total Billions 2 16" xfId="52636"/>
    <cellStyle name="Table Total Billions 2 17" xfId="52637"/>
    <cellStyle name="Table Total Billions 2 18" xfId="52638"/>
    <cellStyle name="Table Total Billions 2 19" xfId="52639"/>
    <cellStyle name="Table Total Billions 2 2" xfId="52640"/>
    <cellStyle name="Table Total Billions 2 2 10" xfId="52641"/>
    <cellStyle name="Table Total Billions 2 2 11" xfId="52642"/>
    <cellStyle name="Table Total Billions 2 2 12" xfId="52643"/>
    <cellStyle name="Table Total Billions 2 2 13" xfId="52644"/>
    <cellStyle name="Table Total Billions 2 2 14" xfId="52645"/>
    <cellStyle name="Table Total Billions 2 2 15" xfId="52646"/>
    <cellStyle name="Table Total Billions 2 2 16" xfId="52647"/>
    <cellStyle name="Table Total Billions 2 2 17" xfId="52648"/>
    <cellStyle name="Table Total Billions 2 2 18" xfId="52649"/>
    <cellStyle name="Table Total Billions 2 2 19" xfId="52650"/>
    <cellStyle name="Table Total Billions 2 2 2" xfId="52651"/>
    <cellStyle name="Table Total Billions 2 2 20" xfId="52652"/>
    <cellStyle name="Table Total Billions 2 2 21" xfId="52653"/>
    <cellStyle name="Table Total Billions 2 2 22" xfId="52654"/>
    <cellStyle name="Table Total Billions 2 2 23" xfId="52655"/>
    <cellStyle name="Table Total Billions 2 2 24" xfId="52656"/>
    <cellStyle name="Table Total Billions 2 2 25" xfId="52657"/>
    <cellStyle name="Table Total Billions 2 2 26" xfId="52658"/>
    <cellStyle name="Table Total Billions 2 2 27" xfId="52659"/>
    <cellStyle name="Table Total Billions 2 2 28" xfId="52660"/>
    <cellStyle name="Table Total Billions 2 2 29" xfId="52661"/>
    <cellStyle name="Table Total Billions 2 2 3" xfId="52662"/>
    <cellStyle name="Table Total Billions 2 2 30" xfId="52663"/>
    <cellStyle name="Table Total Billions 2 2 31" xfId="52664"/>
    <cellStyle name="Table Total Billions 2 2 32" xfId="52665"/>
    <cellStyle name="Table Total Billions 2 2 33" xfId="52666"/>
    <cellStyle name="Table Total Billions 2 2 34" xfId="52667"/>
    <cellStyle name="Table Total Billions 2 2 35" xfId="52668"/>
    <cellStyle name="Table Total Billions 2 2 36" xfId="52669"/>
    <cellStyle name="Table Total Billions 2 2 37" xfId="52670"/>
    <cellStyle name="Table Total Billions 2 2 38" xfId="52671"/>
    <cellStyle name="Table Total Billions 2 2 39" xfId="52672"/>
    <cellStyle name="Table Total Billions 2 2 4" xfId="52673"/>
    <cellStyle name="Table Total Billions 2 2 40" xfId="52674"/>
    <cellStyle name="Table Total Billions 2 2 41" xfId="52675"/>
    <cellStyle name="Table Total Billions 2 2 42" xfId="52676"/>
    <cellStyle name="Table Total Billions 2 2 43" xfId="52677"/>
    <cellStyle name="Table Total Billions 2 2 44" xfId="52678"/>
    <cellStyle name="Table Total Billions 2 2 45" xfId="52679"/>
    <cellStyle name="Table Total Billions 2 2 46" xfId="52680"/>
    <cellStyle name="Table Total Billions 2 2 47" xfId="52681"/>
    <cellStyle name="Table Total Billions 2 2 48" xfId="52682"/>
    <cellStyle name="Table Total Billions 2 2 5" xfId="52683"/>
    <cellStyle name="Table Total Billions 2 2 6" xfId="52684"/>
    <cellStyle name="Table Total Billions 2 2 7" xfId="52685"/>
    <cellStyle name="Table Total Billions 2 2 8" xfId="52686"/>
    <cellStyle name="Table Total Billions 2 2 9" xfId="52687"/>
    <cellStyle name="Table Total Billions 2 20" xfId="52688"/>
    <cellStyle name="Table Total Billions 2 21" xfId="52689"/>
    <cellStyle name="Table Total Billions 2 22" xfId="52690"/>
    <cellStyle name="Table Total Billions 2 23" xfId="52691"/>
    <cellStyle name="Table Total Billions 2 24" xfId="52692"/>
    <cellStyle name="Table Total Billions 2 25" xfId="52693"/>
    <cellStyle name="Table Total Billions 2 26" xfId="52694"/>
    <cellStyle name="Table Total Billions 2 27" xfId="52695"/>
    <cellStyle name="Table Total Billions 2 28" xfId="52696"/>
    <cellStyle name="Table Total Billions 2 29" xfId="52697"/>
    <cellStyle name="Table Total Billions 2 3" xfId="52698"/>
    <cellStyle name="Table Total Billions 2 30" xfId="52699"/>
    <cellStyle name="Table Total Billions 2 31" xfId="52700"/>
    <cellStyle name="Table Total Billions 2 32" xfId="52701"/>
    <cellStyle name="Table Total Billions 2 33" xfId="52702"/>
    <cellStyle name="Table Total Billions 2 34" xfId="52703"/>
    <cellStyle name="Table Total Billions 2 35" xfId="52704"/>
    <cellStyle name="Table Total Billions 2 36" xfId="52705"/>
    <cellStyle name="Table Total Billions 2 37" xfId="52706"/>
    <cellStyle name="Table Total Billions 2 38" xfId="52707"/>
    <cellStyle name="Table Total Billions 2 39" xfId="52708"/>
    <cellStyle name="Table Total Billions 2 4" xfId="52709"/>
    <cellStyle name="Table Total Billions 2 40" xfId="52710"/>
    <cellStyle name="Table Total Billions 2 41" xfId="52711"/>
    <cellStyle name="Table Total Billions 2 42" xfId="52712"/>
    <cellStyle name="Table Total Billions 2 43" xfId="52713"/>
    <cellStyle name="Table Total Billions 2 44" xfId="52714"/>
    <cellStyle name="Table Total Billions 2 45" xfId="52715"/>
    <cellStyle name="Table Total Billions 2 46" xfId="52716"/>
    <cellStyle name="Table Total Billions 2 47" xfId="52717"/>
    <cellStyle name="Table Total Billions 2 48" xfId="52718"/>
    <cellStyle name="Table Total Billions 2 49" xfId="52719"/>
    <cellStyle name="Table Total Billions 2 5" xfId="52720"/>
    <cellStyle name="Table Total Billions 2 6" xfId="52721"/>
    <cellStyle name="Table Total Billions 2 7" xfId="52722"/>
    <cellStyle name="Table Total Billions 2 8" xfId="52723"/>
    <cellStyle name="Table Total Billions 2 9" xfId="52724"/>
    <cellStyle name="Table Total Billions 20" xfId="52725"/>
    <cellStyle name="Table Total Billions 21" xfId="52726"/>
    <cellStyle name="Table Total Billions 22" xfId="52727"/>
    <cellStyle name="Table Total Billions 23" xfId="52728"/>
    <cellStyle name="Table Total Billions 24" xfId="52729"/>
    <cellStyle name="Table Total Billions 25" xfId="52730"/>
    <cellStyle name="Table Total Billions 26" xfId="52731"/>
    <cellStyle name="Table Total Billions 27" xfId="52732"/>
    <cellStyle name="Table Total Billions 28" xfId="52733"/>
    <cellStyle name="Table Total Billions 29" xfId="52734"/>
    <cellStyle name="Table Total Billions 3" xfId="52735"/>
    <cellStyle name="Table Total Billions 3 10" xfId="52736"/>
    <cellStyle name="Table Total Billions 3 11" xfId="52737"/>
    <cellStyle name="Table Total Billions 3 12" xfId="52738"/>
    <cellStyle name="Table Total Billions 3 13" xfId="52739"/>
    <cellStyle name="Table Total Billions 3 14" xfId="52740"/>
    <cellStyle name="Table Total Billions 3 15" xfId="52741"/>
    <cellStyle name="Table Total Billions 3 16" xfId="52742"/>
    <cellStyle name="Table Total Billions 3 17" xfId="52743"/>
    <cellStyle name="Table Total Billions 3 18" xfId="52744"/>
    <cellStyle name="Table Total Billions 3 19" xfId="52745"/>
    <cellStyle name="Table Total Billions 3 2" xfId="52746"/>
    <cellStyle name="Table Total Billions 3 20" xfId="52747"/>
    <cellStyle name="Table Total Billions 3 21" xfId="52748"/>
    <cellStyle name="Table Total Billions 3 22" xfId="52749"/>
    <cellStyle name="Table Total Billions 3 23" xfId="52750"/>
    <cellStyle name="Table Total Billions 3 24" xfId="52751"/>
    <cellStyle name="Table Total Billions 3 25" xfId="52752"/>
    <cellStyle name="Table Total Billions 3 26" xfId="52753"/>
    <cellStyle name="Table Total Billions 3 27" xfId="52754"/>
    <cellStyle name="Table Total Billions 3 28" xfId="52755"/>
    <cellStyle name="Table Total Billions 3 29" xfId="52756"/>
    <cellStyle name="Table Total Billions 3 3" xfId="52757"/>
    <cellStyle name="Table Total Billions 3 30" xfId="52758"/>
    <cellStyle name="Table Total Billions 3 31" xfId="52759"/>
    <cellStyle name="Table Total Billions 3 32" xfId="52760"/>
    <cellStyle name="Table Total Billions 3 33" xfId="52761"/>
    <cellStyle name="Table Total Billions 3 34" xfId="52762"/>
    <cellStyle name="Table Total Billions 3 35" xfId="52763"/>
    <cellStyle name="Table Total Billions 3 36" xfId="52764"/>
    <cellStyle name="Table Total Billions 3 37" xfId="52765"/>
    <cellStyle name="Table Total Billions 3 38" xfId="52766"/>
    <cellStyle name="Table Total Billions 3 39" xfId="52767"/>
    <cellStyle name="Table Total Billions 3 4" xfId="52768"/>
    <cellStyle name="Table Total Billions 3 40" xfId="52769"/>
    <cellStyle name="Table Total Billions 3 41" xfId="52770"/>
    <cellStyle name="Table Total Billions 3 42" xfId="52771"/>
    <cellStyle name="Table Total Billions 3 43" xfId="52772"/>
    <cellStyle name="Table Total Billions 3 44" xfId="52773"/>
    <cellStyle name="Table Total Billions 3 45" xfId="52774"/>
    <cellStyle name="Table Total Billions 3 46" xfId="52775"/>
    <cellStyle name="Table Total Billions 3 47" xfId="52776"/>
    <cellStyle name="Table Total Billions 3 48" xfId="52777"/>
    <cellStyle name="Table Total Billions 3 5" xfId="52778"/>
    <cellStyle name="Table Total Billions 3 6" xfId="52779"/>
    <cellStyle name="Table Total Billions 3 7" xfId="52780"/>
    <cellStyle name="Table Total Billions 3 8" xfId="52781"/>
    <cellStyle name="Table Total Billions 3 9" xfId="52782"/>
    <cellStyle name="Table Total Billions 30" xfId="52783"/>
    <cellStyle name="Table Total Billions 31" xfId="52784"/>
    <cellStyle name="Table Total Billions 32" xfId="52785"/>
    <cellStyle name="Table Total Billions 33" xfId="52786"/>
    <cellStyle name="Table Total Billions 34" xfId="52787"/>
    <cellStyle name="Table Total Billions 35" xfId="52788"/>
    <cellStyle name="Table Total Billions 36" xfId="52789"/>
    <cellStyle name="Table Total Billions 37" xfId="52790"/>
    <cellStyle name="Table Total Billions 38" xfId="52791"/>
    <cellStyle name="Table Total Billions 39" xfId="52792"/>
    <cellStyle name="Table Total Billions 4" xfId="52793"/>
    <cellStyle name="Table Total Billions 40" xfId="52794"/>
    <cellStyle name="Table Total Billions 41" xfId="52795"/>
    <cellStyle name="Table Total Billions 42" xfId="52796"/>
    <cellStyle name="Table Total Billions 43" xfId="52797"/>
    <cellStyle name="Table Total Billions 44" xfId="52798"/>
    <cellStyle name="Table Total Billions 45" xfId="52799"/>
    <cellStyle name="Table Total Billions 46" xfId="52800"/>
    <cellStyle name="Table Total Billions 47" xfId="52801"/>
    <cellStyle name="Table Total Billions 48" xfId="52802"/>
    <cellStyle name="Table Total Billions 49" xfId="52803"/>
    <cellStyle name="Table Total Billions 5" xfId="52804"/>
    <cellStyle name="Table Total Billions 50" xfId="52805"/>
    <cellStyle name="Table Total Billions 6" xfId="52806"/>
    <cellStyle name="Table Total Billions 7" xfId="52807"/>
    <cellStyle name="Table Total Billions 8" xfId="52808"/>
    <cellStyle name="Table Total Billions 9" xfId="52809"/>
    <cellStyle name="Table Total Billions_Additional charts" xfId="52810"/>
    <cellStyle name="Table Total Millions" xfId="52811"/>
    <cellStyle name="Table Total Millions 10" xfId="52812"/>
    <cellStyle name="Table Total Millions 11" xfId="52813"/>
    <cellStyle name="Table Total Millions 12" xfId="52814"/>
    <cellStyle name="Table Total Millions 13" xfId="52815"/>
    <cellStyle name="Table Total Millions 14" xfId="52816"/>
    <cellStyle name="Table Total Millions 15" xfId="52817"/>
    <cellStyle name="Table Total Millions 16" xfId="52818"/>
    <cellStyle name="Table Total Millions 17" xfId="52819"/>
    <cellStyle name="Table Total Millions 18" xfId="52820"/>
    <cellStyle name="Table Total Millions 19" xfId="52821"/>
    <cellStyle name="Table Total Millions 2" xfId="52822"/>
    <cellStyle name="Table Total Millions 2 10" xfId="52823"/>
    <cellStyle name="Table Total Millions 2 11" xfId="52824"/>
    <cellStyle name="Table Total Millions 2 12" xfId="52825"/>
    <cellStyle name="Table Total Millions 2 13" xfId="52826"/>
    <cellStyle name="Table Total Millions 2 14" xfId="52827"/>
    <cellStyle name="Table Total Millions 2 15" xfId="52828"/>
    <cellStyle name="Table Total Millions 2 16" xfId="52829"/>
    <cellStyle name="Table Total Millions 2 17" xfId="52830"/>
    <cellStyle name="Table Total Millions 2 18" xfId="52831"/>
    <cellStyle name="Table Total Millions 2 19" xfId="52832"/>
    <cellStyle name="Table Total Millions 2 2" xfId="52833"/>
    <cellStyle name="Table Total Millions 2 2 10" xfId="52834"/>
    <cellStyle name="Table Total Millions 2 2 11" xfId="52835"/>
    <cellStyle name="Table Total Millions 2 2 12" xfId="52836"/>
    <cellStyle name="Table Total Millions 2 2 13" xfId="52837"/>
    <cellStyle name="Table Total Millions 2 2 14" xfId="52838"/>
    <cellStyle name="Table Total Millions 2 2 15" xfId="52839"/>
    <cellStyle name="Table Total Millions 2 2 16" xfId="52840"/>
    <cellStyle name="Table Total Millions 2 2 17" xfId="52841"/>
    <cellStyle name="Table Total Millions 2 2 18" xfId="52842"/>
    <cellStyle name="Table Total Millions 2 2 19" xfId="52843"/>
    <cellStyle name="Table Total Millions 2 2 2" xfId="52844"/>
    <cellStyle name="Table Total Millions 2 2 2 10" xfId="52845"/>
    <cellStyle name="Table Total Millions 2 2 2 11" xfId="52846"/>
    <cellStyle name="Table Total Millions 2 2 2 12" xfId="52847"/>
    <cellStyle name="Table Total Millions 2 2 2 13" xfId="52848"/>
    <cellStyle name="Table Total Millions 2 2 2 14" xfId="52849"/>
    <cellStyle name="Table Total Millions 2 2 2 15" xfId="52850"/>
    <cellStyle name="Table Total Millions 2 2 2 16" xfId="52851"/>
    <cellStyle name="Table Total Millions 2 2 2 17" xfId="52852"/>
    <cellStyle name="Table Total Millions 2 2 2 18" xfId="52853"/>
    <cellStyle name="Table Total Millions 2 2 2 19" xfId="52854"/>
    <cellStyle name="Table Total Millions 2 2 2 2" xfId="52855"/>
    <cellStyle name="Table Total Millions 2 2 2 20" xfId="52856"/>
    <cellStyle name="Table Total Millions 2 2 2 21" xfId="52857"/>
    <cellStyle name="Table Total Millions 2 2 2 22" xfId="52858"/>
    <cellStyle name="Table Total Millions 2 2 2 23" xfId="52859"/>
    <cellStyle name="Table Total Millions 2 2 2 24" xfId="52860"/>
    <cellStyle name="Table Total Millions 2 2 2 25" xfId="52861"/>
    <cellStyle name="Table Total Millions 2 2 2 26" xfId="52862"/>
    <cellStyle name="Table Total Millions 2 2 2 27" xfId="52863"/>
    <cellStyle name="Table Total Millions 2 2 2 28" xfId="52864"/>
    <cellStyle name="Table Total Millions 2 2 2 29" xfId="52865"/>
    <cellStyle name="Table Total Millions 2 2 2 3" xfId="52866"/>
    <cellStyle name="Table Total Millions 2 2 2 30" xfId="52867"/>
    <cellStyle name="Table Total Millions 2 2 2 31" xfId="52868"/>
    <cellStyle name="Table Total Millions 2 2 2 32" xfId="52869"/>
    <cellStyle name="Table Total Millions 2 2 2 33" xfId="52870"/>
    <cellStyle name="Table Total Millions 2 2 2 34" xfId="52871"/>
    <cellStyle name="Table Total Millions 2 2 2 35" xfId="52872"/>
    <cellStyle name="Table Total Millions 2 2 2 36" xfId="52873"/>
    <cellStyle name="Table Total Millions 2 2 2 37" xfId="52874"/>
    <cellStyle name="Table Total Millions 2 2 2 38" xfId="52875"/>
    <cellStyle name="Table Total Millions 2 2 2 39" xfId="52876"/>
    <cellStyle name="Table Total Millions 2 2 2 4" xfId="52877"/>
    <cellStyle name="Table Total Millions 2 2 2 40" xfId="52878"/>
    <cellStyle name="Table Total Millions 2 2 2 41" xfId="52879"/>
    <cellStyle name="Table Total Millions 2 2 2 42" xfId="52880"/>
    <cellStyle name="Table Total Millions 2 2 2 43" xfId="52881"/>
    <cellStyle name="Table Total Millions 2 2 2 44" xfId="52882"/>
    <cellStyle name="Table Total Millions 2 2 2 45" xfId="52883"/>
    <cellStyle name="Table Total Millions 2 2 2 46" xfId="52884"/>
    <cellStyle name="Table Total Millions 2 2 2 47" xfId="52885"/>
    <cellStyle name="Table Total Millions 2 2 2 48" xfId="52886"/>
    <cellStyle name="Table Total Millions 2 2 2 5" xfId="52887"/>
    <cellStyle name="Table Total Millions 2 2 2 6" xfId="52888"/>
    <cellStyle name="Table Total Millions 2 2 2 7" xfId="52889"/>
    <cellStyle name="Table Total Millions 2 2 2 8" xfId="52890"/>
    <cellStyle name="Table Total Millions 2 2 2 9" xfId="52891"/>
    <cellStyle name="Table Total Millions 2 2 20" xfId="52892"/>
    <cellStyle name="Table Total Millions 2 2 21" xfId="52893"/>
    <cellStyle name="Table Total Millions 2 2 22" xfId="52894"/>
    <cellStyle name="Table Total Millions 2 2 23" xfId="52895"/>
    <cellStyle name="Table Total Millions 2 2 24" xfId="52896"/>
    <cellStyle name="Table Total Millions 2 2 25" xfId="52897"/>
    <cellStyle name="Table Total Millions 2 2 26" xfId="52898"/>
    <cellStyle name="Table Total Millions 2 2 27" xfId="52899"/>
    <cellStyle name="Table Total Millions 2 2 28" xfId="52900"/>
    <cellStyle name="Table Total Millions 2 2 29" xfId="52901"/>
    <cellStyle name="Table Total Millions 2 2 3" xfId="52902"/>
    <cellStyle name="Table Total Millions 2 2 30" xfId="52903"/>
    <cellStyle name="Table Total Millions 2 2 31" xfId="52904"/>
    <cellStyle name="Table Total Millions 2 2 32" xfId="52905"/>
    <cellStyle name="Table Total Millions 2 2 33" xfId="52906"/>
    <cellStyle name="Table Total Millions 2 2 34" xfId="52907"/>
    <cellStyle name="Table Total Millions 2 2 35" xfId="52908"/>
    <cellStyle name="Table Total Millions 2 2 36" xfId="52909"/>
    <cellStyle name="Table Total Millions 2 2 37" xfId="52910"/>
    <cellStyle name="Table Total Millions 2 2 38" xfId="52911"/>
    <cellStyle name="Table Total Millions 2 2 39" xfId="52912"/>
    <cellStyle name="Table Total Millions 2 2 4" xfId="52913"/>
    <cellStyle name="Table Total Millions 2 2 40" xfId="52914"/>
    <cellStyle name="Table Total Millions 2 2 41" xfId="52915"/>
    <cellStyle name="Table Total Millions 2 2 42" xfId="52916"/>
    <cellStyle name="Table Total Millions 2 2 43" xfId="52917"/>
    <cellStyle name="Table Total Millions 2 2 44" xfId="52918"/>
    <cellStyle name="Table Total Millions 2 2 45" xfId="52919"/>
    <cellStyle name="Table Total Millions 2 2 46" xfId="52920"/>
    <cellStyle name="Table Total Millions 2 2 47" xfId="52921"/>
    <cellStyle name="Table Total Millions 2 2 48" xfId="52922"/>
    <cellStyle name="Table Total Millions 2 2 49" xfId="52923"/>
    <cellStyle name="Table Total Millions 2 2 5" xfId="52924"/>
    <cellStyle name="Table Total Millions 2 2 6" xfId="52925"/>
    <cellStyle name="Table Total Millions 2 2 7" xfId="52926"/>
    <cellStyle name="Table Total Millions 2 2 8" xfId="52927"/>
    <cellStyle name="Table Total Millions 2 2 9" xfId="52928"/>
    <cellStyle name="Table Total Millions 2 20" xfId="52929"/>
    <cellStyle name="Table Total Millions 2 21" xfId="52930"/>
    <cellStyle name="Table Total Millions 2 22" xfId="52931"/>
    <cellStyle name="Table Total Millions 2 23" xfId="52932"/>
    <cellStyle name="Table Total Millions 2 24" xfId="52933"/>
    <cellStyle name="Table Total Millions 2 25" xfId="52934"/>
    <cellStyle name="Table Total Millions 2 26" xfId="52935"/>
    <cellStyle name="Table Total Millions 2 27" xfId="52936"/>
    <cellStyle name="Table Total Millions 2 28" xfId="52937"/>
    <cellStyle name="Table Total Millions 2 29" xfId="52938"/>
    <cellStyle name="Table Total Millions 2 3" xfId="52939"/>
    <cellStyle name="Table Total Millions 2 3 10" xfId="52940"/>
    <cellStyle name="Table Total Millions 2 3 11" xfId="52941"/>
    <cellStyle name="Table Total Millions 2 3 12" xfId="52942"/>
    <cellStyle name="Table Total Millions 2 3 13" xfId="52943"/>
    <cellStyle name="Table Total Millions 2 3 14" xfId="52944"/>
    <cellStyle name="Table Total Millions 2 3 15" xfId="52945"/>
    <cellStyle name="Table Total Millions 2 3 16" xfId="52946"/>
    <cellStyle name="Table Total Millions 2 3 17" xfId="52947"/>
    <cellStyle name="Table Total Millions 2 3 18" xfId="52948"/>
    <cellStyle name="Table Total Millions 2 3 19" xfId="52949"/>
    <cellStyle name="Table Total Millions 2 3 2" xfId="52950"/>
    <cellStyle name="Table Total Millions 2 3 20" xfId="52951"/>
    <cellStyle name="Table Total Millions 2 3 21" xfId="52952"/>
    <cellStyle name="Table Total Millions 2 3 22" xfId="52953"/>
    <cellStyle name="Table Total Millions 2 3 23" xfId="52954"/>
    <cellStyle name="Table Total Millions 2 3 24" xfId="52955"/>
    <cellStyle name="Table Total Millions 2 3 25" xfId="52956"/>
    <cellStyle name="Table Total Millions 2 3 26" xfId="52957"/>
    <cellStyle name="Table Total Millions 2 3 27" xfId="52958"/>
    <cellStyle name="Table Total Millions 2 3 28" xfId="52959"/>
    <cellStyle name="Table Total Millions 2 3 29" xfId="52960"/>
    <cellStyle name="Table Total Millions 2 3 3" xfId="52961"/>
    <cellStyle name="Table Total Millions 2 3 30" xfId="52962"/>
    <cellStyle name="Table Total Millions 2 3 31" xfId="52963"/>
    <cellStyle name="Table Total Millions 2 3 32" xfId="52964"/>
    <cellStyle name="Table Total Millions 2 3 33" xfId="52965"/>
    <cellStyle name="Table Total Millions 2 3 34" xfId="52966"/>
    <cellStyle name="Table Total Millions 2 3 35" xfId="52967"/>
    <cellStyle name="Table Total Millions 2 3 36" xfId="52968"/>
    <cellStyle name="Table Total Millions 2 3 37" xfId="52969"/>
    <cellStyle name="Table Total Millions 2 3 38" xfId="52970"/>
    <cellStyle name="Table Total Millions 2 3 39" xfId="52971"/>
    <cellStyle name="Table Total Millions 2 3 4" xfId="52972"/>
    <cellStyle name="Table Total Millions 2 3 40" xfId="52973"/>
    <cellStyle name="Table Total Millions 2 3 41" xfId="52974"/>
    <cellStyle name="Table Total Millions 2 3 42" xfId="52975"/>
    <cellStyle name="Table Total Millions 2 3 43" xfId="52976"/>
    <cellStyle name="Table Total Millions 2 3 44" xfId="52977"/>
    <cellStyle name="Table Total Millions 2 3 45" xfId="52978"/>
    <cellStyle name="Table Total Millions 2 3 46" xfId="52979"/>
    <cellStyle name="Table Total Millions 2 3 47" xfId="52980"/>
    <cellStyle name="Table Total Millions 2 3 48" xfId="52981"/>
    <cellStyle name="Table Total Millions 2 3 5" xfId="52982"/>
    <cellStyle name="Table Total Millions 2 3 6" xfId="52983"/>
    <cellStyle name="Table Total Millions 2 3 7" xfId="52984"/>
    <cellStyle name="Table Total Millions 2 3 8" xfId="52985"/>
    <cellStyle name="Table Total Millions 2 3 9" xfId="52986"/>
    <cellStyle name="Table Total Millions 2 30" xfId="52987"/>
    <cellStyle name="Table Total Millions 2 31" xfId="52988"/>
    <cellStyle name="Table Total Millions 2 32" xfId="52989"/>
    <cellStyle name="Table Total Millions 2 33" xfId="52990"/>
    <cellStyle name="Table Total Millions 2 34" xfId="52991"/>
    <cellStyle name="Table Total Millions 2 35" xfId="52992"/>
    <cellStyle name="Table Total Millions 2 36" xfId="52993"/>
    <cellStyle name="Table Total Millions 2 37" xfId="52994"/>
    <cellStyle name="Table Total Millions 2 38" xfId="52995"/>
    <cellStyle name="Table Total Millions 2 39" xfId="52996"/>
    <cellStyle name="Table Total Millions 2 4" xfId="52997"/>
    <cellStyle name="Table Total Millions 2 40" xfId="52998"/>
    <cellStyle name="Table Total Millions 2 41" xfId="52999"/>
    <cellStyle name="Table Total Millions 2 42" xfId="53000"/>
    <cellStyle name="Table Total Millions 2 43" xfId="53001"/>
    <cellStyle name="Table Total Millions 2 44" xfId="53002"/>
    <cellStyle name="Table Total Millions 2 45" xfId="53003"/>
    <cellStyle name="Table Total Millions 2 46" xfId="53004"/>
    <cellStyle name="Table Total Millions 2 47" xfId="53005"/>
    <cellStyle name="Table Total Millions 2 48" xfId="53006"/>
    <cellStyle name="Table Total Millions 2 49" xfId="53007"/>
    <cellStyle name="Table Total Millions 2 5" xfId="53008"/>
    <cellStyle name="Table Total Millions 2 50" xfId="53009"/>
    <cellStyle name="Table Total Millions 2 6" xfId="53010"/>
    <cellStyle name="Table Total Millions 2 7" xfId="53011"/>
    <cellStyle name="Table Total Millions 2 8" xfId="53012"/>
    <cellStyle name="Table Total Millions 2 9" xfId="53013"/>
    <cellStyle name="Table Total Millions 20" xfId="53014"/>
    <cellStyle name="Table Total Millions 21" xfId="53015"/>
    <cellStyle name="Table Total Millions 22" xfId="53016"/>
    <cellStyle name="Table Total Millions 23" xfId="53017"/>
    <cellStyle name="Table Total Millions 24" xfId="53018"/>
    <cellStyle name="Table Total Millions 25" xfId="53019"/>
    <cellStyle name="Table Total Millions 26" xfId="53020"/>
    <cellStyle name="Table Total Millions 27" xfId="53021"/>
    <cellStyle name="Table Total Millions 28" xfId="53022"/>
    <cellStyle name="Table Total Millions 29" xfId="53023"/>
    <cellStyle name="Table Total Millions 3" xfId="53024"/>
    <cellStyle name="Table Total Millions 3 10" xfId="53025"/>
    <cellStyle name="Table Total Millions 3 11" xfId="53026"/>
    <cellStyle name="Table Total Millions 3 12" xfId="53027"/>
    <cellStyle name="Table Total Millions 3 13" xfId="53028"/>
    <cellStyle name="Table Total Millions 3 14" xfId="53029"/>
    <cellStyle name="Table Total Millions 3 15" xfId="53030"/>
    <cellStyle name="Table Total Millions 3 16" xfId="53031"/>
    <cellStyle name="Table Total Millions 3 17" xfId="53032"/>
    <cellStyle name="Table Total Millions 3 18" xfId="53033"/>
    <cellStyle name="Table Total Millions 3 19" xfId="53034"/>
    <cellStyle name="Table Total Millions 3 2" xfId="53035"/>
    <cellStyle name="Table Total Millions 3 20" xfId="53036"/>
    <cellStyle name="Table Total Millions 3 21" xfId="53037"/>
    <cellStyle name="Table Total Millions 3 22" xfId="53038"/>
    <cellStyle name="Table Total Millions 3 23" xfId="53039"/>
    <cellStyle name="Table Total Millions 3 24" xfId="53040"/>
    <cellStyle name="Table Total Millions 3 25" xfId="53041"/>
    <cellStyle name="Table Total Millions 3 26" xfId="53042"/>
    <cellStyle name="Table Total Millions 3 27" xfId="53043"/>
    <cellStyle name="Table Total Millions 3 28" xfId="53044"/>
    <cellStyle name="Table Total Millions 3 29" xfId="53045"/>
    <cellStyle name="Table Total Millions 3 3" xfId="53046"/>
    <cellStyle name="Table Total Millions 3 30" xfId="53047"/>
    <cellStyle name="Table Total Millions 3 31" xfId="53048"/>
    <cellStyle name="Table Total Millions 3 32" xfId="53049"/>
    <cellStyle name="Table Total Millions 3 33" xfId="53050"/>
    <cellStyle name="Table Total Millions 3 34" xfId="53051"/>
    <cellStyle name="Table Total Millions 3 35" xfId="53052"/>
    <cellStyle name="Table Total Millions 3 36" xfId="53053"/>
    <cellStyle name="Table Total Millions 3 37" xfId="53054"/>
    <cellStyle name="Table Total Millions 3 38" xfId="53055"/>
    <cellStyle name="Table Total Millions 3 39" xfId="53056"/>
    <cellStyle name="Table Total Millions 3 4" xfId="53057"/>
    <cellStyle name="Table Total Millions 3 40" xfId="53058"/>
    <cellStyle name="Table Total Millions 3 41" xfId="53059"/>
    <cellStyle name="Table Total Millions 3 42" xfId="53060"/>
    <cellStyle name="Table Total Millions 3 43" xfId="53061"/>
    <cellStyle name="Table Total Millions 3 44" xfId="53062"/>
    <cellStyle name="Table Total Millions 3 45" xfId="53063"/>
    <cellStyle name="Table Total Millions 3 46" xfId="53064"/>
    <cellStyle name="Table Total Millions 3 47" xfId="53065"/>
    <cellStyle name="Table Total Millions 3 48" xfId="53066"/>
    <cellStyle name="Table Total Millions 3 5" xfId="53067"/>
    <cellStyle name="Table Total Millions 3 6" xfId="53068"/>
    <cellStyle name="Table Total Millions 3 7" xfId="53069"/>
    <cellStyle name="Table Total Millions 3 8" xfId="53070"/>
    <cellStyle name="Table Total Millions 3 9" xfId="53071"/>
    <cellStyle name="Table Total Millions 30" xfId="53072"/>
    <cellStyle name="Table Total Millions 31" xfId="53073"/>
    <cellStyle name="Table Total Millions 32" xfId="53074"/>
    <cellStyle name="Table Total Millions 33" xfId="53075"/>
    <cellStyle name="Table Total Millions 34" xfId="53076"/>
    <cellStyle name="Table Total Millions 35" xfId="53077"/>
    <cellStyle name="Table Total Millions 36" xfId="53078"/>
    <cellStyle name="Table Total Millions 37" xfId="53079"/>
    <cellStyle name="Table Total Millions 38" xfId="53080"/>
    <cellStyle name="Table Total Millions 39" xfId="53081"/>
    <cellStyle name="Table Total Millions 4" xfId="53082"/>
    <cellStyle name="Table Total Millions 40" xfId="53083"/>
    <cellStyle name="Table Total Millions 41" xfId="53084"/>
    <cellStyle name="Table Total Millions 42" xfId="53085"/>
    <cellStyle name="Table Total Millions 43" xfId="53086"/>
    <cellStyle name="Table Total Millions 44" xfId="53087"/>
    <cellStyle name="Table Total Millions 45" xfId="53088"/>
    <cellStyle name="Table Total Millions 46" xfId="53089"/>
    <cellStyle name="Table Total Millions 47" xfId="53090"/>
    <cellStyle name="Table Total Millions 48" xfId="53091"/>
    <cellStyle name="Table Total Millions 49" xfId="53092"/>
    <cellStyle name="Table Total Millions 5" xfId="53093"/>
    <cellStyle name="Table Total Millions 50" xfId="53094"/>
    <cellStyle name="Table Total Millions 6" xfId="53095"/>
    <cellStyle name="Table Total Millions 7" xfId="53096"/>
    <cellStyle name="Table Total Millions 8" xfId="53097"/>
    <cellStyle name="Table Total Millions 9" xfId="53098"/>
    <cellStyle name="Table Total Millions_Additional charts" xfId="53099"/>
    <cellStyle name="Table Total Percentage" xfId="53100"/>
    <cellStyle name="Table Total Percentage 10" xfId="53101"/>
    <cellStyle name="Table Total Percentage 11" xfId="53102"/>
    <cellStyle name="Table Total Percentage 12" xfId="53103"/>
    <cellStyle name="Table Total Percentage 13" xfId="53104"/>
    <cellStyle name="Table Total Percentage 14" xfId="53105"/>
    <cellStyle name="Table Total Percentage 15" xfId="53106"/>
    <cellStyle name="Table Total Percentage 16" xfId="53107"/>
    <cellStyle name="Table Total Percentage 17" xfId="53108"/>
    <cellStyle name="Table Total Percentage 18" xfId="53109"/>
    <cellStyle name="Table Total Percentage 19" xfId="53110"/>
    <cellStyle name="Table Total Percentage 2" xfId="53111"/>
    <cellStyle name="Table Total Percentage 2 10" xfId="53112"/>
    <cellStyle name="Table Total Percentage 2 11" xfId="53113"/>
    <cellStyle name="Table Total Percentage 2 12" xfId="53114"/>
    <cellStyle name="Table Total Percentage 2 13" xfId="53115"/>
    <cellStyle name="Table Total Percentage 2 14" xfId="53116"/>
    <cellStyle name="Table Total Percentage 2 15" xfId="53117"/>
    <cellStyle name="Table Total Percentage 2 16" xfId="53118"/>
    <cellStyle name="Table Total Percentage 2 17" xfId="53119"/>
    <cellStyle name="Table Total Percentage 2 18" xfId="53120"/>
    <cellStyle name="Table Total Percentage 2 19" xfId="53121"/>
    <cellStyle name="Table Total Percentage 2 2" xfId="53122"/>
    <cellStyle name="Table Total Percentage 2 2 10" xfId="53123"/>
    <cellStyle name="Table Total Percentage 2 2 11" xfId="53124"/>
    <cellStyle name="Table Total Percentage 2 2 12" xfId="53125"/>
    <cellStyle name="Table Total Percentage 2 2 13" xfId="53126"/>
    <cellStyle name="Table Total Percentage 2 2 14" xfId="53127"/>
    <cellStyle name="Table Total Percentage 2 2 15" xfId="53128"/>
    <cellStyle name="Table Total Percentage 2 2 16" xfId="53129"/>
    <cellStyle name="Table Total Percentage 2 2 17" xfId="53130"/>
    <cellStyle name="Table Total Percentage 2 2 18" xfId="53131"/>
    <cellStyle name="Table Total Percentage 2 2 19" xfId="53132"/>
    <cellStyle name="Table Total Percentage 2 2 2" xfId="53133"/>
    <cellStyle name="Table Total Percentage 2 2 20" xfId="53134"/>
    <cellStyle name="Table Total Percentage 2 2 21" xfId="53135"/>
    <cellStyle name="Table Total Percentage 2 2 22" xfId="53136"/>
    <cellStyle name="Table Total Percentage 2 2 23" xfId="53137"/>
    <cellStyle name="Table Total Percentage 2 2 24" xfId="53138"/>
    <cellStyle name="Table Total Percentage 2 2 25" xfId="53139"/>
    <cellStyle name="Table Total Percentage 2 2 26" xfId="53140"/>
    <cellStyle name="Table Total Percentage 2 2 27" xfId="53141"/>
    <cellStyle name="Table Total Percentage 2 2 28" xfId="53142"/>
    <cellStyle name="Table Total Percentage 2 2 29" xfId="53143"/>
    <cellStyle name="Table Total Percentage 2 2 3" xfId="53144"/>
    <cellStyle name="Table Total Percentage 2 2 30" xfId="53145"/>
    <cellStyle name="Table Total Percentage 2 2 31" xfId="53146"/>
    <cellStyle name="Table Total Percentage 2 2 32" xfId="53147"/>
    <cellStyle name="Table Total Percentage 2 2 33" xfId="53148"/>
    <cellStyle name="Table Total Percentage 2 2 34" xfId="53149"/>
    <cellStyle name="Table Total Percentage 2 2 35" xfId="53150"/>
    <cellStyle name="Table Total Percentage 2 2 36" xfId="53151"/>
    <cellStyle name="Table Total Percentage 2 2 37" xfId="53152"/>
    <cellStyle name="Table Total Percentage 2 2 38" xfId="53153"/>
    <cellStyle name="Table Total Percentage 2 2 39" xfId="53154"/>
    <cellStyle name="Table Total Percentage 2 2 4" xfId="53155"/>
    <cellStyle name="Table Total Percentage 2 2 40" xfId="53156"/>
    <cellStyle name="Table Total Percentage 2 2 41" xfId="53157"/>
    <cellStyle name="Table Total Percentage 2 2 42" xfId="53158"/>
    <cellStyle name="Table Total Percentage 2 2 43" xfId="53159"/>
    <cellStyle name="Table Total Percentage 2 2 44" xfId="53160"/>
    <cellStyle name="Table Total Percentage 2 2 45" xfId="53161"/>
    <cellStyle name="Table Total Percentage 2 2 46" xfId="53162"/>
    <cellStyle name="Table Total Percentage 2 2 47" xfId="53163"/>
    <cellStyle name="Table Total Percentage 2 2 48" xfId="53164"/>
    <cellStyle name="Table Total Percentage 2 2 5" xfId="53165"/>
    <cellStyle name="Table Total Percentage 2 2 6" xfId="53166"/>
    <cellStyle name="Table Total Percentage 2 2 7" xfId="53167"/>
    <cellStyle name="Table Total Percentage 2 2 8" xfId="53168"/>
    <cellStyle name="Table Total Percentage 2 2 9" xfId="53169"/>
    <cellStyle name="Table Total Percentage 2 20" xfId="53170"/>
    <cellStyle name="Table Total Percentage 2 21" xfId="53171"/>
    <cellStyle name="Table Total Percentage 2 22" xfId="53172"/>
    <cellStyle name="Table Total Percentage 2 23" xfId="53173"/>
    <cellStyle name="Table Total Percentage 2 24" xfId="53174"/>
    <cellStyle name="Table Total Percentage 2 25" xfId="53175"/>
    <cellStyle name="Table Total Percentage 2 26" xfId="53176"/>
    <cellStyle name="Table Total Percentage 2 27" xfId="53177"/>
    <cellStyle name="Table Total Percentage 2 28" xfId="53178"/>
    <cellStyle name="Table Total Percentage 2 29" xfId="53179"/>
    <cellStyle name="Table Total Percentage 2 3" xfId="53180"/>
    <cellStyle name="Table Total Percentage 2 30" xfId="53181"/>
    <cellStyle name="Table Total Percentage 2 31" xfId="53182"/>
    <cellStyle name="Table Total Percentage 2 32" xfId="53183"/>
    <cellStyle name="Table Total Percentage 2 33" xfId="53184"/>
    <cellStyle name="Table Total Percentage 2 34" xfId="53185"/>
    <cellStyle name="Table Total Percentage 2 35" xfId="53186"/>
    <cellStyle name="Table Total Percentage 2 36" xfId="53187"/>
    <cellStyle name="Table Total Percentage 2 37" xfId="53188"/>
    <cellStyle name="Table Total Percentage 2 38" xfId="53189"/>
    <cellStyle name="Table Total Percentage 2 39" xfId="53190"/>
    <cellStyle name="Table Total Percentage 2 4" xfId="53191"/>
    <cellStyle name="Table Total Percentage 2 40" xfId="53192"/>
    <cellStyle name="Table Total Percentage 2 41" xfId="53193"/>
    <cellStyle name="Table Total Percentage 2 42" xfId="53194"/>
    <cellStyle name="Table Total Percentage 2 43" xfId="53195"/>
    <cellStyle name="Table Total Percentage 2 44" xfId="53196"/>
    <cellStyle name="Table Total Percentage 2 45" xfId="53197"/>
    <cellStyle name="Table Total Percentage 2 46" xfId="53198"/>
    <cellStyle name="Table Total Percentage 2 47" xfId="53199"/>
    <cellStyle name="Table Total Percentage 2 48" xfId="53200"/>
    <cellStyle name="Table Total Percentage 2 49" xfId="53201"/>
    <cellStyle name="Table Total Percentage 2 5" xfId="53202"/>
    <cellStyle name="Table Total Percentage 2 6" xfId="53203"/>
    <cellStyle name="Table Total Percentage 2 7" xfId="53204"/>
    <cellStyle name="Table Total Percentage 2 8" xfId="53205"/>
    <cellStyle name="Table Total Percentage 2 9" xfId="53206"/>
    <cellStyle name="Table Total Percentage 20" xfId="53207"/>
    <cellStyle name="Table Total Percentage 21" xfId="53208"/>
    <cellStyle name="Table Total Percentage 22" xfId="53209"/>
    <cellStyle name="Table Total Percentage 23" xfId="53210"/>
    <cellStyle name="Table Total Percentage 24" xfId="53211"/>
    <cellStyle name="Table Total Percentage 25" xfId="53212"/>
    <cellStyle name="Table Total Percentage 26" xfId="53213"/>
    <cellStyle name="Table Total Percentage 27" xfId="53214"/>
    <cellStyle name="Table Total Percentage 28" xfId="53215"/>
    <cellStyle name="Table Total Percentage 29" xfId="53216"/>
    <cellStyle name="Table Total Percentage 3" xfId="53217"/>
    <cellStyle name="Table Total Percentage 3 10" xfId="53218"/>
    <cellStyle name="Table Total Percentage 3 11" xfId="53219"/>
    <cellStyle name="Table Total Percentage 3 12" xfId="53220"/>
    <cellStyle name="Table Total Percentage 3 13" xfId="53221"/>
    <cellStyle name="Table Total Percentage 3 14" xfId="53222"/>
    <cellStyle name="Table Total Percentage 3 15" xfId="53223"/>
    <cellStyle name="Table Total Percentage 3 16" xfId="53224"/>
    <cellStyle name="Table Total Percentage 3 17" xfId="53225"/>
    <cellStyle name="Table Total Percentage 3 18" xfId="53226"/>
    <cellStyle name="Table Total Percentage 3 19" xfId="53227"/>
    <cellStyle name="Table Total Percentage 3 2" xfId="53228"/>
    <cellStyle name="Table Total Percentage 3 20" xfId="53229"/>
    <cellStyle name="Table Total Percentage 3 21" xfId="53230"/>
    <cellStyle name="Table Total Percentage 3 22" xfId="53231"/>
    <cellStyle name="Table Total Percentage 3 23" xfId="53232"/>
    <cellStyle name="Table Total Percentage 3 24" xfId="53233"/>
    <cellStyle name="Table Total Percentage 3 25" xfId="53234"/>
    <cellStyle name="Table Total Percentage 3 26" xfId="53235"/>
    <cellStyle name="Table Total Percentage 3 27" xfId="53236"/>
    <cellStyle name="Table Total Percentage 3 28" xfId="53237"/>
    <cellStyle name="Table Total Percentage 3 29" xfId="53238"/>
    <cellStyle name="Table Total Percentage 3 3" xfId="53239"/>
    <cellStyle name="Table Total Percentage 3 30" xfId="53240"/>
    <cellStyle name="Table Total Percentage 3 31" xfId="53241"/>
    <cellStyle name="Table Total Percentage 3 32" xfId="53242"/>
    <cellStyle name="Table Total Percentage 3 33" xfId="53243"/>
    <cellStyle name="Table Total Percentage 3 34" xfId="53244"/>
    <cellStyle name="Table Total Percentage 3 35" xfId="53245"/>
    <cellStyle name="Table Total Percentage 3 36" xfId="53246"/>
    <cellStyle name="Table Total Percentage 3 37" xfId="53247"/>
    <cellStyle name="Table Total Percentage 3 38" xfId="53248"/>
    <cellStyle name="Table Total Percentage 3 39" xfId="53249"/>
    <cellStyle name="Table Total Percentage 3 4" xfId="53250"/>
    <cellStyle name="Table Total Percentage 3 40" xfId="53251"/>
    <cellStyle name="Table Total Percentage 3 41" xfId="53252"/>
    <cellStyle name="Table Total Percentage 3 42" xfId="53253"/>
    <cellStyle name="Table Total Percentage 3 43" xfId="53254"/>
    <cellStyle name="Table Total Percentage 3 44" xfId="53255"/>
    <cellStyle name="Table Total Percentage 3 45" xfId="53256"/>
    <cellStyle name="Table Total Percentage 3 46" xfId="53257"/>
    <cellStyle name="Table Total Percentage 3 47" xfId="53258"/>
    <cellStyle name="Table Total Percentage 3 48" xfId="53259"/>
    <cellStyle name="Table Total Percentage 3 5" xfId="53260"/>
    <cellStyle name="Table Total Percentage 3 6" xfId="53261"/>
    <cellStyle name="Table Total Percentage 3 7" xfId="53262"/>
    <cellStyle name="Table Total Percentage 3 8" xfId="53263"/>
    <cellStyle name="Table Total Percentage 3 9" xfId="53264"/>
    <cellStyle name="Table Total Percentage 30" xfId="53265"/>
    <cellStyle name="Table Total Percentage 31" xfId="53266"/>
    <cellStyle name="Table Total Percentage 32" xfId="53267"/>
    <cellStyle name="Table Total Percentage 33" xfId="53268"/>
    <cellStyle name="Table Total Percentage 34" xfId="53269"/>
    <cellStyle name="Table Total Percentage 35" xfId="53270"/>
    <cellStyle name="Table Total Percentage 36" xfId="53271"/>
    <cellStyle name="Table Total Percentage 37" xfId="53272"/>
    <cellStyle name="Table Total Percentage 38" xfId="53273"/>
    <cellStyle name="Table Total Percentage 39" xfId="53274"/>
    <cellStyle name="Table Total Percentage 4" xfId="53275"/>
    <cellStyle name="Table Total Percentage 40" xfId="53276"/>
    <cellStyle name="Table Total Percentage 41" xfId="53277"/>
    <cellStyle name="Table Total Percentage 42" xfId="53278"/>
    <cellStyle name="Table Total Percentage 43" xfId="53279"/>
    <cellStyle name="Table Total Percentage 44" xfId="53280"/>
    <cellStyle name="Table Total Percentage 45" xfId="53281"/>
    <cellStyle name="Table Total Percentage 46" xfId="53282"/>
    <cellStyle name="Table Total Percentage 47" xfId="53283"/>
    <cellStyle name="Table Total Percentage 48" xfId="53284"/>
    <cellStyle name="Table Total Percentage 49" xfId="53285"/>
    <cellStyle name="Table Total Percentage 5" xfId="53286"/>
    <cellStyle name="Table Total Percentage 50" xfId="53287"/>
    <cellStyle name="Table Total Percentage 6" xfId="53288"/>
    <cellStyle name="Table Total Percentage 7" xfId="53289"/>
    <cellStyle name="Table Total Percentage 8" xfId="53290"/>
    <cellStyle name="Table Total Percentage 9" xfId="53291"/>
    <cellStyle name="Table Total Percentage_Additional charts" xfId="53292"/>
    <cellStyle name="Table Units" xfId="53293"/>
    <cellStyle name="Table Units 2" xfId="53294"/>
    <cellStyle name="Table Units 2 2" xfId="53295"/>
    <cellStyle name="Table Units_Additional charts" xfId="53296"/>
    <cellStyle name="Table_center" xfId="53297"/>
    <cellStyle name="TableBorder" xfId="53298"/>
    <cellStyle name="TableBorder 10" xfId="53299"/>
    <cellStyle name="TableBorder 10 2" xfId="53300"/>
    <cellStyle name="TableBorder 10 3" xfId="53301"/>
    <cellStyle name="TableBorder 10 4" xfId="53302"/>
    <cellStyle name="TableBorder 10 5" xfId="53303"/>
    <cellStyle name="TableBorder 11" xfId="53304"/>
    <cellStyle name="TableBorder 12" xfId="53305"/>
    <cellStyle name="TableBorder 13" xfId="53306"/>
    <cellStyle name="TableBorder 2" xfId="53307"/>
    <cellStyle name="TableBorder 2 10" xfId="53308"/>
    <cellStyle name="TableBorder 2 11" xfId="53309"/>
    <cellStyle name="TableBorder 2 2" xfId="53310"/>
    <cellStyle name="TableBorder 2 2 10" xfId="53311"/>
    <cellStyle name="TableBorder 2 2 2" xfId="53312"/>
    <cellStyle name="TableBorder 2 2 2 2" xfId="53313"/>
    <cellStyle name="TableBorder 2 2 2 2 2" xfId="53314"/>
    <cellStyle name="TableBorder 2 2 2 2 3" xfId="53315"/>
    <cellStyle name="TableBorder 2 2 2 2 4" xfId="53316"/>
    <cellStyle name="TableBorder 2 2 2 2 5" xfId="53317"/>
    <cellStyle name="TableBorder 2 2 2 2 6" xfId="53318"/>
    <cellStyle name="TableBorder 2 2 2 3" xfId="53319"/>
    <cellStyle name="TableBorder 2 2 2 3 2" xfId="53320"/>
    <cellStyle name="TableBorder 2 2 2 3 3" xfId="53321"/>
    <cellStyle name="TableBorder 2 2 2 3 4" xfId="53322"/>
    <cellStyle name="TableBorder 2 2 2 3 5" xfId="53323"/>
    <cellStyle name="TableBorder 2 2 2 3 6" xfId="53324"/>
    <cellStyle name="TableBorder 2 2 2 4" xfId="53325"/>
    <cellStyle name="TableBorder 2 2 2 4 2" xfId="53326"/>
    <cellStyle name="TableBorder 2 2 2 4 3" xfId="53327"/>
    <cellStyle name="TableBorder 2 2 2 4 4" xfId="53328"/>
    <cellStyle name="TableBorder 2 2 2 4 5" xfId="53329"/>
    <cellStyle name="TableBorder 2 2 2 5" xfId="53330"/>
    <cellStyle name="TableBorder 2 2 2 6" xfId="53331"/>
    <cellStyle name="TableBorder 2 2 2 7" xfId="53332"/>
    <cellStyle name="TableBorder 2 2 2 8" xfId="53333"/>
    <cellStyle name="TableBorder 2 2 2 9" xfId="53334"/>
    <cellStyle name="TableBorder 2 2 3" xfId="53335"/>
    <cellStyle name="TableBorder 2 2 3 2" xfId="53336"/>
    <cellStyle name="TableBorder 2 2 3 2 2" xfId="53337"/>
    <cellStyle name="TableBorder 2 2 3 2 3" xfId="53338"/>
    <cellStyle name="TableBorder 2 2 3 2 4" xfId="53339"/>
    <cellStyle name="TableBorder 2 2 3 2 5" xfId="53340"/>
    <cellStyle name="TableBorder 2 2 3 2 6" xfId="53341"/>
    <cellStyle name="TableBorder 2 2 3 3" xfId="53342"/>
    <cellStyle name="TableBorder 2 2 3 3 2" xfId="53343"/>
    <cellStyle name="TableBorder 2 2 3 3 3" xfId="53344"/>
    <cellStyle name="TableBorder 2 2 3 3 4" xfId="53345"/>
    <cellStyle name="TableBorder 2 2 3 3 5" xfId="53346"/>
    <cellStyle name="TableBorder 2 2 3 3 6" xfId="53347"/>
    <cellStyle name="TableBorder 2 2 3 4" xfId="53348"/>
    <cellStyle name="TableBorder 2 2 3 4 2" xfId="53349"/>
    <cellStyle name="TableBorder 2 2 3 4 3" xfId="53350"/>
    <cellStyle name="TableBorder 2 2 3 4 4" xfId="53351"/>
    <cellStyle name="TableBorder 2 2 3 4 5" xfId="53352"/>
    <cellStyle name="TableBorder 2 2 3 5" xfId="53353"/>
    <cellStyle name="TableBorder 2 2 3 6" xfId="53354"/>
    <cellStyle name="TableBorder 2 2 3 7" xfId="53355"/>
    <cellStyle name="TableBorder 2 2 3 8" xfId="53356"/>
    <cellStyle name="TableBorder 2 2 4" xfId="53357"/>
    <cellStyle name="TableBorder 2 2 4 2" xfId="53358"/>
    <cellStyle name="TableBorder 2 2 4 3" xfId="53359"/>
    <cellStyle name="TableBorder 2 2 4 4" xfId="53360"/>
    <cellStyle name="TableBorder 2 2 4 5" xfId="53361"/>
    <cellStyle name="TableBorder 2 2 4 6" xfId="53362"/>
    <cellStyle name="TableBorder 2 2 5" xfId="53363"/>
    <cellStyle name="TableBorder 2 2 5 2" xfId="53364"/>
    <cellStyle name="TableBorder 2 2 5 3" xfId="53365"/>
    <cellStyle name="TableBorder 2 2 5 4" xfId="53366"/>
    <cellStyle name="TableBorder 2 2 5 5" xfId="53367"/>
    <cellStyle name="TableBorder 2 2 5 6" xfId="53368"/>
    <cellStyle name="TableBorder 2 2 6" xfId="53369"/>
    <cellStyle name="TableBorder 2 2 6 2" xfId="53370"/>
    <cellStyle name="TableBorder 2 2 6 3" xfId="53371"/>
    <cellStyle name="TableBorder 2 2 6 4" xfId="53372"/>
    <cellStyle name="TableBorder 2 2 6 5" xfId="53373"/>
    <cellStyle name="TableBorder 2 2 7" xfId="53374"/>
    <cellStyle name="TableBorder 2 2 7 2" xfId="53375"/>
    <cellStyle name="TableBorder 2 2 7 3" xfId="53376"/>
    <cellStyle name="TableBorder 2 2 7 4" xfId="53377"/>
    <cellStyle name="TableBorder 2 2 7 5" xfId="53378"/>
    <cellStyle name="TableBorder 2 2 8" xfId="53379"/>
    <cellStyle name="TableBorder 2 2 9" xfId="53380"/>
    <cellStyle name="TableBorder 2 3" xfId="53381"/>
    <cellStyle name="TableBorder 2 3 2" xfId="53382"/>
    <cellStyle name="TableBorder 2 3 2 2" xfId="53383"/>
    <cellStyle name="TableBorder 2 3 2 3" xfId="53384"/>
    <cellStyle name="TableBorder 2 3 2 4" xfId="53385"/>
    <cellStyle name="TableBorder 2 3 2 5" xfId="53386"/>
    <cellStyle name="TableBorder 2 3 2 6" xfId="53387"/>
    <cellStyle name="TableBorder 2 3 3" xfId="53388"/>
    <cellStyle name="TableBorder 2 3 3 2" xfId="53389"/>
    <cellStyle name="TableBorder 2 3 3 3" xfId="53390"/>
    <cellStyle name="TableBorder 2 3 3 4" xfId="53391"/>
    <cellStyle name="TableBorder 2 3 3 5" xfId="53392"/>
    <cellStyle name="TableBorder 2 3 3 6" xfId="53393"/>
    <cellStyle name="TableBorder 2 3 4" xfId="53394"/>
    <cellStyle name="TableBorder 2 3 4 2" xfId="53395"/>
    <cellStyle name="TableBorder 2 3 4 3" xfId="53396"/>
    <cellStyle name="TableBorder 2 3 4 4" xfId="53397"/>
    <cellStyle name="TableBorder 2 3 4 5" xfId="53398"/>
    <cellStyle name="TableBorder 2 3 5" xfId="53399"/>
    <cellStyle name="TableBorder 2 3 6" xfId="53400"/>
    <cellStyle name="TableBorder 2 3 7" xfId="53401"/>
    <cellStyle name="TableBorder 2 3 8" xfId="53402"/>
    <cellStyle name="TableBorder 2 3 9" xfId="53403"/>
    <cellStyle name="TableBorder 2 4" xfId="53404"/>
    <cellStyle name="TableBorder 2 4 2" xfId="53405"/>
    <cellStyle name="TableBorder 2 4 2 2" xfId="53406"/>
    <cellStyle name="TableBorder 2 4 2 3" xfId="53407"/>
    <cellStyle name="TableBorder 2 4 2 4" xfId="53408"/>
    <cellStyle name="TableBorder 2 4 2 5" xfId="53409"/>
    <cellStyle name="TableBorder 2 4 2 6" xfId="53410"/>
    <cellStyle name="TableBorder 2 4 3" xfId="53411"/>
    <cellStyle name="TableBorder 2 4 3 2" xfId="53412"/>
    <cellStyle name="TableBorder 2 4 3 3" xfId="53413"/>
    <cellStyle name="TableBorder 2 4 3 4" xfId="53414"/>
    <cellStyle name="TableBorder 2 4 3 5" xfId="53415"/>
    <cellStyle name="TableBorder 2 4 3 6" xfId="53416"/>
    <cellStyle name="TableBorder 2 4 4" xfId="53417"/>
    <cellStyle name="TableBorder 2 4 4 2" xfId="53418"/>
    <cellStyle name="TableBorder 2 4 4 3" xfId="53419"/>
    <cellStyle name="TableBorder 2 4 4 4" xfId="53420"/>
    <cellStyle name="TableBorder 2 4 4 5" xfId="53421"/>
    <cellStyle name="TableBorder 2 4 5" xfId="53422"/>
    <cellStyle name="TableBorder 2 4 6" xfId="53423"/>
    <cellStyle name="TableBorder 2 4 7" xfId="53424"/>
    <cellStyle name="TableBorder 2 4 8" xfId="53425"/>
    <cellStyle name="TableBorder 2 5" xfId="53426"/>
    <cellStyle name="TableBorder 2 5 2" xfId="53427"/>
    <cellStyle name="TableBorder 2 5 3" xfId="53428"/>
    <cellStyle name="TableBorder 2 5 4" xfId="53429"/>
    <cellStyle name="TableBorder 2 5 5" xfId="53430"/>
    <cellStyle name="TableBorder 2 5 6" xfId="53431"/>
    <cellStyle name="TableBorder 2 6" xfId="53432"/>
    <cellStyle name="TableBorder 2 6 2" xfId="53433"/>
    <cellStyle name="TableBorder 2 6 3" xfId="53434"/>
    <cellStyle name="TableBorder 2 6 4" xfId="53435"/>
    <cellStyle name="TableBorder 2 6 5" xfId="53436"/>
    <cellStyle name="TableBorder 2 6 6" xfId="53437"/>
    <cellStyle name="TableBorder 2 7" xfId="53438"/>
    <cellStyle name="TableBorder 2 7 2" xfId="53439"/>
    <cellStyle name="TableBorder 2 7 3" xfId="53440"/>
    <cellStyle name="TableBorder 2 7 4" xfId="53441"/>
    <cellStyle name="TableBorder 2 7 5" xfId="53442"/>
    <cellStyle name="TableBorder 2 8" xfId="53443"/>
    <cellStyle name="TableBorder 2 8 2" xfId="53444"/>
    <cellStyle name="TableBorder 2 8 3" xfId="53445"/>
    <cellStyle name="TableBorder 2 8 4" xfId="53446"/>
    <cellStyle name="TableBorder 2 8 5" xfId="53447"/>
    <cellStyle name="TableBorder 2 9" xfId="53448"/>
    <cellStyle name="TableBorder 3" xfId="53449"/>
    <cellStyle name="TableBorder 3 10" xfId="53450"/>
    <cellStyle name="TableBorder 3 11" xfId="53451"/>
    <cellStyle name="TableBorder 3 2" xfId="53452"/>
    <cellStyle name="TableBorder 3 2 10" xfId="53453"/>
    <cellStyle name="TableBorder 3 2 2" xfId="53454"/>
    <cellStyle name="TableBorder 3 2 2 2" xfId="53455"/>
    <cellStyle name="TableBorder 3 2 2 2 2" xfId="53456"/>
    <cellStyle name="TableBorder 3 2 2 2 3" xfId="53457"/>
    <cellStyle name="TableBorder 3 2 2 2 4" xfId="53458"/>
    <cellStyle name="TableBorder 3 2 2 2 5" xfId="53459"/>
    <cellStyle name="TableBorder 3 2 2 2 6" xfId="53460"/>
    <cellStyle name="TableBorder 3 2 2 3" xfId="53461"/>
    <cellStyle name="TableBorder 3 2 2 3 2" xfId="53462"/>
    <cellStyle name="TableBorder 3 2 2 3 3" xfId="53463"/>
    <cellStyle name="TableBorder 3 2 2 3 4" xfId="53464"/>
    <cellStyle name="TableBorder 3 2 2 3 5" xfId="53465"/>
    <cellStyle name="TableBorder 3 2 2 3 6" xfId="53466"/>
    <cellStyle name="TableBorder 3 2 2 4" xfId="53467"/>
    <cellStyle name="TableBorder 3 2 2 4 2" xfId="53468"/>
    <cellStyle name="TableBorder 3 2 2 4 3" xfId="53469"/>
    <cellStyle name="TableBorder 3 2 2 4 4" xfId="53470"/>
    <cellStyle name="TableBorder 3 2 2 4 5" xfId="53471"/>
    <cellStyle name="TableBorder 3 2 2 5" xfId="53472"/>
    <cellStyle name="TableBorder 3 2 2 6" xfId="53473"/>
    <cellStyle name="TableBorder 3 2 2 7" xfId="53474"/>
    <cellStyle name="TableBorder 3 2 2 8" xfId="53475"/>
    <cellStyle name="TableBorder 3 2 2 9" xfId="53476"/>
    <cellStyle name="TableBorder 3 2 3" xfId="53477"/>
    <cellStyle name="TableBorder 3 2 3 2" xfId="53478"/>
    <cellStyle name="TableBorder 3 2 3 2 2" xfId="53479"/>
    <cellStyle name="TableBorder 3 2 3 2 3" xfId="53480"/>
    <cellStyle name="TableBorder 3 2 3 2 4" xfId="53481"/>
    <cellStyle name="TableBorder 3 2 3 2 5" xfId="53482"/>
    <cellStyle name="TableBorder 3 2 3 2 6" xfId="53483"/>
    <cellStyle name="TableBorder 3 2 3 3" xfId="53484"/>
    <cellStyle name="TableBorder 3 2 3 3 2" xfId="53485"/>
    <cellStyle name="TableBorder 3 2 3 3 3" xfId="53486"/>
    <cellStyle name="TableBorder 3 2 3 3 4" xfId="53487"/>
    <cellStyle name="TableBorder 3 2 3 3 5" xfId="53488"/>
    <cellStyle name="TableBorder 3 2 3 3 6" xfId="53489"/>
    <cellStyle name="TableBorder 3 2 3 4" xfId="53490"/>
    <cellStyle name="TableBorder 3 2 3 4 2" xfId="53491"/>
    <cellStyle name="TableBorder 3 2 3 4 3" xfId="53492"/>
    <cellStyle name="TableBorder 3 2 3 4 4" xfId="53493"/>
    <cellStyle name="TableBorder 3 2 3 4 5" xfId="53494"/>
    <cellStyle name="TableBorder 3 2 3 5" xfId="53495"/>
    <cellStyle name="TableBorder 3 2 3 6" xfId="53496"/>
    <cellStyle name="TableBorder 3 2 3 7" xfId="53497"/>
    <cellStyle name="TableBorder 3 2 3 8" xfId="53498"/>
    <cellStyle name="TableBorder 3 2 4" xfId="53499"/>
    <cellStyle name="TableBorder 3 2 4 2" xfId="53500"/>
    <cellStyle name="TableBorder 3 2 4 3" xfId="53501"/>
    <cellStyle name="TableBorder 3 2 4 4" xfId="53502"/>
    <cellStyle name="TableBorder 3 2 4 5" xfId="53503"/>
    <cellStyle name="TableBorder 3 2 4 6" xfId="53504"/>
    <cellStyle name="TableBorder 3 2 5" xfId="53505"/>
    <cellStyle name="TableBorder 3 2 5 2" xfId="53506"/>
    <cellStyle name="TableBorder 3 2 5 3" xfId="53507"/>
    <cellStyle name="TableBorder 3 2 5 4" xfId="53508"/>
    <cellStyle name="TableBorder 3 2 5 5" xfId="53509"/>
    <cellStyle name="TableBorder 3 2 5 6" xfId="53510"/>
    <cellStyle name="TableBorder 3 2 6" xfId="53511"/>
    <cellStyle name="TableBorder 3 2 6 2" xfId="53512"/>
    <cellStyle name="TableBorder 3 2 6 3" xfId="53513"/>
    <cellStyle name="TableBorder 3 2 6 4" xfId="53514"/>
    <cellStyle name="TableBorder 3 2 6 5" xfId="53515"/>
    <cellStyle name="TableBorder 3 2 7" xfId="53516"/>
    <cellStyle name="TableBorder 3 2 7 2" xfId="53517"/>
    <cellStyle name="TableBorder 3 2 7 3" xfId="53518"/>
    <cellStyle name="TableBorder 3 2 7 4" xfId="53519"/>
    <cellStyle name="TableBorder 3 2 7 5" xfId="53520"/>
    <cellStyle name="TableBorder 3 2 8" xfId="53521"/>
    <cellStyle name="TableBorder 3 2 9" xfId="53522"/>
    <cellStyle name="TableBorder 3 3" xfId="53523"/>
    <cellStyle name="TableBorder 3 3 2" xfId="53524"/>
    <cellStyle name="TableBorder 3 3 2 2" xfId="53525"/>
    <cellStyle name="TableBorder 3 3 2 3" xfId="53526"/>
    <cellStyle name="TableBorder 3 3 2 4" xfId="53527"/>
    <cellStyle name="TableBorder 3 3 2 5" xfId="53528"/>
    <cellStyle name="TableBorder 3 3 2 6" xfId="53529"/>
    <cellStyle name="TableBorder 3 3 3" xfId="53530"/>
    <cellStyle name="TableBorder 3 3 3 2" xfId="53531"/>
    <cellStyle name="TableBorder 3 3 3 3" xfId="53532"/>
    <cellStyle name="TableBorder 3 3 3 4" xfId="53533"/>
    <cellStyle name="TableBorder 3 3 3 5" xfId="53534"/>
    <cellStyle name="TableBorder 3 3 3 6" xfId="53535"/>
    <cellStyle name="TableBorder 3 3 4" xfId="53536"/>
    <cellStyle name="TableBorder 3 3 4 2" xfId="53537"/>
    <cellStyle name="TableBorder 3 3 4 3" xfId="53538"/>
    <cellStyle name="TableBorder 3 3 4 4" xfId="53539"/>
    <cellStyle name="TableBorder 3 3 4 5" xfId="53540"/>
    <cellStyle name="TableBorder 3 3 5" xfId="53541"/>
    <cellStyle name="TableBorder 3 3 6" xfId="53542"/>
    <cellStyle name="TableBorder 3 3 7" xfId="53543"/>
    <cellStyle name="TableBorder 3 3 8" xfId="53544"/>
    <cellStyle name="TableBorder 3 3 9" xfId="53545"/>
    <cellStyle name="TableBorder 3 4" xfId="53546"/>
    <cellStyle name="TableBorder 3 4 2" xfId="53547"/>
    <cellStyle name="TableBorder 3 4 2 2" xfId="53548"/>
    <cellStyle name="TableBorder 3 4 2 3" xfId="53549"/>
    <cellStyle name="TableBorder 3 4 2 4" xfId="53550"/>
    <cellStyle name="TableBorder 3 4 2 5" xfId="53551"/>
    <cellStyle name="TableBorder 3 4 2 6" xfId="53552"/>
    <cellStyle name="TableBorder 3 4 3" xfId="53553"/>
    <cellStyle name="TableBorder 3 4 3 2" xfId="53554"/>
    <cellStyle name="TableBorder 3 4 3 3" xfId="53555"/>
    <cellStyle name="TableBorder 3 4 3 4" xfId="53556"/>
    <cellStyle name="TableBorder 3 4 3 5" xfId="53557"/>
    <cellStyle name="TableBorder 3 4 3 6" xfId="53558"/>
    <cellStyle name="TableBorder 3 4 4" xfId="53559"/>
    <cellStyle name="TableBorder 3 4 4 2" xfId="53560"/>
    <cellStyle name="TableBorder 3 4 4 3" xfId="53561"/>
    <cellStyle name="TableBorder 3 4 4 4" xfId="53562"/>
    <cellStyle name="TableBorder 3 4 4 5" xfId="53563"/>
    <cellStyle name="TableBorder 3 4 5" xfId="53564"/>
    <cellStyle name="TableBorder 3 4 6" xfId="53565"/>
    <cellStyle name="TableBorder 3 4 7" xfId="53566"/>
    <cellStyle name="TableBorder 3 4 8" xfId="53567"/>
    <cellStyle name="TableBorder 3 5" xfId="53568"/>
    <cellStyle name="TableBorder 3 5 2" xfId="53569"/>
    <cellStyle name="TableBorder 3 5 3" xfId="53570"/>
    <cellStyle name="TableBorder 3 5 4" xfId="53571"/>
    <cellStyle name="TableBorder 3 5 5" xfId="53572"/>
    <cellStyle name="TableBorder 3 5 6" xfId="53573"/>
    <cellStyle name="TableBorder 3 6" xfId="53574"/>
    <cellStyle name="TableBorder 3 6 2" xfId="53575"/>
    <cellStyle name="TableBorder 3 6 3" xfId="53576"/>
    <cellStyle name="TableBorder 3 6 4" xfId="53577"/>
    <cellStyle name="TableBorder 3 6 5" xfId="53578"/>
    <cellStyle name="TableBorder 3 6 6" xfId="53579"/>
    <cellStyle name="TableBorder 3 7" xfId="53580"/>
    <cellStyle name="TableBorder 3 7 2" xfId="53581"/>
    <cellStyle name="TableBorder 3 7 3" xfId="53582"/>
    <cellStyle name="TableBorder 3 7 4" xfId="53583"/>
    <cellStyle name="TableBorder 3 7 5" xfId="53584"/>
    <cellStyle name="TableBorder 3 8" xfId="53585"/>
    <cellStyle name="TableBorder 3 8 2" xfId="53586"/>
    <cellStyle name="TableBorder 3 8 3" xfId="53587"/>
    <cellStyle name="TableBorder 3 8 4" xfId="53588"/>
    <cellStyle name="TableBorder 3 8 5" xfId="53589"/>
    <cellStyle name="TableBorder 3 9" xfId="53590"/>
    <cellStyle name="TableBorder 4" xfId="53591"/>
    <cellStyle name="TableBorder 4 10" xfId="53592"/>
    <cellStyle name="TableBorder 4 2" xfId="53593"/>
    <cellStyle name="TableBorder 4 2 2" xfId="53594"/>
    <cellStyle name="TableBorder 4 2 3" xfId="53595"/>
    <cellStyle name="TableBorder 4 2 4" xfId="53596"/>
    <cellStyle name="TableBorder 4 2 5" xfId="53597"/>
    <cellStyle name="TableBorder 4 2 6" xfId="53598"/>
    <cellStyle name="TableBorder 4 2 7" xfId="53599"/>
    <cellStyle name="TableBorder 4 3" xfId="53600"/>
    <cellStyle name="TableBorder 4 3 2" xfId="53601"/>
    <cellStyle name="TableBorder 4 3 3" xfId="53602"/>
    <cellStyle name="TableBorder 4 3 4" xfId="53603"/>
    <cellStyle name="TableBorder 4 3 5" xfId="53604"/>
    <cellStyle name="TableBorder 4 4" xfId="53605"/>
    <cellStyle name="TableBorder 4 4 2" xfId="53606"/>
    <cellStyle name="TableBorder 4 4 3" xfId="53607"/>
    <cellStyle name="TableBorder 4 4 4" xfId="53608"/>
    <cellStyle name="TableBorder 4 4 5" xfId="53609"/>
    <cellStyle name="TableBorder 4 5" xfId="53610"/>
    <cellStyle name="TableBorder 4 6" xfId="53611"/>
    <cellStyle name="TableBorder 4 7" xfId="53612"/>
    <cellStyle name="TableBorder 4 8" xfId="53613"/>
    <cellStyle name="TableBorder 4 9" xfId="53614"/>
    <cellStyle name="TableBorder 5" xfId="53615"/>
    <cellStyle name="TableBorder 5 2" xfId="53616"/>
    <cellStyle name="TableBorder 5 2 2" xfId="53617"/>
    <cellStyle name="TableBorder 5 2 3" xfId="53618"/>
    <cellStyle name="TableBorder 5 2 4" xfId="53619"/>
    <cellStyle name="TableBorder 5 2 5" xfId="53620"/>
    <cellStyle name="TableBorder 5 2 6" xfId="53621"/>
    <cellStyle name="TableBorder 5 3" xfId="53622"/>
    <cellStyle name="TableBorder 5 3 2" xfId="53623"/>
    <cellStyle name="TableBorder 5 3 3" xfId="53624"/>
    <cellStyle name="TableBorder 5 3 4" xfId="53625"/>
    <cellStyle name="TableBorder 5 3 5" xfId="53626"/>
    <cellStyle name="TableBorder 5 3 6" xfId="53627"/>
    <cellStyle name="TableBorder 5 4" xfId="53628"/>
    <cellStyle name="TableBorder 5 4 2" xfId="53629"/>
    <cellStyle name="TableBorder 5 4 3" xfId="53630"/>
    <cellStyle name="TableBorder 5 4 4" xfId="53631"/>
    <cellStyle name="TableBorder 5 4 5" xfId="53632"/>
    <cellStyle name="TableBorder 5 5" xfId="53633"/>
    <cellStyle name="TableBorder 5 6" xfId="53634"/>
    <cellStyle name="TableBorder 5 7" xfId="53635"/>
    <cellStyle name="TableBorder 5 8" xfId="53636"/>
    <cellStyle name="TableBorder 5 9" xfId="53637"/>
    <cellStyle name="TableBorder 6" xfId="53638"/>
    <cellStyle name="TableBorder 6 2" xfId="53639"/>
    <cellStyle name="TableBorder 6 2 2" xfId="53640"/>
    <cellStyle name="TableBorder 6 2 3" xfId="53641"/>
    <cellStyle name="TableBorder 6 2 4" xfId="53642"/>
    <cellStyle name="TableBorder 6 2 5" xfId="53643"/>
    <cellStyle name="TableBorder 6 2 6" xfId="53644"/>
    <cellStyle name="TableBorder 6 3" xfId="53645"/>
    <cellStyle name="TableBorder 6 4" xfId="53646"/>
    <cellStyle name="TableBorder 6 5" xfId="53647"/>
    <cellStyle name="TableBorder 6 6" xfId="53648"/>
    <cellStyle name="TableBorder 6 7" xfId="53649"/>
    <cellStyle name="TableBorder 7" xfId="53650"/>
    <cellStyle name="TableBorder 7 2" xfId="53651"/>
    <cellStyle name="TableBorder 7 3" xfId="53652"/>
    <cellStyle name="TableBorder 7 4" xfId="53653"/>
    <cellStyle name="TableBorder 7 5" xfId="53654"/>
    <cellStyle name="TableBorder 7 6" xfId="53655"/>
    <cellStyle name="TableBorder 8" xfId="53656"/>
    <cellStyle name="TableBorder 8 2" xfId="53657"/>
    <cellStyle name="TableBorder 8 3" xfId="53658"/>
    <cellStyle name="TableBorder 8 4" xfId="53659"/>
    <cellStyle name="TableBorder 8 5" xfId="53660"/>
    <cellStyle name="TableBorder 9" xfId="53661"/>
    <cellStyle name="TableBorder 9 2" xfId="53662"/>
    <cellStyle name="TableBorder 9 3" xfId="53663"/>
    <cellStyle name="TableBorder 9 4" xfId="53664"/>
    <cellStyle name="TableBorder 9 5" xfId="53665"/>
    <cellStyle name="Text" xfId="53666"/>
    <cellStyle name="þ1ù'_x000c_ïþ÷_x000c_âþß_x0007__x001b__x0009_•&amp;_x0007__x0001__x0001_" xfId="53667"/>
    <cellStyle name="Thousands" xfId="53668"/>
    <cellStyle name="Times New Roman" xfId="53669"/>
    <cellStyle name="Title  - Style1" xfId="53670"/>
    <cellStyle name="Title - Grey" xfId="53671"/>
    <cellStyle name="Title 1" xfId="53672"/>
    <cellStyle name="Title 1 2" xfId="53673"/>
    <cellStyle name="Title 10" xfId="53674"/>
    <cellStyle name="Title 2" xfId="53675"/>
    <cellStyle name="Title 2 2" xfId="53676"/>
    <cellStyle name="Title 2 2 2" xfId="53677"/>
    <cellStyle name="Title 2 3" xfId="53678"/>
    <cellStyle name="Title 2 4" xfId="53679"/>
    <cellStyle name="Title 3" xfId="53680"/>
    <cellStyle name="Title 3 2" xfId="53681"/>
    <cellStyle name="Title 3 2 2" xfId="53682"/>
    <cellStyle name="Title 3 3" xfId="53683"/>
    <cellStyle name="Title 4" xfId="53684"/>
    <cellStyle name="Title 4 2" xfId="53685"/>
    <cellStyle name="Title 4 2 2" xfId="53686"/>
    <cellStyle name="Title 5" xfId="53687"/>
    <cellStyle name="Title 6" xfId="53688"/>
    <cellStyle name="Title 6 2" xfId="53689"/>
    <cellStyle name="Title 7" xfId="53690"/>
    <cellStyle name="Title 8" xfId="53691"/>
    <cellStyle name="Title 9" xfId="53692"/>
    <cellStyle name="Title4" xfId="53693"/>
    <cellStyle name="Title4 2" xfId="53694"/>
    <cellStyle name="Title4_GW Financial Model V0.34 21 Aug 2012" xfId="53695"/>
    <cellStyle name="Titulo" xfId="53696"/>
    <cellStyle name="TLF_D" xfId="53697"/>
    <cellStyle name="To" xfId="53698"/>
    <cellStyle name="To 2" xfId="53699"/>
    <cellStyle name="TopGrey" xfId="53700"/>
    <cellStyle name="toremen" xfId="53701"/>
    <cellStyle name="Total - Grand" xfId="53702"/>
    <cellStyle name="Total - Grand 2" xfId="53703"/>
    <cellStyle name="Total - Grand 2 2" xfId="53704"/>
    <cellStyle name="Total - Grand 2 2 2" xfId="53705"/>
    <cellStyle name="Total - Grand 2 3" xfId="53706"/>
    <cellStyle name="Total - Grand 2 3 2" xfId="53707"/>
    <cellStyle name="Total - Grand 2 4" xfId="53708"/>
    <cellStyle name="Total - Grand 3" xfId="53709"/>
    <cellStyle name="Total - Sub" xfId="53710"/>
    <cellStyle name="Total - Sub 10" xfId="53711"/>
    <cellStyle name="Total - Sub 11" xfId="53712"/>
    <cellStyle name="Total - Sub 12" xfId="53713"/>
    <cellStyle name="Total - Sub 13" xfId="53714"/>
    <cellStyle name="Total - Sub 14" xfId="53715"/>
    <cellStyle name="Total - Sub 15" xfId="53716"/>
    <cellStyle name="Total - Sub 16" xfId="53717"/>
    <cellStyle name="Total - Sub 17" xfId="53718"/>
    <cellStyle name="Total - Sub 18" xfId="53719"/>
    <cellStyle name="Total - Sub 19" xfId="53720"/>
    <cellStyle name="Total - Sub 2" xfId="53721"/>
    <cellStyle name="Total - Sub 2 10" xfId="53722"/>
    <cellStyle name="Total - Sub 2 11" xfId="53723"/>
    <cellStyle name="Total - Sub 2 12" xfId="53724"/>
    <cellStyle name="Total - Sub 2 13" xfId="53725"/>
    <cellStyle name="Total - Sub 2 14" xfId="53726"/>
    <cellStyle name="Total - Sub 2 15" xfId="53727"/>
    <cellStyle name="Total - Sub 2 16" xfId="53728"/>
    <cellStyle name="Total - Sub 2 17" xfId="53729"/>
    <cellStyle name="Total - Sub 2 18" xfId="53730"/>
    <cellStyle name="Total - Sub 2 19" xfId="53731"/>
    <cellStyle name="Total - Sub 2 2" xfId="53732"/>
    <cellStyle name="Total - Sub 2 2 10" xfId="53733"/>
    <cellStyle name="Total - Sub 2 2 11" xfId="53734"/>
    <cellStyle name="Total - Sub 2 2 12" xfId="53735"/>
    <cellStyle name="Total - Sub 2 2 13" xfId="53736"/>
    <cellStyle name="Total - Sub 2 2 14" xfId="53737"/>
    <cellStyle name="Total - Sub 2 2 15" xfId="53738"/>
    <cellStyle name="Total - Sub 2 2 16" xfId="53739"/>
    <cellStyle name="Total - Sub 2 2 17" xfId="53740"/>
    <cellStyle name="Total - Sub 2 2 18" xfId="53741"/>
    <cellStyle name="Total - Sub 2 2 19" xfId="53742"/>
    <cellStyle name="Total - Sub 2 2 2" xfId="53743"/>
    <cellStyle name="Total - Sub 2 2 2 10" xfId="53744"/>
    <cellStyle name="Total - Sub 2 2 2 11" xfId="53745"/>
    <cellStyle name="Total - Sub 2 2 2 12" xfId="53746"/>
    <cellStyle name="Total - Sub 2 2 2 13" xfId="53747"/>
    <cellStyle name="Total - Sub 2 2 2 14" xfId="53748"/>
    <cellStyle name="Total - Sub 2 2 2 15" xfId="53749"/>
    <cellStyle name="Total - Sub 2 2 2 16" xfId="53750"/>
    <cellStyle name="Total - Sub 2 2 2 17" xfId="53751"/>
    <cellStyle name="Total - Sub 2 2 2 18" xfId="53752"/>
    <cellStyle name="Total - Sub 2 2 2 19" xfId="53753"/>
    <cellStyle name="Total - Sub 2 2 2 2" xfId="53754"/>
    <cellStyle name="Total - Sub 2 2 2 2 10" xfId="53755"/>
    <cellStyle name="Total - Sub 2 2 2 2 11" xfId="53756"/>
    <cellStyle name="Total - Sub 2 2 2 2 12" xfId="53757"/>
    <cellStyle name="Total - Sub 2 2 2 2 13" xfId="53758"/>
    <cellStyle name="Total - Sub 2 2 2 2 14" xfId="53759"/>
    <cellStyle name="Total - Sub 2 2 2 2 15" xfId="53760"/>
    <cellStyle name="Total - Sub 2 2 2 2 16" xfId="53761"/>
    <cellStyle name="Total - Sub 2 2 2 2 17" xfId="53762"/>
    <cellStyle name="Total - Sub 2 2 2 2 18" xfId="53763"/>
    <cellStyle name="Total - Sub 2 2 2 2 19" xfId="53764"/>
    <cellStyle name="Total - Sub 2 2 2 2 2" xfId="53765"/>
    <cellStyle name="Total - Sub 2 2 2 2 20" xfId="53766"/>
    <cellStyle name="Total - Sub 2 2 2 2 21" xfId="53767"/>
    <cellStyle name="Total - Sub 2 2 2 2 3" xfId="53768"/>
    <cellStyle name="Total - Sub 2 2 2 2 4" xfId="53769"/>
    <cellStyle name="Total - Sub 2 2 2 2 5" xfId="53770"/>
    <cellStyle name="Total - Sub 2 2 2 2 6" xfId="53771"/>
    <cellStyle name="Total - Sub 2 2 2 2 7" xfId="53772"/>
    <cellStyle name="Total - Sub 2 2 2 2 8" xfId="53773"/>
    <cellStyle name="Total - Sub 2 2 2 2 9" xfId="53774"/>
    <cellStyle name="Total - Sub 2 2 2 20" xfId="53775"/>
    <cellStyle name="Total - Sub 2 2 2 21" xfId="53776"/>
    <cellStyle name="Total - Sub 2 2 2 22" xfId="53777"/>
    <cellStyle name="Total - Sub 2 2 2 3" xfId="53778"/>
    <cellStyle name="Total - Sub 2 2 2 4" xfId="53779"/>
    <cellStyle name="Total - Sub 2 2 2 5" xfId="53780"/>
    <cellStyle name="Total - Sub 2 2 2 6" xfId="53781"/>
    <cellStyle name="Total - Sub 2 2 2 7" xfId="53782"/>
    <cellStyle name="Total - Sub 2 2 2 8" xfId="53783"/>
    <cellStyle name="Total - Sub 2 2 2 9" xfId="53784"/>
    <cellStyle name="Total - Sub 2 2 20" xfId="53785"/>
    <cellStyle name="Total - Sub 2 2 21" xfId="53786"/>
    <cellStyle name="Total - Sub 2 2 22" xfId="53787"/>
    <cellStyle name="Total - Sub 2 2 23" xfId="53788"/>
    <cellStyle name="Total - Sub 2 2 3" xfId="53789"/>
    <cellStyle name="Total - Sub 2 2 4" xfId="53790"/>
    <cellStyle name="Total - Sub 2 2 5" xfId="53791"/>
    <cellStyle name="Total - Sub 2 2 6" xfId="53792"/>
    <cellStyle name="Total - Sub 2 2 7" xfId="53793"/>
    <cellStyle name="Total - Sub 2 2 8" xfId="53794"/>
    <cellStyle name="Total - Sub 2 2 9" xfId="53795"/>
    <cellStyle name="Total - Sub 2 20" xfId="53796"/>
    <cellStyle name="Total - Sub 2 21" xfId="53797"/>
    <cellStyle name="Total - Sub 2 22" xfId="53798"/>
    <cellStyle name="Total - Sub 2 23" xfId="53799"/>
    <cellStyle name="Total - Sub 2 24" xfId="53800"/>
    <cellStyle name="Total - Sub 2 25" xfId="53801"/>
    <cellStyle name="Total - Sub 2 3" xfId="53802"/>
    <cellStyle name="Total - Sub 2 3 10" xfId="53803"/>
    <cellStyle name="Total - Sub 2 3 11" xfId="53804"/>
    <cellStyle name="Total - Sub 2 3 12" xfId="53805"/>
    <cellStyle name="Total - Sub 2 3 13" xfId="53806"/>
    <cellStyle name="Total - Sub 2 3 14" xfId="53807"/>
    <cellStyle name="Total - Sub 2 3 15" xfId="53808"/>
    <cellStyle name="Total - Sub 2 3 16" xfId="53809"/>
    <cellStyle name="Total - Sub 2 3 17" xfId="53810"/>
    <cellStyle name="Total - Sub 2 3 18" xfId="53811"/>
    <cellStyle name="Total - Sub 2 3 19" xfId="53812"/>
    <cellStyle name="Total - Sub 2 3 2" xfId="53813"/>
    <cellStyle name="Total - Sub 2 3 2 10" xfId="53814"/>
    <cellStyle name="Total - Sub 2 3 2 11" xfId="53815"/>
    <cellStyle name="Total - Sub 2 3 2 12" xfId="53816"/>
    <cellStyle name="Total - Sub 2 3 2 13" xfId="53817"/>
    <cellStyle name="Total - Sub 2 3 2 14" xfId="53818"/>
    <cellStyle name="Total - Sub 2 3 2 15" xfId="53819"/>
    <cellStyle name="Total - Sub 2 3 2 16" xfId="53820"/>
    <cellStyle name="Total - Sub 2 3 2 17" xfId="53821"/>
    <cellStyle name="Total - Sub 2 3 2 18" xfId="53822"/>
    <cellStyle name="Total - Sub 2 3 2 19" xfId="53823"/>
    <cellStyle name="Total - Sub 2 3 2 2" xfId="53824"/>
    <cellStyle name="Total - Sub 2 3 2 20" xfId="53825"/>
    <cellStyle name="Total - Sub 2 3 2 21" xfId="53826"/>
    <cellStyle name="Total - Sub 2 3 2 3" xfId="53827"/>
    <cellStyle name="Total - Sub 2 3 2 4" xfId="53828"/>
    <cellStyle name="Total - Sub 2 3 2 5" xfId="53829"/>
    <cellStyle name="Total - Sub 2 3 2 6" xfId="53830"/>
    <cellStyle name="Total - Sub 2 3 2 7" xfId="53831"/>
    <cellStyle name="Total - Sub 2 3 2 8" xfId="53832"/>
    <cellStyle name="Total - Sub 2 3 2 9" xfId="53833"/>
    <cellStyle name="Total - Sub 2 3 20" xfId="53834"/>
    <cellStyle name="Total - Sub 2 3 21" xfId="53835"/>
    <cellStyle name="Total - Sub 2 3 22" xfId="53836"/>
    <cellStyle name="Total - Sub 2 3 3" xfId="53837"/>
    <cellStyle name="Total - Sub 2 3 4" xfId="53838"/>
    <cellStyle name="Total - Sub 2 3 5" xfId="53839"/>
    <cellStyle name="Total - Sub 2 3 6" xfId="53840"/>
    <cellStyle name="Total - Sub 2 3 7" xfId="53841"/>
    <cellStyle name="Total - Sub 2 3 8" xfId="53842"/>
    <cellStyle name="Total - Sub 2 3 9" xfId="53843"/>
    <cellStyle name="Total - Sub 2 4" xfId="53844"/>
    <cellStyle name="Total - Sub 2 5" xfId="53845"/>
    <cellStyle name="Total - Sub 2 6" xfId="53846"/>
    <cellStyle name="Total - Sub 2 7" xfId="53847"/>
    <cellStyle name="Total - Sub 2 8" xfId="53848"/>
    <cellStyle name="Total - Sub 2 9" xfId="53849"/>
    <cellStyle name="Total - Sub 20" xfId="53850"/>
    <cellStyle name="Total - Sub 21" xfId="53851"/>
    <cellStyle name="Total - Sub 22" xfId="53852"/>
    <cellStyle name="Total - Sub 23" xfId="53853"/>
    <cellStyle name="Total - Sub 24" xfId="53854"/>
    <cellStyle name="Total - Sub 25" xfId="53855"/>
    <cellStyle name="Total - Sub 26" xfId="53856"/>
    <cellStyle name="Total - Sub 27" xfId="53857"/>
    <cellStyle name="Total - Sub 28" xfId="53858"/>
    <cellStyle name="Total - Sub 29" xfId="53859"/>
    <cellStyle name="Total - Sub 3" xfId="53860"/>
    <cellStyle name="Total - Sub 3 10" xfId="53861"/>
    <cellStyle name="Total - Sub 3 11" xfId="53862"/>
    <cellStyle name="Total - Sub 3 12" xfId="53863"/>
    <cellStyle name="Total - Sub 3 13" xfId="53864"/>
    <cellStyle name="Total - Sub 3 14" xfId="53865"/>
    <cellStyle name="Total - Sub 3 15" xfId="53866"/>
    <cellStyle name="Total - Sub 3 16" xfId="53867"/>
    <cellStyle name="Total - Sub 3 17" xfId="53868"/>
    <cellStyle name="Total - Sub 3 18" xfId="53869"/>
    <cellStyle name="Total - Sub 3 19" xfId="53870"/>
    <cellStyle name="Total - Sub 3 2" xfId="53871"/>
    <cellStyle name="Total - Sub 3 2 10" xfId="53872"/>
    <cellStyle name="Total - Sub 3 2 11" xfId="53873"/>
    <cellStyle name="Total - Sub 3 2 12" xfId="53874"/>
    <cellStyle name="Total - Sub 3 2 13" xfId="53875"/>
    <cellStyle name="Total - Sub 3 2 14" xfId="53876"/>
    <cellStyle name="Total - Sub 3 2 15" xfId="53877"/>
    <cellStyle name="Total - Sub 3 2 16" xfId="53878"/>
    <cellStyle name="Total - Sub 3 2 17" xfId="53879"/>
    <cellStyle name="Total - Sub 3 2 18" xfId="53880"/>
    <cellStyle name="Total - Sub 3 2 19" xfId="53881"/>
    <cellStyle name="Total - Sub 3 2 2" xfId="53882"/>
    <cellStyle name="Total - Sub 3 2 2 10" xfId="53883"/>
    <cellStyle name="Total - Sub 3 2 2 11" xfId="53884"/>
    <cellStyle name="Total - Sub 3 2 2 12" xfId="53885"/>
    <cellStyle name="Total - Sub 3 2 2 13" xfId="53886"/>
    <cellStyle name="Total - Sub 3 2 2 14" xfId="53887"/>
    <cellStyle name="Total - Sub 3 2 2 15" xfId="53888"/>
    <cellStyle name="Total - Sub 3 2 2 16" xfId="53889"/>
    <cellStyle name="Total - Sub 3 2 2 17" xfId="53890"/>
    <cellStyle name="Total - Sub 3 2 2 18" xfId="53891"/>
    <cellStyle name="Total - Sub 3 2 2 19" xfId="53892"/>
    <cellStyle name="Total - Sub 3 2 2 2" xfId="53893"/>
    <cellStyle name="Total - Sub 3 2 2 2 10" xfId="53894"/>
    <cellStyle name="Total - Sub 3 2 2 2 11" xfId="53895"/>
    <cellStyle name="Total - Sub 3 2 2 2 12" xfId="53896"/>
    <cellStyle name="Total - Sub 3 2 2 2 13" xfId="53897"/>
    <cellStyle name="Total - Sub 3 2 2 2 14" xfId="53898"/>
    <cellStyle name="Total - Sub 3 2 2 2 15" xfId="53899"/>
    <cellStyle name="Total - Sub 3 2 2 2 16" xfId="53900"/>
    <cellStyle name="Total - Sub 3 2 2 2 17" xfId="53901"/>
    <cellStyle name="Total - Sub 3 2 2 2 18" xfId="53902"/>
    <cellStyle name="Total - Sub 3 2 2 2 19" xfId="53903"/>
    <cellStyle name="Total - Sub 3 2 2 2 2" xfId="53904"/>
    <cellStyle name="Total - Sub 3 2 2 2 20" xfId="53905"/>
    <cellStyle name="Total - Sub 3 2 2 2 21" xfId="53906"/>
    <cellStyle name="Total - Sub 3 2 2 2 3" xfId="53907"/>
    <cellStyle name="Total - Sub 3 2 2 2 4" xfId="53908"/>
    <cellStyle name="Total - Sub 3 2 2 2 5" xfId="53909"/>
    <cellStyle name="Total - Sub 3 2 2 2 6" xfId="53910"/>
    <cellStyle name="Total - Sub 3 2 2 2 7" xfId="53911"/>
    <cellStyle name="Total - Sub 3 2 2 2 8" xfId="53912"/>
    <cellStyle name="Total - Sub 3 2 2 2 9" xfId="53913"/>
    <cellStyle name="Total - Sub 3 2 2 20" xfId="53914"/>
    <cellStyle name="Total - Sub 3 2 2 21" xfId="53915"/>
    <cellStyle name="Total - Sub 3 2 2 22" xfId="53916"/>
    <cellStyle name="Total - Sub 3 2 2 3" xfId="53917"/>
    <cellStyle name="Total - Sub 3 2 2 4" xfId="53918"/>
    <cellStyle name="Total - Sub 3 2 2 5" xfId="53919"/>
    <cellStyle name="Total - Sub 3 2 2 6" xfId="53920"/>
    <cellStyle name="Total - Sub 3 2 2 7" xfId="53921"/>
    <cellStyle name="Total - Sub 3 2 2 8" xfId="53922"/>
    <cellStyle name="Total - Sub 3 2 2 9" xfId="53923"/>
    <cellStyle name="Total - Sub 3 2 20" xfId="53924"/>
    <cellStyle name="Total - Sub 3 2 21" xfId="53925"/>
    <cellStyle name="Total - Sub 3 2 22" xfId="53926"/>
    <cellStyle name="Total - Sub 3 2 23" xfId="53927"/>
    <cellStyle name="Total - Sub 3 2 3" xfId="53928"/>
    <cellStyle name="Total - Sub 3 2 4" xfId="53929"/>
    <cellStyle name="Total - Sub 3 2 5" xfId="53930"/>
    <cellStyle name="Total - Sub 3 2 6" xfId="53931"/>
    <cellStyle name="Total - Sub 3 2 7" xfId="53932"/>
    <cellStyle name="Total - Sub 3 2 8" xfId="53933"/>
    <cellStyle name="Total - Sub 3 2 9" xfId="53934"/>
    <cellStyle name="Total - Sub 3 20" xfId="53935"/>
    <cellStyle name="Total - Sub 3 21" xfId="53936"/>
    <cellStyle name="Total - Sub 3 22" xfId="53937"/>
    <cellStyle name="Total - Sub 3 23" xfId="53938"/>
    <cellStyle name="Total - Sub 3 24" xfId="53939"/>
    <cellStyle name="Total - Sub 3 25" xfId="53940"/>
    <cellStyle name="Total - Sub 3 3" xfId="53941"/>
    <cellStyle name="Total - Sub 3 3 10" xfId="53942"/>
    <cellStyle name="Total - Sub 3 3 11" xfId="53943"/>
    <cellStyle name="Total - Sub 3 3 12" xfId="53944"/>
    <cellStyle name="Total - Sub 3 3 13" xfId="53945"/>
    <cellStyle name="Total - Sub 3 3 14" xfId="53946"/>
    <cellStyle name="Total - Sub 3 3 15" xfId="53947"/>
    <cellStyle name="Total - Sub 3 3 16" xfId="53948"/>
    <cellStyle name="Total - Sub 3 3 17" xfId="53949"/>
    <cellStyle name="Total - Sub 3 3 18" xfId="53950"/>
    <cellStyle name="Total - Sub 3 3 19" xfId="53951"/>
    <cellStyle name="Total - Sub 3 3 2" xfId="53952"/>
    <cellStyle name="Total - Sub 3 3 2 10" xfId="53953"/>
    <cellStyle name="Total - Sub 3 3 2 11" xfId="53954"/>
    <cellStyle name="Total - Sub 3 3 2 12" xfId="53955"/>
    <cellStyle name="Total - Sub 3 3 2 13" xfId="53956"/>
    <cellStyle name="Total - Sub 3 3 2 14" xfId="53957"/>
    <cellStyle name="Total - Sub 3 3 2 15" xfId="53958"/>
    <cellStyle name="Total - Sub 3 3 2 16" xfId="53959"/>
    <cellStyle name="Total - Sub 3 3 2 17" xfId="53960"/>
    <cellStyle name="Total - Sub 3 3 2 18" xfId="53961"/>
    <cellStyle name="Total - Sub 3 3 2 19" xfId="53962"/>
    <cellStyle name="Total - Sub 3 3 2 2" xfId="53963"/>
    <cellStyle name="Total - Sub 3 3 2 20" xfId="53964"/>
    <cellStyle name="Total - Sub 3 3 2 21" xfId="53965"/>
    <cellStyle name="Total - Sub 3 3 2 3" xfId="53966"/>
    <cellStyle name="Total - Sub 3 3 2 4" xfId="53967"/>
    <cellStyle name="Total - Sub 3 3 2 5" xfId="53968"/>
    <cellStyle name="Total - Sub 3 3 2 6" xfId="53969"/>
    <cellStyle name="Total - Sub 3 3 2 7" xfId="53970"/>
    <cellStyle name="Total - Sub 3 3 2 8" xfId="53971"/>
    <cellStyle name="Total - Sub 3 3 2 9" xfId="53972"/>
    <cellStyle name="Total - Sub 3 3 20" xfId="53973"/>
    <cellStyle name="Total - Sub 3 3 21" xfId="53974"/>
    <cellStyle name="Total - Sub 3 3 22" xfId="53975"/>
    <cellStyle name="Total - Sub 3 3 3" xfId="53976"/>
    <cellStyle name="Total - Sub 3 3 4" xfId="53977"/>
    <cellStyle name="Total - Sub 3 3 5" xfId="53978"/>
    <cellStyle name="Total - Sub 3 3 6" xfId="53979"/>
    <cellStyle name="Total - Sub 3 3 7" xfId="53980"/>
    <cellStyle name="Total - Sub 3 3 8" xfId="53981"/>
    <cellStyle name="Total - Sub 3 3 9" xfId="53982"/>
    <cellStyle name="Total - Sub 3 4" xfId="53983"/>
    <cellStyle name="Total - Sub 3 5" xfId="53984"/>
    <cellStyle name="Total - Sub 3 6" xfId="53985"/>
    <cellStyle name="Total - Sub 3 7" xfId="53986"/>
    <cellStyle name="Total - Sub 3 8" xfId="53987"/>
    <cellStyle name="Total - Sub 3 9" xfId="53988"/>
    <cellStyle name="Total - Sub 30" xfId="53989"/>
    <cellStyle name="Total - Sub 4" xfId="53990"/>
    <cellStyle name="Total - Sub 4 10" xfId="53991"/>
    <cellStyle name="Total - Sub 4 11" xfId="53992"/>
    <cellStyle name="Total - Sub 4 12" xfId="53993"/>
    <cellStyle name="Total - Sub 4 13" xfId="53994"/>
    <cellStyle name="Total - Sub 4 14" xfId="53995"/>
    <cellStyle name="Total - Sub 4 15" xfId="53996"/>
    <cellStyle name="Total - Sub 4 16" xfId="53997"/>
    <cellStyle name="Total - Sub 4 17" xfId="53998"/>
    <cellStyle name="Total - Sub 4 18" xfId="53999"/>
    <cellStyle name="Total - Sub 4 19" xfId="54000"/>
    <cellStyle name="Total - Sub 4 2" xfId="54001"/>
    <cellStyle name="Total - Sub 4 2 10" xfId="54002"/>
    <cellStyle name="Total - Sub 4 2 11" xfId="54003"/>
    <cellStyle name="Total - Sub 4 2 12" xfId="54004"/>
    <cellStyle name="Total - Sub 4 2 13" xfId="54005"/>
    <cellStyle name="Total - Sub 4 2 14" xfId="54006"/>
    <cellStyle name="Total - Sub 4 2 15" xfId="54007"/>
    <cellStyle name="Total - Sub 4 2 16" xfId="54008"/>
    <cellStyle name="Total - Sub 4 2 17" xfId="54009"/>
    <cellStyle name="Total - Sub 4 2 18" xfId="54010"/>
    <cellStyle name="Total - Sub 4 2 19" xfId="54011"/>
    <cellStyle name="Total - Sub 4 2 2" xfId="54012"/>
    <cellStyle name="Total - Sub 4 2 2 10" xfId="54013"/>
    <cellStyle name="Total - Sub 4 2 2 11" xfId="54014"/>
    <cellStyle name="Total - Sub 4 2 2 12" xfId="54015"/>
    <cellStyle name="Total - Sub 4 2 2 13" xfId="54016"/>
    <cellStyle name="Total - Sub 4 2 2 14" xfId="54017"/>
    <cellStyle name="Total - Sub 4 2 2 15" xfId="54018"/>
    <cellStyle name="Total - Sub 4 2 2 16" xfId="54019"/>
    <cellStyle name="Total - Sub 4 2 2 17" xfId="54020"/>
    <cellStyle name="Total - Sub 4 2 2 18" xfId="54021"/>
    <cellStyle name="Total - Sub 4 2 2 19" xfId="54022"/>
    <cellStyle name="Total - Sub 4 2 2 2" xfId="54023"/>
    <cellStyle name="Total - Sub 4 2 2 2 10" xfId="54024"/>
    <cellStyle name="Total - Sub 4 2 2 2 11" xfId="54025"/>
    <cellStyle name="Total - Sub 4 2 2 2 12" xfId="54026"/>
    <cellStyle name="Total - Sub 4 2 2 2 13" xfId="54027"/>
    <cellStyle name="Total - Sub 4 2 2 2 14" xfId="54028"/>
    <cellStyle name="Total - Sub 4 2 2 2 15" xfId="54029"/>
    <cellStyle name="Total - Sub 4 2 2 2 16" xfId="54030"/>
    <cellStyle name="Total - Sub 4 2 2 2 17" xfId="54031"/>
    <cellStyle name="Total - Sub 4 2 2 2 18" xfId="54032"/>
    <cellStyle name="Total - Sub 4 2 2 2 19" xfId="54033"/>
    <cellStyle name="Total - Sub 4 2 2 2 2" xfId="54034"/>
    <cellStyle name="Total - Sub 4 2 2 2 20" xfId="54035"/>
    <cellStyle name="Total - Sub 4 2 2 2 21" xfId="54036"/>
    <cellStyle name="Total - Sub 4 2 2 2 3" xfId="54037"/>
    <cellStyle name="Total - Sub 4 2 2 2 4" xfId="54038"/>
    <cellStyle name="Total - Sub 4 2 2 2 5" xfId="54039"/>
    <cellStyle name="Total - Sub 4 2 2 2 6" xfId="54040"/>
    <cellStyle name="Total - Sub 4 2 2 2 7" xfId="54041"/>
    <cellStyle name="Total - Sub 4 2 2 2 8" xfId="54042"/>
    <cellStyle name="Total - Sub 4 2 2 2 9" xfId="54043"/>
    <cellStyle name="Total - Sub 4 2 2 20" xfId="54044"/>
    <cellStyle name="Total - Sub 4 2 2 21" xfId="54045"/>
    <cellStyle name="Total - Sub 4 2 2 22" xfId="54046"/>
    <cellStyle name="Total - Sub 4 2 2 3" xfId="54047"/>
    <cellStyle name="Total - Sub 4 2 2 4" xfId="54048"/>
    <cellStyle name="Total - Sub 4 2 2 5" xfId="54049"/>
    <cellStyle name="Total - Sub 4 2 2 6" xfId="54050"/>
    <cellStyle name="Total - Sub 4 2 2 7" xfId="54051"/>
    <cellStyle name="Total - Sub 4 2 2 8" xfId="54052"/>
    <cellStyle name="Total - Sub 4 2 2 9" xfId="54053"/>
    <cellStyle name="Total - Sub 4 2 20" xfId="54054"/>
    <cellStyle name="Total - Sub 4 2 21" xfId="54055"/>
    <cellStyle name="Total - Sub 4 2 22" xfId="54056"/>
    <cellStyle name="Total - Sub 4 2 23" xfId="54057"/>
    <cellStyle name="Total - Sub 4 2 3" xfId="54058"/>
    <cellStyle name="Total - Sub 4 2 4" xfId="54059"/>
    <cellStyle name="Total - Sub 4 2 5" xfId="54060"/>
    <cellStyle name="Total - Sub 4 2 6" xfId="54061"/>
    <cellStyle name="Total - Sub 4 2 7" xfId="54062"/>
    <cellStyle name="Total - Sub 4 2 8" xfId="54063"/>
    <cellStyle name="Total - Sub 4 2 9" xfId="54064"/>
    <cellStyle name="Total - Sub 4 20" xfId="54065"/>
    <cellStyle name="Total - Sub 4 21" xfId="54066"/>
    <cellStyle name="Total - Sub 4 22" xfId="54067"/>
    <cellStyle name="Total - Sub 4 23" xfId="54068"/>
    <cellStyle name="Total - Sub 4 24" xfId="54069"/>
    <cellStyle name="Total - Sub 4 25" xfId="54070"/>
    <cellStyle name="Total - Sub 4 3" xfId="54071"/>
    <cellStyle name="Total - Sub 4 3 10" xfId="54072"/>
    <cellStyle name="Total - Sub 4 3 11" xfId="54073"/>
    <cellStyle name="Total - Sub 4 3 12" xfId="54074"/>
    <cellStyle name="Total - Sub 4 3 13" xfId="54075"/>
    <cellStyle name="Total - Sub 4 3 14" xfId="54076"/>
    <cellStyle name="Total - Sub 4 3 15" xfId="54077"/>
    <cellStyle name="Total - Sub 4 3 16" xfId="54078"/>
    <cellStyle name="Total - Sub 4 3 17" xfId="54079"/>
    <cellStyle name="Total - Sub 4 3 18" xfId="54080"/>
    <cellStyle name="Total - Sub 4 3 19" xfId="54081"/>
    <cellStyle name="Total - Sub 4 3 2" xfId="54082"/>
    <cellStyle name="Total - Sub 4 3 2 10" xfId="54083"/>
    <cellStyle name="Total - Sub 4 3 2 11" xfId="54084"/>
    <cellStyle name="Total - Sub 4 3 2 12" xfId="54085"/>
    <cellStyle name="Total - Sub 4 3 2 13" xfId="54086"/>
    <cellStyle name="Total - Sub 4 3 2 14" xfId="54087"/>
    <cellStyle name="Total - Sub 4 3 2 15" xfId="54088"/>
    <cellStyle name="Total - Sub 4 3 2 16" xfId="54089"/>
    <cellStyle name="Total - Sub 4 3 2 17" xfId="54090"/>
    <cellStyle name="Total - Sub 4 3 2 18" xfId="54091"/>
    <cellStyle name="Total - Sub 4 3 2 19" xfId="54092"/>
    <cellStyle name="Total - Sub 4 3 2 2" xfId="54093"/>
    <cellStyle name="Total - Sub 4 3 2 20" xfId="54094"/>
    <cellStyle name="Total - Sub 4 3 2 21" xfId="54095"/>
    <cellStyle name="Total - Sub 4 3 2 3" xfId="54096"/>
    <cellStyle name="Total - Sub 4 3 2 4" xfId="54097"/>
    <cellStyle name="Total - Sub 4 3 2 5" xfId="54098"/>
    <cellStyle name="Total - Sub 4 3 2 6" xfId="54099"/>
    <cellStyle name="Total - Sub 4 3 2 7" xfId="54100"/>
    <cellStyle name="Total - Sub 4 3 2 8" xfId="54101"/>
    <cellStyle name="Total - Sub 4 3 2 9" xfId="54102"/>
    <cellStyle name="Total - Sub 4 3 20" xfId="54103"/>
    <cellStyle name="Total - Sub 4 3 21" xfId="54104"/>
    <cellStyle name="Total - Sub 4 3 22" xfId="54105"/>
    <cellStyle name="Total - Sub 4 3 3" xfId="54106"/>
    <cellStyle name="Total - Sub 4 3 4" xfId="54107"/>
    <cellStyle name="Total - Sub 4 3 5" xfId="54108"/>
    <cellStyle name="Total - Sub 4 3 6" xfId="54109"/>
    <cellStyle name="Total - Sub 4 3 7" xfId="54110"/>
    <cellStyle name="Total - Sub 4 3 8" xfId="54111"/>
    <cellStyle name="Total - Sub 4 3 9" xfId="54112"/>
    <cellStyle name="Total - Sub 4 4" xfId="54113"/>
    <cellStyle name="Total - Sub 4 5" xfId="54114"/>
    <cellStyle name="Total - Sub 4 6" xfId="54115"/>
    <cellStyle name="Total - Sub 4 7" xfId="54116"/>
    <cellStyle name="Total - Sub 4 8" xfId="54117"/>
    <cellStyle name="Total - Sub 4 9" xfId="54118"/>
    <cellStyle name="Total - Sub 5" xfId="54119"/>
    <cellStyle name="Total - Sub 5 10" xfId="54120"/>
    <cellStyle name="Total - Sub 5 11" xfId="54121"/>
    <cellStyle name="Total - Sub 5 12" xfId="54122"/>
    <cellStyle name="Total - Sub 5 13" xfId="54123"/>
    <cellStyle name="Total - Sub 5 14" xfId="54124"/>
    <cellStyle name="Total - Sub 5 15" xfId="54125"/>
    <cellStyle name="Total - Sub 5 16" xfId="54126"/>
    <cellStyle name="Total - Sub 5 17" xfId="54127"/>
    <cellStyle name="Total - Sub 5 18" xfId="54128"/>
    <cellStyle name="Total - Sub 5 19" xfId="54129"/>
    <cellStyle name="Total - Sub 5 2" xfId="54130"/>
    <cellStyle name="Total - Sub 5 2 10" xfId="54131"/>
    <cellStyle name="Total - Sub 5 2 11" xfId="54132"/>
    <cellStyle name="Total - Sub 5 2 12" xfId="54133"/>
    <cellStyle name="Total - Sub 5 2 13" xfId="54134"/>
    <cellStyle name="Total - Sub 5 2 14" xfId="54135"/>
    <cellStyle name="Total - Sub 5 2 15" xfId="54136"/>
    <cellStyle name="Total - Sub 5 2 16" xfId="54137"/>
    <cellStyle name="Total - Sub 5 2 17" xfId="54138"/>
    <cellStyle name="Total - Sub 5 2 18" xfId="54139"/>
    <cellStyle name="Total - Sub 5 2 19" xfId="54140"/>
    <cellStyle name="Total - Sub 5 2 2" xfId="54141"/>
    <cellStyle name="Total - Sub 5 2 2 10" xfId="54142"/>
    <cellStyle name="Total - Sub 5 2 2 11" xfId="54143"/>
    <cellStyle name="Total - Sub 5 2 2 12" xfId="54144"/>
    <cellStyle name="Total - Sub 5 2 2 13" xfId="54145"/>
    <cellStyle name="Total - Sub 5 2 2 14" xfId="54146"/>
    <cellStyle name="Total - Sub 5 2 2 15" xfId="54147"/>
    <cellStyle name="Total - Sub 5 2 2 16" xfId="54148"/>
    <cellStyle name="Total - Sub 5 2 2 17" xfId="54149"/>
    <cellStyle name="Total - Sub 5 2 2 18" xfId="54150"/>
    <cellStyle name="Total - Sub 5 2 2 19" xfId="54151"/>
    <cellStyle name="Total - Sub 5 2 2 2" xfId="54152"/>
    <cellStyle name="Total - Sub 5 2 2 2 10" xfId="54153"/>
    <cellStyle name="Total - Sub 5 2 2 2 11" xfId="54154"/>
    <cellStyle name="Total - Sub 5 2 2 2 12" xfId="54155"/>
    <cellStyle name="Total - Sub 5 2 2 2 13" xfId="54156"/>
    <cellStyle name="Total - Sub 5 2 2 2 14" xfId="54157"/>
    <cellStyle name="Total - Sub 5 2 2 2 15" xfId="54158"/>
    <cellStyle name="Total - Sub 5 2 2 2 16" xfId="54159"/>
    <cellStyle name="Total - Sub 5 2 2 2 17" xfId="54160"/>
    <cellStyle name="Total - Sub 5 2 2 2 18" xfId="54161"/>
    <cellStyle name="Total - Sub 5 2 2 2 19" xfId="54162"/>
    <cellStyle name="Total - Sub 5 2 2 2 2" xfId="54163"/>
    <cellStyle name="Total - Sub 5 2 2 2 20" xfId="54164"/>
    <cellStyle name="Total - Sub 5 2 2 2 21" xfId="54165"/>
    <cellStyle name="Total - Sub 5 2 2 2 3" xfId="54166"/>
    <cellStyle name="Total - Sub 5 2 2 2 4" xfId="54167"/>
    <cellStyle name="Total - Sub 5 2 2 2 5" xfId="54168"/>
    <cellStyle name="Total - Sub 5 2 2 2 6" xfId="54169"/>
    <cellStyle name="Total - Sub 5 2 2 2 7" xfId="54170"/>
    <cellStyle name="Total - Sub 5 2 2 2 8" xfId="54171"/>
    <cellStyle name="Total - Sub 5 2 2 2 9" xfId="54172"/>
    <cellStyle name="Total - Sub 5 2 2 20" xfId="54173"/>
    <cellStyle name="Total - Sub 5 2 2 21" xfId="54174"/>
    <cellStyle name="Total - Sub 5 2 2 22" xfId="54175"/>
    <cellStyle name="Total - Sub 5 2 2 3" xfId="54176"/>
    <cellStyle name="Total - Sub 5 2 2 4" xfId="54177"/>
    <cellStyle name="Total - Sub 5 2 2 5" xfId="54178"/>
    <cellStyle name="Total - Sub 5 2 2 6" xfId="54179"/>
    <cellStyle name="Total - Sub 5 2 2 7" xfId="54180"/>
    <cellStyle name="Total - Sub 5 2 2 8" xfId="54181"/>
    <cellStyle name="Total - Sub 5 2 2 9" xfId="54182"/>
    <cellStyle name="Total - Sub 5 2 20" xfId="54183"/>
    <cellStyle name="Total - Sub 5 2 21" xfId="54184"/>
    <cellStyle name="Total - Sub 5 2 22" xfId="54185"/>
    <cellStyle name="Total - Sub 5 2 23" xfId="54186"/>
    <cellStyle name="Total - Sub 5 2 3" xfId="54187"/>
    <cellStyle name="Total - Sub 5 2 4" xfId="54188"/>
    <cellStyle name="Total - Sub 5 2 5" xfId="54189"/>
    <cellStyle name="Total - Sub 5 2 6" xfId="54190"/>
    <cellStyle name="Total - Sub 5 2 7" xfId="54191"/>
    <cellStyle name="Total - Sub 5 2 8" xfId="54192"/>
    <cellStyle name="Total - Sub 5 2 9" xfId="54193"/>
    <cellStyle name="Total - Sub 5 20" xfId="54194"/>
    <cellStyle name="Total - Sub 5 21" xfId="54195"/>
    <cellStyle name="Total - Sub 5 22" xfId="54196"/>
    <cellStyle name="Total - Sub 5 23" xfId="54197"/>
    <cellStyle name="Total - Sub 5 24" xfId="54198"/>
    <cellStyle name="Total - Sub 5 25" xfId="54199"/>
    <cellStyle name="Total - Sub 5 3" xfId="54200"/>
    <cellStyle name="Total - Sub 5 3 10" xfId="54201"/>
    <cellStyle name="Total - Sub 5 3 11" xfId="54202"/>
    <cellStyle name="Total - Sub 5 3 12" xfId="54203"/>
    <cellStyle name="Total - Sub 5 3 13" xfId="54204"/>
    <cellStyle name="Total - Sub 5 3 14" xfId="54205"/>
    <cellStyle name="Total - Sub 5 3 15" xfId="54206"/>
    <cellStyle name="Total - Sub 5 3 16" xfId="54207"/>
    <cellStyle name="Total - Sub 5 3 17" xfId="54208"/>
    <cellStyle name="Total - Sub 5 3 18" xfId="54209"/>
    <cellStyle name="Total - Sub 5 3 19" xfId="54210"/>
    <cellStyle name="Total - Sub 5 3 2" xfId="54211"/>
    <cellStyle name="Total - Sub 5 3 2 10" xfId="54212"/>
    <cellStyle name="Total - Sub 5 3 2 11" xfId="54213"/>
    <cellStyle name="Total - Sub 5 3 2 12" xfId="54214"/>
    <cellStyle name="Total - Sub 5 3 2 13" xfId="54215"/>
    <cellStyle name="Total - Sub 5 3 2 14" xfId="54216"/>
    <cellStyle name="Total - Sub 5 3 2 15" xfId="54217"/>
    <cellStyle name="Total - Sub 5 3 2 16" xfId="54218"/>
    <cellStyle name="Total - Sub 5 3 2 17" xfId="54219"/>
    <cellStyle name="Total - Sub 5 3 2 18" xfId="54220"/>
    <cellStyle name="Total - Sub 5 3 2 19" xfId="54221"/>
    <cellStyle name="Total - Sub 5 3 2 2" xfId="54222"/>
    <cellStyle name="Total - Sub 5 3 2 20" xfId="54223"/>
    <cellStyle name="Total - Sub 5 3 2 21" xfId="54224"/>
    <cellStyle name="Total - Sub 5 3 2 3" xfId="54225"/>
    <cellStyle name="Total - Sub 5 3 2 4" xfId="54226"/>
    <cellStyle name="Total - Sub 5 3 2 5" xfId="54227"/>
    <cellStyle name="Total - Sub 5 3 2 6" xfId="54228"/>
    <cellStyle name="Total - Sub 5 3 2 7" xfId="54229"/>
    <cellStyle name="Total - Sub 5 3 2 8" xfId="54230"/>
    <cellStyle name="Total - Sub 5 3 2 9" xfId="54231"/>
    <cellStyle name="Total - Sub 5 3 20" xfId="54232"/>
    <cellStyle name="Total - Sub 5 3 21" xfId="54233"/>
    <cellStyle name="Total - Sub 5 3 22" xfId="54234"/>
    <cellStyle name="Total - Sub 5 3 3" xfId="54235"/>
    <cellStyle name="Total - Sub 5 3 4" xfId="54236"/>
    <cellStyle name="Total - Sub 5 3 5" xfId="54237"/>
    <cellStyle name="Total - Sub 5 3 6" xfId="54238"/>
    <cellStyle name="Total - Sub 5 3 7" xfId="54239"/>
    <cellStyle name="Total - Sub 5 3 8" xfId="54240"/>
    <cellStyle name="Total - Sub 5 3 9" xfId="54241"/>
    <cellStyle name="Total - Sub 5 4" xfId="54242"/>
    <cellStyle name="Total - Sub 5 5" xfId="54243"/>
    <cellStyle name="Total - Sub 5 6" xfId="54244"/>
    <cellStyle name="Total - Sub 5 7" xfId="54245"/>
    <cellStyle name="Total - Sub 5 8" xfId="54246"/>
    <cellStyle name="Total - Sub 5 9" xfId="54247"/>
    <cellStyle name="Total - Sub 6" xfId="54248"/>
    <cellStyle name="Total - Sub 6 10" xfId="54249"/>
    <cellStyle name="Total - Sub 6 11" xfId="54250"/>
    <cellStyle name="Total - Sub 6 12" xfId="54251"/>
    <cellStyle name="Total - Sub 6 13" xfId="54252"/>
    <cellStyle name="Total - Sub 6 14" xfId="54253"/>
    <cellStyle name="Total - Sub 6 15" xfId="54254"/>
    <cellStyle name="Total - Sub 6 16" xfId="54255"/>
    <cellStyle name="Total - Sub 6 17" xfId="54256"/>
    <cellStyle name="Total - Sub 6 18" xfId="54257"/>
    <cellStyle name="Total - Sub 6 19" xfId="54258"/>
    <cellStyle name="Total - Sub 6 2" xfId="54259"/>
    <cellStyle name="Total - Sub 6 2 10" xfId="54260"/>
    <cellStyle name="Total - Sub 6 2 11" xfId="54261"/>
    <cellStyle name="Total - Sub 6 2 12" xfId="54262"/>
    <cellStyle name="Total - Sub 6 2 13" xfId="54263"/>
    <cellStyle name="Total - Sub 6 2 14" xfId="54264"/>
    <cellStyle name="Total - Sub 6 2 15" xfId="54265"/>
    <cellStyle name="Total - Sub 6 2 16" xfId="54266"/>
    <cellStyle name="Total - Sub 6 2 17" xfId="54267"/>
    <cellStyle name="Total - Sub 6 2 18" xfId="54268"/>
    <cellStyle name="Total - Sub 6 2 19" xfId="54269"/>
    <cellStyle name="Total - Sub 6 2 2" xfId="54270"/>
    <cellStyle name="Total - Sub 6 2 2 10" xfId="54271"/>
    <cellStyle name="Total - Sub 6 2 2 11" xfId="54272"/>
    <cellStyle name="Total - Sub 6 2 2 12" xfId="54273"/>
    <cellStyle name="Total - Sub 6 2 2 13" xfId="54274"/>
    <cellStyle name="Total - Sub 6 2 2 14" xfId="54275"/>
    <cellStyle name="Total - Sub 6 2 2 15" xfId="54276"/>
    <cellStyle name="Total - Sub 6 2 2 16" xfId="54277"/>
    <cellStyle name="Total - Sub 6 2 2 17" xfId="54278"/>
    <cellStyle name="Total - Sub 6 2 2 18" xfId="54279"/>
    <cellStyle name="Total - Sub 6 2 2 19" xfId="54280"/>
    <cellStyle name="Total - Sub 6 2 2 2" xfId="54281"/>
    <cellStyle name="Total - Sub 6 2 2 2 10" xfId="54282"/>
    <cellStyle name="Total - Sub 6 2 2 2 11" xfId="54283"/>
    <cellStyle name="Total - Sub 6 2 2 2 12" xfId="54284"/>
    <cellStyle name="Total - Sub 6 2 2 2 13" xfId="54285"/>
    <cellStyle name="Total - Sub 6 2 2 2 14" xfId="54286"/>
    <cellStyle name="Total - Sub 6 2 2 2 15" xfId="54287"/>
    <cellStyle name="Total - Sub 6 2 2 2 16" xfId="54288"/>
    <cellStyle name="Total - Sub 6 2 2 2 17" xfId="54289"/>
    <cellStyle name="Total - Sub 6 2 2 2 18" xfId="54290"/>
    <cellStyle name="Total - Sub 6 2 2 2 19" xfId="54291"/>
    <cellStyle name="Total - Sub 6 2 2 2 2" xfId="54292"/>
    <cellStyle name="Total - Sub 6 2 2 2 20" xfId="54293"/>
    <cellStyle name="Total - Sub 6 2 2 2 21" xfId="54294"/>
    <cellStyle name="Total - Sub 6 2 2 2 3" xfId="54295"/>
    <cellStyle name="Total - Sub 6 2 2 2 4" xfId="54296"/>
    <cellStyle name="Total - Sub 6 2 2 2 5" xfId="54297"/>
    <cellStyle name="Total - Sub 6 2 2 2 6" xfId="54298"/>
    <cellStyle name="Total - Sub 6 2 2 2 7" xfId="54299"/>
    <cellStyle name="Total - Sub 6 2 2 2 8" xfId="54300"/>
    <cellStyle name="Total - Sub 6 2 2 2 9" xfId="54301"/>
    <cellStyle name="Total - Sub 6 2 2 20" xfId="54302"/>
    <cellStyle name="Total - Sub 6 2 2 21" xfId="54303"/>
    <cellStyle name="Total - Sub 6 2 2 22" xfId="54304"/>
    <cellStyle name="Total - Sub 6 2 2 3" xfId="54305"/>
    <cellStyle name="Total - Sub 6 2 2 4" xfId="54306"/>
    <cellStyle name="Total - Sub 6 2 2 5" xfId="54307"/>
    <cellStyle name="Total - Sub 6 2 2 6" xfId="54308"/>
    <cellStyle name="Total - Sub 6 2 2 7" xfId="54309"/>
    <cellStyle name="Total - Sub 6 2 2 8" xfId="54310"/>
    <cellStyle name="Total - Sub 6 2 2 9" xfId="54311"/>
    <cellStyle name="Total - Sub 6 2 20" xfId="54312"/>
    <cellStyle name="Total - Sub 6 2 21" xfId="54313"/>
    <cellStyle name="Total - Sub 6 2 22" xfId="54314"/>
    <cellStyle name="Total - Sub 6 2 23" xfId="54315"/>
    <cellStyle name="Total - Sub 6 2 3" xfId="54316"/>
    <cellStyle name="Total - Sub 6 2 4" xfId="54317"/>
    <cellStyle name="Total - Sub 6 2 5" xfId="54318"/>
    <cellStyle name="Total - Sub 6 2 6" xfId="54319"/>
    <cellStyle name="Total - Sub 6 2 7" xfId="54320"/>
    <cellStyle name="Total - Sub 6 2 8" xfId="54321"/>
    <cellStyle name="Total - Sub 6 2 9" xfId="54322"/>
    <cellStyle name="Total - Sub 6 20" xfId="54323"/>
    <cellStyle name="Total - Sub 6 21" xfId="54324"/>
    <cellStyle name="Total - Sub 6 22" xfId="54325"/>
    <cellStyle name="Total - Sub 6 23" xfId="54326"/>
    <cellStyle name="Total - Sub 6 24" xfId="54327"/>
    <cellStyle name="Total - Sub 6 25" xfId="54328"/>
    <cellStyle name="Total - Sub 6 3" xfId="54329"/>
    <cellStyle name="Total - Sub 6 3 10" xfId="54330"/>
    <cellStyle name="Total - Sub 6 3 11" xfId="54331"/>
    <cellStyle name="Total - Sub 6 3 12" xfId="54332"/>
    <cellStyle name="Total - Sub 6 3 13" xfId="54333"/>
    <cellStyle name="Total - Sub 6 3 14" xfId="54334"/>
    <cellStyle name="Total - Sub 6 3 15" xfId="54335"/>
    <cellStyle name="Total - Sub 6 3 16" xfId="54336"/>
    <cellStyle name="Total - Sub 6 3 17" xfId="54337"/>
    <cellStyle name="Total - Sub 6 3 18" xfId="54338"/>
    <cellStyle name="Total - Sub 6 3 19" xfId="54339"/>
    <cellStyle name="Total - Sub 6 3 2" xfId="54340"/>
    <cellStyle name="Total - Sub 6 3 2 10" xfId="54341"/>
    <cellStyle name="Total - Sub 6 3 2 11" xfId="54342"/>
    <cellStyle name="Total - Sub 6 3 2 12" xfId="54343"/>
    <cellStyle name="Total - Sub 6 3 2 13" xfId="54344"/>
    <cellStyle name="Total - Sub 6 3 2 14" xfId="54345"/>
    <cellStyle name="Total - Sub 6 3 2 15" xfId="54346"/>
    <cellStyle name="Total - Sub 6 3 2 16" xfId="54347"/>
    <cellStyle name="Total - Sub 6 3 2 17" xfId="54348"/>
    <cellStyle name="Total - Sub 6 3 2 18" xfId="54349"/>
    <cellStyle name="Total - Sub 6 3 2 19" xfId="54350"/>
    <cellStyle name="Total - Sub 6 3 2 2" xfId="54351"/>
    <cellStyle name="Total - Sub 6 3 2 20" xfId="54352"/>
    <cellStyle name="Total - Sub 6 3 2 21" xfId="54353"/>
    <cellStyle name="Total - Sub 6 3 2 3" xfId="54354"/>
    <cellStyle name="Total - Sub 6 3 2 4" xfId="54355"/>
    <cellStyle name="Total - Sub 6 3 2 5" xfId="54356"/>
    <cellStyle name="Total - Sub 6 3 2 6" xfId="54357"/>
    <cellStyle name="Total - Sub 6 3 2 7" xfId="54358"/>
    <cellStyle name="Total - Sub 6 3 2 8" xfId="54359"/>
    <cellStyle name="Total - Sub 6 3 2 9" xfId="54360"/>
    <cellStyle name="Total - Sub 6 3 20" xfId="54361"/>
    <cellStyle name="Total - Sub 6 3 21" xfId="54362"/>
    <cellStyle name="Total - Sub 6 3 22" xfId="54363"/>
    <cellStyle name="Total - Sub 6 3 3" xfId="54364"/>
    <cellStyle name="Total - Sub 6 3 4" xfId="54365"/>
    <cellStyle name="Total - Sub 6 3 5" xfId="54366"/>
    <cellStyle name="Total - Sub 6 3 6" xfId="54367"/>
    <cellStyle name="Total - Sub 6 3 7" xfId="54368"/>
    <cellStyle name="Total - Sub 6 3 8" xfId="54369"/>
    <cellStyle name="Total - Sub 6 3 9" xfId="54370"/>
    <cellStyle name="Total - Sub 6 4" xfId="54371"/>
    <cellStyle name="Total - Sub 6 5" xfId="54372"/>
    <cellStyle name="Total - Sub 6 6" xfId="54373"/>
    <cellStyle name="Total - Sub 6 7" xfId="54374"/>
    <cellStyle name="Total - Sub 6 8" xfId="54375"/>
    <cellStyle name="Total - Sub 6 9" xfId="54376"/>
    <cellStyle name="Total - Sub 7" xfId="54377"/>
    <cellStyle name="Total - Sub 7 10" xfId="54378"/>
    <cellStyle name="Total - Sub 7 11" xfId="54379"/>
    <cellStyle name="Total - Sub 7 12" xfId="54380"/>
    <cellStyle name="Total - Sub 7 13" xfId="54381"/>
    <cellStyle name="Total - Sub 7 14" xfId="54382"/>
    <cellStyle name="Total - Sub 7 15" xfId="54383"/>
    <cellStyle name="Total - Sub 7 16" xfId="54384"/>
    <cellStyle name="Total - Sub 7 17" xfId="54385"/>
    <cellStyle name="Total - Sub 7 18" xfId="54386"/>
    <cellStyle name="Total - Sub 7 19" xfId="54387"/>
    <cellStyle name="Total - Sub 7 2" xfId="54388"/>
    <cellStyle name="Total - Sub 7 2 10" xfId="54389"/>
    <cellStyle name="Total - Sub 7 2 11" xfId="54390"/>
    <cellStyle name="Total - Sub 7 2 12" xfId="54391"/>
    <cellStyle name="Total - Sub 7 2 13" xfId="54392"/>
    <cellStyle name="Total - Sub 7 2 14" xfId="54393"/>
    <cellStyle name="Total - Sub 7 2 15" xfId="54394"/>
    <cellStyle name="Total - Sub 7 2 16" xfId="54395"/>
    <cellStyle name="Total - Sub 7 2 17" xfId="54396"/>
    <cellStyle name="Total - Sub 7 2 18" xfId="54397"/>
    <cellStyle name="Total - Sub 7 2 19" xfId="54398"/>
    <cellStyle name="Total - Sub 7 2 2" xfId="54399"/>
    <cellStyle name="Total - Sub 7 2 2 10" xfId="54400"/>
    <cellStyle name="Total - Sub 7 2 2 11" xfId="54401"/>
    <cellStyle name="Total - Sub 7 2 2 12" xfId="54402"/>
    <cellStyle name="Total - Sub 7 2 2 13" xfId="54403"/>
    <cellStyle name="Total - Sub 7 2 2 14" xfId="54404"/>
    <cellStyle name="Total - Sub 7 2 2 15" xfId="54405"/>
    <cellStyle name="Total - Sub 7 2 2 16" xfId="54406"/>
    <cellStyle name="Total - Sub 7 2 2 17" xfId="54407"/>
    <cellStyle name="Total - Sub 7 2 2 18" xfId="54408"/>
    <cellStyle name="Total - Sub 7 2 2 19" xfId="54409"/>
    <cellStyle name="Total - Sub 7 2 2 2" xfId="54410"/>
    <cellStyle name="Total - Sub 7 2 2 2 10" xfId="54411"/>
    <cellStyle name="Total - Sub 7 2 2 2 11" xfId="54412"/>
    <cellStyle name="Total - Sub 7 2 2 2 12" xfId="54413"/>
    <cellStyle name="Total - Sub 7 2 2 2 13" xfId="54414"/>
    <cellStyle name="Total - Sub 7 2 2 2 14" xfId="54415"/>
    <cellStyle name="Total - Sub 7 2 2 2 15" xfId="54416"/>
    <cellStyle name="Total - Sub 7 2 2 2 16" xfId="54417"/>
    <cellStyle name="Total - Sub 7 2 2 2 17" xfId="54418"/>
    <cellStyle name="Total - Sub 7 2 2 2 18" xfId="54419"/>
    <cellStyle name="Total - Sub 7 2 2 2 19" xfId="54420"/>
    <cellStyle name="Total - Sub 7 2 2 2 2" xfId="54421"/>
    <cellStyle name="Total - Sub 7 2 2 2 20" xfId="54422"/>
    <cellStyle name="Total - Sub 7 2 2 2 21" xfId="54423"/>
    <cellStyle name="Total - Sub 7 2 2 2 3" xfId="54424"/>
    <cellStyle name="Total - Sub 7 2 2 2 4" xfId="54425"/>
    <cellStyle name="Total - Sub 7 2 2 2 5" xfId="54426"/>
    <cellStyle name="Total - Sub 7 2 2 2 6" xfId="54427"/>
    <cellStyle name="Total - Sub 7 2 2 2 7" xfId="54428"/>
    <cellStyle name="Total - Sub 7 2 2 2 8" xfId="54429"/>
    <cellStyle name="Total - Sub 7 2 2 2 9" xfId="54430"/>
    <cellStyle name="Total - Sub 7 2 2 20" xfId="54431"/>
    <cellStyle name="Total - Sub 7 2 2 21" xfId="54432"/>
    <cellStyle name="Total - Sub 7 2 2 22" xfId="54433"/>
    <cellStyle name="Total - Sub 7 2 2 3" xfId="54434"/>
    <cellStyle name="Total - Sub 7 2 2 4" xfId="54435"/>
    <cellStyle name="Total - Sub 7 2 2 5" xfId="54436"/>
    <cellStyle name="Total - Sub 7 2 2 6" xfId="54437"/>
    <cellStyle name="Total - Sub 7 2 2 7" xfId="54438"/>
    <cellStyle name="Total - Sub 7 2 2 8" xfId="54439"/>
    <cellStyle name="Total - Sub 7 2 2 9" xfId="54440"/>
    <cellStyle name="Total - Sub 7 2 20" xfId="54441"/>
    <cellStyle name="Total - Sub 7 2 21" xfId="54442"/>
    <cellStyle name="Total - Sub 7 2 22" xfId="54443"/>
    <cellStyle name="Total - Sub 7 2 23" xfId="54444"/>
    <cellStyle name="Total - Sub 7 2 3" xfId="54445"/>
    <cellStyle name="Total - Sub 7 2 4" xfId="54446"/>
    <cellStyle name="Total - Sub 7 2 5" xfId="54447"/>
    <cellStyle name="Total - Sub 7 2 6" xfId="54448"/>
    <cellStyle name="Total - Sub 7 2 7" xfId="54449"/>
    <cellStyle name="Total - Sub 7 2 8" xfId="54450"/>
    <cellStyle name="Total - Sub 7 2 9" xfId="54451"/>
    <cellStyle name="Total - Sub 7 20" xfId="54452"/>
    <cellStyle name="Total - Sub 7 21" xfId="54453"/>
    <cellStyle name="Total - Sub 7 22" xfId="54454"/>
    <cellStyle name="Total - Sub 7 23" xfId="54455"/>
    <cellStyle name="Total - Sub 7 24" xfId="54456"/>
    <cellStyle name="Total - Sub 7 25" xfId="54457"/>
    <cellStyle name="Total - Sub 7 3" xfId="54458"/>
    <cellStyle name="Total - Sub 7 3 10" xfId="54459"/>
    <cellStyle name="Total - Sub 7 3 11" xfId="54460"/>
    <cellStyle name="Total - Sub 7 3 12" xfId="54461"/>
    <cellStyle name="Total - Sub 7 3 13" xfId="54462"/>
    <cellStyle name="Total - Sub 7 3 14" xfId="54463"/>
    <cellStyle name="Total - Sub 7 3 15" xfId="54464"/>
    <cellStyle name="Total - Sub 7 3 16" xfId="54465"/>
    <cellStyle name="Total - Sub 7 3 17" xfId="54466"/>
    <cellStyle name="Total - Sub 7 3 18" xfId="54467"/>
    <cellStyle name="Total - Sub 7 3 19" xfId="54468"/>
    <cellStyle name="Total - Sub 7 3 2" xfId="54469"/>
    <cellStyle name="Total - Sub 7 3 2 10" xfId="54470"/>
    <cellStyle name="Total - Sub 7 3 2 11" xfId="54471"/>
    <cellStyle name="Total - Sub 7 3 2 12" xfId="54472"/>
    <cellStyle name="Total - Sub 7 3 2 13" xfId="54473"/>
    <cellStyle name="Total - Sub 7 3 2 14" xfId="54474"/>
    <cellStyle name="Total - Sub 7 3 2 15" xfId="54475"/>
    <cellStyle name="Total - Sub 7 3 2 16" xfId="54476"/>
    <cellStyle name="Total - Sub 7 3 2 17" xfId="54477"/>
    <cellStyle name="Total - Sub 7 3 2 18" xfId="54478"/>
    <cellStyle name="Total - Sub 7 3 2 19" xfId="54479"/>
    <cellStyle name="Total - Sub 7 3 2 2" xfId="54480"/>
    <cellStyle name="Total - Sub 7 3 2 20" xfId="54481"/>
    <cellStyle name="Total - Sub 7 3 2 21" xfId="54482"/>
    <cellStyle name="Total - Sub 7 3 2 3" xfId="54483"/>
    <cellStyle name="Total - Sub 7 3 2 4" xfId="54484"/>
    <cellStyle name="Total - Sub 7 3 2 5" xfId="54485"/>
    <cellStyle name="Total - Sub 7 3 2 6" xfId="54486"/>
    <cellStyle name="Total - Sub 7 3 2 7" xfId="54487"/>
    <cellStyle name="Total - Sub 7 3 2 8" xfId="54488"/>
    <cellStyle name="Total - Sub 7 3 2 9" xfId="54489"/>
    <cellStyle name="Total - Sub 7 3 20" xfId="54490"/>
    <cellStyle name="Total - Sub 7 3 21" xfId="54491"/>
    <cellStyle name="Total - Sub 7 3 22" xfId="54492"/>
    <cellStyle name="Total - Sub 7 3 3" xfId="54493"/>
    <cellStyle name="Total - Sub 7 3 4" xfId="54494"/>
    <cellStyle name="Total - Sub 7 3 5" xfId="54495"/>
    <cellStyle name="Total - Sub 7 3 6" xfId="54496"/>
    <cellStyle name="Total - Sub 7 3 7" xfId="54497"/>
    <cellStyle name="Total - Sub 7 3 8" xfId="54498"/>
    <cellStyle name="Total - Sub 7 3 9" xfId="54499"/>
    <cellStyle name="Total - Sub 7 4" xfId="54500"/>
    <cellStyle name="Total - Sub 7 5" xfId="54501"/>
    <cellStyle name="Total - Sub 7 6" xfId="54502"/>
    <cellStyle name="Total - Sub 7 7" xfId="54503"/>
    <cellStyle name="Total - Sub 7 8" xfId="54504"/>
    <cellStyle name="Total - Sub 7 9" xfId="54505"/>
    <cellStyle name="Total - Sub 8" xfId="54506"/>
    <cellStyle name="Total - Sub 8 10" xfId="54507"/>
    <cellStyle name="Total - Sub 8 11" xfId="54508"/>
    <cellStyle name="Total - Sub 8 12" xfId="54509"/>
    <cellStyle name="Total - Sub 8 13" xfId="54510"/>
    <cellStyle name="Total - Sub 8 14" xfId="54511"/>
    <cellStyle name="Total - Sub 8 15" xfId="54512"/>
    <cellStyle name="Total - Sub 8 16" xfId="54513"/>
    <cellStyle name="Total - Sub 8 17" xfId="54514"/>
    <cellStyle name="Total - Sub 8 18" xfId="54515"/>
    <cellStyle name="Total - Sub 8 19" xfId="54516"/>
    <cellStyle name="Total - Sub 8 2" xfId="54517"/>
    <cellStyle name="Total - Sub 8 2 10" xfId="54518"/>
    <cellStyle name="Total - Sub 8 2 11" xfId="54519"/>
    <cellStyle name="Total - Sub 8 2 12" xfId="54520"/>
    <cellStyle name="Total - Sub 8 2 13" xfId="54521"/>
    <cellStyle name="Total - Sub 8 2 14" xfId="54522"/>
    <cellStyle name="Total - Sub 8 2 15" xfId="54523"/>
    <cellStyle name="Total - Sub 8 2 16" xfId="54524"/>
    <cellStyle name="Total - Sub 8 2 17" xfId="54525"/>
    <cellStyle name="Total - Sub 8 2 18" xfId="54526"/>
    <cellStyle name="Total - Sub 8 2 19" xfId="54527"/>
    <cellStyle name="Total - Sub 8 2 2" xfId="54528"/>
    <cellStyle name="Total - Sub 8 2 20" xfId="54529"/>
    <cellStyle name="Total - Sub 8 2 21" xfId="54530"/>
    <cellStyle name="Total - Sub 8 2 3" xfId="54531"/>
    <cellStyle name="Total - Sub 8 2 4" xfId="54532"/>
    <cellStyle name="Total - Sub 8 2 5" xfId="54533"/>
    <cellStyle name="Total - Sub 8 2 6" xfId="54534"/>
    <cellStyle name="Total - Sub 8 2 7" xfId="54535"/>
    <cellStyle name="Total - Sub 8 2 8" xfId="54536"/>
    <cellStyle name="Total - Sub 8 2 9" xfId="54537"/>
    <cellStyle name="Total - Sub 8 20" xfId="54538"/>
    <cellStyle name="Total - Sub 8 21" xfId="54539"/>
    <cellStyle name="Total - Sub 8 22" xfId="54540"/>
    <cellStyle name="Total - Sub 8 3" xfId="54541"/>
    <cellStyle name="Total - Sub 8 4" xfId="54542"/>
    <cellStyle name="Total - Sub 8 5" xfId="54543"/>
    <cellStyle name="Total - Sub 8 6" xfId="54544"/>
    <cellStyle name="Total - Sub 8 7" xfId="54545"/>
    <cellStyle name="Total - Sub 8 8" xfId="54546"/>
    <cellStyle name="Total - Sub 8 9" xfId="54547"/>
    <cellStyle name="Total - Sub 9" xfId="54548"/>
    <cellStyle name="Total (line)" xfId="54549"/>
    <cellStyle name="Total (line) 10" xfId="54550"/>
    <cellStyle name="Total (line) 10 2" xfId="54551"/>
    <cellStyle name="Total (line) 10 3" xfId="54552"/>
    <cellStyle name="Total (line) 10 4" xfId="54553"/>
    <cellStyle name="Total (line) 10 5" xfId="54554"/>
    <cellStyle name="Total (line) 11" xfId="54555"/>
    <cellStyle name="Total (line) 11 2" xfId="54556"/>
    <cellStyle name="Total (line) 11 3" xfId="54557"/>
    <cellStyle name="Total (line) 11 4" xfId="54558"/>
    <cellStyle name="Total (line) 11 5" xfId="54559"/>
    <cellStyle name="Total (line) 12" xfId="54560"/>
    <cellStyle name="Total (line) 2" xfId="54561"/>
    <cellStyle name="Total (line) 2 10" xfId="54562"/>
    <cellStyle name="Total (line) 2 11" xfId="54563"/>
    <cellStyle name="Total (line) 2 12" xfId="54564"/>
    <cellStyle name="Total (line) 2 13" xfId="54565"/>
    <cellStyle name="Total (line) 2 14" xfId="54566"/>
    <cellStyle name="Total (line) 2 15" xfId="54567"/>
    <cellStyle name="Total (line) 2 16" xfId="54568"/>
    <cellStyle name="Total (line) 2 17" xfId="54569"/>
    <cellStyle name="Total (line) 2 18" xfId="54570"/>
    <cellStyle name="Total (line) 2 19" xfId="54571"/>
    <cellStyle name="Total (line) 2 2" xfId="54572"/>
    <cellStyle name="Total (line) 2 2 10" xfId="54573"/>
    <cellStyle name="Total (line) 2 2 11" xfId="54574"/>
    <cellStyle name="Total (line) 2 2 12" xfId="54575"/>
    <cellStyle name="Total (line) 2 2 13" xfId="54576"/>
    <cellStyle name="Total (line) 2 2 14" xfId="54577"/>
    <cellStyle name="Total (line) 2 2 15" xfId="54578"/>
    <cellStyle name="Total (line) 2 2 16" xfId="54579"/>
    <cellStyle name="Total (line) 2 2 17" xfId="54580"/>
    <cellStyle name="Total (line) 2 2 18" xfId="54581"/>
    <cellStyle name="Total (line) 2 2 19" xfId="54582"/>
    <cellStyle name="Total (line) 2 2 2" xfId="54583"/>
    <cellStyle name="Total (line) 2 2 2 10" xfId="54584"/>
    <cellStyle name="Total (line) 2 2 2 11" xfId="54585"/>
    <cellStyle name="Total (line) 2 2 2 12" xfId="54586"/>
    <cellStyle name="Total (line) 2 2 2 13" xfId="54587"/>
    <cellStyle name="Total (line) 2 2 2 14" xfId="54588"/>
    <cellStyle name="Total (line) 2 2 2 15" xfId="54589"/>
    <cellStyle name="Total (line) 2 2 2 16" xfId="54590"/>
    <cellStyle name="Total (line) 2 2 2 17" xfId="54591"/>
    <cellStyle name="Total (line) 2 2 2 18" xfId="54592"/>
    <cellStyle name="Total (line) 2 2 2 19" xfId="54593"/>
    <cellStyle name="Total (line) 2 2 2 2" xfId="54594"/>
    <cellStyle name="Total (line) 2 2 2 2 10" xfId="54595"/>
    <cellStyle name="Total (line) 2 2 2 2 11" xfId="54596"/>
    <cellStyle name="Total (line) 2 2 2 2 12" xfId="54597"/>
    <cellStyle name="Total (line) 2 2 2 2 13" xfId="54598"/>
    <cellStyle name="Total (line) 2 2 2 2 14" xfId="54599"/>
    <cellStyle name="Total (line) 2 2 2 2 15" xfId="54600"/>
    <cellStyle name="Total (line) 2 2 2 2 16" xfId="54601"/>
    <cellStyle name="Total (line) 2 2 2 2 17" xfId="54602"/>
    <cellStyle name="Total (line) 2 2 2 2 18" xfId="54603"/>
    <cellStyle name="Total (line) 2 2 2 2 19" xfId="54604"/>
    <cellStyle name="Total (line) 2 2 2 2 2" xfId="54605"/>
    <cellStyle name="Total (line) 2 2 2 2 20" xfId="54606"/>
    <cellStyle name="Total (line) 2 2 2 2 21" xfId="54607"/>
    <cellStyle name="Total (line) 2 2 2 2 22" xfId="54608"/>
    <cellStyle name="Total (line) 2 2 2 2 23" xfId="54609"/>
    <cellStyle name="Total (line) 2 2 2 2 24" xfId="54610"/>
    <cellStyle name="Total (line) 2 2 2 2 25" xfId="54611"/>
    <cellStyle name="Total (line) 2 2 2 2 26" xfId="54612"/>
    <cellStyle name="Total (line) 2 2 2 2 27" xfId="54613"/>
    <cellStyle name="Total (line) 2 2 2 2 28" xfId="54614"/>
    <cellStyle name="Total (line) 2 2 2 2 29" xfId="54615"/>
    <cellStyle name="Total (line) 2 2 2 2 3" xfId="54616"/>
    <cellStyle name="Total (line) 2 2 2 2 30" xfId="54617"/>
    <cellStyle name="Total (line) 2 2 2 2 31" xfId="54618"/>
    <cellStyle name="Total (line) 2 2 2 2 32" xfId="54619"/>
    <cellStyle name="Total (line) 2 2 2 2 33" xfId="54620"/>
    <cellStyle name="Total (line) 2 2 2 2 34" xfId="54621"/>
    <cellStyle name="Total (line) 2 2 2 2 35" xfId="54622"/>
    <cellStyle name="Total (line) 2 2 2 2 36" xfId="54623"/>
    <cellStyle name="Total (line) 2 2 2 2 37" xfId="54624"/>
    <cellStyle name="Total (line) 2 2 2 2 38" xfId="54625"/>
    <cellStyle name="Total (line) 2 2 2 2 39" xfId="54626"/>
    <cellStyle name="Total (line) 2 2 2 2 4" xfId="54627"/>
    <cellStyle name="Total (line) 2 2 2 2 40" xfId="54628"/>
    <cellStyle name="Total (line) 2 2 2 2 41" xfId="54629"/>
    <cellStyle name="Total (line) 2 2 2 2 42" xfId="54630"/>
    <cellStyle name="Total (line) 2 2 2 2 43" xfId="54631"/>
    <cellStyle name="Total (line) 2 2 2 2 44" xfId="54632"/>
    <cellStyle name="Total (line) 2 2 2 2 45" xfId="54633"/>
    <cellStyle name="Total (line) 2 2 2 2 46" xfId="54634"/>
    <cellStyle name="Total (line) 2 2 2 2 47" xfId="54635"/>
    <cellStyle name="Total (line) 2 2 2 2 48" xfId="54636"/>
    <cellStyle name="Total (line) 2 2 2 2 49" xfId="54637"/>
    <cellStyle name="Total (line) 2 2 2 2 5" xfId="54638"/>
    <cellStyle name="Total (line) 2 2 2 2 6" xfId="54639"/>
    <cellStyle name="Total (line) 2 2 2 2 7" xfId="54640"/>
    <cellStyle name="Total (line) 2 2 2 2 8" xfId="54641"/>
    <cellStyle name="Total (line) 2 2 2 2 9" xfId="54642"/>
    <cellStyle name="Total (line) 2 2 2 20" xfId="54643"/>
    <cellStyle name="Total (line) 2 2 2 21" xfId="54644"/>
    <cellStyle name="Total (line) 2 2 2 22" xfId="54645"/>
    <cellStyle name="Total (line) 2 2 2 23" xfId="54646"/>
    <cellStyle name="Total (line) 2 2 2 24" xfId="54647"/>
    <cellStyle name="Total (line) 2 2 2 25" xfId="54648"/>
    <cellStyle name="Total (line) 2 2 2 26" xfId="54649"/>
    <cellStyle name="Total (line) 2 2 2 27" xfId="54650"/>
    <cellStyle name="Total (line) 2 2 2 28" xfId="54651"/>
    <cellStyle name="Total (line) 2 2 2 29" xfId="54652"/>
    <cellStyle name="Total (line) 2 2 2 3" xfId="54653"/>
    <cellStyle name="Total (line) 2 2 2 30" xfId="54654"/>
    <cellStyle name="Total (line) 2 2 2 31" xfId="54655"/>
    <cellStyle name="Total (line) 2 2 2 32" xfId="54656"/>
    <cellStyle name="Total (line) 2 2 2 33" xfId="54657"/>
    <cellStyle name="Total (line) 2 2 2 34" xfId="54658"/>
    <cellStyle name="Total (line) 2 2 2 35" xfId="54659"/>
    <cellStyle name="Total (line) 2 2 2 36" xfId="54660"/>
    <cellStyle name="Total (line) 2 2 2 37" xfId="54661"/>
    <cellStyle name="Total (line) 2 2 2 38" xfId="54662"/>
    <cellStyle name="Total (line) 2 2 2 39" xfId="54663"/>
    <cellStyle name="Total (line) 2 2 2 4" xfId="54664"/>
    <cellStyle name="Total (line) 2 2 2 40" xfId="54665"/>
    <cellStyle name="Total (line) 2 2 2 41" xfId="54666"/>
    <cellStyle name="Total (line) 2 2 2 42" xfId="54667"/>
    <cellStyle name="Total (line) 2 2 2 43" xfId="54668"/>
    <cellStyle name="Total (line) 2 2 2 44" xfId="54669"/>
    <cellStyle name="Total (line) 2 2 2 45" xfId="54670"/>
    <cellStyle name="Total (line) 2 2 2 46" xfId="54671"/>
    <cellStyle name="Total (line) 2 2 2 47" xfId="54672"/>
    <cellStyle name="Total (line) 2 2 2 48" xfId="54673"/>
    <cellStyle name="Total (line) 2 2 2 49" xfId="54674"/>
    <cellStyle name="Total (line) 2 2 2 5" xfId="54675"/>
    <cellStyle name="Total (line) 2 2 2 50" xfId="54676"/>
    <cellStyle name="Total (line) 2 2 2 6" xfId="54677"/>
    <cellStyle name="Total (line) 2 2 2 7" xfId="54678"/>
    <cellStyle name="Total (line) 2 2 2 8" xfId="54679"/>
    <cellStyle name="Total (line) 2 2 2 9" xfId="54680"/>
    <cellStyle name="Total (line) 2 2 20" xfId="54681"/>
    <cellStyle name="Total (line) 2 2 21" xfId="54682"/>
    <cellStyle name="Total (line) 2 2 22" xfId="54683"/>
    <cellStyle name="Total (line) 2 2 23" xfId="54684"/>
    <cellStyle name="Total (line) 2 2 24" xfId="54685"/>
    <cellStyle name="Total (line) 2 2 25" xfId="54686"/>
    <cellStyle name="Total (line) 2 2 26" xfId="54687"/>
    <cellStyle name="Total (line) 2 2 27" xfId="54688"/>
    <cellStyle name="Total (line) 2 2 28" xfId="54689"/>
    <cellStyle name="Total (line) 2 2 29" xfId="54690"/>
    <cellStyle name="Total (line) 2 2 3" xfId="54691"/>
    <cellStyle name="Total (line) 2 2 3 2" xfId="54692"/>
    <cellStyle name="Total (line) 2 2 3 3" xfId="54693"/>
    <cellStyle name="Total (line) 2 2 3 4" xfId="54694"/>
    <cellStyle name="Total (line) 2 2 3 5" xfId="54695"/>
    <cellStyle name="Total (line) 2 2 3 6" xfId="54696"/>
    <cellStyle name="Total (line) 2 2 30" xfId="54697"/>
    <cellStyle name="Total (line) 2 2 31" xfId="54698"/>
    <cellStyle name="Total (line) 2 2 32" xfId="54699"/>
    <cellStyle name="Total (line) 2 2 33" xfId="54700"/>
    <cellStyle name="Total (line) 2 2 34" xfId="54701"/>
    <cellStyle name="Total (line) 2 2 35" xfId="54702"/>
    <cellStyle name="Total (line) 2 2 36" xfId="54703"/>
    <cellStyle name="Total (line) 2 2 37" xfId="54704"/>
    <cellStyle name="Total (line) 2 2 38" xfId="54705"/>
    <cellStyle name="Total (line) 2 2 39" xfId="54706"/>
    <cellStyle name="Total (line) 2 2 4" xfId="54707"/>
    <cellStyle name="Total (line) 2 2 4 2" xfId="54708"/>
    <cellStyle name="Total (line) 2 2 4 3" xfId="54709"/>
    <cellStyle name="Total (line) 2 2 4 4" xfId="54710"/>
    <cellStyle name="Total (line) 2 2 4 5" xfId="54711"/>
    <cellStyle name="Total (line) 2 2 4 6" xfId="54712"/>
    <cellStyle name="Total (line) 2 2 40" xfId="54713"/>
    <cellStyle name="Total (line) 2 2 41" xfId="54714"/>
    <cellStyle name="Total (line) 2 2 42" xfId="54715"/>
    <cellStyle name="Total (line) 2 2 43" xfId="54716"/>
    <cellStyle name="Total (line) 2 2 44" xfId="54717"/>
    <cellStyle name="Total (line) 2 2 45" xfId="54718"/>
    <cellStyle name="Total (line) 2 2 46" xfId="54719"/>
    <cellStyle name="Total (line) 2 2 5" xfId="54720"/>
    <cellStyle name="Total (line) 2 2 6" xfId="54721"/>
    <cellStyle name="Total (line) 2 2 7" xfId="54722"/>
    <cellStyle name="Total (line) 2 2 8" xfId="54723"/>
    <cellStyle name="Total (line) 2 2 9" xfId="54724"/>
    <cellStyle name="Total (line) 2 20" xfId="54725"/>
    <cellStyle name="Total (line) 2 21" xfId="54726"/>
    <cellStyle name="Total (line) 2 22" xfId="54727"/>
    <cellStyle name="Total (line) 2 23" xfId="54728"/>
    <cellStyle name="Total (line) 2 24" xfId="54729"/>
    <cellStyle name="Total (line) 2 25" xfId="54730"/>
    <cellStyle name="Total (line) 2 26" xfId="54731"/>
    <cellStyle name="Total (line) 2 27" xfId="54732"/>
    <cellStyle name="Total (line) 2 28" xfId="54733"/>
    <cellStyle name="Total (line) 2 29" xfId="54734"/>
    <cellStyle name="Total (line) 2 3" xfId="54735"/>
    <cellStyle name="Total (line) 2 3 10" xfId="54736"/>
    <cellStyle name="Total (line) 2 3 11" xfId="54737"/>
    <cellStyle name="Total (line) 2 3 12" xfId="54738"/>
    <cellStyle name="Total (line) 2 3 13" xfId="54739"/>
    <cellStyle name="Total (line) 2 3 14" xfId="54740"/>
    <cellStyle name="Total (line) 2 3 15" xfId="54741"/>
    <cellStyle name="Total (line) 2 3 16" xfId="54742"/>
    <cellStyle name="Total (line) 2 3 17" xfId="54743"/>
    <cellStyle name="Total (line) 2 3 18" xfId="54744"/>
    <cellStyle name="Total (line) 2 3 19" xfId="54745"/>
    <cellStyle name="Total (line) 2 3 2" xfId="54746"/>
    <cellStyle name="Total (line) 2 3 2 10" xfId="54747"/>
    <cellStyle name="Total (line) 2 3 2 11" xfId="54748"/>
    <cellStyle name="Total (line) 2 3 2 12" xfId="54749"/>
    <cellStyle name="Total (line) 2 3 2 13" xfId="54750"/>
    <cellStyle name="Total (line) 2 3 2 14" xfId="54751"/>
    <cellStyle name="Total (line) 2 3 2 15" xfId="54752"/>
    <cellStyle name="Total (line) 2 3 2 16" xfId="54753"/>
    <cellStyle name="Total (line) 2 3 2 17" xfId="54754"/>
    <cellStyle name="Total (line) 2 3 2 18" xfId="54755"/>
    <cellStyle name="Total (line) 2 3 2 19" xfId="54756"/>
    <cellStyle name="Total (line) 2 3 2 2" xfId="54757"/>
    <cellStyle name="Total (line) 2 3 2 20" xfId="54758"/>
    <cellStyle name="Total (line) 2 3 2 21" xfId="54759"/>
    <cellStyle name="Total (line) 2 3 2 22" xfId="54760"/>
    <cellStyle name="Total (line) 2 3 2 23" xfId="54761"/>
    <cellStyle name="Total (line) 2 3 2 24" xfId="54762"/>
    <cellStyle name="Total (line) 2 3 2 25" xfId="54763"/>
    <cellStyle name="Total (line) 2 3 2 26" xfId="54764"/>
    <cellStyle name="Total (line) 2 3 2 27" xfId="54765"/>
    <cellStyle name="Total (line) 2 3 2 28" xfId="54766"/>
    <cellStyle name="Total (line) 2 3 2 29" xfId="54767"/>
    <cellStyle name="Total (line) 2 3 2 3" xfId="54768"/>
    <cellStyle name="Total (line) 2 3 2 30" xfId="54769"/>
    <cellStyle name="Total (line) 2 3 2 31" xfId="54770"/>
    <cellStyle name="Total (line) 2 3 2 32" xfId="54771"/>
    <cellStyle name="Total (line) 2 3 2 33" xfId="54772"/>
    <cellStyle name="Total (line) 2 3 2 34" xfId="54773"/>
    <cellStyle name="Total (line) 2 3 2 35" xfId="54774"/>
    <cellStyle name="Total (line) 2 3 2 36" xfId="54775"/>
    <cellStyle name="Total (line) 2 3 2 37" xfId="54776"/>
    <cellStyle name="Total (line) 2 3 2 38" xfId="54777"/>
    <cellStyle name="Total (line) 2 3 2 39" xfId="54778"/>
    <cellStyle name="Total (line) 2 3 2 4" xfId="54779"/>
    <cellStyle name="Total (line) 2 3 2 40" xfId="54780"/>
    <cellStyle name="Total (line) 2 3 2 41" xfId="54781"/>
    <cellStyle name="Total (line) 2 3 2 42" xfId="54782"/>
    <cellStyle name="Total (line) 2 3 2 43" xfId="54783"/>
    <cellStyle name="Total (line) 2 3 2 44" xfId="54784"/>
    <cellStyle name="Total (line) 2 3 2 45" xfId="54785"/>
    <cellStyle name="Total (line) 2 3 2 46" xfId="54786"/>
    <cellStyle name="Total (line) 2 3 2 47" xfId="54787"/>
    <cellStyle name="Total (line) 2 3 2 48" xfId="54788"/>
    <cellStyle name="Total (line) 2 3 2 49" xfId="54789"/>
    <cellStyle name="Total (line) 2 3 2 5" xfId="54790"/>
    <cellStyle name="Total (line) 2 3 2 6" xfId="54791"/>
    <cellStyle name="Total (line) 2 3 2 7" xfId="54792"/>
    <cellStyle name="Total (line) 2 3 2 8" xfId="54793"/>
    <cellStyle name="Total (line) 2 3 2 9" xfId="54794"/>
    <cellStyle name="Total (line) 2 3 20" xfId="54795"/>
    <cellStyle name="Total (line) 2 3 21" xfId="54796"/>
    <cellStyle name="Total (line) 2 3 22" xfId="54797"/>
    <cellStyle name="Total (line) 2 3 23" xfId="54798"/>
    <cellStyle name="Total (line) 2 3 24" xfId="54799"/>
    <cellStyle name="Total (line) 2 3 25" xfId="54800"/>
    <cellStyle name="Total (line) 2 3 26" xfId="54801"/>
    <cellStyle name="Total (line) 2 3 27" xfId="54802"/>
    <cellStyle name="Total (line) 2 3 28" xfId="54803"/>
    <cellStyle name="Total (line) 2 3 29" xfId="54804"/>
    <cellStyle name="Total (line) 2 3 3" xfId="54805"/>
    <cellStyle name="Total (line) 2 3 30" xfId="54806"/>
    <cellStyle name="Total (line) 2 3 31" xfId="54807"/>
    <cellStyle name="Total (line) 2 3 32" xfId="54808"/>
    <cellStyle name="Total (line) 2 3 33" xfId="54809"/>
    <cellStyle name="Total (line) 2 3 34" xfId="54810"/>
    <cellStyle name="Total (line) 2 3 35" xfId="54811"/>
    <cellStyle name="Total (line) 2 3 36" xfId="54812"/>
    <cellStyle name="Total (line) 2 3 37" xfId="54813"/>
    <cellStyle name="Total (line) 2 3 38" xfId="54814"/>
    <cellStyle name="Total (line) 2 3 39" xfId="54815"/>
    <cellStyle name="Total (line) 2 3 4" xfId="54816"/>
    <cellStyle name="Total (line) 2 3 40" xfId="54817"/>
    <cellStyle name="Total (line) 2 3 41" xfId="54818"/>
    <cellStyle name="Total (line) 2 3 42" xfId="54819"/>
    <cellStyle name="Total (line) 2 3 43" xfId="54820"/>
    <cellStyle name="Total (line) 2 3 44" xfId="54821"/>
    <cellStyle name="Total (line) 2 3 45" xfId="54822"/>
    <cellStyle name="Total (line) 2 3 46" xfId="54823"/>
    <cellStyle name="Total (line) 2 3 47" xfId="54824"/>
    <cellStyle name="Total (line) 2 3 48" xfId="54825"/>
    <cellStyle name="Total (line) 2 3 49" xfId="54826"/>
    <cellStyle name="Total (line) 2 3 5" xfId="54827"/>
    <cellStyle name="Total (line) 2 3 50" xfId="54828"/>
    <cellStyle name="Total (line) 2 3 6" xfId="54829"/>
    <cellStyle name="Total (line) 2 3 7" xfId="54830"/>
    <cellStyle name="Total (line) 2 3 8" xfId="54831"/>
    <cellStyle name="Total (line) 2 3 9" xfId="54832"/>
    <cellStyle name="Total (line) 2 30" xfId="54833"/>
    <cellStyle name="Total (line) 2 31" xfId="54834"/>
    <cellStyle name="Total (line) 2 32" xfId="54835"/>
    <cellStyle name="Total (line) 2 33" xfId="54836"/>
    <cellStyle name="Total (line) 2 34" xfId="54837"/>
    <cellStyle name="Total (line) 2 35" xfId="54838"/>
    <cellStyle name="Total (line) 2 36" xfId="54839"/>
    <cellStyle name="Total (line) 2 37" xfId="54840"/>
    <cellStyle name="Total (line) 2 38" xfId="54841"/>
    <cellStyle name="Total (line) 2 39" xfId="54842"/>
    <cellStyle name="Total (line) 2 4" xfId="54843"/>
    <cellStyle name="Total (line) 2 4 2" xfId="54844"/>
    <cellStyle name="Total (line) 2 4 3" xfId="54845"/>
    <cellStyle name="Total (line) 2 4 4" xfId="54846"/>
    <cellStyle name="Total (line) 2 4 5" xfId="54847"/>
    <cellStyle name="Total (line) 2 4 6" xfId="54848"/>
    <cellStyle name="Total (line) 2 40" xfId="54849"/>
    <cellStyle name="Total (line) 2 41" xfId="54850"/>
    <cellStyle name="Total (line) 2 42" xfId="54851"/>
    <cellStyle name="Total (line) 2 43" xfId="54852"/>
    <cellStyle name="Total (line) 2 44" xfId="54853"/>
    <cellStyle name="Total (line) 2 45" xfId="54854"/>
    <cellStyle name="Total (line) 2 46" xfId="54855"/>
    <cellStyle name="Total (line) 2 47" xfId="54856"/>
    <cellStyle name="Total (line) 2 48" xfId="54857"/>
    <cellStyle name="Total (line) 2 5" xfId="54858"/>
    <cellStyle name="Total (line) 2 5 2" xfId="54859"/>
    <cellStyle name="Total (line) 2 5 3" xfId="54860"/>
    <cellStyle name="Total (line) 2 5 4" xfId="54861"/>
    <cellStyle name="Total (line) 2 5 5" xfId="54862"/>
    <cellStyle name="Total (line) 2 5 6" xfId="54863"/>
    <cellStyle name="Total (line) 2 6" xfId="54864"/>
    <cellStyle name="Total (line) 2 7" xfId="54865"/>
    <cellStyle name="Total (line) 2 8" xfId="54866"/>
    <cellStyle name="Total (line) 2 9" xfId="54867"/>
    <cellStyle name="Total (line) 3" xfId="54868"/>
    <cellStyle name="Total (line) 3 10" xfId="54869"/>
    <cellStyle name="Total (line) 3 11" xfId="54870"/>
    <cellStyle name="Total (line) 3 12" xfId="54871"/>
    <cellStyle name="Total (line) 3 13" xfId="54872"/>
    <cellStyle name="Total (line) 3 14" xfId="54873"/>
    <cellStyle name="Total (line) 3 15" xfId="54874"/>
    <cellStyle name="Total (line) 3 16" xfId="54875"/>
    <cellStyle name="Total (line) 3 17" xfId="54876"/>
    <cellStyle name="Total (line) 3 18" xfId="54877"/>
    <cellStyle name="Total (line) 3 19" xfId="54878"/>
    <cellStyle name="Total (line) 3 2" xfId="54879"/>
    <cellStyle name="Total (line) 3 2 10" xfId="54880"/>
    <cellStyle name="Total (line) 3 2 11" xfId="54881"/>
    <cellStyle name="Total (line) 3 2 12" xfId="54882"/>
    <cellStyle name="Total (line) 3 2 13" xfId="54883"/>
    <cellStyle name="Total (line) 3 2 14" xfId="54884"/>
    <cellStyle name="Total (line) 3 2 15" xfId="54885"/>
    <cellStyle name="Total (line) 3 2 16" xfId="54886"/>
    <cellStyle name="Total (line) 3 2 17" xfId="54887"/>
    <cellStyle name="Total (line) 3 2 18" xfId="54888"/>
    <cellStyle name="Total (line) 3 2 19" xfId="54889"/>
    <cellStyle name="Total (line) 3 2 2" xfId="54890"/>
    <cellStyle name="Total (line) 3 2 2 10" xfId="54891"/>
    <cellStyle name="Total (line) 3 2 2 11" xfId="54892"/>
    <cellStyle name="Total (line) 3 2 2 12" xfId="54893"/>
    <cellStyle name="Total (line) 3 2 2 13" xfId="54894"/>
    <cellStyle name="Total (line) 3 2 2 14" xfId="54895"/>
    <cellStyle name="Total (line) 3 2 2 15" xfId="54896"/>
    <cellStyle name="Total (line) 3 2 2 16" xfId="54897"/>
    <cellStyle name="Total (line) 3 2 2 17" xfId="54898"/>
    <cellStyle name="Total (line) 3 2 2 18" xfId="54899"/>
    <cellStyle name="Total (line) 3 2 2 19" xfId="54900"/>
    <cellStyle name="Total (line) 3 2 2 2" xfId="54901"/>
    <cellStyle name="Total (line) 3 2 2 2 10" xfId="54902"/>
    <cellStyle name="Total (line) 3 2 2 2 11" xfId="54903"/>
    <cellStyle name="Total (line) 3 2 2 2 12" xfId="54904"/>
    <cellStyle name="Total (line) 3 2 2 2 13" xfId="54905"/>
    <cellStyle name="Total (line) 3 2 2 2 14" xfId="54906"/>
    <cellStyle name="Total (line) 3 2 2 2 15" xfId="54907"/>
    <cellStyle name="Total (line) 3 2 2 2 16" xfId="54908"/>
    <cellStyle name="Total (line) 3 2 2 2 17" xfId="54909"/>
    <cellStyle name="Total (line) 3 2 2 2 18" xfId="54910"/>
    <cellStyle name="Total (line) 3 2 2 2 19" xfId="54911"/>
    <cellStyle name="Total (line) 3 2 2 2 2" xfId="54912"/>
    <cellStyle name="Total (line) 3 2 2 2 20" xfId="54913"/>
    <cellStyle name="Total (line) 3 2 2 2 21" xfId="54914"/>
    <cellStyle name="Total (line) 3 2 2 2 22" xfId="54915"/>
    <cellStyle name="Total (line) 3 2 2 2 23" xfId="54916"/>
    <cellStyle name="Total (line) 3 2 2 2 24" xfId="54917"/>
    <cellStyle name="Total (line) 3 2 2 2 25" xfId="54918"/>
    <cellStyle name="Total (line) 3 2 2 2 26" xfId="54919"/>
    <cellStyle name="Total (line) 3 2 2 2 27" xfId="54920"/>
    <cellStyle name="Total (line) 3 2 2 2 28" xfId="54921"/>
    <cellStyle name="Total (line) 3 2 2 2 29" xfId="54922"/>
    <cellStyle name="Total (line) 3 2 2 2 3" xfId="54923"/>
    <cellStyle name="Total (line) 3 2 2 2 30" xfId="54924"/>
    <cellStyle name="Total (line) 3 2 2 2 31" xfId="54925"/>
    <cellStyle name="Total (line) 3 2 2 2 32" xfId="54926"/>
    <cellStyle name="Total (line) 3 2 2 2 33" xfId="54927"/>
    <cellStyle name="Total (line) 3 2 2 2 34" xfId="54928"/>
    <cellStyle name="Total (line) 3 2 2 2 35" xfId="54929"/>
    <cellStyle name="Total (line) 3 2 2 2 36" xfId="54930"/>
    <cellStyle name="Total (line) 3 2 2 2 37" xfId="54931"/>
    <cellStyle name="Total (line) 3 2 2 2 38" xfId="54932"/>
    <cellStyle name="Total (line) 3 2 2 2 39" xfId="54933"/>
    <cellStyle name="Total (line) 3 2 2 2 4" xfId="54934"/>
    <cellStyle name="Total (line) 3 2 2 2 40" xfId="54935"/>
    <cellStyle name="Total (line) 3 2 2 2 41" xfId="54936"/>
    <cellStyle name="Total (line) 3 2 2 2 42" xfId="54937"/>
    <cellStyle name="Total (line) 3 2 2 2 43" xfId="54938"/>
    <cellStyle name="Total (line) 3 2 2 2 44" xfId="54939"/>
    <cellStyle name="Total (line) 3 2 2 2 45" xfId="54940"/>
    <cellStyle name="Total (line) 3 2 2 2 46" xfId="54941"/>
    <cellStyle name="Total (line) 3 2 2 2 47" xfId="54942"/>
    <cellStyle name="Total (line) 3 2 2 2 48" xfId="54943"/>
    <cellStyle name="Total (line) 3 2 2 2 49" xfId="54944"/>
    <cellStyle name="Total (line) 3 2 2 2 5" xfId="54945"/>
    <cellStyle name="Total (line) 3 2 2 2 6" xfId="54946"/>
    <cellStyle name="Total (line) 3 2 2 2 7" xfId="54947"/>
    <cellStyle name="Total (line) 3 2 2 2 8" xfId="54948"/>
    <cellStyle name="Total (line) 3 2 2 2 9" xfId="54949"/>
    <cellStyle name="Total (line) 3 2 2 20" xfId="54950"/>
    <cellStyle name="Total (line) 3 2 2 21" xfId="54951"/>
    <cellStyle name="Total (line) 3 2 2 22" xfId="54952"/>
    <cellStyle name="Total (line) 3 2 2 23" xfId="54953"/>
    <cellStyle name="Total (line) 3 2 2 24" xfId="54954"/>
    <cellStyle name="Total (line) 3 2 2 25" xfId="54955"/>
    <cellStyle name="Total (line) 3 2 2 26" xfId="54956"/>
    <cellStyle name="Total (line) 3 2 2 27" xfId="54957"/>
    <cellStyle name="Total (line) 3 2 2 28" xfId="54958"/>
    <cellStyle name="Total (line) 3 2 2 29" xfId="54959"/>
    <cellStyle name="Total (line) 3 2 2 3" xfId="54960"/>
    <cellStyle name="Total (line) 3 2 2 30" xfId="54961"/>
    <cellStyle name="Total (line) 3 2 2 31" xfId="54962"/>
    <cellStyle name="Total (line) 3 2 2 32" xfId="54963"/>
    <cellStyle name="Total (line) 3 2 2 33" xfId="54964"/>
    <cellStyle name="Total (line) 3 2 2 34" xfId="54965"/>
    <cellStyle name="Total (line) 3 2 2 35" xfId="54966"/>
    <cellStyle name="Total (line) 3 2 2 36" xfId="54967"/>
    <cellStyle name="Total (line) 3 2 2 37" xfId="54968"/>
    <cellStyle name="Total (line) 3 2 2 38" xfId="54969"/>
    <cellStyle name="Total (line) 3 2 2 39" xfId="54970"/>
    <cellStyle name="Total (line) 3 2 2 4" xfId="54971"/>
    <cellStyle name="Total (line) 3 2 2 40" xfId="54972"/>
    <cellStyle name="Total (line) 3 2 2 41" xfId="54973"/>
    <cellStyle name="Total (line) 3 2 2 42" xfId="54974"/>
    <cellStyle name="Total (line) 3 2 2 43" xfId="54975"/>
    <cellStyle name="Total (line) 3 2 2 44" xfId="54976"/>
    <cellStyle name="Total (line) 3 2 2 45" xfId="54977"/>
    <cellStyle name="Total (line) 3 2 2 46" xfId="54978"/>
    <cellStyle name="Total (line) 3 2 2 47" xfId="54979"/>
    <cellStyle name="Total (line) 3 2 2 48" xfId="54980"/>
    <cellStyle name="Total (line) 3 2 2 49" xfId="54981"/>
    <cellStyle name="Total (line) 3 2 2 5" xfId="54982"/>
    <cellStyle name="Total (line) 3 2 2 50" xfId="54983"/>
    <cellStyle name="Total (line) 3 2 2 6" xfId="54984"/>
    <cellStyle name="Total (line) 3 2 2 7" xfId="54985"/>
    <cellStyle name="Total (line) 3 2 2 8" xfId="54986"/>
    <cellStyle name="Total (line) 3 2 2 9" xfId="54987"/>
    <cellStyle name="Total (line) 3 2 20" xfId="54988"/>
    <cellStyle name="Total (line) 3 2 21" xfId="54989"/>
    <cellStyle name="Total (line) 3 2 22" xfId="54990"/>
    <cellStyle name="Total (line) 3 2 23" xfId="54991"/>
    <cellStyle name="Total (line) 3 2 24" xfId="54992"/>
    <cellStyle name="Total (line) 3 2 25" xfId="54993"/>
    <cellStyle name="Total (line) 3 2 26" xfId="54994"/>
    <cellStyle name="Total (line) 3 2 27" xfId="54995"/>
    <cellStyle name="Total (line) 3 2 28" xfId="54996"/>
    <cellStyle name="Total (line) 3 2 29" xfId="54997"/>
    <cellStyle name="Total (line) 3 2 3" xfId="54998"/>
    <cellStyle name="Total (line) 3 2 3 2" xfId="54999"/>
    <cellStyle name="Total (line) 3 2 3 3" xfId="55000"/>
    <cellStyle name="Total (line) 3 2 3 4" xfId="55001"/>
    <cellStyle name="Total (line) 3 2 3 5" xfId="55002"/>
    <cellStyle name="Total (line) 3 2 3 6" xfId="55003"/>
    <cellStyle name="Total (line) 3 2 30" xfId="55004"/>
    <cellStyle name="Total (line) 3 2 31" xfId="55005"/>
    <cellStyle name="Total (line) 3 2 32" xfId="55006"/>
    <cellStyle name="Total (line) 3 2 33" xfId="55007"/>
    <cellStyle name="Total (line) 3 2 34" xfId="55008"/>
    <cellStyle name="Total (line) 3 2 35" xfId="55009"/>
    <cellStyle name="Total (line) 3 2 36" xfId="55010"/>
    <cellStyle name="Total (line) 3 2 37" xfId="55011"/>
    <cellStyle name="Total (line) 3 2 38" xfId="55012"/>
    <cellStyle name="Total (line) 3 2 39" xfId="55013"/>
    <cellStyle name="Total (line) 3 2 4" xfId="55014"/>
    <cellStyle name="Total (line) 3 2 4 2" xfId="55015"/>
    <cellStyle name="Total (line) 3 2 4 3" xfId="55016"/>
    <cellStyle name="Total (line) 3 2 4 4" xfId="55017"/>
    <cellStyle name="Total (line) 3 2 4 5" xfId="55018"/>
    <cellStyle name="Total (line) 3 2 4 6" xfId="55019"/>
    <cellStyle name="Total (line) 3 2 40" xfId="55020"/>
    <cellStyle name="Total (line) 3 2 41" xfId="55021"/>
    <cellStyle name="Total (line) 3 2 42" xfId="55022"/>
    <cellStyle name="Total (line) 3 2 43" xfId="55023"/>
    <cellStyle name="Total (line) 3 2 44" xfId="55024"/>
    <cellStyle name="Total (line) 3 2 45" xfId="55025"/>
    <cellStyle name="Total (line) 3 2 46" xfId="55026"/>
    <cellStyle name="Total (line) 3 2 5" xfId="55027"/>
    <cellStyle name="Total (line) 3 2 6" xfId="55028"/>
    <cellStyle name="Total (line) 3 2 7" xfId="55029"/>
    <cellStyle name="Total (line) 3 2 8" xfId="55030"/>
    <cellStyle name="Total (line) 3 2 9" xfId="55031"/>
    <cellStyle name="Total (line) 3 20" xfId="55032"/>
    <cellStyle name="Total (line) 3 21" xfId="55033"/>
    <cellStyle name="Total (line) 3 22" xfId="55034"/>
    <cellStyle name="Total (line) 3 23" xfId="55035"/>
    <cellStyle name="Total (line) 3 24" xfId="55036"/>
    <cellStyle name="Total (line) 3 25" xfId="55037"/>
    <cellStyle name="Total (line) 3 26" xfId="55038"/>
    <cellStyle name="Total (line) 3 27" xfId="55039"/>
    <cellStyle name="Total (line) 3 28" xfId="55040"/>
    <cellStyle name="Total (line) 3 29" xfId="55041"/>
    <cellStyle name="Total (line) 3 3" xfId="55042"/>
    <cellStyle name="Total (line) 3 3 10" xfId="55043"/>
    <cellStyle name="Total (line) 3 3 11" xfId="55044"/>
    <cellStyle name="Total (line) 3 3 12" xfId="55045"/>
    <cellStyle name="Total (line) 3 3 13" xfId="55046"/>
    <cellStyle name="Total (line) 3 3 14" xfId="55047"/>
    <cellStyle name="Total (line) 3 3 15" xfId="55048"/>
    <cellStyle name="Total (line) 3 3 16" xfId="55049"/>
    <cellStyle name="Total (line) 3 3 17" xfId="55050"/>
    <cellStyle name="Total (line) 3 3 18" xfId="55051"/>
    <cellStyle name="Total (line) 3 3 19" xfId="55052"/>
    <cellStyle name="Total (line) 3 3 2" xfId="55053"/>
    <cellStyle name="Total (line) 3 3 2 10" xfId="55054"/>
    <cellStyle name="Total (line) 3 3 2 11" xfId="55055"/>
    <cellStyle name="Total (line) 3 3 2 12" xfId="55056"/>
    <cellStyle name="Total (line) 3 3 2 13" xfId="55057"/>
    <cellStyle name="Total (line) 3 3 2 14" xfId="55058"/>
    <cellStyle name="Total (line) 3 3 2 15" xfId="55059"/>
    <cellStyle name="Total (line) 3 3 2 16" xfId="55060"/>
    <cellStyle name="Total (line) 3 3 2 17" xfId="55061"/>
    <cellStyle name="Total (line) 3 3 2 18" xfId="55062"/>
    <cellStyle name="Total (line) 3 3 2 19" xfId="55063"/>
    <cellStyle name="Total (line) 3 3 2 2" xfId="55064"/>
    <cellStyle name="Total (line) 3 3 2 20" xfId="55065"/>
    <cellStyle name="Total (line) 3 3 2 21" xfId="55066"/>
    <cellStyle name="Total (line) 3 3 2 22" xfId="55067"/>
    <cellStyle name="Total (line) 3 3 2 23" xfId="55068"/>
    <cellStyle name="Total (line) 3 3 2 24" xfId="55069"/>
    <cellStyle name="Total (line) 3 3 2 25" xfId="55070"/>
    <cellStyle name="Total (line) 3 3 2 26" xfId="55071"/>
    <cellStyle name="Total (line) 3 3 2 27" xfId="55072"/>
    <cellStyle name="Total (line) 3 3 2 28" xfId="55073"/>
    <cellStyle name="Total (line) 3 3 2 29" xfId="55074"/>
    <cellStyle name="Total (line) 3 3 2 3" xfId="55075"/>
    <cellStyle name="Total (line) 3 3 2 30" xfId="55076"/>
    <cellStyle name="Total (line) 3 3 2 31" xfId="55077"/>
    <cellStyle name="Total (line) 3 3 2 32" xfId="55078"/>
    <cellStyle name="Total (line) 3 3 2 33" xfId="55079"/>
    <cellStyle name="Total (line) 3 3 2 34" xfId="55080"/>
    <cellStyle name="Total (line) 3 3 2 35" xfId="55081"/>
    <cellStyle name="Total (line) 3 3 2 36" xfId="55082"/>
    <cellStyle name="Total (line) 3 3 2 37" xfId="55083"/>
    <cellStyle name="Total (line) 3 3 2 38" xfId="55084"/>
    <cellStyle name="Total (line) 3 3 2 39" xfId="55085"/>
    <cellStyle name="Total (line) 3 3 2 4" xfId="55086"/>
    <cellStyle name="Total (line) 3 3 2 40" xfId="55087"/>
    <cellStyle name="Total (line) 3 3 2 41" xfId="55088"/>
    <cellStyle name="Total (line) 3 3 2 42" xfId="55089"/>
    <cellStyle name="Total (line) 3 3 2 43" xfId="55090"/>
    <cellStyle name="Total (line) 3 3 2 44" xfId="55091"/>
    <cellStyle name="Total (line) 3 3 2 45" xfId="55092"/>
    <cellStyle name="Total (line) 3 3 2 46" xfId="55093"/>
    <cellStyle name="Total (line) 3 3 2 47" xfId="55094"/>
    <cellStyle name="Total (line) 3 3 2 48" xfId="55095"/>
    <cellStyle name="Total (line) 3 3 2 49" xfId="55096"/>
    <cellStyle name="Total (line) 3 3 2 5" xfId="55097"/>
    <cellStyle name="Total (line) 3 3 2 6" xfId="55098"/>
    <cellStyle name="Total (line) 3 3 2 7" xfId="55099"/>
    <cellStyle name="Total (line) 3 3 2 8" xfId="55100"/>
    <cellStyle name="Total (line) 3 3 2 9" xfId="55101"/>
    <cellStyle name="Total (line) 3 3 20" xfId="55102"/>
    <cellStyle name="Total (line) 3 3 21" xfId="55103"/>
    <cellStyle name="Total (line) 3 3 22" xfId="55104"/>
    <cellStyle name="Total (line) 3 3 23" xfId="55105"/>
    <cellStyle name="Total (line) 3 3 24" xfId="55106"/>
    <cellStyle name="Total (line) 3 3 25" xfId="55107"/>
    <cellStyle name="Total (line) 3 3 26" xfId="55108"/>
    <cellStyle name="Total (line) 3 3 27" xfId="55109"/>
    <cellStyle name="Total (line) 3 3 28" xfId="55110"/>
    <cellStyle name="Total (line) 3 3 29" xfId="55111"/>
    <cellStyle name="Total (line) 3 3 3" xfId="55112"/>
    <cellStyle name="Total (line) 3 3 30" xfId="55113"/>
    <cellStyle name="Total (line) 3 3 31" xfId="55114"/>
    <cellStyle name="Total (line) 3 3 32" xfId="55115"/>
    <cellStyle name="Total (line) 3 3 33" xfId="55116"/>
    <cellStyle name="Total (line) 3 3 34" xfId="55117"/>
    <cellStyle name="Total (line) 3 3 35" xfId="55118"/>
    <cellStyle name="Total (line) 3 3 36" xfId="55119"/>
    <cellStyle name="Total (line) 3 3 37" xfId="55120"/>
    <cellStyle name="Total (line) 3 3 38" xfId="55121"/>
    <cellStyle name="Total (line) 3 3 39" xfId="55122"/>
    <cellStyle name="Total (line) 3 3 4" xfId="55123"/>
    <cellStyle name="Total (line) 3 3 40" xfId="55124"/>
    <cellStyle name="Total (line) 3 3 41" xfId="55125"/>
    <cellStyle name="Total (line) 3 3 42" xfId="55126"/>
    <cellStyle name="Total (line) 3 3 43" xfId="55127"/>
    <cellStyle name="Total (line) 3 3 44" xfId="55128"/>
    <cellStyle name="Total (line) 3 3 45" xfId="55129"/>
    <cellStyle name="Total (line) 3 3 46" xfId="55130"/>
    <cellStyle name="Total (line) 3 3 47" xfId="55131"/>
    <cellStyle name="Total (line) 3 3 48" xfId="55132"/>
    <cellStyle name="Total (line) 3 3 49" xfId="55133"/>
    <cellStyle name="Total (line) 3 3 5" xfId="55134"/>
    <cellStyle name="Total (line) 3 3 50" xfId="55135"/>
    <cellStyle name="Total (line) 3 3 6" xfId="55136"/>
    <cellStyle name="Total (line) 3 3 7" xfId="55137"/>
    <cellStyle name="Total (line) 3 3 8" xfId="55138"/>
    <cellStyle name="Total (line) 3 3 9" xfId="55139"/>
    <cellStyle name="Total (line) 3 30" xfId="55140"/>
    <cellStyle name="Total (line) 3 31" xfId="55141"/>
    <cellStyle name="Total (line) 3 32" xfId="55142"/>
    <cellStyle name="Total (line) 3 33" xfId="55143"/>
    <cellStyle name="Total (line) 3 34" xfId="55144"/>
    <cellStyle name="Total (line) 3 35" xfId="55145"/>
    <cellStyle name="Total (line) 3 36" xfId="55146"/>
    <cellStyle name="Total (line) 3 37" xfId="55147"/>
    <cellStyle name="Total (line) 3 38" xfId="55148"/>
    <cellStyle name="Total (line) 3 39" xfId="55149"/>
    <cellStyle name="Total (line) 3 4" xfId="55150"/>
    <cellStyle name="Total (line) 3 4 2" xfId="55151"/>
    <cellStyle name="Total (line) 3 4 3" xfId="55152"/>
    <cellStyle name="Total (line) 3 4 4" xfId="55153"/>
    <cellStyle name="Total (line) 3 4 5" xfId="55154"/>
    <cellStyle name="Total (line) 3 4 6" xfId="55155"/>
    <cellStyle name="Total (line) 3 40" xfId="55156"/>
    <cellStyle name="Total (line) 3 41" xfId="55157"/>
    <cellStyle name="Total (line) 3 42" xfId="55158"/>
    <cellStyle name="Total (line) 3 43" xfId="55159"/>
    <cellStyle name="Total (line) 3 44" xfId="55160"/>
    <cellStyle name="Total (line) 3 45" xfId="55161"/>
    <cellStyle name="Total (line) 3 46" xfId="55162"/>
    <cellStyle name="Total (line) 3 47" xfId="55163"/>
    <cellStyle name="Total (line) 3 48" xfId="55164"/>
    <cellStyle name="Total (line) 3 5" xfId="55165"/>
    <cellStyle name="Total (line) 3 5 2" xfId="55166"/>
    <cellStyle name="Total (line) 3 5 3" xfId="55167"/>
    <cellStyle name="Total (line) 3 5 4" xfId="55168"/>
    <cellStyle name="Total (line) 3 5 5" xfId="55169"/>
    <cellStyle name="Total (line) 3 5 6" xfId="55170"/>
    <cellStyle name="Total (line) 3 6" xfId="55171"/>
    <cellStyle name="Total (line) 3 7" xfId="55172"/>
    <cellStyle name="Total (line) 3 8" xfId="55173"/>
    <cellStyle name="Total (line) 3 9" xfId="55174"/>
    <cellStyle name="Total (line) 4" xfId="55175"/>
    <cellStyle name="Total (line) 4 10" xfId="55176"/>
    <cellStyle name="Total (line) 4 11" xfId="55177"/>
    <cellStyle name="Total (line) 4 12" xfId="55178"/>
    <cellStyle name="Total (line) 4 13" xfId="55179"/>
    <cellStyle name="Total (line) 4 14" xfId="55180"/>
    <cellStyle name="Total (line) 4 15" xfId="55181"/>
    <cellStyle name="Total (line) 4 16" xfId="55182"/>
    <cellStyle name="Total (line) 4 17" xfId="55183"/>
    <cellStyle name="Total (line) 4 18" xfId="55184"/>
    <cellStyle name="Total (line) 4 19" xfId="55185"/>
    <cellStyle name="Total (line) 4 2" xfId="55186"/>
    <cellStyle name="Total (line) 4 2 10" xfId="55187"/>
    <cellStyle name="Total (line) 4 2 11" xfId="55188"/>
    <cellStyle name="Total (line) 4 2 12" xfId="55189"/>
    <cellStyle name="Total (line) 4 2 13" xfId="55190"/>
    <cellStyle name="Total (line) 4 2 14" xfId="55191"/>
    <cellStyle name="Total (line) 4 2 15" xfId="55192"/>
    <cellStyle name="Total (line) 4 2 16" xfId="55193"/>
    <cellStyle name="Total (line) 4 2 17" xfId="55194"/>
    <cellStyle name="Total (line) 4 2 18" xfId="55195"/>
    <cellStyle name="Total (line) 4 2 19" xfId="55196"/>
    <cellStyle name="Total (line) 4 2 2" xfId="55197"/>
    <cellStyle name="Total (line) 4 2 2 10" xfId="55198"/>
    <cellStyle name="Total (line) 4 2 2 11" xfId="55199"/>
    <cellStyle name="Total (line) 4 2 2 12" xfId="55200"/>
    <cellStyle name="Total (line) 4 2 2 13" xfId="55201"/>
    <cellStyle name="Total (line) 4 2 2 14" xfId="55202"/>
    <cellStyle name="Total (line) 4 2 2 15" xfId="55203"/>
    <cellStyle name="Total (line) 4 2 2 16" xfId="55204"/>
    <cellStyle name="Total (line) 4 2 2 17" xfId="55205"/>
    <cellStyle name="Total (line) 4 2 2 18" xfId="55206"/>
    <cellStyle name="Total (line) 4 2 2 19" xfId="55207"/>
    <cellStyle name="Total (line) 4 2 2 2" xfId="55208"/>
    <cellStyle name="Total (line) 4 2 2 2 10" xfId="55209"/>
    <cellStyle name="Total (line) 4 2 2 2 11" xfId="55210"/>
    <cellStyle name="Total (line) 4 2 2 2 12" xfId="55211"/>
    <cellStyle name="Total (line) 4 2 2 2 13" xfId="55212"/>
    <cellStyle name="Total (line) 4 2 2 2 14" xfId="55213"/>
    <cellStyle name="Total (line) 4 2 2 2 15" xfId="55214"/>
    <cellStyle name="Total (line) 4 2 2 2 16" xfId="55215"/>
    <cellStyle name="Total (line) 4 2 2 2 17" xfId="55216"/>
    <cellStyle name="Total (line) 4 2 2 2 18" xfId="55217"/>
    <cellStyle name="Total (line) 4 2 2 2 19" xfId="55218"/>
    <cellStyle name="Total (line) 4 2 2 2 2" xfId="55219"/>
    <cellStyle name="Total (line) 4 2 2 2 20" xfId="55220"/>
    <cellStyle name="Total (line) 4 2 2 2 21" xfId="55221"/>
    <cellStyle name="Total (line) 4 2 2 2 22" xfId="55222"/>
    <cellStyle name="Total (line) 4 2 2 2 23" xfId="55223"/>
    <cellStyle name="Total (line) 4 2 2 2 24" xfId="55224"/>
    <cellStyle name="Total (line) 4 2 2 2 25" xfId="55225"/>
    <cellStyle name="Total (line) 4 2 2 2 26" xfId="55226"/>
    <cellStyle name="Total (line) 4 2 2 2 27" xfId="55227"/>
    <cellStyle name="Total (line) 4 2 2 2 28" xfId="55228"/>
    <cellStyle name="Total (line) 4 2 2 2 29" xfId="55229"/>
    <cellStyle name="Total (line) 4 2 2 2 3" xfId="55230"/>
    <cellStyle name="Total (line) 4 2 2 2 30" xfId="55231"/>
    <cellStyle name="Total (line) 4 2 2 2 31" xfId="55232"/>
    <cellStyle name="Total (line) 4 2 2 2 32" xfId="55233"/>
    <cellStyle name="Total (line) 4 2 2 2 33" xfId="55234"/>
    <cellStyle name="Total (line) 4 2 2 2 34" xfId="55235"/>
    <cellStyle name="Total (line) 4 2 2 2 35" xfId="55236"/>
    <cellStyle name="Total (line) 4 2 2 2 36" xfId="55237"/>
    <cellStyle name="Total (line) 4 2 2 2 37" xfId="55238"/>
    <cellStyle name="Total (line) 4 2 2 2 38" xfId="55239"/>
    <cellStyle name="Total (line) 4 2 2 2 39" xfId="55240"/>
    <cellStyle name="Total (line) 4 2 2 2 4" xfId="55241"/>
    <cellStyle name="Total (line) 4 2 2 2 40" xfId="55242"/>
    <cellStyle name="Total (line) 4 2 2 2 41" xfId="55243"/>
    <cellStyle name="Total (line) 4 2 2 2 42" xfId="55244"/>
    <cellStyle name="Total (line) 4 2 2 2 43" xfId="55245"/>
    <cellStyle name="Total (line) 4 2 2 2 44" xfId="55246"/>
    <cellStyle name="Total (line) 4 2 2 2 45" xfId="55247"/>
    <cellStyle name="Total (line) 4 2 2 2 46" xfId="55248"/>
    <cellStyle name="Total (line) 4 2 2 2 47" xfId="55249"/>
    <cellStyle name="Total (line) 4 2 2 2 48" xfId="55250"/>
    <cellStyle name="Total (line) 4 2 2 2 49" xfId="55251"/>
    <cellStyle name="Total (line) 4 2 2 2 5" xfId="55252"/>
    <cellStyle name="Total (line) 4 2 2 2 6" xfId="55253"/>
    <cellStyle name="Total (line) 4 2 2 2 7" xfId="55254"/>
    <cellStyle name="Total (line) 4 2 2 2 8" xfId="55255"/>
    <cellStyle name="Total (line) 4 2 2 2 9" xfId="55256"/>
    <cellStyle name="Total (line) 4 2 2 20" xfId="55257"/>
    <cellStyle name="Total (line) 4 2 2 21" xfId="55258"/>
    <cellStyle name="Total (line) 4 2 2 22" xfId="55259"/>
    <cellStyle name="Total (line) 4 2 2 23" xfId="55260"/>
    <cellStyle name="Total (line) 4 2 2 24" xfId="55261"/>
    <cellStyle name="Total (line) 4 2 2 25" xfId="55262"/>
    <cellStyle name="Total (line) 4 2 2 26" xfId="55263"/>
    <cellStyle name="Total (line) 4 2 2 27" xfId="55264"/>
    <cellStyle name="Total (line) 4 2 2 28" xfId="55265"/>
    <cellStyle name="Total (line) 4 2 2 29" xfId="55266"/>
    <cellStyle name="Total (line) 4 2 2 3" xfId="55267"/>
    <cellStyle name="Total (line) 4 2 2 30" xfId="55268"/>
    <cellStyle name="Total (line) 4 2 2 31" xfId="55269"/>
    <cellStyle name="Total (line) 4 2 2 32" xfId="55270"/>
    <cellStyle name="Total (line) 4 2 2 33" xfId="55271"/>
    <cellStyle name="Total (line) 4 2 2 34" xfId="55272"/>
    <cellStyle name="Total (line) 4 2 2 35" xfId="55273"/>
    <cellStyle name="Total (line) 4 2 2 36" xfId="55274"/>
    <cellStyle name="Total (line) 4 2 2 37" xfId="55275"/>
    <cellStyle name="Total (line) 4 2 2 38" xfId="55276"/>
    <cellStyle name="Total (line) 4 2 2 39" xfId="55277"/>
    <cellStyle name="Total (line) 4 2 2 4" xfId="55278"/>
    <cellStyle name="Total (line) 4 2 2 40" xfId="55279"/>
    <cellStyle name="Total (line) 4 2 2 41" xfId="55280"/>
    <cellStyle name="Total (line) 4 2 2 42" xfId="55281"/>
    <cellStyle name="Total (line) 4 2 2 43" xfId="55282"/>
    <cellStyle name="Total (line) 4 2 2 44" xfId="55283"/>
    <cellStyle name="Total (line) 4 2 2 45" xfId="55284"/>
    <cellStyle name="Total (line) 4 2 2 46" xfId="55285"/>
    <cellStyle name="Total (line) 4 2 2 47" xfId="55286"/>
    <cellStyle name="Total (line) 4 2 2 48" xfId="55287"/>
    <cellStyle name="Total (line) 4 2 2 49" xfId="55288"/>
    <cellStyle name="Total (line) 4 2 2 5" xfId="55289"/>
    <cellStyle name="Total (line) 4 2 2 50" xfId="55290"/>
    <cellStyle name="Total (line) 4 2 2 6" xfId="55291"/>
    <cellStyle name="Total (line) 4 2 2 7" xfId="55292"/>
    <cellStyle name="Total (line) 4 2 2 8" xfId="55293"/>
    <cellStyle name="Total (line) 4 2 2 9" xfId="55294"/>
    <cellStyle name="Total (line) 4 2 20" xfId="55295"/>
    <cellStyle name="Total (line) 4 2 21" xfId="55296"/>
    <cellStyle name="Total (line) 4 2 22" xfId="55297"/>
    <cellStyle name="Total (line) 4 2 23" xfId="55298"/>
    <cellStyle name="Total (line) 4 2 24" xfId="55299"/>
    <cellStyle name="Total (line) 4 2 25" xfId="55300"/>
    <cellStyle name="Total (line) 4 2 26" xfId="55301"/>
    <cellStyle name="Total (line) 4 2 27" xfId="55302"/>
    <cellStyle name="Total (line) 4 2 28" xfId="55303"/>
    <cellStyle name="Total (line) 4 2 29" xfId="55304"/>
    <cellStyle name="Total (line) 4 2 3" xfId="55305"/>
    <cellStyle name="Total (line) 4 2 3 2" xfId="55306"/>
    <cellStyle name="Total (line) 4 2 3 3" xfId="55307"/>
    <cellStyle name="Total (line) 4 2 3 4" xfId="55308"/>
    <cellStyle name="Total (line) 4 2 3 5" xfId="55309"/>
    <cellStyle name="Total (line) 4 2 3 6" xfId="55310"/>
    <cellStyle name="Total (line) 4 2 30" xfId="55311"/>
    <cellStyle name="Total (line) 4 2 31" xfId="55312"/>
    <cellStyle name="Total (line) 4 2 32" xfId="55313"/>
    <cellStyle name="Total (line) 4 2 33" xfId="55314"/>
    <cellStyle name="Total (line) 4 2 34" xfId="55315"/>
    <cellStyle name="Total (line) 4 2 35" xfId="55316"/>
    <cellStyle name="Total (line) 4 2 36" xfId="55317"/>
    <cellStyle name="Total (line) 4 2 37" xfId="55318"/>
    <cellStyle name="Total (line) 4 2 38" xfId="55319"/>
    <cellStyle name="Total (line) 4 2 39" xfId="55320"/>
    <cellStyle name="Total (line) 4 2 4" xfId="55321"/>
    <cellStyle name="Total (line) 4 2 4 2" xfId="55322"/>
    <cellStyle name="Total (line) 4 2 4 3" xfId="55323"/>
    <cellStyle name="Total (line) 4 2 4 4" xfId="55324"/>
    <cellStyle name="Total (line) 4 2 4 5" xfId="55325"/>
    <cellStyle name="Total (line) 4 2 4 6" xfId="55326"/>
    <cellStyle name="Total (line) 4 2 40" xfId="55327"/>
    <cellStyle name="Total (line) 4 2 41" xfId="55328"/>
    <cellStyle name="Total (line) 4 2 42" xfId="55329"/>
    <cellStyle name="Total (line) 4 2 43" xfId="55330"/>
    <cellStyle name="Total (line) 4 2 44" xfId="55331"/>
    <cellStyle name="Total (line) 4 2 45" xfId="55332"/>
    <cellStyle name="Total (line) 4 2 46" xfId="55333"/>
    <cellStyle name="Total (line) 4 2 5" xfId="55334"/>
    <cellStyle name="Total (line) 4 2 6" xfId="55335"/>
    <cellStyle name="Total (line) 4 2 7" xfId="55336"/>
    <cellStyle name="Total (line) 4 2 8" xfId="55337"/>
    <cellStyle name="Total (line) 4 2 9" xfId="55338"/>
    <cellStyle name="Total (line) 4 20" xfId="55339"/>
    <cellStyle name="Total (line) 4 21" xfId="55340"/>
    <cellStyle name="Total (line) 4 22" xfId="55341"/>
    <cellStyle name="Total (line) 4 23" xfId="55342"/>
    <cellStyle name="Total (line) 4 24" xfId="55343"/>
    <cellStyle name="Total (line) 4 25" xfId="55344"/>
    <cellStyle name="Total (line) 4 26" xfId="55345"/>
    <cellStyle name="Total (line) 4 27" xfId="55346"/>
    <cellStyle name="Total (line) 4 28" xfId="55347"/>
    <cellStyle name="Total (line) 4 29" xfId="55348"/>
    <cellStyle name="Total (line) 4 3" xfId="55349"/>
    <cellStyle name="Total (line) 4 3 10" xfId="55350"/>
    <cellStyle name="Total (line) 4 3 11" xfId="55351"/>
    <cellStyle name="Total (line) 4 3 12" xfId="55352"/>
    <cellStyle name="Total (line) 4 3 13" xfId="55353"/>
    <cellStyle name="Total (line) 4 3 14" xfId="55354"/>
    <cellStyle name="Total (line) 4 3 15" xfId="55355"/>
    <cellStyle name="Total (line) 4 3 16" xfId="55356"/>
    <cellStyle name="Total (line) 4 3 17" xfId="55357"/>
    <cellStyle name="Total (line) 4 3 18" xfId="55358"/>
    <cellStyle name="Total (line) 4 3 19" xfId="55359"/>
    <cellStyle name="Total (line) 4 3 2" xfId="55360"/>
    <cellStyle name="Total (line) 4 3 2 10" xfId="55361"/>
    <cellStyle name="Total (line) 4 3 2 11" xfId="55362"/>
    <cellStyle name="Total (line) 4 3 2 12" xfId="55363"/>
    <cellStyle name="Total (line) 4 3 2 13" xfId="55364"/>
    <cellStyle name="Total (line) 4 3 2 14" xfId="55365"/>
    <cellStyle name="Total (line) 4 3 2 15" xfId="55366"/>
    <cellStyle name="Total (line) 4 3 2 16" xfId="55367"/>
    <cellStyle name="Total (line) 4 3 2 17" xfId="55368"/>
    <cellStyle name="Total (line) 4 3 2 18" xfId="55369"/>
    <cellStyle name="Total (line) 4 3 2 19" xfId="55370"/>
    <cellStyle name="Total (line) 4 3 2 2" xfId="55371"/>
    <cellStyle name="Total (line) 4 3 2 20" xfId="55372"/>
    <cellStyle name="Total (line) 4 3 2 21" xfId="55373"/>
    <cellStyle name="Total (line) 4 3 2 22" xfId="55374"/>
    <cellStyle name="Total (line) 4 3 2 23" xfId="55375"/>
    <cellStyle name="Total (line) 4 3 2 24" xfId="55376"/>
    <cellStyle name="Total (line) 4 3 2 25" xfId="55377"/>
    <cellStyle name="Total (line) 4 3 2 26" xfId="55378"/>
    <cellStyle name="Total (line) 4 3 2 27" xfId="55379"/>
    <cellStyle name="Total (line) 4 3 2 28" xfId="55380"/>
    <cellStyle name="Total (line) 4 3 2 29" xfId="55381"/>
    <cellStyle name="Total (line) 4 3 2 3" xfId="55382"/>
    <cellStyle name="Total (line) 4 3 2 30" xfId="55383"/>
    <cellStyle name="Total (line) 4 3 2 31" xfId="55384"/>
    <cellStyle name="Total (line) 4 3 2 32" xfId="55385"/>
    <cellStyle name="Total (line) 4 3 2 33" xfId="55386"/>
    <cellStyle name="Total (line) 4 3 2 34" xfId="55387"/>
    <cellStyle name="Total (line) 4 3 2 35" xfId="55388"/>
    <cellStyle name="Total (line) 4 3 2 36" xfId="55389"/>
    <cellStyle name="Total (line) 4 3 2 37" xfId="55390"/>
    <cellStyle name="Total (line) 4 3 2 38" xfId="55391"/>
    <cellStyle name="Total (line) 4 3 2 39" xfId="55392"/>
    <cellStyle name="Total (line) 4 3 2 4" xfId="55393"/>
    <cellStyle name="Total (line) 4 3 2 40" xfId="55394"/>
    <cellStyle name="Total (line) 4 3 2 41" xfId="55395"/>
    <cellStyle name="Total (line) 4 3 2 42" xfId="55396"/>
    <cellStyle name="Total (line) 4 3 2 43" xfId="55397"/>
    <cellStyle name="Total (line) 4 3 2 44" xfId="55398"/>
    <cellStyle name="Total (line) 4 3 2 45" xfId="55399"/>
    <cellStyle name="Total (line) 4 3 2 46" xfId="55400"/>
    <cellStyle name="Total (line) 4 3 2 47" xfId="55401"/>
    <cellStyle name="Total (line) 4 3 2 48" xfId="55402"/>
    <cellStyle name="Total (line) 4 3 2 49" xfId="55403"/>
    <cellStyle name="Total (line) 4 3 2 5" xfId="55404"/>
    <cellStyle name="Total (line) 4 3 2 6" xfId="55405"/>
    <cellStyle name="Total (line) 4 3 2 7" xfId="55406"/>
    <cellStyle name="Total (line) 4 3 2 8" xfId="55407"/>
    <cellStyle name="Total (line) 4 3 2 9" xfId="55408"/>
    <cellStyle name="Total (line) 4 3 20" xfId="55409"/>
    <cellStyle name="Total (line) 4 3 21" xfId="55410"/>
    <cellStyle name="Total (line) 4 3 22" xfId="55411"/>
    <cellStyle name="Total (line) 4 3 23" xfId="55412"/>
    <cellStyle name="Total (line) 4 3 24" xfId="55413"/>
    <cellStyle name="Total (line) 4 3 25" xfId="55414"/>
    <cellStyle name="Total (line) 4 3 26" xfId="55415"/>
    <cellStyle name="Total (line) 4 3 27" xfId="55416"/>
    <cellStyle name="Total (line) 4 3 28" xfId="55417"/>
    <cellStyle name="Total (line) 4 3 29" xfId="55418"/>
    <cellStyle name="Total (line) 4 3 3" xfId="55419"/>
    <cellStyle name="Total (line) 4 3 30" xfId="55420"/>
    <cellStyle name="Total (line) 4 3 31" xfId="55421"/>
    <cellStyle name="Total (line) 4 3 32" xfId="55422"/>
    <cellStyle name="Total (line) 4 3 33" xfId="55423"/>
    <cellStyle name="Total (line) 4 3 34" xfId="55424"/>
    <cellStyle name="Total (line) 4 3 35" xfId="55425"/>
    <cellStyle name="Total (line) 4 3 36" xfId="55426"/>
    <cellStyle name="Total (line) 4 3 37" xfId="55427"/>
    <cellStyle name="Total (line) 4 3 38" xfId="55428"/>
    <cellStyle name="Total (line) 4 3 39" xfId="55429"/>
    <cellStyle name="Total (line) 4 3 4" xfId="55430"/>
    <cellStyle name="Total (line) 4 3 40" xfId="55431"/>
    <cellStyle name="Total (line) 4 3 41" xfId="55432"/>
    <cellStyle name="Total (line) 4 3 42" xfId="55433"/>
    <cellStyle name="Total (line) 4 3 43" xfId="55434"/>
    <cellStyle name="Total (line) 4 3 44" xfId="55435"/>
    <cellStyle name="Total (line) 4 3 45" xfId="55436"/>
    <cellStyle name="Total (line) 4 3 46" xfId="55437"/>
    <cellStyle name="Total (line) 4 3 47" xfId="55438"/>
    <cellStyle name="Total (line) 4 3 48" xfId="55439"/>
    <cellStyle name="Total (line) 4 3 49" xfId="55440"/>
    <cellStyle name="Total (line) 4 3 5" xfId="55441"/>
    <cellStyle name="Total (line) 4 3 50" xfId="55442"/>
    <cellStyle name="Total (line) 4 3 6" xfId="55443"/>
    <cellStyle name="Total (line) 4 3 7" xfId="55444"/>
    <cellStyle name="Total (line) 4 3 8" xfId="55445"/>
    <cellStyle name="Total (line) 4 3 9" xfId="55446"/>
    <cellStyle name="Total (line) 4 30" xfId="55447"/>
    <cellStyle name="Total (line) 4 31" xfId="55448"/>
    <cellStyle name="Total (line) 4 32" xfId="55449"/>
    <cellStyle name="Total (line) 4 33" xfId="55450"/>
    <cellStyle name="Total (line) 4 34" xfId="55451"/>
    <cellStyle name="Total (line) 4 35" xfId="55452"/>
    <cellStyle name="Total (line) 4 36" xfId="55453"/>
    <cellStyle name="Total (line) 4 37" xfId="55454"/>
    <cellStyle name="Total (line) 4 38" xfId="55455"/>
    <cellStyle name="Total (line) 4 39" xfId="55456"/>
    <cellStyle name="Total (line) 4 4" xfId="55457"/>
    <cellStyle name="Total (line) 4 4 2" xfId="55458"/>
    <cellStyle name="Total (line) 4 4 3" xfId="55459"/>
    <cellStyle name="Total (line) 4 4 4" xfId="55460"/>
    <cellStyle name="Total (line) 4 4 5" xfId="55461"/>
    <cellStyle name="Total (line) 4 4 6" xfId="55462"/>
    <cellStyle name="Total (line) 4 40" xfId="55463"/>
    <cellStyle name="Total (line) 4 41" xfId="55464"/>
    <cellStyle name="Total (line) 4 42" xfId="55465"/>
    <cellStyle name="Total (line) 4 43" xfId="55466"/>
    <cellStyle name="Total (line) 4 44" xfId="55467"/>
    <cellStyle name="Total (line) 4 45" xfId="55468"/>
    <cellStyle name="Total (line) 4 46" xfId="55469"/>
    <cellStyle name="Total (line) 4 47" xfId="55470"/>
    <cellStyle name="Total (line) 4 48" xfId="55471"/>
    <cellStyle name="Total (line) 4 5" xfId="55472"/>
    <cellStyle name="Total (line) 4 5 2" xfId="55473"/>
    <cellStyle name="Total (line) 4 5 3" xfId="55474"/>
    <cellStyle name="Total (line) 4 5 4" xfId="55475"/>
    <cellStyle name="Total (line) 4 5 5" xfId="55476"/>
    <cellStyle name="Total (line) 4 5 6" xfId="55477"/>
    <cellStyle name="Total (line) 4 6" xfId="55478"/>
    <cellStyle name="Total (line) 4 7" xfId="55479"/>
    <cellStyle name="Total (line) 4 8" xfId="55480"/>
    <cellStyle name="Total (line) 4 9" xfId="55481"/>
    <cellStyle name="Total (line) 5" xfId="55482"/>
    <cellStyle name="Total (line) 5 10" xfId="55483"/>
    <cellStyle name="Total (line) 5 11" xfId="55484"/>
    <cellStyle name="Total (line) 5 12" xfId="55485"/>
    <cellStyle name="Total (line) 5 13" xfId="55486"/>
    <cellStyle name="Total (line) 5 14" xfId="55487"/>
    <cellStyle name="Total (line) 5 15" xfId="55488"/>
    <cellStyle name="Total (line) 5 16" xfId="55489"/>
    <cellStyle name="Total (line) 5 17" xfId="55490"/>
    <cellStyle name="Total (line) 5 18" xfId="55491"/>
    <cellStyle name="Total (line) 5 19" xfId="55492"/>
    <cellStyle name="Total (line) 5 2" xfId="55493"/>
    <cellStyle name="Total (line) 5 2 10" xfId="55494"/>
    <cellStyle name="Total (line) 5 2 11" xfId="55495"/>
    <cellStyle name="Total (line) 5 2 12" xfId="55496"/>
    <cellStyle name="Total (line) 5 2 13" xfId="55497"/>
    <cellStyle name="Total (line) 5 2 14" xfId="55498"/>
    <cellStyle name="Total (line) 5 2 15" xfId="55499"/>
    <cellStyle name="Total (line) 5 2 16" xfId="55500"/>
    <cellStyle name="Total (line) 5 2 17" xfId="55501"/>
    <cellStyle name="Total (line) 5 2 18" xfId="55502"/>
    <cellStyle name="Total (line) 5 2 19" xfId="55503"/>
    <cellStyle name="Total (line) 5 2 2" xfId="55504"/>
    <cellStyle name="Total (line) 5 2 2 10" xfId="55505"/>
    <cellStyle name="Total (line) 5 2 2 11" xfId="55506"/>
    <cellStyle name="Total (line) 5 2 2 12" xfId="55507"/>
    <cellStyle name="Total (line) 5 2 2 13" xfId="55508"/>
    <cellStyle name="Total (line) 5 2 2 14" xfId="55509"/>
    <cellStyle name="Total (line) 5 2 2 15" xfId="55510"/>
    <cellStyle name="Total (line) 5 2 2 16" xfId="55511"/>
    <cellStyle name="Total (line) 5 2 2 17" xfId="55512"/>
    <cellStyle name="Total (line) 5 2 2 18" xfId="55513"/>
    <cellStyle name="Total (line) 5 2 2 19" xfId="55514"/>
    <cellStyle name="Total (line) 5 2 2 2" xfId="55515"/>
    <cellStyle name="Total (line) 5 2 2 2 10" xfId="55516"/>
    <cellStyle name="Total (line) 5 2 2 2 11" xfId="55517"/>
    <cellStyle name="Total (line) 5 2 2 2 12" xfId="55518"/>
    <cellStyle name="Total (line) 5 2 2 2 13" xfId="55519"/>
    <cellStyle name="Total (line) 5 2 2 2 14" xfId="55520"/>
    <cellStyle name="Total (line) 5 2 2 2 15" xfId="55521"/>
    <cellStyle name="Total (line) 5 2 2 2 16" xfId="55522"/>
    <cellStyle name="Total (line) 5 2 2 2 17" xfId="55523"/>
    <cellStyle name="Total (line) 5 2 2 2 18" xfId="55524"/>
    <cellStyle name="Total (line) 5 2 2 2 19" xfId="55525"/>
    <cellStyle name="Total (line) 5 2 2 2 2" xfId="55526"/>
    <cellStyle name="Total (line) 5 2 2 2 20" xfId="55527"/>
    <cellStyle name="Total (line) 5 2 2 2 21" xfId="55528"/>
    <cellStyle name="Total (line) 5 2 2 2 22" xfId="55529"/>
    <cellStyle name="Total (line) 5 2 2 2 23" xfId="55530"/>
    <cellStyle name="Total (line) 5 2 2 2 24" xfId="55531"/>
    <cellStyle name="Total (line) 5 2 2 2 25" xfId="55532"/>
    <cellStyle name="Total (line) 5 2 2 2 26" xfId="55533"/>
    <cellStyle name="Total (line) 5 2 2 2 27" xfId="55534"/>
    <cellStyle name="Total (line) 5 2 2 2 28" xfId="55535"/>
    <cellStyle name="Total (line) 5 2 2 2 29" xfId="55536"/>
    <cellStyle name="Total (line) 5 2 2 2 3" xfId="55537"/>
    <cellStyle name="Total (line) 5 2 2 2 30" xfId="55538"/>
    <cellStyle name="Total (line) 5 2 2 2 31" xfId="55539"/>
    <cellStyle name="Total (line) 5 2 2 2 32" xfId="55540"/>
    <cellStyle name="Total (line) 5 2 2 2 33" xfId="55541"/>
    <cellStyle name="Total (line) 5 2 2 2 34" xfId="55542"/>
    <cellStyle name="Total (line) 5 2 2 2 35" xfId="55543"/>
    <cellStyle name="Total (line) 5 2 2 2 36" xfId="55544"/>
    <cellStyle name="Total (line) 5 2 2 2 37" xfId="55545"/>
    <cellStyle name="Total (line) 5 2 2 2 38" xfId="55546"/>
    <cellStyle name="Total (line) 5 2 2 2 39" xfId="55547"/>
    <cellStyle name="Total (line) 5 2 2 2 4" xfId="55548"/>
    <cellStyle name="Total (line) 5 2 2 2 40" xfId="55549"/>
    <cellStyle name="Total (line) 5 2 2 2 41" xfId="55550"/>
    <cellStyle name="Total (line) 5 2 2 2 42" xfId="55551"/>
    <cellStyle name="Total (line) 5 2 2 2 43" xfId="55552"/>
    <cellStyle name="Total (line) 5 2 2 2 44" xfId="55553"/>
    <cellStyle name="Total (line) 5 2 2 2 45" xfId="55554"/>
    <cellStyle name="Total (line) 5 2 2 2 46" xfId="55555"/>
    <cellStyle name="Total (line) 5 2 2 2 47" xfId="55556"/>
    <cellStyle name="Total (line) 5 2 2 2 48" xfId="55557"/>
    <cellStyle name="Total (line) 5 2 2 2 49" xfId="55558"/>
    <cellStyle name="Total (line) 5 2 2 2 5" xfId="55559"/>
    <cellStyle name="Total (line) 5 2 2 2 6" xfId="55560"/>
    <cellStyle name="Total (line) 5 2 2 2 7" xfId="55561"/>
    <cellStyle name="Total (line) 5 2 2 2 8" xfId="55562"/>
    <cellStyle name="Total (line) 5 2 2 2 9" xfId="55563"/>
    <cellStyle name="Total (line) 5 2 2 20" xfId="55564"/>
    <cellStyle name="Total (line) 5 2 2 21" xfId="55565"/>
    <cellStyle name="Total (line) 5 2 2 22" xfId="55566"/>
    <cellStyle name="Total (line) 5 2 2 23" xfId="55567"/>
    <cellStyle name="Total (line) 5 2 2 24" xfId="55568"/>
    <cellStyle name="Total (line) 5 2 2 25" xfId="55569"/>
    <cellStyle name="Total (line) 5 2 2 26" xfId="55570"/>
    <cellStyle name="Total (line) 5 2 2 27" xfId="55571"/>
    <cellStyle name="Total (line) 5 2 2 28" xfId="55572"/>
    <cellStyle name="Total (line) 5 2 2 29" xfId="55573"/>
    <cellStyle name="Total (line) 5 2 2 3" xfId="55574"/>
    <cellStyle name="Total (line) 5 2 2 30" xfId="55575"/>
    <cellStyle name="Total (line) 5 2 2 31" xfId="55576"/>
    <cellStyle name="Total (line) 5 2 2 32" xfId="55577"/>
    <cellStyle name="Total (line) 5 2 2 33" xfId="55578"/>
    <cellStyle name="Total (line) 5 2 2 34" xfId="55579"/>
    <cellStyle name="Total (line) 5 2 2 35" xfId="55580"/>
    <cellStyle name="Total (line) 5 2 2 36" xfId="55581"/>
    <cellStyle name="Total (line) 5 2 2 37" xfId="55582"/>
    <cellStyle name="Total (line) 5 2 2 38" xfId="55583"/>
    <cellStyle name="Total (line) 5 2 2 39" xfId="55584"/>
    <cellStyle name="Total (line) 5 2 2 4" xfId="55585"/>
    <cellStyle name="Total (line) 5 2 2 40" xfId="55586"/>
    <cellStyle name="Total (line) 5 2 2 41" xfId="55587"/>
    <cellStyle name="Total (line) 5 2 2 42" xfId="55588"/>
    <cellStyle name="Total (line) 5 2 2 43" xfId="55589"/>
    <cellStyle name="Total (line) 5 2 2 44" xfId="55590"/>
    <cellStyle name="Total (line) 5 2 2 45" xfId="55591"/>
    <cellStyle name="Total (line) 5 2 2 46" xfId="55592"/>
    <cellStyle name="Total (line) 5 2 2 47" xfId="55593"/>
    <cellStyle name="Total (line) 5 2 2 48" xfId="55594"/>
    <cellStyle name="Total (line) 5 2 2 49" xfId="55595"/>
    <cellStyle name="Total (line) 5 2 2 5" xfId="55596"/>
    <cellStyle name="Total (line) 5 2 2 50" xfId="55597"/>
    <cellStyle name="Total (line) 5 2 2 6" xfId="55598"/>
    <cellStyle name="Total (line) 5 2 2 7" xfId="55599"/>
    <cellStyle name="Total (line) 5 2 2 8" xfId="55600"/>
    <cellStyle name="Total (line) 5 2 2 9" xfId="55601"/>
    <cellStyle name="Total (line) 5 2 20" xfId="55602"/>
    <cellStyle name="Total (line) 5 2 21" xfId="55603"/>
    <cellStyle name="Total (line) 5 2 22" xfId="55604"/>
    <cellStyle name="Total (line) 5 2 23" xfId="55605"/>
    <cellStyle name="Total (line) 5 2 24" xfId="55606"/>
    <cellStyle name="Total (line) 5 2 25" xfId="55607"/>
    <cellStyle name="Total (line) 5 2 26" xfId="55608"/>
    <cellStyle name="Total (line) 5 2 27" xfId="55609"/>
    <cellStyle name="Total (line) 5 2 28" xfId="55610"/>
    <cellStyle name="Total (line) 5 2 29" xfId="55611"/>
    <cellStyle name="Total (line) 5 2 3" xfId="55612"/>
    <cellStyle name="Total (line) 5 2 3 2" xfId="55613"/>
    <cellStyle name="Total (line) 5 2 3 3" xfId="55614"/>
    <cellStyle name="Total (line) 5 2 3 4" xfId="55615"/>
    <cellStyle name="Total (line) 5 2 3 5" xfId="55616"/>
    <cellStyle name="Total (line) 5 2 3 6" xfId="55617"/>
    <cellStyle name="Total (line) 5 2 30" xfId="55618"/>
    <cellStyle name="Total (line) 5 2 31" xfId="55619"/>
    <cellStyle name="Total (line) 5 2 32" xfId="55620"/>
    <cellStyle name="Total (line) 5 2 33" xfId="55621"/>
    <cellStyle name="Total (line) 5 2 34" xfId="55622"/>
    <cellStyle name="Total (line) 5 2 35" xfId="55623"/>
    <cellStyle name="Total (line) 5 2 36" xfId="55624"/>
    <cellStyle name="Total (line) 5 2 37" xfId="55625"/>
    <cellStyle name="Total (line) 5 2 38" xfId="55626"/>
    <cellStyle name="Total (line) 5 2 39" xfId="55627"/>
    <cellStyle name="Total (line) 5 2 4" xfId="55628"/>
    <cellStyle name="Total (line) 5 2 4 2" xfId="55629"/>
    <cellStyle name="Total (line) 5 2 4 3" xfId="55630"/>
    <cellStyle name="Total (line) 5 2 4 4" xfId="55631"/>
    <cellStyle name="Total (line) 5 2 4 5" xfId="55632"/>
    <cellStyle name="Total (line) 5 2 4 6" xfId="55633"/>
    <cellStyle name="Total (line) 5 2 40" xfId="55634"/>
    <cellStyle name="Total (line) 5 2 41" xfId="55635"/>
    <cellStyle name="Total (line) 5 2 42" xfId="55636"/>
    <cellStyle name="Total (line) 5 2 43" xfId="55637"/>
    <cellStyle name="Total (line) 5 2 44" xfId="55638"/>
    <cellStyle name="Total (line) 5 2 45" xfId="55639"/>
    <cellStyle name="Total (line) 5 2 46" xfId="55640"/>
    <cellStyle name="Total (line) 5 2 5" xfId="55641"/>
    <cellStyle name="Total (line) 5 2 6" xfId="55642"/>
    <cellStyle name="Total (line) 5 2 7" xfId="55643"/>
    <cellStyle name="Total (line) 5 2 8" xfId="55644"/>
    <cellStyle name="Total (line) 5 2 9" xfId="55645"/>
    <cellStyle name="Total (line) 5 20" xfId="55646"/>
    <cellStyle name="Total (line) 5 21" xfId="55647"/>
    <cellStyle name="Total (line) 5 22" xfId="55648"/>
    <cellStyle name="Total (line) 5 23" xfId="55649"/>
    <cellStyle name="Total (line) 5 24" xfId="55650"/>
    <cellStyle name="Total (line) 5 25" xfId="55651"/>
    <cellStyle name="Total (line) 5 26" xfId="55652"/>
    <cellStyle name="Total (line) 5 27" xfId="55653"/>
    <cellStyle name="Total (line) 5 28" xfId="55654"/>
    <cellStyle name="Total (line) 5 29" xfId="55655"/>
    <cellStyle name="Total (line) 5 3" xfId="55656"/>
    <cellStyle name="Total (line) 5 3 10" xfId="55657"/>
    <cellStyle name="Total (line) 5 3 11" xfId="55658"/>
    <cellStyle name="Total (line) 5 3 12" xfId="55659"/>
    <cellStyle name="Total (line) 5 3 13" xfId="55660"/>
    <cellStyle name="Total (line) 5 3 14" xfId="55661"/>
    <cellStyle name="Total (line) 5 3 15" xfId="55662"/>
    <cellStyle name="Total (line) 5 3 16" xfId="55663"/>
    <cellStyle name="Total (line) 5 3 17" xfId="55664"/>
    <cellStyle name="Total (line) 5 3 18" xfId="55665"/>
    <cellStyle name="Total (line) 5 3 19" xfId="55666"/>
    <cellStyle name="Total (line) 5 3 2" xfId="55667"/>
    <cellStyle name="Total (line) 5 3 2 10" xfId="55668"/>
    <cellStyle name="Total (line) 5 3 2 11" xfId="55669"/>
    <cellStyle name="Total (line) 5 3 2 12" xfId="55670"/>
    <cellStyle name="Total (line) 5 3 2 13" xfId="55671"/>
    <cellStyle name="Total (line) 5 3 2 14" xfId="55672"/>
    <cellStyle name="Total (line) 5 3 2 15" xfId="55673"/>
    <cellStyle name="Total (line) 5 3 2 16" xfId="55674"/>
    <cellStyle name="Total (line) 5 3 2 17" xfId="55675"/>
    <cellStyle name="Total (line) 5 3 2 18" xfId="55676"/>
    <cellStyle name="Total (line) 5 3 2 19" xfId="55677"/>
    <cellStyle name="Total (line) 5 3 2 2" xfId="55678"/>
    <cellStyle name="Total (line) 5 3 2 20" xfId="55679"/>
    <cellStyle name="Total (line) 5 3 2 21" xfId="55680"/>
    <cellStyle name="Total (line) 5 3 2 22" xfId="55681"/>
    <cellStyle name="Total (line) 5 3 2 23" xfId="55682"/>
    <cellStyle name="Total (line) 5 3 2 24" xfId="55683"/>
    <cellStyle name="Total (line) 5 3 2 25" xfId="55684"/>
    <cellStyle name="Total (line) 5 3 2 26" xfId="55685"/>
    <cellStyle name="Total (line) 5 3 2 27" xfId="55686"/>
    <cellStyle name="Total (line) 5 3 2 28" xfId="55687"/>
    <cellStyle name="Total (line) 5 3 2 29" xfId="55688"/>
    <cellStyle name="Total (line) 5 3 2 3" xfId="55689"/>
    <cellStyle name="Total (line) 5 3 2 30" xfId="55690"/>
    <cellStyle name="Total (line) 5 3 2 31" xfId="55691"/>
    <cellStyle name="Total (line) 5 3 2 32" xfId="55692"/>
    <cellStyle name="Total (line) 5 3 2 33" xfId="55693"/>
    <cellStyle name="Total (line) 5 3 2 34" xfId="55694"/>
    <cellStyle name="Total (line) 5 3 2 35" xfId="55695"/>
    <cellStyle name="Total (line) 5 3 2 36" xfId="55696"/>
    <cellStyle name="Total (line) 5 3 2 37" xfId="55697"/>
    <cellStyle name="Total (line) 5 3 2 38" xfId="55698"/>
    <cellStyle name="Total (line) 5 3 2 39" xfId="55699"/>
    <cellStyle name="Total (line) 5 3 2 4" xfId="55700"/>
    <cellStyle name="Total (line) 5 3 2 40" xfId="55701"/>
    <cellStyle name="Total (line) 5 3 2 41" xfId="55702"/>
    <cellStyle name="Total (line) 5 3 2 42" xfId="55703"/>
    <cellStyle name="Total (line) 5 3 2 43" xfId="55704"/>
    <cellStyle name="Total (line) 5 3 2 44" xfId="55705"/>
    <cellStyle name="Total (line) 5 3 2 45" xfId="55706"/>
    <cellStyle name="Total (line) 5 3 2 46" xfId="55707"/>
    <cellStyle name="Total (line) 5 3 2 47" xfId="55708"/>
    <cellStyle name="Total (line) 5 3 2 48" xfId="55709"/>
    <cellStyle name="Total (line) 5 3 2 49" xfId="55710"/>
    <cellStyle name="Total (line) 5 3 2 5" xfId="55711"/>
    <cellStyle name="Total (line) 5 3 2 6" xfId="55712"/>
    <cellStyle name="Total (line) 5 3 2 7" xfId="55713"/>
    <cellStyle name="Total (line) 5 3 2 8" xfId="55714"/>
    <cellStyle name="Total (line) 5 3 2 9" xfId="55715"/>
    <cellStyle name="Total (line) 5 3 20" xfId="55716"/>
    <cellStyle name="Total (line) 5 3 21" xfId="55717"/>
    <cellStyle name="Total (line) 5 3 22" xfId="55718"/>
    <cellStyle name="Total (line) 5 3 23" xfId="55719"/>
    <cellStyle name="Total (line) 5 3 24" xfId="55720"/>
    <cellStyle name="Total (line) 5 3 25" xfId="55721"/>
    <cellStyle name="Total (line) 5 3 26" xfId="55722"/>
    <cellStyle name="Total (line) 5 3 27" xfId="55723"/>
    <cellStyle name="Total (line) 5 3 28" xfId="55724"/>
    <cellStyle name="Total (line) 5 3 29" xfId="55725"/>
    <cellStyle name="Total (line) 5 3 3" xfId="55726"/>
    <cellStyle name="Total (line) 5 3 30" xfId="55727"/>
    <cellStyle name="Total (line) 5 3 31" xfId="55728"/>
    <cellStyle name="Total (line) 5 3 32" xfId="55729"/>
    <cellStyle name="Total (line) 5 3 33" xfId="55730"/>
    <cellStyle name="Total (line) 5 3 34" xfId="55731"/>
    <cellStyle name="Total (line) 5 3 35" xfId="55732"/>
    <cellStyle name="Total (line) 5 3 36" xfId="55733"/>
    <cellStyle name="Total (line) 5 3 37" xfId="55734"/>
    <cellStyle name="Total (line) 5 3 38" xfId="55735"/>
    <cellStyle name="Total (line) 5 3 39" xfId="55736"/>
    <cellStyle name="Total (line) 5 3 4" xfId="55737"/>
    <cellStyle name="Total (line) 5 3 40" xfId="55738"/>
    <cellStyle name="Total (line) 5 3 41" xfId="55739"/>
    <cellStyle name="Total (line) 5 3 42" xfId="55740"/>
    <cellStyle name="Total (line) 5 3 43" xfId="55741"/>
    <cellStyle name="Total (line) 5 3 44" xfId="55742"/>
    <cellStyle name="Total (line) 5 3 45" xfId="55743"/>
    <cellStyle name="Total (line) 5 3 46" xfId="55744"/>
    <cellStyle name="Total (line) 5 3 47" xfId="55745"/>
    <cellStyle name="Total (line) 5 3 48" xfId="55746"/>
    <cellStyle name="Total (line) 5 3 49" xfId="55747"/>
    <cellStyle name="Total (line) 5 3 5" xfId="55748"/>
    <cellStyle name="Total (line) 5 3 50" xfId="55749"/>
    <cellStyle name="Total (line) 5 3 6" xfId="55750"/>
    <cellStyle name="Total (line) 5 3 7" xfId="55751"/>
    <cellStyle name="Total (line) 5 3 8" xfId="55752"/>
    <cellStyle name="Total (line) 5 3 9" xfId="55753"/>
    <cellStyle name="Total (line) 5 30" xfId="55754"/>
    <cellStyle name="Total (line) 5 31" xfId="55755"/>
    <cellStyle name="Total (line) 5 32" xfId="55756"/>
    <cellStyle name="Total (line) 5 33" xfId="55757"/>
    <cellStyle name="Total (line) 5 34" xfId="55758"/>
    <cellStyle name="Total (line) 5 35" xfId="55759"/>
    <cellStyle name="Total (line) 5 36" xfId="55760"/>
    <cellStyle name="Total (line) 5 37" xfId="55761"/>
    <cellStyle name="Total (line) 5 38" xfId="55762"/>
    <cellStyle name="Total (line) 5 39" xfId="55763"/>
    <cellStyle name="Total (line) 5 4" xfId="55764"/>
    <cellStyle name="Total (line) 5 4 2" xfId="55765"/>
    <cellStyle name="Total (line) 5 4 3" xfId="55766"/>
    <cellStyle name="Total (line) 5 4 4" xfId="55767"/>
    <cellStyle name="Total (line) 5 4 5" xfId="55768"/>
    <cellStyle name="Total (line) 5 4 6" xfId="55769"/>
    <cellStyle name="Total (line) 5 40" xfId="55770"/>
    <cellStyle name="Total (line) 5 41" xfId="55771"/>
    <cellStyle name="Total (line) 5 42" xfId="55772"/>
    <cellStyle name="Total (line) 5 43" xfId="55773"/>
    <cellStyle name="Total (line) 5 44" xfId="55774"/>
    <cellStyle name="Total (line) 5 45" xfId="55775"/>
    <cellStyle name="Total (line) 5 46" xfId="55776"/>
    <cellStyle name="Total (line) 5 47" xfId="55777"/>
    <cellStyle name="Total (line) 5 48" xfId="55778"/>
    <cellStyle name="Total (line) 5 5" xfId="55779"/>
    <cellStyle name="Total (line) 5 5 2" xfId="55780"/>
    <cellStyle name="Total (line) 5 5 3" xfId="55781"/>
    <cellStyle name="Total (line) 5 5 4" xfId="55782"/>
    <cellStyle name="Total (line) 5 5 5" xfId="55783"/>
    <cellStyle name="Total (line) 5 5 6" xfId="55784"/>
    <cellStyle name="Total (line) 5 6" xfId="55785"/>
    <cellStyle name="Total (line) 5 7" xfId="55786"/>
    <cellStyle name="Total (line) 5 8" xfId="55787"/>
    <cellStyle name="Total (line) 5 9" xfId="55788"/>
    <cellStyle name="Total (line) 6" xfId="55789"/>
    <cellStyle name="Total (line) 6 10" xfId="55790"/>
    <cellStyle name="Total (line) 6 11" xfId="55791"/>
    <cellStyle name="Total (line) 6 12" xfId="55792"/>
    <cellStyle name="Total (line) 6 13" xfId="55793"/>
    <cellStyle name="Total (line) 6 14" xfId="55794"/>
    <cellStyle name="Total (line) 6 15" xfId="55795"/>
    <cellStyle name="Total (line) 6 16" xfId="55796"/>
    <cellStyle name="Total (line) 6 17" xfId="55797"/>
    <cellStyle name="Total (line) 6 18" xfId="55798"/>
    <cellStyle name="Total (line) 6 19" xfId="55799"/>
    <cellStyle name="Total (line) 6 2" xfId="55800"/>
    <cellStyle name="Total (line) 6 2 10" xfId="55801"/>
    <cellStyle name="Total (line) 6 2 11" xfId="55802"/>
    <cellStyle name="Total (line) 6 2 12" xfId="55803"/>
    <cellStyle name="Total (line) 6 2 13" xfId="55804"/>
    <cellStyle name="Total (line) 6 2 14" xfId="55805"/>
    <cellStyle name="Total (line) 6 2 15" xfId="55806"/>
    <cellStyle name="Total (line) 6 2 16" xfId="55807"/>
    <cellStyle name="Total (line) 6 2 17" xfId="55808"/>
    <cellStyle name="Total (line) 6 2 18" xfId="55809"/>
    <cellStyle name="Total (line) 6 2 19" xfId="55810"/>
    <cellStyle name="Total (line) 6 2 2" xfId="55811"/>
    <cellStyle name="Total (line) 6 2 2 10" xfId="55812"/>
    <cellStyle name="Total (line) 6 2 2 11" xfId="55813"/>
    <cellStyle name="Total (line) 6 2 2 12" xfId="55814"/>
    <cellStyle name="Total (line) 6 2 2 13" xfId="55815"/>
    <cellStyle name="Total (line) 6 2 2 14" xfId="55816"/>
    <cellStyle name="Total (line) 6 2 2 15" xfId="55817"/>
    <cellStyle name="Total (line) 6 2 2 16" xfId="55818"/>
    <cellStyle name="Total (line) 6 2 2 17" xfId="55819"/>
    <cellStyle name="Total (line) 6 2 2 18" xfId="55820"/>
    <cellStyle name="Total (line) 6 2 2 19" xfId="55821"/>
    <cellStyle name="Total (line) 6 2 2 2" xfId="55822"/>
    <cellStyle name="Total (line) 6 2 2 2 10" xfId="55823"/>
    <cellStyle name="Total (line) 6 2 2 2 11" xfId="55824"/>
    <cellStyle name="Total (line) 6 2 2 2 12" xfId="55825"/>
    <cellStyle name="Total (line) 6 2 2 2 13" xfId="55826"/>
    <cellStyle name="Total (line) 6 2 2 2 14" xfId="55827"/>
    <cellStyle name="Total (line) 6 2 2 2 15" xfId="55828"/>
    <cellStyle name="Total (line) 6 2 2 2 16" xfId="55829"/>
    <cellStyle name="Total (line) 6 2 2 2 17" xfId="55830"/>
    <cellStyle name="Total (line) 6 2 2 2 18" xfId="55831"/>
    <cellStyle name="Total (line) 6 2 2 2 19" xfId="55832"/>
    <cellStyle name="Total (line) 6 2 2 2 2" xfId="55833"/>
    <cellStyle name="Total (line) 6 2 2 2 20" xfId="55834"/>
    <cellStyle name="Total (line) 6 2 2 2 21" xfId="55835"/>
    <cellStyle name="Total (line) 6 2 2 2 22" xfId="55836"/>
    <cellStyle name="Total (line) 6 2 2 2 23" xfId="55837"/>
    <cellStyle name="Total (line) 6 2 2 2 24" xfId="55838"/>
    <cellStyle name="Total (line) 6 2 2 2 25" xfId="55839"/>
    <cellStyle name="Total (line) 6 2 2 2 26" xfId="55840"/>
    <cellStyle name="Total (line) 6 2 2 2 27" xfId="55841"/>
    <cellStyle name="Total (line) 6 2 2 2 28" xfId="55842"/>
    <cellStyle name="Total (line) 6 2 2 2 29" xfId="55843"/>
    <cellStyle name="Total (line) 6 2 2 2 3" xfId="55844"/>
    <cellStyle name="Total (line) 6 2 2 2 30" xfId="55845"/>
    <cellStyle name="Total (line) 6 2 2 2 31" xfId="55846"/>
    <cellStyle name="Total (line) 6 2 2 2 32" xfId="55847"/>
    <cellStyle name="Total (line) 6 2 2 2 33" xfId="55848"/>
    <cellStyle name="Total (line) 6 2 2 2 34" xfId="55849"/>
    <cellStyle name="Total (line) 6 2 2 2 35" xfId="55850"/>
    <cellStyle name="Total (line) 6 2 2 2 36" xfId="55851"/>
    <cellStyle name="Total (line) 6 2 2 2 37" xfId="55852"/>
    <cellStyle name="Total (line) 6 2 2 2 38" xfId="55853"/>
    <cellStyle name="Total (line) 6 2 2 2 39" xfId="55854"/>
    <cellStyle name="Total (line) 6 2 2 2 4" xfId="55855"/>
    <cellStyle name="Total (line) 6 2 2 2 40" xfId="55856"/>
    <cellStyle name="Total (line) 6 2 2 2 41" xfId="55857"/>
    <cellStyle name="Total (line) 6 2 2 2 42" xfId="55858"/>
    <cellStyle name="Total (line) 6 2 2 2 43" xfId="55859"/>
    <cellStyle name="Total (line) 6 2 2 2 44" xfId="55860"/>
    <cellStyle name="Total (line) 6 2 2 2 45" xfId="55861"/>
    <cellStyle name="Total (line) 6 2 2 2 46" xfId="55862"/>
    <cellStyle name="Total (line) 6 2 2 2 47" xfId="55863"/>
    <cellStyle name="Total (line) 6 2 2 2 48" xfId="55864"/>
    <cellStyle name="Total (line) 6 2 2 2 49" xfId="55865"/>
    <cellStyle name="Total (line) 6 2 2 2 5" xfId="55866"/>
    <cellStyle name="Total (line) 6 2 2 2 6" xfId="55867"/>
    <cellStyle name="Total (line) 6 2 2 2 7" xfId="55868"/>
    <cellStyle name="Total (line) 6 2 2 2 8" xfId="55869"/>
    <cellStyle name="Total (line) 6 2 2 2 9" xfId="55870"/>
    <cellStyle name="Total (line) 6 2 2 20" xfId="55871"/>
    <cellStyle name="Total (line) 6 2 2 21" xfId="55872"/>
    <cellStyle name="Total (line) 6 2 2 22" xfId="55873"/>
    <cellStyle name="Total (line) 6 2 2 23" xfId="55874"/>
    <cellStyle name="Total (line) 6 2 2 24" xfId="55875"/>
    <cellStyle name="Total (line) 6 2 2 25" xfId="55876"/>
    <cellStyle name="Total (line) 6 2 2 26" xfId="55877"/>
    <cellStyle name="Total (line) 6 2 2 27" xfId="55878"/>
    <cellStyle name="Total (line) 6 2 2 28" xfId="55879"/>
    <cellStyle name="Total (line) 6 2 2 29" xfId="55880"/>
    <cellStyle name="Total (line) 6 2 2 3" xfId="55881"/>
    <cellStyle name="Total (line) 6 2 2 30" xfId="55882"/>
    <cellStyle name="Total (line) 6 2 2 31" xfId="55883"/>
    <cellStyle name="Total (line) 6 2 2 32" xfId="55884"/>
    <cellStyle name="Total (line) 6 2 2 33" xfId="55885"/>
    <cellStyle name="Total (line) 6 2 2 34" xfId="55886"/>
    <cellStyle name="Total (line) 6 2 2 35" xfId="55887"/>
    <cellStyle name="Total (line) 6 2 2 36" xfId="55888"/>
    <cellStyle name="Total (line) 6 2 2 37" xfId="55889"/>
    <cellStyle name="Total (line) 6 2 2 38" xfId="55890"/>
    <cellStyle name="Total (line) 6 2 2 39" xfId="55891"/>
    <cellStyle name="Total (line) 6 2 2 4" xfId="55892"/>
    <cellStyle name="Total (line) 6 2 2 40" xfId="55893"/>
    <cellStyle name="Total (line) 6 2 2 41" xfId="55894"/>
    <cellStyle name="Total (line) 6 2 2 42" xfId="55895"/>
    <cellStyle name="Total (line) 6 2 2 43" xfId="55896"/>
    <cellStyle name="Total (line) 6 2 2 44" xfId="55897"/>
    <cellStyle name="Total (line) 6 2 2 45" xfId="55898"/>
    <cellStyle name="Total (line) 6 2 2 46" xfId="55899"/>
    <cellStyle name="Total (line) 6 2 2 47" xfId="55900"/>
    <cellStyle name="Total (line) 6 2 2 48" xfId="55901"/>
    <cellStyle name="Total (line) 6 2 2 49" xfId="55902"/>
    <cellStyle name="Total (line) 6 2 2 5" xfId="55903"/>
    <cellStyle name="Total (line) 6 2 2 50" xfId="55904"/>
    <cellStyle name="Total (line) 6 2 2 6" xfId="55905"/>
    <cellStyle name="Total (line) 6 2 2 7" xfId="55906"/>
    <cellStyle name="Total (line) 6 2 2 8" xfId="55907"/>
    <cellStyle name="Total (line) 6 2 2 9" xfId="55908"/>
    <cellStyle name="Total (line) 6 2 20" xfId="55909"/>
    <cellStyle name="Total (line) 6 2 21" xfId="55910"/>
    <cellStyle name="Total (line) 6 2 22" xfId="55911"/>
    <cellStyle name="Total (line) 6 2 23" xfId="55912"/>
    <cellStyle name="Total (line) 6 2 24" xfId="55913"/>
    <cellStyle name="Total (line) 6 2 25" xfId="55914"/>
    <cellStyle name="Total (line) 6 2 26" xfId="55915"/>
    <cellStyle name="Total (line) 6 2 27" xfId="55916"/>
    <cellStyle name="Total (line) 6 2 28" xfId="55917"/>
    <cellStyle name="Total (line) 6 2 29" xfId="55918"/>
    <cellStyle name="Total (line) 6 2 3" xfId="55919"/>
    <cellStyle name="Total (line) 6 2 3 2" xfId="55920"/>
    <cellStyle name="Total (line) 6 2 3 3" xfId="55921"/>
    <cellStyle name="Total (line) 6 2 3 4" xfId="55922"/>
    <cellStyle name="Total (line) 6 2 3 5" xfId="55923"/>
    <cellStyle name="Total (line) 6 2 3 6" xfId="55924"/>
    <cellStyle name="Total (line) 6 2 30" xfId="55925"/>
    <cellStyle name="Total (line) 6 2 31" xfId="55926"/>
    <cellStyle name="Total (line) 6 2 32" xfId="55927"/>
    <cellStyle name="Total (line) 6 2 33" xfId="55928"/>
    <cellStyle name="Total (line) 6 2 34" xfId="55929"/>
    <cellStyle name="Total (line) 6 2 35" xfId="55930"/>
    <cellStyle name="Total (line) 6 2 36" xfId="55931"/>
    <cellStyle name="Total (line) 6 2 37" xfId="55932"/>
    <cellStyle name="Total (line) 6 2 38" xfId="55933"/>
    <cellStyle name="Total (line) 6 2 39" xfId="55934"/>
    <cellStyle name="Total (line) 6 2 4" xfId="55935"/>
    <cellStyle name="Total (line) 6 2 4 2" xfId="55936"/>
    <cellStyle name="Total (line) 6 2 4 3" xfId="55937"/>
    <cellStyle name="Total (line) 6 2 4 4" xfId="55938"/>
    <cellStyle name="Total (line) 6 2 4 5" xfId="55939"/>
    <cellStyle name="Total (line) 6 2 4 6" xfId="55940"/>
    <cellStyle name="Total (line) 6 2 40" xfId="55941"/>
    <cellStyle name="Total (line) 6 2 41" xfId="55942"/>
    <cellStyle name="Total (line) 6 2 42" xfId="55943"/>
    <cellStyle name="Total (line) 6 2 43" xfId="55944"/>
    <cellStyle name="Total (line) 6 2 44" xfId="55945"/>
    <cellStyle name="Total (line) 6 2 45" xfId="55946"/>
    <cellStyle name="Total (line) 6 2 46" xfId="55947"/>
    <cellStyle name="Total (line) 6 2 5" xfId="55948"/>
    <cellStyle name="Total (line) 6 2 6" xfId="55949"/>
    <cellStyle name="Total (line) 6 2 7" xfId="55950"/>
    <cellStyle name="Total (line) 6 2 8" xfId="55951"/>
    <cellStyle name="Total (line) 6 2 9" xfId="55952"/>
    <cellStyle name="Total (line) 6 20" xfId="55953"/>
    <cellStyle name="Total (line) 6 21" xfId="55954"/>
    <cellStyle name="Total (line) 6 22" xfId="55955"/>
    <cellStyle name="Total (line) 6 23" xfId="55956"/>
    <cellStyle name="Total (line) 6 24" xfId="55957"/>
    <cellStyle name="Total (line) 6 25" xfId="55958"/>
    <cellStyle name="Total (line) 6 26" xfId="55959"/>
    <cellStyle name="Total (line) 6 27" xfId="55960"/>
    <cellStyle name="Total (line) 6 28" xfId="55961"/>
    <cellStyle name="Total (line) 6 29" xfId="55962"/>
    <cellStyle name="Total (line) 6 3" xfId="55963"/>
    <cellStyle name="Total (line) 6 3 10" xfId="55964"/>
    <cellStyle name="Total (line) 6 3 11" xfId="55965"/>
    <cellStyle name="Total (line) 6 3 12" xfId="55966"/>
    <cellStyle name="Total (line) 6 3 13" xfId="55967"/>
    <cellStyle name="Total (line) 6 3 14" xfId="55968"/>
    <cellStyle name="Total (line) 6 3 15" xfId="55969"/>
    <cellStyle name="Total (line) 6 3 16" xfId="55970"/>
    <cellStyle name="Total (line) 6 3 17" xfId="55971"/>
    <cellStyle name="Total (line) 6 3 18" xfId="55972"/>
    <cellStyle name="Total (line) 6 3 19" xfId="55973"/>
    <cellStyle name="Total (line) 6 3 2" xfId="55974"/>
    <cellStyle name="Total (line) 6 3 2 10" xfId="55975"/>
    <cellStyle name="Total (line) 6 3 2 11" xfId="55976"/>
    <cellStyle name="Total (line) 6 3 2 12" xfId="55977"/>
    <cellStyle name="Total (line) 6 3 2 13" xfId="55978"/>
    <cellStyle name="Total (line) 6 3 2 14" xfId="55979"/>
    <cellStyle name="Total (line) 6 3 2 15" xfId="55980"/>
    <cellStyle name="Total (line) 6 3 2 16" xfId="55981"/>
    <cellStyle name="Total (line) 6 3 2 17" xfId="55982"/>
    <cellStyle name="Total (line) 6 3 2 18" xfId="55983"/>
    <cellStyle name="Total (line) 6 3 2 19" xfId="55984"/>
    <cellStyle name="Total (line) 6 3 2 2" xfId="55985"/>
    <cellStyle name="Total (line) 6 3 2 20" xfId="55986"/>
    <cellStyle name="Total (line) 6 3 2 21" xfId="55987"/>
    <cellStyle name="Total (line) 6 3 2 22" xfId="55988"/>
    <cellStyle name="Total (line) 6 3 2 23" xfId="55989"/>
    <cellStyle name="Total (line) 6 3 2 24" xfId="55990"/>
    <cellStyle name="Total (line) 6 3 2 25" xfId="55991"/>
    <cellStyle name="Total (line) 6 3 2 26" xfId="55992"/>
    <cellStyle name="Total (line) 6 3 2 27" xfId="55993"/>
    <cellStyle name="Total (line) 6 3 2 28" xfId="55994"/>
    <cellStyle name="Total (line) 6 3 2 29" xfId="55995"/>
    <cellStyle name="Total (line) 6 3 2 3" xfId="55996"/>
    <cellStyle name="Total (line) 6 3 2 30" xfId="55997"/>
    <cellStyle name="Total (line) 6 3 2 31" xfId="55998"/>
    <cellStyle name="Total (line) 6 3 2 32" xfId="55999"/>
    <cellStyle name="Total (line) 6 3 2 33" xfId="56000"/>
    <cellStyle name="Total (line) 6 3 2 34" xfId="56001"/>
    <cellStyle name="Total (line) 6 3 2 35" xfId="56002"/>
    <cellStyle name="Total (line) 6 3 2 36" xfId="56003"/>
    <cellStyle name="Total (line) 6 3 2 37" xfId="56004"/>
    <cellStyle name="Total (line) 6 3 2 38" xfId="56005"/>
    <cellStyle name="Total (line) 6 3 2 39" xfId="56006"/>
    <cellStyle name="Total (line) 6 3 2 4" xfId="56007"/>
    <cellStyle name="Total (line) 6 3 2 40" xfId="56008"/>
    <cellStyle name="Total (line) 6 3 2 41" xfId="56009"/>
    <cellStyle name="Total (line) 6 3 2 42" xfId="56010"/>
    <cellStyle name="Total (line) 6 3 2 43" xfId="56011"/>
    <cellStyle name="Total (line) 6 3 2 44" xfId="56012"/>
    <cellStyle name="Total (line) 6 3 2 45" xfId="56013"/>
    <cellStyle name="Total (line) 6 3 2 46" xfId="56014"/>
    <cellStyle name="Total (line) 6 3 2 47" xfId="56015"/>
    <cellStyle name="Total (line) 6 3 2 48" xfId="56016"/>
    <cellStyle name="Total (line) 6 3 2 49" xfId="56017"/>
    <cellStyle name="Total (line) 6 3 2 5" xfId="56018"/>
    <cellStyle name="Total (line) 6 3 2 6" xfId="56019"/>
    <cellStyle name="Total (line) 6 3 2 7" xfId="56020"/>
    <cellStyle name="Total (line) 6 3 2 8" xfId="56021"/>
    <cellStyle name="Total (line) 6 3 2 9" xfId="56022"/>
    <cellStyle name="Total (line) 6 3 20" xfId="56023"/>
    <cellStyle name="Total (line) 6 3 21" xfId="56024"/>
    <cellStyle name="Total (line) 6 3 22" xfId="56025"/>
    <cellStyle name="Total (line) 6 3 23" xfId="56026"/>
    <cellStyle name="Total (line) 6 3 24" xfId="56027"/>
    <cellStyle name="Total (line) 6 3 25" xfId="56028"/>
    <cellStyle name="Total (line) 6 3 26" xfId="56029"/>
    <cellStyle name="Total (line) 6 3 27" xfId="56030"/>
    <cellStyle name="Total (line) 6 3 28" xfId="56031"/>
    <cellStyle name="Total (line) 6 3 29" xfId="56032"/>
    <cellStyle name="Total (line) 6 3 3" xfId="56033"/>
    <cellStyle name="Total (line) 6 3 30" xfId="56034"/>
    <cellStyle name="Total (line) 6 3 31" xfId="56035"/>
    <cellStyle name="Total (line) 6 3 32" xfId="56036"/>
    <cellStyle name="Total (line) 6 3 33" xfId="56037"/>
    <cellStyle name="Total (line) 6 3 34" xfId="56038"/>
    <cellStyle name="Total (line) 6 3 35" xfId="56039"/>
    <cellStyle name="Total (line) 6 3 36" xfId="56040"/>
    <cellStyle name="Total (line) 6 3 37" xfId="56041"/>
    <cellStyle name="Total (line) 6 3 38" xfId="56042"/>
    <cellStyle name="Total (line) 6 3 39" xfId="56043"/>
    <cellStyle name="Total (line) 6 3 4" xfId="56044"/>
    <cellStyle name="Total (line) 6 3 40" xfId="56045"/>
    <cellStyle name="Total (line) 6 3 41" xfId="56046"/>
    <cellStyle name="Total (line) 6 3 42" xfId="56047"/>
    <cellStyle name="Total (line) 6 3 43" xfId="56048"/>
    <cellStyle name="Total (line) 6 3 44" xfId="56049"/>
    <cellStyle name="Total (line) 6 3 45" xfId="56050"/>
    <cellStyle name="Total (line) 6 3 46" xfId="56051"/>
    <cellStyle name="Total (line) 6 3 47" xfId="56052"/>
    <cellStyle name="Total (line) 6 3 48" xfId="56053"/>
    <cellStyle name="Total (line) 6 3 49" xfId="56054"/>
    <cellStyle name="Total (line) 6 3 5" xfId="56055"/>
    <cellStyle name="Total (line) 6 3 50" xfId="56056"/>
    <cellStyle name="Total (line) 6 3 6" xfId="56057"/>
    <cellStyle name="Total (line) 6 3 7" xfId="56058"/>
    <cellStyle name="Total (line) 6 3 8" xfId="56059"/>
    <cellStyle name="Total (line) 6 3 9" xfId="56060"/>
    <cellStyle name="Total (line) 6 30" xfId="56061"/>
    <cellStyle name="Total (line) 6 31" xfId="56062"/>
    <cellStyle name="Total (line) 6 32" xfId="56063"/>
    <cellStyle name="Total (line) 6 33" xfId="56064"/>
    <cellStyle name="Total (line) 6 34" xfId="56065"/>
    <cellStyle name="Total (line) 6 35" xfId="56066"/>
    <cellStyle name="Total (line) 6 36" xfId="56067"/>
    <cellStyle name="Total (line) 6 37" xfId="56068"/>
    <cellStyle name="Total (line) 6 38" xfId="56069"/>
    <cellStyle name="Total (line) 6 39" xfId="56070"/>
    <cellStyle name="Total (line) 6 4" xfId="56071"/>
    <cellStyle name="Total (line) 6 4 2" xfId="56072"/>
    <cellStyle name="Total (line) 6 4 3" xfId="56073"/>
    <cellStyle name="Total (line) 6 4 4" xfId="56074"/>
    <cellStyle name="Total (line) 6 4 5" xfId="56075"/>
    <cellStyle name="Total (line) 6 4 6" xfId="56076"/>
    <cellStyle name="Total (line) 6 40" xfId="56077"/>
    <cellStyle name="Total (line) 6 41" xfId="56078"/>
    <cellStyle name="Total (line) 6 42" xfId="56079"/>
    <cellStyle name="Total (line) 6 43" xfId="56080"/>
    <cellStyle name="Total (line) 6 44" xfId="56081"/>
    <cellStyle name="Total (line) 6 45" xfId="56082"/>
    <cellStyle name="Total (line) 6 46" xfId="56083"/>
    <cellStyle name="Total (line) 6 47" xfId="56084"/>
    <cellStyle name="Total (line) 6 48" xfId="56085"/>
    <cellStyle name="Total (line) 6 5" xfId="56086"/>
    <cellStyle name="Total (line) 6 5 2" xfId="56087"/>
    <cellStyle name="Total (line) 6 5 3" xfId="56088"/>
    <cellStyle name="Total (line) 6 5 4" xfId="56089"/>
    <cellStyle name="Total (line) 6 5 5" xfId="56090"/>
    <cellStyle name="Total (line) 6 5 6" xfId="56091"/>
    <cellStyle name="Total (line) 6 6" xfId="56092"/>
    <cellStyle name="Total (line) 6 7" xfId="56093"/>
    <cellStyle name="Total (line) 6 8" xfId="56094"/>
    <cellStyle name="Total (line) 6 9" xfId="56095"/>
    <cellStyle name="Total (line) 7" xfId="56096"/>
    <cellStyle name="Total (line) 7 10" xfId="56097"/>
    <cellStyle name="Total (line) 7 11" xfId="56098"/>
    <cellStyle name="Total (line) 7 12" xfId="56099"/>
    <cellStyle name="Total (line) 7 13" xfId="56100"/>
    <cellStyle name="Total (line) 7 14" xfId="56101"/>
    <cellStyle name="Total (line) 7 15" xfId="56102"/>
    <cellStyle name="Total (line) 7 16" xfId="56103"/>
    <cellStyle name="Total (line) 7 17" xfId="56104"/>
    <cellStyle name="Total (line) 7 18" xfId="56105"/>
    <cellStyle name="Total (line) 7 19" xfId="56106"/>
    <cellStyle name="Total (line) 7 2" xfId="56107"/>
    <cellStyle name="Total (line) 7 2 10" xfId="56108"/>
    <cellStyle name="Total (line) 7 2 11" xfId="56109"/>
    <cellStyle name="Total (line) 7 2 12" xfId="56110"/>
    <cellStyle name="Total (line) 7 2 13" xfId="56111"/>
    <cellStyle name="Total (line) 7 2 14" xfId="56112"/>
    <cellStyle name="Total (line) 7 2 15" xfId="56113"/>
    <cellStyle name="Total (line) 7 2 16" xfId="56114"/>
    <cellStyle name="Total (line) 7 2 17" xfId="56115"/>
    <cellStyle name="Total (line) 7 2 18" xfId="56116"/>
    <cellStyle name="Total (line) 7 2 19" xfId="56117"/>
    <cellStyle name="Total (line) 7 2 2" xfId="56118"/>
    <cellStyle name="Total (line) 7 2 2 10" xfId="56119"/>
    <cellStyle name="Total (line) 7 2 2 11" xfId="56120"/>
    <cellStyle name="Total (line) 7 2 2 12" xfId="56121"/>
    <cellStyle name="Total (line) 7 2 2 13" xfId="56122"/>
    <cellStyle name="Total (line) 7 2 2 14" xfId="56123"/>
    <cellStyle name="Total (line) 7 2 2 15" xfId="56124"/>
    <cellStyle name="Total (line) 7 2 2 16" xfId="56125"/>
    <cellStyle name="Total (line) 7 2 2 17" xfId="56126"/>
    <cellStyle name="Total (line) 7 2 2 18" xfId="56127"/>
    <cellStyle name="Total (line) 7 2 2 19" xfId="56128"/>
    <cellStyle name="Total (line) 7 2 2 2" xfId="56129"/>
    <cellStyle name="Total (line) 7 2 2 2 10" xfId="56130"/>
    <cellStyle name="Total (line) 7 2 2 2 11" xfId="56131"/>
    <cellStyle name="Total (line) 7 2 2 2 12" xfId="56132"/>
    <cellStyle name="Total (line) 7 2 2 2 13" xfId="56133"/>
    <cellStyle name="Total (line) 7 2 2 2 14" xfId="56134"/>
    <cellStyle name="Total (line) 7 2 2 2 15" xfId="56135"/>
    <cellStyle name="Total (line) 7 2 2 2 16" xfId="56136"/>
    <cellStyle name="Total (line) 7 2 2 2 17" xfId="56137"/>
    <cellStyle name="Total (line) 7 2 2 2 18" xfId="56138"/>
    <cellStyle name="Total (line) 7 2 2 2 19" xfId="56139"/>
    <cellStyle name="Total (line) 7 2 2 2 2" xfId="56140"/>
    <cellStyle name="Total (line) 7 2 2 2 20" xfId="56141"/>
    <cellStyle name="Total (line) 7 2 2 2 21" xfId="56142"/>
    <cellStyle name="Total (line) 7 2 2 2 22" xfId="56143"/>
    <cellStyle name="Total (line) 7 2 2 2 23" xfId="56144"/>
    <cellStyle name="Total (line) 7 2 2 2 24" xfId="56145"/>
    <cellStyle name="Total (line) 7 2 2 2 25" xfId="56146"/>
    <cellStyle name="Total (line) 7 2 2 2 26" xfId="56147"/>
    <cellStyle name="Total (line) 7 2 2 2 27" xfId="56148"/>
    <cellStyle name="Total (line) 7 2 2 2 28" xfId="56149"/>
    <cellStyle name="Total (line) 7 2 2 2 29" xfId="56150"/>
    <cellStyle name="Total (line) 7 2 2 2 3" xfId="56151"/>
    <cellStyle name="Total (line) 7 2 2 2 30" xfId="56152"/>
    <cellStyle name="Total (line) 7 2 2 2 31" xfId="56153"/>
    <cellStyle name="Total (line) 7 2 2 2 32" xfId="56154"/>
    <cellStyle name="Total (line) 7 2 2 2 33" xfId="56155"/>
    <cellStyle name="Total (line) 7 2 2 2 34" xfId="56156"/>
    <cellStyle name="Total (line) 7 2 2 2 35" xfId="56157"/>
    <cellStyle name="Total (line) 7 2 2 2 36" xfId="56158"/>
    <cellStyle name="Total (line) 7 2 2 2 37" xfId="56159"/>
    <cellStyle name="Total (line) 7 2 2 2 38" xfId="56160"/>
    <cellStyle name="Total (line) 7 2 2 2 39" xfId="56161"/>
    <cellStyle name="Total (line) 7 2 2 2 4" xfId="56162"/>
    <cellStyle name="Total (line) 7 2 2 2 40" xfId="56163"/>
    <cellStyle name="Total (line) 7 2 2 2 41" xfId="56164"/>
    <cellStyle name="Total (line) 7 2 2 2 42" xfId="56165"/>
    <cellStyle name="Total (line) 7 2 2 2 43" xfId="56166"/>
    <cellStyle name="Total (line) 7 2 2 2 44" xfId="56167"/>
    <cellStyle name="Total (line) 7 2 2 2 45" xfId="56168"/>
    <cellStyle name="Total (line) 7 2 2 2 46" xfId="56169"/>
    <cellStyle name="Total (line) 7 2 2 2 47" xfId="56170"/>
    <cellStyle name="Total (line) 7 2 2 2 48" xfId="56171"/>
    <cellStyle name="Total (line) 7 2 2 2 49" xfId="56172"/>
    <cellStyle name="Total (line) 7 2 2 2 5" xfId="56173"/>
    <cellStyle name="Total (line) 7 2 2 2 6" xfId="56174"/>
    <cellStyle name="Total (line) 7 2 2 2 7" xfId="56175"/>
    <cellStyle name="Total (line) 7 2 2 2 8" xfId="56176"/>
    <cellStyle name="Total (line) 7 2 2 2 9" xfId="56177"/>
    <cellStyle name="Total (line) 7 2 2 20" xfId="56178"/>
    <cellStyle name="Total (line) 7 2 2 21" xfId="56179"/>
    <cellStyle name="Total (line) 7 2 2 22" xfId="56180"/>
    <cellStyle name="Total (line) 7 2 2 23" xfId="56181"/>
    <cellStyle name="Total (line) 7 2 2 24" xfId="56182"/>
    <cellStyle name="Total (line) 7 2 2 25" xfId="56183"/>
    <cellStyle name="Total (line) 7 2 2 26" xfId="56184"/>
    <cellStyle name="Total (line) 7 2 2 27" xfId="56185"/>
    <cellStyle name="Total (line) 7 2 2 28" xfId="56186"/>
    <cellStyle name="Total (line) 7 2 2 29" xfId="56187"/>
    <cellStyle name="Total (line) 7 2 2 3" xfId="56188"/>
    <cellStyle name="Total (line) 7 2 2 30" xfId="56189"/>
    <cellStyle name="Total (line) 7 2 2 31" xfId="56190"/>
    <cellStyle name="Total (line) 7 2 2 32" xfId="56191"/>
    <cellStyle name="Total (line) 7 2 2 33" xfId="56192"/>
    <cellStyle name="Total (line) 7 2 2 34" xfId="56193"/>
    <cellStyle name="Total (line) 7 2 2 35" xfId="56194"/>
    <cellStyle name="Total (line) 7 2 2 36" xfId="56195"/>
    <cellStyle name="Total (line) 7 2 2 37" xfId="56196"/>
    <cellStyle name="Total (line) 7 2 2 38" xfId="56197"/>
    <cellStyle name="Total (line) 7 2 2 39" xfId="56198"/>
    <cellStyle name="Total (line) 7 2 2 4" xfId="56199"/>
    <cellStyle name="Total (line) 7 2 2 40" xfId="56200"/>
    <cellStyle name="Total (line) 7 2 2 41" xfId="56201"/>
    <cellStyle name="Total (line) 7 2 2 42" xfId="56202"/>
    <cellStyle name="Total (line) 7 2 2 43" xfId="56203"/>
    <cellStyle name="Total (line) 7 2 2 44" xfId="56204"/>
    <cellStyle name="Total (line) 7 2 2 45" xfId="56205"/>
    <cellStyle name="Total (line) 7 2 2 46" xfId="56206"/>
    <cellStyle name="Total (line) 7 2 2 47" xfId="56207"/>
    <cellStyle name="Total (line) 7 2 2 48" xfId="56208"/>
    <cellStyle name="Total (line) 7 2 2 49" xfId="56209"/>
    <cellStyle name="Total (line) 7 2 2 5" xfId="56210"/>
    <cellStyle name="Total (line) 7 2 2 50" xfId="56211"/>
    <cellStyle name="Total (line) 7 2 2 6" xfId="56212"/>
    <cellStyle name="Total (line) 7 2 2 7" xfId="56213"/>
    <cellStyle name="Total (line) 7 2 2 8" xfId="56214"/>
    <cellStyle name="Total (line) 7 2 2 9" xfId="56215"/>
    <cellStyle name="Total (line) 7 2 20" xfId="56216"/>
    <cellStyle name="Total (line) 7 2 21" xfId="56217"/>
    <cellStyle name="Total (line) 7 2 22" xfId="56218"/>
    <cellStyle name="Total (line) 7 2 23" xfId="56219"/>
    <cellStyle name="Total (line) 7 2 24" xfId="56220"/>
    <cellStyle name="Total (line) 7 2 25" xfId="56221"/>
    <cellStyle name="Total (line) 7 2 26" xfId="56222"/>
    <cellStyle name="Total (line) 7 2 27" xfId="56223"/>
    <cellStyle name="Total (line) 7 2 28" xfId="56224"/>
    <cellStyle name="Total (line) 7 2 29" xfId="56225"/>
    <cellStyle name="Total (line) 7 2 3" xfId="56226"/>
    <cellStyle name="Total (line) 7 2 3 2" xfId="56227"/>
    <cellStyle name="Total (line) 7 2 3 3" xfId="56228"/>
    <cellStyle name="Total (line) 7 2 3 4" xfId="56229"/>
    <cellStyle name="Total (line) 7 2 3 5" xfId="56230"/>
    <cellStyle name="Total (line) 7 2 3 6" xfId="56231"/>
    <cellStyle name="Total (line) 7 2 30" xfId="56232"/>
    <cellStyle name="Total (line) 7 2 31" xfId="56233"/>
    <cellStyle name="Total (line) 7 2 32" xfId="56234"/>
    <cellStyle name="Total (line) 7 2 33" xfId="56235"/>
    <cellStyle name="Total (line) 7 2 34" xfId="56236"/>
    <cellStyle name="Total (line) 7 2 35" xfId="56237"/>
    <cellStyle name="Total (line) 7 2 36" xfId="56238"/>
    <cellStyle name="Total (line) 7 2 37" xfId="56239"/>
    <cellStyle name="Total (line) 7 2 38" xfId="56240"/>
    <cellStyle name="Total (line) 7 2 39" xfId="56241"/>
    <cellStyle name="Total (line) 7 2 4" xfId="56242"/>
    <cellStyle name="Total (line) 7 2 4 2" xfId="56243"/>
    <cellStyle name="Total (line) 7 2 4 3" xfId="56244"/>
    <cellStyle name="Total (line) 7 2 4 4" xfId="56245"/>
    <cellStyle name="Total (line) 7 2 4 5" xfId="56246"/>
    <cellStyle name="Total (line) 7 2 4 6" xfId="56247"/>
    <cellStyle name="Total (line) 7 2 40" xfId="56248"/>
    <cellStyle name="Total (line) 7 2 41" xfId="56249"/>
    <cellStyle name="Total (line) 7 2 42" xfId="56250"/>
    <cellStyle name="Total (line) 7 2 43" xfId="56251"/>
    <cellStyle name="Total (line) 7 2 44" xfId="56252"/>
    <cellStyle name="Total (line) 7 2 45" xfId="56253"/>
    <cellStyle name="Total (line) 7 2 46" xfId="56254"/>
    <cellStyle name="Total (line) 7 2 5" xfId="56255"/>
    <cellStyle name="Total (line) 7 2 6" xfId="56256"/>
    <cellStyle name="Total (line) 7 2 7" xfId="56257"/>
    <cellStyle name="Total (line) 7 2 8" xfId="56258"/>
    <cellStyle name="Total (line) 7 2 9" xfId="56259"/>
    <cellStyle name="Total (line) 7 20" xfId="56260"/>
    <cellStyle name="Total (line) 7 21" xfId="56261"/>
    <cellStyle name="Total (line) 7 22" xfId="56262"/>
    <cellStyle name="Total (line) 7 23" xfId="56263"/>
    <cellStyle name="Total (line) 7 24" xfId="56264"/>
    <cellStyle name="Total (line) 7 25" xfId="56265"/>
    <cellStyle name="Total (line) 7 26" xfId="56266"/>
    <cellStyle name="Total (line) 7 27" xfId="56267"/>
    <cellStyle name="Total (line) 7 28" xfId="56268"/>
    <cellStyle name="Total (line) 7 29" xfId="56269"/>
    <cellStyle name="Total (line) 7 3" xfId="56270"/>
    <cellStyle name="Total (line) 7 3 10" xfId="56271"/>
    <cellStyle name="Total (line) 7 3 11" xfId="56272"/>
    <cellStyle name="Total (line) 7 3 12" xfId="56273"/>
    <cellStyle name="Total (line) 7 3 13" xfId="56274"/>
    <cellStyle name="Total (line) 7 3 14" xfId="56275"/>
    <cellStyle name="Total (line) 7 3 15" xfId="56276"/>
    <cellStyle name="Total (line) 7 3 16" xfId="56277"/>
    <cellStyle name="Total (line) 7 3 17" xfId="56278"/>
    <cellStyle name="Total (line) 7 3 18" xfId="56279"/>
    <cellStyle name="Total (line) 7 3 19" xfId="56280"/>
    <cellStyle name="Total (line) 7 3 2" xfId="56281"/>
    <cellStyle name="Total (line) 7 3 2 10" xfId="56282"/>
    <cellStyle name="Total (line) 7 3 2 11" xfId="56283"/>
    <cellStyle name="Total (line) 7 3 2 12" xfId="56284"/>
    <cellStyle name="Total (line) 7 3 2 13" xfId="56285"/>
    <cellStyle name="Total (line) 7 3 2 14" xfId="56286"/>
    <cellStyle name="Total (line) 7 3 2 15" xfId="56287"/>
    <cellStyle name="Total (line) 7 3 2 16" xfId="56288"/>
    <cellStyle name="Total (line) 7 3 2 17" xfId="56289"/>
    <cellStyle name="Total (line) 7 3 2 18" xfId="56290"/>
    <cellStyle name="Total (line) 7 3 2 19" xfId="56291"/>
    <cellStyle name="Total (line) 7 3 2 2" xfId="56292"/>
    <cellStyle name="Total (line) 7 3 2 20" xfId="56293"/>
    <cellStyle name="Total (line) 7 3 2 21" xfId="56294"/>
    <cellStyle name="Total (line) 7 3 2 22" xfId="56295"/>
    <cellStyle name="Total (line) 7 3 2 23" xfId="56296"/>
    <cellStyle name="Total (line) 7 3 2 24" xfId="56297"/>
    <cellStyle name="Total (line) 7 3 2 25" xfId="56298"/>
    <cellStyle name="Total (line) 7 3 2 26" xfId="56299"/>
    <cellStyle name="Total (line) 7 3 2 27" xfId="56300"/>
    <cellStyle name="Total (line) 7 3 2 28" xfId="56301"/>
    <cellStyle name="Total (line) 7 3 2 29" xfId="56302"/>
    <cellStyle name="Total (line) 7 3 2 3" xfId="56303"/>
    <cellStyle name="Total (line) 7 3 2 30" xfId="56304"/>
    <cellStyle name="Total (line) 7 3 2 31" xfId="56305"/>
    <cellStyle name="Total (line) 7 3 2 32" xfId="56306"/>
    <cellStyle name="Total (line) 7 3 2 33" xfId="56307"/>
    <cellStyle name="Total (line) 7 3 2 34" xfId="56308"/>
    <cellStyle name="Total (line) 7 3 2 35" xfId="56309"/>
    <cellStyle name="Total (line) 7 3 2 36" xfId="56310"/>
    <cellStyle name="Total (line) 7 3 2 37" xfId="56311"/>
    <cellStyle name="Total (line) 7 3 2 38" xfId="56312"/>
    <cellStyle name="Total (line) 7 3 2 39" xfId="56313"/>
    <cellStyle name="Total (line) 7 3 2 4" xfId="56314"/>
    <cellStyle name="Total (line) 7 3 2 40" xfId="56315"/>
    <cellStyle name="Total (line) 7 3 2 41" xfId="56316"/>
    <cellStyle name="Total (line) 7 3 2 42" xfId="56317"/>
    <cellStyle name="Total (line) 7 3 2 43" xfId="56318"/>
    <cellStyle name="Total (line) 7 3 2 44" xfId="56319"/>
    <cellStyle name="Total (line) 7 3 2 45" xfId="56320"/>
    <cellStyle name="Total (line) 7 3 2 46" xfId="56321"/>
    <cellStyle name="Total (line) 7 3 2 47" xfId="56322"/>
    <cellStyle name="Total (line) 7 3 2 48" xfId="56323"/>
    <cellStyle name="Total (line) 7 3 2 49" xfId="56324"/>
    <cellStyle name="Total (line) 7 3 2 5" xfId="56325"/>
    <cellStyle name="Total (line) 7 3 2 6" xfId="56326"/>
    <cellStyle name="Total (line) 7 3 2 7" xfId="56327"/>
    <cellStyle name="Total (line) 7 3 2 8" xfId="56328"/>
    <cellStyle name="Total (line) 7 3 2 9" xfId="56329"/>
    <cellStyle name="Total (line) 7 3 20" xfId="56330"/>
    <cellStyle name="Total (line) 7 3 21" xfId="56331"/>
    <cellStyle name="Total (line) 7 3 22" xfId="56332"/>
    <cellStyle name="Total (line) 7 3 23" xfId="56333"/>
    <cellStyle name="Total (line) 7 3 24" xfId="56334"/>
    <cellStyle name="Total (line) 7 3 25" xfId="56335"/>
    <cellStyle name="Total (line) 7 3 26" xfId="56336"/>
    <cellStyle name="Total (line) 7 3 27" xfId="56337"/>
    <cellStyle name="Total (line) 7 3 28" xfId="56338"/>
    <cellStyle name="Total (line) 7 3 29" xfId="56339"/>
    <cellStyle name="Total (line) 7 3 3" xfId="56340"/>
    <cellStyle name="Total (line) 7 3 30" xfId="56341"/>
    <cellStyle name="Total (line) 7 3 31" xfId="56342"/>
    <cellStyle name="Total (line) 7 3 32" xfId="56343"/>
    <cellStyle name="Total (line) 7 3 33" xfId="56344"/>
    <cellStyle name="Total (line) 7 3 34" xfId="56345"/>
    <cellStyle name="Total (line) 7 3 35" xfId="56346"/>
    <cellStyle name="Total (line) 7 3 36" xfId="56347"/>
    <cellStyle name="Total (line) 7 3 37" xfId="56348"/>
    <cellStyle name="Total (line) 7 3 38" xfId="56349"/>
    <cellStyle name="Total (line) 7 3 39" xfId="56350"/>
    <cellStyle name="Total (line) 7 3 4" xfId="56351"/>
    <cellStyle name="Total (line) 7 3 40" xfId="56352"/>
    <cellStyle name="Total (line) 7 3 41" xfId="56353"/>
    <cellStyle name="Total (line) 7 3 42" xfId="56354"/>
    <cellStyle name="Total (line) 7 3 43" xfId="56355"/>
    <cellStyle name="Total (line) 7 3 44" xfId="56356"/>
    <cellStyle name="Total (line) 7 3 45" xfId="56357"/>
    <cellStyle name="Total (line) 7 3 46" xfId="56358"/>
    <cellStyle name="Total (line) 7 3 47" xfId="56359"/>
    <cellStyle name="Total (line) 7 3 48" xfId="56360"/>
    <cellStyle name="Total (line) 7 3 49" xfId="56361"/>
    <cellStyle name="Total (line) 7 3 5" xfId="56362"/>
    <cellStyle name="Total (line) 7 3 50" xfId="56363"/>
    <cellStyle name="Total (line) 7 3 6" xfId="56364"/>
    <cellStyle name="Total (line) 7 3 7" xfId="56365"/>
    <cellStyle name="Total (line) 7 3 8" xfId="56366"/>
    <cellStyle name="Total (line) 7 3 9" xfId="56367"/>
    <cellStyle name="Total (line) 7 30" xfId="56368"/>
    <cellStyle name="Total (line) 7 31" xfId="56369"/>
    <cellStyle name="Total (line) 7 32" xfId="56370"/>
    <cellStyle name="Total (line) 7 33" xfId="56371"/>
    <cellStyle name="Total (line) 7 34" xfId="56372"/>
    <cellStyle name="Total (line) 7 35" xfId="56373"/>
    <cellStyle name="Total (line) 7 36" xfId="56374"/>
    <cellStyle name="Total (line) 7 37" xfId="56375"/>
    <cellStyle name="Total (line) 7 38" xfId="56376"/>
    <cellStyle name="Total (line) 7 39" xfId="56377"/>
    <cellStyle name="Total (line) 7 4" xfId="56378"/>
    <cellStyle name="Total (line) 7 4 2" xfId="56379"/>
    <cellStyle name="Total (line) 7 4 3" xfId="56380"/>
    <cellStyle name="Total (line) 7 4 4" xfId="56381"/>
    <cellStyle name="Total (line) 7 4 5" xfId="56382"/>
    <cellStyle name="Total (line) 7 4 6" xfId="56383"/>
    <cellStyle name="Total (line) 7 40" xfId="56384"/>
    <cellStyle name="Total (line) 7 41" xfId="56385"/>
    <cellStyle name="Total (line) 7 42" xfId="56386"/>
    <cellStyle name="Total (line) 7 43" xfId="56387"/>
    <cellStyle name="Total (line) 7 44" xfId="56388"/>
    <cellStyle name="Total (line) 7 45" xfId="56389"/>
    <cellStyle name="Total (line) 7 46" xfId="56390"/>
    <cellStyle name="Total (line) 7 47" xfId="56391"/>
    <cellStyle name="Total (line) 7 48" xfId="56392"/>
    <cellStyle name="Total (line) 7 5" xfId="56393"/>
    <cellStyle name="Total (line) 7 5 2" xfId="56394"/>
    <cellStyle name="Total (line) 7 5 3" xfId="56395"/>
    <cellStyle name="Total (line) 7 5 4" xfId="56396"/>
    <cellStyle name="Total (line) 7 5 5" xfId="56397"/>
    <cellStyle name="Total (line) 7 5 6" xfId="56398"/>
    <cellStyle name="Total (line) 7 6" xfId="56399"/>
    <cellStyle name="Total (line) 7 7" xfId="56400"/>
    <cellStyle name="Total (line) 7 8" xfId="56401"/>
    <cellStyle name="Total (line) 7 9" xfId="56402"/>
    <cellStyle name="Total (line) 8" xfId="56403"/>
    <cellStyle name="Total (line) 8 10" xfId="56404"/>
    <cellStyle name="Total (line) 8 11" xfId="56405"/>
    <cellStyle name="Total (line) 8 12" xfId="56406"/>
    <cellStyle name="Total (line) 8 13" xfId="56407"/>
    <cellStyle name="Total (line) 8 14" xfId="56408"/>
    <cellStyle name="Total (line) 8 15" xfId="56409"/>
    <cellStyle name="Total (line) 8 16" xfId="56410"/>
    <cellStyle name="Total (line) 8 17" xfId="56411"/>
    <cellStyle name="Total (line) 8 18" xfId="56412"/>
    <cellStyle name="Total (line) 8 19" xfId="56413"/>
    <cellStyle name="Total (line) 8 2" xfId="56414"/>
    <cellStyle name="Total (line) 8 2 10" xfId="56415"/>
    <cellStyle name="Total (line) 8 2 11" xfId="56416"/>
    <cellStyle name="Total (line) 8 2 12" xfId="56417"/>
    <cellStyle name="Total (line) 8 2 13" xfId="56418"/>
    <cellStyle name="Total (line) 8 2 14" xfId="56419"/>
    <cellStyle name="Total (line) 8 2 15" xfId="56420"/>
    <cellStyle name="Total (line) 8 2 16" xfId="56421"/>
    <cellStyle name="Total (line) 8 2 17" xfId="56422"/>
    <cellStyle name="Total (line) 8 2 18" xfId="56423"/>
    <cellStyle name="Total (line) 8 2 19" xfId="56424"/>
    <cellStyle name="Total (line) 8 2 2" xfId="56425"/>
    <cellStyle name="Total (line) 8 2 20" xfId="56426"/>
    <cellStyle name="Total (line) 8 2 21" xfId="56427"/>
    <cellStyle name="Total (line) 8 2 22" xfId="56428"/>
    <cellStyle name="Total (line) 8 2 23" xfId="56429"/>
    <cellStyle name="Total (line) 8 2 24" xfId="56430"/>
    <cellStyle name="Total (line) 8 2 25" xfId="56431"/>
    <cellStyle name="Total (line) 8 2 26" xfId="56432"/>
    <cellStyle name="Total (line) 8 2 27" xfId="56433"/>
    <cellStyle name="Total (line) 8 2 28" xfId="56434"/>
    <cellStyle name="Total (line) 8 2 29" xfId="56435"/>
    <cellStyle name="Total (line) 8 2 3" xfId="56436"/>
    <cellStyle name="Total (line) 8 2 30" xfId="56437"/>
    <cellStyle name="Total (line) 8 2 31" xfId="56438"/>
    <cellStyle name="Total (line) 8 2 32" xfId="56439"/>
    <cellStyle name="Total (line) 8 2 33" xfId="56440"/>
    <cellStyle name="Total (line) 8 2 34" xfId="56441"/>
    <cellStyle name="Total (line) 8 2 35" xfId="56442"/>
    <cellStyle name="Total (line) 8 2 36" xfId="56443"/>
    <cellStyle name="Total (line) 8 2 37" xfId="56444"/>
    <cellStyle name="Total (line) 8 2 38" xfId="56445"/>
    <cellStyle name="Total (line) 8 2 39" xfId="56446"/>
    <cellStyle name="Total (line) 8 2 4" xfId="56447"/>
    <cellStyle name="Total (line) 8 2 40" xfId="56448"/>
    <cellStyle name="Total (line) 8 2 41" xfId="56449"/>
    <cellStyle name="Total (line) 8 2 42" xfId="56450"/>
    <cellStyle name="Total (line) 8 2 43" xfId="56451"/>
    <cellStyle name="Total (line) 8 2 44" xfId="56452"/>
    <cellStyle name="Total (line) 8 2 45" xfId="56453"/>
    <cellStyle name="Total (line) 8 2 46" xfId="56454"/>
    <cellStyle name="Total (line) 8 2 47" xfId="56455"/>
    <cellStyle name="Total (line) 8 2 48" xfId="56456"/>
    <cellStyle name="Total (line) 8 2 49" xfId="56457"/>
    <cellStyle name="Total (line) 8 2 5" xfId="56458"/>
    <cellStyle name="Total (line) 8 2 6" xfId="56459"/>
    <cellStyle name="Total (line) 8 2 7" xfId="56460"/>
    <cellStyle name="Total (line) 8 2 8" xfId="56461"/>
    <cellStyle name="Total (line) 8 2 9" xfId="56462"/>
    <cellStyle name="Total (line) 8 20" xfId="56463"/>
    <cellStyle name="Total (line) 8 21" xfId="56464"/>
    <cellStyle name="Total (line) 8 22" xfId="56465"/>
    <cellStyle name="Total (line) 8 23" xfId="56466"/>
    <cellStyle name="Total (line) 8 24" xfId="56467"/>
    <cellStyle name="Total (line) 8 25" xfId="56468"/>
    <cellStyle name="Total (line) 8 26" xfId="56469"/>
    <cellStyle name="Total (line) 8 27" xfId="56470"/>
    <cellStyle name="Total (line) 8 28" xfId="56471"/>
    <cellStyle name="Total (line) 8 29" xfId="56472"/>
    <cellStyle name="Total (line) 8 3" xfId="56473"/>
    <cellStyle name="Total (line) 8 30" xfId="56474"/>
    <cellStyle name="Total (line) 8 31" xfId="56475"/>
    <cellStyle name="Total (line) 8 32" xfId="56476"/>
    <cellStyle name="Total (line) 8 33" xfId="56477"/>
    <cellStyle name="Total (line) 8 34" xfId="56478"/>
    <cellStyle name="Total (line) 8 35" xfId="56479"/>
    <cellStyle name="Total (line) 8 36" xfId="56480"/>
    <cellStyle name="Total (line) 8 37" xfId="56481"/>
    <cellStyle name="Total (line) 8 38" xfId="56482"/>
    <cellStyle name="Total (line) 8 39" xfId="56483"/>
    <cellStyle name="Total (line) 8 4" xfId="56484"/>
    <cellStyle name="Total (line) 8 40" xfId="56485"/>
    <cellStyle name="Total (line) 8 41" xfId="56486"/>
    <cellStyle name="Total (line) 8 42" xfId="56487"/>
    <cellStyle name="Total (line) 8 43" xfId="56488"/>
    <cellStyle name="Total (line) 8 44" xfId="56489"/>
    <cellStyle name="Total (line) 8 45" xfId="56490"/>
    <cellStyle name="Total (line) 8 46" xfId="56491"/>
    <cellStyle name="Total (line) 8 47" xfId="56492"/>
    <cellStyle name="Total (line) 8 48" xfId="56493"/>
    <cellStyle name="Total (line) 8 49" xfId="56494"/>
    <cellStyle name="Total (line) 8 5" xfId="56495"/>
    <cellStyle name="Total (line) 8 50" xfId="56496"/>
    <cellStyle name="Total (line) 8 6" xfId="56497"/>
    <cellStyle name="Total (line) 8 7" xfId="56498"/>
    <cellStyle name="Total (line) 8 8" xfId="56499"/>
    <cellStyle name="Total (line) 8 9" xfId="56500"/>
    <cellStyle name="Total (line) 9" xfId="56501"/>
    <cellStyle name="Total (line) 9 10" xfId="56502"/>
    <cellStyle name="Total (line) 9 11" xfId="56503"/>
    <cellStyle name="Total (line) 9 12" xfId="56504"/>
    <cellStyle name="Total (line) 9 13" xfId="56505"/>
    <cellStyle name="Total (line) 9 14" xfId="56506"/>
    <cellStyle name="Total (line) 9 15" xfId="56507"/>
    <cellStyle name="Total (line) 9 16" xfId="56508"/>
    <cellStyle name="Total (line) 9 17" xfId="56509"/>
    <cellStyle name="Total (line) 9 18" xfId="56510"/>
    <cellStyle name="Total (line) 9 19" xfId="56511"/>
    <cellStyle name="Total (line) 9 2" xfId="56512"/>
    <cellStyle name="Total (line) 9 20" xfId="56513"/>
    <cellStyle name="Total (line) 9 21" xfId="56514"/>
    <cellStyle name="Total (line) 9 22" xfId="56515"/>
    <cellStyle name="Total (line) 9 23" xfId="56516"/>
    <cellStyle name="Total (line) 9 24" xfId="56517"/>
    <cellStyle name="Total (line) 9 25" xfId="56518"/>
    <cellStyle name="Total (line) 9 26" xfId="56519"/>
    <cellStyle name="Total (line) 9 27" xfId="56520"/>
    <cellStyle name="Total (line) 9 28" xfId="56521"/>
    <cellStyle name="Total (line) 9 29" xfId="56522"/>
    <cellStyle name="Total (line) 9 3" xfId="56523"/>
    <cellStyle name="Total (line) 9 30" xfId="56524"/>
    <cellStyle name="Total (line) 9 31" xfId="56525"/>
    <cellStyle name="Total (line) 9 32" xfId="56526"/>
    <cellStyle name="Total (line) 9 33" xfId="56527"/>
    <cellStyle name="Total (line) 9 34" xfId="56528"/>
    <cellStyle name="Total (line) 9 35" xfId="56529"/>
    <cellStyle name="Total (line) 9 36" xfId="56530"/>
    <cellStyle name="Total (line) 9 37" xfId="56531"/>
    <cellStyle name="Total (line) 9 38" xfId="56532"/>
    <cellStyle name="Total (line) 9 39" xfId="56533"/>
    <cellStyle name="Total (line) 9 4" xfId="56534"/>
    <cellStyle name="Total (line) 9 40" xfId="56535"/>
    <cellStyle name="Total (line) 9 41" xfId="56536"/>
    <cellStyle name="Total (line) 9 42" xfId="56537"/>
    <cellStyle name="Total (line) 9 43" xfId="56538"/>
    <cellStyle name="Total (line) 9 44" xfId="56539"/>
    <cellStyle name="Total (line) 9 45" xfId="56540"/>
    <cellStyle name="Total (line) 9 46" xfId="56541"/>
    <cellStyle name="Total (line) 9 47" xfId="56542"/>
    <cellStyle name="Total (line) 9 48" xfId="56543"/>
    <cellStyle name="Total (line) 9 5" xfId="56544"/>
    <cellStyle name="Total (line) 9 6" xfId="56545"/>
    <cellStyle name="Total (line) 9 7" xfId="56546"/>
    <cellStyle name="Total (line) 9 8" xfId="56547"/>
    <cellStyle name="Total (line) 9 9" xfId="56548"/>
    <cellStyle name="Total 1" xfId="56549"/>
    <cellStyle name="Total 1 10" xfId="56550"/>
    <cellStyle name="Total 1 11" xfId="56551"/>
    <cellStyle name="Total 1 12" xfId="56552"/>
    <cellStyle name="Total 1 13" xfId="56553"/>
    <cellStyle name="Total 1 14" xfId="56554"/>
    <cellStyle name="Total 1 15" xfId="56555"/>
    <cellStyle name="Total 1 16" xfId="56556"/>
    <cellStyle name="Total 1 17" xfId="56557"/>
    <cellStyle name="Total 1 18" xfId="56558"/>
    <cellStyle name="Total 1 19" xfId="56559"/>
    <cellStyle name="Total 1 2" xfId="56560"/>
    <cellStyle name="Total 1 2 10" xfId="56561"/>
    <cellStyle name="Total 1 2 11" xfId="56562"/>
    <cellStyle name="Total 1 2 12" xfId="56563"/>
    <cellStyle name="Total 1 2 13" xfId="56564"/>
    <cellStyle name="Total 1 2 14" xfId="56565"/>
    <cellStyle name="Total 1 2 15" xfId="56566"/>
    <cellStyle name="Total 1 2 16" xfId="56567"/>
    <cellStyle name="Total 1 2 17" xfId="56568"/>
    <cellStyle name="Total 1 2 18" xfId="56569"/>
    <cellStyle name="Total 1 2 19" xfId="56570"/>
    <cellStyle name="Total 1 2 2" xfId="56571"/>
    <cellStyle name="Total 1 2 2 10" xfId="56572"/>
    <cellStyle name="Total 1 2 2 11" xfId="56573"/>
    <cellStyle name="Total 1 2 2 12" xfId="56574"/>
    <cellStyle name="Total 1 2 2 13" xfId="56575"/>
    <cellStyle name="Total 1 2 2 14" xfId="56576"/>
    <cellStyle name="Total 1 2 2 15" xfId="56577"/>
    <cellStyle name="Total 1 2 2 16" xfId="56578"/>
    <cellStyle name="Total 1 2 2 17" xfId="56579"/>
    <cellStyle name="Total 1 2 2 18" xfId="56580"/>
    <cellStyle name="Total 1 2 2 19" xfId="56581"/>
    <cellStyle name="Total 1 2 2 2" xfId="56582"/>
    <cellStyle name="Total 1 2 2 20" xfId="56583"/>
    <cellStyle name="Total 1 2 2 21" xfId="56584"/>
    <cellStyle name="Total 1 2 2 3" xfId="56585"/>
    <cellStyle name="Total 1 2 2 4" xfId="56586"/>
    <cellStyle name="Total 1 2 2 5" xfId="56587"/>
    <cellStyle name="Total 1 2 2 6" xfId="56588"/>
    <cellStyle name="Total 1 2 2 7" xfId="56589"/>
    <cellStyle name="Total 1 2 2 8" xfId="56590"/>
    <cellStyle name="Total 1 2 2 9" xfId="56591"/>
    <cellStyle name="Total 1 2 20" xfId="56592"/>
    <cellStyle name="Total 1 2 21" xfId="56593"/>
    <cellStyle name="Total 1 2 22" xfId="56594"/>
    <cellStyle name="Total 1 2 3" xfId="56595"/>
    <cellStyle name="Total 1 2 4" xfId="56596"/>
    <cellStyle name="Total 1 2 5" xfId="56597"/>
    <cellStyle name="Total 1 2 6" xfId="56598"/>
    <cellStyle name="Total 1 2 7" xfId="56599"/>
    <cellStyle name="Total 1 2 8" xfId="56600"/>
    <cellStyle name="Total 1 2 9" xfId="56601"/>
    <cellStyle name="Total 1 20" xfId="56602"/>
    <cellStyle name="Total 1 21" xfId="56603"/>
    <cellStyle name="Total 1 22" xfId="56604"/>
    <cellStyle name="Total 1 23" xfId="56605"/>
    <cellStyle name="Total 1 3" xfId="56606"/>
    <cellStyle name="Total 1 4" xfId="56607"/>
    <cellStyle name="Total 1 5" xfId="56608"/>
    <cellStyle name="Total 1 6" xfId="56609"/>
    <cellStyle name="Total 1 7" xfId="56610"/>
    <cellStyle name="Total 1 8" xfId="56611"/>
    <cellStyle name="Total 1 9" xfId="56612"/>
    <cellStyle name="Total 10" xfId="56613"/>
    <cellStyle name="Total 10 10" xfId="56614"/>
    <cellStyle name="Total 10 11" xfId="56615"/>
    <cellStyle name="Total 10 12" xfId="56616"/>
    <cellStyle name="Total 10 13" xfId="56617"/>
    <cellStyle name="Total 10 14" xfId="56618"/>
    <cellStyle name="Total 10 15" xfId="56619"/>
    <cellStyle name="Total 10 16" xfId="56620"/>
    <cellStyle name="Total 10 17" xfId="56621"/>
    <cellStyle name="Total 10 18" xfId="56622"/>
    <cellStyle name="Total 10 19" xfId="56623"/>
    <cellStyle name="Total 10 2" xfId="56624"/>
    <cellStyle name="Total 10 2 10" xfId="56625"/>
    <cellStyle name="Total 10 2 11" xfId="56626"/>
    <cellStyle name="Total 10 2 12" xfId="56627"/>
    <cellStyle name="Total 10 2 13" xfId="56628"/>
    <cellStyle name="Total 10 2 14" xfId="56629"/>
    <cellStyle name="Total 10 2 15" xfId="56630"/>
    <cellStyle name="Total 10 2 16" xfId="56631"/>
    <cellStyle name="Total 10 2 17" xfId="56632"/>
    <cellStyle name="Total 10 2 18" xfId="56633"/>
    <cellStyle name="Total 10 2 19" xfId="56634"/>
    <cellStyle name="Total 10 2 2" xfId="56635"/>
    <cellStyle name="Total 10 2 2 10" xfId="56636"/>
    <cellStyle name="Total 10 2 2 11" xfId="56637"/>
    <cellStyle name="Total 10 2 2 12" xfId="56638"/>
    <cellStyle name="Total 10 2 2 13" xfId="56639"/>
    <cellStyle name="Total 10 2 2 14" xfId="56640"/>
    <cellStyle name="Total 10 2 2 15" xfId="56641"/>
    <cellStyle name="Total 10 2 2 16" xfId="56642"/>
    <cellStyle name="Total 10 2 2 17" xfId="56643"/>
    <cellStyle name="Total 10 2 2 18" xfId="56644"/>
    <cellStyle name="Total 10 2 2 19" xfId="56645"/>
    <cellStyle name="Total 10 2 2 2" xfId="56646"/>
    <cellStyle name="Total 10 2 2 2 10" xfId="56647"/>
    <cellStyle name="Total 10 2 2 2 11" xfId="56648"/>
    <cellStyle name="Total 10 2 2 2 12" xfId="56649"/>
    <cellStyle name="Total 10 2 2 2 13" xfId="56650"/>
    <cellStyle name="Total 10 2 2 2 14" xfId="56651"/>
    <cellStyle name="Total 10 2 2 2 15" xfId="56652"/>
    <cellStyle name="Total 10 2 2 2 16" xfId="56653"/>
    <cellStyle name="Total 10 2 2 2 17" xfId="56654"/>
    <cellStyle name="Total 10 2 2 2 18" xfId="56655"/>
    <cellStyle name="Total 10 2 2 2 19" xfId="56656"/>
    <cellStyle name="Total 10 2 2 2 2" xfId="56657"/>
    <cellStyle name="Total 10 2 2 2 20" xfId="56658"/>
    <cellStyle name="Total 10 2 2 2 21" xfId="56659"/>
    <cellStyle name="Total 10 2 2 2 3" xfId="56660"/>
    <cellStyle name="Total 10 2 2 2 4" xfId="56661"/>
    <cellStyle name="Total 10 2 2 2 5" xfId="56662"/>
    <cellStyle name="Total 10 2 2 2 6" xfId="56663"/>
    <cellStyle name="Total 10 2 2 2 7" xfId="56664"/>
    <cellStyle name="Total 10 2 2 2 8" xfId="56665"/>
    <cellStyle name="Total 10 2 2 2 9" xfId="56666"/>
    <cellStyle name="Total 10 2 2 20" xfId="56667"/>
    <cellStyle name="Total 10 2 2 21" xfId="56668"/>
    <cellStyle name="Total 10 2 2 22" xfId="56669"/>
    <cellStyle name="Total 10 2 2 3" xfId="56670"/>
    <cellStyle name="Total 10 2 2 4" xfId="56671"/>
    <cellStyle name="Total 10 2 2 5" xfId="56672"/>
    <cellStyle name="Total 10 2 2 6" xfId="56673"/>
    <cellStyle name="Total 10 2 2 7" xfId="56674"/>
    <cellStyle name="Total 10 2 2 8" xfId="56675"/>
    <cellStyle name="Total 10 2 2 9" xfId="56676"/>
    <cellStyle name="Total 10 2 20" xfId="56677"/>
    <cellStyle name="Total 10 2 21" xfId="56678"/>
    <cellStyle name="Total 10 2 22" xfId="56679"/>
    <cellStyle name="Total 10 2 23" xfId="56680"/>
    <cellStyle name="Total 10 2 3" xfId="56681"/>
    <cellStyle name="Total 10 2 4" xfId="56682"/>
    <cellStyle name="Total 10 2 5" xfId="56683"/>
    <cellStyle name="Total 10 2 6" xfId="56684"/>
    <cellStyle name="Total 10 2 7" xfId="56685"/>
    <cellStyle name="Total 10 2 8" xfId="56686"/>
    <cellStyle name="Total 10 2 9" xfId="56687"/>
    <cellStyle name="Total 10 20" xfId="56688"/>
    <cellStyle name="Total 10 21" xfId="56689"/>
    <cellStyle name="Total 10 22" xfId="56690"/>
    <cellStyle name="Total 10 23" xfId="56691"/>
    <cellStyle name="Total 10 24" xfId="56692"/>
    <cellStyle name="Total 10 25" xfId="56693"/>
    <cellStyle name="Total 10 3" xfId="56694"/>
    <cellStyle name="Total 10 3 10" xfId="56695"/>
    <cellStyle name="Total 10 3 11" xfId="56696"/>
    <cellStyle name="Total 10 3 12" xfId="56697"/>
    <cellStyle name="Total 10 3 13" xfId="56698"/>
    <cellStyle name="Total 10 3 14" xfId="56699"/>
    <cellStyle name="Total 10 3 15" xfId="56700"/>
    <cellStyle name="Total 10 3 16" xfId="56701"/>
    <cellStyle name="Total 10 3 17" xfId="56702"/>
    <cellStyle name="Total 10 3 18" xfId="56703"/>
    <cellStyle name="Total 10 3 19" xfId="56704"/>
    <cellStyle name="Total 10 3 2" xfId="56705"/>
    <cellStyle name="Total 10 3 2 10" xfId="56706"/>
    <cellStyle name="Total 10 3 2 11" xfId="56707"/>
    <cellStyle name="Total 10 3 2 12" xfId="56708"/>
    <cellStyle name="Total 10 3 2 13" xfId="56709"/>
    <cellStyle name="Total 10 3 2 14" xfId="56710"/>
    <cellStyle name="Total 10 3 2 15" xfId="56711"/>
    <cellStyle name="Total 10 3 2 16" xfId="56712"/>
    <cellStyle name="Total 10 3 2 17" xfId="56713"/>
    <cellStyle name="Total 10 3 2 18" xfId="56714"/>
    <cellStyle name="Total 10 3 2 19" xfId="56715"/>
    <cellStyle name="Total 10 3 2 2" xfId="56716"/>
    <cellStyle name="Total 10 3 2 20" xfId="56717"/>
    <cellStyle name="Total 10 3 2 21" xfId="56718"/>
    <cellStyle name="Total 10 3 2 3" xfId="56719"/>
    <cellStyle name="Total 10 3 2 4" xfId="56720"/>
    <cellStyle name="Total 10 3 2 5" xfId="56721"/>
    <cellStyle name="Total 10 3 2 6" xfId="56722"/>
    <cellStyle name="Total 10 3 2 7" xfId="56723"/>
    <cellStyle name="Total 10 3 2 8" xfId="56724"/>
    <cellStyle name="Total 10 3 2 9" xfId="56725"/>
    <cellStyle name="Total 10 3 20" xfId="56726"/>
    <cellStyle name="Total 10 3 21" xfId="56727"/>
    <cellStyle name="Total 10 3 22" xfId="56728"/>
    <cellStyle name="Total 10 3 3" xfId="56729"/>
    <cellStyle name="Total 10 3 4" xfId="56730"/>
    <cellStyle name="Total 10 3 5" xfId="56731"/>
    <cellStyle name="Total 10 3 6" xfId="56732"/>
    <cellStyle name="Total 10 3 7" xfId="56733"/>
    <cellStyle name="Total 10 3 8" xfId="56734"/>
    <cellStyle name="Total 10 3 9" xfId="56735"/>
    <cellStyle name="Total 10 4" xfId="56736"/>
    <cellStyle name="Total 10 5" xfId="56737"/>
    <cellStyle name="Total 10 6" xfId="56738"/>
    <cellStyle name="Total 10 7" xfId="56739"/>
    <cellStyle name="Total 10 8" xfId="56740"/>
    <cellStyle name="Total 10 9" xfId="56741"/>
    <cellStyle name="Total 11" xfId="56742"/>
    <cellStyle name="Total 11 10" xfId="56743"/>
    <cellStyle name="Total 11 11" xfId="56744"/>
    <cellStyle name="Total 11 12" xfId="56745"/>
    <cellStyle name="Total 11 13" xfId="56746"/>
    <cellStyle name="Total 11 14" xfId="56747"/>
    <cellStyle name="Total 11 15" xfId="56748"/>
    <cellStyle name="Total 11 16" xfId="56749"/>
    <cellStyle name="Total 11 17" xfId="56750"/>
    <cellStyle name="Total 11 18" xfId="56751"/>
    <cellStyle name="Total 11 19" xfId="56752"/>
    <cellStyle name="Total 11 2" xfId="56753"/>
    <cellStyle name="Total 11 2 10" xfId="56754"/>
    <cellStyle name="Total 11 2 11" xfId="56755"/>
    <cellStyle name="Total 11 2 12" xfId="56756"/>
    <cellStyle name="Total 11 2 13" xfId="56757"/>
    <cellStyle name="Total 11 2 14" xfId="56758"/>
    <cellStyle name="Total 11 2 15" xfId="56759"/>
    <cellStyle name="Total 11 2 16" xfId="56760"/>
    <cellStyle name="Total 11 2 17" xfId="56761"/>
    <cellStyle name="Total 11 2 18" xfId="56762"/>
    <cellStyle name="Total 11 2 19" xfId="56763"/>
    <cellStyle name="Total 11 2 2" xfId="56764"/>
    <cellStyle name="Total 11 2 2 10" xfId="56765"/>
    <cellStyle name="Total 11 2 2 11" xfId="56766"/>
    <cellStyle name="Total 11 2 2 12" xfId="56767"/>
    <cellStyle name="Total 11 2 2 13" xfId="56768"/>
    <cellStyle name="Total 11 2 2 14" xfId="56769"/>
    <cellStyle name="Total 11 2 2 15" xfId="56770"/>
    <cellStyle name="Total 11 2 2 16" xfId="56771"/>
    <cellStyle name="Total 11 2 2 17" xfId="56772"/>
    <cellStyle name="Total 11 2 2 18" xfId="56773"/>
    <cellStyle name="Total 11 2 2 19" xfId="56774"/>
    <cellStyle name="Total 11 2 2 2" xfId="56775"/>
    <cellStyle name="Total 11 2 2 2 10" xfId="56776"/>
    <cellStyle name="Total 11 2 2 2 11" xfId="56777"/>
    <cellStyle name="Total 11 2 2 2 12" xfId="56778"/>
    <cellStyle name="Total 11 2 2 2 13" xfId="56779"/>
    <cellStyle name="Total 11 2 2 2 14" xfId="56780"/>
    <cellStyle name="Total 11 2 2 2 15" xfId="56781"/>
    <cellStyle name="Total 11 2 2 2 16" xfId="56782"/>
    <cellStyle name="Total 11 2 2 2 17" xfId="56783"/>
    <cellStyle name="Total 11 2 2 2 18" xfId="56784"/>
    <cellStyle name="Total 11 2 2 2 19" xfId="56785"/>
    <cellStyle name="Total 11 2 2 2 2" xfId="56786"/>
    <cellStyle name="Total 11 2 2 2 20" xfId="56787"/>
    <cellStyle name="Total 11 2 2 2 21" xfId="56788"/>
    <cellStyle name="Total 11 2 2 2 3" xfId="56789"/>
    <cellStyle name="Total 11 2 2 2 4" xfId="56790"/>
    <cellStyle name="Total 11 2 2 2 5" xfId="56791"/>
    <cellStyle name="Total 11 2 2 2 6" xfId="56792"/>
    <cellStyle name="Total 11 2 2 2 7" xfId="56793"/>
    <cellStyle name="Total 11 2 2 2 8" xfId="56794"/>
    <cellStyle name="Total 11 2 2 2 9" xfId="56795"/>
    <cellStyle name="Total 11 2 2 20" xfId="56796"/>
    <cellStyle name="Total 11 2 2 21" xfId="56797"/>
    <cellStyle name="Total 11 2 2 22" xfId="56798"/>
    <cellStyle name="Total 11 2 2 3" xfId="56799"/>
    <cellStyle name="Total 11 2 2 4" xfId="56800"/>
    <cellStyle name="Total 11 2 2 5" xfId="56801"/>
    <cellStyle name="Total 11 2 2 6" xfId="56802"/>
    <cellStyle name="Total 11 2 2 7" xfId="56803"/>
    <cellStyle name="Total 11 2 2 8" xfId="56804"/>
    <cellStyle name="Total 11 2 2 9" xfId="56805"/>
    <cellStyle name="Total 11 2 20" xfId="56806"/>
    <cellStyle name="Total 11 2 21" xfId="56807"/>
    <cellStyle name="Total 11 2 22" xfId="56808"/>
    <cellStyle name="Total 11 2 23" xfId="56809"/>
    <cellStyle name="Total 11 2 3" xfId="56810"/>
    <cellStyle name="Total 11 2 4" xfId="56811"/>
    <cellStyle name="Total 11 2 5" xfId="56812"/>
    <cellStyle name="Total 11 2 6" xfId="56813"/>
    <cellStyle name="Total 11 2 7" xfId="56814"/>
    <cellStyle name="Total 11 2 8" xfId="56815"/>
    <cellStyle name="Total 11 2 9" xfId="56816"/>
    <cellStyle name="Total 11 20" xfId="56817"/>
    <cellStyle name="Total 11 21" xfId="56818"/>
    <cellStyle name="Total 11 22" xfId="56819"/>
    <cellStyle name="Total 11 23" xfId="56820"/>
    <cellStyle name="Total 11 24" xfId="56821"/>
    <cellStyle name="Total 11 25" xfId="56822"/>
    <cellStyle name="Total 11 3" xfId="56823"/>
    <cellStyle name="Total 11 3 10" xfId="56824"/>
    <cellStyle name="Total 11 3 11" xfId="56825"/>
    <cellStyle name="Total 11 3 12" xfId="56826"/>
    <cellStyle name="Total 11 3 13" xfId="56827"/>
    <cellStyle name="Total 11 3 14" xfId="56828"/>
    <cellStyle name="Total 11 3 15" xfId="56829"/>
    <cellStyle name="Total 11 3 16" xfId="56830"/>
    <cellStyle name="Total 11 3 17" xfId="56831"/>
    <cellStyle name="Total 11 3 18" xfId="56832"/>
    <cellStyle name="Total 11 3 19" xfId="56833"/>
    <cellStyle name="Total 11 3 2" xfId="56834"/>
    <cellStyle name="Total 11 3 2 10" xfId="56835"/>
    <cellStyle name="Total 11 3 2 11" xfId="56836"/>
    <cellStyle name="Total 11 3 2 12" xfId="56837"/>
    <cellStyle name="Total 11 3 2 13" xfId="56838"/>
    <cellStyle name="Total 11 3 2 14" xfId="56839"/>
    <cellStyle name="Total 11 3 2 15" xfId="56840"/>
    <cellStyle name="Total 11 3 2 16" xfId="56841"/>
    <cellStyle name="Total 11 3 2 17" xfId="56842"/>
    <cellStyle name="Total 11 3 2 18" xfId="56843"/>
    <cellStyle name="Total 11 3 2 19" xfId="56844"/>
    <cellStyle name="Total 11 3 2 2" xfId="56845"/>
    <cellStyle name="Total 11 3 2 20" xfId="56846"/>
    <cellStyle name="Total 11 3 2 21" xfId="56847"/>
    <cellStyle name="Total 11 3 2 3" xfId="56848"/>
    <cellStyle name="Total 11 3 2 4" xfId="56849"/>
    <cellStyle name="Total 11 3 2 5" xfId="56850"/>
    <cellStyle name="Total 11 3 2 6" xfId="56851"/>
    <cellStyle name="Total 11 3 2 7" xfId="56852"/>
    <cellStyle name="Total 11 3 2 8" xfId="56853"/>
    <cellStyle name="Total 11 3 2 9" xfId="56854"/>
    <cellStyle name="Total 11 3 20" xfId="56855"/>
    <cellStyle name="Total 11 3 21" xfId="56856"/>
    <cellStyle name="Total 11 3 22" xfId="56857"/>
    <cellStyle name="Total 11 3 3" xfId="56858"/>
    <cellStyle name="Total 11 3 4" xfId="56859"/>
    <cellStyle name="Total 11 3 5" xfId="56860"/>
    <cellStyle name="Total 11 3 6" xfId="56861"/>
    <cellStyle name="Total 11 3 7" xfId="56862"/>
    <cellStyle name="Total 11 3 8" xfId="56863"/>
    <cellStyle name="Total 11 3 9" xfId="56864"/>
    <cellStyle name="Total 11 4" xfId="56865"/>
    <cellStyle name="Total 11 5" xfId="56866"/>
    <cellStyle name="Total 11 6" xfId="56867"/>
    <cellStyle name="Total 11 7" xfId="56868"/>
    <cellStyle name="Total 11 8" xfId="56869"/>
    <cellStyle name="Total 11 9" xfId="56870"/>
    <cellStyle name="Total 12" xfId="56871"/>
    <cellStyle name="Total 12 10" xfId="56872"/>
    <cellStyle name="Total 12 11" xfId="56873"/>
    <cellStyle name="Total 12 12" xfId="56874"/>
    <cellStyle name="Total 12 13" xfId="56875"/>
    <cellStyle name="Total 12 14" xfId="56876"/>
    <cellStyle name="Total 12 15" xfId="56877"/>
    <cellStyle name="Total 12 16" xfId="56878"/>
    <cellStyle name="Total 12 17" xfId="56879"/>
    <cellStyle name="Total 12 18" xfId="56880"/>
    <cellStyle name="Total 12 19" xfId="56881"/>
    <cellStyle name="Total 12 2" xfId="56882"/>
    <cellStyle name="Total 12 2 10" xfId="56883"/>
    <cellStyle name="Total 12 2 11" xfId="56884"/>
    <cellStyle name="Total 12 2 12" xfId="56885"/>
    <cellStyle name="Total 12 2 13" xfId="56886"/>
    <cellStyle name="Total 12 2 14" xfId="56887"/>
    <cellStyle name="Total 12 2 15" xfId="56888"/>
    <cellStyle name="Total 12 2 16" xfId="56889"/>
    <cellStyle name="Total 12 2 17" xfId="56890"/>
    <cellStyle name="Total 12 2 18" xfId="56891"/>
    <cellStyle name="Total 12 2 19" xfId="56892"/>
    <cellStyle name="Total 12 2 2" xfId="56893"/>
    <cellStyle name="Total 12 2 2 10" xfId="56894"/>
    <cellStyle name="Total 12 2 2 11" xfId="56895"/>
    <cellStyle name="Total 12 2 2 12" xfId="56896"/>
    <cellStyle name="Total 12 2 2 13" xfId="56897"/>
    <cellStyle name="Total 12 2 2 14" xfId="56898"/>
    <cellStyle name="Total 12 2 2 15" xfId="56899"/>
    <cellStyle name="Total 12 2 2 16" xfId="56900"/>
    <cellStyle name="Total 12 2 2 17" xfId="56901"/>
    <cellStyle name="Total 12 2 2 18" xfId="56902"/>
    <cellStyle name="Total 12 2 2 19" xfId="56903"/>
    <cellStyle name="Total 12 2 2 2" xfId="56904"/>
    <cellStyle name="Total 12 2 2 2 10" xfId="56905"/>
    <cellStyle name="Total 12 2 2 2 11" xfId="56906"/>
    <cellStyle name="Total 12 2 2 2 12" xfId="56907"/>
    <cellStyle name="Total 12 2 2 2 13" xfId="56908"/>
    <cellStyle name="Total 12 2 2 2 14" xfId="56909"/>
    <cellStyle name="Total 12 2 2 2 15" xfId="56910"/>
    <cellStyle name="Total 12 2 2 2 16" xfId="56911"/>
    <cellStyle name="Total 12 2 2 2 17" xfId="56912"/>
    <cellStyle name="Total 12 2 2 2 18" xfId="56913"/>
    <cellStyle name="Total 12 2 2 2 19" xfId="56914"/>
    <cellStyle name="Total 12 2 2 2 2" xfId="56915"/>
    <cellStyle name="Total 12 2 2 2 20" xfId="56916"/>
    <cellStyle name="Total 12 2 2 2 21" xfId="56917"/>
    <cellStyle name="Total 12 2 2 2 3" xfId="56918"/>
    <cellStyle name="Total 12 2 2 2 4" xfId="56919"/>
    <cellStyle name="Total 12 2 2 2 5" xfId="56920"/>
    <cellStyle name="Total 12 2 2 2 6" xfId="56921"/>
    <cellStyle name="Total 12 2 2 2 7" xfId="56922"/>
    <cellStyle name="Total 12 2 2 2 8" xfId="56923"/>
    <cellStyle name="Total 12 2 2 2 9" xfId="56924"/>
    <cellStyle name="Total 12 2 2 20" xfId="56925"/>
    <cellStyle name="Total 12 2 2 21" xfId="56926"/>
    <cellStyle name="Total 12 2 2 22" xfId="56927"/>
    <cellStyle name="Total 12 2 2 3" xfId="56928"/>
    <cellStyle name="Total 12 2 2 4" xfId="56929"/>
    <cellStyle name="Total 12 2 2 5" xfId="56930"/>
    <cellStyle name="Total 12 2 2 6" xfId="56931"/>
    <cellStyle name="Total 12 2 2 7" xfId="56932"/>
    <cellStyle name="Total 12 2 2 8" xfId="56933"/>
    <cellStyle name="Total 12 2 2 9" xfId="56934"/>
    <cellStyle name="Total 12 2 20" xfId="56935"/>
    <cellStyle name="Total 12 2 21" xfId="56936"/>
    <cellStyle name="Total 12 2 22" xfId="56937"/>
    <cellStyle name="Total 12 2 23" xfId="56938"/>
    <cellStyle name="Total 12 2 3" xfId="56939"/>
    <cellStyle name="Total 12 2 4" xfId="56940"/>
    <cellStyle name="Total 12 2 5" xfId="56941"/>
    <cellStyle name="Total 12 2 6" xfId="56942"/>
    <cellStyle name="Total 12 2 7" xfId="56943"/>
    <cellStyle name="Total 12 2 8" xfId="56944"/>
    <cellStyle name="Total 12 2 9" xfId="56945"/>
    <cellStyle name="Total 12 20" xfId="56946"/>
    <cellStyle name="Total 12 21" xfId="56947"/>
    <cellStyle name="Total 12 22" xfId="56948"/>
    <cellStyle name="Total 12 23" xfId="56949"/>
    <cellStyle name="Total 12 24" xfId="56950"/>
    <cellStyle name="Total 12 25" xfId="56951"/>
    <cellStyle name="Total 12 3" xfId="56952"/>
    <cellStyle name="Total 12 3 10" xfId="56953"/>
    <cellStyle name="Total 12 3 11" xfId="56954"/>
    <cellStyle name="Total 12 3 12" xfId="56955"/>
    <cellStyle name="Total 12 3 13" xfId="56956"/>
    <cellStyle name="Total 12 3 14" xfId="56957"/>
    <cellStyle name="Total 12 3 15" xfId="56958"/>
    <cellStyle name="Total 12 3 16" xfId="56959"/>
    <cellStyle name="Total 12 3 17" xfId="56960"/>
    <cellStyle name="Total 12 3 18" xfId="56961"/>
    <cellStyle name="Total 12 3 19" xfId="56962"/>
    <cellStyle name="Total 12 3 2" xfId="56963"/>
    <cellStyle name="Total 12 3 2 10" xfId="56964"/>
    <cellStyle name="Total 12 3 2 11" xfId="56965"/>
    <cellStyle name="Total 12 3 2 12" xfId="56966"/>
    <cellStyle name="Total 12 3 2 13" xfId="56967"/>
    <cellStyle name="Total 12 3 2 14" xfId="56968"/>
    <cellStyle name="Total 12 3 2 15" xfId="56969"/>
    <cellStyle name="Total 12 3 2 16" xfId="56970"/>
    <cellStyle name="Total 12 3 2 17" xfId="56971"/>
    <cellStyle name="Total 12 3 2 18" xfId="56972"/>
    <cellStyle name="Total 12 3 2 19" xfId="56973"/>
    <cellStyle name="Total 12 3 2 2" xfId="56974"/>
    <cellStyle name="Total 12 3 2 20" xfId="56975"/>
    <cellStyle name="Total 12 3 2 21" xfId="56976"/>
    <cellStyle name="Total 12 3 2 3" xfId="56977"/>
    <cellStyle name="Total 12 3 2 4" xfId="56978"/>
    <cellStyle name="Total 12 3 2 5" xfId="56979"/>
    <cellStyle name="Total 12 3 2 6" xfId="56980"/>
    <cellStyle name="Total 12 3 2 7" xfId="56981"/>
    <cellStyle name="Total 12 3 2 8" xfId="56982"/>
    <cellStyle name="Total 12 3 2 9" xfId="56983"/>
    <cellStyle name="Total 12 3 20" xfId="56984"/>
    <cellStyle name="Total 12 3 21" xfId="56985"/>
    <cellStyle name="Total 12 3 22" xfId="56986"/>
    <cellStyle name="Total 12 3 3" xfId="56987"/>
    <cellStyle name="Total 12 3 4" xfId="56988"/>
    <cellStyle name="Total 12 3 5" xfId="56989"/>
    <cellStyle name="Total 12 3 6" xfId="56990"/>
    <cellStyle name="Total 12 3 7" xfId="56991"/>
    <cellStyle name="Total 12 3 8" xfId="56992"/>
    <cellStyle name="Total 12 3 9" xfId="56993"/>
    <cellStyle name="Total 12 4" xfId="56994"/>
    <cellStyle name="Total 12 5" xfId="56995"/>
    <cellStyle name="Total 12 6" xfId="56996"/>
    <cellStyle name="Total 12 7" xfId="56997"/>
    <cellStyle name="Total 12 8" xfId="56998"/>
    <cellStyle name="Total 12 9" xfId="56999"/>
    <cellStyle name="Total 13" xfId="57000"/>
    <cellStyle name="Total 13 10" xfId="57001"/>
    <cellStyle name="Total 13 11" xfId="57002"/>
    <cellStyle name="Total 13 12" xfId="57003"/>
    <cellStyle name="Total 13 13" xfId="57004"/>
    <cellStyle name="Total 13 14" xfId="57005"/>
    <cellStyle name="Total 13 15" xfId="57006"/>
    <cellStyle name="Total 13 16" xfId="57007"/>
    <cellStyle name="Total 13 17" xfId="57008"/>
    <cellStyle name="Total 13 18" xfId="57009"/>
    <cellStyle name="Total 13 19" xfId="57010"/>
    <cellStyle name="Total 13 2" xfId="57011"/>
    <cellStyle name="Total 13 2 10" xfId="57012"/>
    <cellStyle name="Total 13 2 11" xfId="57013"/>
    <cellStyle name="Total 13 2 12" xfId="57014"/>
    <cellStyle name="Total 13 2 13" xfId="57015"/>
    <cellStyle name="Total 13 2 14" xfId="57016"/>
    <cellStyle name="Total 13 2 15" xfId="57017"/>
    <cellStyle name="Total 13 2 16" xfId="57018"/>
    <cellStyle name="Total 13 2 17" xfId="57019"/>
    <cellStyle name="Total 13 2 18" xfId="57020"/>
    <cellStyle name="Total 13 2 19" xfId="57021"/>
    <cellStyle name="Total 13 2 2" xfId="57022"/>
    <cellStyle name="Total 13 2 2 10" xfId="57023"/>
    <cellStyle name="Total 13 2 2 11" xfId="57024"/>
    <cellStyle name="Total 13 2 2 12" xfId="57025"/>
    <cellStyle name="Total 13 2 2 13" xfId="57026"/>
    <cellStyle name="Total 13 2 2 14" xfId="57027"/>
    <cellStyle name="Total 13 2 2 15" xfId="57028"/>
    <cellStyle name="Total 13 2 2 16" xfId="57029"/>
    <cellStyle name="Total 13 2 2 17" xfId="57030"/>
    <cellStyle name="Total 13 2 2 18" xfId="57031"/>
    <cellStyle name="Total 13 2 2 19" xfId="57032"/>
    <cellStyle name="Total 13 2 2 2" xfId="57033"/>
    <cellStyle name="Total 13 2 2 20" xfId="57034"/>
    <cellStyle name="Total 13 2 2 21" xfId="57035"/>
    <cellStyle name="Total 13 2 2 3" xfId="57036"/>
    <cellStyle name="Total 13 2 2 4" xfId="57037"/>
    <cellStyle name="Total 13 2 2 5" xfId="57038"/>
    <cellStyle name="Total 13 2 2 6" xfId="57039"/>
    <cellStyle name="Total 13 2 2 7" xfId="57040"/>
    <cellStyle name="Total 13 2 2 8" xfId="57041"/>
    <cellStyle name="Total 13 2 2 9" xfId="57042"/>
    <cellStyle name="Total 13 2 20" xfId="57043"/>
    <cellStyle name="Total 13 2 21" xfId="57044"/>
    <cellStyle name="Total 13 2 22" xfId="57045"/>
    <cellStyle name="Total 13 2 3" xfId="57046"/>
    <cellStyle name="Total 13 2 4" xfId="57047"/>
    <cellStyle name="Total 13 2 5" xfId="57048"/>
    <cellStyle name="Total 13 2 6" xfId="57049"/>
    <cellStyle name="Total 13 2 7" xfId="57050"/>
    <cellStyle name="Total 13 2 8" xfId="57051"/>
    <cellStyle name="Total 13 2 9" xfId="57052"/>
    <cellStyle name="Total 13 20" xfId="57053"/>
    <cellStyle name="Total 13 21" xfId="57054"/>
    <cellStyle name="Total 13 22" xfId="57055"/>
    <cellStyle name="Total 13 23" xfId="57056"/>
    <cellStyle name="Total 13 3" xfId="57057"/>
    <cellStyle name="Total 13 4" xfId="57058"/>
    <cellStyle name="Total 13 5" xfId="57059"/>
    <cellStyle name="Total 13 6" xfId="57060"/>
    <cellStyle name="Total 13 7" xfId="57061"/>
    <cellStyle name="Total 13 8" xfId="57062"/>
    <cellStyle name="Total 13 9" xfId="57063"/>
    <cellStyle name="Total 14" xfId="57064"/>
    <cellStyle name="Total 14 10" xfId="57065"/>
    <cellStyle name="Total 14 11" xfId="57066"/>
    <cellStyle name="Total 14 12" xfId="57067"/>
    <cellStyle name="Total 14 13" xfId="57068"/>
    <cellStyle name="Total 14 14" xfId="57069"/>
    <cellStyle name="Total 14 15" xfId="57070"/>
    <cellStyle name="Total 14 16" xfId="57071"/>
    <cellStyle name="Total 14 17" xfId="57072"/>
    <cellStyle name="Total 14 18" xfId="57073"/>
    <cellStyle name="Total 14 19" xfId="57074"/>
    <cellStyle name="Total 14 2" xfId="57075"/>
    <cellStyle name="Total 14 2 10" xfId="57076"/>
    <cellStyle name="Total 14 2 11" xfId="57077"/>
    <cellStyle name="Total 14 2 12" xfId="57078"/>
    <cellStyle name="Total 14 2 13" xfId="57079"/>
    <cellStyle name="Total 14 2 14" xfId="57080"/>
    <cellStyle name="Total 14 2 15" xfId="57081"/>
    <cellStyle name="Total 14 2 16" xfId="57082"/>
    <cellStyle name="Total 14 2 17" xfId="57083"/>
    <cellStyle name="Total 14 2 18" xfId="57084"/>
    <cellStyle name="Total 14 2 19" xfId="57085"/>
    <cellStyle name="Total 14 2 2" xfId="57086"/>
    <cellStyle name="Total 14 2 2 10" xfId="57087"/>
    <cellStyle name="Total 14 2 2 11" xfId="57088"/>
    <cellStyle name="Total 14 2 2 12" xfId="57089"/>
    <cellStyle name="Total 14 2 2 13" xfId="57090"/>
    <cellStyle name="Total 14 2 2 14" xfId="57091"/>
    <cellStyle name="Total 14 2 2 15" xfId="57092"/>
    <cellStyle name="Total 14 2 2 16" xfId="57093"/>
    <cellStyle name="Total 14 2 2 17" xfId="57094"/>
    <cellStyle name="Total 14 2 2 18" xfId="57095"/>
    <cellStyle name="Total 14 2 2 19" xfId="57096"/>
    <cellStyle name="Total 14 2 2 2" xfId="57097"/>
    <cellStyle name="Total 14 2 2 20" xfId="57098"/>
    <cellStyle name="Total 14 2 2 21" xfId="57099"/>
    <cellStyle name="Total 14 2 2 3" xfId="57100"/>
    <cellStyle name="Total 14 2 2 4" xfId="57101"/>
    <cellStyle name="Total 14 2 2 5" xfId="57102"/>
    <cellStyle name="Total 14 2 2 6" xfId="57103"/>
    <cellStyle name="Total 14 2 2 7" xfId="57104"/>
    <cellStyle name="Total 14 2 2 8" xfId="57105"/>
    <cellStyle name="Total 14 2 2 9" xfId="57106"/>
    <cellStyle name="Total 14 2 20" xfId="57107"/>
    <cellStyle name="Total 14 2 21" xfId="57108"/>
    <cellStyle name="Total 14 2 22" xfId="57109"/>
    <cellStyle name="Total 14 2 3" xfId="57110"/>
    <cellStyle name="Total 14 2 4" xfId="57111"/>
    <cellStyle name="Total 14 2 5" xfId="57112"/>
    <cellStyle name="Total 14 2 6" xfId="57113"/>
    <cellStyle name="Total 14 2 7" xfId="57114"/>
    <cellStyle name="Total 14 2 8" xfId="57115"/>
    <cellStyle name="Total 14 2 9" xfId="57116"/>
    <cellStyle name="Total 14 20" xfId="57117"/>
    <cellStyle name="Total 14 21" xfId="57118"/>
    <cellStyle name="Total 14 22" xfId="57119"/>
    <cellStyle name="Total 14 23" xfId="57120"/>
    <cellStyle name="Total 14 3" xfId="57121"/>
    <cellStyle name="Total 14 4" xfId="57122"/>
    <cellStyle name="Total 14 5" xfId="57123"/>
    <cellStyle name="Total 14 6" xfId="57124"/>
    <cellStyle name="Total 14 7" xfId="57125"/>
    <cellStyle name="Total 14 8" xfId="57126"/>
    <cellStyle name="Total 14 9" xfId="57127"/>
    <cellStyle name="Total 15" xfId="57128"/>
    <cellStyle name="Total 15 10" xfId="57129"/>
    <cellStyle name="Total 15 11" xfId="57130"/>
    <cellStyle name="Total 15 12" xfId="57131"/>
    <cellStyle name="Total 15 13" xfId="57132"/>
    <cellStyle name="Total 15 14" xfId="57133"/>
    <cellStyle name="Total 15 15" xfId="57134"/>
    <cellStyle name="Total 15 16" xfId="57135"/>
    <cellStyle name="Total 15 17" xfId="57136"/>
    <cellStyle name="Total 15 18" xfId="57137"/>
    <cellStyle name="Total 15 19" xfId="57138"/>
    <cellStyle name="Total 15 2" xfId="57139"/>
    <cellStyle name="Total 15 2 10" xfId="57140"/>
    <cellStyle name="Total 15 2 11" xfId="57141"/>
    <cellStyle name="Total 15 2 12" xfId="57142"/>
    <cellStyle name="Total 15 2 13" xfId="57143"/>
    <cellStyle name="Total 15 2 14" xfId="57144"/>
    <cellStyle name="Total 15 2 15" xfId="57145"/>
    <cellStyle name="Total 15 2 16" xfId="57146"/>
    <cellStyle name="Total 15 2 17" xfId="57147"/>
    <cellStyle name="Total 15 2 18" xfId="57148"/>
    <cellStyle name="Total 15 2 19" xfId="57149"/>
    <cellStyle name="Total 15 2 2" xfId="57150"/>
    <cellStyle name="Total 15 2 20" xfId="57151"/>
    <cellStyle name="Total 15 2 21" xfId="57152"/>
    <cellStyle name="Total 15 2 3" xfId="57153"/>
    <cellStyle name="Total 15 2 4" xfId="57154"/>
    <cellStyle name="Total 15 2 5" xfId="57155"/>
    <cellStyle name="Total 15 2 6" xfId="57156"/>
    <cellStyle name="Total 15 2 7" xfId="57157"/>
    <cellStyle name="Total 15 2 8" xfId="57158"/>
    <cellStyle name="Total 15 2 9" xfId="57159"/>
    <cellStyle name="Total 15 20" xfId="57160"/>
    <cellStyle name="Total 15 21" xfId="57161"/>
    <cellStyle name="Total 15 22" xfId="57162"/>
    <cellStyle name="Total 15 3" xfId="57163"/>
    <cellStyle name="Total 15 4" xfId="57164"/>
    <cellStyle name="Total 15 5" xfId="57165"/>
    <cellStyle name="Total 15 6" xfId="57166"/>
    <cellStyle name="Total 15 7" xfId="57167"/>
    <cellStyle name="Total 15 8" xfId="57168"/>
    <cellStyle name="Total 15 9" xfId="57169"/>
    <cellStyle name="Total 16" xfId="57170"/>
    <cellStyle name="Total 16 10" xfId="57171"/>
    <cellStyle name="Total 16 11" xfId="57172"/>
    <cellStyle name="Total 16 12" xfId="57173"/>
    <cellStyle name="Total 16 13" xfId="57174"/>
    <cellStyle name="Total 16 14" xfId="57175"/>
    <cellStyle name="Total 16 15" xfId="57176"/>
    <cellStyle name="Total 16 16" xfId="57177"/>
    <cellStyle name="Total 16 17" xfId="57178"/>
    <cellStyle name="Total 16 18" xfId="57179"/>
    <cellStyle name="Total 16 19" xfId="57180"/>
    <cellStyle name="Total 16 2" xfId="57181"/>
    <cellStyle name="Total 16 2 10" xfId="57182"/>
    <cellStyle name="Total 16 2 11" xfId="57183"/>
    <cellStyle name="Total 16 2 12" xfId="57184"/>
    <cellStyle name="Total 16 2 13" xfId="57185"/>
    <cellStyle name="Total 16 2 14" xfId="57186"/>
    <cellStyle name="Total 16 2 15" xfId="57187"/>
    <cellStyle name="Total 16 2 16" xfId="57188"/>
    <cellStyle name="Total 16 2 17" xfId="57189"/>
    <cellStyle name="Total 16 2 18" xfId="57190"/>
    <cellStyle name="Total 16 2 19" xfId="57191"/>
    <cellStyle name="Total 16 2 2" xfId="57192"/>
    <cellStyle name="Total 16 2 20" xfId="57193"/>
    <cellStyle name="Total 16 2 21" xfId="57194"/>
    <cellStyle name="Total 16 2 3" xfId="57195"/>
    <cellStyle name="Total 16 2 4" xfId="57196"/>
    <cellStyle name="Total 16 2 5" xfId="57197"/>
    <cellStyle name="Total 16 2 6" xfId="57198"/>
    <cellStyle name="Total 16 2 7" xfId="57199"/>
    <cellStyle name="Total 16 2 8" xfId="57200"/>
    <cellStyle name="Total 16 2 9" xfId="57201"/>
    <cellStyle name="Total 16 20" xfId="57202"/>
    <cellStyle name="Total 16 21" xfId="57203"/>
    <cellStyle name="Total 16 22" xfId="57204"/>
    <cellStyle name="Total 16 3" xfId="57205"/>
    <cellStyle name="Total 16 4" xfId="57206"/>
    <cellStyle name="Total 16 5" xfId="57207"/>
    <cellStyle name="Total 16 6" xfId="57208"/>
    <cellStyle name="Total 16 7" xfId="57209"/>
    <cellStyle name="Total 16 8" xfId="57210"/>
    <cellStyle name="Total 16 9" xfId="57211"/>
    <cellStyle name="Total 17" xfId="57212"/>
    <cellStyle name="Total 17 10" xfId="57213"/>
    <cellStyle name="Total 17 11" xfId="57214"/>
    <cellStyle name="Total 17 12" xfId="57215"/>
    <cellStyle name="Total 17 13" xfId="57216"/>
    <cellStyle name="Total 17 14" xfId="57217"/>
    <cellStyle name="Total 17 15" xfId="57218"/>
    <cellStyle name="Total 17 16" xfId="57219"/>
    <cellStyle name="Total 17 17" xfId="57220"/>
    <cellStyle name="Total 17 18" xfId="57221"/>
    <cellStyle name="Total 17 19" xfId="57222"/>
    <cellStyle name="Total 17 2" xfId="57223"/>
    <cellStyle name="Total 17 2 10" xfId="57224"/>
    <cellStyle name="Total 17 2 11" xfId="57225"/>
    <cellStyle name="Total 17 2 12" xfId="57226"/>
    <cellStyle name="Total 17 2 13" xfId="57227"/>
    <cellStyle name="Total 17 2 14" xfId="57228"/>
    <cellStyle name="Total 17 2 15" xfId="57229"/>
    <cellStyle name="Total 17 2 16" xfId="57230"/>
    <cellStyle name="Total 17 2 17" xfId="57231"/>
    <cellStyle name="Total 17 2 18" xfId="57232"/>
    <cellStyle name="Total 17 2 19" xfId="57233"/>
    <cellStyle name="Total 17 2 2" xfId="57234"/>
    <cellStyle name="Total 17 2 20" xfId="57235"/>
    <cellStyle name="Total 17 2 21" xfId="57236"/>
    <cellStyle name="Total 17 2 3" xfId="57237"/>
    <cellStyle name="Total 17 2 4" xfId="57238"/>
    <cellStyle name="Total 17 2 5" xfId="57239"/>
    <cellStyle name="Total 17 2 6" xfId="57240"/>
    <cellStyle name="Total 17 2 7" xfId="57241"/>
    <cellStyle name="Total 17 2 8" xfId="57242"/>
    <cellStyle name="Total 17 2 9" xfId="57243"/>
    <cellStyle name="Total 17 20" xfId="57244"/>
    <cellStyle name="Total 17 21" xfId="57245"/>
    <cellStyle name="Total 17 22" xfId="57246"/>
    <cellStyle name="Total 17 3" xfId="57247"/>
    <cellStyle name="Total 17 4" xfId="57248"/>
    <cellStyle name="Total 17 5" xfId="57249"/>
    <cellStyle name="Total 17 6" xfId="57250"/>
    <cellStyle name="Total 17 7" xfId="57251"/>
    <cellStyle name="Total 17 8" xfId="57252"/>
    <cellStyle name="Total 17 9" xfId="57253"/>
    <cellStyle name="Total 18" xfId="57254"/>
    <cellStyle name="Total 18 10" xfId="57255"/>
    <cellStyle name="Total 18 11" xfId="57256"/>
    <cellStyle name="Total 18 12" xfId="57257"/>
    <cellStyle name="Total 18 13" xfId="57258"/>
    <cellStyle name="Total 18 14" xfId="57259"/>
    <cellStyle name="Total 18 15" xfId="57260"/>
    <cellStyle name="Total 18 16" xfId="57261"/>
    <cellStyle name="Total 18 17" xfId="57262"/>
    <cellStyle name="Total 18 18" xfId="57263"/>
    <cellStyle name="Total 18 19" xfId="57264"/>
    <cellStyle name="Total 18 2" xfId="57265"/>
    <cellStyle name="Total 18 2 10" xfId="57266"/>
    <cellStyle name="Total 18 2 11" xfId="57267"/>
    <cellStyle name="Total 18 2 12" xfId="57268"/>
    <cellStyle name="Total 18 2 13" xfId="57269"/>
    <cellStyle name="Total 18 2 14" xfId="57270"/>
    <cellStyle name="Total 18 2 15" xfId="57271"/>
    <cellStyle name="Total 18 2 16" xfId="57272"/>
    <cellStyle name="Total 18 2 17" xfId="57273"/>
    <cellStyle name="Total 18 2 18" xfId="57274"/>
    <cellStyle name="Total 18 2 19" xfId="57275"/>
    <cellStyle name="Total 18 2 2" xfId="57276"/>
    <cellStyle name="Total 18 2 20" xfId="57277"/>
    <cellStyle name="Total 18 2 21" xfId="57278"/>
    <cellStyle name="Total 18 2 3" xfId="57279"/>
    <cellStyle name="Total 18 2 4" xfId="57280"/>
    <cellStyle name="Total 18 2 5" xfId="57281"/>
    <cellStyle name="Total 18 2 6" xfId="57282"/>
    <cellStyle name="Total 18 2 7" xfId="57283"/>
    <cellStyle name="Total 18 2 8" xfId="57284"/>
    <cellStyle name="Total 18 2 9" xfId="57285"/>
    <cellStyle name="Total 18 20" xfId="57286"/>
    <cellStyle name="Total 18 21" xfId="57287"/>
    <cellStyle name="Total 18 22" xfId="57288"/>
    <cellStyle name="Total 18 3" xfId="57289"/>
    <cellStyle name="Total 18 4" xfId="57290"/>
    <cellStyle name="Total 18 5" xfId="57291"/>
    <cellStyle name="Total 18 6" xfId="57292"/>
    <cellStyle name="Total 18 7" xfId="57293"/>
    <cellStyle name="Total 18 8" xfId="57294"/>
    <cellStyle name="Total 18 9" xfId="57295"/>
    <cellStyle name="Total 19" xfId="57296"/>
    <cellStyle name="Total 19 10" xfId="57297"/>
    <cellStyle name="Total 19 11" xfId="57298"/>
    <cellStyle name="Total 19 12" xfId="57299"/>
    <cellStyle name="Total 19 13" xfId="57300"/>
    <cellStyle name="Total 19 14" xfId="57301"/>
    <cellStyle name="Total 19 15" xfId="57302"/>
    <cellStyle name="Total 19 16" xfId="57303"/>
    <cellStyle name="Total 19 17" xfId="57304"/>
    <cellStyle name="Total 19 18" xfId="57305"/>
    <cellStyle name="Total 19 19" xfId="57306"/>
    <cellStyle name="Total 19 2" xfId="57307"/>
    <cellStyle name="Total 19 2 10" xfId="57308"/>
    <cellStyle name="Total 19 2 11" xfId="57309"/>
    <cellStyle name="Total 19 2 12" xfId="57310"/>
    <cellStyle name="Total 19 2 13" xfId="57311"/>
    <cellStyle name="Total 19 2 14" xfId="57312"/>
    <cellStyle name="Total 19 2 15" xfId="57313"/>
    <cellStyle name="Total 19 2 16" xfId="57314"/>
    <cellStyle name="Total 19 2 17" xfId="57315"/>
    <cellStyle name="Total 19 2 18" xfId="57316"/>
    <cellStyle name="Total 19 2 19" xfId="57317"/>
    <cellStyle name="Total 19 2 2" xfId="57318"/>
    <cellStyle name="Total 19 2 20" xfId="57319"/>
    <cellStyle name="Total 19 2 21" xfId="57320"/>
    <cellStyle name="Total 19 2 3" xfId="57321"/>
    <cellStyle name="Total 19 2 4" xfId="57322"/>
    <cellStyle name="Total 19 2 5" xfId="57323"/>
    <cellStyle name="Total 19 2 6" xfId="57324"/>
    <cellStyle name="Total 19 2 7" xfId="57325"/>
    <cellStyle name="Total 19 2 8" xfId="57326"/>
    <cellStyle name="Total 19 2 9" xfId="57327"/>
    <cellStyle name="Total 19 20" xfId="57328"/>
    <cellStyle name="Total 19 21" xfId="57329"/>
    <cellStyle name="Total 19 22" xfId="57330"/>
    <cellStyle name="Total 19 3" xfId="57331"/>
    <cellStyle name="Total 19 4" xfId="57332"/>
    <cellStyle name="Total 19 5" xfId="57333"/>
    <cellStyle name="Total 19 6" xfId="57334"/>
    <cellStyle name="Total 19 7" xfId="57335"/>
    <cellStyle name="Total 19 8" xfId="57336"/>
    <cellStyle name="Total 19 9" xfId="57337"/>
    <cellStyle name="Total 2" xfId="57338"/>
    <cellStyle name="Total 2 10" xfId="57339"/>
    <cellStyle name="Total 2 11" xfId="57340"/>
    <cellStyle name="Total 2 12" xfId="57341"/>
    <cellStyle name="Total 2 13" xfId="57342"/>
    <cellStyle name="Total 2 14" xfId="57343"/>
    <cellStyle name="Total 2 15" xfId="57344"/>
    <cellStyle name="Total 2 16" xfId="57345"/>
    <cellStyle name="Total 2 17" xfId="57346"/>
    <cellStyle name="Total 2 18" xfId="57347"/>
    <cellStyle name="Total 2 19" xfId="57348"/>
    <cellStyle name="Total 2 2" xfId="57349"/>
    <cellStyle name="Total 2 2 10" xfId="57350"/>
    <cellStyle name="Total 2 2 11" xfId="57351"/>
    <cellStyle name="Total 2 2 12" xfId="57352"/>
    <cellStyle name="Total 2 2 13" xfId="57353"/>
    <cellStyle name="Total 2 2 14" xfId="57354"/>
    <cellStyle name="Total 2 2 15" xfId="57355"/>
    <cellStyle name="Total 2 2 16" xfId="57356"/>
    <cellStyle name="Total 2 2 17" xfId="57357"/>
    <cellStyle name="Total 2 2 18" xfId="57358"/>
    <cellStyle name="Total 2 2 19" xfId="57359"/>
    <cellStyle name="Total 2 2 2" xfId="57360"/>
    <cellStyle name="Total 2 2 2 10" xfId="57361"/>
    <cellStyle name="Total 2 2 2 11" xfId="57362"/>
    <cellStyle name="Total 2 2 2 12" xfId="57363"/>
    <cellStyle name="Total 2 2 2 13" xfId="57364"/>
    <cellStyle name="Total 2 2 2 14" xfId="57365"/>
    <cellStyle name="Total 2 2 2 15" xfId="57366"/>
    <cellStyle name="Total 2 2 2 16" xfId="57367"/>
    <cellStyle name="Total 2 2 2 17" xfId="57368"/>
    <cellStyle name="Total 2 2 2 18" xfId="57369"/>
    <cellStyle name="Total 2 2 2 19" xfId="57370"/>
    <cellStyle name="Total 2 2 2 2" xfId="57371"/>
    <cellStyle name="Total 2 2 2 2 10" xfId="57372"/>
    <cellStyle name="Total 2 2 2 2 11" xfId="57373"/>
    <cellStyle name="Total 2 2 2 2 12" xfId="57374"/>
    <cellStyle name="Total 2 2 2 2 13" xfId="57375"/>
    <cellStyle name="Total 2 2 2 2 14" xfId="57376"/>
    <cellStyle name="Total 2 2 2 2 15" xfId="57377"/>
    <cellStyle name="Total 2 2 2 2 16" xfId="57378"/>
    <cellStyle name="Total 2 2 2 2 17" xfId="57379"/>
    <cellStyle name="Total 2 2 2 2 18" xfId="57380"/>
    <cellStyle name="Total 2 2 2 2 19" xfId="57381"/>
    <cellStyle name="Total 2 2 2 2 2" xfId="57382"/>
    <cellStyle name="Total 2 2 2 2 2 10" xfId="57383"/>
    <cellStyle name="Total 2 2 2 2 2 11" xfId="57384"/>
    <cellStyle name="Total 2 2 2 2 2 12" xfId="57385"/>
    <cellStyle name="Total 2 2 2 2 2 13" xfId="57386"/>
    <cellStyle name="Total 2 2 2 2 2 14" xfId="57387"/>
    <cellStyle name="Total 2 2 2 2 2 15" xfId="57388"/>
    <cellStyle name="Total 2 2 2 2 2 16" xfId="57389"/>
    <cellStyle name="Total 2 2 2 2 2 17" xfId="57390"/>
    <cellStyle name="Total 2 2 2 2 2 18" xfId="57391"/>
    <cellStyle name="Total 2 2 2 2 2 19" xfId="57392"/>
    <cellStyle name="Total 2 2 2 2 2 2" xfId="57393"/>
    <cellStyle name="Total 2 2 2 2 2 20" xfId="57394"/>
    <cellStyle name="Total 2 2 2 2 2 21" xfId="57395"/>
    <cellStyle name="Total 2 2 2 2 2 3" xfId="57396"/>
    <cellStyle name="Total 2 2 2 2 2 4" xfId="57397"/>
    <cellStyle name="Total 2 2 2 2 2 5" xfId="57398"/>
    <cellStyle name="Total 2 2 2 2 2 6" xfId="57399"/>
    <cellStyle name="Total 2 2 2 2 2 7" xfId="57400"/>
    <cellStyle name="Total 2 2 2 2 2 8" xfId="57401"/>
    <cellStyle name="Total 2 2 2 2 2 9" xfId="57402"/>
    <cellStyle name="Total 2 2 2 2 20" xfId="57403"/>
    <cellStyle name="Total 2 2 2 2 21" xfId="57404"/>
    <cellStyle name="Total 2 2 2 2 22" xfId="57405"/>
    <cellStyle name="Total 2 2 2 2 3" xfId="57406"/>
    <cellStyle name="Total 2 2 2 2 4" xfId="57407"/>
    <cellStyle name="Total 2 2 2 2 5" xfId="57408"/>
    <cellStyle name="Total 2 2 2 2 6" xfId="57409"/>
    <cellStyle name="Total 2 2 2 2 7" xfId="57410"/>
    <cellStyle name="Total 2 2 2 2 8" xfId="57411"/>
    <cellStyle name="Total 2 2 2 2 9" xfId="57412"/>
    <cellStyle name="Total 2 2 2 20" xfId="57413"/>
    <cellStyle name="Total 2 2 2 21" xfId="57414"/>
    <cellStyle name="Total 2 2 2 22" xfId="57415"/>
    <cellStyle name="Total 2 2 2 23" xfId="57416"/>
    <cellStyle name="Total 2 2 2 3" xfId="57417"/>
    <cellStyle name="Total 2 2 2 4" xfId="57418"/>
    <cellStyle name="Total 2 2 2 5" xfId="57419"/>
    <cellStyle name="Total 2 2 2 6" xfId="57420"/>
    <cellStyle name="Total 2 2 2 7" xfId="57421"/>
    <cellStyle name="Total 2 2 2 8" xfId="57422"/>
    <cellStyle name="Total 2 2 2 9" xfId="57423"/>
    <cellStyle name="Total 2 2 20" xfId="57424"/>
    <cellStyle name="Total 2 2 21" xfId="57425"/>
    <cellStyle name="Total 2 2 22" xfId="57426"/>
    <cellStyle name="Total 2 2 23" xfId="57427"/>
    <cellStyle name="Total 2 2 24" xfId="57428"/>
    <cellStyle name="Total 2 2 25" xfId="57429"/>
    <cellStyle name="Total 2 2 26" xfId="57430"/>
    <cellStyle name="Total 2 2 27" xfId="57431"/>
    <cellStyle name="Total 2 2 28" xfId="57432"/>
    <cellStyle name="Total 2 2 3" xfId="57433"/>
    <cellStyle name="Total 2 2 3 10" xfId="57434"/>
    <cellStyle name="Total 2 2 3 11" xfId="57435"/>
    <cellStyle name="Total 2 2 3 12" xfId="57436"/>
    <cellStyle name="Total 2 2 3 13" xfId="57437"/>
    <cellStyle name="Total 2 2 3 14" xfId="57438"/>
    <cellStyle name="Total 2 2 3 15" xfId="57439"/>
    <cellStyle name="Total 2 2 3 16" xfId="57440"/>
    <cellStyle name="Total 2 2 3 17" xfId="57441"/>
    <cellStyle name="Total 2 2 3 18" xfId="57442"/>
    <cellStyle name="Total 2 2 3 19" xfId="57443"/>
    <cellStyle name="Total 2 2 3 2" xfId="57444"/>
    <cellStyle name="Total 2 2 3 2 10" xfId="57445"/>
    <cellStyle name="Total 2 2 3 2 11" xfId="57446"/>
    <cellStyle name="Total 2 2 3 2 12" xfId="57447"/>
    <cellStyle name="Total 2 2 3 2 13" xfId="57448"/>
    <cellStyle name="Total 2 2 3 2 14" xfId="57449"/>
    <cellStyle name="Total 2 2 3 2 15" xfId="57450"/>
    <cellStyle name="Total 2 2 3 2 16" xfId="57451"/>
    <cellStyle name="Total 2 2 3 2 17" xfId="57452"/>
    <cellStyle name="Total 2 2 3 2 18" xfId="57453"/>
    <cellStyle name="Total 2 2 3 2 19" xfId="57454"/>
    <cellStyle name="Total 2 2 3 2 2" xfId="57455"/>
    <cellStyle name="Total 2 2 3 2 20" xfId="57456"/>
    <cellStyle name="Total 2 2 3 2 21" xfId="57457"/>
    <cellStyle name="Total 2 2 3 2 22" xfId="57458"/>
    <cellStyle name="Total 2 2 3 2 3" xfId="57459"/>
    <cellStyle name="Total 2 2 3 2 4" xfId="57460"/>
    <cellStyle name="Total 2 2 3 2 5" xfId="57461"/>
    <cellStyle name="Total 2 2 3 2 6" xfId="57462"/>
    <cellStyle name="Total 2 2 3 2 7" xfId="57463"/>
    <cellStyle name="Total 2 2 3 2 8" xfId="57464"/>
    <cellStyle name="Total 2 2 3 2 9" xfId="57465"/>
    <cellStyle name="Total 2 2 3 20" xfId="57466"/>
    <cellStyle name="Total 2 2 3 21" xfId="57467"/>
    <cellStyle name="Total 2 2 3 22" xfId="57468"/>
    <cellStyle name="Total 2 2 3 23" xfId="57469"/>
    <cellStyle name="Total 2 2 3 3" xfId="57470"/>
    <cellStyle name="Total 2 2 3 4" xfId="57471"/>
    <cellStyle name="Total 2 2 3 5" xfId="57472"/>
    <cellStyle name="Total 2 2 3 6" xfId="57473"/>
    <cellStyle name="Total 2 2 3 7" xfId="57474"/>
    <cellStyle name="Total 2 2 3 8" xfId="57475"/>
    <cellStyle name="Total 2 2 3 9" xfId="57476"/>
    <cellStyle name="Total 2 2 4" xfId="57477"/>
    <cellStyle name="Total 2 2 4 10" xfId="57478"/>
    <cellStyle name="Total 2 2 4 11" xfId="57479"/>
    <cellStyle name="Total 2 2 4 12" xfId="57480"/>
    <cellStyle name="Total 2 2 4 13" xfId="57481"/>
    <cellStyle name="Total 2 2 4 14" xfId="57482"/>
    <cellStyle name="Total 2 2 4 15" xfId="57483"/>
    <cellStyle name="Total 2 2 4 16" xfId="57484"/>
    <cellStyle name="Total 2 2 4 17" xfId="57485"/>
    <cellStyle name="Total 2 2 4 18" xfId="57486"/>
    <cellStyle name="Total 2 2 4 19" xfId="57487"/>
    <cellStyle name="Total 2 2 4 2" xfId="57488"/>
    <cellStyle name="Total 2 2 4 20" xfId="57489"/>
    <cellStyle name="Total 2 2 4 21" xfId="57490"/>
    <cellStyle name="Total 2 2 4 3" xfId="57491"/>
    <cellStyle name="Total 2 2 4 4" xfId="57492"/>
    <cellStyle name="Total 2 2 4 5" xfId="57493"/>
    <cellStyle name="Total 2 2 4 6" xfId="57494"/>
    <cellStyle name="Total 2 2 4 7" xfId="57495"/>
    <cellStyle name="Total 2 2 4 8" xfId="57496"/>
    <cellStyle name="Total 2 2 4 9" xfId="57497"/>
    <cellStyle name="Total 2 2 5" xfId="57498"/>
    <cellStyle name="Total 2 2 5 2" xfId="57499"/>
    <cellStyle name="Total 2 2 6" xfId="57500"/>
    <cellStyle name="Total 2 2 7" xfId="57501"/>
    <cellStyle name="Total 2 2 8" xfId="57502"/>
    <cellStyle name="Total 2 2 9" xfId="57503"/>
    <cellStyle name="Total 2 20" xfId="57504"/>
    <cellStyle name="Total 2 21" xfId="57505"/>
    <cellStyle name="Total 2 22" xfId="57506"/>
    <cellStyle name="Total 2 23" xfId="57507"/>
    <cellStyle name="Total 2 24" xfId="57508"/>
    <cellStyle name="Total 2 25" xfId="57509"/>
    <cellStyle name="Total 2 26" xfId="57510"/>
    <cellStyle name="Total 2 27" xfId="57511"/>
    <cellStyle name="Total 2 3" xfId="57512"/>
    <cellStyle name="Total 2 3 10" xfId="57513"/>
    <cellStyle name="Total 2 3 11" xfId="57514"/>
    <cellStyle name="Total 2 3 12" xfId="57515"/>
    <cellStyle name="Total 2 3 13" xfId="57516"/>
    <cellStyle name="Total 2 3 14" xfId="57517"/>
    <cellStyle name="Total 2 3 15" xfId="57518"/>
    <cellStyle name="Total 2 3 16" xfId="57519"/>
    <cellStyle name="Total 2 3 17" xfId="57520"/>
    <cellStyle name="Total 2 3 18" xfId="57521"/>
    <cellStyle name="Total 2 3 19" xfId="57522"/>
    <cellStyle name="Total 2 3 2" xfId="57523"/>
    <cellStyle name="Total 2 3 2 10" xfId="57524"/>
    <cellStyle name="Total 2 3 2 11" xfId="57525"/>
    <cellStyle name="Total 2 3 2 12" xfId="57526"/>
    <cellStyle name="Total 2 3 2 13" xfId="57527"/>
    <cellStyle name="Total 2 3 2 14" xfId="57528"/>
    <cellStyle name="Total 2 3 2 15" xfId="57529"/>
    <cellStyle name="Total 2 3 2 16" xfId="57530"/>
    <cellStyle name="Total 2 3 2 17" xfId="57531"/>
    <cellStyle name="Total 2 3 2 18" xfId="57532"/>
    <cellStyle name="Total 2 3 2 19" xfId="57533"/>
    <cellStyle name="Total 2 3 2 2" xfId="57534"/>
    <cellStyle name="Total 2 3 2 2 10" xfId="57535"/>
    <cellStyle name="Total 2 3 2 2 11" xfId="57536"/>
    <cellStyle name="Total 2 3 2 2 12" xfId="57537"/>
    <cellStyle name="Total 2 3 2 2 13" xfId="57538"/>
    <cellStyle name="Total 2 3 2 2 14" xfId="57539"/>
    <cellStyle name="Total 2 3 2 2 15" xfId="57540"/>
    <cellStyle name="Total 2 3 2 2 16" xfId="57541"/>
    <cellStyle name="Total 2 3 2 2 17" xfId="57542"/>
    <cellStyle name="Total 2 3 2 2 18" xfId="57543"/>
    <cellStyle name="Total 2 3 2 2 19" xfId="57544"/>
    <cellStyle name="Total 2 3 2 2 2" xfId="57545"/>
    <cellStyle name="Total 2 3 2 2 20" xfId="57546"/>
    <cellStyle name="Total 2 3 2 2 21" xfId="57547"/>
    <cellStyle name="Total 2 3 2 2 3" xfId="57548"/>
    <cellStyle name="Total 2 3 2 2 4" xfId="57549"/>
    <cellStyle name="Total 2 3 2 2 5" xfId="57550"/>
    <cellStyle name="Total 2 3 2 2 6" xfId="57551"/>
    <cellStyle name="Total 2 3 2 2 7" xfId="57552"/>
    <cellStyle name="Total 2 3 2 2 8" xfId="57553"/>
    <cellStyle name="Total 2 3 2 2 9" xfId="57554"/>
    <cellStyle name="Total 2 3 2 20" xfId="57555"/>
    <cellStyle name="Total 2 3 2 21" xfId="57556"/>
    <cellStyle name="Total 2 3 2 22" xfId="57557"/>
    <cellStyle name="Total 2 3 2 3" xfId="57558"/>
    <cellStyle name="Total 2 3 2 4" xfId="57559"/>
    <cellStyle name="Total 2 3 2 5" xfId="57560"/>
    <cellStyle name="Total 2 3 2 6" xfId="57561"/>
    <cellStyle name="Total 2 3 2 7" xfId="57562"/>
    <cellStyle name="Total 2 3 2 8" xfId="57563"/>
    <cellStyle name="Total 2 3 2 9" xfId="57564"/>
    <cellStyle name="Total 2 3 20" xfId="57565"/>
    <cellStyle name="Total 2 3 21" xfId="57566"/>
    <cellStyle name="Total 2 3 22" xfId="57567"/>
    <cellStyle name="Total 2 3 23" xfId="57568"/>
    <cellStyle name="Total 2 3 3" xfId="57569"/>
    <cellStyle name="Total 2 3 4" xfId="57570"/>
    <cellStyle name="Total 2 3 5" xfId="57571"/>
    <cellStyle name="Total 2 3 6" xfId="57572"/>
    <cellStyle name="Total 2 3 7" xfId="57573"/>
    <cellStyle name="Total 2 3 8" xfId="57574"/>
    <cellStyle name="Total 2 3 9" xfId="57575"/>
    <cellStyle name="Total 2 4" xfId="57576"/>
    <cellStyle name="Total 2 4 10" xfId="57577"/>
    <cellStyle name="Total 2 4 11" xfId="57578"/>
    <cellStyle name="Total 2 4 12" xfId="57579"/>
    <cellStyle name="Total 2 4 13" xfId="57580"/>
    <cellStyle name="Total 2 4 14" xfId="57581"/>
    <cellStyle name="Total 2 4 15" xfId="57582"/>
    <cellStyle name="Total 2 4 16" xfId="57583"/>
    <cellStyle name="Total 2 4 17" xfId="57584"/>
    <cellStyle name="Total 2 4 18" xfId="57585"/>
    <cellStyle name="Total 2 4 19" xfId="57586"/>
    <cellStyle name="Total 2 4 2" xfId="57587"/>
    <cellStyle name="Total 2 4 2 10" xfId="57588"/>
    <cellStyle name="Total 2 4 2 11" xfId="57589"/>
    <cellStyle name="Total 2 4 2 12" xfId="57590"/>
    <cellStyle name="Total 2 4 2 13" xfId="57591"/>
    <cellStyle name="Total 2 4 2 14" xfId="57592"/>
    <cellStyle name="Total 2 4 2 15" xfId="57593"/>
    <cellStyle name="Total 2 4 2 16" xfId="57594"/>
    <cellStyle name="Total 2 4 2 17" xfId="57595"/>
    <cellStyle name="Total 2 4 2 18" xfId="57596"/>
    <cellStyle name="Total 2 4 2 19" xfId="57597"/>
    <cellStyle name="Total 2 4 2 2" xfId="57598"/>
    <cellStyle name="Total 2 4 2 20" xfId="57599"/>
    <cellStyle name="Total 2 4 2 21" xfId="57600"/>
    <cellStyle name="Total 2 4 2 3" xfId="57601"/>
    <cellStyle name="Total 2 4 2 4" xfId="57602"/>
    <cellStyle name="Total 2 4 2 5" xfId="57603"/>
    <cellStyle name="Total 2 4 2 6" xfId="57604"/>
    <cellStyle name="Total 2 4 2 7" xfId="57605"/>
    <cellStyle name="Total 2 4 2 8" xfId="57606"/>
    <cellStyle name="Total 2 4 2 9" xfId="57607"/>
    <cellStyle name="Total 2 4 20" xfId="57608"/>
    <cellStyle name="Total 2 4 21" xfId="57609"/>
    <cellStyle name="Total 2 4 22" xfId="57610"/>
    <cellStyle name="Total 2 4 3" xfId="57611"/>
    <cellStyle name="Total 2 4 4" xfId="57612"/>
    <cellStyle name="Total 2 4 5" xfId="57613"/>
    <cellStyle name="Total 2 4 6" xfId="57614"/>
    <cellStyle name="Total 2 4 7" xfId="57615"/>
    <cellStyle name="Total 2 4 8" xfId="57616"/>
    <cellStyle name="Total 2 4 9" xfId="57617"/>
    <cellStyle name="Total 2 5" xfId="57618"/>
    <cellStyle name="Total 2 5 10" xfId="57619"/>
    <cellStyle name="Total 2 5 11" xfId="57620"/>
    <cellStyle name="Total 2 5 12" xfId="57621"/>
    <cellStyle name="Total 2 5 13" xfId="57622"/>
    <cellStyle name="Total 2 5 14" xfId="57623"/>
    <cellStyle name="Total 2 5 15" xfId="57624"/>
    <cellStyle name="Total 2 5 16" xfId="57625"/>
    <cellStyle name="Total 2 5 17" xfId="57626"/>
    <cellStyle name="Total 2 5 18" xfId="57627"/>
    <cellStyle name="Total 2 5 19" xfId="57628"/>
    <cellStyle name="Total 2 5 2" xfId="57629"/>
    <cellStyle name="Total 2 5 20" xfId="57630"/>
    <cellStyle name="Total 2 5 21" xfId="57631"/>
    <cellStyle name="Total 2 5 3" xfId="57632"/>
    <cellStyle name="Total 2 5 4" xfId="57633"/>
    <cellStyle name="Total 2 5 5" xfId="57634"/>
    <cellStyle name="Total 2 5 6" xfId="57635"/>
    <cellStyle name="Total 2 5 7" xfId="57636"/>
    <cellStyle name="Total 2 5 8" xfId="57637"/>
    <cellStyle name="Total 2 5 9" xfId="57638"/>
    <cellStyle name="Total 2 6" xfId="57639"/>
    <cellStyle name="Total 2 7" xfId="57640"/>
    <cellStyle name="Total 2 8" xfId="57641"/>
    <cellStyle name="Total 2 9" xfId="57642"/>
    <cellStyle name="Total 3" xfId="57643"/>
    <cellStyle name="Total 3 10" xfId="57644"/>
    <cellStyle name="Total 3 11" xfId="57645"/>
    <cellStyle name="Total 3 12" xfId="57646"/>
    <cellStyle name="Total 3 13" xfId="57647"/>
    <cellStyle name="Total 3 14" xfId="57648"/>
    <cellStyle name="Total 3 15" xfId="57649"/>
    <cellStyle name="Total 3 16" xfId="57650"/>
    <cellStyle name="Total 3 17" xfId="57651"/>
    <cellStyle name="Total 3 18" xfId="57652"/>
    <cellStyle name="Total 3 19" xfId="57653"/>
    <cellStyle name="Total 3 2" xfId="57654"/>
    <cellStyle name="Total 3 2 10" xfId="57655"/>
    <cellStyle name="Total 3 2 11" xfId="57656"/>
    <cellStyle name="Total 3 2 12" xfId="57657"/>
    <cellStyle name="Total 3 2 13" xfId="57658"/>
    <cellStyle name="Total 3 2 14" xfId="57659"/>
    <cellStyle name="Total 3 2 15" xfId="57660"/>
    <cellStyle name="Total 3 2 16" xfId="57661"/>
    <cellStyle name="Total 3 2 17" xfId="57662"/>
    <cellStyle name="Total 3 2 18" xfId="57663"/>
    <cellStyle name="Total 3 2 19" xfId="57664"/>
    <cellStyle name="Total 3 2 2" xfId="57665"/>
    <cellStyle name="Total 3 2 2 10" xfId="57666"/>
    <cellStyle name="Total 3 2 2 11" xfId="57667"/>
    <cellStyle name="Total 3 2 2 12" xfId="57668"/>
    <cellStyle name="Total 3 2 2 13" xfId="57669"/>
    <cellStyle name="Total 3 2 2 14" xfId="57670"/>
    <cellStyle name="Total 3 2 2 15" xfId="57671"/>
    <cellStyle name="Total 3 2 2 16" xfId="57672"/>
    <cellStyle name="Total 3 2 2 17" xfId="57673"/>
    <cellStyle name="Total 3 2 2 18" xfId="57674"/>
    <cellStyle name="Total 3 2 2 19" xfId="57675"/>
    <cellStyle name="Total 3 2 2 2" xfId="57676"/>
    <cellStyle name="Total 3 2 2 2 10" xfId="57677"/>
    <cellStyle name="Total 3 2 2 2 11" xfId="57678"/>
    <cellStyle name="Total 3 2 2 2 12" xfId="57679"/>
    <cellStyle name="Total 3 2 2 2 13" xfId="57680"/>
    <cellStyle name="Total 3 2 2 2 14" xfId="57681"/>
    <cellStyle name="Total 3 2 2 2 15" xfId="57682"/>
    <cellStyle name="Total 3 2 2 2 16" xfId="57683"/>
    <cellStyle name="Total 3 2 2 2 17" xfId="57684"/>
    <cellStyle name="Total 3 2 2 2 18" xfId="57685"/>
    <cellStyle name="Total 3 2 2 2 19" xfId="57686"/>
    <cellStyle name="Total 3 2 2 2 2" xfId="57687"/>
    <cellStyle name="Total 3 2 2 2 2 10" xfId="57688"/>
    <cellStyle name="Total 3 2 2 2 2 11" xfId="57689"/>
    <cellStyle name="Total 3 2 2 2 2 12" xfId="57690"/>
    <cellStyle name="Total 3 2 2 2 2 13" xfId="57691"/>
    <cellStyle name="Total 3 2 2 2 2 14" xfId="57692"/>
    <cellStyle name="Total 3 2 2 2 2 15" xfId="57693"/>
    <cellStyle name="Total 3 2 2 2 2 16" xfId="57694"/>
    <cellStyle name="Total 3 2 2 2 2 17" xfId="57695"/>
    <cellStyle name="Total 3 2 2 2 2 18" xfId="57696"/>
    <cellStyle name="Total 3 2 2 2 2 19" xfId="57697"/>
    <cellStyle name="Total 3 2 2 2 2 2" xfId="57698"/>
    <cellStyle name="Total 3 2 2 2 2 20" xfId="57699"/>
    <cellStyle name="Total 3 2 2 2 2 21" xfId="57700"/>
    <cellStyle name="Total 3 2 2 2 2 3" xfId="57701"/>
    <cellStyle name="Total 3 2 2 2 2 4" xfId="57702"/>
    <cellStyle name="Total 3 2 2 2 2 5" xfId="57703"/>
    <cellStyle name="Total 3 2 2 2 2 6" xfId="57704"/>
    <cellStyle name="Total 3 2 2 2 2 7" xfId="57705"/>
    <cellStyle name="Total 3 2 2 2 2 8" xfId="57706"/>
    <cellStyle name="Total 3 2 2 2 2 9" xfId="57707"/>
    <cellStyle name="Total 3 2 2 2 20" xfId="57708"/>
    <cellStyle name="Total 3 2 2 2 21" xfId="57709"/>
    <cellStyle name="Total 3 2 2 2 22" xfId="57710"/>
    <cellStyle name="Total 3 2 2 2 3" xfId="57711"/>
    <cellStyle name="Total 3 2 2 2 4" xfId="57712"/>
    <cellStyle name="Total 3 2 2 2 5" xfId="57713"/>
    <cellStyle name="Total 3 2 2 2 6" xfId="57714"/>
    <cellStyle name="Total 3 2 2 2 7" xfId="57715"/>
    <cellStyle name="Total 3 2 2 2 8" xfId="57716"/>
    <cellStyle name="Total 3 2 2 2 9" xfId="57717"/>
    <cellStyle name="Total 3 2 2 20" xfId="57718"/>
    <cellStyle name="Total 3 2 2 21" xfId="57719"/>
    <cellStyle name="Total 3 2 2 22" xfId="57720"/>
    <cellStyle name="Total 3 2 2 23" xfId="57721"/>
    <cellStyle name="Total 3 2 2 3" xfId="57722"/>
    <cellStyle name="Total 3 2 2 4" xfId="57723"/>
    <cellStyle name="Total 3 2 2 5" xfId="57724"/>
    <cellStyle name="Total 3 2 2 6" xfId="57725"/>
    <cellStyle name="Total 3 2 2 7" xfId="57726"/>
    <cellStyle name="Total 3 2 2 8" xfId="57727"/>
    <cellStyle name="Total 3 2 2 9" xfId="57728"/>
    <cellStyle name="Total 3 2 20" xfId="57729"/>
    <cellStyle name="Total 3 2 21" xfId="57730"/>
    <cellStyle name="Total 3 2 22" xfId="57731"/>
    <cellStyle name="Total 3 2 23" xfId="57732"/>
    <cellStyle name="Total 3 2 3" xfId="57733"/>
    <cellStyle name="Total 3 2 3 10" xfId="57734"/>
    <cellStyle name="Total 3 2 3 11" xfId="57735"/>
    <cellStyle name="Total 3 2 3 12" xfId="57736"/>
    <cellStyle name="Total 3 2 3 13" xfId="57737"/>
    <cellStyle name="Total 3 2 3 14" xfId="57738"/>
    <cellStyle name="Total 3 2 3 15" xfId="57739"/>
    <cellStyle name="Total 3 2 3 16" xfId="57740"/>
    <cellStyle name="Total 3 2 3 17" xfId="57741"/>
    <cellStyle name="Total 3 2 3 18" xfId="57742"/>
    <cellStyle name="Total 3 2 3 19" xfId="57743"/>
    <cellStyle name="Total 3 2 3 2" xfId="57744"/>
    <cellStyle name="Total 3 2 3 2 10" xfId="57745"/>
    <cellStyle name="Total 3 2 3 2 11" xfId="57746"/>
    <cellStyle name="Total 3 2 3 2 12" xfId="57747"/>
    <cellStyle name="Total 3 2 3 2 13" xfId="57748"/>
    <cellStyle name="Total 3 2 3 2 14" xfId="57749"/>
    <cellStyle name="Total 3 2 3 2 15" xfId="57750"/>
    <cellStyle name="Total 3 2 3 2 16" xfId="57751"/>
    <cellStyle name="Total 3 2 3 2 17" xfId="57752"/>
    <cellStyle name="Total 3 2 3 2 18" xfId="57753"/>
    <cellStyle name="Total 3 2 3 2 19" xfId="57754"/>
    <cellStyle name="Total 3 2 3 2 2" xfId="57755"/>
    <cellStyle name="Total 3 2 3 2 20" xfId="57756"/>
    <cellStyle name="Total 3 2 3 2 21" xfId="57757"/>
    <cellStyle name="Total 3 2 3 2 3" xfId="57758"/>
    <cellStyle name="Total 3 2 3 2 4" xfId="57759"/>
    <cellStyle name="Total 3 2 3 2 5" xfId="57760"/>
    <cellStyle name="Total 3 2 3 2 6" xfId="57761"/>
    <cellStyle name="Total 3 2 3 2 7" xfId="57762"/>
    <cellStyle name="Total 3 2 3 2 8" xfId="57763"/>
    <cellStyle name="Total 3 2 3 2 9" xfId="57764"/>
    <cellStyle name="Total 3 2 3 20" xfId="57765"/>
    <cellStyle name="Total 3 2 3 21" xfId="57766"/>
    <cellStyle name="Total 3 2 3 22" xfId="57767"/>
    <cellStyle name="Total 3 2 3 3" xfId="57768"/>
    <cellStyle name="Total 3 2 3 4" xfId="57769"/>
    <cellStyle name="Total 3 2 3 5" xfId="57770"/>
    <cellStyle name="Total 3 2 3 6" xfId="57771"/>
    <cellStyle name="Total 3 2 3 7" xfId="57772"/>
    <cellStyle name="Total 3 2 3 8" xfId="57773"/>
    <cellStyle name="Total 3 2 3 9" xfId="57774"/>
    <cellStyle name="Total 3 2 4" xfId="57775"/>
    <cellStyle name="Total 3 2 5" xfId="57776"/>
    <cellStyle name="Total 3 2 6" xfId="57777"/>
    <cellStyle name="Total 3 2 7" xfId="57778"/>
    <cellStyle name="Total 3 2 8" xfId="57779"/>
    <cellStyle name="Total 3 2 9" xfId="57780"/>
    <cellStyle name="Total 3 20" xfId="57781"/>
    <cellStyle name="Total 3 21" xfId="57782"/>
    <cellStyle name="Total 3 22" xfId="57783"/>
    <cellStyle name="Total 3 23" xfId="57784"/>
    <cellStyle name="Total 3 24" xfId="57785"/>
    <cellStyle name="Total 3 25" xfId="57786"/>
    <cellStyle name="Total 3 26" xfId="57787"/>
    <cellStyle name="Total 3 27" xfId="57788"/>
    <cellStyle name="Total 3 28" xfId="57789"/>
    <cellStyle name="Total 3 29" xfId="57790"/>
    <cellStyle name="Total 3 3" xfId="57791"/>
    <cellStyle name="Total 3 3 10" xfId="57792"/>
    <cellStyle name="Total 3 3 11" xfId="57793"/>
    <cellStyle name="Total 3 3 12" xfId="57794"/>
    <cellStyle name="Total 3 3 13" xfId="57795"/>
    <cellStyle name="Total 3 3 14" xfId="57796"/>
    <cellStyle name="Total 3 3 15" xfId="57797"/>
    <cellStyle name="Total 3 3 16" xfId="57798"/>
    <cellStyle name="Total 3 3 17" xfId="57799"/>
    <cellStyle name="Total 3 3 18" xfId="57800"/>
    <cellStyle name="Total 3 3 19" xfId="57801"/>
    <cellStyle name="Total 3 3 2" xfId="57802"/>
    <cellStyle name="Total 3 3 2 10" xfId="57803"/>
    <cellStyle name="Total 3 3 2 11" xfId="57804"/>
    <cellStyle name="Total 3 3 2 12" xfId="57805"/>
    <cellStyle name="Total 3 3 2 13" xfId="57806"/>
    <cellStyle name="Total 3 3 2 14" xfId="57807"/>
    <cellStyle name="Total 3 3 2 15" xfId="57808"/>
    <cellStyle name="Total 3 3 2 16" xfId="57809"/>
    <cellStyle name="Total 3 3 2 17" xfId="57810"/>
    <cellStyle name="Total 3 3 2 18" xfId="57811"/>
    <cellStyle name="Total 3 3 2 19" xfId="57812"/>
    <cellStyle name="Total 3 3 2 2" xfId="57813"/>
    <cellStyle name="Total 3 3 2 2 10" xfId="57814"/>
    <cellStyle name="Total 3 3 2 2 11" xfId="57815"/>
    <cellStyle name="Total 3 3 2 2 12" xfId="57816"/>
    <cellStyle name="Total 3 3 2 2 13" xfId="57817"/>
    <cellStyle name="Total 3 3 2 2 14" xfId="57818"/>
    <cellStyle name="Total 3 3 2 2 15" xfId="57819"/>
    <cellStyle name="Total 3 3 2 2 16" xfId="57820"/>
    <cellStyle name="Total 3 3 2 2 17" xfId="57821"/>
    <cellStyle name="Total 3 3 2 2 18" xfId="57822"/>
    <cellStyle name="Total 3 3 2 2 19" xfId="57823"/>
    <cellStyle name="Total 3 3 2 2 2" xfId="57824"/>
    <cellStyle name="Total 3 3 2 2 20" xfId="57825"/>
    <cellStyle name="Total 3 3 2 2 21" xfId="57826"/>
    <cellStyle name="Total 3 3 2 2 3" xfId="57827"/>
    <cellStyle name="Total 3 3 2 2 4" xfId="57828"/>
    <cellStyle name="Total 3 3 2 2 5" xfId="57829"/>
    <cellStyle name="Total 3 3 2 2 6" xfId="57830"/>
    <cellStyle name="Total 3 3 2 2 7" xfId="57831"/>
    <cellStyle name="Total 3 3 2 2 8" xfId="57832"/>
    <cellStyle name="Total 3 3 2 2 9" xfId="57833"/>
    <cellStyle name="Total 3 3 2 20" xfId="57834"/>
    <cellStyle name="Total 3 3 2 21" xfId="57835"/>
    <cellStyle name="Total 3 3 2 22" xfId="57836"/>
    <cellStyle name="Total 3 3 2 3" xfId="57837"/>
    <cellStyle name="Total 3 3 2 4" xfId="57838"/>
    <cellStyle name="Total 3 3 2 5" xfId="57839"/>
    <cellStyle name="Total 3 3 2 6" xfId="57840"/>
    <cellStyle name="Total 3 3 2 7" xfId="57841"/>
    <cellStyle name="Total 3 3 2 8" xfId="57842"/>
    <cellStyle name="Total 3 3 2 9" xfId="57843"/>
    <cellStyle name="Total 3 3 20" xfId="57844"/>
    <cellStyle name="Total 3 3 21" xfId="57845"/>
    <cellStyle name="Total 3 3 22" xfId="57846"/>
    <cellStyle name="Total 3 3 3" xfId="57847"/>
    <cellStyle name="Total 3 3 4" xfId="57848"/>
    <cellStyle name="Total 3 3 5" xfId="57849"/>
    <cellStyle name="Total 3 3 6" xfId="57850"/>
    <cellStyle name="Total 3 3 7" xfId="57851"/>
    <cellStyle name="Total 3 3 8" xfId="57852"/>
    <cellStyle name="Total 3 3 9" xfId="57853"/>
    <cellStyle name="Total 3 4" xfId="57854"/>
    <cellStyle name="Total 3 4 10" xfId="57855"/>
    <cellStyle name="Total 3 4 11" xfId="57856"/>
    <cellStyle name="Total 3 4 12" xfId="57857"/>
    <cellStyle name="Total 3 4 13" xfId="57858"/>
    <cellStyle name="Total 3 4 14" xfId="57859"/>
    <cellStyle name="Total 3 4 15" xfId="57860"/>
    <cellStyle name="Total 3 4 16" xfId="57861"/>
    <cellStyle name="Total 3 4 17" xfId="57862"/>
    <cellStyle name="Total 3 4 18" xfId="57863"/>
    <cellStyle name="Total 3 4 19" xfId="57864"/>
    <cellStyle name="Total 3 4 2" xfId="57865"/>
    <cellStyle name="Total 3 4 2 10" xfId="57866"/>
    <cellStyle name="Total 3 4 2 11" xfId="57867"/>
    <cellStyle name="Total 3 4 2 12" xfId="57868"/>
    <cellStyle name="Total 3 4 2 13" xfId="57869"/>
    <cellStyle name="Total 3 4 2 14" xfId="57870"/>
    <cellStyle name="Total 3 4 2 15" xfId="57871"/>
    <cellStyle name="Total 3 4 2 16" xfId="57872"/>
    <cellStyle name="Total 3 4 2 17" xfId="57873"/>
    <cellStyle name="Total 3 4 2 18" xfId="57874"/>
    <cellStyle name="Total 3 4 2 19" xfId="57875"/>
    <cellStyle name="Total 3 4 2 2" xfId="57876"/>
    <cellStyle name="Total 3 4 2 2 10" xfId="57877"/>
    <cellStyle name="Total 3 4 2 2 11" xfId="57878"/>
    <cellStyle name="Total 3 4 2 2 12" xfId="57879"/>
    <cellStyle name="Total 3 4 2 2 13" xfId="57880"/>
    <cellStyle name="Total 3 4 2 2 14" xfId="57881"/>
    <cellStyle name="Total 3 4 2 2 15" xfId="57882"/>
    <cellStyle name="Total 3 4 2 2 16" xfId="57883"/>
    <cellStyle name="Total 3 4 2 2 17" xfId="57884"/>
    <cellStyle name="Total 3 4 2 2 18" xfId="57885"/>
    <cellStyle name="Total 3 4 2 2 19" xfId="57886"/>
    <cellStyle name="Total 3 4 2 2 2" xfId="57887"/>
    <cellStyle name="Total 3 4 2 2 20" xfId="57888"/>
    <cellStyle name="Total 3 4 2 2 21" xfId="57889"/>
    <cellStyle name="Total 3 4 2 2 3" xfId="57890"/>
    <cellStyle name="Total 3 4 2 2 4" xfId="57891"/>
    <cellStyle name="Total 3 4 2 2 5" xfId="57892"/>
    <cellStyle name="Total 3 4 2 2 6" xfId="57893"/>
    <cellStyle name="Total 3 4 2 2 7" xfId="57894"/>
    <cellStyle name="Total 3 4 2 2 8" xfId="57895"/>
    <cellStyle name="Total 3 4 2 2 9" xfId="57896"/>
    <cellStyle name="Total 3 4 2 20" xfId="57897"/>
    <cellStyle name="Total 3 4 2 21" xfId="57898"/>
    <cellStyle name="Total 3 4 2 22" xfId="57899"/>
    <cellStyle name="Total 3 4 2 3" xfId="57900"/>
    <cellStyle name="Total 3 4 2 4" xfId="57901"/>
    <cellStyle name="Total 3 4 2 5" xfId="57902"/>
    <cellStyle name="Total 3 4 2 6" xfId="57903"/>
    <cellStyle name="Total 3 4 2 7" xfId="57904"/>
    <cellStyle name="Total 3 4 2 8" xfId="57905"/>
    <cellStyle name="Total 3 4 2 9" xfId="57906"/>
    <cellStyle name="Total 3 4 20" xfId="57907"/>
    <cellStyle name="Total 3 4 21" xfId="57908"/>
    <cellStyle name="Total 3 4 22" xfId="57909"/>
    <cellStyle name="Total 3 4 3" xfId="57910"/>
    <cellStyle name="Total 3 4 4" xfId="57911"/>
    <cellStyle name="Total 3 4 5" xfId="57912"/>
    <cellStyle name="Total 3 4 6" xfId="57913"/>
    <cellStyle name="Total 3 4 7" xfId="57914"/>
    <cellStyle name="Total 3 4 8" xfId="57915"/>
    <cellStyle name="Total 3 4 9" xfId="57916"/>
    <cellStyle name="Total 3 5" xfId="57917"/>
    <cellStyle name="Total 3 5 10" xfId="57918"/>
    <cellStyle name="Total 3 5 11" xfId="57919"/>
    <cellStyle name="Total 3 5 12" xfId="57920"/>
    <cellStyle name="Total 3 5 13" xfId="57921"/>
    <cellStyle name="Total 3 5 14" xfId="57922"/>
    <cellStyle name="Total 3 5 15" xfId="57923"/>
    <cellStyle name="Total 3 5 16" xfId="57924"/>
    <cellStyle name="Total 3 5 17" xfId="57925"/>
    <cellStyle name="Total 3 5 18" xfId="57926"/>
    <cellStyle name="Total 3 5 19" xfId="57927"/>
    <cellStyle name="Total 3 5 2" xfId="57928"/>
    <cellStyle name="Total 3 5 2 10" xfId="57929"/>
    <cellStyle name="Total 3 5 2 11" xfId="57930"/>
    <cellStyle name="Total 3 5 2 12" xfId="57931"/>
    <cellStyle name="Total 3 5 2 13" xfId="57932"/>
    <cellStyle name="Total 3 5 2 14" xfId="57933"/>
    <cellStyle name="Total 3 5 2 15" xfId="57934"/>
    <cellStyle name="Total 3 5 2 16" xfId="57935"/>
    <cellStyle name="Total 3 5 2 17" xfId="57936"/>
    <cellStyle name="Total 3 5 2 18" xfId="57937"/>
    <cellStyle name="Total 3 5 2 19" xfId="57938"/>
    <cellStyle name="Total 3 5 2 2" xfId="57939"/>
    <cellStyle name="Total 3 5 2 2 10" xfId="57940"/>
    <cellStyle name="Total 3 5 2 2 11" xfId="57941"/>
    <cellStyle name="Total 3 5 2 2 12" xfId="57942"/>
    <cellStyle name="Total 3 5 2 2 13" xfId="57943"/>
    <cellStyle name="Total 3 5 2 2 14" xfId="57944"/>
    <cellStyle name="Total 3 5 2 2 15" xfId="57945"/>
    <cellStyle name="Total 3 5 2 2 16" xfId="57946"/>
    <cellStyle name="Total 3 5 2 2 17" xfId="57947"/>
    <cellStyle name="Total 3 5 2 2 18" xfId="57948"/>
    <cellStyle name="Total 3 5 2 2 19" xfId="57949"/>
    <cellStyle name="Total 3 5 2 2 2" xfId="57950"/>
    <cellStyle name="Total 3 5 2 2 20" xfId="57951"/>
    <cellStyle name="Total 3 5 2 2 21" xfId="57952"/>
    <cellStyle name="Total 3 5 2 2 3" xfId="57953"/>
    <cellStyle name="Total 3 5 2 2 4" xfId="57954"/>
    <cellStyle name="Total 3 5 2 2 5" xfId="57955"/>
    <cellStyle name="Total 3 5 2 2 6" xfId="57956"/>
    <cellStyle name="Total 3 5 2 2 7" xfId="57957"/>
    <cellStyle name="Total 3 5 2 2 8" xfId="57958"/>
    <cellStyle name="Total 3 5 2 2 9" xfId="57959"/>
    <cellStyle name="Total 3 5 2 20" xfId="57960"/>
    <cellStyle name="Total 3 5 2 21" xfId="57961"/>
    <cellStyle name="Total 3 5 2 22" xfId="57962"/>
    <cellStyle name="Total 3 5 2 3" xfId="57963"/>
    <cellStyle name="Total 3 5 2 4" xfId="57964"/>
    <cellStyle name="Total 3 5 2 5" xfId="57965"/>
    <cellStyle name="Total 3 5 2 6" xfId="57966"/>
    <cellStyle name="Total 3 5 2 7" xfId="57967"/>
    <cellStyle name="Total 3 5 2 8" xfId="57968"/>
    <cellStyle name="Total 3 5 2 9" xfId="57969"/>
    <cellStyle name="Total 3 5 20" xfId="57970"/>
    <cellStyle name="Total 3 5 21" xfId="57971"/>
    <cellStyle name="Total 3 5 22" xfId="57972"/>
    <cellStyle name="Total 3 5 3" xfId="57973"/>
    <cellStyle name="Total 3 5 4" xfId="57974"/>
    <cellStyle name="Total 3 5 5" xfId="57975"/>
    <cellStyle name="Total 3 5 6" xfId="57976"/>
    <cellStyle name="Total 3 5 7" xfId="57977"/>
    <cellStyle name="Total 3 5 8" xfId="57978"/>
    <cellStyle name="Total 3 5 9" xfId="57979"/>
    <cellStyle name="Total 3 6" xfId="57980"/>
    <cellStyle name="Total 3 6 10" xfId="57981"/>
    <cellStyle name="Total 3 6 11" xfId="57982"/>
    <cellStyle name="Total 3 6 12" xfId="57983"/>
    <cellStyle name="Total 3 6 13" xfId="57984"/>
    <cellStyle name="Total 3 6 14" xfId="57985"/>
    <cellStyle name="Total 3 6 15" xfId="57986"/>
    <cellStyle name="Total 3 6 16" xfId="57987"/>
    <cellStyle name="Total 3 6 17" xfId="57988"/>
    <cellStyle name="Total 3 6 18" xfId="57989"/>
    <cellStyle name="Total 3 6 19" xfId="57990"/>
    <cellStyle name="Total 3 6 2" xfId="57991"/>
    <cellStyle name="Total 3 6 2 10" xfId="57992"/>
    <cellStyle name="Total 3 6 2 11" xfId="57993"/>
    <cellStyle name="Total 3 6 2 12" xfId="57994"/>
    <cellStyle name="Total 3 6 2 13" xfId="57995"/>
    <cellStyle name="Total 3 6 2 14" xfId="57996"/>
    <cellStyle name="Total 3 6 2 15" xfId="57997"/>
    <cellStyle name="Total 3 6 2 16" xfId="57998"/>
    <cellStyle name="Total 3 6 2 17" xfId="57999"/>
    <cellStyle name="Total 3 6 2 18" xfId="58000"/>
    <cellStyle name="Total 3 6 2 19" xfId="58001"/>
    <cellStyle name="Total 3 6 2 2" xfId="58002"/>
    <cellStyle name="Total 3 6 2 20" xfId="58003"/>
    <cellStyle name="Total 3 6 2 21" xfId="58004"/>
    <cellStyle name="Total 3 6 2 3" xfId="58005"/>
    <cellStyle name="Total 3 6 2 4" xfId="58006"/>
    <cellStyle name="Total 3 6 2 5" xfId="58007"/>
    <cellStyle name="Total 3 6 2 6" xfId="58008"/>
    <cellStyle name="Total 3 6 2 7" xfId="58009"/>
    <cellStyle name="Total 3 6 2 8" xfId="58010"/>
    <cellStyle name="Total 3 6 2 9" xfId="58011"/>
    <cellStyle name="Total 3 6 20" xfId="58012"/>
    <cellStyle name="Total 3 6 21" xfId="58013"/>
    <cellStyle name="Total 3 6 22" xfId="58014"/>
    <cellStyle name="Total 3 6 3" xfId="58015"/>
    <cellStyle name="Total 3 6 4" xfId="58016"/>
    <cellStyle name="Total 3 6 5" xfId="58017"/>
    <cellStyle name="Total 3 6 6" xfId="58018"/>
    <cellStyle name="Total 3 6 7" xfId="58019"/>
    <cellStyle name="Total 3 6 8" xfId="58020"/>
    <cellStyle name="Total 3 6 9" xfId="58021"/>
    <cellStyle name="Total 3 7" xfId="58022"/>
    <cellStyle name="Total 3 7 10" xfId="58023"/>
    <cellStyle name="Total 3 7 11" xfId="58024"/>
    <cellStyle name="Total 3 7 12" xfId="58025"/>
    <cellStyle name="Total 3 7 13" xfId="58026"/>
    <cellStyle name="Total 3 7 14" xfId="58027"/>
    <cellStyle name="Total 3 7 15" xfId="58028"/>
    <cellStyle name="Total 3 7 16" xfId="58029"/>
    <cellStyle name="Total 3 7 17" xfId="58030"/>
    <cellStyle name="Total 3 7 18" xfId="58031"/>
    <cellStyle name="Total 3 7 19" xfId="58032"/>
    <cellStyle name="Total 3 7 2" xfId="58033"/>
    <cellStyle name="Total 3 7 20" xfId="58034"/>
    <cellStyle name="Total 3 7 21" xfId="58035"/>
    <cellStyle name="Total 3 7 3" xfId="58036"/>
    <cellStyle name="Total 3 7 4" xfId="58037"/>
    <cellStyle name="Total 3 7 5" xfId="58038"/>
    <cellStyle name="Total 3 7 6" xfId="58039"/>
    <cellStyle name="Total 3 7 7" xfId="58040"/>
    <cellStyle name="Total 3 7 8" xfId="58041"/>
    <cellStyle name="Total 3 7 9" xfId="58042"/>
    <cellStyle name="Total 3 8" xfId="58043"/>
    <cellStyle name="Total 3 9" xfId="58044"/>
    <cellStyle name="Total 4" xfId="58045"/>
    <cellStyle name="Total 4 10" xfId="58046"/>
    <cellStyle name="Total 4 11" xfId="58047"/>
    <cellStyle name="Total 4 12" xfId="58048"/>
    <cellStyle name="Total 4 13" xfId="58049"/>
    <cellStyle name="Total 4 14" xfId="58050"/>
    <cellStyle name="Total 4 15" xfId="58051"/>
    <cellStyle name="Total 4 16" xfId="58052"/>
    <cellStyle name="Total 4 17" xfId="58053"/>
    <cellStyle name="Total 4 18" xfId="58054"/>
    <cellStyle name="Total 4 19" xfId="58055"/>
    <cellStyle name="Total 4 2" xfId="58056"/>
    <cellStyle name="Total 4 2 10" xfId="58057"/>
    <cellStyle name="Total 4 2 11" xfId="58058"/>
    <cellStyle name="Total 4 2 12" xfId="58059"/>
    <cellStyle name="Total 4 2 13" xfId="58060"/>
    <cellStyle name="Total 4 2 14" xfId="58061"/>
    <cellStyle name="Total 4 2 15" xfId="58062"/>
    <cellStyle name="Total 4 2 16" xfId="58063"/>
    <cellStyle name="Total 4 2 17" xfId="58064"/>
    <cellStyle name="Total 4 2 18" xfId="58065"/>
    <cellStyle name="Total 4 2 19" xfId="58066"/>
    <cellStyle name="Total 4 2 2" xfId="58067"/>
    <cellStyle name="Total 4 2 2 10" xfId="58068"/>
    <cellStyle name="Total 4 2 2 11" xfId="58069"/>
    <cellStyle name="Total 4 2 2 12" xfId="58070"/>
    <cellStyle name="Total 4 2 2 13" xfId="58071"/>
    <cellStyle name="Total 4 2 2 14" xfId="58072"/>
    <cellStyle name="Total 4 2 2 15" xfId="58073"/>
    <cellStyle name="Total 4 2 2 16" xfId="58074"/>
    <cellStyle name="Total 4 2 2 17" xfId="58075"/>
    <cellStyle name="Total 4 2 2 18" xfId="58076"/>
    <cellStyle name="Total 4 2 2 19" xfId="58077"/>
    <cellStyle name="Total 4 2 2 2" xfId="58078"/>
    <cellStyle name="Total 4 2 2 2 10" xfId="58079"/>
    <cellStyle name="Total 4 2 2 2 11" xfId="58080"/>
    <cellStyle name="Total 4 2 2 2 12" xfId="58081"/>
    <cellStyle name="Total 4 2 2 2 13" xfId="58082"/>
    <cellStyle name="Total 4 2 2 2 14" xfId="58083"/>
    <cellStyle name="Total 4 2 2 2 15" xfId="58084"/>
    <cellStyle name="Total 4 2 2 2 16" xfId="58085"/>
    <cellStyle name="Total 4 2 2 2 17" xfId="58086"/>
    <cellStyle name="Total 4 2 2 2 18" xfId="58087"/>
    <cellStyle name="Total 4 2 2 2 19" xfId="58088"/>
    <cellStyle name="Total 4 2 2 2 2" xfId="58089"/>
    <cellStyle name="Total 4 2 2 2 2 10" xfId="58090"/>
    <cellStyle name="Total 4 2 2 2 2 11" xfId="58091"/>
    <cellStyle name="Total 4 2 2 2 2 12" xfId="58092"/>
    <cellStyle name="Total 4 2 2 2 2 13" xfId="58093"/>
    <cellStyle name="Total 4 2 2 2 2 14" xfId="58094"/>
    <cellStyle name="Total 4 2 2 2 2 15" xfId="58095"/>
    <cellStyle name="Total 4 2 2 2 2 16" xfId="58096"/>
    <cellStyle name="Total 4 2 2 2 2 17" xfId="58097"/>
    <cellStyle name="Total 4 2 2 2 2 18" xfId="58098"/>
    <cellStyle name="Total 4 2 2 2 2 19" xfId="58099"/>
    <cellStyle name="Total 4 2 2 2 2 2" xfId="58100"/>
    <cellStyle name="Total 4 2 2 2 2 20" xfId="58101"/>
    <cellStyle name="Total 4 2 2 2 2 21" xfId="58102"/>
    <cellStyle name="Total 4 2 2 2 2 3" xfId="58103"/>
    <cellStyle name="Total 4 2 2 2 2 4" xfId="58104"/>
    <cellStyle name="Total 4 2 2 2 2 5" xfId="58105"/>
    <cellStyle name="Total 4 2 2 2 2 6" xfId="58106"/>
    <cellStyle name="Total 4 2 2 2 2 7" xfId="58107"/>
    <cellStyle name="Total 4 2 2 2 2 8" xfId="58108"/>
    <cellStyle name="Total 4 2 2 2 2 9" xfId="58109"/>
    <cellStyle name="Total 4 2 2 2 20" xfId="58110"/>
    <cellStyle name="Total 4 2 2 2 21" xfId="58111"/>
    <cellStyle name="Total 4 2 2 2 22" xfId="58112"/>
    <cellStyle name="Total 4 2 2 2 3" xfId="58113"/>
    <cellStyle name="Total 4 2 2 2 4" xfId="58114"/>
    <cellStyle name="Total 4 2 2 2 5" xfId="58115"/>
    <cellStyle name="Total 4 2 2 2 6" xfId="58116"/>
    <cellStyle name="Total 4 2 2 2 7" xfId="58117"/>
    <cellStyle name="Total 4 2 2 2 8" xfId="58118"/>
    <cellStyle name="Total 4 2 2 2 9" xfId="58119"/>
    <cellStyle name="Total 4 2 2 20" xfId="58120"/>
    <cellStyle name="Total 4 2 2 21" xfId="58121"/>
    <cellStyle name="Total 4 2 2 22" xfId="58122"/>
    <cellStyle name="Total 4 2 2 23" xfId="58123"/>
    <cellStyle name="Total 4 2 2 3" xfId="58124"/>
    <cellStyle name="Total 4 2 2 4" xfId="58125"/>
    <cellStyle name="Total 4 2 2 5" xfId="58126"/>
    <cellStyle name="Total 4 2 2 6" xfId="58127"/>
    <cellStyle name="Total 4 2 2 7" xfId="58128"/>
    <cellStyle name="Total 4 2 2 8" xfId="58129"/>
    <cellStyle name="Total 4 2 2 9" xfId="58130"/>
    <cellStyle name="Total 4 2 20" xfId="58131"/>
    <cellStyle name="Total 4 2 21" xfId="58132"/>
    <cellStyle name="Total 4 2 22" xfId="58133"/>
    <cellStyle name="Total 4 2 23" xfId="58134"/>
    <cellStyle name="Total 4 2 24" xfId="58135"/>
    <cellStyle name="Total 4 2 25" xfId="58136"/>
    <cellStyle name="Total 4 2 26" xfId="58137"/>
    <cellStyle name="Total 4 2 3" xfId="58138"/>
    <cellStyle name="Total 4 2 3 10" xfId="58139"/>
    <cellStyle name="Total 4 2 3 11" xfId="58140"/>
    <cellStyle name="Total 4 2 3 12" xfId="58141"/>
    <cellStyle name="Total 4 2 3 13" xfId="58142"/>
    <cellStyle name="Total 4 2 3 14" xfId="58143"/>
    <cellStyle name="Total 4 2 3 15" xfId="58144"/>
    <cellStyle name="Total 4 2 3 16" xfId="58145"/>
    <cellStyle name="Total 4 2 3 17" xfId="58146"/>
    <cellStyle name="Total 4 2 3 18" xfId="58147"/>
    <cellStyle name="Total 4 2 3 19" xfId="58148"/>
    <cellStyle name="Total 4 2 3 2" xfId="58149"/>
    <cellStyle name="Total 4 2 3 2 10" xfId="58150"/>
    <cellStyle name="Total 4 2 3 2 11" xfId="58151"/>
    <cellStyle name="Total 4 2 3 2 12" xfId="58152"/>
    <cellStyle name="Total 4 2 3 2 13" xfId="58153"/>
    <cellStyle name="Total 4 2 3 2 14" xfId="58154"/>
    <cellStyle name="Total 4 2 3 2 15" xfId="58155"/>
    <cellStyle name="Total 4 2 3 2 16" xfId="58156"/>
    <cellStyle name="Total 4 2 3 2 17" xfId="58157"/>
    <cellStyle name="Total 4 2 3 2 18" xfId="58158"/>
    <cellStyle name="Total 4 2 3 2 19" xfId="58159"/>
    <cellStyle name="Total 4 2 3 2 2" xfId="58160"/>
    <cellStyle name="Total 4 2 3 2 20" xfId="58161"/>
    <cellStyle name="Total 4 2 3 2 21" xfId="58162"/>
    <cellStyle name="Total 4 2 3 2 22" xfId="58163"/>
    <cellStyle name="Total 4 2 3 2 3" xfId="58164"/>
    <cellStyle name="Total 4 2 3 2 4" xfId="58165"/>
    <cellStyle name="Total 4 2 3 2 5" xfId="58166"/>
    <cellStyle name="Total 4 2 3 2 6" xfId="58167"/>
    <cellStyle name="Total 4 2 3 2 7" xfId="58168"/>
    <cellStyle name="Total 4 2 3 2 8" xfId="58169"/>
    <cellStyle name="Total 4 2 3 2 9" xfId="58170"/>
    <cellStyle name="Total 4 2 3 20" xfId="58171"/>
    <cellStyle name="Total 4 2 3 21" xfId="58172"/>
    <cellStyle name="Total 4 2 3 22" xfId="58173"/>
    <cellStyle name="Total 4 2 3 23" xfId="58174"/>
    <cellStyle name="Total 4 2 3 3" xfId="58175"/>
    <cellStyle name="Total 4 2 3 4" xfId="58176"/>
    <cellStyle name="Total 4 2 3 5" xfId="58177"/>
    <cellStyle name="Total 4 2 3 6" xfId="58178"/>
    <cellStyle name="Total 4 2 3 7" xfId="58179"/>
    <cellStyle name="Total 4 2 3 8" xfId="58180"/>
    <cellStyle name="Total 4 2 3 9" xfId="58181"/>
    <cellStyle name="Total 4 2 4" xfId="58182"/>
    <cellStyle name="Total 4 2 4 2" xfId="58183"/>
    <cellStyle name="Total 4 2 5" xfId="58184"/>
    <cellStyle name="Total 4 2 6" xfId="58185"/>
    <cellStyle name="Total 4 2 7" xfId="58186"/>
    <cellStyle name="Total 4 2 8" xfId="58187"/>
    <cellStyle name="Total 4 2 9" xfId="58188"/>
    <cellStyle name="Total 4 20" xfId="58189"/>
    <cellStyle name="Total 4 21" xfId="58190"/>
    <cellStyle name="Total 4 22" xfId="58191"/>
    <cellStyle name="Total 4 23" xfId="58192"/>
    <cellStyle name="Total 4 24" xfId="58193"/>
    <cellStyle name="Total 4 25" xfId="58194"/>
    <cellStyle name="Total 4 26" xfId="58195"/>
    <cellStyle name="Total 4 27" xfId="58196"/>
    <cellStyle name="Total 4 28" xfId="58197"/>
    <cellStyle name="Total 4 3" xfId="58198"/>
    <cellStyle name="Total 4 3 10" xfId="58199"/>
    <cellStyle name="Total 4 3 11" xfId="58200"/>
    <cellStyle name="Total 4 3 12" xfId="58201"/>
    <cellStyle name="Total 4 3 13" xfId="58202"/>
    <cellStyle name="Total 4 3 14" xfId="58203"/>
    <cellStyle name="Total 4 3 15" xfId="58204"/>
    <cellStyle name="Total 4 3 16" xfId="58205"/>
    <cellStyle name="Total 4 3 17" xfId="58206"/>
    <cellStyle name="Total 4 3 18" xfId="58207"/>
    <cellStyle name="Total 4 3 19" xfId="58208"/>
    <cellStyle name="Total 4 3 2" xfId="58209"/>
    <cellStyle name="Total 4 3 2 10" xfId="58210"/>
    <cellStyle name="Total 4 3 2 11" xfId="58211"/>
    <cellStyle name="Total 4 3 2 12" xfId="58212"/>
    <cellStyle name="Total 4 3 2 13" xfId="58213"/>
    <cellStyle name="Total 4 3 2 14" xfId="58214"/>
    <cellStyle name="Total 4 3 2 15" xfId="58215"/>
    <cellStyle name="Total 4 3 2 16" xfId="58216"/>
    <cellStyle name="Total 4 3 2 17" xfId="58217"/>
    <cellStyle name="Total 4 3 2 18" xfId="58218"/>
    <cellStyle name="Total 4 3 2 19" xfId="58219"/>
    <cellStyle name="Total 4 3 2 2" xfId="58220"/>
    <cellStyle name="Total 4 3 2 2 10" xfId="58221"/>
    <cellStyle name="Total 4 3 2 2 11" xfId="58222"/>
    <cellStyle name="Total 4 3 2 2 12" xfId="58223"/>
    <cellStyle name="Total 4 3 2 2 13" xfId="58224"/>
    <cellStyle name="Total 4 3 2 2 14" xfId="58225"/>
    <cellStyle name="Total 4 3 2 2 15" xfId="58226"/>
    <cellStyle name="Total 4 3 2 2 16" xfId="58227"/>
    <cellStyle name="Total 4 3 2 2 17" xfId="58228"/>
    <cellStyle name="Total 4 3 2 2 18" xfId="58229"/>
    <cellStyle name="Total 4 3 2 2 19" xfId="58230"/>
    <cellStyle name="Total 4 3 2 2 2" xfId="58231"/>
    <cellStyle name="Total 4 3 2 2 20" xfId="58232"/>
    <cellStyle name="Total 4 3 2 2 21" xfId="58233"/>
    <cellStyle name="Total 4 3 2 2 22" xfId="58234"/>
    <cellStyle name="Total 4 3 2 2 3" xfId="58235"/>
    <cellStyle name="Total 4 3 2 2 4" xfId="58236"/>
    <cellStyle name="Total 4 3 2 2 5" xfId="58237"/>
    <cellStyle name="Total 4 3 2 2 6" xfId="58238"/>
    <cellStyle name="Total 4 3 2 2 7" xfId="58239"/>
    <cellStyle name="Total 4 3 2 2 8" xfId="58240"/>
    <cellStyle name="Total 4 3 2 2 9" xfId="58241"/>
    <cellStyle name="Total 4 3 2 20" xfId="58242"/>
    <cellStyle name="Total 4 3 2 21" xfId="58243"/>
    <cellStyle name="Total 4 3 2 22" xfId="58244"/>
    <cellStyle name="Total 4 3 2 23" xfId="58245"/>
    <cellStyle name="Total 4 3 2 3" xfId="58246"/>
    <cellStyle name="Total 4 3 2 4" xfId="58247"/>
    <cellStyle name="Total 4 3 2 5" xfId="58248"/>
    <cellStyle name="Total 4 3 2 6" xfId="58249"/>
    <cellStyle name="Total 4 3 2 7" xfId="58250"/>
    <cellStyle name="Total 4 3 2 8" xfId="58251"/>
    <cellStyle name="Total 4 3 2 9" xfId="58252"/>
    <cellStyle name="Total 4 3 20" xfId="58253"/>
    <cellStyle name="Total 4 3 21" xfId="58254"/>
    <cellStyle name="Total 4 3 22" xfId="58255"/>
    <cellStyle name="Total 4 3 23" xfId="58256"/>
    <cellStyle name="Total 4 3 24" xfId="58257"/>
    <cellStyle name="Total 4 3 25" xfId="58258"/>
    <cellStyle name="Total 4 3 3" xfId="58259"/>
    <cellStyle name="Total 4 3 3 2" xfId="58260"/>
    <cellStyle name="Total 4 3 4" xfId="58261"/>
    <cellStyle name="Total 4 3 5" xfId="58262"/>
    <cellStyle name="Total 4 3 6" xfId="58263"/>
    <cellStyle name="Total 4 3 7" xfId="58264"/>
    <cellStyle name="Total 4 3 8" xfId="58265"/>
    <cellStyle name="Total 4 3 9" xfId="58266"/>
    <cellStyle name="Total 4 4" xfId="58267"/>
    <cellStyle name="Total 4 4 10" xfId="58268"/>
    <cellStyle name="Total 4 4 11" xfId="58269"/>
    <cellStyle name="Total 4 4 12" xfId="58270"/>
    <cellStyle name="Total 4 4 13" xfId="58271"/>
    <cellStyle name="Total 4 4 14" xfId="58272"/>
    <cellStyle name="Total 4 4 15" xfId="58273"/>
    <cellStyle name="Total 4 4 16" xfId="58274"/>
    <cellStyle name="Total 4 4 17" xfId="58275"/>
    <cellStyle name="Total 4 4 18" xfId="58276"/>
    <cellStyle name="Total 4 4 19" xfId="58277"/>
    <cellStyle name="Total 4 4 2" xfId="58278"/>
    <cellStyle name="Total 4 4 2 10" xfId="58279"/>
    <cellStyle name="Total 4 4 2 11" xfId="58280"/>
    <cellStyle name="Total 4 4 2 12" xfId="58281"/>
    <cellStyle name="Total 4 4 2 13" xfId="58282"/>
    <cellStyle name="Total 4 4 2 14" xfId="58283"/>
    <cellStyle name="Total 4 4 2 15" xfId="58284"/>
    <cellStyle name="Total 4 4 2 16" xfId="58285"/>
    <cellStyle name="Total 4 4 2 17" xfId="58286"/>
    <cellStyle name="Total 4 4 2 18" xfId="58287"/>
    <cellStyle name="Total 4 4 2 19" xfId="58288"/>
    <cellStyle name="Total 4 4 2 2" xfId="58289"/>
    <cellStyle name="Total 4 4 2 2 10" xfId="58290"/>
    <cellStyle name="Total 4 4 2 2 11" xfId="58291"/>
    <cellStyle name="Total 4 4 2 2 12" xfId="58292"/>
    <cellStyle name="Total 4 4 2 2 13" xfId="58293"/>
    <cellStyle name="Total 4 4 2 2 14" xfId="58294"/>
    <cellStyle name="Total 4 4 2 2 15" xfId="58295"/>
    <cellStyle name="Total 4 4 2 2 16" xfId="58296"/>
    <cellStyle name="Total 4 4 2 2 17" xfId="58297"/>
    <cellStyle name="Total 4 4 2 2 18" xfId="58298"/>
    <cellStyle name="Total 4 4 2 2 19" xfId="58299"/>
    <cellStyle name="Total 4 4 2 2 2" xfId="58300"/>
    <cellStyle name="Total 4 4 2 2 20" xfId="58301"/>
    <cellStyle name="Total 4 4 2 2 21" xfId="58302"/>
    <cellStyle name="Total 4 4 2 2 22" xfId="58303"/>
    <cellStyle name="Total 4 4 2 2 3" xfId="58304"/>
    <cellStyle name="Total 4 4 2 2 4" xfId="58305"/>
    <cellStyle name="Total 4 4 2 2 5" xfId="58306"/>
    <cellStyle name="Total 4 4 2 2 6" xfId="58307"/>
    <cellStyle name="Total 4 4 2 2 7" xfId="58308"/>
    <cellStyle name="Total 4 4 2 2 8" xfId="58309"/>
    <cellStyle name="Total 4 4 2 2 9" xfId="58310"/>
    <cellStyle name="Total 4 4 2 20" xfId="58311"/>
    <cellStyle name="Total 4 4 2 21" xfId="58312"/>
    <cellStyle name="Total 4 4 2 22" xfId="58313"/>
    <cellStyle name="Total 4 4 2 23" xfId="58314"/>
    <cellStyle name="Total 4 4 2 3" xfId="58315"/>
    <cellStyle name="Total 4 4 2 4" xfId="58316"/>
    <cellStyle name="Total 4 4 2 5" xfId="58317"/>
    <cellStyle name="Total 4 4 2 6" xfId="58318"/>
    <cellStyle name="Total 4 4 2 7" xfId="58319"/>
    <cellStyle name="Total 4 4 2 8" xfId="58320"/>
    <cellStyle name="Total 4 4 2 9" xfId="58321"/>
    <cellStyle name="Total 4 4 20" xfId="58322"/>
    <cellStyle name="Total 4 4 21" xfId="58323"/>
    <cellStyle name="Total 4 4 22" xfId="58324"/>
    <cellStyle name="Total 4 4 23" xfId="58325"/>
    <cellStyle name="Total 4 4 24" xfId="58326"/>
    <cellStyle name="Total 4 4 25" xfId="58327"/>
    <cellStyle name="Total 4 4 3" xfId="58328"/>
    <cellStyle name="Total 4 4 3 2" xfId="58329"/>
    <cellStyle name="Total 4 4 4" xfId="58330"/>
    <cellStyle name="Total 4 4 5" xfId="58331"/>
    <cellStyle name="Total 4 4 6" xfId="58332"/>
    <cellStyle name="Total 4 4 7" xfId="58333"/>
    <cellStyle name="Total 4 4 8" xfId="58334"/>
    <cellStyle name="Total 4 4 9" xfId="58335"/>
    <cellStyle name="Total 4 5" xfId="58336"/>
    <cellStyle name="Total 4 5 10" xfId="58337"/>
    <cellStyle name="Total 4 5 11" xfId="58338"/>
    <cellStyle name="Total 4 5 12" xfId="58339"/>
    <cellStyle name="Total 4 5 13" xfId="58340"/>
    <cellStyle name="Total 4 5 14" xfId="58341"/>
    <cellStyle name="Total 4 5 15" xfId="58342"/>
    <cellStyle name="Total 4 5 16" xfId="58343"/>
    <cellStyle name="Total 4 5 17" xfId="58344"/>
    <cellStyle name="Total 4 5 18" xfId="58345"/>
    <cellStyle name="Total 4 5 19" xfId="58346"/>
    <cellStyle name="Total 4 5 2" xfId="58347"/>
    <cellStyle name="Total 4 5 2 10" xfId="58348"/>
    <cellStyle name="Total 4 5 2 11" xfId="58349"/>
    <cellStyle name="Total 4 5 2 12" xfId="58350"/>
    <cellStyle name="Total 4 5 2 13" xfId="58351"/>
    <cellStyle name="Total 4 5 2 14" xfId="58352"/>
    <cellStyle name="Total 4 5 2 15" xfId="58353"/>
    <cellStyle name="Total 4 5 2 16" xfId="58354"/>
    <cellStyle name="Total 4 5 2 17" xfId="58355"/>
    <cellStyle name="Total 4 5 2 18" xfId="58356"/>
    <cellStyle name="Total 4 5 2 19" xfId="58357"/>
    <cellStyle name="Total 4 5 2 2" xfId="58358"/>
    <cellStyle name="Total 4 5 2 20" xfId="58359"/>
    <cellStyle name="Total 4 5 2 21" xfId="58360"/>
    <cellStyle name="Total 4 5 2 3" xfId="58361"/>
    <cellStyle name="Total 4 5 2 4" xfId="58362"/>
    <cellStyle name="Total 4 5 2 5" xfId="58363"/>
    <cellStyle name="Total 4 5 2 6" xfId="58364"/>
    <cellStyle name="Total 4 5 2 7" xfId="58365"/>
    <cellStyle name="Total 4 5 2 8" xfId="58366"/>
    <cellStyle name="Total 4 5 2 9" xfId="58367"/>
    <cellStyle name="Total 4 5 20" xfId="58368"/>
    <cellStyle name="Total 4 5 21" xfId="58369"/>
    <cellStyle name="Total 4 5 22" xfId="58370"/>
    <cellStyle name="Total 4 5 3" xfId="58371"/>
    <cellStyle name="Total 4 5 4" xfId="58372"/>
    <cellStyle name="Total 4 5 5" xfId="58373"/>
    <cellStyle name="Total 4 5 6" xfId="58374"/>
    <cellStyle name="Total 4 5 7" xfId="58375"/>
    <cellStyle name="Total 4 5 8" xfId="58376"/>
    <cellStyle name="Total 4 5 9" xfId="58377"/>
    <cellStyle name="Total 4 6" xfId="58378"/>
    <cellStyle name="Total 4 6 10" xfId="58379"/>
    <cellStyle name="Total 4 6 11" xfId="58380"/>
    <cellStyle name="Total 4 6 12" xfId="58381"/>
    <cellStyle name="Total 4 6 13" xfId="58382"/>
    <cellStyle name="Total 4 6 14" xfId="58383"/>
    <cellStyle name="Total 4 6 15" xfId="58384"/>
    <cellStyle name="Total 4 6 16" xfId="58385"/>
    <cellStyle name="Total 4 6 17" xfId="58386"/>
    <cellStyle name="Total 4 6 18" xfId="58387"/>
    <cellStyle name="Total 4 6 19" xfId="58388"/>
    <cellStyle name="Total 4 6 2" xfId="58389"/>
    <cellStyle name="Total 4 6 20" xfId="58390"/>
    <cellStyle name="Total 4 6 21" xfId="58391"/>
    <cellStyle name="Total 4 6 3" xfId="58392"/>
    <cellStyle name="Total 4 6 4" xfId="58393"/>
    <cellStyle name="Total 4 6 5" xfId="58394"/>
    <cellStyle name="Total 4 6 6" xfId="58395"/>
    <cellStyle name="Total 4 6 7" xfId="58396"/>
    <cellStyle name="Total 4 6 8" xfId="58397"/>
    <cellStyle name="Total 4 6 9" xfId="58398"/>
    <cellStyle name="Total 4 7" xfId="58399"/>
    <cellStyle name="Total 4 8" xfId="58400"/>
    <cellStyle name="Total 4 9" xfId="58401"/>
    <cellStyle name="Total 5" xfId="58402"/>
    <cellStyle name="Total 5 10" xfId="58403"/>
    <cellStyle name="Total 5 11" xfId="58404"/>
    <cellStyle name="Total 5 12" xfId="58405"/>
    <cellStyle name="Total 5 13" xfId="58406"/>
    <cellStyle name="Total 5 14" xfId="58407"/>
    <cellStyle name="Total 5 15" xfId="58408"/>
    <cellStyle name="Total 5 16" xfId="58409"/>
    <cellStyle name="Total 5 17" xfId="58410"/>
    <cellStyle name="Total 5 18" xfId="58411"/>
    <cellStyle name="Total 5 19" xfId="58412"/>
    <cellStyle name="Total 5 2" xfId="58413"/>
    <cellStyle name="Total 5 2 10" xfId="58414"/>
    <cellStyle name="Total 5 2 11" xfId="58415"/>
    <cellStyle name="Total 5 2 12" xfId="58416"/>
    <cellStyle name="Total 5 2 13" xfId="58417"/>
    <cellStyle name="Total 5 2 14" xfId="58418"/>
    <cellStyle name="Total 5 2 15" xfId="58419"/>
    <cellStyle name="Total 5 2 16" xfId="58420"/>
    <cellStyle name="Total 5 2 17" xfId="58421"/>
    <cellStyle name="Total 5 2 18" xfId="58422"/>
    <cellStyle name="Total 5 2 19" xfId="58423"/>
    <cellStyle name="Total 5 2 2" xfId="58424"/>
    <cellStyle name="Total 5 2 2 10" xfId="58425"/>
    <cellStyle name="Total 5 2 2 11" xfId="58426"/>
    <cellStyle name="Total 5 2 2 12" xfId="58427"/>
    <cellStyle name="Total 5 2 2 13" xfId="58428"/>
    <cellStyle name="Total 5 2 2 14" xfId="58429"/>
    <cellStyle name="Total 5 2 2 15" xfId="58430"/>
    <cellStyle name="Total 5 2 2 16" xfId="58431"/>
    <cellStyle name="Total 5 2 2 17" xfId="58432"/>
    <cellStyle name="Total 5 2 2 18" xfId="58433"/>
    <cellStyle name="Total 5 2 2 19" xfId="58434"/>
    <cellStyle name="Total 5 2 2 2" xfId="58435"/>
    <cellStyle name="Total 5 2 2 2 10" xfId="58436"/>
    <cellStyle name="Total 5 2 2 2 11" xfId="58437"/>
    <cellStyle name="Total 5 2 2 2 12" xfId="58438"/>
    <cellStyle name="Total 5 2 2 2 13" xfId="58439"/>
    <cellStyle name="Total 5 2 2 2 14" xfId="58440"/>
    <cellStyle name="Total 5 2 2 2 15" xfId="58441"/>
    <cellStyle name="Total 5 2 2 2 16" xfId="58442"/>
    <cellStyle name="Total 5 2 2 2 17" xfId="58443"/>
    <cellStyle name="Total 5 2 2 2 18" xfId="58444"/>
    <cellStyle name="Total 5 2 2 2 19" xfId="58445"/>
    <cellStyle name="Total 5 2 2 2 2" xfId="58446"/>
    <cellStyle name="Total 5 2 2 2 20" xfId="58447"/>
    <cellStyle name="Total 5 2 2 2 21" xfId="58448"/>
    <cellStyle name="Total 5 2 2 2 3" xfId="58449"/>
    <cellStyle name="Total 5 2 2 2 4" xfId="58450"/>
    <cellStyle name="Total 5 2 2 2 5" xfId="58451"/>
    <cellStyle name="Total 5 2 2 2 6" xfId="58452"/>
    <cellStyle name="Total 5 2 2 2 7" xfId="58453"/>
    <cellStyle name="Total 5 2 2 2 8" xfId="58454"/>
    <cellStyle name="Total 5 2 2 2 9" xfId="58455"/>
    <cellStyle name="Total 5 2 2 20" xfId="58456"/>
    <cellStyle name="Total 5 2 2 21" xfId="58457"/>
    <cellStyle name="Total 5 2 2 22" xfId="58458"/>
    <cellStyle name="Total 5 2 2 3" xfId="58459"/>
    <cellStyle name="Total 5 2 2 4" xfId="58460"/>
    <cellStyle name="Total 5 2 2 5" xfId="58461"/>
    <cellStyle name="Total 5 2 2 6" xfId="58462"/>
    <cellStyle name="Total 5 2 2 7" xfId="58463"/>
    <cellStyle name="Total 5 2 2 8" xfId="58464"/>
    <cellStyle name="Total 5 2 2 9" xfId="58465"/>
    <cellStyle name="Total 5 2 20" xfId="58466"/>
    <cellStyle name="Total 5 2 21" xfId="58467"/>
    <cellStyle name="Total 5 2 22" xfId="58468"/>
    <cellStyle name="Total 5 2 23" xfId="58469"/>
    <cellStyle name="Total 5 2 3" xfId="58470"/>
    <cellStyle name="Total 5 2 4" xfId="58471"/>
    <cellStyle name="Total 5 2 5" xfId="58472"/>
    <cellStyle name="Total 5 2 6" xfId="58473"/>
    <cellStyle name="Total 5 2 7" xfId="58474"/>
    <cellStyle name="Total 5 2 8" xfId="58475"/>
    <cellStyle name="Total 5 2 9" xfId="58476"/>
    <cellStyle name="Total 5 20" xfId="58477"/>
    <cellStyle name="Total 5 21" xfId="58478"/>
    <cellStyle name="Total 5 22" xfId="58479"/>
    <cellStyle name="Total 5 23" xfId="58480"/>
    <cellStyle name="Total 5 24" xfId="58481"/>
    <cellStyle name="Total 5 25" xfId="58482"/>
    <cellStyle name="Total 5 26" xfId="58483"/>
    <cellStyle name="Total 5 3" xfId="58484"/>
    <cellStyle name="Total 5 3 10" xfId="58485"/>
    <cellStyle name="Total 5 3 11" xfId="58486"/>
    <cellStyle name="Total 5 3 12" xfId="58487"/>
    <cellStyle name="Total 5 3 13" xfId="58488"/>
    <cellStyle name="Total 5 3 14" xfId="58489"/>
    <cellStyle name="Total 5 3 15" xfId="58490"/>
    <cellStyle name="Total 5 3 16" xfId="58491"/>
    <cellStyle name="Total 5 3 17" xfId="58492"/>
    <cellStyle name="Total 5 3 18" xfId="58493"/>
    <cellStyle name="Total 5 3 19" xfId="58494"/>
    <cellStyle name="Total 5 3 2" xfId="58495"/>
    <cellStyle name="Total 5 3 2 10" xfId="58496"/>
    <cellStyle name="Total 5 3 2 11" xfId="58497"/>
    <cellStyle name="Total 5 3 2 12" xfId="58498"/>
    <cellStyle name="Total 5 3 2 13" xfId="58499"/>
    <cellStyle name="Total 5 3 2 14" xfId="58500"/>
    <cellStyle name="Total 5 3 2 15" xfId="58501"/>
    <cellStyle name="Total 5 3 2 16" xfId="58502"/>
    <cellStyle name="Total 5 3 2 17" xfId="58503"/>
    <cellStyle name="Total 5 3 2 18" xfId="58504"/>
    <cellStyle name="Total 5 3 2 19" xfId="58505"/>
    <cellStyle name="Total 5 3 2 2" xfId="58506"/>
    <cellStyle name="Total 5 3 2 20" xfId="58507"/>
    <cellStyle name="Total 5 3 2 21" xfId="58508"/>
    <cellStyle name="Total 5 3 2 3" xfId="58509"/>
    <cellStyle name="Total 5 3 2 4" xfId="58510"/>
    <cellStyle name="Total 5 3 2 5" xfId="58511"/>
    <cellStyle name="Total 5 3 2 6" xfId="58512"/>
    <cellStyle name="Total 5 3 2 7" xfId="58513"/>
    <cellStyle name="Total 5 3 2 8" xfId="58514"/>
    <cellStyle name="Total 5 3 2 9" xfId="58515"/>
    <cellStyle name="Total 5 3 20" xfId="58516"/>
    <cellStyle name="Total 5 3 21" xfId="58517"/>
    <cellStyle name="Total 5 3 22" xfId="58518"/>
    <cellStyle name="Total 5 3 3" xfId="58519"/>
    <cellStyle name="Total 5 3 4" xfId="58520"/>
    <cellStyle name="Total 5 3 5" xfId="58521"/>
    <cellStyle name="Total 5 3 6" xfId="58522"/>
    <cellStyle name="Total 5 3 7" xfId="58523"/>
    <cellStyle name="Total 5 3 8" xfId="58524"/>
    <cellStyle name="Total 5 3 9" xfId="58525"/>
    <cellStyle name="Total 5 4" xfId="58526"/>
    <cellStyle name="Total 5 4 10" xfId="58527"/>
    <cellStyle name="Total 5 4 11" xfId="58528"/>
    <cellStyle name="Total 5 4 12" xfId="58529"/>
    <cellStyle name="Total 5 4 13" xfId="58530"/>
    <cellStyle name="Total 5 4 14" xfId="58531"/>
    <cellStyle name="Total 5 4 15" xfId="58532"/>
    <cellStyle name="Total 5 4 16" xfId="58533"/>
    <cellStyle name="Total 5 4 17" xfId="58534"/>
    <cellStyle name="Total 5 4 18" xfId="58535"/>
    <cellStyle name="Total 5 4 19" xfId="58536"/>
    <cellStyle name="Total 5 4 2" xfId="58537"/>
    <cellStyle name="Total 5 4 20" xfId="58538"/>
    <cellStyle name="Total 5 4 21" xfId="58539"/>
    <cellStyle name="Total 5 4 3" xfId="58540"/>
    <cellStyle name="Total 5 4 4" xfId="58541"/>
    <cellStyle name="Total 5 4 5" xfId="58542"/>
    <cellStyle name="Total 5 4 6" xfId="58543"/>
    <cellStyle name="Total 5 4 7" xfId="58544"/>
    <cellStyle name="Total 5 4 8" xfId="58545"/>
    <cellStyle name="Total 5 4 9" xfId="58546"/>
    <cellStyle name="Total 5 5" xfId="58547"/>
    <cellStyle name="Total 5 6" xfId="58548"/>
    <cellStyle name="Total 5 7" xfId="58549"/>
    <cellStyle name="Total 5 8" xfId="58550"/>
    <cellStyle name="Total 5 9" xfId="58551"/>
    <cellStyle name="Total 6" xfId="58552"/>
    <cellStyle name="Total 6 10" xfId="58553"/>
    <cellStyle name="Total 6 11" xfId="58554"/>
    <cellStyle name="Total 6 12" xfId="58555"/>
    <cellStyle name="Total 6 13" xfId="58556"/>
    <cellStyle name="Total 6 14" xfId="58557"/>
    <cellStyle name="Total 6 15" xfId="58558"/>
    <cellStyle name="Total 6 16" xfId="58559"/>
    <cellStyle name="Total 6 17" xfId="58560"/>
    <cellStyle name="Total 6 18" xfId="58561"/>
    <cellStyle name="Total 6 19" xfId="58562"/>
    <cellStyle name="Total 6 2" xfId="58563"/>
    <cellStyle name="Total 6 2 10" xfId="58564"/>
    <cellStyle name="Total 6 2 11" xfId="58565"/>
    <cellStyle name="Total 6 2 12" xfId="58566"/>
    <cellStyle name="Total 6 2 13" xfId="58567"/>
    <cellStyle name="Total 6 2 14" xfId="58568"/>
    <cellStyle name="Total 6 2 15" xfId="58569"/>
    <cellStyle name="Total 6 2 16" xfId="58570"/>
    <cellStyle name="Total 6 2 17" xfId="58571"/>
    <cellStyle name="Total 6 2 18" xfId="58572"/>
    <cellStyle name="Total 6 2 19" xfId="58573"/>
    <cellStyle name="Total 6 2 2" xfId="58574"/>
    <cellStyle name="Total 6 2 2 10" xfId="58575"/>
    <cellStyle name="Total 6 2 2 11" xfId="58576"/>
    <cellStyle name="Total 6 2 2 12" xfId="58577"/>
    <cellStyle name="Total 6 2 2 13" xfId="58578"/>
    <cellStyle name="Total 6 2 2 14" xfId="58579"/>
    <cellStyle name="Total 6 2 2 15" xfId="58580"/>
    <cellStyle name="Total 6 2 2 16" xfId="58581"/>
    <cellStyle name="Total 6 2 2 17" xfId="58582"/>
    <cellStyle name="Total 6 2 2 18" xfId="58583"/>
    <cellStyle name="Total 6 2 2 19" xfId="58584"/>
    <cellStyle name="Total 6 2 2 2" xfId="58585"/>
    <cellStyle name="Total 6 2 2 2 10" xfId="58586"/>
    <cellStyle name="Total 6 2 2 2 11" xfId="58587"/>
    <cellStyle name="Total 6 2 2 2 12" xfId="58588"/>
    <cellStyle name="Total 6 2 2 2 13" xfId="58589"/>
    <cellStyle name="Total 6 2 2 2 14" xfId="58590"/>
    <cellStyle name="Total 6 2 2 2 15" xfId="58591"/>
    <cellStyle name="Total 6 2 2 2 16" xfId="58592"/>
    <cellStyle name="Total 6 2 2 2 17" xfId="58593"/>
    <cellStyle name="Total 6 2 2 2 18" xfId="58594"/>
    <cellStyle name="Total 6 2 2 2 19" xfId="58595"/>
    <cellStyle name="Total 6 2 2 2 2" xfId="58596"/>
    <cellStyle name="Total 6 2 2 2 20" xfId="58597"/>
    <cellStyle name="Total 6 2 2 2 21" xfId="58598"/>
    <cellStyle name="Total 6 2 2 2 3" xfId="58599"/>
    <cellStyle name="Total 6 2 2 2 4" xfId="58600"/>
    <cellStyle name="Total 6 2 2 2 5" xfId="58601"/>
    <cellStyle name="Total 6 2 2 2 6" xfId="58602"/>
    <cellStyle name="Total 6 2 2 2 7" xfId="58603"/>
    <cellStyle name="Total 6 2 2 2 8" xfId="58604"/>
    <cellStyle name="Total 6 2 2 2 9" xfId="58605"/>
    <cellStyle name="Total 6 2 2 20" xfId="58606"/>
    <cellStyle name="Total 6 2 2 21" xfId="58607"/>
    <cellStyle name="Total 6 2 2 22" xfId="58608"/>
    <cellStyle name="Total 6 2 2 3" xfId="58609"/>
    <cellStyle name="Total 6 2 2 4" xfId="58610"/>
    <cellStyle name="Total 6 2 2 5" xfId="58611"/>
    <cellStyle name="Total 6 2 2 6" xfId="58612"/>
    <cellStyle name="Total 6 2 2 7" xfId="58613"/>
    <cellStyle name="Total 6 2 2 8" xfId="58614"/>
    <cellStyle name="Total 6 2 2 9" xfId="58615"/>
    <cellStyle name="Total 6 2 20" xfId="58616"/>
    <cellStyle name="Total 6 2 21" xfId="58617"/>
    <cellStyle name="Total 6 2 22" xfId="58618"/>
    <cellStyle name="Total 6 2 23" xfId="58619"/>
    <cellStyle name="Total 6 2 3" xfId="58620"/>
    <cellStyle name="Total 6 2 4" xfId="58621"/>
    <cellStyle name="Total 6 2 5" xfId="58622"/>
    <cellStyle name="Total 6 2 6" xfId="58623"/>
    <cellStyle name="Total 6 2 7" xfId="58624"/>
    <cellStyle name="Total 6 2 8" xfId="58625"/>
    <cellStyle name="Total 6 2 9" xfId="58626"/>
    <cellStyle name="Total 6 20" xfId="58627"/>
    <cellStyle name="Total 6 21" xfId="58628"/>
    <cellStyle name="Total 6 22" xfId="58629"/>
    <cellStyle name="Total 6 23" xfId="58630"/>
    <cellStyle name="Total 6 24" xfId="58631"/>
    <cellStyle name="Total 6 25" xfId="58632"/>
    <cellStyle name="Total 6 26" xfId="58633"/>
    <cellStyle name="Total 6 3" xfId="58634"/>
    <cellStyle name="Total 6 3 10" xfId="58635"/>
    <cellStyle name="Total 6 3 11" xfId="58636"/>
    <cellStyle name="Total 6 3 12" xfId="58637"/>
    <cellStyle name="Total 6 3 13" xfId="58638"/>
    <cellStyle name="Total 6 3 14" xfId="58639"/>
    <cellStyle name="Total 6 3 15" xfId="58640"/>
    <cellStyle name="Total 6 3 16" xfId="58641"/>
    <cellStyle name="Total 6 3 17" xfId="58642"/>
    <cellStyle name="Total 6 3 18" xfId="58643"/>
    <cellStyle name="Total 6 3 19" xfId="58644"/>
    <cellStyle name="Total 6 3 2" xfId="58645"/>
    <cellStyle name="Total 6 3 2 10" xfId="58646"/>
    <cellStyle name="Total 6 3 2 11" xfId="58647"/>
    <cellStyle name="Total 6 3 2 12" xfId="58648"/>
    <cellStyle name="Total 6 3 2 13" xfId="58649"/>
    <cellStyle name="Total 6 3 2 14" xfId="58650"/>
    <cellStyle name="Total 6 3 2 15" xfId="58651"/>
    <cellStyle name="Total 6 3 2 16" xfId="58652"/>
    <cellStyle name="Total 6 3 2 17" xfId="58653"/>
    <cellStyle name="Total 6 3 2 18" xfId="58654"/>
    <cellStyle name="Total 6 3 2 19" xfId="58655"/>
    <cellStyle name="Total 6 3 2 2" xfId="58656"/>
    <cellStyle name="Total 6 3 2 20" xfId="58657"/>
    <cellStyle name="Total 6 3 2 21" xfId="58658"/>
    <cellStyle name="Total 6 3 2 3" xfId="58659"/>
    <cellStyle name="Total 6 3 2 4" xfId="58660"/>
    <cellStyle name="Total 6 3 2 5" xfId="58661"/>
    <cellStyle name="Total 6 3 2 6" xfId="58662"/>
    <cellStyle name="Total 6 3 2 7" xfId="58663"/>
    <cellStyle name="Total 6 3 2 8" xfId="58664"/>
    <cellStyle name="Total 6 3 2 9" xfId="58665"/>
    <cellStyle name="Total 6 3 20" xfId="58666"/>
    <cellStyle name="Total 6 3 21" xfId="58667"/>
    <cellStyle name="Total 6 3 22" xfId="58668"/>
    <cellStyle name="Total 6 3 3" xfId="58669"/>
    <cellStyle name="Total 6 3 4" xfId="58670"/>
    <cellStyle name="Total 6 3 5" xfId="58671"/>
    <cellStyle name="Total 6 3 6" xfId="58672"/>
    <cellStyle name="Total 6 3 7" xfId="58673"/>
    <cellStyle name="Total 6 3 8" xfId="58674"/>
    <cellStyle name="Total 6 3 9" xfId="58675"/>
    <cellStyle name="Total 6 4" xfId="58676"/>
    <cellStyle name="Total 6 4 10" xfId="58677"/>
    <cellStyle name="Total 6 4 11" xfId="58678"/>
    <cellStyle name="Total 6 4 12" xfId="58679"/>
    <cellStyle name="Total 6 4 13" xfId="58680"/>
    <cellStyle name="Total 6 4 14" xfId="58681"/>
    <cellStyle name="Total 6 4 15" xfId="58682"/>
    <cellStyle name="Total 6 4 16" xfId="58683"/>
    <cellStyle name="Total 6 4 17" xfId="58684"/>
    <cellStyle name="Total 6 4 18" xfId="58685"/>
    <cellStyle name="Total 6 4 19" xfId="58686"/>
    <cellStyle name="Total 6 4 2" xfId="58687"/>
    <cellStyle name="Total 6 4 20" xfId="58688"/>
    <cellStyle name="Total 6 4 21" xfId="58689"/>
    <cellStyle name="Total 6 4 3" xfId="58690"/>
    <cellStyle name="Total 6 4 4" xfId="58691"/>
    <cellStyle name="Total 6 4 5" xfId="58692"/>
    <cellStyle name="Total 6 4 6" xfId="58693"/>
    <cellStyle name="Total 6 4 7" xfId="58694"/>
    <cellStyle name="Total 6 4 8" xfId="58695"/>
    <cellStyle name="Total 6 4 9" xfId="58696"/>
    <cellStyle name="Total 6 5" xfId="58697"/>
    <cellStyle name="Total 6 6" xfId="58698"/>
    <cellStyle name="Total 6 7" xfId="58699"/>
    <cellStyle name="Total 6 8" xfId="58700"/>
    <cellStyle name="Total 6 9" xfId="58701"/>
    <cellStyle name="Total 7" xfId="58702"/>
    <cellStyle name="Total 7 10" xfId="58703"/>
    <cellStyle name="Total 7 11" xfId="58704"/>
    <cellStyle name="Total 7 12" xfId="58705"/>
    <cellStyle name="Total 7 13" xfId="58706"/>
    <cellStyle name="Total 7 14" xfId="58707"/>
    <cellStyle name="Total 7 15" xfId="58708"/>
    <cellStyle name="Total 7 16" xfId="58709"/>
    <cellStyle name="Total 7 17" xfId="58710"/>
    <cellStyle name="Total 7 18" xfId="58711"/>
    <cellStyle name="Total 7 19" xfId="58712"/>
    <cellStyle name="Total 7 2" xfId="58713"/>
    <cellStyle name="Total 7 2 10" xfId="58714"/>
    <cellStyle name="Total 7 2 11" xfId="58715"/>
    <cellStyle name="Total 7 2 12" xfId="58716"/>
    <cellStyle name="Total 7 2 13" xfId="58717"/>
    <cellStyle name="Total 7 2 14" xfId="58718"/>
    <cellStyle name="Total 7 2 15" xfId="58719"/>
    <cellStyle name="Total 7 2 16" xfId="58720"/>
    <cellStyle name="Total 7 2 17" xfId="58721"/>
    <cellStyle name="Total 7 2 18" xfId="58722"/>
    <cellStyle name="Total 7 2 19" xfId="58723"/>
    <cellStyle name="Total 7 2 2" xfId="58724"/>
    <cellStyle name="Total 7 2 2 10" xfId="58725"/>
    <cellStyle name="Total 7 2 2 11" xfId="58726"/>
    <cellStyle name="Total 7 2 2 12" xfId="58727"/>
    <cellStyle name="Total 7 2 2 13" xfId="58728"/>
    <cellStyle name="Total 7 2 2 14" xfId="58729"/>
    <cellStyle name="Total 7 2 2 15" xfId="58730"/>
    <cellStyle name="Total 7 2 2 16" xfId="58731"/>
    <cellStyle name="Total 7 2 2 17" xfId="58732"/>
    <cellStyle name="Total 7 2 2 18" xfId="58733"/>
    <cellStyle name="Total 7 2 2 19" xfId="58734"/>
    <cellStyle name="Total 7 2 2 2" xfId="58735"/>
    <cellStyle name="Total 7 2 2 2 10" xfId="58736"/>
    <cellStyle name="Total 7 2 2 2 11" xfId="58737"/>
    <cellStyle name="Total 7 2 2 2 12" xfId="58738"/>
    <cellStyle name="Total 7 2 2 2 13" xfId="58739"/>
    <cellStyle name="Total 7 2 2 2 14" xfId="58740"/>
    <cellStyle name="Total 7 2 2 2 15" xfId="58741"/>
    <cellStyle name="Total 7 2 2 2 16" xfId="58742"/>
    <cellStyle name="Total 7 2 2 2 17" xfId="58743"/>
    <cellStyle name="Total 7 2 2 2 18" xfId="58744"/>
    <cellStyle name="Total 7 2 2 2 19" xfId="58745"/>
    <cellStyle name="Total 7 2 2 2 2" xfId="58746"/>
    <cellStyle name="Total 7 2 2 2 20" xfId="58747"/>
    <cellStyle name="Total 7 2 2 2 21" xfId="58748"/>
    <cellStyle name="Total 7 2 2 2 3" xfId="58749"/>
    <cellStyle name="Total 7 2 2 2 4" xfId="58750"/>
    <cellStyle name="Total 7 2 2 2 5" xfId="58751"/>
    <cellStyle name="Total 7 2 2 2 6" xfId="58752"/>
    <cellStyle name="Total 7 2 2 2 7" xfId="58753"/>
    <cellStyle name="Total 7 2 2 2 8" xfId="58754"/>
    <cellStyle name="Total 7 2 2 2 9" xfId="58755"/>
    <cellStyle name="Total 7 2 2 20" xfId="58756"/>
    <cellStyle name="Total 7 2 2 21" xfId="58757"/>
    <cellStyle name="Total 7 2 2 22" xfId="58758"/>
    <cellStyle name="Total 7 2 2 3" xfId="58759"/>
    <cellStyle name="Total 7 2 2 4" xfId="58760"/>
    <cellStyle name="Total 7 2 2 5" xfId="58761"/>
    <cellStyle name="Total 7 2 2 6" xfId="58762"/>
    <cellStyle name="Total 7 2 2 7" xfId="58763"/>
    <cellStyle name="Total 7 2 2 8" xfId="58764"/>
    <cellStyle name="Total 7 2 2 9" xfId="58765"/>
    <cellStyle name="Total 7 2 20" xfId="58766"/>
    <cellStyle name="Total 7 2 21" xfId="58767"/>
    <cellStyle name="Total 7 2 22" xfId="58768"/>
    <cellStyle name="Total 7 2 23" xfId="58769"/>
    <cellStyle name="Total 7 2 3" xfId="58770"/>
    <cellStyle name="Total 7 2 4" xfId="58771"/>
    <cellStyle name="Total 7 2 5" xfId="58772"/>
    <cellStyle name="Total 7 2 6" xfId="58773"/>
    <cellStyle name="Total 7 2 7" xfId="58774"/>
    <cellStyle name="Total 7 2 8" xfId="58775"/>
    <cellStyle name="Total 7 2 9" xfId="58776"/>
    <cellStyle name="Total 7 20" xfId="58777"/>
    <cellStyle name="Total 7 21" xfId="58778"/>
    <cellStyle name="Total 7 22" xfId="58779"/>
    <cellStyle name="Total 7 23" xfId="58780"/>
    <cellStyle name="Total 7 24" xfId="58781"/>
    <cellStyle name="Total 7 25" xfId="58782"/>
    <cellStyle name="Total 7 3" xfId="58783"/>
    <cellStyle name="Total 7 3 10" xfId="58784"/>
    <cellStyle name="Total 7 3 11" xfId="58785"/>
    <cellStyle name="Total 7 3 12" xfId="58786"/>
    <cellStyle name="Total 7 3 13" xfId="58787"/>
    <cellStyle name="Total 7 3 14" xfId="58788"/>
    <cellStyle name="Total 7 3 15" xfId="58789"/>
    <cellStyle name="Total 7 3 16" xfId="58790"/>
    <cellStyle name="Total 7 3 17" xfId="58791"/>
    <cellStyle name="Total 7 3 18" xfId="58792"/>
    <cellStyle name="Total 7 3 19" xfId="58793"/>
    <cellStyle name="Total 7 3 2" xfId="58794"/>
    <cellStyle name="Total 7 3 2 10" xfId="58795"/>
    <cellStyle name="Total 7 3 2 11" xfId="58796"/>
    <cellStyle name="Total 7 3 2 12" xfId="58797"/>
    <cellStyle name="Total 7 3 2 13" xfId="58798"/>
    <cellStyle name="Total 7 3 2 14" xfId="58799"/>
    <cellStyle name="Total 7 3 2 15" xfId="58800"/>
    <cellStyle name="Total 7 3 2 16" xfId="58801"/>
    <cellStyle name="Total 7 3 2 17" xfId="58802"/>
    <cellStyle name="Total 7 3 2 18" xfId="58803"/>
    <cellStyle name="Total 7 3 2 19" xfId="58804"/>
    <cellStyle name="Total 7 3 2 2" xfId="58805"/>
    <cellStyle name="Total 7 3 2 20" xfId="58806"/>
    <cellStyle name="Total 7 3 2 21" xfId="58807"/>
    <cellStyle name="Total 7 3 2 3" xfId="58808"/>
    <cellStyle name="Total 7 3 2 4" xfId="58809"/>
    <cellStyle name="Total 7 3 2 5" xfId="58810"/>
    <cellStyle name="Total 7 3 2 6" xfId="58811"/>
    <cellStyle name="Total 7 3 2 7" xfId="58812"/>
    <cellStyle name="Total 7 3 2 8" xfId="58813"/>
    <cellStyle name="Total 7 3 2 9" xfId="58814"/>
    <cellStyle name="Total 7 3 20" xfId="58815"/>
    <cellStyle name="Total 7 3 21" xfId="58816"/>
    <cellStyle name="Total 7 3 22" xfId="58817"/>
    <cellStyle name="Total 7 3 3" xfId="58818"/>
    <cellStyle name="Total 7 3 4" xfId="58819"/>
    <cellStyle name="Total 7 3 5" xfId="58820"/>
    <cellStyle name="Total 7 3 6" xfId="58821"/>
    <cellStyle name="Total 7 3 7" xfId="58822"/>
    <cellStyle name="Total 7 3 8" xfId="58823"/>
    <cellStyle name="Total 7 3 9" xfId="58824"/>
    <cellStyle name="Total 7 4" xfId="58825"/>
    <cellStyle name="Total 7 5" xfId="58826"/>
    <cellStyle name="Total 7 6" xfId="58827"/>
    <cellStyle name="Total 7 7" xfId="58828"/>
    <cellStyle name="Total 7 8" xfId="58829"/>
    <cellStyle name="Total 7 9" xfId="58830"/>
    <cellStyle name="Total 8" xfId="58831"/>
    <cellStyle name="Total 8 10" xfId="58832"/>
    <cellStyle name="Total 8 11" xfId="58833"/>
    <cellStyle name="Total 8 12" xfId="58834"/>
    <cellStyle name="Total 8 13" xfId="58835"/>
    <cellStyle name="Total 8 14" xfId="58836"/>
    <cellStyle name="Total 8 15" xfId="58837"/>
    <cellStyle name="Total 8 16" xfId="58838"/>
    <cellStyle name="Total 8 17" xfId="58839"/>
    <cellStyle name="Total 8 18" xfId="58840"/>
    <cellStyle name="Total 8 19" xfId="58841"/>
    <cellStyle name="Total 8 2" xfId="58842"/>
    <cellStyle name="Total 8 2 10" xfId="58843"/>
    <cellStyle name="Total 8 2 11" xfId="58844"/>
    <cellStyle name="Total 8 2 12" xfId="58845"/>
    <cellStyle name="Total 8 2 13" xfId="58846"/>
    <cellStyle name="Total 8 2 14" xfId="58847"/>
    <cellStyle name="Total 8 2 15" xfId="58848"/>
    <cellStyle name="Total 8 2 16" xfId="58849"/>
    <cellStyle name="Total 8 2 17" xfId="58850"/>
    <cellStyle name="Total 8 2 18" xfId="58851"/>
    <cellStyle name="Total 8 2 19" xfId="58852"/>
    <cellStyle name="Total 8 2 2" xfId="58853"/>
    <cellStyle name="Total 8 2 2 10" xfId="58854"/>
    <cellStyle name="Total 8 2 2 11" xfId="58855"/>
    <cellStyle name="Total 8 2 2 12" xfId="58856"/>
    <cellStyle name="Total 8 2 2 13" xfId="58857"/>
    <cellStyle name="Total 8 2 2 14" xfId="58858"/>
    <cellStyle name="Total 8 2 2 15" xfId="58859"/>
    <cellStyle name="Total 8 2 2 16" xfId="58860"/>
    <cellStyle name="Total 8 2 2 17" xfId="58861"/>
    <cellStyle name="Total 8 2 2 18" xfId="58862"/>
    <cellStyle name="Total 8 2 2 19" xfId="58863"/>
    <cellStyle name="Total 8 2 2 2" xfId="58864"/>
    <cellStyle name="Total 8 2 2 2 10" xfId="58865"/>
    <cellStyle name="Total 8 2 2 2 11" xfId="58866"/>
    <cellStyle name="Total 8 2 2 2 12" xfId="58867"/>
    <cellStyle name="Total 8 2 2 2 13" xfId="58868"/>
    <cellStyle name="Total 8 2 2 2 14" xfId="58869"/>
    <cellStyle name="Total 8 2 2 2 15" xfId="58870"/>
    <cellStyle name="Total 8 2 2 2 16" xfId="58871"/>
    <cellStyle name="Total 8 2 2 2 17" xfId="58872"/>
    <cellStyle name="Total 8 2 2 2 18" xfId="58873"/>
    <cellStyle name="Total 8 2 2 2 19" xfId="58874"/>
    <cellStyle name="Total 8 2 2 2 2" xfId="58875"/>
    <cellStyle name="Total 8 2 2 2 20" xfId="58876"/>
    <cellStyle name="Total 8 2 2 2 21" xfId="58877"/>
    <cellStyle name="Total 8 2 2 2 3" xfId="58878"/>
    <cellStyle name="Total 8 2 2 2 4" xfId="58879"/>
    <cellStyle name="Total 8 2 2 2 5" xfId="58880"/>
    <cellStyle name="Total 8 2 2 2 6" xfId="58881"/>
    <cellStyle name="Total 8 2 2 2 7" xfId="58882"/>
    <cellStyle name="Total 8 2 2 2 8" xfId="58883"/>
    <cellStyle name="Total 8 2 2 2 9" xfId="58884"/>
    <cellStyle name="Total 8 2 2 20" xfId="58885"/>
    <cellStyle name="Total 8 2 2 21" xfId="58886"/>
    <cellStyle name="Total 8 2 2 22" xfId="58887"/>
    <cellStyle name="Total 8 2 2 3" xfId="58888"/>
    <cellStyle name="Total 8 2 2 4" xfId="58889"/>
    <cellStyle name="Total 8 2 2 5" xfId="58890"/>
    <cellStyle name="Total 8 2 2 6" xfId="58891"/>
    <cellStyle name="Total 8 2 2 7" xfId="58892"/>
    <cellStyle name="Total 8 2 2 8" xfId="58893"/>
    <cellStyle name="Total 8 2 2 9" xfId="58894"/>
    <cellStyle name="Total 8 2 20" xfId="58895"/>
    <cellStyle name="Total 8 2 21" xfId="58896"/>
    <cellStyle name="Total 8 2 22" xfId="58897"/>
    <cellStyle name="Total 8 2 23" xfId="58898"/>
    <cellStyle name="Total 8 2 3" xfId="58899"/>
    <cellStyle name="Total 8 2 4" xfId="58900"/>
    <cellStyle name="Total 8 2 5" xfId="58901"/>
    <cellStyle name="Total 8 2 6" xfId="58902"/>
    <cellStyle name="Total 8 2 7" xfId="58903"/>
    <cellStyle name="Total 8 2 8" xfId="58904"/>
    <cellStyle name="Total 8 2 9" xfId="58905"/>
    <cellStyle name="Total 8 20" xfId="58906"/>
    <cellStyle name="Total 8 21" xfId="58907"/>
    <cellStyle name="Total 8 22" xfId="58908"/>
    <cellStyle name="Total 8 23" xfId="58909"/>
    <cellStyle name="Total 8 24" xfId="58910"/>
    <cellStyle name="Total 8 25" xfId="58911"/>
    <cellStyle name="Total 8 3" xfId="58912"/>
    <cellStyle name="Total 8 3 10" xfId="58913"/>
    <cellStyle name="Total 8 3 11" xfId="58914"/>
    <cellStyle name="Total 8 3 12" xfId="58915"/>
    <cellStyle name="Total 8 3 13" xfId="58916"/>
    <cellStyle name="Total 8 3 14" xfId="58917"/>
    <cellStyle name="Total 8 3 15" xfId="58918"/>
    <cellStyle name="Total 8 3 16" xfId="58919"/>
    <cellStyle name="Total 8 3 17" xfId="58920"/>
    <cellStyle name="Total 8 3 18" xfId="58921"/>
    <cellStyle name="Total 8 3 19" xfId="58922"/>
    <cellStyle name="Total 8 3 2" xfId="58923"/>
    <cellStyle name="Total 8 3 2 10" xfId="58924"/>
    <cellStyle name="Total 8 3 2 11" xfId="58925"/>
    <cellStyle name="Total 8 3 2 12" xfId="58926"/>
    <cellStyle name="Total 8 3 2 13" xfId="58927"/>
    <cellStyle name="Total 8 3 2 14" xfId="58928"/>
    <cellStyle name="Total 8 3 2 15" xfId="58929"/>
    <cellStyle name="Total 8 3 2 16" xfId="58930"/>
    <cellStyle name="Total 8 3 2 17" xfId="58931"/>
    <cellStyle name="Total 8 3 2 18" xfId="58932"/>
    <cellStyle name="Total 8 3 2 19" xfId="58933"/>
    <cellStyle name="Total 8 3 2 2" xfId="58934"/>
    <cellStyle name="Total 8 3 2 20" xfId="58935"/>
    <cellStyle name="Total 8 3 2 21" xfId="58936"/>
    <cellStyle name="Total 8 3 2 3" xfId="58937"/>
    <cellStyle name="Total 8 3 2 4" xfId="58938"/>
    <cellStyle name="Total 8 3 2 5" xfId="58939"/>
    <cellStyle name="Total 8 3 2 6" xfId="58940"/>
    <cellStyle name="Total 8 3 2 7" xfId="58941"/>
    <cellStyle name="Total 8 3 2 8" xfId="58942"/>
    <cellStyle name="Total 8 3 2 9" xfId="58943"/>
    <cellStyle name="Total 8 3 20" xfId="58944"/>
    <cellStyle name="Total 8 3 21" xfId="58945"/>
    <cellStyle name="Total 8 3 22" xfId="58946"/>
    <cellStyle name="Total 8 3 3" xfId="58947"/>
    <cellStyle name="Total 8 3 4" xfId="58948"/>
    <cellStyle name="Total 8 3 5" xfId="58949"/>
    <cellStyle name="Total 8 3 6" xfId="58950"/>
    <cellStyle name="Total 8 3 7" xfId="58951"/>
    <cellStyle name="Total 8 3 8" xfId="58952"/>
    <cellStyle name="Total 8 3 9" xfId="58953"/>
    <cellStyle name="Total 8 4" xfId="58954"/>
    <cellStyle name="Total 8 5" xfId="58955"/>
    <cellStyle name="Total 8 6" xfId="58956"/>
    <cellStyle name="Total 8 7" xfId="58957"/>
    <cellStyle name="Total 8 8" xfId="58958"/>
    <cellStyle name="Total 8 9" xfId="58959"/>
    <cellStyle name="Total 9" xfId="58960"/>
    <cellStyle name="Total 9 10" xfId="58961"/>
    <cellStyle name="Total 9 11" xfId="58962"/>
    <cellStyle name="Total 9 12" xfId="58963"/>
    <cellStyle name="Total 9 13" xfId="58964"/>
    <cellStyle name="Total 9 14" xfId="58965"/>
    <cellStyle name="Total 9 15" xfId="58966"/>
    <cellStyle name="Total 9 16" xfId="58967"/>
    <cellStyle name="Total 9 17" xfId="58968"/>
    <cellStyle name="Total 9 18" xfId="58969"/>
    <cellStyle name="Total 9 19" xfId="58970"/>
    <cellStyle name="Total 9 2" xfId="58971"/>
    <cellStyle name="Total 9 2 10" xfId="58972"/>
    <cellStyle name="Total 9 2 11" xfId="58973"/>
    <cellStyle name="Total 9 2 12" xfId="58974"/>
    <cellStyle name="Total 9 2 13" xfId="58975"/>
    <cellStyle name="Total 9 2 14" xfId="58976"/>
    <cellStyle name="Total 9 2 15" xfId="58977"/>
    <cellStyle name="Total 9 2 16" xfId="58978"/>
    <cellStyle name="Total 9 2 17" xfId="58979"/>
    <cellStyle name="Total 9 2 18" xfId="58980"/>
    <cellStyle name="Total 9 2 19" xfId="58981"/>
    <cellStyle name="Total 9 2 2" xfId="58982"/>
    <cellStyle name="Total 9 2 2 10" xfId="58983"/>
    <cellStyle name="Total 9 2 2 11" xfId="58984"/>
    <cellStyle name="Total 9 2 2 12" xfId="58985"/>
    <cellStyle name="Total 9 2 2 13" xfId="58986"/>
    <cellStyle name="Total 9 2 2 14" xfId="58987"/>
    <cellStyle name="Total 9 2 2 15" xfId="58988"/>
    <cellStyle name="Total 9 2 2 16" xfId="58989"/>
    <cellStyle name="Total 9 2 2 17" xfId="58990"/>
    <cellStyle name="Total 9 2 2 18" xfId="58991"/>
    <cellStyle name="Total 9 2 2 19" xfId="58992"/>
    <cellStyle name="Total 9 2 2 2" xfId="58993"/>
    <cellStyle name="Total 9 2 2 2 10" xfId="58994"/>
    <cellStyle name="Total 9 2 2 2 11" xfId="58995"/>
    <cellStyle name="Total 9 2 2 2 12" xfId="58996"/>
    <cellStyle name="Total 9 2 2 2 13" xfId="58997"/>
    <cellStyle name="Total 9 2 2 2 14" xfId="58998"/>
    <cellStyle name="Total 9 2 2 2 15" xfId="58999"/>
    <cellStyle name="Total 9 2 2 2 16" xfId="59000"/>
    <cellStyle name="Total 9 2 2 2 17" xfId="59001"/>
    <cellStyle name="Total 9 2 2 2 18" xfId="59002"/>
    <cellStyle name="Total 9 2 2 2 19" xfId="59003"/>
    <cellStyle name="Total 9 2 2 2 2" xfId="59004"/>
    <cellStyle name="Total 9 2 2 2 20" xfId="59005"/>
    <cellStyle name="Total 9 2 2 2 21" xfId="59006"/>
    <cellStyle name="Total 9 2 2 2 3" xfId="59007"/>
    <cellStyle name="Total 9 2 2 2 4" xfId="59008"/>
    <cellStyle name="Total 9 2 2 2 5" xfId="59009"/>
    <cellStyle name="Total 9 2 2 2 6" xfId="59010"/>
    <cellStyle name="Total 9 2 2 2 7" xfId="59011"/>
    <cellStyle name="Total 9 2 2 2 8" xfId="59012"/>
    <cellStyle name="Total 9 2 2 2 9" xfId="59013"/>
    <cellStyle name="Total 9 2 2 20" xfId="59014"/>
    <cellStyle name="Total 9 2 2 21" xfId="59015"/>
    <cellStyle name="Total 9 2 2 22" xfId="59016"/>
    <cellStyle name="Total 9 2 2 3" xfId="59017"/>
    <cellStyle name="Total 9 2 2 4" xfId="59018"/>
    <cellStyle name="Total 9 2 2 5" xfId="59019"/>
    <cellStyle name="Total 9 2 2 6" xfId="59020"/>
    <cellStyle name="Total 9 2 2 7" xfId="59021"/>
    <cellStyle name="Total 9 2 2 8" xfId="59022"/>
    <cellStyle name="Total 9 2 2 9" xfId="59023"/>
    <cellStyle name="Total 9 2 20" xfId="59024"/>
    <cellStyle name="Total 9 2 21" xfId="59025"/>
    <cellStyle name="Total 9 2 22" xfId="59026"/>
    <cellStyle name="Total 9 2 23" xfId="59027"/>
    <cellStyle name="Total 9 2 3" xfId="59028"/>
    <cellStyle name="Total 9 2 4" xfId="59029"/>
    <cellStyle name="Total 9 2 5" xfId="59030"/>
    <cellStyle name="Total 9 2 6" xfId="59031"/>
    <cellStyle name="Total 9 2 7" xfId="59032"/>
    <cellStyle name="Total 9 2 8" xfId="59033"/>
    <cellStyle name="Total 9 2 9" xfId="59034"/>
    <cellStyle name="Total 9 20" xfId="59035"/>
    <cellStyle name="Total 9 21" xfId="59036"/>
    <cellStyle name="Total 9 22" xfId="59037"/>
    <cellStyle name="Total 9 23" xfId="59038"/>
    <cellStyle name="Total 9 24" xfId="59039"/>
    <cellStyle name="Total 9 25" xfId="59040"/>
    <cellStyle name="Total 9 3" xfId="59041"/>
    <cellStyle name="Total 9 3 10" xfId="59042"/>
    <cellStyle name="Total 9 3 11" xfId="59043"/>
    <cellStyle name="Total 9 3 12" xfId="59044"/>
    <cellStyle name="Total 9 3 13" xfId="59045"/>
    <cellStyle name="Total 9 3 14" xfId="59046"/>
    <cellStyle name="Total 9 3 15" xfId="59047"/>
    <cellStyle name="Total 9 3 16" xfId="59048"/>
    <cellStyle name="Total 9 3 17" xfId="59049"/>
    <cellStyle name="Total 9 3 18" xfId="59050"/>
    <cellStyle name="Total 9 3 19" xfId="59051"/>
    <cellStyle name="Total 9 3 2" xfId="59052"/>
    <cellStyle name="Total 9 3 2 10" xfId="59053"/>
    <cellStyle name="Total 9 3 2 11" xfId="59054"/>
    <cellStyle name="Total 9 3 2 12" xfId="59055"/>
    <cellStyle name="Total 9 3 2 13" xfId="59056"/>
    <cellStyle name="Total 9 3 2 14" xfId="59057"/>
    <cellStyle name="Total 9 3 2 15" xfId="59058"/>
    <cellStyle name="Total 9 3 2 16" xfId="59059"/>
    <cellStyle name="Total 9 3 2 17" xfId="59060"/>
    <cellStyle name="Total 9 3 2 18" xfId="59061"/>
    <cellStyle name="Total 9 3 2 19" xfId="59062"/>
    <cellStyle name="Total 9 3 2 2" xfId="59063"/>
    <cellStyle name="Total 9 3 2 20" xfId="59064"/>
    <cellStyle name="Total 9 3 2 21" xfId="59065"/>
    <cellStyle name="Total 9 3 2 3" xfId="59066"/>
    <cellStyle name="Total 9 3 2 4" xfId="59067"/>
    <cellStyle name="Total 9 3 2 5" xfId="59068"/>
    <cellStyle name="Total 9 3 2 6" xfId="59069"/>
    <cellStyle name="Total 9 3 2 7" xfId="59070"/>
    <cellStyle name="Total 9 3 2 8" xfId="59071"/>
    <cellStyle name="Total 9 3 2 9" xfId="59072"/>
    <cellStyle name="Total 9 3 20" xfId="59073"/>
    <cellStyle name="Total 9 3 21" xfId="59074"/>
    <cellStyle name="Total 9 3 22" xfId="59075"/>
    <cellStyle name="Total 9 3 3" xfId="59076"/>
    <cellStyle name="Total 9 3 4" xfId="59077"/>
    <cellStyle name="Total 9 3 5" xfId="59078"/>
    <cellStyle name="Total 9 3 6" xfId="59079"/>
    <cellStyle name="Total 9 3 7" xfId="59080"/>
    <cellStyle name="Total 9 3 8" xfId="59081"/>
    <cellStyle name="Total 9 3 9" xfId="59082"/>
    <cellStyle name="Total 9 4" xfId="59083"/>
    <cellStyle name="Total 9 5" xfId="59084"/>
    <cellStyle name="Total 9 6" xfId="59085"/>
    <cellStyle name="Total 9 7" xfId="59086"/>
    <cellStyle name="Total 9 8" xfId="59087"/>
    <cellStyle name="Total 9 9" xfId="59088"/>
    <cellStyle name="Totals" xfId="59089"/>
    <cellStyle name="Totals 2" xfId="59090"/>
    <cellStyle name="Totals 2 2" xfId="59091"/>
    <cellStyle name="Totals 2 2 10" xfId="59092"/>
    <cellStyle name="Totals 2 2 11" xfId="59093"/>
    <cellStyle name="Totals 2 2 12" xfId="59094"/>
    <cellStyle name="Totals 2 2 13" xfId="59095"/>
    <cellStyle name="Totals 2 2 14" xfId="59096"/>
    <cellStyle name="Totals 2 2 15" xfId="59097"/>
    <cellStyle name="Totals 2 2 16" xfId="59098"/>
    <cellStyle name="Totals 2 2 17" xfId="59099"/>
    <cellStyle name="Totals 2 2 18" xfId="59100"/>
    <cellStyle name="Totals 2 2 19" xfId="59101"/>
    <cellStyle name="Totals 2 2 2" xfId="59102"/>
    <cellStyle name="Totals 2 2 20" xfId="59103"/>
    <cellStyle name="Totals 2 2 21" xfId="59104"/>
    <cellStyle name="Totals 2 2 22" xfId="59105"/>
    <cellStyle name="Totals 2 2 23" xfId="59106"/>
    <cellStyle name="Totals 2 2 24" xfId="59107"/>
    <cellStyle name="Totals 2 2 25" xfId="59108"/>
    <cellStyle name="Totals 2 2 26" xfId="59109"/>
    <cellStyle name="Totals 2 2 27" xfId="59110"/>
    <cellStyle name="Totals 2 2 28" xfId="59111"/>
    <cellStyle name="Totals 2 2 29" xfId="59112"/>
    <cellStyle name="Totals 2 2 3" xfId="59113"/>
    <cellStyle name="Totals 2 2 30" xfId="59114"/>
    <cellStyle name="Totals 2 2 31" xfId="59115"/>
    <cellStyle name="Totals 2 2 32" xfId="59116"/>
    <cellStyle name="Totals 2 2 33" xfId="59117"/>
    <cellStyle name="Totals 2 2 34" xfId="59118"/>
    <cellStyle name="Totals 2 2 35" xfId="59119"/>
    <cellStyle name="Totals 2 2 36" xfId="59120"/>
    <cellStyle name="Totals 2 2 37" xfId="59121"/>
    <cellStyle name="Totals 2 2 38" xfId="59122"/>
    <cellStyle name="Totals 2 2 39" xfId="59123"/>
    <cellStyle name="Totals 2 2 4" xfId="59124"/>
    <cellStyle name="Totals 2 2 40" xfId="59125"/>
    <cellStyle name="Totals 2 2 41" xfId="59126"/>
    <cellStyle name="Totals 2 2 42" xfId="59127"/>
    <cellStyle name="Totals 2 2 43" xfId="59128"/>
    <cellStyle name="Totals 2 2 44" xfId="59129"/>
    <cellStyle name="Totals 2 2 45" xfId="59130"/>
    <cellStyle name="Totals 2 2 46" xfId="59131"/>
    <cellStyle name="Totals 2 2 47" xfId="59132"/>
    <cellStyle name="Totals 2 2 48" xfId="59133"/>
    <cellStyle name="Totals 2 2 5" xfId="59134"/>
    <cellStyle name="Totals 2 2 6" xfId="59135"/>
    <cellStyle name="Totals 2 2 7" xfId="59136"/>
    <cellStyle name="Totals 2 2 8" xfId="59137"/>
    <cellStyle name="Totals 2 2 9" xfId="59138"/>
    <cellStyle name="TotCol - Style5" xfId="59139"/>
    <cellStyle name="TotRow - Style4" xfId="59140"/>
    <cellStyle name="TotRow - Style4 10" xfId="59141"/>
    <cellStyle name="TotRow - Style4 11" xfId="59142"/>
    <cellStyle name="TotRow - Style4 12" xfId="59143"/>
    <cellStyle name="TotRow - Style4 13" xfId="59144"/>
    <cellStyle name="TotRow - Style4 14" xfId="59145"/>
    <cellStyle name="TotRow - Style4 15" xfId="59146"/>
    <cellStyle name="TotRow - Style4 16" xfId="59147"/>
    <cellStyle name="TotRow - Style4 17" xfId="59148"/>
    <cellStyle name="TotRow - Style4 18" xfId="59149"/>
    <cellStyle name="TotRow - Style4 19" xfId="59150"/>
    <cellStyle name="TotRow - Style4 2" xfId="59151"/>
    <cellStyle name="TotRow - Style4 2 10" xfId="59152"/>
    <cellStyle name="TotRow - Style4 2 11" xfId="59153"/>
    <cellStyle name="TotRow - Style4 2 12" xfId="59154"/>
    <cellStyle name="TotRow - Style4 2 13" xfId="59155"/>
    <cellStyle name="TotRow - Style4 2 14" xfId="59156"/>
    <cellStyle name="TotRow - Style4 2 15" xfId="59157"/>
    <cellStyle name="TotRow - Style4 2 16" xfId="59158"/>
    <cellStyle name="TotRow - Style4 2 17" xfId="59159"/>
    <cellStyle name="TotRow - Style4 2 18" xfId="59160"/>
    <cellStyle name="TotRow - Style4 2 19" xfId="59161"/>
    <cellStyle name="TotRow - Style4 2 2" xfId="59162"/>
    <cellStyle name="TotRow - Style4 2 2 10" xfId="59163"/>
    <cellStyle name="TotRow - Style4 2 2 11" xfId="59164"/>
    <cellStyle name="TotRow - Style4 2 2 12" xfId="59165"/>
    <cellStyle name="TotRow - Style4 2 2 13" xfId="59166"/>
    <cellStyle name="TotRow - Style4 2 2 14" xfId="59167"/>
    <cellStyle name="TotRow - Style4 2 2 15" xfId="59168"/>
    <cellStyle name="TotRow - Style4 2 2 16" xfId="59169"/>
    <cellStyle name="TotRow - Style4 2 2 17" xfId="59170"/>
    <cellStyle name="TotRow - Style4 2 2 18" xfId="59171"/>
    <cellStyle name="TotRow - Style4 2 2 19" xfId="59172"/>
    <cellStyle name="TotRow - Style4 2 2 2" xfId="59173"/>
    <cellStyle name="TotRow - Style4 2 2 20" xfId="59174"/>
    <cellStyle name="TotRow - Style4 2 2 21" xfId="59175"/>
    <cellStyle name="TotRow - Style4 2 2 22" xfId="59176"/>
    <cellStyle name="TotRow - Style4 2 2 23" xfId="59177"/>
    <cellStyle name="TotRow - Style4 2 2 24" xfId="59178"/>
    <cellStyle name="TotRow - Style4 2 2 25" xfId="59179"/>
    <cellStyle name="TotRow - Style4 2 2 26" xfId="59180"/>
    <cellStyle name="TotRow - Style4 2 2 27" xfId="59181"/>
    <cellStyle name="TotRow - Style4 2 2 28" xfId="59182"/>
    <cellStyle name="TotRow - Style4 2 2 29" xfId="59183"/>
    <cellStyle name="TotRow - Style4 2 2 3" xfId="59184"/>
    <cellStyle name="TotRow - Style4 2 2 30" xfId="59185"/>
    <cellStyle name="TotRow - Style4 2 2 31" xfId="59186"/>
    <cellStyle name="TotRow - Style4 2 2 32" xfId="59187"/>
    <cellStyle name="TotRow - Style4 2 2 33" xfId="59188"/>
    <cellStyle name="TotRow - Style4 2 2 34" xfId="59189"/>
    <cellStyle name="TotRow - Style4 2 2 35" xfId="59190"/>
    <cellStyle name="TotRow - Style4 2 2 36" xfId="59191"/>
    <cellStyle name="TotRow - Style4 2 2 37" xfId="59192"/>
    <cellStyle name="TotRow - Style4 2 2 38" xfId="59193"/>
    <cellStyle name="TotRow - Style4 2 2 39" xfId="59194"/>
    <cellStyle name="TotRow - Style4 2 2 4" xfId="59195"/>
    <cellStyle name="TotRow - Style4 2 2 40" xfId="59196"/>
    <cellStyle name="TotRow - Style4 2 2 41" xfId="59197"/>
    <cellStyle name="TotRow - Style4 2 2 42" xfId="59198"/>
    <cellStyle name="TotRow - Style4 2 2 43" xfId="59199"/>
    <cellStyle name="TotRow - Style4 2 2 44" xfId="59200"/>
    <cellStyle name="TotRow - Style4 2 2 45" xfId="59201"/>
    <cellStyle name="TotRow - Style4 2 2 46" xfId="59202"/>
    <cellStyle name="TotRow - Style4 2 2 47" xfId="59203"/>
    <cellStyle name="TotRow - Style4 2 2 48" xfId="59204"/>
    <cellStyle name="TotRow - Style4 2 2 49" xfId="59205"/>
    <cellStyle name="TotRow - Style4 2 2 5" xfId="59206"/>
    <cellStyle name="TotRow - Style4 2 2 6" xfId="59207"/>
    <cellStyle name="TotRow - Style4 2 2 7" xfId="59208"/>
    <cellStyle name="TotRow - Style4 2 2 8" xfId="59209"/>
    <cellStyle name="TotRow - Style4 2 2 9" xfId="59210"/>
    <cellStyle name="TotRow - Style4 2 20" xfId="59211"/>
    <cellStyle name="TotRow - Style4 2 21" xfId="59212"/>
    <cellStyle name="TotRow - Style4 2 22" xfId="59213"/>
    <cellStyle name="TotRow - Style4 2 23" xfId="59214"/>
    <cellStyle name="TotRow - Style4 2 24" xfId="59215"/>
    <cellStyle name="TotRow - Style4 2 25" xfId="59216"/>
    <cellStyle name="TotRow - Style4 2 26" xfId="59217"/>
    <cellStyle name="TotRow - Style4 2 27" xfId="59218"/>
    <cellStyle name="TotRow - Style4 2 28" xfId="59219"/>
    <cellStyle name="TotRow - Style4 2 29" xfId="59220"/>
    <cellStyle name="TotRow - Style4 2 3" xfId="59221"/>
    <cellStyle name="TotRow - Style4 2 30" xfId="59222"/>
    <cellStyle name="TotRow - Style4 2 31" xfId="59223"/>
    <cellStyle name="TotRow - Style4 2 32" xfId="59224"/>
    <cellStyle name="TotRow - Style4 2 33" xfId="59225"/>
    <cellStyle name="TotRow - Style4 2 34" xfId="59226"/>
    <cellStyle name="TotRow - Style4 2 35" xfId="59227"/>
    <cellStyle name="TotRow - Style4 2 36" xfId="59228"/>
    <cellStyle name="TotRow - Style4 2 37" xfId="59229"/>
    <cellStyle name="TotRow - Style4 2 38" xfId="59230"/>
    <cellStyle name="TotRow - Style4 2 39" xfId="59231"/>
    <cellStyle name="TotRow - Style4 2 4" xfId="59232"/>
    <cellStyle name="TotRow - Style4 2 40" xfId="59233"/>
    <cellStyle name="TotRow - Style4 2 41" xfId="59234"/>
    <cellStyle name="TotRow - Style4 2 42" xfId="59235"/>
    <cellStyle name="TotRow - Style4 2 43" xfId="59236"/>
    <cellStyle name="TotRow - Style4 2 44" xfId="59237"/>
    <cellStyle name="TotRow - Style4 2 45" xfId="59238"/>
    <cellStyle name="TotRow - Style4 2 46" xfId="59239"/>
    <cellStyle name="TotRow - Style4 2 47" xfId="59240"/>
    <cellStyle name="TotRow - Style4 2 48" xfId="59241"/>
    <cellStyle name="TotRow - Style4 2 49" xfId="59242"/>
    <cellStyle name="TotRow - Style4 2 5" xfId="59243"/>
    <cellStyle name="TotRow - Style4 2 50" xfId="59244"/>
    <cellStyle name="TotRow - Style4 2 6" xfId="59245"/>
    <cellStyle name="TotRow - Style4 2 7" xfId="59246"/>
    <cellStyle name="TotRow - Style4 2 8" xfId="59247"/>
    <cellStyle name="TotRow - Style4 2 9" xfId="59248"/>
    <cellStyle name="TotRow - Style4 20" xfId="59249"/>
    <cellStyle name="TotRow - Style4 21" xfId="59250"/>
    <cellStyle name="TotRow - Style4 22" xfId="59251"/>
    <cellStyle name="TotRow - Style4 23" xfId="59252"/>
    <cellStyle name="TotRow - Style4 24" xfId="59253"/>
    <cellStyle name="TotRow - Style4 25" xfId="59254"/>
    <cellStyle name="TotRow - Style4 26" xfId="59255"/>
    <cellStyle name="TotRow - Style4 27" xfId="59256"/>
    <cellStyle name="TotRow - Style4 28" xfId="59257"/>
    <cellStyle name="TotRow - Style4 29" xfId="59258"/>
    <cellStyle name="TotRow - Style4 3" xfId="59259"/>
    <cellStyle name="TotRow - Style4 3 2" xfId="59260"/>
    <cellStyle name="TotRow - Style4 3 3" xfId="59261"/>
    <cellStyle name="TotRow - Style4 3 4" xfId="59262"/>
    <cellStyle name="TotRow - Style4 3 5" xfId="59263"/>
    <cellStyle name="TotRow - Style4 3 6" xfId="59264"/>
    <cellStyle name="TotRow - Style4 30" xfId="59265"/>
    <cellStyle name="TotRow - Style4 31" xfId="59266"/>
    <cellStyle name="TotRow - Style4 32" xfId="59267"/>
    <cellStyle name="TotRow - Style4 33" xfId="59268"/>
    <cellStyle name="TotRow - Style4 34" xfId="59269"/>
    <cellStyle name="TotRow - Style4 35" xfId="59270"/>
    <cellStyle name="TotRow - Style4 36" xfId="59271"/>
    <cellStyle name="TotRow - Style4 37" xfId="59272"/>
    <cellStyle name="TotRow - Style4 38" xfId="59273"/>
    <cellStyle name="TotRow - Style4 39" xfId="59274"/>
    <cellStyle name="TotRow - Style4 4" xfId="59275"/>
    <cellStyle name="TotRow - Style4 4 2" xfId="59276"/>
    <cellStyle name="TotRow - Style4 4 3" xfId="59277"/>
    <cellStyle name="TotRow - Style4 4 4" xfId="59278"/>
    <cellStyle name="TotRow - Style4 4 5" xfId="59279"/>
    <cellStyle name="TotRow - Style4 4 6" xfId="59280"/>
    <cellStyle name="TotRow - Style4 40" xfId="59281"/>
    <cellStyle name="TotRow - Style4 41" xfId="59282"/>
    <cellStyle name="TotRow - Style4 42" xfId="59283"/>
    <cellStyle name="TotRow - Style4 43" xfId="59284"/>
    <cellStyle name="TotRow - Style4 44" xfId="59285"/>
    <cellStyle name="TotRow - Style4 45" xfId="59286"/>
    <cellStyle name="TotRow - Style4 46" xfId="59287"/>
    <cellStyle name="TotRow - Style4 47" xfId="59288"/>
    <cellStyle name="TotRow - Style4 5" xfId="59289"/>
    <cellStyle name="TotRow - Style4 6" xfId="59290"/>
    <cellStyle name="TotRow - Style4 7" xfId="59291"/>
    <cellStyle name="TotRow - Style4 8" xfId="59292"/>
    <cellStyle name="TotRow - Style4 9" xfId="59293"/>
    <cellStyle name="Under Construction Flag" xfId="59294"/>
    <cellStyle name="Unit" xfId="59295"/>
    <cellStyle name="Unused_Cells" xfId="59296"/>
    <cellStyle name="UserInstructions" xfId="59297"/>
    <cellStyle name="Valuta (0)" xfId="59298"/>
    <cellStyle name="Very Large" xfId="59299"/>
    <cellStyle name="Very Large 2" xfId="59300"/>
    <cellStyle name="Very Large 2 2" xfId="59301"/>
    <cellStyle name="Währung [0]_BB Financial Summary Template" xfId="59302"/>
    <cellStyle name="Währung_BB Financial Summary Template" xfId="59303"/>
    <cellStyle name="Warning" xfId="59304"/>
    <cellStyle name="Warning 2" xfId="59305"/>
    <cellStyle name="Warning Text 2" xfId="59306"/>
    <cellStyle name="Warning Text 3" xfId="59307"/>
    <cellStyle name="Warnings" xfId="59308"/>
    <cellStyle name="Webdings" xfId="59309"/>
    <cellStyle name="Webdings 2" xfId="59310"/>
    <cellStyle name="whole number" xfId="59311"/>
    <cellStyle name="WingDings" xfId="59312"/>
    <cellStyle name="WingDings 2" xfId="59313"/>
    <cellStyle name="WIP" xfId="59314"/>
    <cellStyle name="WIP 2" xfId="59315"/>
    <cellStyle name="WIP 3" xfId="59316"/>
    <cellStyle name="WIP 4" xfId="59317"/>
    <cellStyle name="X.lookup/units" xfId="59318"/>
    <cellStyle name="X.rangename" xfId="59319"/>
    <cellStyle name="X.usernotes" xfId="59320"/>
    <cellStyle name="Y.check" xfId="59321"/>
    <cellStyle name="Y.inactive" xfId="59322"/>
    <cellStyle name="Z.devhighlight" xfId="59323"/>
    <cellStyle name="常规_I_Constant" xfId="59324"/>
  </cellStyles>
  <dxfs count="0"/>
  <tableStyles count="0" defaultTableStyle="TableStyleMedium2" defaultPivotStyle="PivotStyleLight16"/>
  <colors>
    <mruColors>
      <color rgb="FFCCFF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6666"/>
  </sheetPr>
  <dimension ref="B2:G50"/>
  <sheetViews>
    <sheetView showGridLines="0" zoomScale="85" zoomScaleNormal="85" workbookViewId="0">
      <pane ySplit="9" topLeftCell="A10" activePane="bottomLeft" state="frozen"/>
      <selection activeCell="A10" sqref="A10"/>
      <selection pane="bottomLeft" activeCell="E29" sqref="E29"/>
    </sheetView>
  </sheetViews>
  <sheetFormatPr defaultColWidth="9" defaultRowHeight="12.75" outlineLevelRow="1"/>
  <cols>
    <col min="1" max="1" width="2.85546875" style="3" customWidth="1"/>
    <col min="2" max="3" width="3" style="3" customWidth="1"/>
    <col min="4" max="4" width="10.140625" style="3" customWidth="1"/>
    <col min="5" max="5" width="61.85546875" style="3" customWidth="1"/>
    <col min="6" max="6" width="99" style="3" customWidth="1"/>
    <col min="7" max="7" width="10.28515625" style="3" customWidth="1"/>
    <col min="8" max="256" width="9" style="3"/>
    <col min="257" max="257" width="2.85546875" style="3" customWidth="1"/>
    <col min="258" max="260" width="3" style="3" customWidth="1"/>
    <col min="261" max="261" width="8.42578125" style="3" customWidth="1"/>
    <col min="262" max="262" width="99" style="3" customWidth="1"/>
    <col min="263" max="512" width="9" style="3"/>
    <col min="513" max="513" width="2.85546875" style="3" customWidth="1"/>
    <col min="514" max="516" width="3" style="3" customWidth="1"/>
    <col min="517" max="517" width="8.42578125" style="3" customWidth="1"/>
    <col min="518" max="518" width="99" style="3" customWidth="1"/>
    <col min="519" max="768" width="9" style="3"/>
    <col min="769" max="769" width="2.85546875" style="3" customWidth="1"/>
    <col min="770" max="772" width="3" style="3" customWidth="1"/>
    <col min="773" max="773" width="8.42578125" style="3" customWidth="1"/>
    <col min="774" max="774" width="99" style="3" customWidth="1"/>
    <col min="775" max="1024" width="9" style="3"/>
    <col min="1025" max="1025" width="2.85546875" style="3" customWidth="1"/>
    <col min="1026" max="1028" width="3" style="3" customWidth="1"/>
    <col min="1029" max="1029" width="8.42578125" style="3" customWidth="1"/>
    <col min="1030" max="1030" width="99" style="3" customWidth="1"/>
    <col min="1031" max="1280" width="9" style="3"/>
    <col min="1281" max="1281" width="2.85546875" style="3" customWidth="1"/>
    <col min="1282" max="1284" width="3" style="3" customWidth="1"/>
    <col min="1285" max="1285" width="8.42578125" style="3" customWidth="1"/>
    <col min="1286" max="1286" width="99" style="3" customWidth="1"/>
    <col min="1287" max="1536" width="9" style="3"/>
    <col min="1537" max="1537" width="2.85546875" style="3" customWidth="1"/>
    <col min="1538" max="1540" width="3" style="3" customWidth="1"/>
    <col min="1541" max="1541" width="8.42578125" style="3" customWidth="1"/>
    <col min="1542" max="1542" width="99" style="3" customWidth="1"/>
    <col min="1543" max="1792" width="9" style="3"/>
    <col min="1793" max="1793" width="2.85546875" style="3" customWidth="1"/>
    <col min="1794" max="1796" width="3" style="3" customWidth="1"/>
    <col min="1797" max="1797" width="8.42578125" style="3" customWidth="1"/>
    <col min="1798" max="1798" width="99" style="3" customWidth="1"/>
    <col min="1799" max="2048" width="9" style="3"/>
    <col min="2049" max="2049" width="2.85546875" style="3" customWidth="1"/>
    <col min="2050" max="2052" width="3" style="3" customWidth="1"/>
    <col min="2053" max="2053" width="8.42578125" style="3" customWidth="1"/>
    <col min="2054" max="2054" width="99" style="3" customWidth="1"/>
    <col min="2055" max="2304" width="9" style="3"/>
    <col min="2305" max="2305" width="2.85546875" style="3" customWidth="1"/>
    <col min="2306" max="2308" width="3" style="3" customWidth="1"/>
    <col min="2309" max="2309" width="8.42578125" style="3" customWidth="1"/>
    <col min="2310" max="2310" width="99" style="3" customWidth="1"/>
    <col min="2311" max="2560" width="9" style="3"/>
    <col min="2561" max="2561" width="2.85546875" style="3" customWidth="1"/>
    <col min="2562" max="2564" width="3" style="3" customWidth="1"/>
    <col min="2565" max="2565" width="8.42578125" style="3" customWidth="1"/>
    <col min="2566" max="2566" width="99" style="3" customWidth="1"/>
    <col min="2567" max="2816" width="9" style="3"/>
    <col min="2817" max="2817" width="2.85546875" style="3" customWidth="1"/>
    <col min="2818" max="2820" width="3" style="3" customWidth="1"/>
    <col min="2821" max="2821" width="8.42578125" style="3" customWidth="1"/>
    <col min="2822" max="2822" width="99" style="3" customWidth="1"/>
    <col min="2823" max="3072" width="9" style="3"/>
    <col min="3073" max="3073" width="2.85546875" style="3" customWidth="1"/>
    <col min="3074" max="3076" width="3" style="3" customWidth="1"/>
    <col min="3077" max="3077" width="8.42578125" style="3" customWidth="1"/>
    <col min="3078" max="3078" width="99" style="3" customWidth="1"/>
    <col min="3079" max="3328" width="9" style="3"/>
    <col min="3329" max="3329" width="2.85546875" style="3" customWidth="1"/>
    <col min="3330" max="3332" width="3" style="3" customWidth="1"/>
    <col min="3333" max="3333" width="8.42578125" style="3" customWidth="1"/>
    <col min="3334" max="3334" width="99" style="3" customWidth="1"/>
    <col min="3335" max="3584" width="9" style="3"/>
    <col min="3585" max="3585" width="2.85546875" style="3" customWidth="1"/>
    <col min="3586" max="3588" width="3" style="3" customWidth="1"/>
    <col min="3589" max="3589" width="8.42578125" style="3" customWidth="1"/>
    <col min="3590" max="3590" width="99" style="3" customWidth="1"/>
    <col min="3591" max="3840" width="9" style="3"/>
    <col min="3841" max="3841" width="2.85546875" style="3" customWidth="1"/>
    <col min="3842" max="3844" width="3" style="3" customWidth="1"/>
    <col min="3845" max="3845" width="8.42578125" style="3" customWidth="1"/>
    <col min="3846" max="3846" width="99" style="3" customWidth="1"/>
    <col min="3847" max="4096" width="9" style="3"/>
    <col min="4097" max="4097" width="2.85546875" style="3" customWidth="1"/>
    <col min="4098" max="4100" width="3" style="3" customWidth="1"/>
    <col min="4101" max="4101" width="8.42578125" style="3" customWidth="1"/>
    <col min="4102" max="4102" width="99" style="3" customWidth="1"/>
    <col min="4103" max="4352" width="9" style="3"/>
    <col min="4353" max="4353" width="2.85546875" style="3" customWidth="1"/>
    <col min="4354" max="4356" width="3" style="3" customWidth="1"/>
    <col min="4357" max="4357" width="8.42578125" style="3" customWidth="1"/>
    <col min="4358" max="4358" width="99" style="3" customWidth="1"/>
    <col min="4359" max="4608" width="9" style="3"/>
    <col min="4609" max="4609" width="2.85546875" style="3" customWidth="1"/>
    <col min="4610" max="4612" width="3" style="3" customWidth="1"/>
    <col min="4613" max="4613" width="8.42578125" style="3" customWidth="1"/>
    <col min="4614" max="4614" width="99" style="3" customWidth="1"/>
    <col min="4615" max="4864" width="9" style="3"/>
    <col min="4865" max="4865" width="2.85546875" style="3" customWidth="1"/>
    <col min="4866" max="4868" width="3" style="3" customWidth="1"/>
    <col min="4869" max="4869" width="8.42578125" style="3" customWidth="1"/>
    <col min="4870" max="4870" width="99" style="3" customWidth="1"/>
    <col min="4871" max="5120" width="9" style="3"/>
    <col min="5121" max="5121" width="2.85546875" style="3" customWidth="1"/>
    <col min="5122" max="5124" width="3" style="3" customWidth="1"/>
    <col min="5125" max="5125" width="8.42578125" style="3" customWidth="1"/>
    <col min="5126" max="5126" width="99" style="3" customWidth="1"/>
    <col min="5127" max="5376" width="9" style="3"/>
    <col min="5377" max="5377" width="2.85546875" style="3" customWidth="1"/>
    <col min="5378" max="5380" width="3" style="3" customWidth="1"/>
    <col min="5381" max="5381" width="8.42578125" style="3" customWidth="1"/>
    <col min="5382" max="5382" width="99" style="3" customWidth="1"/>
    <col min="5383" max="5632" width="9" style="3"/>
    <col min="5633" max="5633" width="2.85546875" style="3" customWidth="1"/>
    <col min="5634" max="5636" width="3" style="3" customWidth="1"/>
    <col min="5637" max="5637" width="8.42578125" style="3" customWidth="1"/>
    <col min="5638" max="5638" width="99" style="3" customWidth="1"/>
    <col min="5639" max="5888" width="9" style="3"/>
    <col min="5889" max="5889" width="2.85546875" style="3" customWidth="1"/>
    <col min="5890" max="5892" width="3" style="3" customWidth="1"/>
    <col min="5893" max="5893" width="8.42578125" style="3" customWidth="1"/>
    <col min="5894" max="5894" width="99" style="3" customWidth="1"/>
    <col min="5895" max="6144" width="9" style="3"/>
    <col min="6145" max="6145" width="2.85546875" style="3" customWidth="1"/>
    <col min="6146" max="6148" width="3" style="3" customWidth="1"/>
    <col min="6149" max="6149" width="8.42578125" style="3" customWidth="1"/>
    <col min="6150" max="6150" width="99" style="3" customWidth="1"/>
    <col min="6151" max="6400" width="9" style="3"/>
    <col min="6401" max="6401" width="2.85546875" style="3" customWidth="1"/>
    <col min="6402" max="6404" width="3" style="3" customWidth="1"/>
    <col min="6405" max="6405" width="8.42578125" style="3" customWidth="1"/>
    <col min="6406" max="6406" width="99" style="3" customWidth="1"/>
    <col min="6407" max="6656" width="9" style="3"/>
    <col min="6657" max="6657" width="2.85546875" style="3" customWidth="1"/>
    <col min="6658" max="6660" width="3" style="3" customWidth="1"/>
    <col min="6661" max="6661" width="8.42578125" style="3" customWidth="1"/>
    <col min="6662" max="6662" width="99" style="3" customWidth="1"/>
    <col min="6663" max="6912" width="9" style="3"/>
    <col min="6913" max="6913" width="2.85546875" style="3" customWidth="1"/>
    <col min="6914" max="6916" width="3" style="3" customWidth="1"/>
    <col min="6917" max="6917" width="8.42578125" style="3" customWidth="1"/>
    <col min="6918" max="6918" width="99" style="3" customWidth="1"/>
    <col min="6919" max="7168" width="9" style="3"/>
    <col min="7169" max="7169" width="2.85546875" style="3" customWidth="1"/>
    <col min="7170" max="7172" width="3" style="3" customWidth="1"/>
    <col min="7173" max="7173" width="8.42578125" style="3" customWidth="1"/>
    <col min="7174" max="7174" width="99" style="3" customWidth="1"/>
    <col min="7175" max="7424" width="9" style="3"/>
    <col min="7425" max="7425" width="2.85546875" style="3" customWidth="1"/>
    <col min="7426" max="7428" width="3" style="3" customWidth="1"/>
    <col min="7429" max="7429" width="8.42578125" style="3" customWidth="1"/>
    <col min="7430" max="7430" width="99" style="3" customWidth="1"/>
    <col min="7431" max="7680" width="9" style="3"/>
    <col min="7681" max="7681" width="2.85546875" style="3" customWidth="1"/>
    <col min="7682" max="7684" width="3" style="3" customWidth="1"/>
    <col min="7685" max="7685" width="8.42578125" style="3" customWidth="1"/>
    <col min="7686" max="7686" width="99" style="3" customWidth="1"/>
    <col min="7687" max="7936" width="9" style="3"/>
    <col min="7937" max="7937" width="2.85546875" style="3" customWidth="1"/>
    <col min="7938" max="7940" width="3" style="3" customWidth="1"/>
    <col min="7941" max="7941" width="8.42578125" style="3" customWidth="1"/>
    <col min="7942" max="7942" width="99" style="3" customWidth="1"/>
    <col min="7943" max="8192" width="9" style="3"/>
    <col min="8193" max="8193" width="2.85546875" style="3" customWidth="1"/>
    <col min="8194" max="8196" width="3" style="3" customWidth="1"/>
    <col min="8197" max="8197" width="8.42578125" style="3" customWidth="1"/>
    <col min="8198" max="8198" width="99" style="3" customWidth="1"/>
    <col min="8199" max="8448" width="9" style="3"/>
    <col min="8449" max="8449" width="2.85546875" style="3" customWidth="1"/>
    <col min="8450" max="8452" width="3" style="3" customWidth="1"/>
    <col min="8453" max="8453" width="8.42578125" style="3" customWidth="1"/>
    <col min="8454" max="8454" width="99" style="3" customWidth="1"/>
    <col min="8455" max="8704" width="9" style="3"/>
    <col min="8705" max="8705" width="2.85546875" style="3" customWidth="1"/>
    <col min="8706" max="8708" width="3" style="3" customWidth="1"/>
    <col min="8709" max="8709" width="8.42578125" style="3" customWidth="1"/>
    <col min="8710" max="8710" width="99" style="3" customWidth="1"/>
    <col min="8711" max="8960" width="9" style="3"/>
    <col min="8961" max="8961" width="2.85546875" style="3" customWidth="1"/>
    <col min="8962" max="8964" width="3" style="3" customWidth="1"/>
    <col min="8965" max="8965" width="8.42578125" style="3" customWidth="1"/>
    <col min="8966" max="8966" width="99" style="3" customWidth="1"/>
    <col min="8967" max="9216" width="9" style="3"/>
    <col min="9217" max="9217" width="2.85546875" style="3" customWidth="1"/>
    <col min="9218" max="9220" width="3" style="3" customWidth="1"/>
    <col min="9221" max="9221" width="8.42578125" style="3" customWidth="1"/>
    <col min="9222" max="9222" width="99" style="3" customWidth="1"/>
    <col min="9223" max="9472" width="9" style="3"/>
    <col min="9473" max="9473" width="2.85546875" style="3" customWidth="1"/>
    <col min="9474" max="9476" width="3" style="3" customWidth="1"/>
    <col min="9477" max="9477" width="8.42578125" style="3" customWidth="1"/>
    <col min="9478" max="9478" width="99" style="3" customWidth="1"/>
    <col min="9479" max="9728" width="9" style="3"/>
    <col min="9729" max="9729" width="2.85546875" style="3" customWidth="1"/>
    <col min="9730" max="9732" width="3" style="3" customWidth="1"/>
    <col min="9733" max="9733" width="8.42578125" style="3" customWidth="1"/>
    <col min="9734" max="9734" width="99" style="3" customWidth="1"/>
    <col min="9735" max="9984" width="9" style="3"/>
    <col min="9985" max="9985" width="2.85546875" style="3" customWidth="1"/>
    <col min="9986" max="9988" width="3" style="3" customWidth="1"/>
    <col min="9989" max="9989" width="8.42578125" style="3" customWidth="1"/>
    <col min="9990" max="9990" width="99" style="3" customWidth="1"/>
    <col min="9991" max="10240" width="9" style="3"/>
    <col min="10241" max="10241" width="2.85546875" style="3" customWidth="1"/>
    <col min="10242" max="10244" width="3" style="3" customWidth="1"/>
    <col min="10245" max="10245" width="8.42578125" style="3" customWidth="1"/>
    <col min="10246" max="10246" width="99" style="3" customWidth="1"/>
    <col min="10247" max="10496" width="9" style="3"/>
    <col min="10497" max="10497" width="2.85546875" style="3" customWidth="1"/>
    <col min="10498" max="10500" width="3" style="3" customWidth="1"/>
    <col min="10501" max="10501" width="8.42578125" style="3" customWidth="1"/>
    <col min="10502" max="10502" width="99" style="3" customWidth="1"/>
    <col min="10503" max="10752" width="9" style="3"/>
    <col min="10753" max="10753" width="2.85546875" style="3" customWidth="1"/>
    <col min="10754" max="10756" width="3" style="3" customWidth="1"/>
    <col min="10757" max="10757" width="8.42578125" style="3" customWidth="1"/>
    <col min="10758" max="10758" width="99" style="3" customWidth="1"/>
    <col min="10759" max="11008" width="9" style="3"/>
    <col min="11009" max="11009" width="2.85546875" style="3" customWidth="1"/>
    <col min="11010" max="11012" width="3" style="3" customWidth="1"/>
    <col min="11013" max="11013" width="8.42578125" style="3" customWidth="1"/>
    <col min="11014" max="11014" width="99" style="3" customWidth="1"/>
    <col min="11015" max="11264" width="9" style="3"/>
    <col min="11265" max="11265" width="2.85546875" style="3" customWidth="1"/>
    <col min="11266" max="11268" width="3" style="3" customWidth="1"/>
    <col min="11269" max="11269" width="8.42578125" style="3" customWidth="1"/>
    <col min="11270" max="11270" width="99" style="3" customWidth="1"/>
    <col min="11271" max="11520" width="9" style="3"/>
    <col min="11521" max="11521" width="2.85546875" style="3" customWidth="1"/>
    <col min="11522" max="11524" width="3" style="3" customWidth="1"/>
    <col min="11525" max="11525" width="8.42578125" style="3" customWidth="1"/>
    <col min="11526" max="11526" width="99" style="3" customWidth="1"/>
    <col min="11527" max="11776" width="9" style="3"/>
    <col min="11777" max="11777" width="2.85546875" style="3" customWidth="1"/>
    <col min="11778" max="11780" width="3" style="3" customWidth="1"/>
    <col min="11781" max="11781" width="8.42578125" style="3" customWidth="1"/>
    <col min="11782" max="11782" width="99" style="3" customWidth="1"/>
    <col min="11783" max="12032" width="9" style="3"/>
    <col min="12033" max="12033" width="2.85546875" style="3" customWidth="1"/>
    <col min="12034" max="12036" width="3" style="3" customWidth="1"/>
    <col min="12037" max="12037" width="8.42578125" style="3" customWidth="1"/>
    <col min="12038" max="12038" width="99" style="3" customWidth="1"/>
    <col min="12039" max="12288" width="9" style="3"/>
    <col min="12289" max="12289" width="2.85546875" style="3" customWidth="1"/>
    <col min="12290" max="12292" width="3" style="3" customWidth="1"/>
    <col min="12293" max="12293" width="8.42578125" style="3" customWidth="1"/>
    <col min="12294" max="12294" width="99" style="3" customWidth="1"/>
    <col min="12295" max="12544" width="9" style="3"/>
    <col min="12545" max="12545" width="2.85546875" style="3" customWidth="1"/>
    <col min="12546" max="12548" width="3" style="3" customWidth="1"/>
    <col min="12549" max="12549" width="8.42578125" style="3" customWidth="1"/>
    <col min="12550" max="12550" width="99" style="3" customWidth="1"/>
    <col min="12551" max="12800" width="9" style="3"/>
    <col min="12801" max="12801" width="2.85546875" style="3" customWidth="1"/>
    <col min="12802" max="12804" width="3" style="3" customWidth="1"/>
    <col min="12805" max="12805" width="8.42578125" style="3" customWidth="1"/>
    <col min="12806" max="12806" width="99" style="3" customWidth="1"/>
    <col min="12807" max="13056" width="9" style="3"/>
    <col min="13057" max="13057" width="2.85546875" style="3" customWidth="1"/>
    <col min="13058" max="13060" width="3" style="3" customWidth="1"/>
    <col min="13061" max="13061" width="8.42578125" style="3" customWidth="1"/>
    <col min="13062" max="13062" width="99" style="3" customWidth="1"/>
    <col min="13063" max="13312" width="9" style="3"/>
    <col min="13313" max="13313" width="2.85546875" style="3" customWidth="1"/>
    <col min="13314" max="13316" width="3" style="3" customWidth="1"/>
    <col min="13317" max="13317" width="8.42578125" style="3" customWidth="1"/>
    <col min="13318" max="13318" width="99" style="3" customWidth="1"/>
    <col min="13319" max="13568" width="9" style="3"/>
    <col min="13569" max="13569" width="2.85546875" style="3" customWidth="1"/>
    <col min="13570" max="13572" width="3" style="3" customWidth="1"/>
    <col min="13573" max="13573" width="8.42578125" style="3" customWidth="1"/>
    <col min="13574" max="13574" width="99" style="3" customWidth="1"/>
    <col min="13575" max="13824" width="9" style="3"/>
    <col min="13825" max="13825" width="2.85546875" style="3" customWidth="1"/>
    <col min="13826" max="13828" width="3" style="3" customWidth="1"/>
    <col min="13829" max="13829" width="8.42578125" style="3" customWidth="1"/>
    <col min="13830" max="13830" width="99" style="3" customWidth="1"/>
    <col min="13831" max="14080" width="9" style="3"/>
    <col min="14081" max="14081" width="2.85546875" style="3" customWidth="1"/>
    <col min="14082" max="14084" width="3" style="3" customWidth="1"/>
    <col min="14085" max="14085" width="8.42578125" style="3" customWidth="1"/>
    <col min="14086" max="14086" width="99" style="3" customWidth="1"/>
    <col min="14087" max="14336" width="9" style="3"/>
    <col min="14337" max="14337" width="2.85546875" style="3" customWidth="1"/>
    <col min="14338" max="14340" width="3" style="3" customWidth="1"/>
    <col min="14341" max="14341" width="8.42578125" style="3" customWidth="1"/>
    <col min="14342" max="14342" width="99" style="3" customWidth="1"/>
    <col min="14343" max="14592" width="9" style="3"/>
    <col min="14593" max="14593" width="2.85546875" style="3" customWidth="1"/>
    <col min="14594" max="14596" width="3" style="3" customWidth="1"/>
    <col min="14597" max="14597" width="8.42578125" style="3" customWidth="1"/>
    <col min="14598" max="14598" width="99" style="3" customWidth="1"/>
    <col min="14599" max="14848" width="9" style="3"/>
    <col min="14849" max="14849" width="2.85546875" style="3" customWidth="1"/>
    <col min="14850" max="14852" width="3" style="3" customWidth="1"/>
    <col min="14853" max="14853" width="8.42578125" style="3" customWidth="1"/>
    <col min="14854" max="14854" width="99" style="3" customWidth="1"/>
    <col min="14855" max="15104" width="9" style="3"/>
    <col min="15105" max="15105" width="2.85546875" style="3" customWidth="1"/>
    <col min="15106" max="15108" width="3" style="3" customWidth="1"/>
    <col min="15109" max="15109" width="8.42578125" style="3" customWidth="1"/>
    <col min="15110" max="15110" width="99" style="3" customWidth="1"/>
    <col min="15111" max="15360" width="9" style="3"/>
    <col min="15361" max="15361" width="2.85546875" style="3" customWidth="1"/>
    <col min="15362" max="15364" width="3" style="3" customWidth="1"/>
    <col min="15365" max="15365" width="8.42578125" style="3" customWidth="1"/>
    <col min="15366" max="15366" width="99" style="3" customWidth="1"/>
    <col min="15367" max="15616" width="9" style="3"/>
    <col min="15617" max="15617" width="2.85546875" style="3" customWidth="1"/>
    <col min="15618" max="15620" width="3" style="3" customWidth="1"/>
    <col min="15621" max="15621" width="8.42578125" style="3" customWidth="1"/>
    <col min="15622" max="15622" width="99" style="3" customWidth="1"/>
    <col min="15623" max="15872" width="9" style="3"/>
    <col min="15873" max="15873" width="2.85546875" style="3" customWidth="1"/>
    <col min="15874" max="15876" width="3" style="3" customWidth="1"/>
    <col min="15877" max="15877" width="8.42578125" style="3" customWidth="1"/>
    <col min="15878" max="15878" width="99" style="3" customWidth="1"/>
    <col min="15879" max="16128" width="9" style="3"/>
    <col min="16129" max="16129" width="2.85546875" style="3" customWidth="1"/>
    <col min="16130" max="16132" width="3" style="3" customWidth="1"/>
    <col min="16133" max="16133" width="8.42578125" style="3" customWidth="1"/>
    <col min="16134" max="16134" width="99" style="3" customWidth="1"/>
    <col min="16135" max="16384" width="9" style="3"/>
  </cols>
  <sheetData>
    <row r="2" spans="2:7">
      <c r="B2" s="1" t="s">
        <v>0</v>
      </c>
      <c r="C2" s="2"/>
      <c r="D2" s="2"/>
      <c r="E2" s="2"/>
      <c r="F2" s="2" t="str">
        <f>Owner</f>
        <v>[Bidder Name]</v>
      </c>
      <c r="G2" s="2"/>
    </row>
    <row r="3" spans="2:7">
      <c r="B3" s="1" t="s">
        <v>1</v>
      </c>
      <c r="C3" s="2"/>
      <c r="D3" s="2"/>
      <c r="E3" s="2"/>
      <c r="F3" s="2" t="str">
        <f>Project</f>
        <v>South Western Franchise</v>
      </c>
      <c r="G3" s="2"/>
    </row>
    <row r="4" spans="2:7">
      <c r="B4" s="1" t="s">
        <v>2</v>
      </c>
      <c r="C4" s="2"/>
      <c r="D4" s="2"/>
      <c r="E4" s="2"/>
      <c r="F4" s="2" t="str">
        <f ca="1">MID(CELL("filename",$A$1),FIND("]",CELL("filename",$A$1))+1,99)</f>
        <v>Template Cover</v>
      </c>
      <c r="G4" s="2"/>
    </row>
    <row r="5" spans="2:7">
      <c r="B5" s="1" t="s">
        <v>3</v>
      </c>
      <c r="C5" s="2"/>
      <c r="D5" s="2"/>
      <c r="E5" s="2"/>
      <c r="F5" s="685">
        <f>Version</f>
        <v>7</v>
      </c>
      <c r="G5" s="2"/>
    </row>
    <row r="6" spans="2:7">
      <c r="B6" s="1" t="s">
        <v>4</v>
      </c>
      <c r="C6" s="4"/>
      <c r="D6" s="4"/>
      <c r="E6" s="4"/>
      <c r="F6" s="4">
        <f ca="1">TODAY()</f>
        <v>42620</v>
      </c>
      <c r="G6" s="4"/>
    </row>
    <row r="7" spans="2:7">
      <c r="B7" s="1" t="s">
        <v>5</v>
      </c>
      <c r="C7" s="2"/>
      <c r="D7" s="2"/>
      <c r="E7" s="2"/>
      <c r="F7" s="2" t="str">
        <f>E27</f>
        <v>South Western Franchise_Financial Model Templates_v7.00.xlsx</v>
      </c>
      <c r="G7" s="2"/>
    </row>
    <row r="10" spans="2:7" ht="16.5">
      <c r="B10" s="5" t="s">
        <v>6</v>
      </c>
      <c r="C10" s="5"/>
      <c r="D10" s="5"/>
      <c r="E10" s="5"/>
      <c r="F10" s="5"/>
      <c r="G10" s="5"/>
    </row>
    <row r="11" spans="2:7" outlineLevel="1"/>
    <row r="12" spans="2:7" outlineLevel="1">
      <c r="E12" s="6" t="str">
        <f>B2</f>
        <v>Owner:</v>
      </c>
      <c r="F12" s="7" t="s">
        <v>7</v>
      </c>
    </row>
    <row r="13" spans="2:7" outlineLevel="1">
      <c r="E13" s="8" t="str">
        <f>B3</f>
        <v>Project:</v>
      </c>
      <c r="F13" s="9" t="s">
        <v>8</v>
      </c>
    </row>
    <row r="14" spans="2:7" outlineLevel="1">
      <c r="E14" s="10" t="str">
        <f>B5</f>
        <v>Version:</v>
      </c>
      <c r="F14" s="678">
        <v>7</v>
      </c>
    </row>
    <row r="17" spans="2:7" ht="16.5">
      <c r="B17" s="5" t="s">
        <v>9</v>
      </c>
      <c r="C17" s="5"/>
      <c r="D17" s="5"/>
      <c r="E17" s="5"/>
      <c r="F17" s="5"/>
      <c r="G17" s="5"/>
    </row>
    <row r="20" spans="2:7">
      <c r="D20" s="11" t="s">
        <v>10</v>
      </c>
      <c r="E20" s="11" t="s">
        <v>11</v>
      </c>
      <c r="F20" s="11" t="s">
        <v>12</v>
      </c>
      <c r="G20" s="11" t="s">
        <v>13</v>
      </c>
    </row>
    <row r="21" spans="2:7">
      <c r="D21" s="935" t="s">
        <v>14</v>
      </c>
      <c r="E21" s="935" t="s">
        <v>15</v>
      </c>
      <c r="F21" s="935" t="s">
        <v>16</v>
      </c>
      <c r="G21" s="979">
        <v>42516</v>
      </c>
    </row>
    <row r="22" spans="2:7">
      <c r="D22" s="936" t="s">
        <v>1208</v>
      </c>
      <c r="E22" s="936" t="s">
        <v>1209</v>
      </c>
      <c r="F22" s="936" t="s">
        <v>1210</v>
      </c>
      <c r="G22" s="979">
        <v>42530</v>
      </c>
    </row>
    <row r="23" spans="2:7">
      <c r="D23" s="936" t="s">
        <v>1211</v>
      </c>
      <c r="E23" s="936" t="s">
        <v>1212</v>
      </c>
      <c r="F23" s="936" t="s">
        <v>1210</v>
      </c>
      <c r="G23" s="979">
        <v>42542</v>
      </c>
    </row>
    <row r="24" spans="2:7" ht="25.5">
      <c r="D24" s="951" t="s">
        <v>1213</v>
      </c>
      <c r="E24" s="951" t="s">
        <v>1214</v>
      </c>
      <c r="F24" s="951" t="s">
        <v>1220</v>
      </c>
      <c r="G24" s="954"/>
    </row>
    <row r="25" spans="2:7" ht="25.5">
      <c r="D25" s="954" t="s">
        <v>1217</v>
      </c>
      <c r="E25" s="954" t="s">
        <v>1218</v>
      </c>
      <c r="F25" s="954" t="s">
        <v>1219</v>
      </c>
      <c r="G25" s="979">
        <v>42557</v>
      </c>
    </row>
    <row r="26" spans="2:7" ht="25.5">
      <c r="D26" s="954" t="s">
        <v>1221</v>
      </c>
      <c r="E26" s="954" t="s">
        <v>1222</v>
      </c>
      <c r="F26" s="951" t="s">
        <v>1224</v>
      </c>
      <c r="G26" s="980">
        <v>42577</v>
      </c>
    </row>
    <row r="27" spans="2:7">
      <c r="D27" s="936" t="s">
        <v>1225</v>
      </c>
      <c r="E27" s="954" t="s">
        <v>1227</v>
      </c>
      <c r="F27" s="936" t="s">
        <v>1226</v>
      </c>
      <c r="G27" s="980">
        <v>42580</v>
      </c>
    </row>
    <row r="28" spans="2:7">
      <c r="D28" s="936"/>
      <c r="E28" s="936"/>
      <c r="F28" s="936"/>
      <c r="G28" s="936"/>
    </row>
    <row r="29" spans="2:7">
      <c r="D29" s="936"/>
      <c r="E29" s="936"/>
      <c r="F29" s="936"/>
      <c r="G29" s="936"/>
    </row>
    <row r="30" spans="2:7" ht="13.5" thickBot="1">
      <c r="D30" s="937"/>
      <c r="E30" s="937"/>
      <c r="F30" s="937"/>
      <c r="G30" s="937"/>
    </row>
    <row r="33" spans="2:7" ht="16.5">
      <c r="B33" s="5" t="s">
        <v>17</v>
      </c>
      <c r="C33" s="5"/>
      <c r="D33" s="5"/>
      <c r="E33" s="5"/>
      <c r="F33" s="5"/>
      <c r="G33" s="5"/>
    </row>
    <row r="34" spans="2:7" outlineLevel="1"/>
    <row r="35" spans="2:7" ht="16.5" outlineLevel="1">
      <c r="F35" s="12" t="s">
        <v>18</v>
      </c>
    </row>
    <row r="36" spans="2:7" ht="15" outlineLevel="1">
      <c r="F36" s="13" t="s">
        <v>19</v>
      </c>
    </row>
    <row r="37" spans="2:7" outlineLevel="1">
      <c r="F37" s="14" t="s">
        <v>20</v>
      </c>
    </row>
    <row r="38" spans="2:7" outlineLevel="1">
      <c r="F38" s="15" t="s">
        <v>21</v>
      </c>
    </row>
    <row r="39" spans="2:7" outlineLevel="1">
      <c r="F39" s="16" t="s">
        <v>22</v>
      </c>
    </row>
    <row r="40" spans="2:7" outlineLevel="1">
      <c r="F40" s="17" t="s">
        <v>23</v>
      </c>
    </row>
    <row r="41" spans="2:7" outlineLevel="1">
      <c r="F41" s="18" t="s">
        <v>24</v>
      </c>
    </row>
    <row r="42" spans="2:7" outlineLevel="1">
      <c r="F42" s="19" t="s">
        <v>25</v>
      </c>
    </row>
    <row r="43" spans="2:7" outlineLevel="1">
      <c r="F43" s="16"/>
    </row>
    <row r="44" spans="2:7" ht="38.25" outlineLevel="1">
      <c r="F44" s="16" t="s">
        <v>26</v>
      </c>
    </row>
    <row r="45" spans="2:7" outlineLevel="1">
      <c r="F45" s="16"/>
    </row>
    <row r="46" spans="2:7" outlineLevel="1">
      <c r="F46" s="16"/>
    </row>
    <row r="47" spans="2:7" outlineLevel="1">
      <c r="F47" s="20"/>
    </row>
    <row r="50" spans="2:7" ht="16.5">
      <c r="B50" s="5" t="s">
        <v>27</v>
      </c>
      <c r="C50" s="5"/>
      <c r="D50" s="5"/>
      <c r="E50" s="5"/>
      <c r="F50" s="5"/>
      <c r="G50" s="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AH74"/>
  <sheetViews>
    <sheetView showGridLines="0" zoomScale="85" zoomScaleNormal="85" workbookViewId="0">
      <pane xSplit="6" ySplit="12" topLeftCell="G13" activePane="bottomRight" state="frozen"/>
      <selection activeCell="AF1" activeCellId="2" sqref="AB1:AB1048576 AD1:AD1048576 AF1:AF1048576"/>
      <selection pane="topRight" activeCell="AF1" activeCellId="2" sqref="AB1:AB1048576 AD1:AD1048576 AF1:AF1048576"/>
      <selection pane="bottomLeft" activeCell="AF1" activeCellId="2" sqref="AB1:AB1048576 AD1:AD1048576 AF1:AF1048576"/>
      <selection pane="bottomRight" sqref="A1:XFD1048576"/>
    </sheetView>
  </sheetViews>
  <sheetFormatPr defaultColWidth="9" defaultRowHeight="12.75" outlineLevelRow="1" outlineLevelCol="1"/>
  <cols>
    <col min="1" max="1" width="2.85546875" style="3" customWidth="1"/>
    <col min="2" max="3" width="3" style="3" customWidth="1"/>
    <col min="4" max="5" width="24.7109375" style="3" customWidth="1"/>
    <col min="6" max="9" width="10.7109375" style="3" customWidth="1"/>
    <col min="10" max="21" width="11.42578125" style="3" customWidth="1"/>
    <col min="22" max="26" width="11.42578125" style="3" customWidth="1" outlineLevel="1"/>
    <col min="27" max="27" width="3.5703125" style="3" customWidth="1"/>
    <col min="28" max="28" width="11.42578125" style="3" customWidth="1"/>
    <col min="29" max="29" width="4" style="3" customWidth="1"/>
    <col min="30" max="30" width="11.42578125" style="3" customWidth="1"/>
    <col min="31" max="31" width="3.5703125" style="3" customWidth="1"/>
    <col min="32" max="32" width="11.42578125" style="3" customWidth="1"/>
    <col min="33" max="33" width="3.42578125" style="3" customWidth="1"/>
    <col min="34" max="34" width="90.85546875" style="3" customWidth="1"/>
    <col min="35" max="254" width="9" style="3"/>
    <col min="255" max="255" width="2.85546875" style="3" customWidth="1"/>
    <col min="256" max="257" width="3" style="3" customWidth="1"/>
    <col min="258" max="259" width="19.85546875" style="3" customWidth="1"/>
    <col min="260" max="260" width="12" style="3" customWidth="1"/>
    <col min="261" max="282" width="11.42578125" style="3" customWidth="1"/>
    <col min="283" max="283" width="4" style="3" customWidth="1"/>
    <col min="284" max="284" width="11.42578125" style="3" customWidth="1"/>
    <col min="285" max="285" width="4" style="3" customWidth="1"/>
    <col min="286" max="286" width="11.42578125" style="3" customWidth="1"/>
    <col min="287" max="287" width="4" style="3" customWidth="1"/>
    <col min="288" max="288" width="11.42578125" style="3" customWidth="1"/>
    <col min="289" max="289" width="4" style="3" customWidth="1"/>
    <col min="290" max="290" width="96.42578125" style="3" customWidth="1"/>
    <col min="291" max="510" width="9" style="3"/>
    <col min="511" max="511" width="2.85546875" style="3" customWidth="1"/>
    <col min="512" max="513" width="3" style="3" customWidth="1"/>
    <col min="514" max="515" width="19.85546875" style="3" customWidth="1"/>
    <col min="516" max="516" width="12" style="3" customWidth="1"/>
    <col min="517" max="538" width="11.42578125" style="3" customWidth="1"/>
    <col min="539" max="539" width="4" style="3" customWidth="1"/>
    <col min="540" max="540" width="11.42578125" style="3" customWidth="1"/>
    <col min="541" max="541" width="4" style="3" customWidth="1"/>
    <col min="542" max="542" width="11.42578125" style="3" customWidth="1"/>
    <col min="543" max="543" width="4" style="3" customWidth="1"/>
    <col min="544" max="544" width="11.42578125" style="3" customWidth="1"/>
    <col min="545" max="545" width="4" style="3" customWidth="1"/>
    <col min="546" max="546" width="96.42578125" style="3" customWidth="1"/>
    <col min="547" max="766" width="9" style="3"/>
    <col min="767" max="767" width="2.85546875" style="3" customWidth="1"/>
    <col min="768" max="769" width="3" style="3" customWidth="1"/>
    <col min="770" max="771" width="19.85546875" style="3" customWidth="1"/>
    <col min="772" max="772" width="12" style="3" customWidth="1"/>
    <col min="773" max="794" width="11.42578125" style="3" customWidth="1"/>
    <col min="795" max="795" width="4" style="3" customWidth="1"/>
    <col min="796" max="796" width="11.42578125" style="3" customWidth="1"/>
    <col min="797" max="797" width="4" style="3" customWidth="1"/>
    <col min="798" max="798" width="11.42578125" style="3" customWidth="1"/>
    <col min="799" max="799" width="4" style="3" customWidth="1"/>
    <col min="800" max="800" width="11.42578125" style="3" customWidth="1"/>
    <col min="801" max="801" width="4" style="3" customWidth="1"/>
    <col min="802" max="802" width="96.42578125" style="3" customWidth="1"/>
    <col min="803" max="1022" width="9" style="3"/>
    <col min="1023" max="1023" width="2.85546875" style="3" customWidth="1"/>
    <col min="1024" max="1025" width="3" style="3" customWidth="1"/>
    <col min="1026" max="1027" width="19.85546875" style="3" customWidth="1"/>
    <col min="1028" max="1028" width="12" style="3" customWidth="1"/>
    <col min="1029" max="1050" width="11.42578125" style="3" customWidth="1"/>
    <col min="1051" max="1051" width="4" style="3" customWidth="1"/>
    <col min="1052" max="1052" width="11.42578125" style="3" customWidth="1"/>
    <col min="1053" max="1053" width="4" style="3" customWidth="1"/>
    <col min="1054" max="1054" width="11.42578125" style="3" customWidth="1"/>
    <col min="1055" max="1055" width="4" style="3" customWidth="1"/>
    <col min="1056" max="1056" width="11.42578125" style="3" customWidth="1"/>
    <col min="1057" max="1057" width="4" style="3" customWidth="1"/>
    <col min="1058" max="1058" width="96.42578125" style="3" customWidth="1"/>
    <col min="1059" max="1278" width="9" style="3"/>
    <col min="1279" max="1279" width="2.85546875" style="3" customWidth="1"/>
    <col min="1280" max="1281" width="3" style="3" customWidth="1"/>
    <col min="1282" max="1283" width="19.85546875" style="3" customWidth="1"/>
    <col min="1284" max="1284" width="12" style="3" customWidth="1"/>
    <col min="1285" max="1306" width="11.42578125" style="3" customWidth="1"/>
    <col min="1307" max="1307" width="4" style="3" customWidth="1"/>
    <col min="1308" max="1308" width="11.42578125" style="3" customWidth="1"/>
    <col min="1309" max="1309" width="4" style="3" customWidth="1"/>
    <col min="1310" max="1310" width="11.42578125" style="3" customWidth="1"/>
    <col min="1311" max="1311" width="4" style="3" customWidth="1"/>
    <col min="1312" max="1312" width="11.42578125" style="3" customWidth="1"/>
    <col min="1313" max="1313" width="4" style="3" customWidth="1"/>
    <col min="1314" max="1314" width="96.42578125" style="3" customWidth="1"/>
    <col min="1315" max="1534" width="9" style="3"/>
    <col min="1535" max="1535" width="2.85546875" style="3" customWidth="1"/>
    <col min="1536" max="1537" width="3" style="3" customWidth="1"/>
    <col min="1538" max="1539" width="19.85546875" style="3" customWidth="1"/>
    <col min="1540" max="1540" width="12" style="3" customWidth="1"/>
    <col min="1541" max="1562" width="11.42578125" style="3" customWidth="1"/>
    <col min="1563" max="1563" width="4" style="3" customWidth="1"/>
    <col min="1564" max="1564" width="11.42578125" style="3" customWidth="1"/>
    <col min="1565" max="1565" width="4" style="3" customWidth="1"/>
    <col min="1566" max="1566" width="11.42578125" style="3" customWidth="1"/>
    <col min="1567" max="1567" width="4" style="3" customWidth="1"/>
    <col min="1568" max="1568" width="11.42578125" style="3" customWidth="1"/>
    <col min="1569" max="1569" width="4" style="3" customWidth="1"/>
    <col min="1570" max="1570" width="96.42578125" style="3" customWidth="1"/>
    <col min="1571" max="1790" width="9" style="3"/>
    <col min="1791" max="1791" width="2.85546875" style="3" customWidth="1"/>
    <col min="1792" max="1793" width="3" style="3" customWidth="1"/>
    <col min="1794" max="1795" width="19.85546875" style="3" customWidth="1"/>
    <col min="1796" max="1796" width="12" style="3" customWidth="1"/>
    <col min="1797" max="1818" width="11.42578125" style="3" customWidth="1"/>
    <col min="1819" max="1819" width="4" style="3" customWidth="1"/>
    <col min="1820" max="1820" width="11.42578125" style="3" customWidth="1"/>
    <col min="1821" max="1821" width="4" style="3" customWidth="1"/>
    <col min="1822" max="1822" width="11.42578125" style="3" customWidth="1"/>
    <col min="1823" max="1823" width="4" style="3" customWidth="1"/>
    <col min="1824" max="1824" width="11.42578125" style="3" customWidth="1"/>
    <col min="1825" max="1825" width="4" style="3" customWidth="1"/>
    <col min="1826" max="1826" width="96.42578125" style="3" customWidth="1"/>
    <col min="1827" max="2046" width="9" style="3"/>
    <col min="2047" max="2047" width="2.85546875" style="3" customWidth="1"/>
    <col min="2048" max="2049" width="3" style="3" customWidth="1"/>
    <col min="2050" max="2051" width="19.85546875" style="3" customWidth="1"/>
    <col min="2052" max="2052" width="12" style="3" customWidth="1"/>
    <col min="2053" max="2074" width="11.42578125" style="3" customWidth="1"/>
    <col min="2075" max="2075" width="4" style="3" customWidth="1"/>
    <col min="2076" max="2076" width="11.42578125" style="3" customWidth="1"/>
    <col min="2077" max="2077" width="4" style="3" customWidth="1"/>
    <col min="2078" max="2078" width="11.42578125" style="3" customWidth="1"/>
    <col min="2079" max="2079" width="4" style="3" customWidth="1"/>
    <col min="2080" max="2080" width="11.42578125" style="3" customWidth="1"/>
    <col min="2081" max="2081" width="4" style="3" customWidth="1"/>
    <col min="2082" max="2082" width="96.42578125" style="3" customWidth="1"/>
    <col min="2083" max="2302" width="9" style="3"/>
    <col min="2303" max="2303" width="2.85546875" style="3" customWidth="1"/>
    <col min="2304" max="2305" width="3" style="3" customWidth="1"/>
    <col min="2306" max="2307" width="19.85546875" style="3" customWidth="1"/>
    <col min="2308" max="2308" width="12" style="3" customWidth="1"/>
    <col min="2309" max="2330" width="11.42578125" style="3" customWidth="1"/>
    <col min="2331" max="2331" width="4" style="3" customWidth="1"/>
    <col min="2332" max="2332" width="11.42578125" style="3" customWidth="1"/>
    <col min="2333" max="2333" width="4" style="3" customWidth="1"/>
    <col min="2334" max="2334" width="11.42578125" style="3" customWidth="1"/>
    <col min="2335" max="2335" width="4" style="3" customWidth="1"/>
    <col min="2336" max="2336" width="11.42578125" style="3" customWidth="1"/>
    <col min="2337" max="2337" width="4" style="3" customWidth="1"/>
    <col min="2338" max="2338" width="96.42578125" style="3" customWidth="1"/>
    <col min="2339" max="2558" width="9" style="3"/>
    <col min="2559" max="2559" width="2.85546875" style="3" customWidth="1"/>
    <col min="2560" max="2561" width="3" style="3" customWidth="1"/>
    <col min="2562" max="2563" width="19.85546875" style="3" customWidth="1"/>
    <col min="2564" max="2564" width="12" style="3" customWidth="1"/>
    <col min="2565" max="2586" width="11.42578125" style="3" customWidth="1"/>
    <col min="2587" max="2587" width="4" style="3" customWidth="1"/>
    <col min="2588" max="2588" width="11.42578125" style="3" customWidth="1"/>
    <col min="2589" max="2589" width="4" style="3" customWidth="1"/>
    <col min="2590" max="2590" width="11.42578125" style="3" customWidth="1"/>
    <col min="2591" max="2591" width="4" style="3" customWidth="1"/>
    <col min="2592" max="2592" width="11.42578125" style="3" customWidth="1"/>
    <col min="2593" max="2593" width="4" style="3" customWidth="1"/>
    <col min="2594" max="2594" width="96.42578125" style="3" customWidth="1"/>
    <col min="2595" max="2814" width="9" style="3"/>
    <col min="2815" max="2815" width="2.85546875" style="3" customWidth="1"/>
    <col min="2816" max="2817" width="3" style="3" customWidth="1"/>
    <col min="2818" max="2819" width="19.85546875" style="3" customWidth="1"/>
    <col min="2820" max="2820" width="12" style="3" customWidth="1"/>
    <col min="2821" max="2842" width="11.42578125" style="3" customWidth="1"/>
    <col min="2843" max="2843" width="4" style="3" customWidth="1"/>
    <col min="2844" max="2844" width="11.42578125" style="3" customWidth="1"/>
    <col min="2845" max="2845" width="4" style="3" customWidth="1"/>
    <col min="2846" max="2846" width="11.42578125" style="3" customWidth="1"/>
    <col min="2847" max="2847" width="4" style="3" customWidth="1"/>
    <col min="2848" max="2848" width="11.42578125" style="3" customWidth="1"/>
    <col min="2849" max="2849" width="4" style="3" customWidth="1"/>
    <col min="2850" max="2850" width="96.42578125" style="3" customWidth="1"/>
    <col min="2851" max="3070" width="9" style="3"/>
    <col min="3071" max="3071" width="2.85546875" style="3" customWidth="1"/>
    <col min="3072" max="3073" width="3" style="3" customWidth="1"/>
    <col min="3074" max="3075" width="19.85546875" style="3" customWidth="1"/>
    <col min="3076" max="3076" width="12" style="3" customWidth="1"/>
    <col min="3077" max="3098" width="11.42578125" style="3" customWidth="1"/>
    <col min="3099" max="3099" width="4" style="3" customWidth="1"/>
    <col min="3100" max="3100" width="11.42578125" style="3" customWidth="1"/>
    <col min="3101" max="3101" width="4" style="3" customWidth="1"/>
    <col min="3102" max="3102" width="11.42578125" style="3" customWidth="1"/>
    <col min="3103" max="3103" width="4" style="3" customWidth="1"/>
    <col min="3104" max="3104" width="11.42578125" style="3" customWidth="1"/>
    <col min="3105" max="3105" width="4" style="3" customWidth="1"/>
    <col min="3106" max="3106" width="96.42578125" style="3" customWidth="1"/>
    <col min="3107" max="3326" width="9" style="3"/>
    <col min="3327" max="3327" width="2.85546875" style="3" customWidth="1"/>
    <col min="3328" max="3329" width="3" style="3" customWidth="1"/>
    <col min="3330" max="3331" width="19.85546875" style="3" customWidth="1"/>
    <col min="3332" max="3332" width="12" style="3" customWidth="1"/>
    <col min="3333" max="3354" width="11.42578125" style="3" customWidth="1"/>
    <col min="3355" max="3355" width="4" style="3" customWidth="1"/>
    <col min="3356" max="3356" width="11.42578125" style="3" customWidth="1"/>
    <col min="3357" max="3357" width="4" style="3" customWidth="1"/>
    <col min="3358" max="3358" width="11.42578125" style="3" customWidth="1"/>
    <col min="3359" max="3359" width="4" style="3" customWidth="1"/>
    <col min="3360" max="3360" width="11.42578125" style="3" customWidth="1"/>
    <col min="3361" max="3361" width="4" style="3" customWidth="1"/>
    <col min="3362" max="3362" width="96.42578125" style="3" customWidth="1"/>
    <col min="3363" max="3582" width="9" style="3"/>
    <col min="3583" max="3583" width="2.85546875" style="3" customWidth="1"/>
    <col min="3584" max="3585" width="3" style="3" customWidth="1"/>
    <col min="3586" max="3587" width="19.85546875" style="3" customWidth="1"/>
    <col min="3588" max="3588" width="12" style="3" customWidth="1"/>
    <col min="3589" max="3610" width="11.42578125" style="3" customWidth="1"/>
    <col min="3611" max="3611" width="4" style="3" customWidth="1"/>
    <col min="3612" max="3612" width="11.42578125" style="3" customWidth="1"/>
    <col min="3613" max="3613" width="4" style="3" customWidth="1"/>
    <col min="3614" max="3614" width="11.42578125" style="3" customWidth="1"/>
    <col min="3615" max="3615" width="4" style="3" customWidth="1"/>
    <col min="3616" max="3616" width="11.42578125" style="3" customWidth="1"/>
    <col min="3617" max="3617" width="4" style="3" customWidth="1"/>
    <col min="3618" max="3618" width="96.42578125" style="3" customWidth="1"/>
    <col min="3619" max="3838" width="9" style="3"/>
    <col min="3839" max="3839" width="2.85546875" style="3" customWidth="1"/>
    <col min="3840" max="3841" width="3" style="3" customWidth="1"/>
    <col min="3842" max="3843" width="19.85546875" style="3" customWidth="1"/>
    <col min="3844" max="3844" width="12" style="3" customWidth="1"/>
    <col min="3845" max="3866" width="11.42578125" style="3" customWidth="1"/>
    <col min="3867" max="3867" width="4" style="3" customWidth="1"/>
    <col min="3868" max="3868" width="11.42578125" style="3" customWidth="1"/>
    <col min="3869" max="3869" width="4" style="3" customWidth="1"/>
    <col min="3870" max="3870" width="11.42578125" style="3" customWidth="1"/>
    <col min="3871" max="3871" width="4" style="3" customWidth="1"/>
    <col min="3872" max="3872" width="11.42578125" style="3" customWidth="1"/>
    <col min="3873" max="3873" width="4" style="3" customWidth="1"/>
    <col min="3874" max="3874" width="96.42578125" style="3" customWidth="1"/>
    <col min="3875" max="4094" width="9" style="3"/>
    <col min="4095" max="4095" width="2.85546875" style="3" customWidth="1"/>
    <col min="4096" max="4097" width="3" style="3" customWidth="1"/>
    <col min="4098" max="4099" width="19.85546875" style="3" customWidth="1"/>
    <col min="4100" max="4100" width="12" style="3" customWidth="1"/>
    <col min="4101" max="4122" width="11.42578125" style="3" customWidth="1"/>
    <col min="4123" max="4123" width="4" style="3" customWidth="1"/>
    <col min="4124" max="4124" width="11.42578125" style="3" customWidth="1"/>
    <col min="4125" max="4125" width="4" style="3" customWidth="1"/>
    <col min="4126" max="4126" width="11.42578125" style="3" customWidth="1"/>
    <col min="4127" max="4127" width="4" style="3" customWidth="1"/>
    <col min="4128" max="4128" width="11.42578125" style="3" customWidth="1"/>
    <col min="4129" max="4129" width="4" style="3" customWidth="1"/>
    <col min="4130" max="4130" width="96.42578125" style="3" customWidth="1"/>
    <col min="4131" max="4350" width="9" style="3"/>
    <col min="4351" max="4351" width="2.85546875" style="3" customWidth="1"/>
    <col min="4352" max="4353" width="3" style="3" customWidth="1"/>
    <col min="4354" max="4355" width="19.85546875" style="3" customWidth="1"/>
    <col min="4356" max="4356" width="12" style="3" customWidth="1"/>
    <col min="4357" max="4378" width="11.42578125" style="3" customWidth="1"/>
    <col min="4379" max="4379" width="4" style="3" customWidth="1"/>
    <col min="4380" max="4380" width="11.42578125" style="3" customWidth="1"/>
    <col min="4381" max="4381" width="4" style="3" customWidth="1"/>
    <col min="4382" max="4382" width="11.42578125" style="3" customWidth="1"/>
    <col min="4383" max="4383" width="4" style="3" customWidth="1"/>
    <col min="4384" max="4384" width="11.42578125" style="3" customWidth="1"/>
    <col min="4385" max="4385" width="4" style="3" customWidth="1"/>
    <col min="4386" max="4386" width="96.42578125" style="3" customWidth="1"/>
    <col min="4387" max="4606" width="9" style="3"/>
    <col min="4607" max="4607" width="2.85546875" style="3" customWidth="1"/>
    <col min="4608" max="4609" width="3" style="3" customWidth="1"/>
    <col min="4610" max="4611" width="19.85546875" style="3" customWidth="1"/>
    <col min="4612" max="4612" width="12" style="3" customWidth="1"/>
    <col min="4613" max="4634" width="11.42578125" style="3" customWidth="1"/>
    <col min="4635" max="4635" width="4" style="3" customWidth="1"/>
    <col min="4636" max="4636" width="11.42578125" style="3" customWidth="1"/>
    <col min="4637" max="4637" width="4" style="3" customWidth="1"/>
    <col min="4638" max="4638" width="11.42578125" style="3" customWidth="1"/>
    <col min="4639" max="4639" width="4" style="3" customWidth="1"/>
    <col min="4640" max="4640" width="11.42578125" style="3" customWidth="1"/>
    <col min="4641" max="4641" width="4" style="3" customWidth="1"/>
    <col min="4642" max="4642" width="96.42578125" style="3" customWidth="1"/>
    <col min="4643" max="4862" width="9" style="3"/>
    <col min="4863" max="4863" width="2.85546875" style="3" customWidth="1"/>
    <col min="4864" max="4865" width="3" style="3" customWidth="1"/>
    <col min="4866" max="4867" width="19.85546875" style="3" customWidth="1"/>
    <col min="4868" max="4868" width="12" style="3" customWidth="1"/>
    <col min="4869" max="4890" width="11.42578125" style="3" customWidth="1"/>
    <col min="4891" max="4891" width="4" style="3" customWidth="1"/>
    <col min="4892" max="4892" width="11.42578125" style="3" customWidth="1"/>
    <col min="4893" max="4893" width="4" style="3" customWidth="1"/>
    <col min="4894" max="4894" width="11.42578125" style="3" customWidth="1"/>
    <col min="4895" max="4895" width="4" style="3" customWidth="1"/>
    <col min="4896" max="4896" width="11.42578125" style="3" customWidth="1"/>
    <col min="4897" max="4897" width="4" style="3" customWidth="1"/>
    <col min="4898" max="4898" width="96.42578125" style="3" customWidth="1"/>
    <col min="4899" max="5118" width="9" style="3"/>
    <col min="5119" max="5119" width="2.85546875" style="3" customWidth="1"/>
    <col min="5120" max="5121" width="3" style="3" customWidth="1"/>
    <col min="5122" max="5123" width="19.85546875" style="3" customWidth="1"/>
    <col min="5124" max="5124" width="12" style="3" customWidth="1"/>
    <col min="5125" max="5146" width="11.42578125" style="3" customWidth="1"/>
    <col min="5147" max="5147" width="4" style="3" customWidth="1"/>
    <col min="5148" max="5148" width="11.42578125" style="3" customWidth="1"/>
    <col min="5149" max="5149" width="4" style="3" customWidth="1"/>
    <col min="5150" max="5150" width="11.42578125" style="3" customWidth="1"/>
    <col min="5151" max="5151" width="4" style="3" customWidth="1"/>
    <col min="5152" max="5152" width="11.42578125" style="3" customWidth="1"/>
    <col min="5153" max="5153" width="4" style="3" customWidth="1"/>
    <col min="5154" max="5154" width="96.42578125" style="3" customWidth="1"/>
    <col min="5155" max="5374" width="9" style="3"/>
    <col min="5375" max="5375" width="2.85546875" style="3" customWidth="1"/>
    <col min="5376" max="5377" width="3" style="3" customWidth="1"/>
    <col min="5378" max="5379" width="19.85546875" style="3" customWidth="1"/>
    <col min="5380" max="5380" width="12" style="3" customWidth="1"/>
    <col min="5381" max="5402" width="11.42578125" style="3" customWidth="1"/>
    <col min="5403" max="5403" width="4" style="3" customWidth="1"/>
    <col min="5404" max="5404" width="11.42578125" style="3" customWidth="1"/>
    <col min="5405" max="5405" width="4" style="3" customWidth="1"/>
    <col min="5406" max="5406" width="11.42578125" style="3" customWidth="1"/>
    <col min="5407" max="5407" width="4" style="3" customWidth="1"/>
    <col min="5408" max="5408" width="11.42578125" style="3" customWidth="1"/>
    <col min="5409" max="5409" width="4" style="3" customWidth="1"/>
    <col min="5410" max="5410" width="96.42578125" style="3" customWidth="1"/>
    <col min="5411" max="5630" width="9" style="3"/>
    <col min="5631" max="5631" width="2.85546875" style="3" customWidth="1"/>
    <col min="5632" max="5633" width="3" style="3" customWidth="1"/>
    <col min="5634" max="5635" width="19.85546875" style="3" customWidth="1"/>
    <col min="5636" max="5636" width="12" style="3" customWidth="1"/>
    <col min="5637" max="5658" width="11.42578125" style="3" customWidth="1"/>
    <col min="5659" max="5659" width="4" style="3" customWidth="1"/>
    <col min="5660" max="5660" width="11.42578125" style="3" customWidth="1"/>
    <col min="5661" max="5661" width="4" style="3" customWidth="1"/>
    <col min="5662" max="5662" width="11.42578125" style="3" customWidth="1"/>
    <col min="5663" max="5663" width="4" style="3" customWidth="1"/>
    <col min="5664" max="5664" width="11.42578125" style="3" customWidth="1"/>
    <col min="5665" max="5665" width="4" style="3" customWidth="1"/>
    <col min="5666" max="5666" width="96.42578125" style="3" customWidth="1"/>
    <col min="5667" max="5886" width="9" style="3"/>
    <col min="5887" max="5887" width="2.85546875" style="3" customWidth="1"/>
    <col min="5888" max="5889" width="3" style="3" customWidth="1"/>
    <col min="5890" max="5891" width="19.85546875" style="3" customWidth="1"/>
    <col min="5892" max="5892" width="12" style="3" customWidth="1"/>
    <col min="5893" max="5914" width="11.42578125" style="3" customWidth="1"/>
    <col min="5915" max="5915" width="4" style="3" customWidth="1"/>
    <col min="5916" max="5916" width="11.42578125" style="3" customWidth="1"/>
    <col min="5917" max="5917" width="4" style="3" customWidth="1"/>
    <col min="5918" max="5918" width="11.42578125" style="3" customWidth="1"/>
    <col min="5919" max="5919" width="4" style="3" customWidth="1"/>
    <col min="5920" max="5920" width="11.42578125" style="3" customWidth="1"/>
    <col min="5921" max="5921" width="4" style="3" customWidth="1"/>
    <col min="5922" max="5922" width="96.42578125" style="3" customWidth="1"/>
    <col min="5923" max="6142" width="9" style="3"/>
    <col min="6143" max="6143" width="2.85546875" style="3" customWidth="1"/>
    <col min="6144" max="6145" width="3" style="3" customWidth="1"/>
    <col min="6146" max="6147" width="19.85546875" style="3" customWidth="1"/>
    <col min="6148" max="6148" width="12" style="3" customWidth="1"/>
    <col min="6149" max="6170" width="11.42578125" style="3" customWidth="1"/>
    <col min="6171" max="6171" width="4" style="3" customWidth="1"/>
    <col min="6172" max="6172" width="11.42578125" style="3" customWidth="1"/>
    <col min="6173" max="6173" width="4" style="3" customWidth="1"/>
    <col min="6174" max="6174" width="11.42578125" style="3" customWidth="1"/>
    <col min="6175" max="6175" width="4" style="3" customWidth="1"/>
    <col min="6176" max="6176" width="11.42578125" style="3" customWidth="1"/>
    <col min="6177" max="6177" width="4" style="3" customWidth="1"/>
    <col min="6178" max="6178" width="96.42578125" style="3" customWidth="1"/>
    <col min="6179" max="6398" width="9" style="3"/>
    <col min="6399" max="6399" width="2.85546875" style="3" customWidth="1"/>
    <col min="6400" max="6401" width="3" style="3" customWidth="1"/>
    <col min="6402" max="6403" width="19.85546875" style="3" customWidth="1"/>
    <col min="6404" max="6404" width="12" style="3" customWidth="1"/>
    <col min="6405" max="6426" width="11.42578125" style="3" customWidth="1"/>
    <col min="6427" max="6427" width="4" style="3" customWidth="1"/>
    <col min="6428" max="6428" width="11.42578125" style="3" customWidth="1"/>
    <col min="6429" max="6429" width="4" style="3" customWidth="1"/>
    <col min="6430" max="6430" width="11.42578125" style="3" customWidth="1"/>
    <col min="6431" max="6431" width="4" style="3" customWidth="1"/>
    <col min="6432" max="6432" width="11.42578125" style="3" customWidth="1"/>
    <col min="6433" max="6433" width="4" style="3" customWidth="1"/>
    <col min="6434" max="6434" width="96.42578125" style="3" customWidth="1"/>
    <col min="6435" max="6654" width="9" style="3"/>
    <col min="6655" max="6655" width="2.85546875" style="3" customWidth="1"/>
    <col min="6656" max="6657" width="3" style="3" customWidth="1"/>
    <col min="6658" max="6659" width="19.85546875" style="3" customWidth="1"/>
    <col min="6660" max="6660" width="12" style="3" customWidth="1"/>
    <col min="6661" max="6682" width="11.42578125" style="3" customWidth="1"/>
    <col min="6683" max="6683" width="4" style="3" customWidth="1"/>
    <col min="6684" max="6684" width="11.42578125" style="3" customWidth="1"/>
    <col min="6685" max="6685" width="4" style="3" customWidth="1"/>
    <col min="6686" max="6686" width="11.42578125" style="3" customWidth="1"/>
    <col min="6687" max="6687" width="4" style="3" customWidth="1"/>
    <col min="6688" max="6688" width="11.42578125" style="3" customWidth="1"/>
    <col min="6689" max="6689" width="4" style="3" customWidth="1"/>
    <col min="6690" max="6690" width="96.42578125" style="3" customWidth="1"/>
    <col min="6691" max="6910" width="9" style="3"/>
    <col min="6911" max="6911" width="2.85546875" style="3" customWidth="1"/>
    <col min="6912" max="6913" width="3" style="3" customWidth="1"/>
    <col min="6914" max="6915" width="19.85546875" style="3" customWidth="1"/>
    <col min="6916" max="6916" width="12" style="3" customWidth="1"/>
    <col min="6917" max="6938" width="11.42578125" style="3" customWidth="1"/>
    <col min="6939" max="6939" width="4" style="3" customWidth="1"/>
    <col min="6940" max="6940" width="11.42578125" style="3" customWidth="1"/>
    <col min="6941" max="6941" width="4" style="3" customWidth="1"/>
    <col min="6942" max="6942" width="11.42578125" style="3" customWidth="1"/>
    <col min="6943" max="6943" width="4" style="3" customWidth="1"/>
    <col min="6944" max="6944" width="11.42578125" style="3" customWidth="1"/>
    <col min="6945" max="6945" width="4" style="3" customWidth="1"/>
    <col min="6946" max="6946" width="96.42578125" style="3" customWidth="1"/>
    <col min="6947" max="7166" width="9" style="3"/>
    <col min="7167" max="7167" width="2.85546875" style="3" customWidth="1"/>
    <col min="7168" max="7169" width="3" style="3" customWidth="1"/>
    <col min="7170" max="7171" width="19.85546875" style="3" customWidth="1"/>
    <col min="7172" max="7172" width="12" style="3" customWidth="1"/>
    <col min="7173" max="7194" width="11.42578125" style="3" customWidth="1"/>
    <col min="7195" max="7195" width="4" style="3" customWidth="1"/>
    <col min="7196" max="7196" width="11.42578125" style="3" customWidth="1"/>
    <col min="7197" max="7197" width="4" style="3" customWidth="1"/>
    <col min="7198" max="7198" width="11.42578125" style="3" customWidth="1"/>
    <col min="7199" max="7199" width="4" style="3" customWidth="1"/>
    <col min="7200" max="7200" width="11.42578125" style="3" customWidth="1"/>
    <col min="7201" max="7201" width="4" style="3" customWidth="1"/>
    <col min="7202" max="7202" width="96.42578125" style="3" customWidth="1"/>
    <col min="7203" max="7422" width="9" style="3"/>
    <col min="7423" max="7423" width="2.85546875" style="3" customWidth="1"/>
    <col min="7424" max="7425" width="3" style="3" customWidth="1"/>
    <col min="7426" max="7427" width="19.85546875" style="3" customWidth="1"/>
    <col min="7428" max="7428" width="12" style="3" customWidth="1"/>
    <col min="7429" max="7450" width="11.42578125" style="3" customWidth="1"/>
    <col min="7451" max="7451" width="4" style="3" customWidth="1"/>
    <col min="7452" max="7452" width="11.42578125" style="3" customWidth="1"/>
    <col min="7453" max="7453" width="4" style="3" customWidth="1"/>
    <col min="7454" max="7454" width="11.42578125" style="3" customWidth="1"/>
    <col min="7455" max="7455" width="4" style="3" customWidth="1"/>
    <col min="7456" max="7456" width="11.42578125" style="3" customWidth="1"/>
    <col min="7457" max="7457" width="4" style="3" customWidth="1"/>
    <col min="7458" max="7458" width="96.42578125" style="3" customWidth="1"/>
    <col min="7459" max="7678" width="9" style="3"/>
    <col min="7679" max="7679" width="2.85546875" style="3" customWidth="1"/>
    <col min="7680" max="7681" width="3" style="3" customWidth="1"/>
    <col min="7682" max="7683" width="19.85546875" style="3" customWidth="1"/>
    <col min="7684" max="7684" width="12" style="3" customWidth="1"/>
    <col min="7685" max="7706" width="11.42578125" style="3" customWidth="1"/>
    <col min="7707" max="7707" width="4" style="3" customWidth="1"/>
    <col min="7708" max="7708" width="11.42578125" style="3" customWidth="1"/>
    <col min="7709" max="7709" width="4" style="3" customWidth="1"/>
    <col min="7710" max="7710" width="11.42578125" style="3" customWidth="1"/>
    <col min="7711" max="7711" width="4" style="3" customWidth="1"/>
    <col min="7712" max="7712" width="11.42578125" style="3" customWidth="1"/>
    <col min="7713" max="7713" width="4" style="3" customWidth="1"/>
    <col min="7714" max="7714" width="96.42578125" style="3" customWidth="1"/>
    <col min="7715" max="7934" width="9" style="3"/>
    <col min="7935" max="7935" width="2.85546875" style="3" customWidth="1"/>
    <col min="7936" max="7937" width="3" style="3" customWidth="1"/>
    <col min="7938" max="7939" width="19.85546875" style="3" customWidth="1"/>
    <col min="7940" max="7940" width="12" style="3" customWidth="1"/>
    <col min="7941" max="7962" width="11.42578125" style="3" customWidth="1"/>
    <col min="7963" max="7963" width="4" style="3" customWidth="1"/>
    <col min="7964" max="7964" width="11.42578125" style="3" customWidth="1"/>
    <col min="7965" max="7965" width="4" style="3" customWidth="1"/>
    <col min="7966" max="7966" width="11.42578125" style="3" customWidth="1"/>
    <col min="7967" max="7967" width="4" style="3" customWidth="1"/>
    <col min="7968" max="7968" width="11.42578125" style="3" customWidth="1"/>
    <col min="7969" max="7969" width="4" style="3" customWidth="1"/>
    <col min="7970" max="7970" width="96.42578125" style="3" customWidth="1"/>
    <col min="7971" max="8190" width="9" style="3"/>
    <col min="8191" max="8191" width="2.85546875" style="3" customWidth="1"/>
    <col min="8192" max="8193" width="3" style="3" customWidth="1"/>
    <col min="8194" max="8195" width="19.85546875" style="3" customWidth="1"/>
    <col min="8196" max="8196" width="12" style="3" customWidth="1"/>
    <col min="8197" max="8218" width="11.42578125" style="3" customWidth="1"/>
    <col min="8219" max="8219" width="4" style="3" customWidth="1"/>
    <col min="8220" max="8220" width="11.42578125" style="3" customWidth="1"/>
    <col min="8221" max="8221" width="4" style="3" customWidth="1"/>
    <col min="8222" max="8222" width="11.42578125" style="3" customWidth="1"/>
    <col min="8223" max="8223" width="4" style="3" customWidth="1"/>
    <col min="8224" max="8224" width="11.42578125" style="3" customWidth="1"/>
    <col min="8225" max="8225" width="4" style="3" customWidth="1"/>
    <col min="8226" max="8226" width="96.42578125" style="3" customWidth="1"/>
    <col min="8227" max="8446" width="9" style="3"/>
    <col min="8447" max="8447" width="2.85546875" style="3" customWidth="1"/>
    <col min="8448" max="8449" width="3" style="3" customWidth="1"/>
    <col min="8450" max="8451" width="19.85546875" style="3" customWidth="1"/>
    <col min="8452" max="8452" width="12" style="3" customWidth="1"/>
    <col min="8453" max="8474" width="11.42578125" style="3" customWidth="1"/>
    <col min="8475" max="8475" width="4" style="3" customWidth="1"/>
    <col min="8476" max="8476" width="11.42578125" style="3" customWidth="1"/>
    <col min="8477" max="8477" width="4" style="3" customWidth="1"/>
    <col min="8478" max="8478" width="11.42578125" style="3" customWidth="1"/>
    <col min="8479" max="8479" width="4" style="3" customWidth="1"/>
    <col min="8480" max="8480" width="11.42578125" style="3" customWidth="1"/>
    <col min="8481" max="8481" width="4" style="3" customWidth="1"/>
    <col min="8482" max="8482" width="96.42578125" style="3" customWidth="1"/>
    <col min="8483" max="8702" width="9" style="3"/>
    <col min="8703" max="8703" width="2.85546875" style="3" customWidth="1"/>
    <col min="8704" max="8705" width="3" style="3" customWidth="1"/>
    <col min="8706" max="8707" width="19.85546875" style="3" customWidth="1"/>
    <col min="8708" max="8708" width="12" style="3" customWidth="1"/>
    <col min="8709" max="8730" width="11.42578125" style="3" customWidth="1"/>
    <col min="8731" max="8731" width="4" style="3" customWidth="1"/>
    <col min="8732" max="8732" width="11.42578125" style="3" customWidth="1"/>
    <col min="8733" max="8733" width="4" style="3" customWidth="1"/>
    <col min="8734" max="8734" width="11.42578125" style="3" customWidth="1"/>
    <col min="8735" max="8735" width="4" style="3" customWidth="1"/>
    <col min="8736" max="8736" width="11.42578125" style="3" customWidth="1"/>
    <col min="8737" max="8737" width="4" style="3" customWidth="1"/>
    <col min="8738" max="8738" width="96.42578125" style="3" customWidth="1"/>
    <col min="8739" max="8958" width="9" style="3"/>
    <col min="8959" max="8959" width="2.85546875" style="3" customWidth="1"/>
    <col min="8960" max="8961" width="3" style="3" customWidth="1"/>
    <col min="8962" max="8963" width="19.85546875" style="3" customWidth="1"/>
    <col min="8964" max="8964" width="12" style="3" customWidth="1"/>
    <col min="8965" max="8986" width="11.42578125" style="3" customWidth="1"/>
    <col min="8987" max="8987" width="4" style="3" customWidth="1"/>
    <col min="8988" max="8988" width="11.42578125" style="3" customWidth="1"/>
    <col min="8989" max="8989" width="4" style="3" customWidth="1"/>
    <col min="8990" max="8990" width="11.42578125" style="3" customWidth="1"/>
    <col min="8991" max="8991" width="4" style="3" customWidth="1"/>
    <col min="8992" max="8992" width="11.42578125" style="3" customWidth="1"/>
    <col min="8993" max="8993" width="4" style="3" customWidth="1"/>
    <col min="8994" max="8994" width="96.42578125" style="3" customWidth="1"/>
    <col min="8995" max="9214" width="9" style="3"/>
    <col min="9215" max="9215" width="2.85546875" style="3" customWidth="1"/>
    <col min="9216" max="9217" width="3" style="3" customWidth="1"/>
    <col min="9218" max="9219" width="19.85546875" style="3" customWidth="1"/>
    <col min="9220" max="9220" width="12" style="3" customWidth="1"/>
    <col min="9221" max="9242" width="11.42578125" style="3" customWidth="1"/>
    <col min="9243" max="9243" width="4" style="3" customWidth="1"/>
    <col min="9244" max="9244" width="11.42578125" style="3" customWidth="1"/>
    <col min="9245" max="9245" width="4" style="3" customWidth="1"/>
    <col min="9246" max="9246" width="11.42578125" style="3" customWidth="1"/>
    <col min="9247" max="9247" width="4" style="3" customWidth="1"/>
    <col min="9248" max="9248" width="11.42578125" style="3" customWidth="1"/>
    <col min="9249" max="9249" width="4" style="3" customWidth="1"/>
    <col min="9250" max="9250" width="96.42578125" style="3" customWidth="1"/>
    <col min="9251" max="9470" width="9" style="3"/>
    <col min="9471" max="9471" width="2.85546875" style="3" customWidth="1"/>
    <col min="9472" max="9473" width="3" style="3" customWidth="1"/>
    <col min="9474" max="9475" width="19.85546875" style="3" customWidth="1"/>
    <col min="9476" max="9476" width="12" style="3" customWidth="1"/>
    <col min="9477" max="9498" width="11.42578125" style="3" customWidth="1"/>
    <col min="9499" max="9499" width="4" style="3" customWidth="1"/>
    <col min="9500" max="9500" width="11.42578125" style="3" customWidth="1"/>
    <col min="9501" max="9501" width="4" style="3" customWidth="1"/>
    <col min="9502" max="9502" width="11.42578125" style="3" customWidth="1"/>
    <col min="9503" max="9503" width="4" style="3" customWidth="1"/>
    <col min="9504" max="9504" width="11.42578125" style="3" customWidth="1"/>
    <col min="9505" max="9505" width="4" style="3" customWidth="1"/>
    <col min="9506" max="9506" width="96.42578125" style="3" customWidth="1"/>
    <col min="9507" max="9726" width="9" style="3"/>
    <col min="9727" max="9727" width="2.85546875" style="3" customWidth="1"/>
    <col min="9728" max="9729" width="3" style="3" customWidth="1"/>
    <col min="9730" max="9731" width="19.85546875" style="3" customWidth="1"/>
    <col min="9732" max="9732" width="12" style="3" customWidth="1"/>
    <col min="9733" max="9754" width="11.42578125" style="3" customWidth="1"/>
    <col min="9755" max="9755" width="4" style="3" customWidth="1"/>
    <col min="9756" max="9756" width="11.42578125" style="3" customWidth="1"/>
    <col min="9757" max="9757" width="4" style="3" customWidth="1"/>
    <col min="9758" max="9758" width="11.42578125" style="3" customWidth="1"/>
    <col min="9759" max="9759" width="4" style="3" customWidth="1"/>
    <col min="9760" max="9760" width="11.42578125" style="3" customWidth="1"/>
    <col min="9761" max="9761" width="4" style="3" customWidth="1"/>
    <col min="9762" max="9762" width="96.42578125" style="3" customWidth="1"/>
    <col min="9763" max="9982" width="9" style="3"/>
    <col min="9983" max="9983" width="2.85546875" style="3" customWidth="1"/>
    <col min="9984" max="9985" width="3" style="3" customWidth="1"/>
    <col min="9986" max="9987" width="19.85546875" style="3" customWidth="1"/>
    <col min="9988" max="9988" width="12" style="3" customWidth="1"/>
    <col min="9989" max="10010" width="11.42578125" style="3" customWidth="1"/>
    <col min="10011" max="10011" width="4" style="3" customWidth="1"/>
    <col min="10012" max="10012" width="11.42578125" style="3" customWidth="1"/>
    <col min="10013" max="10013" width="4" style="3" customWidth="1"/>
    <col min="10014" max="10014" width="11.42578125" style="3" customWidth="1"/>
    <col min="10015" max="10015" width="4" style="3" customWidth="1"/>
    <col min="10016" max="10016" width="11.42578125" style="3" customWidth="1"/>
    <col min="10017" max="10017" width="4" style="3" customWidth="1"/>
    <col min="10018" max="10018" width="96.42578125" style="3" customWidth="1"/>
    <col min="10019" max="10238" width="9" style="3"/>
    <col min="10239" max="10239" width="2.85546875" style="3" customWidth="1"/>
    <col min="10240" max="10241" width="3" style="3" customWidth="1"/>
    <col min="10242" max="10243" width="19.85546875" style="3" customWidth="1"/>
    <col min="10244" max="10244" width="12" style="3" customWidth="1"/>
    <col min="10245" max="10266" width="11.42578125" style="3" customWidth="1"/>
    <col min="10267" max="10267" width="4" style="3" customWidth="1"/>
    <col min="10268" max="10268" width="11.42578125" style="3" customWidth="1"/>
    <col min="10269" max="10269" width="4" style="3" customWidth="1"/>
    <col min="10270" max="10270" width="11.42578125" style="3" customWidth="1"/>
    <col min="10271" max="10271" width="4" style="3" customWidth="1"/>
    <col min="10272" max="10272" width="11.42578125" style="3" customWidth="1"/>
    <col min="10273" max="10273" width="4" style="3" customWidth="1"/>
    <col min="10274" max="10274" width="96.42578125" style="3" customWidth="1"/>
    <col min="10275" max="10494" width="9" style="3"/>
    <col min="10495" max="10495" width="2.85546875" style="3" customWidth="1"/>
    <col min="10496" max="10497" width="3" style="3" customWidth="1"/>
    <col min="10498" max="10499" width="19.85546875" style="3" customWidth="1"/>
    <col min="10500" max="10500" width="12" style="3" customWidth="1"/>
    <col min="10501" max="10522" width="11.42578125" style="3" customWidth="1"/>
    <col min="10523" max="10523" width="4" style="3" customWidth="1"/>
    <col min="10524" max="10524" width="11.42578125" style="3" customWidth="1"/>
    <col min="10525" max="10525" width="4" style="3" customWidth="1"/>
    <col min="10526" max="10526" width="11.42578125" style="3" customWidth="1"/>
    <col min="10527" max="10527" width="4" style="3" customWidth="1"/>
    <col min="10528" max="10528" width="11.42578125" style="3" customWidth="1"/>
    <col min="10529" max="10529" width="4" style="3" customWidth="1"/>
    <col min="10530" max="10530" width="96.42578125" style="3" customWidth="1"/>
    <col min="10531" max="10750" width="9" style="3"/>
    <col min="10751" max="10751" width="2.85546875" style="3" customWidth="1"/>
    <col min="10752" max="10753" width="3" style="3" customWidth="1"/>
    <col min="10754" max="10755" width="19.85546875" style="3" customWidth="1"/>
    <col min="10756" max="10756" width="12" style="3" customWidth="1"/>
    <col min="10757" max="10778" width="11.42578125" style="3" customWidth="1"/>
    <col min="10779" max="10779" width="4" style="3" customWidth="1"/>
    <col min="10780" max="10780" width="11.42578125" style="3" customWidth="1"/>
    <col min="10781" max="10781" width="4" style="3" customWidth="1"/>
    <col min="10782" max="10782" width="11.42578125" style="3" customWidth="1"/>
    <col min="10783" max="10783" width="4" style="3" customWidth="1"/>
    <col min="10784" max="10784" width="11.42578125" style="3" customWidth="1"/>
    <col min="10785" max="10785" width="4" style="3" customWidth="1"/>
    <col min="10786" max="10786" width="96.42578125" style="3" customWidth="1"/>
    <col min="10787" max="11006" width="9" style="3"/>
    <col min="11007" max="11007" width="2.85546875" style="3" customWidth="1"/>
    <col min="11008" max="11009" width="3" style="3" customWidth="1"/>
    <col min="11010" max="11011" width="19.85546875" style="3" customWidth="1"/>
    <col min="11012" max="11012" width="12" style="3" customWidth="1"/>
    <col min="11013" max="11034" width="11.42578125" style="3" customWidth="1"/>
    <col min="11035" max="11035" width="4" style="3" customWidth="1"/>
    <col min="11036" max="11036" width="11.42578125" style="3" customWidth="1"/>
    <col min="11037" max="11037" width="4" style="3" customWidth="1"/>
    <col min="11038" max="11038" width="11.42578125" style="3" customWidth="1"/>
    <col min="11039" max="11039" width="4" style="3" customWidth="1"/>
    <col min="11040" max="11040" width="11.42578125" style="3" customWidth="1"/>
    <col min="11041" max="11041" width="4" style="3" customWidth="1"/>
    <col min="11042" max="11042" width="96.42578125" style="3" customWidth="1"/>
    <col min="11043" max="11262" width="9" style="3"/>
    <col min="11263" max="11263" width="2.85546875" style="3" customWidth="1"/>
    <col min="11264" max="11265" width="3" style="3" customWidth="1"/>
    <col min="11266" max="11267" width="19.85546875" style="3" customWidth="1"/>
    <col min="11268" max="11268" width="12" style="3" customWidth="1"/>
    <col min="11269" max="11290" width="11.42578125" style="3" customWidth="1"/>
    <col min="11291" max="11291" width="4" style="3" customWidth="1"/>
    <col min="11292" max="11292" width="11.42578125" style="3" customWidth="1"/>
    <col min="11293" max="11293" width="4" style="3" customWidth="1"/>
    <col min="11294" max="11294" width="11.42578125" style="3" customWidth="1"/>
    <col min="11295" max="11295" width="4" style="3" customWidth="1"/>
    <col min="11296" max="11296" width="11.42578125" style="3" customWidth="1"/>
    <col min="11297" max="11297" width="4" style="3" customWidth="1"/>
    <col min="11298" max="11298" width="96.42578125" style="3" customWidth="1"/>
    <col min="11299" max="11518" width="9" style="3"/>
    <col min="11519" max="11519" width="2.85546875" style="3" customWidth="1"/>
    <col min="11520" max="11521" width="3" style="3" customWidth="1"/>
    <col min="11522" max="11523" width="19.85546875" style="3" customWidth="1"/>
    <col min="11524" max="11524" width="12" style="3" customWidth="1"/>
    <col min="11525" max="11546" width="11.42578125" style="3" customWidth="1"/>
    <col min="11547" max="11547" width="4" style="3" customWidth="1"/>
    <col min="11548" max="11548" width="11.42578125" style="3" customWidth="1"/>
    <col min="11549" max="11549" width="4" style="3" customWidth="1"/>
    <col min="11550" max="11550" width="11.42578125" style="3" customWidth="1"/>
    <col min="11551" max="11551" width="4" style="3" customWidth="1"/>
    <col min="11552" max="11552" width="11.42578125" style="3" customWidth="1"/>
    <col min="11553" max="11553" width="4" style="3" customWidth="1"/>
    <col min="11554" max="11554" width="96.42578125" style="3" customWidth="1"/>
    <col min="11555" max="11774" width="9" style="3"/>
    <col min="11775" max="11775" width="2.85546875" style="3" customWidth="1"/>
    <col min="11776" max="11777" width="3" style="3" customWidth="1"/>
    <col min="11778" max="11779" width="19.85546875" style="3" customWidth="1"/>
    <col min="11780" max="11780" width="12" style="3" customWidth="1"/>
    <col min="11781" max="11802" width="11.42578125" style="3" customWidth="1"/>
    <col min="11803" max="11803" width="4" style="3" customWidth="1"/>
    <col min="11804" max="11804" width="11.42578125" style="3" customWidth="1"/>
    <col min="11805" max="11805" width="4" style="3" customWidth="1"/>
    <col min="11806" max="11806" width="11.42578125" style="3" customWidth="1"/>
    <col min="11807" max="11807" width="4" style="3" customWidth="1"/>
    <col min="11808" max="11808" width="11.42578125" style="3" customWidth="1"/>
    <col min="11809" max="11809" width="4" style="3" customWidth="1"/>
    <col min="11810" max="11810" width="96.42578125" style="3" customWidth="1"/>
    <col min="11811" max="12030" width="9" style="3"/>
    <col min="12031" max="12031" width="2.85546875" style="3" customWidth="1"/>
    <col min="12032" max="12033" width="3" style="3" customWidth="1"/>
    <col min="12034" max="12035" width="19.85546875" style="3" customWidth="1"/>
    <col min="12036" max="12036" width="12" style="3" customWidth="1"/>
    <col min="12037" max="12058" width="11.42578125" style="3" customWidth="1"/>
    <col min="12059" max="12059" width="4" style="3" customWidth="1"/>
    <col min="12060" max="12060" width="11.42578125" style="3" customWidth="1"/>
    <col min="12061" max="12061" width="4" style="3" customWidth="1"/>
    <col min="12062" max="12062" width="11.42578125" style="3" customWidth="1"/>
    <col min="12063" max="12063" width="4" style="3" customWidth="1"/>
    <col min="12064" max="12064" width="11.42578125" style="3" customWidth="1"/>
    <col min="12065" max="12065" width="4" style="3" customWidth="1"/>
    <col min="12066" max="12066" width="96.42578125" style="3" customWidth="1"/>
    <col min="12067" max="12286" width="9" style="3"/>
    <col min="12287" max="12287" width="2.85546875" style="3" customWidth="1"/>
    <col min="12288" max="12289" width="3" style="3" customWidth="1"/>
    <col min="12290" max="12291" width="19.85546875" style="3" customWidth="1"/>
    <col min="12292" max="12292" width="12" style="3" customWidth="1"/>
    <col min="12293" max="12314" width="11.42578125" style="3" customWidth="1"/>
    <col min="12315" max="12315" width="4" style="3" customWidth="1"/>
    <col min="12316" max="12316" width="11.42578125" style="3" customWidth="1"/>
    <col min="12317" max="12317" width="4" style="3" customWidth="1"/>
    <col min="12318" max="12318" width="11.42578125" style="3" customWidth="1"/>
    <col min="12319" max="12319" width="4" style="3" customWidth="1"/>
    <col min="12320" max="12320" width="11.42578125" style="3" customWidth="1"/>
    <col min="12321" max="12321" width="4" style="3" customWidth="1"/>
    <col min="12322" max="12322" width="96.42578125" style="3" customWidth="1"/>
    <col min="12323" max="12542" width="9" style="3"/>
    <col min="12543" max="12543" width="2.85546875" style="3" customWidth="1"/>
    <col min="12544" max="12545" width="3" style="3" customWidth="1"/>
    <col min="12546" max="12547" width="19.85546875" style="3" customWidth="1"/>
    <col min="12548" max="12548" width="12" style="3" customWidth="1"/>
    <col min="12549" max="12570" width="11.42578125" style="3" customWidth="1"/>
    <col min="12571" max="12571" width="4" style="3" customWidth="1"/>
    <col min="12572" max="12572" width="11.42578125" style="3" customWidth="1"/>
    <col min="12573" max="12573" width="4" style="3" customWidth="1"/>
    <col min="12574" max="12574" width="11.42578125" style="3" customWidth="1"/>
    <col min="12575" max="12575" width="4" style="3" customWidth="1"/>
    <col min="12576" max="12576" width="11.42578125" style="3" customWidth="1"/>
    <col min="12577" max="12577" width="4" style="3" customWidth="1"/>
    <col min="12578" max="12578" width="96.42578125" style="3" customWidth="1"/>
    <col min="12579" max="12798" width="9" style="3"/>
    <col min="12799" max="12799" width="2.85546875" style="3" customWidth="1"/>
    <col min="12800" max="12801" width="3" style="3" customWidth="1"/>
    <col min="12802" max="12803" width="19.85546875" style="3" customWidth="1"/>
    <col min="12804" max="12804" width="12" style="3" customWidth="1"/>
    <col min="12805" max="12826" width="11.42578125" style="3" customWidth="1"/>
    <col min="12827" max="12827" width="4" style="3" customWidth="1"/>
    <col min="12828" max="12828" width="11.42578125" style="3" customWidth="1"/>
    <col min="12829" max="12829" width="4" style="3" customWidth="1"/>
    <col min="12830" max="12830" width="11.42578125" style="3" customWidth="1"/>
    <col min="12831" max="12831" width="4" style="3" customWidth="1"/>
    <col min="12832" max="12832" width="11.42578125" style="3" customWidth="1"/>
    <col min="12833" max="12833" width="4" style="3" customWidth="1"/>
    <col min="12834" max="12834" width="96.42578125" style="3" customWidth="1"/>
    <col min="12835" max="13054" width="9" style="3"/>
    <col min="13055" max="13055" width="2.85546875" style="3" customWidth="1"/>
    <col min="13056" max="13057" width="3" style="3" customWidth="1"/>
    <col min="13058" max="13059" width="19.85546875" style="3" customWidth="1"/>
    <col min="13060" max="13060" width="12" style="3" customWidth="1"/>
    <col min="13061" max="13082" width="11.42578125" style="3" customWidth="1"/>
    <col min="13083" max="13083" width="4" style="3" customWidth="1"/>
    <col min="13084" max="13084" width="11.42578125" style="3" customWidth="1"/>
    <col min="13085" max="13085" width="4" style="3" customWidth="1"/>
    <col min="13086" max="13086" width="11.42578125" style="3" customWidth="1"/>
    <col min="13087" max="13087" width="4" style="3" customWidth="1"/>
    <col min="13088" max="13088" width="11.42578125" style="3" customWidth="1"/>
    <col min="13089" max="13089" width="4" style="3" customWidth="1"/>
    <col min="13090" max="13090" width="96.42578125" style="3" customWidth="1"/>
    <col min="13091" max="13310" width="9" style="3"/>
    <col min="13311" max="13311" width="2.85546875" style="3" customWidth="1"/>
    <col min="13312" max="13313" width="3" style="3" customWidth="1"/>
    <col min="13314" max="13315" width="19.85546875" style="3" customWidth="1"/>
    <col min="13316" max="13316" width="12" style="3" customWidth="1"/>
    <col min="13317" max="13338" width="11.42578125" style="3" customWidth="1"/>
    <col min="13339" max="13339" width="4" style="3" customWidth="1"/>
    <col min="13340" max="13340" width="11.42578125" style="3" customWidth="1"/>
    <col min="13341" max="13341" width="4" style="3" customWidth="1"/>
    <col min="13342" max="13342" width="11.42578125" style="3" customWidth="1"/>
    <col min="13343" max="13343" width="4" style="3" customWidth="1"/>
    <col min="13344" max="13344" width="11.42578125" style="3" customWidth="1"/>
    <col min="13345" max="13345" width="4" style="3" customWidth="1"/>
    <col min="13346" max="13346" width="96.42578125" style="3" customWidth="1"/>
    <col min="13347" max="13566" width="9" style="3"/>
    <col min="13567" max="13567" width="2.85546875" style="3" customWidth="1"/>
    <col min="13568" max="13569" width="3" style="3" customWidth="1"/>
    <col min="13570" max="13571" width="19.85546875" style="3" customWidth="1"/>
    <col min="13572" max="13572" width="12" style="3" customWidth="1"/>
    <col min="13573" max="13594" width="11.42578125" style="3" customWidth="1"/>
    <col min="13595" max="13595" width="4" style="3" customWidth="1"/>
    <col min="13596" max="13596" width="11.42578125" style="3" customWidth="1"/>
    <col min="13597" max="13597" width="4" style="3" customWidth="1"/>
    <col min="13598" max="13598" width="11.42578125" style="3" customWidth="1"/>
    <col min="13599" max="13599" width="4" style="3" customWidth="1"/>
    <col min="13600" max="13600" width="11.42578125" style="3" customWidth="1"/>
    <col min="13601" max="13601" width="4" style="3" customWidth="1"/>
    <col min="13602" max="13602" width="96.42578125" style="3" customWidth="1"/>
    <col min="13603" max="13822" width="9" style="3"/>
    <col min="13823" max="13823" width="2.85546875" style="3" customWidth="1"/>
    <col min="13824" max="13825" width="3" style="3" customWidth="1"/>
    <col min="13826" max="13827" width="19.85546875" style="3" customWidth="1"/>
    <col min="13828" max="13828" width="12" style="3" customWidth="1"/>
    <col min="13829" max="13850" width="11.42578125" style="3" customWidth="1"/>
    <col min="13851" max="13851" width="4" style="3" customWidth="1"/>
    <col min="13852" max="13852" width="11.42578125" style="3" customWidth="1"/>
    <col min="13853" max="13853" width="4" style="3" customWidth="1"/>
    <col min="13854" max="13854" width="11.42578125" style="3" customWidth="1"/>
    <col min="13855" max="13855" width="4" style="3" customWidth="1"/>
    <col min="13856" max="13856" width="11.42578125" style="3" customWidth="1"/>
    <col min="13857" max="13857" width="4" style="3" customWidth="1"/>
    <col min="13858" max="13858" width="96.42578125" style="3" customWidth="1"/>
    <col min="13859" max="14078" width="9" style="3"/>
    <col min="14079" max="14079" width="2.85546875" style="3" customWidth="1"/>
    <col min="14080" max="14081" width="3" style="3" customWidth="1"/>
    <col min="14082" max="14083" width="19.85546875" style="3" customWidth="1"/>
    <col min="14084" max="14084" width="12" style="3" customWidth="1"/>
    <col min="14085" max="14106" width="11.42578125" style="3" customWidth="1"/>
    <col min="14107" max="14107" width="4" style="3" customWidth="1"/>
    <col min="14108" max="14108" width="11.42578125" style="3" customWidth="1"/>
    <col min="14109" max="14109" width="4" style="3" customWidth="1"/>
    <col min="14110" max="14110" width="11.42578125" style="3" customWidth="1"/>
    <col min="14111" max="14111" width="4" style="3" customWidth="1"/>
    <col min="14112" max="14112" width="11.42578125" style="3" customWidth="1"/>
    <col min="14113" max="14113" width="4" style="3" customWidth="1"/>
    <col min="14114" max="14114" width="96.42578125" style="3" customWidth="1"/>
    <col min="14115" max="14334" width="9" style="3"/>
    <col min="14335" max="14335" width="2.85546875" style="3" customWidth="1"/>
    <col min="14336" max="14337" width="3" style="3" customWidth="1"/>
    <col min="14338" max="14339" width="19.85546875" style="3" customWidth="1"/>
    <col min="14340" max="14340" width="12" style="3" customWidth="1"/>
    <col min="14341" max="14362" width="11.42578125" style="3" customWidth="1"/>
    <col min="14363" max="14363" width="4" style="3" customWidth="1"/>
    <col min="14364" max="14364" width="11.42578125" style="3" customWidth="1"/>
    <col min="14365" max="14365" width="4" style="3" customWidth="1"/>
    <col min="14366" max="14366" width="11.42578125" style="3" customWidth="1"/>
    <col min="14367" max="14367" width="4" style="3" customWidth="1"/>
    <col min="14368" max="14368" width="11.42578125" style="3" customWidth="1"/>
    <col min="14369" max="14369" width="4" style="3" customWidth="1"/>
    <col min="14370" max="14370" width="96.42578125" style="3" customWidth="1"/>
    <col min="14371" max="14590" width="9" style="3"/>
    <col min="14591" max="14591" width="2.85546875" style="3" customWidth="1"/>
    <col min="14592" max="14593" width="3" style="3" customWidth="1"/>
    <col min="14594" max="14595" width="19.85546875" style="3" customWidth="1"/>
    <col min="14596" max="14596" width="12" style="3" customWidth="1"/>
    <col min="14597" max="14618" width="11.42578125" style="3" customWidth="1"/>
    <col min="14619" max="14619" width="4" style="3" customWidth="1"/>
    <col min="14620" max="14620" width="11.42578125" style="3" customWidth="1"/>
    <col min="14621" max="14621" width="4" style="3" customWidth="1"/>
    <col min="14622" max="14622" width="11.42578125" style="3" customWidth="1"/>
    <col min="14623" max="14623" width="4" style="3" customWidth="1"/>
    <col min="14624" max="14624" width="11.42578125" style="3" customWidth="1"/>
    <col min="14625" max="14625" width="4" style="3" customWidth="1"/>
    <col min="14626" max="14626" width="96.42578125" style="3" customWidth="1"/>
    <col min="14627" max="14846" width="9" style="3"/>
    <col min="14847" max="14847" width="2.85546875" style="3" customWidth="1"/>
    <col min="14848" max="14849" width="3" style="3" customWidth="1"/>
    <col min="14850" max="14851" width="19.85546875" style="3" customWidth="1"/>
    <col min="14852" max="14852" width="12" style="3" customWidth="1"/>
    <col min="14853" max="14874" width="11.42578125" style="3" customWidth="1"/>
    <col min="14875" max="14875" width="4" style="3" customWidth="1"/>
    <col min="14876" max="14876" width="11.42578125" style="3" customWidth="1"/>
    <col min="14877" max="14877" width="4" style="3" customWidth="1"/>
    <col min="14878" max="14878" width="11.42578125" style="3" customWidth="1"/>
    <col min="14879" max="14879" width="4" style="3" customWidth="1"/>
    <col min="14880" max="14880" width="11.42578125" style="3" customWidth="1"/>
    <col min="14881" max="14881" width="4" style="3" customWidth="1"/>
    <col min="14882" max="14882" width="96.42578125" style="3" customWidth="1"/>
    <col min="14883" max="15102" width="9" style="3"/>
    <col min="15103" max="15103" width="2.85546875" style="3" customWidth="1"/>
    <col min="15104" max="15105" width="3" style="3" customWidth="1"/>
    <col min="15106" max="15107" width="19.85546875" style="3" customWidth="1"/>
    <col min="15108" max="15108" width="12" style="3" customWidth="1"/>
    <col min="15109" max="15130" width="11.42578125" style="3" customWidth="1"/>
    <col min="15131" max="15131" width="4" style="3" customWidth="1"/>
    <col min="15132" max="15132" width="11.42578125" style="3" customWidth="1"/>
    <col min="15133" max="15133" width="4" style="3" customWidth="1"/>
    <col min="15134" max="15134" width="11.42578125" style="3" customWidth="1"/>
    <col min="15135" max="15135" width="4" style="3" customWidth="1"/>
    <col min="15136" max="15136" width="11.42578125" style="3" customWidth="1"/>
    <col min="15137" max="15137" width="4" style="3" customWidth="1"/>
    <col min="15138" max="15138" width="96.42578125" style="3" customWidth="1"/>
    <col min="15139" max="15358" width="9" style="3"/>
    <col min="15359" max="15359" width="2.85546875" style="3" customWidth="1"/>
    <col min="15360" max="15361" width="3" style="3" customWidth="1"/>
    <col min="15362" max="15363" width="19.85546875" style="3" customWidth="1"/>
    <col min="15364" max="15364" width="12" style="3" customWidth="1"/>
    <col min="15365" max="15386" width="11.42578125" style="3" customWidth="1"/>
    <col min="15387" max="15387" width="4" style="3" customWidth="1"/>
    <col min="15388" max="15388" width="11.42578125" style="3" customWidth="1"/>
    <col min="15389" max="15389" width="4" style="3" customWidth="1"/>
    <col min="15390" max="15390" width="11.42578125" style="3" customWidth="1"/>
    <col min="15391" max="15391" width="4" style="3" customWidth="1"/>
    <col min="15392" max="15392" width="11.42578125" style="3" customWidth="1"/>
    <col min="15393" max="15393" width="4" style="3" customWidth="1"/>
    <col min="15394" max="15394" width="96.42578125" style="3" customWidth="1"/>
    <col min="15395" max="15614" width="9" style="3"/>
    <col min="15615" max="15615" width="2.85546875" style="3" customWidth="1"/>
    <col min="15616" max="15617" width="3" style="3" customWidth="1"/>
    <col min="15618" max="15619" width="19.85546875" style="3" customWidth="1"/>
    <col min="15620" max="15620" width="12" style="3" customWidth="1"/>
    <col min="15621" max="15642" width="11.42578125" style="3" customWidth="1"/>
    <col min="15643" max="15643" width="4" style="3" customWidth="1"/>
    <col min="15644" max="15644" width="11.42578125" style="3" customWidth="1"/>
    <col min="15645" max="15645" width="4" style="3" customWidth="1"/>
    <col min="15646" max="15646" width="11.42578125" style="3" customWidth="1"/>
    <col min="15647" max="15647" width="4" style="3" customWidth="1"/>
    <col min="15648" max="15648" width="11.42578125" style="3" customWidth="1"/>
    <col min="15649" max="15649" width="4" style="3" customWidth="1"/>
    <col min="15650" max="15650" width="96.42578125" style="3" customWidth="1"/>
    <col min="15651" max="15870" width="9" style="3"/>
    <col min="15871" max="15871" width="2.85546875" style="3" customWidth="1"/>
    <col min="15872" max="15873" width="3" style="3" customWidth="1"/>
    <col min="15874" max="15875" width="19.85546875" style="3" customWidth="1"/>
    <col min="15876" max="15876" width="12" style="3" customWidth="1"/>
    <col min="15877" max="15898" width="11.42578125" style="3" customWidth="1"/>
    <col min="15899" max="15899" width="4" style="3" customWidth="1"/>
    <col min="15900" max="15900" width="11.42578125" style="3" customWidth="1"/>
    <col min="15901" max="15901" width="4" style="3" customWidth="1"/>
    <col min="15902" max="15902" width="11.42578125" style="3" customWidth="1"/>
    <col min="15903" max="15903" width="4" style="3" customWidth="1"/>
    <col min="15904" max="15904" width="11.42578125" style="3" customWidth="1"/>
    <col min="15905" max="15905" width="4" style="3" customWidth="1"/>
    <col min="15906" max="15906" width="96.42578125" style="3" customWidth="1"/>
    <col min="15907" max="16126" width="9" style="3"/>
    <col min="16127" max="16127" width="2.85546875" style="3" customWidth="1"/>
    <col min="16128" max="16129" width="3" style="3" customWidth="1"/>
    <col min="16130" max="16131" width="19.85546875" style="3" customWidth="1"/>
    <col min="16132" max="16132" width="12" style="3" customWidth="1"/>
    <col min="16133" max="16154" width="11.42578125" style="3" customWidth="1"/>
    <col min="16155" max="16155" width="4" style="3" customWidth="1"/>
    <col min="16156" max="16156" width="11.42578125" style="3" customWidth="1"/>
    <col min="16157" max="16157" width="4" style="3" customWidth="1"/>
    <col min="16158" max="16158" width="11.42578125" style="3" customWidth="1"/>
    <col min="16159" max="16159" width="4" style="3" customWidth="1"/>
    <col min="16160" max="16160" width="11.42578125" style="3" customWidth="1"/>
    <col min="16161" max="16161" width="4" style="3" customWidth="1"/>
    <col min="16162" max="16162" width="96.42578125" style="3" customWidth="1"/>
    <col min="16163" max="16384" width="9" style="3"/>
  </cols>
  <sheetData>
    <row r="2" spans="2:34">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row>
    <row r="3" spans="2:34">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c r="AG3" s="2"/>
      <c r="AH3" s="2"/>
    </row>
    <row r="4" spans="2:34">
      <c r="B4" s="1" t="str">
        <f>'Template Cover'!B4</f>
        <v>Sheet:</v>
      </c>
      <c r="C4" s="2"/>
      <c r="D4" s="2"/>
      <c r="E4" s="2"/>
      <c r="F4" s="2"/>
      <c r="G4" s="2" t="str">
        <f ca="1">MID(CELL("filename",$A$1),FIND("]",CELL("filename",$A$1))+1,99)</f>
        <v>Other Revenue</v>
      </c>
      <c r="H4" s="2"/>
      <c r="I4" s="2"/>
      <c r="J4" s="2"/>
      <c r="K4" s="2"/>
      <c r="L4" s="2"/>
      <c r="M4" s="2"/>
      <c r="N4" s="2"/>
      <c r="O4" s="2"/>
      <c r="P4" s="2"/>
      <c r="Q4" s="2"/>
      <c r="R4" s="2"/>
      <c r="S4" s="2"/>
      <c r="T4" s="2"/>
      <c r="U4" s="2"/>
      <c r="V4" s="2"/>
      <c r="W4" s="2"/>
      <c r="X4" s="2"/>
      <c r="Y4" s="2"/>
      <c r="Z4" s="2"/>
      <c r="AA4" s="2"/>
      <c r="AB4" s="2"/>
      <c r="AC4" s="2"/>
      <c r="AD4" s="2"/>
      <c r="AE4" s="2"/>
      <c r="AF4" s="2"/>
      <c r="AG4" s="2"/>
      <c r="AH4" s="2"/>
    </row>
    <row r="5" spans="2:34">
      <c r="B5" s="1" t="str">
        <f>'Template Cover'!B5</f>
        <v>Version:</v>
      </c>
      <c r="C5" s="2"/>
      <c r="D5" s="2"/>
      <c r="E5" s="2"/>
      <c r="F5" s="2"/>
      <c r="G5" s="2">
        <f>Version</f>
        <v>7</v>
      </c>
      <c r="H5" s="2"/>
      <c r="I5" s="2"/>
      <c r="J5" s="2"/>
      <c r="K5" s="2"/>
      <c r="L5" s="2"/>
      <c r="M5" s="2"/>
      <c r="N5" s="2"/>
      <c r="O5" s="2"/>
      <c r="P5" s="2"/>
      <c r="Q5" s="2"/>
      <c r="R5" s="2"/>
      <c r="S5" s="2"/>
      <c r="T5" s="2"/>
      <c r="U5" s="2"/>
      <c r="V5" s="2"/>
      <c r="W5" s="2"/>
      <c r="X5" s="2"/>
      <c r="Y5" s="2"/>
      <c r="Z5" s="2"/>
      <c r="AA5" s="2"/>
      <c r="AB5" s="2"/>
      <c r="AC5" s="2"/>
      <c r="AD5" s="2"/>
      <c r="AE5" s="2"/>
      <c r="AF5" s="2"/>
      <c r="AG5" s="2"/>
      <c r="AH5" s="2"/>
    </row>
    <row r="6" spans="2:34">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c r="AG6" s="4"/>
      <c r="AH6" s="4"/>
    </row>
    <row r="7" spans="2:34">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c r="AG7" s="2"/>
      <c r="AH7" s="2"/>
    </row>
    <row r="9" spans="2:34" ht="38.25">
      <c r="D9" s="987" t="str">
        <f>RN_Switch</f>
        <v>Nominal</v>
      </c>
      <c r="E9" s="988"/>
      <c r="F9" s="989"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c r="AH9" s="989" t="s">
        <v>899</v>
      </c>
    </row>
    <row r="10" spans="2:34" ht="25.5">
      <c r="D10" s="990" t="str">
        <f>Option_Switch</f>
        <v>Sc0 : Baseline</v>
      </c>
      <c r="E10" s="991"/>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c r="AH10" s="985"/>
    </row>
    <row r="11" spans="2:34">
      <c r="D11" s="994"/>
      <c r="E11" s="993"/>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c r="AH11" s="986" t="s">
        <v>121</v>
      </c>
    </row>
    <row r="13" spans="2:34" ht="16.5">
      <c r="B13" s="5" t="s">
        <v>171</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5" spans="2:34" ht="15">
      <c r="B15" s="99" t="str">
        <f>'Line Items'!B52</f>
        <v>Other Revenue from Core Business</v>
      </c>
      <c r="C15" s="99"/>
      <c r="D15" s="249"/>
      <c r="E15" s="24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row>
    <row r="16" spans="2:34" outlineLevel="1"/>
    <row r="17" spans="4:34" outlineLevel="1">
      <c r="D17" s="235" t="str">
        <f>'Line Items'!D54</f>
        <v>Car Park</v>
      </c>
      <c r="E17" s="251"/>
      <c r="F17" s="252" t="s">
        <v>902</v>
      </c>
      <c r="G17" s="253"/>
      <c r="H17" s="253"/>
      <c r="I17" s="253"/>
      <c r="J17" s="253"/>
      <c r="K17" s="253"/>
      <c r="L17" s="253"/>
      <c r="M17" s="253"/>
      <c r="N17" s="253"/>
      <c r="O17" s="253"/>
      <c r="P17" s="253"/>
      <c r="Q17" s="253"/>
      <c r="R17" s="253"/>
      <c r="S17" s="253"/>
      <c r="T17" s="253"/>
      <c r="U17" s="253"/>
      <c r="V17" s="253"/>
      <c r="W17" s="253"/>
      <c r="X17" s="253"/>
      <c r="Y17" s="253"/>
      <c r="Z17" s="254"/>
      <c r="AA17" s="85"/>
      <c r="AB17" s="255"/>
      <c r="AC17" s="85"/>
      <c r="AD17" s="255"/>
      <c r="AE17" s="85"/>
      <c r="AF17" s="255"/>
      <c r="AH17" s="256"/>
    </row>
    <row r="18" spans="4:34" outlineLevel="1">
      <c r="D18" s="83" t="str">
        <f>'Line Items'!D55</f>
        <v>Car Park - Non Lennon</v>
      </c>
      <c r="E18" s="84"/>
      <c r="F18" s="150" t="str">
        <f t="shared" ref="F18:F36" si="0">F17</f>
        <v>£000</v>
      </c>
      <c r="G18" s="257"/>
      <c r="H18" s="257"/>
      <c r="I18" s="257"/>
      <c r="J18" s="257"/>
      <c r="K18" s="257"/>
      <c r="L18" s="257"/>
      <c r="M18" s="257"/>
      <c r="N18" s="257"/>
      <c r="O18" s="257"/>
      <c r="P18" s="257"/>
      <c r="Q18" s="257"/>
      <c r="R18" s="257"/>
      <c r="S18" s="257"/>
      <c r="T18" s="257"/>
      <c r="U18" s="257"/>
      <c r="V18" s="257"/>
      <c r="W18" s="257"/>
      <c r="X18" s="257"/>
      <c r="Y18" s="257"/>
      <c r="Z18" s="258"/>
      <c r="AA18" s="85"/>
      <c r="AB18" s="27"/>
      <c r="AC18" s="85"/>
      <c r="AD18" s="27"/>
      <c r="AE18" s="85"/>
      <c r="AF18" s="27"/>
      <c r="AH18" s="259"/>
    </row>
    <row r="19" spans="4:34" outlineLevel="1">
      <c r="D19" s="83" t="str">
        <f>'Line Items'!D56</f>
        <v>Commission Receivable LENNON</v>
      </c>
      <c r="E19" s="84"/>
      <c r="F19" s="150" t="str">
        <f t="shared" si="0"/>
        <v>£000</v>
      </c>
      <c r="G19" s="257"/>
      <c r="H19" s="257"/>
      <c r="I19" s="257"/>
      <c r="J19" s="257"/>
      <c r="K19" s="257"/>
      <c r="L19" s="257"/>
      <c r="M19" s="257"/>
      <c r="N19" s="257"/>
      <c r="O19" s="257"/>
      <c r="P19" s="257"/>
      <c r="Q19" s="257"/>
      <c r="R19" s="257"/>
      <c r="S19" s="257"/>
      <c r="T19" s="257"/>
      <c r="U19" s="257"/>
      <c r="V19" s="257"/>
      <c r="W19" s="257"/>
      <c r="X19" s="257"/>
      <c r="Y19" s="257"/>
      <c r="Z19" s="258"/>
      <c r="AA19" s="85"/>
      <c r="AB19" s="27"/>
      <c r="AC19" s="85"/>
      <c r="AD19" s="27"/>
      <c r="AE19" s="85"/>
      <c r="AF19" s="27"/>
      <c r="AH19" s="259"/>
    </row>
    <row r="20" spans="4:34" outlineLevel="1">
      <c r="D20" s="83" t="str">
        <f>'Line Items'!D57</f>
        <v xml:space="preserve">Other Commission </v>
      </c>
      <c r="E20" s="84"/>
      <c r="F20" s="150" t="str">
        <f t="shared" si="0"/>
        <v>£000</v>
      </c>
      <c r="G20" s="257"/>
      <c r="H20" s="257"/>
      <c r="I20" s="257"/>
      <c r="J20" s="257"/>
      <c r="K20" s="257"/>
      <c r="L20" s="257"/>
      <c r="M20" s="257"/>
      <c r="N20" s="257"/>
      <c r="O20" s="257"/>
      <c r="P20" s="257"/>
      <c r="Q20" s="257"/>
      <c r="R20" s="257"/>
      <c r="S20" s="257"/>
      <c r="T20" s="257"/>
      <c r="U20" s="257"/>
      <c r="V20" s="257"/>
      <c r="W20" s="257"/>
      <c r="X20" s="257"/>
      <c r="Y20" s="257"/>
      <c r="Z20" s="258"/>
      <c r="AA20" s="85"/>
      <c r="AB20" s="27"/>
      <c r="AC20" s="85"/>
      <c r="AD20" s="27"/>
      <c r="AE20" s="85"/>
      <c r="AF20" s="27"/>
      <c r="AH20" s="259"/>
    </row>
    <row r="21" spans="4:34" outlineLevel="1">
      <c r="D21" s="83" t="str">
        <f>'Line Items'!D58</f>
        <v xml:space="preserve">Letting Income </v>
      </c>
      <c r="E21" s="84"/>
      <c r="F21" s="150" t="str">
        <f t="shared" si="0"/>
        <v>£000</v>
      </c>
      <c r="G21" s="257"/>
      <c r="H21" s="257"/>
      <c r="I21" s="257"/>
      <c r="J21" s="257"/>
      <c r="K21" s="257"/>
      <c r="L21" s="257"/>
      <c r="M21" s="257"/>
      <c r="N21" s="257"/>
      <c r="O21" s="257"/>
      <c r="P21" s="257"/>
      <c r="Q21" s="257"/>
      <c r="R21" s="257"/>
      <c r="S21" s="257"/>
      <c r="T21" s="257"/>
      <c r="U21" s="257"/>
      <c r="V21" s="257"/>
      <c r="W21" s="257"/>
      <c r="X21" s="257"/>
      <c r="Y21" s="257"/>
      <c r="Z21" s="258"/>
      <c r="AA21" s="85"/>
      <c r="AB21" s="27"/>
      <c r="AC21" s="85"/>
      <c r="AD21" s="27"/>
      <c r="AE21" s="85"/>
      <c r="AF21" s="27"/>
      <c r="AH21" s="259"/>
    </row>
    <row r="22" spans="4:34" outlineLevel="1">
      <c r="D22" s="83" t="str">
        <f>'Line Items'!D59</f>
        <v xml:space="preserve">Advertising Income </v>
      </c>
      <c r="E22" s="84"/>
      <c r="F22" s="150" t="str">
        <f t="shared" si="0"/>
        <v>£000</v>
      </c>
      <c r="G22" s="257"/>
      <c r="H22" s="257"/>
      <c r="I22" s="257"/>
      <c r="J22" s="257"/>
      <c r="K22" s="257"/>
      <c r="L22" s="257"/>
      <c r="M22" s="257"/>
      <c r="N22" s="257"/>
      <c r="O22" s="257"/>
      <c r="P22" s="257"/>
      <c r="Q22" s="257"/>
      <c r="R22" s="257"/>
      <c r="S22" s="257"/>
      <c r="T22" s="257"/>
      <c r="U22" s="257"/>
      <c r="V22" s="257"/>
      <c r="W22" s="257"/>
      <c r="X22" s="257"/>
      <c r="Y22" s="257"/>
      <c r="Z22" s="258"/>
      <c r="AA22" s="85"/>
      <c r="AB22" s="27"/>
      <c r="AC22" s="85"/>
      <c r="AD22" s="27"/>
      <c r="AE22" s="85"/>
      <c r="AF22" s="27"/>
      <c r="AH22" s="259"/>
    </row>
    <row r="23" spans="4:34" outlineLevel="1">
      <c r="D23" s="83" t="str">
        <f>'Line Items'!D60</f>
        <v xml:space="preserve">Other Income </v>
      </c>
      <c r="E23" s="84"/>
      <c r="F23" s="150" t="str">
        <f t="shared" si="0"/>
        <v>£000</v>
      </c>
      <c r="G23" s="257"/>
      <c r="H23" s="257"/>
      <c r="I23" s="257"/>
      <c r="J23" s="257"/>
      <c r="K23" s="257"/>
      <c r="L23" s="257"/>
      <c r="M23" s="257"/>
      <c r="N23" s="257"/>
      <c r="O23" s="257"/>
      <c r="P23" s="257"/>
      <c r="Q23" s="257"/>
      <c r="R23" s="257"/>
      <c r="S23" s="257"/>
      <c r="T23" s="257"/>
      <c r="U23" s="257"/>
      <c r="V23" s="257"/>
      <c r="W23" s="257"/>
      <c r="X23" s="257"/>
      <c r="Y23" s="257"/>
      <c r="Z23" s="258"/>
      <c r="AA23" s="85"/>
      <c r="AB23" s="27"/>
      <c r="AC23" s="85"/>
      <c r="AD23" s="27"/>
      <c r="AE23" s="85"/>
      <c r="AF23" s="27"/>
      <c r="AH23" s="259"/>
    </row>
    <row r="24" spans="4:34" outlineLevel="1">
      <c r="D24" s="83" t="str">
        <f>'Line Items'!D61</f>
        <v>Passenger Compensation</v>
      </c>
      <c r="E24" s="84"/>
      <c r="F24" s="150" t="str">
        <f t="shared" si="0"/>
        <v>£000</v>
      </c>
      <c r="G24" s="257"/>
      <c r="H24" s="257"/>
      <c r="I24" s="257"/>
      <c r="J24" s="257"/>
      <c r="K24" s="257"/>
      <c r="L24" s="257"/>
      <c r="M24" s="257"/>
      <c r="N24" s="257"/>
      <c r="O24" s="257"/>
      <c r="P24" s="257"/>
      <c r="Q24" s="257"/>
      <c r="R24" s="257"/>
      <c r="S24" s="257"/>
      <c r="T24" s="257"/>
      <c r="U24" s="257"/>
      <c r="V24" s="257"/>
      <c r="W24" s="257"/>
      <c r="X24" s="257"/>
      <c r="Y24" s="257"/>
      <c r="Z24" s="258"/>
      <c r="AA24" s="85"/>
      <c r="AB24" s="27"/>
      <c r="AC24" s="85"/>
      <c r="AD24" s="27"/>
      <c r="AE24" s="85"/>
      <c r="AF24" s="27"/>
      <c r="AH24" s="259"/>
    </row>
    <row r="25" spans="4:34" outlineLevel="1">
      <c r="D25" s="83" t="str">
        <f>'Line Items'!D62</f>
        <v>[Other Revenue from Core Business Line 9]</v>
      </c>
      <c r="E25" s="84"/>
      <c r="F25" s="150" t="str">
        <f t="shared" si="0"/>
        <v>£000</v>
      </c>
      <c r="G25" s="257"/>
      <c r="H25" s="257"/>
      <c r="I25" s="257"/>
      <c r="J25" s="257"/>
      <c r="K25" s="257"/>
      <c r="L25" s="257"/>
      <c r="M25" s="257"/>
      <c r="N25" s="257"/>
      <c r="O25" s="257"/>
      <c r="P25" s="257"/>
      <c r="Q25" s="257"/>
      <c r="R25" s="257"/>
      <c r="S25" s="257"/>
      <c r="T25" s="257"/>
      <c r="U25" s="257"/>
      <c r="V25" s="257"/>
      <c r="W25" s="257"/>
      <c r="X25" s="257"/>
      <c r="Y25" s="257"/>
      <c r="Z25" s="258"/>
      <c r="AA25" s="85"/>
      <c r="AB25" s="27"/>
      <c r="AC25" s="85"/>
      <c r="AD25" s="27"/>
      <c r="AE25" s="85"/>
      <c r="AF25" s="27"/>
      <c r="AH25" s="283"/>
    </row>
    <row r="26" spans="4:34" outlineLevel="1">
      <c r="D26" s="83" t="str">
        <f>'Line Items'!D63</f>
        <v>[Other Revenue from Core Business Line 10]</v>
      </c>
      <c r="E26" s="84"/>
      <c r="F26" s="150" t="str">
        <f t="shared" si="0"/>
        <v>£000</v>
      </c>
      <c r="G26" s="257"/>
      <c r="H26" s="257"/>
      <c r="I26" s="257"/>
      <c r="J26" s="257"/>
      <c r="K26" s="257"/>
      <c r="L26" s="257"/>
      <c r="M26" s="257"/>
      <c r="N26" s="257"/>
      <c r="O26" s="257"/>
      <c r="P26" s="257"/>
      <c r="Q26" s="257"/>
      <c r="R26" s="257"/>
      <c r="S26" s="257"/>
      <c r="T26" s="257"/>
      <c r="U26" s="257"/>
      <c r="V26" s="257"/>
      <c r="W26" s="257"/>
      <c r="X26" s="257"/>
      <c r="Y26" s="257"/>
      <c r="Z26" s="258"/>
      <c r="AA26" s="85"/>
      <c r="AB26" s="27"/>
      <c r="AC26" s="85"/>
      <c r="AD26" s="27"/>
      <c r="AE26" s="85"/>
      <c r="AF26" s="27"/>
      <c r="AH26" s="283"/>
    </row>
    <row r="27" spans="4:34" outlineLevel="1">
      <c r="D27" s="83" t="str">
        <f>'Line Items'!D64</f>
        <v>[Other Revenue from Core Business Line 11]</v>
      </c>
      <c r="E27" s="84"/>
      <c r="F27" s="150" t="str">
        <f t="shared" si="0"/>
        <v>£000</v>
      </c>
      <c r="G27" s="257"/>
      <c r="H27" s="257"/>
      <c r="I27" s="257"/>
      <c r="J27" s="257"/>
      <c r="K27" s="257"/>
      <c r="L27" s="257"/>
      <c r="M27" s="257"/>
      <c r="N27" s="257"/>
      <c r="O27" s="257"/>
      <c r="P27" s="257"/>
      <c r="Q27" s="257"/>
      <c r="R27" s="257"/>
      <c r="S27" s="257"/>
      <c r="T27" s="257"/>
      <c r="U27" s="257"/>
      <c r="V27" s="257"/>
      <c r="W27" s="257"/>
      <c r="X27" s="257"/>
      <c r="Y27" s="257"/>
      <c r="Z27" s="258"/>
      <c r="AA27" s="85"/>
      <c r="AB27" s="27"/>
      <c r="AC27" s="85"/>
      <c r="AD27" s="27"/>
      <c r="AE27" s="85"/>
      <c r="AF27" s="27"/>
      <c r="AH27" s="283"/>
    </row>
    <row r="28" spans="4:34" outlineLevel="1">
      <c r="D28" s="83" t="str">
        <f>'Line Items'!D65</f>
        <v>[Other Revenue from Core Business Line 12]</v>
      </c>
      <c r="E28" s="84"/>
      <c r="F28" s="150" t="str">
        <f t="shared" si="0"/>
        <v>£000</v>
      </c>
      <c r="G28" s="257"/>
      <c r="H28" s="257"/>
      <c r="I28" s="257"/>
      <c r="J28" s="257"/>
      <c r="K28" s="257"/>
      <c r="L28" s="257"/>
      <c r="M28" s="257"/>
      <c r="N28" s="257"/>
      <c r="O28" s="257"/>
      <c r="P28" s="257"/>
      <c r="Q28" s="257"/>
      <c r="R28" s="257"/>
      <c r="S28" s="257"/>
      <c r="T28" s="257"/>
      <c r="U28" s="257"/>
      <c r="V28" s="257"/>
      <c r="W28" s="257"/>
      <c r="X28" s="257"/>
      <c r="Y28" s="257"/>
      <c r="Z28" s="258"/>
      <c r="AA28" s="85"/>
      <c r="AB28" s="27"/>
      <c r="AC28" s="85"/>
      <c r="AD28" s="27"/>
      <c r="AE28" s="85"/>
      <c r="AF28" s="27"/>
      <c r="AH28" s="283"/>
    </row>
    <row r="29" spans="4:34" outlineLevel="1">
      <c r="D29" s="83" t="str">
        <f>'Line Items'!D66</f>
        <v>[Other Revenue from Core Business Line 13]</v>
      </c>
      <c r="E29" s="84"/>
      <c r="F29" s="150" t="str">
        <f t="shared" si="0"/>
        <v>£000</v>
      </c>
      <c r="G29" s="257"/>
      <c r="H29" s="257"/>
      <c r="I29" s="257"/>
      <c r="J29" s="257"/>
      <c r="K29" s="257"/>
      <c r="L29" s="257"/>
      <c r="M29" s="257"/>
      <c r="N29" s="257"/>
      <c r="O29" s="257"/>
      <c r="P29" s="257"/>
      <c r="Q29" s="257"/>
      <c r="R29" s="257"/>
      <c r="S29" s="257"/>
      <c r="T29" s="257"/>
      <c r="U29" s="257"/>
      <c r="V29" s="257"/>
      <c r="W29" s="257"/>
      <c r="X29" s="257"/>
      <c r="Y29" s="257"/>
      <c r="Z29" s="258"/>
      <c r="AA29" s="85"/>
      <c r="AB29" s="27"/>
      <c r="AC29" s="85"/>
      <c r="AD29" s="27"/>
      <c r="AE29" s="85"/>
      <c r="AF29" s="27"/>
      <c r="AH29" s="283"/>
    </row>
    <row r="30" spans="4:34" outlineLevel="1">
      <c r="D30" s="83" t="str">
        <f>'Line Items'!D67</f>
        <v>[Other Revenue from Core Business Line 14]</v>
      </c>
      <c r="E30" s="84"/>
      <c r="F30" s="150" t="str">
        <f t="shared" si="0"/>
        <v>£000</v>
      </c>
      <c r="G30" s="257"/>
      <c r="H30" s="257"/>
      <c r="I30" s="257"/>
      <c r="J30" s="257"/>
      <c r="K30" s="257"/>
      <c r="L30" s="257"/>
      <c r="M30" s="257"/>
      <c r="N30" s="257"/>
      <c r="O30" s="257"/>
      <c r="P30" s="257"/>
      <c r="Q30" s="257"/>
      <c r="R30" s="257"/>
      <c r="S30" s="257"/>
      <c r="T30" s="257"/>
      <c r="U30" s="257"/>
      <c r="V30" s="257"/>
      <c r="W30" s="257"/>
      <c r="X30" s="257"/>
      <c r="Y30" s="257"/>
      <c r="Z30" s="258"/>
      <c r="AA30" s="85"/>
      <c r="AB30" s="27"/>
      <c r="AC30" s="85"/>
      <c r="AD30" s="27"/>
      <c r="AE30" s="85"/>
      <c r="AF30" s="27"/>
      <c r="AH30" s="283"/>
    </row>
    <row r="31" spans="4:34" outlineLevel="1">
      <c r="D31" s="83" t="str">
        <f>'Line Items'!D68</f>
        <v>[Other Revenue from Core Business Line 15]</v>
      </c>
      <c r="E31" s="84"/>
      <c r="F31" s="150" t="str">
        <f t="shared" si="0"/>
        <v>£000</v>
      </c>
      <c r="G31" s="257"/>
      <c r="H31" s="257"/>
      <c r="I31" s="257"/>
      <c r="J31" s="257"/>
      <c r="K31" s="257"/>
      <c r="L31" s="257"/>
      <c r="M31" s="257"/>
      <c r="N31" s="257"/>
      <c r="O31" s="257"/>
      <c r="P31" s="257"/>
      <c r="Q31" s="257"/>
      <c r="R31" s="257"/>
      <c r="S31" s="257"/>
      <c r="T31" s="257"/>
      <c r="U31" s="257"/>
      <c r="V31" s="257"/>
      <c r="W31" s="257"/>
      <c r="X31" s="257"/>
      <c r="Y31" s="257"/>
      <c r="Z31" s="258"/>
      <c r="AA31" s="85"/>
      <c r="AB31" s="27"/>
      <c r="AC31" s="85"/>
      <c r="AD31" s="27"/>
      <c r="AE31" s="85"/>
      <c r="AF31" s="27"/>
      <c r="AH31" s="283"/>
    </row>
    <row r="32" spans="4:34" outlineLevel="1">
      <c r="D32" s="83" t="str">
        <f>'Line Items'!D69</f>
        <v>[Other Revenue from Core Business Line 16]</v>
      </c>
      <c r="E32" s="84"/>
      <c r="F32" s="150" t="str">
        <f t="shared" si="0"/>
        <v>£000</v>
      </c>
      <c r="G32" s="257"/>
      <c r="H32" s="257"/>
      <c r="I32" s="257"/>
      <c r="J32" s="257"/>
      <c r="K32" s="257"/>
      <c r="L32" s="257"/>
      <c r="M32" s="257"/>
      <c r="N32" s="257"/>
      <c r="O32" s="257"/>
      <c r="P32" s="257"/>
      <c r="Q32" s="257"/>
      <c r="R32" s="257"/>
      <c r="S32" s="257"/>
      <c r="T32" s="257"/>
      <c r="U32" s="257"/>
      <c r="V32" s="257"/>
      <c r="W32" s="257"/>
      <c r="X32" s="257"/>
      <c r="Y32" s="257"/>
      <c r="Z32" s="258"/>
      <c r="AA32" s="85"/>
      <c r="AB32" s="27"/>
      <c r="AC32" s="85"/>
      <c r="AD32" s="27"/>
      <c r="AE32" s="85"/>
      <c r="AF32" s="27"/>
      <c r="AH32" s="283"/>
    </row>
    <row r="33" spans="2:34" outlineLevel="1">
      <c r="D33" s="83" t="str">
        <f>'Line Items'!D70</f>
        <v>[Other Revenue from Core Business Line 17]</v>
      </c>
      <c r="E33" s="84"/>
      <c r="F33" s="150" t="str">
        <f t="shared" si="0"/>
        <v>£000</v>
      </c>
      <c r="G33" s="257"/>
      <c r="H33" s="257"/>
      <c r="I33" s="257"/>
      <c r="J33" s="257"/>
      <c r="K33" s="257"/>
      <c r="L33" s="257"/>
      <c r="M33" s="257"/>
      <c r="N33" s="257"/>
      <c r="O33" s="257"/>
      <c r="P33" s="257"/>
      <c r="Q33" s="257"/>
      <c r="R33" s="257"/>
      <c r="S33" s="257"/>
      <c r="T33" s="257"/>
      <c r="U33" s="257"/>
      <c r="V33" s="257"/>
      <c r="W33" s="257"/>
      <c r="X33" s="257"/>
      <c r="Y33" s="257"/>
      <c r="Z33" s="258"/>
      <c r="AA33" s="85"/>
      <c r="AB33" s="27"/>
      <c r="AC33" s="85"/>
      <c r="AD33" s="27"/>
      <c r="AE33" s="85"/>
      <c r="AF33" s="27"/>
      <c r="AH33" s="283"/>
    </row>
    <row r="34" spans="2:34" outlineLevel="1">
      <c r="D34" s="83" t="str">
        <f>'Line Items'!D71</f>
        <v>[Other Revenue from Core Business Line 18]</v>
      </c>
      <c r="E34" s="84"/>
      <c r="F34" s="150" t="str">
        <f t="shared" si="0"/>
        <v>£000</v>
      </c>
      <c r="G34" s="257"/>
      <c r="H34" s="257"/>
      <c r="I34" s="257"/>
      <c r="J34" s="257"/>
      <c r="K34" s="257"/>
      <c r="L34" s="257"/>
      <c r="M34" s="257"/>
      <c r="N34" s="257"/>
      <c r="O34" s="257"/>
      <c r="P34" s="257"/>
      <c r="Q34" s="257"/>
      <c r="R34" s="257"/>
      <c r="S34" s="257"/>
      <c r="T34" s="257"/>
      <c r="U34" s="257"/>
      <c r="V34" s="257"/>
      <c r="W34" s="257"/>
      <c r="X34" s="257"/>
      <c r="Y34" s="257"/>
      <c r="Z34" s="258"/>
      <c r="AA34" s="85"/>
      <c r="AB34" s="27"/>
      <c r="AC34" s="85"/>
      <c r="AD34" s="27"/>
      <c r="AE34" s="85"/>
      <c r="AF34" s="27"/>
      <c r="AH34" s="283"/>
    </row>
    <row r="35" spans="2:34" outlineLevel="1">
      <c r="D35" s="83" t="str">
        <f>'Line Items'!D72</f>
        <v>[Other Revenue from Core Business Line 19]</v>
      </c>
      <c r="E35" s="84"/>
      <c r="F35" s="150" t="str">
        <f t="shared" si="0"/>
        <v>£000</v>
      </c>
      <c r="G35" s="257"/>
      <c r="H35" s="257"/>
      <c r="I35" s="257"/>
      <c r="J35" s="257"/>
      <c r="K35" s="257"/>
      <c r="L35" s="257"/>
      <c r="M35" s="257"/>
      <c r="N35" s="257"/>
      <c r="O35" s="257"/>
      <c r="P35" s="257"/>
      <c r="Q35" s="257"/>
      <c r="R35" s="257"/>
      <c r="S35" s="257"/>
      <c r="T35" s="257"/>
      <c r="U35" s="257"/>
      <c r="V35" s="257"/>
      <c r="W35" s="257"/>
      <c r="X35" s="257"/>
      <c r="Y35" s="257"/>
      <c r="Z35" s="258"/>
      <c r="AA35" s="85"/>
      <c r="AB35" s="27"/>
      <c r="AC35" s="85"/>
      <c r="AD35" s="27"/>
      <c r="AE35" s="85"/>
      <c r="AF35" s="27"/>
      <c r="AH35" s="283"/>
    </row>
    <row r="36" spans="2:34" outlineLevel="1">
      <c r="D36" s="108" t="str">
        <f>'Line Items'!D73</f>
        <v>[Other Revenue from Core Business Line 20]</v>
      </c>
      <c r="E36" s="110"/>
      <c r="F36" s="164" t="str">
        <f t="shared" si="0"/>
        <v>£000</v>
      </c>
      <c r="G36" s="260"/>
      <c r="H36" s="260"/>
      <c r="I36" s="260"/>
      <c r="J36" s="260"/>
      <c r="K36" s="260"/>
      <c r="L36" s="260"/>
      <c r="M36" s="260"/>
      <c r="N36" s="260"/>
      <c r="O36" s="260"/>
      <c r="P36" s="260"/>
      <c r="Q36" s="260"/>
      <c r="R36" s="260"/>
      <c r="S36" s="260"/>
      <c r="T36" s="260"/>
      <c r="U36" s="260"/>
      <c r="V36" s="260"/>
      <c r="W36" s="260"/>
      <c r="X36" s="260"/>
      <c r="Y36" s="260"/>
      <c r="Z36" s="261"/>
      <c r="AA36" s="85"/>
      <c r="AB36" s="29"/>
      <c r="AC36" s="85"/>
      <c r="AD36" s="29"/>
      <c r="AE36" s="85"/>
      <c r="AF36" s="29"/>
      <c r="AH36" s="284"/>
    </row>
    <row r="37" spans="2:34" outlineLevel="1">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row>
    <row r="38" spans="2:34" outlineLevel="1">
      <c r="D38" s="262" t="str">
        <f>B15</f>
        <v>Other Revenue from Core Business</v>
      </c>
      <c r="E38" s="263"/>
      <c r="F38" s="264" t="str">
        <f>F36</f>
        <v>£000</v>
      </c>
      <c r="G38" s="265">
        <f>SUM(G17:G36)</f>
        <v>0</v>
      </c>
      <c r="H38" s="265">
        <f t="shared" ref="H38:Z38" si="1">SUM(H17:H36)</f>
        <v>0</v>
      </c>
      <c r="I38" s="265">
        <f t="shared" si="1"/>
        <v>0</v>
      </c>
      <c r="J38" s="265">
        <f t="shared" si="1"/>
        <v>0</v>
      </c>
      <c r="K38" s="265">
        <f t="shared" si="1"/>
        <v>0</v>
      </c>
      <c r="L38" s="265">
        <f t="shared" si="1"/>
        <v>0</v>
      </c>
      <c r="M38" s="265">
        <f t="shared" si="1"/>
        <v>0</v>
      </c>
      <c r="N38" s="265">
        <f t="shared" si="1"/>
        <v>0</v>
      </c>
      <c r="O38" s="265">
        <f t="shared" si="1"/>
        <v>0</v>
      </c>
      <c r="P38" s="265">
        <f t="shared" si="1"/>
        <v>0</v>
      </c>
      <c r="Q38" s="265">
        <f t="shared" si="1"/>
        <v>0</v>
      </c>
      <c r="R38" s="265">
        <f t="shared" si="1"/>
        <v>0</v>
      </c>
      <c r="S38" s="265">
        <f t="shared" si="1"/>
        <v>0</v>
      </c>
      <c r="T38" s="265">
        <f t="shared" si="1"/>
        <v>0</v>
      </c>
      <c r="U38" s="265">
        <f t="shared" si="1"/>
        <v>0</v>
      </c>
      <c r="V38" s="265">
        <f t="shared" si="1"/>
        <v>0</v>
      </c>
      <c r="W38" s="265">
        <f t="shared" si="1"/>
        <v>0</v>
      </c>
      <c r="X38" s="265">
        <f t="shared" si="1"/>
        <v>0</v>
      </c>
      <c r="Y38" s="265">
        <f t="shared" si="1"/>
        <v>0</v>
      </c>
      <c r="Z38" s="266">
        <f t="shared" si="1"/>
        <v>0</v>
      </c>
      <c r="AA38" s="285"/>
      <c r="AB38" s="267">
        <f>SUM(AB17:AB36)</f>
        <v>0</v>
      </c>
      <c r="AC38" s="85"/>
      <c r="AD38" s="267">
        <f>SUM(AD17:AD36)</f>
        <v>0</v>
      </c>
      <c r="AE38" s="85"/>
      <c r="AF38" s="267">
        <f>SUM(AF17:AF36)</f>
        <v>0</v>
      </c>
      <c r="AH38" s="268"/>
    </row>
    <row r="39" spans="2:34">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row>
    <row r="40" spans="2:34" ht="15">
      <c r="B40" s="99" t="str">
        <f>'Line Items'!B75</f>
        <v>Revenue from Costs Offcharged</v>
      </c>
      <c r="C40" s="99"/>
      <c r="D40" s="249"/>
      <c r="E40" s="249"/>
      <c r="F40" s="99"/>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99"/>
      <c r="AH40" s="99"/>
    </row>
    <row r="41" spans="2:34" outlineLevel="1">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row>
    <row r="42" spans="2:34" outlineLevel="1">
      <c r="D42" s="235" t="str">
        <f>'Line Items'!D77</f>
        <v xml:space="preserve">Traincrew Hire </v>
      </c>
      <c r="E42" s="251"/>
      <c r="F42" s="252" t="s">
        <v>902</v>
      </c>
      <c r="G42" s="253"/>
      <c r="H42" s="253"/>
      <c r="I42" s="253"/>
      <c r="J42" s="253"/>
      <c r="K42" s="253"/>
      <c r="L42" s="253"/>
      <c r="M42" s="253"/>
      <c r="N42" s="253"/>
      <c r="O42" s="253"/>
      <c r="P42" s="253"/>
      <c r="Q42" s="253"/>
      <c r="R42" s="253"/>
      <c r="S42" s="253"/>
      <c r="T42" s="253"/>
      <c r="U42" s="253"/>
      <c r="V42" s="253"/>
      <c r="W42" s="253"/>
      <c r="X42" s="253"/>
      <c r="Y42" s="253"/>
      <c r="Z42" s="254"/>
      <c r="AA42" s="85"/>
      <c r="AB42" s="255"/>
      <c r="AC42" s="85"/>
      <c r="AD42" s="255"/>
      <c r="AE42" s="85"/>
      <c r="AF42" s="255"/>
      <c r="AH42" s="256"/>
    </row>
    <row r="43" spans="2:34" outlineLevel="1">
      <c r="D43" s="83" t="str">
        <f>'Line Items'!D78</f>
        <v>Traction Fuel - Other TOCs</v>
      </c>
      <c r="E43" s="84"/>
      <c r="F43" s="150" t="str">
        <f>F42</f>
        <v>£000</v>
      </c>
      <c r="G43" s="257"/>
      <c r="H43" s="257"/>
      <c r="I43" s="257"/>
      <c r="J43" s="257"/>
      <c r="K43" s="257"/>
      <c r="L43" s="257"/>
      <c r="M43" s="257"/>
      <c r="N43" s="257"/>
      <c r="O43" s="257"/>
      <c r="P43" s="257"/>
      <c r="Q43" s="257"/>
      <c r="R43" s="257"/>
      <c r="S43" s="257"/>
      <c r="T43" s="257"/>
      <c r="U43" s="257"/>
      <c r="V43" s="257"/>
      <c r="W43" s="257"/>
      <c r="X43" s="257"/>
      <c r="Y43" s="257"/>
      <c r="Z43" s="258"/>
      <c r="AA43" s="85"/>
      <c r="AB43" s="27"/>
      <c r="AC43" s="85"/>
      <c r="AD43" s="27"/>
      <c r="AE43" s="85"/>
      <c r="AF43" s="27"/>
      <c r="AH43" s="259"/>
    </row>
    <row r="44" spans="2:34" outlineLevel="1">
      <c r="D44" s="83" t="str">
        <f>'Line Items'!D79</f>
        <v>Hiring of Units</v>
      </c>
      <c r="E44" s="84"/>
      <c r="F44" s="150" t="str">
        <f t="shared" ref="F44:F61" si="2">F43</f>
        <v>£000</v>
      </c>
      <c r="G44" s="257"/>
      <c r="H44" s="257"/>
      <c r="I44" s="257"/>
      <c r="J44" s="257"/>
      <c r="K44" s="257"/>
      <c r="L44" s="257"/>
      <c r="M44" s="257"/>
      <c r="N44" s="257"/>
      <c r="O44" s="257"/>
      <c r="P44" s="257"/>
      <c r="Q44" s="257"/>
      <c r="R44" s="257"/>
      <c r="S44" s="257"/>
      <c r="T44" s="257"/>
      <c r="U44" s="257"/>
      <c r="V44" s="257"/>
      <c r="W44" s="257"/>
      <c r="X44" s="257"/>
      <c r="Y44" s="257"/>
      <c r="Z44" s="258"/>
      <c r="AA44" s="85"/>
      <c r="AB44" s="27"/>
      <c r="AC44" s="85"/>
      <c r="AD44" s="27"/>
      <c r="AE44" s="85"/>
      <c r="AF44" s="27"/>
      <c r="AH44" s="259"/>
    </row>
    <row r="45" spans="2:34" outlineLevel="1">
      <c r="D45" s="83" t="str">
        <f>'Line Items'!D80</f>
        <v>SFO Station Access Incomes: QX</v>
      </c>
      <c r="E45" s="84"/>
      <c r="F45" s="150" t="str">
        <f t="shared" si="2"/>
        <v>£000</v>
      </c>
      <c r="G45" s="257"/>
      <c r="H45" s="257"/>
      <c r="I45" s="257"/>
      <c r="J45" s="257"/>
      <c r="K45" s="257"/>
      <c r="L45" s="257"/>
      <c r="M45" s="257"/>
      <c r="N45" s="257"/>
      <c r="O45" s="257"/>
      <c r="P45" s="257"/>
      <c r="Q45" s="257"/>
      <c r="R45" s="257"/>
      <c r="S45" s="257"/>
      <c r="T45" s="257"/>
      <c r="U45" s="257"/>
      <c r="V45" s="257"/>
      <c r="W45" s="257"/>
      <c r="X45" s="257"/>
      <c r="Y45" s="257"/>
      <c r="Z45" s="258"/>
      <c r="AA45" s="85"/>
      <c r="AB45" s="27"/>
      <c r="AC45" s="85"/>
      <c r="AD45" s="27"/>
      <c r="AE45" s="85"/>
      <c r="AF45" s="27"/>
      <c r="AH45" s="259"/>
    </row>
    <row r="46" spans="2:34" outlineLevel="1">
      <c r="D46" s="83" t="str">
        <f>'Line Items'!D81</f>
        <v>SFO Station Access Incomes: LTC</v>
      </c>
      <c r="E46" s="84"/>
      <c r="F46" s="150" t="str">
        <f t="shared" si="2"/>
        <v>£000</v>
      </c>
      <c r="G46" s="257"/>
      <c r="H46" s="257"/>
      <c r="I46" s="257"/>
      <c r="J46" s="257"/>
      <c r="K46" s="257"/>
      <c r="L46" s="257"/>
      <c r="M46" s="257"/>
      <c r="N46" s="257"/>
      <c r="O46" s="257"/>
      <c r="P46" s="257"/>
      <c r="Q46" s="257"/>
      <c r="R46" s="257"/>
      <c r="S46" s="257"/>
      <c r="T46" s="257"/>
      <c r="U46" s="257"/>
      <c r="V46" s="257"/>
      <c r="W46" s="257"/>
      <c r="X46" s="257"/>
      <c r="Y46" s="257"/>
      <c r="Z46" s="258"/>
      <c r="AA46" s="85"/>
      <c r="AB46" s="27"/>
      <c r="AC46" s="85"/>
      <c r="AD46" s="27"/>
      <c r="AE46" s="85"/>
      <c r="AF46" s="27"/>
      <c r="AH46" s="259"/>
    </row>
    <row r="47" spans="2:34" outlineLevel="1">
      <c r="D47" s="83" t="str">
        <f>'Line Items'!D82</f>
        <v>Station Access Incomes: LUL</v>
      </c>
      <c r="E47" s="84"/>
      <c r="F47" s="150" t="str">
        <f t="shared" si="2"/>
        <v>£000</v>
      </c>
      <c r="G47" s="257"/>
      <c r="H47" s="257"/>
      <c r="I47" s="257"/>
      <c r="J47" s="257"/>
      <c r="K47" s="257"/>
      <c r="L47" s="257"/>
      <c r="M47" s="257"/>
      <c r="N47" s="257"/>
      <c r="O47" s="257"/>
      <c r="P47" s="257"/>
      <c r="Q47" s="257"/>
      <c r="R47" s="257"/>
      <c r="S47" s="257"/>
      <c r="T47" s="257"/>
      <c r="U47" s="257"/>
      <c r="V47" s="257"/>
      <c r="W47" s="257"/>
      <c r="X47" s="257"/>
      <c r="Y47" s="257"/>
      <c r="Z47" s="258"/>
      <c r="AA47" s="85"/>
      <c r="AB47" s="27"/>
      <c r="AC47" s="85"/>
      <c r="AD47" s="27"/>
      <c r="AE47" s="85"/>
      <c r="AF47" s="27"/>
      <c r="AH47" s="259"/>
    </row>
    <row r="48" spans="2:34" outlineLevel="1">
      <c r="D48" s="83" t="str">
        <f>'Line Items'!D83</f>
        <v xml:space="preserve">Network Rail </v>
      </c>
      <c r="E48" s="84"/>
      <c r="F48" s="150" t="str">
        <f t="shared" si="2"/>
        <v>£000</v>
      </c>
      <c r="G48" s="257"/>
      <c r="H48" s="257"/>
      <c r="I48" s="257"/>
      <c r="J48" s="257"/>
      <c r="K48" s="257"/>
      <c r="L48" s="257"/>
      <c r="M48" s="257"/>
      <c r="N48" s="257"/>
      <c r="O48" s="257"/>
      <c r="P48" s="257"/>
      <c r="Q48" s="257"/>
      <c r="R48" s="257"/>
      <c r="S48" s="257"/>
      <c r="T48" s="257"/>
      <c r="U48" s="257"/>
      <c r="V48" s="257"/>
      <c r="W48" s="257"/>
      <c r="X48" s="257"/>
      <c r="Y48" s="257"/>
      <c r="Z48" s="258"/>
      <c r="AA48" s="85"/>
      <c r="AB48" s="27"/>
      <c r="AC48" s="85"/>
      <c r="AD48" s="27"/>
      <c r="AE48" s="85"/>
      <c r="AF48" s="27"/>
      <c r="AH48" s="259"/>
    </row>
    <row r="49" spans="4:34" outlineLevel="1">
      <c r="D49" s="83" t="str">
        <f>'Line Items'!D84</f>
        <v xml:space="preserve">ROSCO </v>
      </c>
      <c r="E49" s="84"/>
      <c r="F49" s="150" t="str">
        <f t="shared" si="2"/>
        <v>£000</v>
      </c>
      <c r="G49" s="257"/>
      <c r="H49" s="257"/>
      <c r="I49" s="257"/>
      <c r="J49" s="257"/>
      <c r="K49" s="257"/>
      <c r="L49" s="257"/>
      <c r="M49" s="257"/>
      <c r="N49" s="257"/>
      <c r="O49" s="257"/>
      <c r="P49" s="257"/>
      <c r="Q49" s="257"/>
      <c r="R49" s="257"/>
      <c r="S49" s="257"/>
      <c r="T49" s="257"/>
      <c r="U49" s="257"/>
      <c r="V49" s="257"/>
      <c r="W49" s="257"/>
      <c r="X49" s="257"/>
      <c r="Y49" s="257"/>
      <c r="Z49" s="258"/>
      <c r="AA49" s="85"/>
      <c r="AB49" s="27"/>
      <c r="AC49" s="85"/>
      <c r="AD49" s="27"/>
      <c r="AE49" s="85"/>
      <c r="AF49" s="27"/>
      <c r="AH49" s="259"/>
    </row>
    <row r="50" spans="4:34" outlineLevel="1">
      <c r="D50" s="83" t="str">
        <f>'Line Items'!D85</f>
        <v xml:space="preserve">Depot Agreement Income </v>
      </c>
      <c r="E50" s="84"/>
      <c r="F50" s="150" t="str">
        <f t="shared" si="2"/>
        <v>£000</v>
      </c>
      <c r="G50" s="257"/>
      <c r="H50" s="257"/>
      <c r="I50" s="257"/>
      <c r="J50" s="257"/>
      <c r="K50" s="257"/>
      <c r="L50" s="257"/>
      <c r="M50" s="257"/>
      <c r="N50" s="257"/>
      <c r="O50" s="257"/>
      <c r="P50" s="257"/>
      <c r="Q50" s="257"/>
      <c r="R50" s="257"/>
      <c r="S50" s="257"/>
      <c r="T50" s="257"/>
      <c r="U50" s="257"/>
      <c r="V50" s="257"/>
      <c r="W50" s="257"/>
      <c r="X50" s="257"/>
      <c r="Y50" s="257"/>
      <c r="Z50" s="258"/>
      <c r="AA50" s="85"/>
      <c r="AB50" s="27"/>
      <c r="AC50" s="85"/>
      <c r="AD50" s="27"/>
      <c r="AE50" s="85"/>
      <c r="AF50" s="27"/>
      <c r="AH50" s="259"/>
    </row>
    <row r="51" spans="4:34" outlineLevel="1">
      <c r="D51" s="83" t="str">
        <f>'Line Items'!D86</f>
        <v>Desiro Performance Regime</v>
      </c>
      <c r="E51" s="84"/>
      <c r="F51" s="150" t="str">
        <f t="shared" si="2"/>
        <v>£000</v>
      </c>
      <c r="G51" s="257"/>
      <c r="H51" s="257"/>
      <c r="I51" s="257"/>
      <c r="J51" s="257"/>
      <c r="K51" s="257"/>
      <c r="L51" s="257"/>
      <c r="M51" s="257"/>
      <c r="N51" s="257"/>
      <c r="O51" s="257"/>
      <c r="P51" s="257"/>
      <c r="Q51" s="257"/>
      <c r="R51" s="257"/>
      <c r="S51" s="257"/>
      <c r="T51" s="257"/>
      <c r="U51" s="257"/>
      <c r="V51" s="257"/>
      <c r="W51" s="257"/>
      <c r="X51" s="257"/>
      <c r="Y51" s="257"/>
      <c r="Z51" s="258"/>
      <c r="AA51" s="85"/>
      <c r="AB51" s="27"/>
      <c r="AC51" s="85"/>
      <c r="AD51" s="27"/>
      <c r="AE51" s="85"/>
      <c r="AF51" s="27"/>
      <c r="AH51" s="259"/>
    </row>
    <row r="52" spans="4:34" outlineLevel="1">
      <c r="D52" s="83" t="str">
        <f>'Line Items'!D87</f>
        <v>[Revenue from Costs Offcharged Line 11]</v>
      </c>
      <c r="E52" s="84"/>
      <c r="F52" s="150" t="str">
        <f t="shared" si="2"/>
        <v>£000</v>
      </c>
      <c r="G52" s="257"/>
      <c r="H52" s="257"/>
      <c r="I52" s="257"/>
      <c r="J52" s="257"/>
      <c r="K52" s="257"/>
      <c r="L52" s="257"/>
      <c r="M52" s="257"/>
      <c r="N52" s="257"/>
      <c r="O52" s="257"/>
      <c r="P52" s="257"/>
      <c r="Q52" s="257"/>
      <c r="R52" s="257"/>
      <c r="S52" s="257"/>
      <c r="T52" s="257"/>
      <c r="U52" s="257"/>
      <c r="V52" s="257"/>
      <c r="W52" s="257"/>
      <c r="X52" s="257"/>
      <c r="Y52" s="257"/>
      <c r="Z52" s="258"/>
      <c r="AA52" s="85"/>
      <c r="AB52" s="27"/>
      <c r="AC52" s="85"/>
      <c r="AD52" s="27"/>
      <c r="AE52" s="85"/>
      <c r="AF52" s="27"/>
      <c r="AH52" s="283"/>
    </row>
    <row r="53" spans="4:34" outlineLevel="1">
      <c r="D53" s="83" t="str">
        <f>'Line Items'!D88</f>
        <v>[Revenue from Costs Offcharged Line 12]</v>
      </c>
      <c r="E53" s="84"/>
      <c r="F53" s="150" t="str">
        <f t="shared" si="2"/>
        <v>£000</v>
      </c>
      <c r="G53" s="257"/>
      <c r="H53" s="257"/>
      <c r="I53" s="257"/>
      <c r="J53" s="257"/>
      <c r="K53" s="257"/>
      <c r="L53" s="257"/>
      <c r="M53" s="257"/>
      <c r="N53" s="257"/>
      <c r="O53" s="257"/>
      <c r="P53" s="257"/>
      <c r="Q53" s="257"/>
      <c r="R53" s="257"/>
      <c r="S53" s="257"/>
      <c r="T53" s="257"/>
      <c r="U53" s="257"/>
      <c r="V53" s="257"/>
      <c r="W53" s="257"/>
      <c r="X53" s="257"/>
      <c r="Y53" s="257"/>
      <c r="Z53" s="258"/>
      <c r="AA53" s="85"/>
      <c r="AB53" s="27"/>
      <c r="AC53" s="85"/>
      <c r="AD53" s="27"/>
      <c r="AE53" s="85"/>
      <c r="AF53" s="27"/>
      <c r="AH53" s="283"/>
    </row>
    <row r="54" spans="4:34" outlineLevel="1">
      <c r="D54" s="83" t="str">
        <f>'Line Items'!D89</f>
        <v>[Revenue from Costs Offcharged Line 13]</v>
      </c>
      <c r="E54" s="84"/>
      <c r="F54" s="150" t="str">
        <f t="shared" si="2"/>
        <v>£000</v>
      </c>
      <c r="G54" s="257"/>
      <c r="H54" s="257"/>
      <c r="I54" s="257"/>
      <c r="J54" s="257"/>
      <c r="K54" s="257"/>
      <c r="L54" s="257"/>
      <c r="M54" s="257"/>
      <c r="N54" s="257"/>
      <c r="O54" s="257"/>
      <c r="P54" s="257"/>
      <c r="Q54" s="257"/>
      <c r="R54" s="257"/>
      <c r="S54" s="257"/>
      <c r="T54" s="257"/>
      <c r="U54" s="257"/>
      <c r="V54" s="257"/>
      <c r="W54" s="257"/>
      <c r="X54" s="257"/>
      <c r="Y54" s="257"/>
      <c r="Z54" s="258"/>
      <c r="AA54" s="85"/>
      <c r="AB54" s="27"/>
      <c r="AC54" s="85"/>
      <c r="AD54" s="27"/>
      <c r="AE54" s="85"/>
      <c r="AF54" s="27"/>
      <c r="AH54" s="283"/>
    </row>
    <row r="55" spans="4:34" outlineLevel="1">
      <c r="D55" s="83" t="str">
        <f>'Line Items'!D90</f>
        <v>[Revenue from Costs Offcharged Line 14]</v>
      </c>
      <c r="E55" s="84"/>
      <c r="F55" s="150" t="str">
        <f t="shared" si="2"/>
        <v>£000</v>
      </c>
      <c r="G55" s="257"/>
      <c r="H55" s="257"/>
      <c r="I55" s="257"/>
      <c r="J55" s="257"/>
      <c r="K55" s="257"/>
      <c r="L55" s="257"/>
      <c r="M55" s="257"/>
      <c r="N55" s="257"/>
      <c r="O55" s="257"/>
      <c r="P55" s="257"/>
      <c r="Q55" s="257"/>
      <c r="R55" s="257"/>
      <c r="S55" s="257"/>
      <c r="T55" s="257"/>
      <c r="U55" s="257"/>
      <c r="V55" s="257"/>
      <c r="W55" s="257"/>
      <c r="X55" s="257"/>
      <c r="Y55" s="257"/>
      <c r="Z55" s="258"/>
      <c r="AA55" s="85"/>
      <c r="AB55" s="27"/>
      <c r="AC55" s="85"/>
      <c r="AD55" s="27"/>
      <c r="AE55" s="85"/>
      <c r="AF55" s="27"/>
      <c r="AH55" s="283"/>
    </row>
    <row r="56" spans="4:34" outlineLevel="1">
      <c r="D56" s="83" t="str">
        <f>'Line Items'!D91</f>
        <v>[Revenue from Costs Offcharged Line 15]</v>
      </c>
      <c r="E56" s="84"/>
      <c r="F56" s="150" t="str">
        <f t="shared" si="2"/>
        <v>£000</v>
      </c>
      <c r="G56" s="257"/>
      <c r="H56" s="257"/>
      <c r="I56" s="257"/>
      <c r="J56" s="257"/>
      <c r="K56" s="257"/>
      <c r="L56" s="257"/>
      <c r="M56" s="257"/>
      <c r="N56" s="257"/>
      <c r="O56" s="257"/>
      <c r="P56" s="257"/>
      <c r="Q56" s="257"/>
      <c r="R56" s="257"/>
      <c r="S56" s="257"/>
      <c r="T56" s="257"/>
      <c r="U56" s="257"/>
      <c r="V56" s="257"/>
      <c r="W56" s="257"/>
      <c r="X56" s="257"/>
      <c r="Y56" s="257"/>
      <c r="Z56" s="258"/>
      <c r="AA56" s="85"/>
      <c r="AB56" s="27"/>
      <c r="AC56" s="85"/>
      <c r="AD56" s="27"/>
      <c r="AE56" s="85"/>
      <c r="AF56" s="27"/>
      <c r="AH56" s="283"/>
    </row>
    <row r="57" spans="4:34" outlineLevel="1">
      <c r="D57" s="83" t="str">
        <f>'Line Items'!D92</f>
        <v>[Revenue from Costs Offcharged Line 16]</v>
      </c>
      <c r="E57" s="84"/>
      <c r="F57" s="150" t="str">
        <f t="shared" si="2"/>
        <v>£000</v>
      </c>
      <c r="G57" s="257"/>
      <c r="H57" s="257"/>
      <c r="I57" s="257"/>
      <c r="J57" s="257"/>
      <c r="K57" s="257"/>
      <c r="L57" s="257"/>
      <c r="M57" s="257"/>
      <c r="N57" s="257"/>
      <c r="O57" s="257"/>
      <c r="P57" s="257"/>
      <c r="Q57" s="257"/>
      <c r="R57" s="257"/>
      <c r="S57" s="257"/>
      <c r="T57" s="257"/>
      <c r="U57" s="257"/>
      <c r="V57" s="257"/>
      <c r="W57" s="257"/>
      <c r="X57" s="257"/>
      <c r="Y57" s="257"/>
      <c r="Z57" s="258"/>
      <c r="AA57" s="85"/>
      <c r="AB57" s="27"/>
      <c r="AC57" s="85"/>
      <c r="AD57" s="27"/>
      <c r="AE57" s="85"/>
      <c r="AF57" s="27"/>
      <c r="AH57" s="283"/>
    </row>
    <row r="58" spans="4:34" outlineLevel="1">
      <c r="D58" s="83" t="str">
        <f>'Line Items'!D93</f>
        <v>[Revenue from Costs Offcharged Line 17]</v>
      </c>
      <c r="E58" s="84"/>
      <c r="F58" s="150" t="str">
        <f t="shared" si="2"/>
        <v>£000</v>
      </c>
      <c r="G58" s="257"/>
      <c r="H58" s="257"/>
      <c r="I58" s="257"/>
      <c r="J58" s="257"/>
      <c r="K58" s="257"/>
      <c r="L58" s="257"/>
      <c r="M58" s="257"/>
      <c r="N58" s="257"/>
      <c r="O58" s="257"/>
      <c r="P58" s="257"/>
      <c r="Q58" s="257"/>
      <c r="R58" s="257"/>
      <c r="S58" s="257"/>
      <c r="T58" s="257"/>
      <c r="U58" s="257"/>
      <c r="V58" s="257"/>
      <c r="W58" s="257"/>
      <c r="X58" s="257"/>
      <c r="Y58" s="257"/>
      <c r="Z58" s="258"/>
      <c r="AA58" s="85"/>
      <c r="AB58" s="27"/>
      <c r="AC58" s="85"/>
      <c r="AD58" s="27"/>
      <c r="AE58" s="85"/>
      <c r="AF58" s="27"/>
      <c r="AH58" s="283"/>
    </row>
    <row r="59" spans="4:34" outlineLevel="1">
      <c r="D59" s="83" t="str">
        <f>'Line Items'!D94</f>
        <v>[Revenue from Costs Offcharged Line 18]</v>
      </c>
      <c r="E59" s="84"/>
      <c r="F59" s="150" t="str">
        <f t="shared" si="2"/>
        <v>£000</v>
      </c>
      <c r="G59" s="257"/>
      <c r="H59" s="257"/>
      <c r="I59" s="257"/>
      <c r="J59" s="257"/>
      <c r="K59" s="257"/>
      <c r="L59" s="257"/>
      <c r="M59" s="257"/>
      <c r="N59" s="257"/>
      <c r="O59" s="257"/>
      <c r="P59" s="257"/>
      <c r="Q59" s="257"/>
      <c r="R59" s="257"/>
      <c r="S59" s="257"/>
      <c r="T59" s="257"/>
      <c r="U59" s="257"/>
      <c r="V59" s="257"/>
      <c r="W59" s="257"/>
      <c r="X59" s="257"/>
      <c r="Y59" s="257"/>
      <c r="Z59" s="258"/>
      <c r="AA59" s="85"/>
      <c r="AB59" s="27"/>
      <c r="AC59" s="85"/>
      <c r="AD59" s="27"/>
      <c r="AE59" s="85"/>
      <c r="AF59" s="27"/>
      <c r="AH59" s="283"/>
    </row>
    <row r="60" spans="4:34" outlineLevel="1">
      <c r="D60" s="83" t="str">
        <f>'Line Items'!D95</f>
        <v>[Revenue from Costs Offcharged Line 19]</v>
      </c>
      <c r="E60" s="84"/>
      <c r="F60" s="150" t="str">
        <f t="shared" si="2"/>
        <v>£000</v>
      </c>
      <c r="G60" s="257"/>
      <c r="H60" s="257"/>
      <c r="I60" s="257"/>
      <c r="J60" s="257"/>
      <c r="K60" s="257"/>
      <c r="L60" s="257"/>
      <c r="M60" s="257"/>
      <c r="N60" s="257"/>
      <c r="O60" s="257"/>
      <c r="P60" s="257"/>
      <c r="Q60" s="257"/>
      <c r="R60" s="257"/>
      <c r="S60" s="257"/>
      <c r="T60" s="257"/>
      <c r="U60" s="257"/>
      <c r="V60" s="257"/>
      <c r="W60" s="257"/>
      <c r="X60" s="257"/>
      <c r="Y60" s="257"/>
      <c r="Z60" s="258"/>
      <c r="AA60" s="85"/>
      <c r="AB60" s="27"/>
      <c r="AC60" s="85"/>
      <c r="AD60" s="27"/>
      <c r="AE60" s="85"/>
      <c r="AF60" s="27"/>
      <c r="AH60" s="283"/>
    </row>
    <row r="61" spans="4:34" outlineLevel="1">
      <c r="D61" s="108" t="str">
        <f>'Line Items'!D96</f>
        <v>[Revenue from Costs Offcharged Line 20]</v>
      </c>
      <c r="E61" s="110"/>
      <c r="F61" s="164" t="str">
        <f t="shared" si="2"/>
        <v>£000</v>
      </c>
      <c r="G61" s="260"/>
      <c r="H61" s="260"/>
      <c r="I61" s="260"/>
      <c r="J61" s="260"/>
      <c r="K61" s="260"/>
      <c r="L61" s="260"/>
      <c r="M61" s="260"/>
      <c r="N61" s="260"/>
      <c r="O61" s="260"/>
      <c r="P61" s="260"/>
      <c r="Q61" s="260"/>
      <c r="R61" s="260"/>
      <c r="S61" s="260"/>
      <c r="T61" s="260"/>
      <c r="U61" s="260"/>
      <c r="V61" s="260"/>
      <c r="W61" s="260"/>
      <c r="X61" s="260"/>
      <c r="Y61" s="260"/>
      <c r="Z61" s="261"/>
      <c r="AA61" s="85"/>
      <c r="AB61" s="29"/>
      <c r="AC61" s="85"/>
      <c r="AD61" s="29"/>
      <c r="AE61" s="85"/>
      <c r="AF61" s="29"/>
      <c r="AH61" s="284"/>
    </row>
    <row r="62" spans="4:34" outlineLevel="1">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4:34" outlineLevel="1">
      <c r="D63" s="262" t="str">
        <f>"Total "&amp;B40</f>
        <v>Total Revenue from Costs Offcharged</v>
      </c>
      <c r="E63" s="263"/>
      <c r="F63" s="264" t="str">
        <f>F61</f>
        <v>£000</v>
      </c>
      <c r="G63" s="265">
        <f>SUM(G42:G61)</f>
        <v>0</v>
      </c>
      <c r="H63" s="265">
        <f t="shared" ref="H63:Z63" si="3">SUM(H42:H61)</f>
        <v>0</v>
      </c>
      <c r="I63" s="265">
        <f t="shared" si="3"/>
        <v>0</v>
      </c>
      <c r="J63" s="265">
        <f t="shared" si="3"/>
        <v>0</v>
      </c>
      <c r="K63" s="265">
        <f t="shared" si="3"/>
        <v>0</v>
      </c>
      <c r="L63" s="265">
        <f t="shared" si="3"/>
        <v>0</v>
      </c>
      <c r="M63" s="265">
        <f t="shared" si="3"/>
        <v>0</v>
      </c>
      <c r="N63" s="265">
        <f t="shared" si="3"/>
        <v>0</v>
      </c>
      <c r="O63" s="265">
        <f t="shared" si="3"/>
        <v>0</v>
      </c>
      <c r="P63" s="265">
        <f t="shared" si="3"/>
        <v>0</v>
      </c>
      <c r="Q63" s="265">
        <f t="shared" si="3"/>
        <v>0</v>
      </c>
      <c r="R63" s="265">
        <f t="shared" si="3"/>
        <v>0</v>
      </c>
      <c r="S63" s="265">
        <f t="shared" si="3"/>
        <v>0</v>
      </c>
      <c r="T63" s="265">
        <f t="shared" si="3"/>
        <v>0</v>
      </c>
      <c r="U63" s="265">
        <f t="shared" si="3"/>
        <v>0</v>
      </c>
      <c r="V63" s="265">
        <f t="shared" si="3"/>
        <v>0</v>
      </c>
      <c r="W63" s="265">
        <f t="shared" si="3"/>
        <v>0</v>
      </c>
      <c r="X63" s="265">
        <f t="shared" si="3"/>
        <v>0</v>
      </c>
      <c r="Y63" s="265">
        <f t="shared" si="3"/>
        <v>0</v>
      </c>
      <c r="Z63" s="266">
        <f t="shared" si="3"/>
        <v>0</v>
      </c>
      <c r="AA63" s="285"/>
      <c r="AB63" s="267">
        <f>SUM(AB42:AB61)</f>
        <v>0</v>
      </c>
      <c r="AC63" s="85"/>
      <c r="AD63" s="267">
        <f>SUM(AD42:AD61)</f>
        <v>0</v>
      </c>
      <c r="AE63" s="85"/>
      <c r="AF63" s="267">
        <f>SUM(AF42:AF61)</f>
        <v>0</v>
      </c>
      <c r="AH63" s="268"/>
    </row>
    <row r="64" spans="4:34">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2:34">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row>
    <row r="66" spans="2:34" ht="16.5">
      <c r="B66" s="5" t="str">
        <f>"Total "&amp;B13</f>
        <v>Total Other Revenue</v>
      </c>
      <c r="C66" s="5"/>
      <c r="D66" s="5"/>
      <c r="E66" s="5"/>
      <c r="F66" s="5"/>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5"/>
      <c r="AH66" s="5"/>
    </row>
    <row r="67" spans="2:34" outlineLevel="1">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2:34" outlineLevel="1">
      <c r="D68" s="235" t="str">
        <f>D38</f>
        <v>Other Revenue from Core Business</v>
      </c>
      <c r="E68" s="251"/>
      <c r="F68" s="269" t="str">
        <f>F38</f>
        <v>£000</v>
      </c>
      <c r="G68" s="270">
        <f>G38</f>
        <v>0</v>
      </c>
      <c r="H68" s="270">
        <f t="shared" ref="H68:Z68" si="4">H38</f>
        <v>0</v>
      </c>
      <c r="I68" s="270">
        <f t="shared" si="4"/>
        <v>0</v>
      </c>
      <c r="J68" s="270">
        <f t="shared" si="4"/>
        <v>0</v>
      </c>
      <c r="K68" s="270">
        <f t="shared" si="4"/>
        <v>0</v>
      </c>
      <c r="L68" s="270">
        <f t="shared" si="4"/>
        <v>0</v>
      </c>
      <c r="M68" s="270">
        <f t="shared" si="4"/>
        <v>0</v>
      </c>
      <c r="N68" s="270">
        <f t="shared" si="4"/>
        <v>0</v>
      </c>
      <c r="O68" s="270">
        <f t="shared" si="4"/>
        <v>0</v>
      </c>
      <c r="P68" s="270">
        <f t="shared" si="4"/>
        <v>0</v>
      </c>
      <c r="Q68" s="270">
        <f t="shared" si="4"/>
        <v>0</v>
      </c>
      <c r="R68" s="270">
        <f t="shared" si="4"/>
        <v>0</v>
      </c>
      <c r="S68" s="270">
        <f t="shared" si="4"/>
        <v>0</v>
      </c>
      <c r="T68" s="270">
        <f t="shared" si="4"/>
        <v>0</v>
      </c>
      <c r="U68" s="270">
        <f t="shared" si="4"/>
        <v>0</v>
      </c>
      <c r="V68" s="270">
        <f t="shared" si="4"/>
        <v>0</v>
      </c>
      <c r="W68" s="270">
        <f t="shared" si="4"/>
        <v>0</v>
      </c>
      <c r="X68" s="270">
        <f t="shared" si="4"/>
        <v>0</v>
      </c>
      <c r="Y68" s="270">
        <f t="shared" si="4"/>
        <v>0</v>
      </c>
      <c r="Z68" s="271">
        <f t="shared" si="4"/>
        <v>0</v>
      </c>
      <c r="AA68" s="85"/>
      <c r="AB68" s="272">
        <f>AB38</f>
        <v>0</v>
      </c>
      <c r="AC68" s="85"/>
      <c r="AD68" s="272">
        <f>AD38</f>
        <v>0</v>
      </c>
      <c r="AE68" s="85"/>
      <c r="AF68" s="272">
        <f>AF38</f>
        <v>0</v>
      </c>
      <c r="AH68" s="273"/>
    </row>
    <row r="69" spans="2:34" outlineLevel="1">
      <c r="D69" s="108" t="str">
        <f>D63</f>
        <v>Total Revenue from Costs Offcharged</v>
      </c>
      <c r="E69" s="110"/>
      <c r="F69" s="164" t="str">
        <f>F63</f>
        <v>£000</v>
      </c>
      <c r="G69" s="96">
        <f>G63</f>
        <v>0</v>
      </c>
      <c r="H69" s="96">
        <f t="shared" ref="H69:Z69" si="5">H63</f>
        <v>0</v>
      </c>
      <c r="I69" s="96">
        <f t="shared" si="5"/>
        <v>0</v>
      </c>
      <c r="J69" s="96">
        <f t="shared" si="5"/>
        <v>0</v>
      </c>
      <c r="K69" s="96">
        <f t="shared" si="5"/>
        <v>0</v>
      </c>
      <c r="L69" s="96">
        <f t="shared" si="5"/>
        <v>0</v>
      </c>
      <c r="M69" s="96">
        <f t="shared" si="5"/>
        <v>0</v>
      </c>
      <c r="N69" s="96">
        <f t="shared" si="5"/>
        <v>0</v>
      </c>
      <c r="O69" s="96">
        <f t="shared" si="5"/>
        <v>0</v>
      </c>
      <c r="P69" s="96">
        <f t="shared" si="5"/>
        <v>0</v>
      </c>
      <c r="Q69" s="96">
        <f t="shared" si="5"/>
        <v>0</v>
      </c>
      <c r="R69" s="96">
        <f t="shared" si="5"/>
        <v>0</v>
      </c>
      <c r="S69" s="96">
        <f t="shared" si="5"/>
        <v>0</v>
      </c>
      <c r="T69" s="96">
        <f t="shared" si="5"/>
        <v>0</v>
      </c>
      <c r="U69" s="96">
        <f t="shared" si="5"/>
        <v>0</v>
      </c>
      <c r="V69" s="96">
        <f t="shared" si="5"/>
        <v>0</v>
      </c>
      <c r="W69" s="96">
        <f t="shared" si="5"/>
        <v>0</v>
      </c>
      <c r="X69" s="96">
        <f t="shared" si="5"/>
        <v>0</v>
      </c>
      <c r="Y69" s="96">
        <f t="shared" si="5"/>
        <v>0</v>
      </c>
      <c r="Z69" s="277">
        <f t="shared" si="5"/>
        <v>0</v>
      </c>
      <c r="AA69" s="85"/>
      <c r="AB69" s="278">
        <f>AB63</f>
        <v>0</v>
      </c>
      <c r="AC69" s="85"/>
      <c r="AD69" s="278">
        <f>AD63</f>
        <v>0</v>
      </c>
      <c r="AE69" s="85"/>
      <c r="AF69" s="278">
        <f>AF63</f>
        <v>0</v>
      </c>
      <c r="AH69" s="279"/>
    </row>
    <row r="70" spans="2:34" outlineLevel="1">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row>
    <row r="71" spans="2:34" outlineLevel="1">
      <c r="D71" s="262" t="str">
        <f>B66</f>
        <v>Total Other Revenue</v>
      </c>
      <c r="E71" s="263"/>
      <c r="F71" s="264" t="str">
        <f>F69</f>
        <v>£000</v>
      </c>
      <c r="G71" s="265">
        <f>SUM(G68:G69)</f>
        <v>0</v>
      </c>
      <c r="H71" s="265">
        <f t="shared" ref="H71:Z71" si="6">SUM(H68:H69)</f>
        <v>0</v>
      </c>
      <c r="I71" s="265">
        <f t="shared" si="6"/>
        <v>0</v>
      </c>
      <c r="J71" s="265">
        <f t="shared" si="6"/>
        <v>0</v>
      </c>
      <c r="K71" s="265">
        <f t="shared" si="6"/>
        <v>0</v>
      </c>
      <c r="L71" s="265">
        <f t="shared" si="6"/>
        <v>0</v>
      </c>
      <c r="M71" s="265">
        <f t="shared" si="6"/>
        <v>0</v>
      </c>
      <c r="N71" s="265">
        <f t="shared" si="6"/>
        <v>0</v>
      </c>
      <c r="O71" s="265">
        <f t="shared" si="6"/>
        <v>0</v>
      </c>
      <c r="P71" s="265">
        <f t="shared" si="6"/>
        <v>0</v>
      </c>
      <c r="Q71" s="265">
        <f t="shared" si="6"/>
        <v>0</v>
      </c>
      <c r="R71" s="265">
        <f t="shared" si="6"/>
        <v>0</v>
      </c>
      <c r="S71" s="265">
        <f t="shared" si="6"/>
        <v>0</v>
      </c>
      <c r="T71" s="265">
        <f t="shared" si="6"/>
        <v>0</v>
      </c>
      <c r="U71" s="265">
        <f t="shared" si="6"/>
        <v>0</v>
      </c>
      <c r="V71" s="265">
        <f t="shared" si="6"/>
        <v>0</v>
      </c>
      <c r="W71" s="265">
        <f t="shared" si="6"/>
        <v>0</v>
      </c>
      <c r="X71" s="265">
        <f t="shared" si="6"/>
        <v>0</v>
      </c>
      <c r="Y71" s="265">
        <f t="shared" si="6"/>
        <v>0</v>
      </c>
      <c r="Z71" s="266">
        <f t="shared" si="6"/>
        <v>0</v>
      </c>
      <c r="AA71" s="285"/>
      <c r="AB71" s="267">
        <f>SUM(AB68:AB69)</f>
        <v>0</v>
      </c>
      <c r="AC71" s="85"/>
      <c r="AD71" s="267">
        <f>SUM(AD68:AD69)</f>
        <v>0</v>
      </c>
      <c r="AE71" s="85"/>
      <c r="AF71" s="267">
        <f>SUM(AF68:AF69)</f>
        <v>0</v>
      </c>
      <c r="AH71" s="268"/>
    </row>
    <row r="74" spans="2:34" ht="16.5">
      <c r="B74" s="5" t="s">
        <v>27</v>
      </c>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row>
  </sheetData>
  <mergeCells count="4">
    <mergeCell ref="D9:E9"/>
    <mergeCell ref="F9:F11"/>
    <mergeCell ref="AH9:AH11"/>
    <mergeCell ref="D10:E11"/>
  </mergeCells>
  <pageMargins left="0.7" right="0.7" top="0.75" bottom="0.75" header="0.3" footer="0.3"/>
  <ignoredErrors>
    <ignoredError sqref="F17 F42"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2:AH225"/>
  <sheetViews>
    <sheetView showGridLines="0" zoomScale="85" zoomScaleNormal="85" workbookViewId="0">
      <pane xSplit="6" ySplit="12" topLeftCell="G13" activePane="bottomRight" state="frozen"/>
      <selection activeCell="AF1" activeCellId="2" sqref="AB1:AB1048576 AD1:AD1048576 AF1:AF1048576"/>
      <selection pane="topRight" activeCell="AF1" activeCellId="2" sqref="AB1:AB1048576 AD1:AD1048576 AF1:AF1048576"/>
      <selection pane="bottomLeft" activeCell="AF1" activeCellId="2" sqref="AB1:AB1048576 AD1:AD1048576 AF1:AF1048576"/>
      <selection pane="bottomRight" sqref="A1:XFD1048576"/>
    </sheetView>
  </sheetViews>
  <sheetFormatPr defaultColWidth="9" defaultRowHeight="12.75" outlineLevelRow="1" outlineLevelCol="1"/>
  <cols>
    <col min="1" max="1" width="2.85546875" style="3" customWidth="1"/>
    <col min="2" max="3" width="3" style="3" customWidth="1"/>
    <col min="4" max="5" width="24.7109375" style="3" customWidth="1"/>
    <col min="6" max="9" width="10.7109375" style="3" customWidth="1"/>
    <col min="10" max="21" width="11.42578125" style="3" customWidth="1"/>
    <col min="22" max="26" width="11.42578125" style="3" customWidth="1" outlineLevel="1"/>
    <col min="27" max="27" width="3.5703125" style="3" customWidth="1"/>
    <col min="28" max="28" width="11.42578125" style="3" customWidth="1"/>
    <col min="29" max="29" width="3.5703125" style="3" customWidth="1"/>
    <col min="30" max="30" width="11.42578125" style="3" customWidth="1"/>
    <col min="31" max="31" width="3.5703125" style="3" customWidth="1"/>
    <col min="32" max="32" width="11.42578125" style="3" customWidth="1"/>
    <col min="33" max="33" width="3.42578125" style="3" customWidth="1"/>
    <col min="34" max="34" width="90.85546875" style="3" customWidth="1"/>
    <col min="35" max="36" width="9" style="3" customWidth="1"/>
    <col min="37" max="254" width="9" style="3"/>
    <col min="255" max="255" width="2.85546875" style="3" customWidth="1"/>
    <col min="256" max="257" width="2.5703125" style="3" customWidth="1"/>
    <col min="258" max="259" width="18.28515625" style="3" customWidth="1"/>
    <col min="260" max="260" width="10.7109375" style="3" customWidth="1"/>
    <col min="261" max="282" width="11.42578125" style="3" customWidth="1"/>
    <col min="283" max="283" width="3.5703125" style="3" customWidth="1"/>
    <col min="284" max="284" width="11.42578125" style="3" customWidth="1"/>
    <col min="285" max="285" width="3.5703125" style="3" customWidth="1"/>
    <col min="286" max="286" width="11.42578125" style="3" customWidth="1"/>
    <col min="287" max="287" width="3.5703125" style="3" customWidth="1"/>
    <col min="288" max="288" width="11.42578125" style="3" customWidth="1"/>
    <col min="289" max="289" width="3.5703125" style="3" customWidth="1"/>
    <col min="290" max="290" width="100.140625" style="3" customWidth="1"/>
    <col min="291" max="510" width="9" style="3"/>
    <col min="511" max="511" width="2.85546875" style="3" customWidth="1"/>
    <col min="512" max="513" width="2.5703125" style="3" customWidth="1"/>
    <col min="514" max="515" width="18.28515625" style="3" customWidth="1"/>
    <col min="516" max="516" width="10.7109375" style="3" customWidth="1"/>
    <col min="517" max="538" width="11.42578125" style="3" customWidth="1"/>
    <col min="539" max="539" width="3.5703125" style="3" customWidth="1"/>
    <col min="540" max="540" width="11.42578125" style="3" customWidth="1"/>
    <col min="541" max="541" width="3.5703125" style="3" customWidth="1"/>
    <col min="542" max="542" width="11.42578125" style="3" customWidth="1"/>
    <col min="543" max="543" width="3.5703125" style="3" customWidth="1"/>
    <col min="544" max="544" width="11.42578125" style="3" customWidth="1"/>
    <col min="545" max="545" width="3.5703125" style="3" customWidth="1"/>
    <col min="546" max="546" width="100.140625" style="3" customWidth="1"/>
    <col min="547" max="766" width="9" style="3"/>
    <col min="767" max="767" width="2.85546875" style="3" customWidth="1"/>
    <col min="768" max="769" width="2.5703125" style="3" customWidth="1"/>
    <col min="770" max="771" width="18.28515625" style="3" customWidth="1"/>
    <col min="772" max="772" width="10.7109375" style="3" customWidth="1"/>
    <col min="773" max="794" width="11.42578125" style="3" customWidth="1"/>
    <col min="795" max="795" width="3.5703125" style="3" customWidth="1"/>
    <col min="796" max="796" width="11.42578125" style="3" customWidth="1"/>
    <col min="797" max="797" width="3.5703125" style="3" customWidth="1"/>
    <col min="798" max="798" width="11.42578125" style="3" customWidth="1"/>
    <col min="799" max="799" width="3.5703125" style="3" customWidth="1"/>
    <col min="800" max="800" width="11.42578125" style="3" customWidth="1"/>
    <col min="801" max="801" width="3.5703125" style="3" customWidth="1"/>
    <col min="802" max="802" width="100.140625" style="3" customWidth="1"/>
    <col min="803" max="1022" width="9" style="3"/>
    <col min="1023" max="1023" width="2.85546875" style="3" customWidth="1"/>
    <col min="1024" max="1025" width="2.5703125" style="3" customWidth="1"/>
    <col min="1026" max="1027" width="18.28515625" style="3" customWidth="1"/>
    <col min="1028" max="1028" width="10.7109375" style="3" customWidth="1"/>
    <col min="1029" max="1050" width="11.42578125" style="3" customWidth="1"/>
    <col min="1051" max="1051" width="3.5703125" style="3" customWidth="1"/>
    <col min="1052" max="1052" width="11.42578125" style="3" customWidth="1"/>
    <col min="1053" max="1053" width="3.5703125" style="3" customWidth="1"/>
    <col min="1054" max="1054" width="11.42578125" style="3" customWidth="1"/>
    <col min="1055" max="1055" width="3.5703125" style="3" customWidth="1"/>
    <col min="1056" max="1056" width="11.42578125" style="3" customWidth="1"/>
    <col min="1057" max="1057" width="3.5703125" style="3" customWidth="1"/>
    <col min="1058" max="1058" width="100.140625" style="3" customWidth="1"/>
    <col min="1059" max="1278" width="9" style="3"/>
    <col min="1279" max="1279" width="2.85546875" style="3" customWidth="1"/>
    <col min="1280" max="1281" width="2.5703125" style="3" customWidth="1"/>
    <col min="1282" max="1283" width="18.28515625" style="3" customWidth="1"/>
    <col min="1284" max="1284" width="10.7109375" style="3" customWidth="1"/>
    <col min="1285" max="1306" width="11.42578125" style="3" customWidth="1"/>
    <col min="1307" max="1307" width="3.5703125" style="3" customWidth="1"/>
    <col min="1308" max="1308" width="11.42578125" style="3" customWidth="1"/>
    <col min="1309" max="1309" width="3.5703125" style="3" customWidth="1"/>
    <col min="1310" max="1310" width="11.42578125" style="3" customWidth="1"/>
    <col min="1311" max="1311" width="3.5703125" style="3" customWidth="1"/>
    <col min="1312" max="1312" width="11.42578125" style="3" customWidth="1"/>
    <col min="1313" max="1313" width="3.5703125" style="3" customWidth="1"/>
    <col min="1314" max="1314" width="100.140625" style="3" customWidth="1"/>
    <col min="1315" max="1534" width="9" style="3"/>
    <col min="1535" max="1535" width="2.85546875" style="3" customWidth="1"/>
    <col min="1536" max="1537" width="2.5703125" style="3" customWidth="1"/>
    <col min="1538" max="1539" width="18.28515625" style="3" customWidth="1"/>
    <col min="1540" max="1540" width="10.7109375" style="3" customWidth="1"/>
    <col min="1541" max="1562" width="11.42578125" style="3" customWidth="1"/>
    <col min="1563" max="1563" width="3.5703125" style="3" customWidth="1"/>
    <col min="1564" max="1564" width="11.42578125" style="3" customWidth="1"/>
    <col min="1565" max="1565" width="3.5703125" style="3" customWidth="1"/>
    <col min="1566" max="1566" width="11.42578125" style="3" customWidth="1"/>
    <col min="1567" max="1567" width="3.5703125" style="3" customWidth="1"/>
    <col min="1568" max="1568" width="11.42578125" style="3" customWidth="1"/>
    <col min="1569" max="1569" width="3.5703125" style="3" customWidth="1"/>
    <col min="1570" max="1570" width="100.140625" style="3" customWidth="1"/>
    <col min="1571" max="1790" width="9" style="3"/>
    <col min="1791" max="1791" width="2.85546875" style="3" customWidth="1"/>
    <col min="1792" max="1793" width="2.5703125" style="3" customWidth="1"/>
    <col min="1794" max="1795" width="18.28515625" style="3" customWidth="1"/>
    <col min="1796" max="1796" width="10.7109375" style="3" customWidth="1"/>
    <col min="1797" max="1818" width="11.42578125" style="3" customWidth="1"/>
    <col min="1819" max="1819" width="3.5703125" style="3" customWidth="1"/>
    <col min="1820" max="1820" width="11.42578125" style="3" customWidth="1"/>
    <col min="1821" max="1821" width="3.5703125" style="3" customWidth="1"/>
    <col min="1822" max="1822" width="11.42578125" style="3" customWidth="1"/>
    <col min="1823" max="1823" width="3.5703125" style="3" customWidth="1"/>
    <col min="1824" max="1824" width="11.42578125" style="3" customWidth="1"/>
    <col min="1825" max="1825" width="3.5703125" style="3" customWidth="1"/>
    <col min="1826" max="1826" width="100.140625" style="3" customWidth="1"/>
    <col min="1827" max="2046" width="9" style="3"/>
    <col min="2047" max="2047" width="2.85546875" style="3" customWidth="1"/>
    <col min="2048" max="2049" width="2.5703125" style="3" customWidth="1"/>
    <col min="2050" max="2051" width="18.28515625" style="3" customWidth="1"/>
    <col min="2052" max="2052" width="10.7109375" style="3" customWidth="1"/>
    <col min="2053" max="2074" width="11.42578125" style="3" customWidth="1"/>
    <col min="2075" max="2075" width="3.5703125" style="3" customWidth="1"/>
    <col min="2076" max="2076" width="11.42578125" style="3" customWidth="1"/>
    <col min="2077" max="2077" width="3.5703125" style="3" customWidth="1"/>
    <col min="2078" max="2078" width="11.42578125" style="3" customWidth="1"/>
    <col min="2079" max="2079" width="3.5703125" style="3" customWidth="1"/>
    <col min="2080" max="2080" width="11.42578125" style="3" customWidth="1"/>
    <col min="2081" max="2081" width="3.5703125" style="3" customWidth="1"/>
    <col min="2082" max="2082" width="100.140625" style="3" customWidth="1"/>
    <col min="2083" max="2302" width="9" style="3"/>
    <col min="2303" max="2303" width="2.85546875" style="3" customWidth="1"/>
    <col min="2304" max="2305" width="2.5703125" style="3" customWidth="1"/>
    <col min="2306" max="2307" width="18.28515625" style="3" customWidth="1"/>
    <col min="2308" max="2308" width="10.7109375" style="3" customWidth="1"/>
    <col min="2309" max="2330" width="11.42578125" style="3" customWidth="1"/>
    <col min="2331" max="2331" width="3.5703125" style="3" customWidth="1"/>
    <col min="2332" max="2332" width="11.42578125" style="3" customWidth="1"/>
    <col min="2333" max="2333" width="3.5703125" style="3" customWidth="1"/>
    <col min="2334" max="2334" width="11.42578125" style="3" customWidth="1"/>
    <col min="2335" max="2335" width="3.5703125" style="3" customWidth="1"/>
    <col min="2336" max="2336" width="11.42578125" style="3" customWidth="1"/>
    <col min="2337" max="2337" width="3.5703125" style="3" customWidth="1"/>
    <col min="2338" max="2338" width="100.140625" style="3" customWidth="1"/>
    <col min="2339" max="2558" width="9" style="3"/>
    <col min="2559" max="2559" width="2.85546875" style="3" customWidth="1"/>
    <col min="2560" max="2561" width="2.5703125" style="3" customWidth="1"/>
    <col min="2562" max="2563" width="18.28515625" style="3" customWidth="1"/>
    <col min="2564" max="2564" width="10.7109375" style="3" customWidth="1"/>
    <col min="2565" max="2586" width="11.42578125" style="3" customWidth="1"/>
    <col min="2587" max="2587" width="3.5703125" style="3" customWidth="1"/>
    <col min="2588" max="2588" width="11.42578125" style="3" customWidth="1"/>
    <col min="2589" max="2589" width="3.5703125" style="3" customWidth="1"/>
    <col min="2590" max="2590" width="11.42578125" style="3" customWidth="1"/>
    <col min="2591" max="2591" width="3.5703125" style="3" customWidth="1"/>
    <col min="2592" max="2592" width="11.42578125" style="3" customWidth="1"/>
    <col min="2593" max="2593" width="3.5703125" style="3" customWidth="1"/>
    <col min="2594" max="2594" width="100.140625" style="3" customWidth="1"/>
    <col min="2595" max="2814" width="9" style="3"/>
    <col min="2815" max="2815" width="2.85546875" style="3" customWidth="1"/>
    <col min="2816" max="2817" width="2.5703125" style="3" customWidth="1"/>
    <col min="2818" max="2819" width="18.28515625" style="3" customWidth="1"/>
    <col min="2820" max="2820" width="10.7109375" style="3" customWidth="1"/>
    <col min="2821" max="2842" width="11.42578125" style="3" customWidth="1"/>
    <col min="2843" max="2843" width="3.5703125" style="3" customWidth="1"/>
    <col min="2844" max="2844" width="11.42578125" style="3" customWidth="1"/>
    <col min="2845" max="2845" width="3.5703125" style="3" customWidth="1"/>
    <col min="2846" max="2846" width="11.42578125" style="3" customWidth="1"/>
    <col min="2847" max="2847" width="3.5703125" style="3" customWidth="1"/>
    <col min="2848" max="2848" width="11.42578125" style="3" customWidth="1"/>
    <col min="2849" max="2849" width="3.5703125" style="3" customWidth="1"/>
    <col min="2850" max="2850" width="100.140625" style="3" customWidth="1"/>
    <col min="2851" max="3070" width="9" style="3"/>
    <col min="3071" max="3071" width="2.85546875" style="3" customWidth="1"/>
    <col min="3072" max="3073" width="2.5703125" style="3" customWidth="1"/>
    <col min="3074" max="3075" width="18.28515625" style="3" customWidth="1"/>
    <col min="3076" max="3076" width="10.7109375" style="3" customWidth="1"/>
    <col min="3077" max="3098" width="11.42578125" style="3" customWidth="1"/>
    <col min="3099" max="3099" width="3.5703125" style="3" customWidth="1"/>
    <col min="3100" max="3100" width="11.42578125" style="3" customWidth="1"/>
    <col min="3101" max="3101" width="3.5703125" style="3" customWidth="1"/>
    <col min="3102" max="3102" width="11.42578125" style="3" customWidth="1"/>
    <col min="3103" max="3103" width="3.5703125" style="3" customWidth="1"/>
    <col min="3104" max="3104" width="11.42578125" style="3" customWidth="1"/>
    <col min="3105" max="3105" width="3.5703125" style="3" customWidth="1"/>
    <col min="3106" max="3106" width="100.140625" style="3" customWidth="1"/>
    <col min="3107" max="3326" width="9" style="3"/>
    <col min="3327" max="3327" width="2.85546875" style="3" customWidth="1"/>
    <col min="3328" max="3329" width="2.5703125" style="3" customWidth="1"/>
    <col min="3330" max="3331" width="18.28515625" style="3" customWidth="1"/>
    <col min="3332" max="3332" width="10.7109375" style="3" customWidth="1"/>
    <col min="3333" max="3354" width="11.42578125" style="3" customWidth="1"/>
    <col min="3355" max="3355" width="3.5703125" style="3" customWidth="1"/>
    <col min="3356" max="3356" width="11.42578125" style="3" customWidth="1"/>
    <col min="3357" max="3357" width="3.5703125" style="3" customWidth="1"/>
    <col min="3358" max="3358" width="11.42578125" style="3" customWidth="1"/>
    <col min="3359" max="3359" width="3.5703125" style="3" customWidth="1"/>
    <col min="3360" max="3360" width="11.42578125" style="3" customWidth="1"/>
    <col min="3361" max="3361" width="3.5703125" style="3" customWidth="1"/>
    <col min="3362" max="3362" width="100.140625" style="3" customWidth="1"/>
    <col min="3363" max="3582" width="9" style="3"/>
    <col min="3583" max="3583" width="2.85546875" style="3" customWidth="1"/>
    <col min="3584" max="3585" width="2.5703125" style="3" customWidth="1"/>
    <col min="3586" max="3587" width="18.28515625" style="3" customWidth="1"/>
    <col min="3588" max="3588" width="10.7109375" style="3" customWidth="1"/>
    <col min="3589" max="3610" width="11.42578125" style="3" customWidth="1"/>
    <col min="3611" max="3611" width="3.5703125" style="3" customWidth="1"/>
    <col min="3612" max="3612" width="11.42578125" style="3" customWidth="1"/>
    <col min="3613" max="3613" width="3.5703125" style="3" customWidth="1"/>
    <col min="3614" max="3614" width="11.42578125" style="3" customWidth="1"/>
    <col min="3615" max="3615" width="3.5703125" style="3" customWidth="1"/>
    <col min="3616" max="3616" width="11.42578125" style="3" customWidth="1"/>
    <col min="3617" max="3617" width="3.5703125" style="3" customWidth="1"/>
    <col min="3618" max="3618" width="100.140625" style="3" customWidth="1"/>
    <col min="3619" max="3838" width="9" style="3"/>
    <col min="3839" max="3839" width="2.85546875" style="3" customWidth="1"/>
    <col min="3840" max="3841" width="2.5703125" style="3" customWidth="1"/>
    <col min="3842" max="3843" width="18.28515625" style="3" customWidth="1"/>
    <col min="3844" max="3844" width="10.7109375" style="3" customWidth="1"/>
    <col min="3845" max="3866" width="11.42578125" style="3" customWidth="1"/>
    <col min="3867" max="3867" width="3.5703125" style="3" customWidth="1"/>
    <col min="3868" max="3868" width="11.42578125" style="3" customWidth="1"/>
    <col min="3869" max="3869" width="3.5703125" style="3" customWidth="1"/>
    <col min="3870" max="3870" width="11.42578125" style="3" customWidth="1"/>
    <col min="3871" max="3871" width="3.5703125" style="3" customWidth="1"/>
    <col min="3872" max="3872" width="11.42578125" style="3" customWidth="1"/>
    <col min="3873" max="3873" width="3.5703125" style="3" customWidth="1"/>
    <col min="3874" max="3874" width="100.140625" style="3" customWidth="1"/>
    <col min="3875" max="4094" width="9" style="3"/>
    <col min="4095" max="4095" width="2.85546875" style="3" customWidth="1"/>
    <col min="4096" max="4097" width="2.5703125" style="3" customWidth="1"/>
    <col min="4098" max="4099" width="18.28515625" style="3" customWidth="1"/>
    <col min="4100" max="4100" width="10.7109375" style="3" customWidth="1"/>
    <col min="4101" max="4122" width="11.42578125" style="3" customWidth="1"/>
    <col min="4123" max="4123" width="3.5703125" style="3" customWidth="1"/>
    <col min="4124" max="4124" width="11.42578125" style="3" customWidth="1"/>
    <col min="4125" max="4125" width="3.5703125" style="3" customWidth="1"/>
    <col min="4126" max="4126" width="11.42578125" style="3" customWidth="1"/>
    <col min="4127" max="4127" width="3.5703125" style="3" customWidth="1"/>
    <col min="4128" max="4128" width="11.42578125" style="3" customWidth="1"/>
    <col min="4129" max="4129" width="3.5703125" style="3" customWidth="1"/>
    <col min="4130" max="4130" width="100.140625" style="3" customWidth="1"/>
    <col min="4131" max="4350" width="9" style="3"/>
    <col min="4351" max="4351" width="2.85546875" style="3" customWidth="1"/>
    <col min="4352" max="4353" width="2.5703125" style="3" customWidth="1"/>
    <col min="4354" max="4355" width="18.28515625" style="3" customWidth="1"/>
    <col min="4356" max="4356" width="10.7109375" style="3" customWidth="1"/>
    <col min="4357" max="4378" width="11.42578125" style="3" customWidth="1"/>
    <col min="4379" max="4379" width="3.5703125" style="3" customWidth="1"/>
    <col min="4380" max="4380" width="11.42578125" style="3" customWidth="1"/>
    <col min="4381" max="4381" width="3.5703125" style="3" customWidth="1"/>
    <col min="4382" max="4382" width="11.42578125" style="3" customWidth="1"/>
    <col min="4383" max="4383" width="3.5703125" style="3" customWidth="1"/>
    <col min="4384" max="4384" width="11.42578125" style="3" customWidth="1"/>
    <col min="4385" max="4385" width="3.5703125" style="3" customWidth="1"/>
    <col min="4386" max="4386" width="100.140625" style="3" customWidth="1"/>
    <col min="4387" max="4606" width="9" style="3"/>
    <col min="4607" max="4607" width="2.85546875" style="3" customWidth="1"/>
    <col min="4608" max="4609" width="2.5703125" style="3" customWidth="1"/>
    <col min="4610" max="4611" width="18.28515625" style="3" customWidth="1"/>
    <col min="4612" max="4612" width="10.7109375" style="3" customWidth="1"/>
    <col min="4613" max="4634" width="11.42578125" style="3" customWidth="1"/>
    <col min="4635" max="4635" width="3.5703125" style="3" customWidth="1"/>
    <col min="4636" max="4636" width="11.42578125" style="3" customWidth="1"/>
    <col min="4637" max="4637" width="3.5703125" style="3" customWidth="1"/>
    <col min="4638" max="4638" width="11.42578125" style="3" customWidth="1"/>
    <col min="4639" max="4639" width="3.5703125" style="3" customWidth="1"/>
    <col min="4640" max="4640" width="11.42578125" style="3" customWidth="1"/>
    <col min="4641" max="4641" width="3.5703125" style="3" customWidth="1"/>
    <col min="4642" max="4642" width="100.140625" style="3" customWidth="1"/>
    <col min="4643" max="4862" width="9" style="3"/>
    <col min="4863" max="4863" width="2.85546875" style="3" customWidth="1"/>
    <col min="4864" max="4865" width="2.5703125" style="3" customWidth="1"/>
    <col min="4866" max="4867" width="18.28515625" style="3" customWidth="1"/>
    <col min="4868" max="4868" width="10.7109375" style="3" customWidth="1"/>
    <col min="4869" max="4890" width="11.42578125" style="3" customWidth="1"/>
    <col min="4891" max="4891" width="3.5703125" style="3" customWidth="1"/>
    <col min="4892" max="4892" width="11.42578125" style="3" customWidth="1"/>
    <col min="4893" max="4893" width="3.5703125" style="3" customWidth="1"/>
    <col min="4894" max="4894" width="11.42578125" style="3" customWidth="1"/>
    <col min="4895" max="4895" width="3.5703125" style="3" customWidth="1"/>
    <col min="4896" max="4896" width="11.42578125" style="3" customWidth="1"/>
    <col min="4897" max="4897" width="3.5703125" style="3" customWidth="1"/>
    <col min="4898" max="4898" width="100.140625" style="3" customWidth="1"/>
    <col min="4899" max="5118" width="9" style="3"/>
    <col min="5119" max="5119" width="2.85546875" style="3" customWidth="1"/>
    <col min="5120" max="5121" width="2.5703125" style="3" customWidth="1"/>
    <col min="5122" max="5123" width="18.28515625" style="3" customWidth="1"/>
    <col min="5124" max="5124" width="10.7109375" style="3" customWidth="1"/>
    <col min="5125" max="5146" width="11.42578125" style="3" customWidth="1"/>
    <col min="5147" max="5147" width="3.5703125" style="3" customWidth="1"/>
    <col min="5148" max="5148" width="11.42578125" style="3" customWidth="1"/>
    <col min="5149" max="5149" width="3.5703125" style="3" customWidth="1"/>
    <col min="5150" max="5150" width="11.42578125" style="3" customWidth="1"/>
    <col min="5151" max="5151" width="3.5703125" style="3" customWidth="1"/>
    <col min="5152" max="5152" width="11.42578125" style="3" customWidth="1"/>
    <col min="5153" max="5153" width="3.5703125" style="3" customWidth="1"/>
    <col min="5154" max="5154" width="100.140625" style="3" customWidth="1"/>
    <col min="5155" max="5374" width="9" style="3"/>
    <col min="5375" max="5375" width="2.85546875" style="3" customWidth="1"/>
    <col min="5376" max="5377" width="2.5703125" style="3" customWidth="1"/>
    <col min="5378" max="5379" width="18.28515625" style="3" customWidth="1"/>
    <col min="5380" max="5380" width="10.7109375" style="3" customWidth="1"/>
    <col min="5381" max="5402" width="11.42578125" style="3" customWidth="1"/>
    <col min="5403" max="5403" width="3.5703125" style="3" customWidth="1"/>
    <col min="5404" max="5404" width="11.42578125" style="3" customWidth="1"/>
    <col min="5405" max="5405" width="3.5703125" style="3" customWidth="1"/>
    <col min="5406" max="5406" width="11.42578125" style="3" customWidth="1"/>
    <col min="5407" max="5407" width="3.5703125" style="3" customWidth="1"/>
    <col min="5408" max="5408" width="11.42578125" style="3" customWidth="1"/>
    <col min="5409" max="5409" width="3.5703125" style="3" customWidth="1"/>
    <col min="5410" max="5410" width="100.140625" style="3" customWidth="1"/>
    <col min="5411" max="5630" width="9" style="3"/>
    <col min="5631" max="5631" width="2.85546875" style="3" customWidth="1"/>
    <col min="5632" max="5633" width="2.5703125" style="3" customWidth="1"/>
    <col min="5634" max="5635" width="18.28515625" style="3" customWidth="1"/>
    <col min="5636" max="5636" width="10.7109375" style="3" customWidth="1"/>
    <col min="5637" max="5658" width="11.42578125" style="3" customWidth="1"/>
    <col min="5659" max="5659" width="3.5703125" style="3" customWidth="1"/>
    <col min="5660" max="5660" width="11.42578125" style="3" customWidth="1"/>
    <col min="5661" max="5661" width="3.5703125" style="3" customWidth="1"/>
    <col min="5662" max="5662" width="11.42578125" style="3" customWidth="1"/>
    <col min="5663" max="5663" width="3.5703125" style="3" customWidth="1"/>
    <col min="5664" max="5664" width="11.42578125" style="3" customWidth="1"/>
    <col min="5665" max="5665" width="3.5703125" style="3" customWidth="1"/>
    <col min="5666" max="5666" width="100.140625" style="3" customWidth="1"/>
    <col min="5667" max="5886" width="9" style="3"/>
    <col min="5887" max="5887" width="2.85546875" style="3" customWidth="1"/>
    <col min="5888" max="5889" width="2.5703125" style="3" customWidth="1"/>
    <col min="5890" max="5891" width="18.28515625" style="3" customWidth="1"/>
    <col min="5892" max="5892" width="10.7109375" style="3" customWidth="1"/>
    <col min="5893" max="5914" width="11.42578125" style="3" customWidth="1"/>
    <col min="5915" max="5915" width="3.5703125" style="3" customWidth="1"/>
    <col min="5916" max="5916" width="11.42578125" style="3" customWidth="1"/>
    <col min="5917" max="5917" width="3.5703125" style="3" customWidth="1"/>
    <col min="5918" max="5918" width="11.42578125" style="3" customWidth="1"/>
    <col min="5919" max="5919" width="3.5703125" style="3" customWidth="1"/>
    <col min="5920" max="5920" width="11.42578125" style="3" customWidth="1"/>
    <col min="5921" max="5921" width="3.5703125" style="3" customWidth="1"/>
    <col min="5922" max="5922" width="100.140625" style="3" customWidth="1"/>
    <col min="5923" max="6142" width="9" style="3"/>
    <col min="6143" max="6143" width="2.85546875" style="3" customWidth="1"/>
    <col min="6144" max="6145" width="2.5703125" style="3" customWidth="1"/>
    <col min="6146" max="6147" width="18.28515625" style="3" customWidth="1"/>
    <col min="6148" max="6148" width="10.7109375" style="3" customWidth="1"/>
    <col min="6149" max="6170" width="11.42578125" style="3" customWidth="1"/>
    <col min="6171" max="6171" width="3.5703125" style="3" customWidth="1"/>
    <col min="6172" max="6172" width="11.42578125" style="3" customWidth="1"/>
    <col min="6173" max="6173" width="3.5703125" style="3" customWidth="1"/>
    <col min="6174" max="6174" width="11.42578125" style="3" customWidth="1"/>
    <col min="6175" max="6175" width="3.5703125" style="3" customWidth="1"/>
    <col min="6176" max="6176" width="11.42578125" style="3" customWidth="1"/>
    <col min="6177" max="6177" width="3.5703125" style="3" customWidth="1"/>
    <col min="6178" max="6178" width="100.140625" style="3" customWidth="1"/>
    <col min="6179" max="6398" width="9" style="3"/>
    <col min="6399" max="6399" width="2.85546875" style="3" customWidth="1"/>
    <col min="6400" max="6401" width="2.5703125" style="3" customWidth="1"/>
    <col min="6402" max="6403" width="18.28515625" style="3" customWidth="1"/>
    <col min="6404" max="6404" width="10.7109375" style="3" customWidth="1"/>
    <col min="6405" max="6426" width="11.42578125" style="3" customWidth="1"/>
    <col min="6427" max="6427" width="3.5703125" style="3" customWidth="1"/>
    <col min="6428" max="6428" width="11.42578125" style="3" customWidth="1"/>
    <col min="6429" max="6429" width="3.5703125" style="3" customWidth="1"/>
    <col min="6430" max="6430" width="11.42578125" style="3" customWidth="1"/>
    <col min="6431" max="6431" width="3.5703125" style="3" customWidth="1"/>
    <col min="6432" max="6432" width="11.42578125" style="3" customWidth="1"/>
    <col min="6433" max="6433" width="3.5703125" style="3" customWidth="1"/>
    <col min="6434" max="6434" width="100.140625" style="3" customWidth="1"/>
    <col min="6435" max="6654" width="9" style="3"/>
    <col min="6655" max="6655" width="2.85546875" style="3" customWidth="1"/>
    <col min="6656" max="6657" width="2.5703125" style="3" customWidth="1"/>
    <col min="6658" max="6659" width="18.28515625" style="3" customWidth="1"/>
    <col min="6660" max="6660" width="10.7109375" style="3" customWidth="1"/>
    <col min="6661" max="6682" width="11.42578125" style="3" customWidth="1"/>
    <col min="6683" max="6683" width="3.5703125" style="3" customWidth="1"/>
    <col min="6684" max="6684" width="11.42578125" style="3" customWidth="1"/>
    <col min="6685" max="6685" width="3.5703125" style="3" customWidth="1"/>
    <col min="6686" max="6686" width="11.42578125" style="3" customWidth="1"/>
    <col min="6687" max="6687" width="3.5703125" style="3" customWidth="1"/>
    <col min="6688" max="6688" width="11.42578125" style="3" customWidth="1"/>
    <col min="6689" max="6689" width="3.5703125" style="3" customWidth="1"/>
    <col min="6690" max="6690" width="100.140625" style="3" customWidth="1"/>
    <col min="6691" max="6910" width="9" style="3"/>
    <col min="6911" max="6911" width="2.85546875" style="3" customWidth="1"/>
    <col min="6912" max="6913" width="2.5703125" style="3" customWidth="1"/>
    <col min="6914" max="6915" width="18.28515625" style="3" customWidth="1"/>
    <col min="6916" max="6916" width="10.7109375" style="3" customWidth="1"/>
    <col min="6917" max="6938" width="11.42578125" style="3" customWidth="1"/>
    <col min="6939" max="6939" width="3.5703125" style="3" customWidth="1"/>
    <col min="6940" max="6940" width="11.42578125" style="3" customWidth="1"/>
    <col min="6941" max="6941" width="3.5703125" style="3" customWidth="1"/>
    <col min="6942" max="6942" width="11.42578125" style="3" customWidth="1"/>
    <col min="6943" max="6943" width="3.5703125" style="3" customWidth="1"/>
    <col min="6944" max="6944" width="11.42578125" style="3" customWidth="1"/>
    <col min="6945" max="6945" width="3.5703125" style="3" customWidth="1"/>
    <col min="6946" max="6946" width="100.140625" style="3" customWidth="1"/>
    <col min="6947" max="7166" width="9" style="3"/>
    <col min="7167" max="7167" width="2.85546875" style="3" customWidth="1"/>
    <col min="7168" max="7169" width="2.5703125" style="3" customWidth="1"/>
    <col min="7170" max="7171" width="18.28515625" style="3" customWidth="1"/>
    <col min="7172" max="7172" width="10.7109375" style="3" customWidth="1"/>
    <col min="7173" max="7194" width="11.42578125" style="3" customWidth="1"/>
    <col min="7195" max="7195" width="3.5703125" style="3" customWidth="1"/>
    <col min="7196" max="7196" width="11.42578125" style="3" customWidth="1"/>
    <col min="7197" max="7197" width="3.5703125" style="3" customWidth="1"/>
    <col min="7198" max="7198" width="11.42578125" style="3" customWidth="1"/>
    <col min="7199" max="7199" width="3.5703125" style="3" customWidth="1"/>
    <col min="7200" max="7200" width="11.42578125" style="3" customWidth="1"/>
    <col min="7201" max="7201" width="3.5703125" style="3" customWidth="1"/>
    <col min="7202" max="7202" width="100.140625" style="3" customWidth="1"/>
    <col min="7203" max="7422" width="9" style="3"/>
    <col min="7423" max="7423" width="2.85546875" style="3" customWidth="1"/>
    <col min="7424" max="7425" width="2.5703125" style="3" customWidth="1"/>
    <col min="7426" max="7427" width="18.28515625" style="3" customWidth="1"/>
    <col min="7428" max="7428" width="10.7109375" style="3" customWidth="1"/>
    <col min="7429" max="7450" width="11.42578125" style="3" customWidth="1"/>
    <col min="7451" max="7451" width="3.5703125" style="3" customWidth="1"/>
    <col min="7452" max="7452" width="11.42578125" style="3" customWidth="1"/>
    <col min="7453" max="7453" width="3.5703125" style="3" customWidth="1"/>
    <col min="7454" max="7454" width="11.42578125" style="3" customWidth="1"/>
    <col min="7455" max="7455" width="3.5703125" style="3" customWidth="1"/>
    <col min="7456" max="7456" width="11.42578125" style="3" customWidth="1"/>
    <col min="7457" max="7457" width="3.5703125" style="3" customWidth="1"/>
    <col min="7458" max="7458" width="100.140625" style="3" customWidth="1"/>
    <col min="7459" max="7678" width="9" style="3"/>
    <col min="7679" max="7679" width="2.85546875" style="3" customWidth="1"/>
    <col min="7680" max="7681" width="2.5703125" style="3" customWidth="1"/>
    <col min="7682" max="7683" width="18.28515625" style="3" customWidth="1"/>
    <col min="7684" max="7684" width="10.7109375" style="3" customWidth="1"/>
    <col min="7685" max="7706" width="11.42578125" style="3" customWidth="1"/>
    <col min="7707" max="7707" width="3.5703125" style="3" customWidth="1"/>
    <col min="7708" max="7708" width="11.42578125" style="3" customWidth="1"/>
    <col min="7709" max="7709" width="3.5703125" style="3" customWidth="1"/>
    <col min="7710" max="7710" width="11.42578125" style="3" customWidth="1"/>
    <col min="7711" max="7711" width="3.5703125" style="3" customWidth="1"/>
    <col min="7712" max="7712" width="11.42578125" style="3" customWidth="1"/>
    <col min="7713" max="7713" width="3.5703125" style="3" customWidth="1"/>
    <col min="7714" max="7714" width="100.140625" style="3" customWidth="1"/>
    <col min="7715" max="7934" width="9" style="3"/>
    <col min="7935" max="7935" width="2.85546875" style="3" customWidth="1"/>
    <col min="7936" max="7937" width="2.5703125" style="3" customWidth="1"/>
    <col min="7938" max="7939" width="18.28515625" style="3" customWidth="1"/>
    <col min="7940" max="7940" width="10.7109375" style="3" customWidth="1"/>
    <col min="7941" max="7962" width="11.42578125" style="3" customWidth="1"/>
    <col min="7963" max="7963" width="3.5703125" style="3" customWidth="1"/>
    <col min="7964" max="7964" width="11.42578125" style="3" customWidth="1"/>
    <col min="7965" max="7965" width="3.5703125" style="3" customWidth="1"/>
    <col min="7966" max="7966" width="11.42578125" style="3" customWidth="1"/>
    <col min="7967" max="7967" width="3.5703125" style="3" customWidth="1"/>
    <col min="7968" max="7968" width="11.42578125" style="3" customWidth="1"/>
    <col min="7969" max="7969" width="3.5703125" style="3" customWidth="1"/>
    <col min="7970" max="7970" width="100.140625" style="3" customWidth="1"/>
    <col min="7971" max="8190" width="9" style="3"/>
    <col min="8191" max="8191" width="2.85546875" style="3" customWidth="1"/>
    <col min="8192" max="8193" width="2.5703125" style="3" customWidth="1"/>
    <col min="8194" max="8195" width="18.28515625" style="3" customWidth="1"/>
    <col min="8196" max="8196" width="10.7109375" style="3" customWidth="1"/>
    <col min="8197" max="8218" width="11.42578125" style="3" customWidth="1"/>
    <col min="8219" max="8219" width="3.5703125" style="3" customWidth="1"/>
    <col min="8220" max="8220" width="11.42578125" style="3" customWidth="1"/>
    <col min="8221" max="8221" width="3.5703125" style="3" customWidth="1"/>
    <col min="8222" max="8222" width="11.42578125" style="3" customWidth="1"/>
    <col min="8223" max="8223" width="3.5703125" style="3" customWidth="1"/>
    <col min="8224" max="8224" width="11.42578125" style="3" customWidth="1"/>
    <col min="8225" max="8225" width="3.5703125" style="3" customWidth="1"/>
    <col min="8226" max="8226" width="100.140625" style="3" customWidth="1"/>
    <col min="8227" max="8446" width="9" style="3"/>
    <col min="8447" max="8447" width="2.85546875" style="3" customWidth="1"/>
    <col min="8448" max="8449" width="2.5703125" style="3" customWidth="1"/>
    <col min="8450" max="8451" width="18.28515625" style="3" customWidth="1"/>
    <col min="8452" max="8452" width="10.7109375" style="3" customWidth="1"/>
    <col min="8453" max="8474" width="11.42578125" style="3" customWidth="1"/>
    <col min="8475" max="8475" width="3.5703125" style="3" customWidth="1"/>
    <col min="8476" max="8476" width="11.42578125" style="3" customWidth="1"/>
    <col min="8477" max="8477" width="3.5703125" style="3" customWidth="1"/>
    <col min="8478" max="8478" width="11.42578125" style="3" customWidth="1"/>
    <col min="8479" max="8479" width="3.5703125" style="3" customWidth="1"/>
    <col min="8480" max="8480" width="11.42578125" style="3" customWidth="1"/>
    <col min="8481" max="8481" width="3.5703125" style="3" customWidth="1"/>
    <col min="8482" max="8482" width="100.140625" style="3" customWidth="1"/>
    <col min="8483" max="8702" width="9" style="3"/>
    <col min="8703" max="8703" width="2.85546875" style="3" customWidth="1"/>
    <col min="8704" max="8705" width="2.5703125" style="3" customWidth="1"/>
    <col min="8706" max="8707" width="18.28515625" style="3" customWidth="1"/>
    <col min="8708" max="8708" width="10.7109375" style="3" customWidth="1"/>
    <col min="8709" max="8730" width="11.42578125" style="3" customWidth="1"/>
    <col min="8731" max="8731" width="3.5703125" style="3" customWidth="1"/>
    <col min="8732" max="8732" width="11.42578125" style="3" customWidth="1"/>
    <col min="8733" max="8733" width="3.5703125" style="3" customWidth="1"/>
    <col min="8734" max="8734" width="11.42578125" style="3" customWidth="1"/>
    <col min="8735" max="8735" width="3.5703125" style="3" customWidth="1"/>
    <col min="8736" max="8736" width="11.42578125" style="3" customWidth="1"/>
    <col min="8737" max="8737" width="3.5703125" style="3" customWidth="1"/>
    <col min="8738" max="8738" width="100.140625" style="3" customWidth="1"/>
    <col min="8739" max="8958" width="9" style="3"/>
    <col min="8959" max="8959" width="2.85546875" style="3" customWidth="1"/>
    <col min="8960" max="8961" width="2.5703125" style="3" customWidth="1"/>
    <col min="8962" max="8963" width="18.28515625" style="3" customWidth="1"/>
    <col min="8964" max="8964" width="10.7109375" style="3" customWidth="1"/>
    <col min="8965" max="8986" width="11.42578125" style="3" customWidth="1"/>
    <col min="8987" max="8987" width="3.5703125" style="3" customWidth="1"/>
    <col min="8988" max="8988" width="11.42578125" style="3" customWidth="1"/>
    <col min="8989" max="8989" width="3.5703125" style="3" customWidth="1"/>
    <col min="8990" max="8990" width="11.42578125" style="3" customWidth="1"/>
    <col min="8991" max="8991" width="3.5703125" style="3" customWidth="1"/>
    <col min="8992" max="8992" width="11.42578125" style="3" customWidth="1"/>
    <col min="8993" max="8993" width="3.5703125" style="3" customWidth="1"/>
    <col min="8994" max="8994" width="100.140625" style="3" customWidth="1"/>
    <col min="8995" max="9214" width="9" style="3"/>
    <col min="9215" max="9215" width="2.85546875" style="3" customWidth="1"/>
    <col min="9216" max="9217" width="2.5703125" style="3" customWidth="1"/>
    <col min="9218" max="9219" width="18.28515625" style="3" customWidth="1"/>
    <col min="9220" max="9220" width="10.7109375" style="3" customWidth="1"/>
    <col min="9221" max="9242" width="11.42578125" style="3" customWidth="1"/>
    <col min="9243" max="9243" width="3.5703125" style="3" customWidth="1"/>
    <col min="9244" max="9244" width="11.42578125" style="3" customWidth="1"/>
    <col min="9245" max="9245" width="3.5703125" style="3" customWidth="1"/>
    <col min="9246" max="9246" width="11.42578125" style="3" customWidth="1"/>
    <col min="9247" max="9247" width="3.5703125" style="3" customWidth="1"/>
    <col min="9248" max="9248" width="11.42578125" style="3" customWidth="1"/>
    <col min="9249" max="9249" width="3.5703125" style="3" customWidth="1"/>
    <col min="9250" max="9250" width="100.140625" style="3" customWidth="1"/>
    <col min="9251" max="9470" width="9" style="3"/>
    <col min="9471" max="9471" width="2.85546875" style="3" customWidth="1"/>
    <col min="9472" max="9473" width="2.5703125" style="3" customWidth="1"/>
    <col min="9474" max="9475" width="18.28515625" style="3" customWidth="1"/>
    <col min="9476" max="9476" width="10.7109375" style="3" customWidth="1"/>
    <col min="9477" max="9498" width="11.42578125" style="3" customWidth="1"/>
    <col min="9499" max="9499" width="3.5703125" style="3" customWidth="1"/>
    <col min="9500" max="9500" width="11.42578125" style="3" customWidth="1"/>
    <col min="9501" max="9501" width="3.5703125" style="3" customWidth="1"/>
    <col min="9502" max="9502" width="11.42578125" style="3" customWidth="1"/>
    <col min="9503" max="9503" width="3.5703125" style="3" customWidth="1"/>
    <col min="9504" max="9504" width="11.42578125" style="3" customWidth="1"/>
    <col min="9505" max="9505" width="3.5703125" style="3" customWidth="1"/>
    <col min="9506" max="9506" width="100.140625" style="3" customWidth="1"/>
    <col min="9507" max="9726" width="9" style="3"/>
    <col min="9727" max="9727" width="2.85546875" style="3" customWidth="1"/>
    <col min="9728" max="9729" width="2.5703125" style="3" customWidth="1"/>
    <col min="9730" max="9731" width="18.28515625" style="3" customWidth="1"/>
    <col min="9732" max="9732" width="10.7109375" style="3" customWidth="1"/>
    <col min="9733" max="9754" width="11.42578125" style="3" customWidth="1"/>
    <col min="9755" max="9755" width="3.5703125" style="3" customWidth="1"/>
    <col min="9756" max="9756" width="11.42578125" style="3" customWidth="1"/>
    <col min="9757" max="9757" width="3.5703125" style="3" customWidth="1"/>
    <col min="9758" max="9758" width="11.42578125" style="3" customWidth="1"/>
    <col min="9759" max="9759" width="3.5703125" style="3" customWidth="1"/>
    <col min="9760" max="9760" width="11.42578125" style="3" customWidth="1"/>
    <col min="9761" max="9761" width="3.5703125" style="3" customWidth="1"/>
    <col min="9762" max="9762" width="100.140625" style="3" customWidth="1"/>
    <col min="9763" max="9982" width="9" style="3"/>
    <col min="9983" max="9983" width="2.85546875" style="3" customWidth="1"/>
    <col min="9984" max="9985" width="2.5703125" style="3" customWidth="1"/>
    <col min="9986" max="9987" width="18.28515625" style="3" customWidth="1"/>
    <col min="9988" max="9988" width="10.7109375" style="3" customWidth="1"/>
    <col min="9989" max="10010" width="11.42578125" style="3" customWidth="1"/>
    <col min="10011" max="10011" width="3.5703125" style="3" customWidth="1"/>
    <col min="10012" max="10012" width="11.42578125" style="3" customWidth="1"/>
    <col min="10013" max="10013" width="3.5703125" style="3" customWidth="1"/>
    <col min="10014" max="10014" width="11.42578125" style="3" customWidth="1"/>
    <col min="10015" max="10015" width="3.5703125" style="3" customWidth="1"/>
    <col min="10016" max="10016" width="11.42578125" style="3" customWidth="1"/>
    <col min="10017" max="10017" width="3.5703125" style="3" customWidth="1"/>
    <col min="10018" max="10018" width="100.140625" style="3" customWidth="1"/>
    <col min="10019" max="10238" width="9" style="3"/>
    <col min="10239" max="10239" width="2.85546875" style="3" customWidth="1"/>
    <col min="10240" max="10241" width="2.5703125" style="3" customWidth="1"/>
    <col min="10242" max="10243" width="18.28515625" style="3" customWidth="1"/>
    <col min="10244" max="10244" width="10.7109375" style="3" customWidth="1"/>
    <col min="10245" max="10266" width="11.42578125" style="3" customWidth="1"/>
    <col min="10267" max="10267" width="3.5703125" style="3" customWidth="1"/>
    <col min="10268" max="10268" width="11.42578125" style="3" customWidth="1"/>
    <col min="10269" max="10269" width="3.5703125" style="3" customWidth="1"/>
    <col min="10270" max="10270" width="11.42578125" style="3" customWidth="1"/>
    <col min="10271" max="10271" width="3.5703125" style="3" customWidth="1"/>
    <col min="10272" max="10272" width="11.42578125" style="3" customWidth="1"/>
    <col min="10273" max="10273" width="3.5703125" style="3" customWidth="1"/>
    <col min="10274" max="10274" width="100.140625" style="3" customWidth="1"/>
    <col min="10275" max="10494" width="9" style="3"/>
    <col min="10495" max="10495" width="2.85546875" style="3" customWidth="1"/>
    <col min="10496" max="10497" width="2.5703125" style="3" customWidth="1"/>
    <col min="10498" max="10499" width="18.28515625" style="3" customWidth="1"/>
    <col min="10500" max="10500" width="10.7109375" style="3" customWidth="1"/>
    <col min="10501" max="10522" width="11.42578125" style="3" customWidth="1"/>
    <col min="10523" max="10523" width="3.5703125" style="3" customWidth="1"/>
    <col min="10524" max="10524" width="11.42578125" style="3" customWidth="1"/>
    <col min="10525" max="10525" width="3.5703125" style="3" customWidth="1"/>
    <col min="10526" max="10526" width="11.42578125" style="3" customWidth="1"/>
    <col min="10527" max="10527" width="3.5703125" style="3" customWidth="1"/>
    <col min="10528" max="10528" width="11.42578125" style="3" customWidth="1"/>
    <col min="10529" max="10529" width="3.5703125" style="3" customWidth="1"/>
    <col min="10530" max="10530" width="100.140625" style="3" customWidth="1"/>
    <col min="10531" max="10750" width="9" style="3"/>
    <col min="10751" max="10751" width="2.85546875" style="3" customWidth="1"/>
    <col min="10752" max="10753" width="2.5703125" style="3" customWidth="1"/>
    <col min="10754" max="10755" width="18.28515625" style="3" customWidth="1"/>
    <col min="10756" max="10756" width="10.7109375" style="3" customWidth="1"/>
    <col min="10757" max="10778" width="11.42578125" style="3" customWidth="1"/>
    <col min="10779" max="10779" width="3.5703125" style="3" customWidth="1"/>
    <col min="10780" max="10780" width="11.42578125" style="3" customWidth="1"/>
    <col min="10781" max="10781" width="3.5703125" style="3" customWidth="1"/>
    <col min="10782" max="10782" width="11.42578125" style="3" customWidth="1"/>
    <col min="10783" max="10783" width="3.5703125" style="3" customWidth="1"/>
    <col min="10784" max="10784" width="11.42578125" style="3" customWidth="1"/>
    <col min="10785" max="10785" width="3.5703125" style="3" customWidth="1"/>
    <col min="10786" max="10786" width="100.140625" style="3" customWidth="1"/>
    <col min="10787" max="11006" width="9" style="3"/>
    <col min="11007" max="11007" width="2.85546875" style="3" customWidth="1"/>
    <col min="11008" max="11009" width="2.5703125" style="3" customWidth="1"/>
    <col min="11010" max="11011" width="18.28515625" style="3" customWidth="1"/>
    <col min="11012" max="11012" width="10.7109375" style="3" customWidth="1"/>
    <col min="11013" max="11034" width="11.42578125" style="3" customWidth="1"/>
    <col min="11035" max="11035" width="3.5703125" style="3" customWidth="1"/>
    <col min="11036" max="11036" width="11.42578125" style="3" customWidth="1"/>
    <col min="11037" max="11037" width="3.5703125" style="3" customWidth="1"/>
    <col min="11038" max="11038" width="11.42578125" style="3" customWidth="1"/>
    <col min="11039" max="11039" width="3.5703125" style="3" customWidth="1"/>
    <col min="11040" max="11040" width="11.42578125" style="3" customWidth="1"/>
    <col min="11041" max="11041" width="3.5703125" style="3" customWidth="1"/>
    <col min="11042" max="11042" width="100.140625" style="3" customWidth="1"/>
    <col min="11043" max="11262" width="9" style="3"/>
    <col min="11263" max="11263" width="2.85546875" style="3" customWidth="1"/>
    <col min="11264" max="11265" width="2.5703125" style="3" customWidth="1"/>
    <col min="11266" max="11267" width="18.28515625" style="3" customWidth="1"/>
    <col min="11268" max="11268" width="10.7109375" style="3" customWidth="1"/>
    <col min="11269" max="11290" width="11.42578125" style="3" customWidth="1"/>
    <col min="11291" max="11291" width="3.5703125" style="3" customWidth="1"/>
    <col min="11292" max="11292" width="11.42578125" style="3" customWidth="1"/>
    <col min="11293" max="11293" width="3.5703125" style="3" customWidth="1"/>
    <col min="11294" max="11294" width="11.42578125" style="3" customWidth="1"/>
    <col min="11295" max="11295" width="3.5703125" style="3" customWidth="1"/>
    <col min="11296" max="11296" width="11.42578125" style="3" customWidth="1"/>
    <col min="11297" max="11297" width="3.5703125" style="3" customWidth="1"/>
    <col min="11298" max="11298" width="100.140625" style="3" customWidth="1"/>
    <col min="11299" max="11518" width="9" style="3"/>
    <col min="11519" max="11519" width="2.85546875" style="3" customWidth="1"/>
    <col min="11520" max="11521" width="2.5703125" style="3" customWidth="1"/>
    <col min="11522" max="11523" width="18.28515625" style="3" customWidth="1"/>
    <col min="11524" max="11524" width="10.7109375" style="3" customWidth="1"/>
    <col min="11525" max="11546" width="11.42578125" style="3" customWidth="1"/>
    <col min="11547" max="11547" width="3.5703125" style="3" customWidth="1"/>
    <col min="11548" max="11548" width="11.42578125" style="3" customWidth="1"/>
    <col min="11549" max="11549" width="3.5703125" style="3" customWidth="1"/>
    <col min="11550" max="11550" width="11.42578125" style="3" customWidth="1"/>
    <col min="11551" max="11551" width="3.5703125" style="3" customWidth="1"/>
    <col min="11552" max="11552" width="11.42578125" style="3" customWidth="1"/>
    <col min="11553" max="11553" width="3.5703125" style="3" customWidth="1"/>
    <col min="11554" max="11554" width="100.140625" style="3" customWidth="1"/>
    <col min="11555" max="11774" width="9" style="3"/>
    <col min="11775" max="11775" width="2.85546875" style="3" customWidth="1"/>
    <col min="11776" max="11777" width="2.5703125" style="3" customWidth="1"/>
    <col min="11778" max="11779" width="18.28515625" style="3" customWidth="1"/>
    <col min="11780" max="11780" width="10.7109375" style="3" customWidth="1"/>
    <col min="11781" max="11802" width="11.42578125" style="3" customWidth="1"/>
    <col min="11803" max="11803" width="3.5703125" style="3" customWidth="1"/>
    <col min="11804" max="11804" width="11.42578125" style="3" customWidth="1"/>
    <col min="11805" max="11805" width="3.5703125" style="3" customWidth="1"/>
    <col min="11806" max="11806" width="11.42578125" style="3" customWidth="1"/>
    <col min="11807" max="11807" width="3.5703125" style="3" customWidth="1"/>
    <col min="11808" max="11808" width="11.42578125" style="3" customWidth="1"/>
    <col min="11809" max="11809" width="3.5703125" style="3" customWidth="1"/>
    <col min="11810" max="11810" width="100.140625" style="3" customWidth="1"/>
    <col min="11811" max="12030" width="9" style="3"/>
    <col min="12031" max="12031" width="2.85546875" style="3" customWidth="1"/>
    <col min="12032" max="12033" width="2.5703125" style="3" customWidth="1"/>
    <col min="12034" max="12035" width="18.28515625" style="3" customWidth="1"/>
    <col min="12036" max="12036" width="10.7109375" style="3" customWidth="1"/>
    <col min="12037" max="12058" width="11.42578125" style="3" customWidth="1"/>
    <col min="12059" max="12059" width="3.5703125" style="3" customWidth="1"/>
    <col min="12060" max="12060" width="11.42578125" style="3" customWidth="1"/>
    <col min="12061" max="12061" width="3.5703125" style="3" customWidth="1"/>
    <col min="12062" max="12062" width="11.42578125" style="3" customWidth="1"/>
    <col min="12063" max="12063" width="3.5703125" style="3" customWidth="1"/>
    <col min="12064" max="12064" width="11.42578125" style="3" customWidth="1"/>
    <col min="12065" max="12065" width="3.5703125" style="3" customWidth="1"/>
    <col min="12066" max="12066" width="100.140625" style="3" customWidth="1"/>
    <col min="12067" max="12286" width="9" style="3"/>
    <col min="12287" max="12287" width="2.85546875" style="3" customWidth="1"/>
    <col min="12288" max="12289" width="2.5703125" style="3" customWidth="1"/>
    <col min="12290" max="12291" width="18.28515625" style="3" customWidth="1"/>
    <col min="12292" max="12292" width="10.7109375" style="3" customWidth="1"/>
    <col min="12293" max="12314" width="11.42578125" style="3" customWidth="1"/>
    <col min="12315" max="12315" width="3.5703125" style="3" customWidth="1"/>
    <col min="12316" max="12316" width="11.42578125" style="3" customWidth="1"/>
    <col min="12317" max="12317" width="3.5703125" style="3" customWidth="1"/>
    <col min="12318" max="12318" width="11.42578125" style="3" customWidth="1"/>
    <col min="12319" max="12319" width="3.5703125" style="3" customWidth="1"/>
    <col min="12320" max="12320" width="11.42578125" style="3" customWidth="1"/>
    <col min="12321" max="12321" width="3.5703125" style="3" customWidth="1"/>
    <col min="12322" max="12322" width="100.140625" style="3" customWidth="1"/>
    <col min="12323" max="12542" width="9" style="3"/>
    <col min="12543" max="12543" width="2.85546875" style="3" customWidth="1"/>
    <col min="12544" max="12545" width="2.5703125" style="3" customWidth="1"/>
    <col min="12546" max="12547" width="18.28515625" style="3" customWidth="1"/>
    <col min="12548" max="12548" width="10.7109375" style="3" customWidth="1"/>
    <col min="12549" max="12570" width="11.42578125" style="3" customWidth="1"/>
    <col min="12571" max="12571" width="3.5703125" style="3" customWidth="1"/>
    <col min="12572" max="12572" width="11.42578125" style="3" customWidth="1"/>
    <col min="12573" max="12573" width="3.5703125" style="3" customWidth="1"/>
    <col min="12574" max="12574" width="11.42578125" style="3" customWidth="1"/>
    <col min="12575" max="12575" width="3.5703125" style="3" customWidth="1"/>
    <col min="12576" max="12576" width="11.42578125" style="3" customWidth="1"/>
    <col min="12577" max="12577" width="3.5703125" style="3" customWidth="1"/>
    <col min="12578" max="12578" width="100.140625" style="3" customWidth="1"/>
    <col min="12579" max="12798" width="9" style="3"/>
    <col min="12799" max="12799" width="2.85546875" style="3" customWidth="1"/>
    <col min="12800" max="12801" width="2.5703125" style="3" customWidth="1"/>
    <col min="12802" max="12803" width="18.28515625" style="3" customWidth="1"/>
    <col min="12804" max="12804" width="10.7109375" style="3" customWidth="1"/>
    <col min="12805" max="12826" width="11.42578125" style="3" customWidth="1"/>
    <col min="12827" max="12827" width="3.5703125" style="3" customWidth="1"/>
    <col min="12828" max="12828" width="11.42578125" style="3" customWidth="1"/>
    <col min="12829" max="12829" width="3.5703125" style="3" customWidth="1"/>
    <col min="12830" max="12830" width="11.42578125" style="3" customWidth="1"/>
    <col min="12831" max="12831" width="3.5703125" style="3" customWidth="1"/>
    <col min="12832" max="12832" width="11.42578125" style="3" customWidth="1"/>
    <col min="12833" max="12833" width="3.5703125" style="3" customWidth="1"/>
    <col min="12834" max="12834" width="100.140625" style="3" customWidth="1"/>
    <col min="12835" max="13054" width="9" style="3"/>
    <col min="13055" max="13055" width="2.85546875" style="3" customWidth="1"/>
    <col min="13056" max="13057" width="2.5703125" style="3" customWidth="1"/>
    <col min="13058" max="13059" width="18.28515625" style="3" customWidth="1"/>
    <col min="13060" max="13060" width="10.7109375" style="3" customWidth="1"/>
    <col min="13061" max="13082" width="11.42578125" style="3" customWidth="1"/>
    <col min="13083" max="13083" width="3.5703125" style="3" customWidth="1"/>
    <col min="13084" max="13084" width="11.42578125" style="3" customWidth="1"/>
    <col min="13085" max="13085" width="3.5703125" style="3" customWidth="1"/>
    <col min="13086" max="13086" width="11.42578125" style="3" customWidth="1"/>
    <col min="13087" max="13087" width="3.5703125" style="3" customWidth="1"/>
    <col min="13088" max="13088" width="11.42578125" style="3" customWidth="1"/>
    <col min="13089" max="13089" width="3.5703125" style="3" customWidth="1"/>
    <col min="13090" max="13090" width="100.140625" style="3" customWidth="1"/>
    <col min="13091" max="13310" width="9" style="3"/>
    <col min="13311" max="13311" width="2.85546875" style="3" customWidth="1"/>
    <col min="13312" max="13313" width="2.5703125" style="3" customWidth="1"/>
    <col min="13314" max="13315" width="18.28515625" style="3" customWidth="1"/>
    <col min="13316" max="13316" width="10.7109375" style="3" customWidth="1"/>
    <col min="13317" max="13338" width="11.42578125" style="3" customWidth="1"/>
    <col min="13339" max="13339" width="3.5703125" style="3" customWidth="1"/>
    <col min="13340" max="13340" width="11.42578125" style="3" customWidth="1"/>
    <col min="13341" max="13341" width="3.5703125" style="3" customWidth="1"/>
    <col min="13342" max="13342" width="11.42578125" style="3" customWidth="1"/>
    <col min="13343" max="13343" width="3.5703125" style="3" customWidth="1"/>
    <col min="13344" max="13344" width="11.42578125" style="3" customWidth="1"/>
    <col min="13345" max="13345" width="3.5703125" style="3" customWidth="1"/>
    <col min="13346" max="13346" width="100.140625" style="3" customWidth="1"/>
    <col min="13347" max="13566" width="9" style="3"/>
    <col min="13567" max="13567" width="2.85546875" style="3" customWidth="1"/>
    <col min="13568" max="13569" width="2.5703125" style="3" customWidth="1"/>
    <col min="13570" max="13571" width="18.28515625" style="3" customWidth="1"/>
    <col min="13572" max="13572" width="10.7109375" style="3" customWidth="1"/>
    <col min="13573" max="13594" width="11.42578125" style="3" customWidth="1"/>
    <col min="13595" max="13595" width="3.5703125" style="3" customWidth="1"/>
    <col min="13596" max="13596" width="11.42578125" style="3" customWidth="1"/>
    <col min="13597" max="13597" width="3.5703125" style="3" customWidth="1"/>
    <col min="13598" max="13598" width="11.42578125" style="3" customWidth="1"/>
    <col min="13599" max="13599" width="3.5703125" style="3" customWidth="1"/>
    <col min="13600" max="13600" width="11.42578125" style="3" customWidth="1"/>
    <col min="13601" max="13601" width="3.5703125" style="3" customWidth="1"/>
    <col min="13602" max="13602" width="100.140625" style="3" customWidth="1"/>
    <col min="13603" max="13822" width="9" style="3"/>
    <col min="13823" max="13823" width="2.85546875" style="3" customWidth="1"/>
    <col min="13824" max="13825" width="2.5703125" style="3" customWidth="1"/>
    <col min="13826" max="13827" width="18.28515625" style="3" customWidth="1"/>
    <col min="13828" max="13828" width="10.7109375" style="3" customWidth="1"/>
    <col min="13829" max="13850" width="11.42578125" style="3" customWidth="1"/>
    <col min="13851" max="13851" width="3.5703125" style="3" customWidth="1"/>
    <col min="13852" max="13852" width="11.42578125" style="3" customWidth="1"/>
    <col min="13853" max="13853" width="3.5703125" style="3" customWidth="1"/>
    <col min="13854" max="13854" width="11.42578125" style="3" customWidth="1"/>
    <col min="13855" max="13855" width="3.5703125" style="3" customWidth="1"/>
    <col min="13856" max="13856" width="11.42578125" style="3" customWidth="1"/>
    <col min="13857" max="13857" width="3.5703125" style="3" customWidth="1"/>
    <col min="13858" max="13858" width="100.140625" style="3" customWidth="1"/>
    <col min="13859" max="14078" width="9" style="3"/>
    <col min="14079" max="14079" width="2.85546875" style="3" customWidth="1"/>
    <col min="14080" max="14081" width="2.5703125" style="3" customWidth="1"/>
    <col min="14082" max="14083" width="18.28515625" style="3" customWidth="1"/>
    <col min="14084" max="14084" width="10.7109375" style="3" customWidth="1"/>
    <col min="14085" max="14106" width="11.42578125" style="3" customWidth="1"/>
    <col min="14107" max="14107" width="3.5703125" style="3" customWidth="1"/>
    <col min="14108" max="14108" width="11.42578125" style="3" customWidth="1"/>
    <col min="14109" max="14109" width="3.5703125" style="3" customWidth="1"/>
    <col min="14110" max="14110" width="11.42578125" style="3" customWidth="1"/>
    <col min="14111" max="14111" width="3.5703125" style="3" customWidth="1"/>
    <col min="14112" max="14112" width="11.42578125" style="3" customWidth="1"/>
    <col min="14113" max="14113" width="3.5703125" style="3" customWidth="1"/>
    <col min="14114" max="14114" width="100.140625" style="3" customWidth="1"/>
    <col min="14115" max="14334" width="9" style="3"/>
    <col min="14335" max="14335" width="2.85546875" style="3" customWidth="1"/>
    <col min="14336" max="14337" width="2.5703125" style="3" customWidth="1"/>
    <col min="14338" max="14339" width="18.28515625" style="3" customWidth="1"/>
    <col min="14340" max="14340" width="10.7109375" style="3" customWidth="1"/>
    <col min="14341" max="14362" width="11.42578125" style="3" customWidth="1"/>
    <col min="14363" max="14363" width="3.5703125" style="3" customWidth="1"/>
    <col min="14364" max="14364" width="11.42578125" style="3" customWidth="1"/>
    <col min="14365" max="14365" width="3.5703125" style="3" customWidth="1"/>
    <col min="14366" max="14366" width="11.42578125" style="3" customWidth="1"/>
    <col min="14367" max="14367" width="3.5703125" style="3" customWidth="1"/>
    <col min="14368" max="14368" width="11.42578125" style="3" customWidth="1"/>
    <col min="14369" max="14369" width="3.5703125" style="3" customWidth="1"/>
    <col min="14370" max="14370" width="100.140625" style="3" customWidth="1"/>
    <col min="14371" max="14590" width="9" style="3"/>
    <col min="14591" max="14591" width="2.85546875" style="3" customWidth="1"/>
    <col min="14592" max="14593" width="2.5703125" style="3" customWidth="1"/>
    <col min="14594" max="14595" width="18.28515625" style="3" customWidth="1"/>
    <col min="14596" max="14596" width="10.7109375" style="3" customWidth="1"/>
    <col min="14597" max="14618" width="11.42578125" style="3" customWidth="1"/>
    <col min="14619" max="14619" width="3.5703125" style="3" customWidth="1"/>
    <col min="14620" max="14620" width="11.42578125" style="3" customWidth="1"/>
    <col min="14621" max="14621" width="3.5703125" style="3" customWidth="1"/>
    <col min="14622" max="14622" width="11.42578125" style="3" customWidth="1"/>
    <col min="14623" max="14623" width="3.5703125" style="3" customWidth="1"/>
    <col min="14624" max="14624" width="11.42578125" style="3" customWidth="1"/>
    <col min="14625" max="14625" width="3.5703125" style="3" customWidth="1"/>
    <col min="14626" max="14626" width="100.140625" style="3" customWidth="1"/>
    <col min="14627" max="14846" width="9" style="3"/>
    <col min="14847" max="14847" width="2.85546875" style="3" customWidth="1"/>
    <col min="14848" max="14849" width="2.5703125" style="3" customWidth="1"/>
    <col min="14850" max="14851" width="18.28515625" style="3" customWidth="1"/>
    <col min="14852" max="14852" width="10.7109375" style="3" customWidth="1"/>
    <col min="14853" max="14874" width="11.42578125" style="3" customWidth="1"/>
    <col min="14875" max="14875" width="3.5703125" style="3" customWidth="1"/>
    <col min="14876" max="14876" width="11.42578125" style="3" customWidth="1"/>
    <col min="14877" max="14877" width="3.5703125" style="3" customWidth="1"/>
    <col min="14878" max="14878" width="11.42578125" style="3" customWidth="1"/>
    <col min="14879" max="14879" width="3.5703125" style="3" customWidth="1"/>
    <col min="14880" max="14880" width="11.42578125" style="3" customWidth="1"/>
    <col min="14881" max="14881" width="3.5703125" style="3" customWidth="1"/>
    <col min="14882" max="14882" width="100.140625" style="3" customWidth="1"/>
    <col min="14883" max="15102" width="9" style="3"/>
    <col min="15103" max="15103" width="2.85546875" style="3" customWidth="1"/>
    <col min="15104" max="15105" width="2.5703125" style="3" customWidth="1"/>
    <col min="15106" max="15107" width="18.28515625" style="3" customWidth="1"/>
    <col min="15108" max="15108" width="10.7109375" style="3" customWidth="1"/>
    <col min="15109" max="15130" width="11.42578125" style="3" customWidth="1"/>
    <col min="15131" max="15131" width="3.5703125" style="3" customWidth="1"/>
    <col min="15132" max="15132" width="11.42578125" style="3" customWidth="1"/>
    <col min="15133" max="15133" width="3.5703125" style="3" customWidth="1"/>
    <col min="15134" max="15134" width="11.42578125" style="3" customWidth="1"/>
    <col min="15135" max="15135" width="3.5703125" style="3" customWidth="1"/>
    <col min="15136" max="15136" width="11.42578125" style="3" customWidth="1"/>
    <col min="15137" max="15137" width="3.5703125" style="3" customWidth="1"/>
    <col min="15138" max="15138" width="100.140625" style="3" customWidth="1"/>
    <col min="15139" max="15358" width="9" style="3"/>
    <col min="15359" max="15359" width="2.85546875" style="3" customWidth="1"/>
    <col min="15360" max="15361" width="2.5703125" style="3" customWidth="1"/>
    <col min="15362" max="15363" width="18.28515625" style="3" customWidth="1"/>
    <col min="15364" max="15364" width="10.7109375" style="3" customWidth="1"/>
    <col min="15365" max="15386" width="11.42578125" style="3" customWidth="1"/>
    <col min="15387" max="15387" width="3.5703125" style="3" customWidth="1"/>
    <col min="15388" max="15388" width="11.42578125" style="3" customWidth="1"/>
    <col min="15389" max="15389" width="3.5703125" style="3" customWidth="1"/>
    <col min="15390" max="15390" width="11.42578125" style="3" customWidth="1"/>
    <col min="15391" max="15391" width="3.5703125" style="3" customWidth="1"/>
    <col min="15392" max="15392" width="11.42578125" style="3" customWidth="1"/>
    <col min="15393" max="15393" width="3.5703125" style="3" customWidth="1"/>
    <col min="15394" max="15394" width="100.140625" style="3" customWidth="1"/>
    <col min="15395" max="15614" width="9" style="3"/>
    <col min="15615" max="15615" width="2.85546875" style="3" customWidth="1"/>
    <col min="15616" max="15617" width="2.5703125" style="3" customWidth="1"/>
    <col min="15618" max="15619" width="18.28515625" style="3" customWidth="1"/>
    <col min="15620" max="15620" width="10.7109375" style="3" customWidth="1"/>
    <col min="15621" max="15642" width="11.42578125" style="3" customWidth="1"/>
    <col min="15643" max="15643" width="3.5703125" style="3" customWidth="1"/>
    <col min="15644" max="15644" width="11.42578125" style="3" customWidth="1"/>
    <col min="15645" max="15645" width="3.5703125" style="3" customWidth="1"/>
    <col min="15646" max="15646" width="11.42578125" style="3" customWidth="1"/>
    <col min="15647" max="15647" width="3.5703125" style="3" customWidth="1"/>
    <col min="15648" max="15648" width="11.42578125" style="3" customWidth="1"/>
    <col min="15649" max="15649" width="3.5703125" style="3" customWidth="1"/>
    <col min="15650" max="15650" width="100.140625" style="3" customWidth="1"/>
    <col min="15651" max="15870" width="9" style="3"/>
    <col min="15871" max="15871" width="2.85546875" style="3" customWidth="1"/>
    <col min="15872" max="15873" width="2.5703125" style="3" customWidth="1"/>
    <col min="15874" max="15875" width="18.28515625" style="3" customWidth="1"/>
    <col min="15876" max="15876" width="10.7109375" style="3" customWidth="1"/>
    <col min="15877" max="15898" width="11.42578125" style="3" customWidth="1"/>
    <col min="15899" max="15899" width="3.5703125" style="3" customWidth="1"/>
    <col min="15900" max="15900" width="11.42578125" style="3" customWidth="1"/>
    <col min="15901" max="15901" width="3.5703125" style="3" customWidth="1"/>
    <col min="15902" max="15902" width="11.42578125" style="3" customWidth="1"/>
    <col min="15903" max="15903" width="3.5703125" style="3" customWidth="1"/>
    <col min="15904" max="15904" width="11.42578125" style="3" customWidth="1"/>
    <col min="15905" max="15905" width="3.5703125" style="3" customWidth="1"/>
    <col min="15906" max="15906" width="100.140625" style="3" customWidth="1"/>
    <col min="15907" max="16126" width="9" style="3"/>
    <col min="16127" max="16127" width="2.85546875" style="3" customWidth="1"/>
    <col min="16128" max="16129" width="2.5703125" style="3" customWidth="1"/>
    <col min="16130" max="16131" width="18.28515625" style="3" customWidth="1"/>
    <col min="16132" max="16132" width="10.7109375" style="3" customWidth="1"/>
    <col min="16133" max="16154" width="11.42578125" style="3" customWidth="1"/>
    <col min="16155" max="16155" width="3.5703125" style="3" customWidth="1"/>
    <col min="16156" max="16156" width="11.42578125" style="3" customWidth="1"/>
    <col min="16157" max="16157" width="3.5703125" style="3" customWidth="1"/>
    <col min="16158" max="16158" width="11.42578125" style="3" customWidth="1"/>
    <col min="16159" max="16159" width="3.5703125" style="3" customWidth="1"/>
    <col min="16160" max="16160" width="11.42578125" style="3" customWidth="1"/>
    <col min="16161" max="16161" width="3.5703125" style="3" customWidth="1"/>
    <col min="16162" max="16162" width="100.140625" style="3" customWidth="1"/>
    <col min="16163" max="16384" width="9" style="3"/>
  </cols>
  <sheetData>
    <row r="2" spans="2:34">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row>
    <row r="3" spans="2:34">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c r="AG3" s="2"/>
      <c r="AH3" s="2"/>
    </row>
    <row r="4" spans="2:34">
      <c r="B4" s="1" t="str">
        <f>'Template Cover'!B4</f>
        <v>Sheet:</v>
      </c>
      <c r="C4" s="2"/>
      <c r="D4" s="2"/>
      <c r="E4" s="2"/>
      <c r="F4" s="2"/>
      <c r="G4" s="2" t="str">
        <f ca="1">MID(CELL("filename",$A$1),FIND("]",CELL("filename",$A$1))+1,99)</f>
        <v>Other Opex</v>
      </c>
      <c r="H4" s="2"/>
      <c r="I4" s="2"/>
      <c r="J4" s="2"/>
      <c r="K4" s="2"/>
      <c r="L4" s="2"/>
      <c r="M4" s="2"/>
      <c r="N4" s="2"/>
      <c r="O4" s="2"/>
      <c r="P4" s="2"/>
      <c r="Q4" s="2"/>
      <c r="R4" s="2"/>
      <c r="S4" s="2"/>
      <c r="T4" s="2"/>
      <c r="U4" s="2"/>
      <c r="V4" s="2"/>
      <c r="W4" s="2"/>
      <c r="X4" s="2"/>
      <c r="Y4" s="2"/>
      <c r="Z4" s="2"/>
      <c r="AA4" s="2"/>
      <c r="AB4" s="2"/>
      <c r="AC4" s="2"/>
      <c r="AD4" s="2"/>
      <c r="AE4" s="2"/>
      <c r="AF4" s="2"/>
      <c r="AG4" s="2"/>
      <c r="AH4" s="2"/>
    </row>
    <row r="5" spans="2:34">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c r="AG5" s="2"/>
      <c r="AH5" s="2"/>
    </row>
    <row r="6" spans="2:34">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c r="AG6" s="4"/>
      <c r="AH6" s="4"/>
    </row>
    <row r="7" spans="2:34">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c r="AG7" s="2"/>
      <c r="AH7" s="2"/>
    </row>
    <row r="9" spans="2:34" ht="38.25">
      <c r="D9" s="995" t="str">
        <f>RN_Switch</f>
        <v>Nominal</v>
      </c>
      <c r="E9" s="996"/>
      <c r="F9" s="989"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c r="AH9" s="989" t="s">
        <v>899</v>
      </c>
    </row>
    <row r="10" spans="2:34" ht="25.5" customHeight="1">
      <c r="D10" s="997" t="str">
        <f>Option_Switch</f>
        <v>Sc0 : Baseline</v>
      </c>
      <c r="E10" s="998"/>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c r="AH10" s="985"/>
    </row>
    <row r="11" spans="2:34" ht="12.75" customHeight="1">
      <c r="D11" s="994"/>
      <c r="E11" s="993"/>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c r="AH11" s="986" t="s">
        <v>121</v>
      </c>
    </row>
    <row r="13" spans="2:34" ht="16.5">
      <c r="B13" s="5" t="s">
        <v>259</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5" spans="2:34" ht="15">
      <c r="B15" s="99" t="str">
        <f>'Line Items'!B147</f>
        <v>Other Staff Costs</v>
      </c>
      <c r="C15" s="99"/>
      <c r="D15" s="249"/>
      <c r="E15" s="24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row>
    <row r="16" spans="2:34" outlineLevel="1"/>
    <row r="17" spans="4:34" outlineLevel="1">
      <c r="D17" s="235" t="str">
        <f>'Line Items'!D149</f>
        <v>Uniforms &amp; Protective Clothing</v>
      </c>
      <c r="E17" s="251"/>
      <c r="F17" s="252" t="s">
        <v>902</v>
      </c>
      <c r="G17" s="253"/>
      <c r="H17" s="253"/>
      <c r="I17" s="253"/>
      <c r="J17" s="253"/>
      <c r="K17" s="253"/>
      <c r="L17" s="253"/>
      <c r="M17" s="253"/>
      <c r="N17" s="253"/>
      <c r="O17" s="253"/>
      <c r="P17" s="253"/>
      <c r="Q17" s="253"/>
      <c r="R17" s="253"/>
      <c r="S17" s="253"/>
      <c r="T17" s="253"/>
      <c r="U17" s="253"/>
      <c r="V17" s="253"/>
      <c r="W17" s="253"/>
      <c r="X17" s="253"/>
      <c r="Y17" s="253"/>
      <c r="Z17" s="254"/>
      <c r="AA17" s="85"/>
      <c r="AB17" s="255"/>
      <c r="AC17" s="85"/>
      <c r="AD17" s="255"/>
      <c r="AE17" s="85"/>
      <c r="AF17" s="255"/>
      <c r="AH17" s="286"/>
    </row>
    <row r="18" spans="4:34" outlineLevel="1">
      <c r="D18" s="83" t="str">
        <f>'Line Items'!D150</f>
        <v>Employee Expenses</v>
      </c>
      <c r="E18" s="84"/>
      <c r="F18" s="150" t="str">
        <f>F17</f>
        <v>£000</v>
      </c>
      <c r="G18" s="257"/>
      <c r="H18" s="257"/>
      <c r="I18" s="257"/>
      <c r="J18" s="257"/>
      <c r="K18" s="257"/>
      <c r="L18" s="257"/>
      <c r="M18" s="257"/>
      <c r="N18" s="257"/>
      <c r="O18" s="257"/>
      <c r="P18" s="257"/>
      <c r="Q18" s="257"/>
      <c r="R18" s="257"/>
      <c r="S18" s="257"/>
      <c r="T18" s="257"/>
      <c r="U18" s="257"/>
      <c r="V18" s="257"/>
      <c r="W18" s="257"/>
      <c r="X18" s="257"/>
      <c r="Y18" s="257"/>
      <c r="Z18" s="258"/>
      <c r="AA18" s="85"/>
      <c r="AB18" s="27"/>
      <c r="AC18" s="85"/>
      <c r="AD18" s="27"/>
      <c r="AE18" s="85"/>
      <c r="AF18" s="27"/>
      <c r="AH18" s="287"/>
    </row>
    <row r="19" spans="4:34" outlineLevel="1">
      <c r="D19" s="83" t="str">
        <f>'Line Items'!D151</f>
        <v>Bonuses</v>
      </c>
      <c r="E19" s="84"/>
      <c r="F19" s="150" t="str">
        <f t="shared" ref="F19:F46" si="0">F18</f>
        <v>£000</v>
      </c>
      <c r="G19" s="257"/>
      <c r="H19" s="257"/>
      <c r="I19" s="257"/>
      <c r="J19" s="257"/>
      <c r="K19" s="257"/>
      <c r="L19" s="257"/>
      <c r="M19" s="257"/>
      <c r="N19" s="257"/>
      <c r="O19" s="257"/>
      <c r="P19" s="257"/>
      <c r="Q19" s="257"/>
      <c r="R19" s="257"/>
      <c r="S19" s="257"/>
      <c r="T19" s="257"/>
      <c r="U19" s="257"/>
      <c r="V19" s="257"/>
      <c r="W19" s="257"/>
      <c r="X19" s="257"/>
      <c r="Y19" s="257"/>
      <c r="Z19" s="258"/>
      <c r="AA19" s="85"/>
      <c r="AB19" s="27"/>
      <c r="AC19" s="85"/>
      <c r="AD19" s="27"/>
      <c r="AE19" s="85"/>
      <c r="AF19" s="27"/>
      <c r="AH19" s="287"/>
    </row>
    <row r="20" spans="4:34" outlineLevel="1">
      <c r="D20" s="83" t="str">
        <f>'Line Items'!D152</f>
        <v>Staff Recruitment</v>
      </c>
      <c r="E20" s="84"/>
      <c r="F20" s="150" t="str">
        <f t="shared" si="0"/>
        <v>£000</v>
      </c>
      <c r="G20" s="257"/>
      <c r="H20" s="257"/>
      <c r="I20" s="257"/>
      <c r="J20" s="257"/>
      <c r="K20" s="257"/>
      <c r="L20" s="257"/>
      <c r="M20" s="257"/>
      <c r="N20" s="257"/>
      <c r="O20" s="257"/>
      <c r="P20" s="257"/>
      <c r="Q20" s="257"/>
      <c r="R20" s="257"/>
      <c r="S20" s="257"/>
      <c r="T20" s="257"/>
      <c r="U20" s="257"/>
      <c r="V20" s="257"/>
      <c r="W20" s="257"/>
      <c r="X20" s="257"/>
      <c r="Y20" s="257"/>
      <c r="Z20" s="258"/>
      <c r="AA20" s="85"/>
      <c r="AB20" s="27"/>
      <c r="AC20" s="85"/>
      <c r="AD20" s="27"/>
      <c r="AE20" s="85"/>
      <c r="AF20" s="27"/>
      <c r="AH20" s="287"/>
    </row>
    <row r="21" spans="4:34" outlineLevel="1">
      <c r="D21" s="83" t="str">
        <f>'Line Items'!D153</f>
        <v>Staff Training</v>
      </c>
      <c r="E21" s="84"/>
      <c r="F21" s="150" t="str">
        <f t="shared" si="0"/>
        <v>£000</v>
      </c>
      <c r="G21" s="257"/>
      <c r="H21" s="257"/>
      <c r="I21" s="257"/>
      <c r="J21" s="257"/>
      <c r="K21" s="257"/>
      <c r="L21" s="257"/>
      <c r="M21" s="257"/>
      <c r="N21" s="257"/>
      <c r="O21" s="257"/>
      <c r="P21" s="257"/>
      <c r="Q21" s="257"/>
      <c r="R21" s="257"/>
      <c r="S21" s="257"/>
      <c r="T21" s="257"/>
      <c r="U21" s="257"/>
      <c r="V21" s="257"/>
      <c r="W21" s="257"/>
      <c r="X21" s="257"/>
      <c r="Y21" s="257"/>
      <c r="Z21" s="258"/>
      <c r="AA21" s="85"/>
      <c r="AB21" s="27"/>
      <c r="AC21" s="85"/>
      <c r="AD21" s="27"/>
      <c r="AE21" s="85"/>
      <c r="AF21" s="27"/>
      <c r="AH21" s="287"/>
    </row>
    <row r="22" spans="4:34" outlineLevel="1">
      <c r="D22" s="83" t="str">
        <f>'Line Items'!D154</f>
        <v>Agency and Casual Staff</v>
      </c>
      <c r="E22" s="84"/>
      <c r="F22" s="150" t="str">
        <f t="shared" si="0"/>
        <v>£000</v>
      </c>
      <c r="G22" s="257"/>
      <c r="H22" s="257"/>
      <c r="I22" s="257"/>
      <c r="J22" s="257"/>
      <c r="K22" s="257"/>
      <c r="L22" s="257"/>
      <c r="M22" s="257"/>
      <c r="N22" s="257"/>
      <c r="O22" s="257"/>
      <c r="P22" s="257"/>
      <c r="Q22" s="257"/>
      <c r="R22" s="257"/>
      <c r="S22" s="257"/>
      <c r="T22" s="257"/>
      <c r="U22" s="257"/>
      <c r="V22" s="257"/>
      <c r="W22" s="257"/>
      <c r="X22" s="257"/>
      <c r="Y22" s="257"/>
      <c r="Z22" s="258"/>
      <c r="AA22" s="85"/>
      <c r="AB22" s="27"/>
      <c r="AC22" s="85"/>
      <c r="AD22" s="27"/>
      <c r="AE22" s="85"/>
      <c r="AF22" s="27"/>
      <c r="AH22" s="287"/>
    </row>
    <row r="23" spans="4:34" outlineLevel="1">
      <c r="D23" s="83" t="str">
        <f>'Line Items'!D155</f>
        <v>BRASS</v>
      </c>
      <c r="E23" s="84"/>
      <c r="F23" s="150" t="str">
        <f t="shared" si="0"/>
        <v>£000</v>
      </c>
      <c r="G23" s="257"/>
      <c r="H23" s="257"/>
      <c r="I23" s="257"/>
      <c r="J23" s="257"/>
      <c r="K23" s="257"/>
      <c r="L23" s="257"/>
      <c r="M23" s="257"/>
      <c r="N23" s="257"/>
      <c r="O23" s="257"/>
      <c r="P23" s="257"/>
      <c r="Q23" s="257"/>
      <c r="R23" s="257"/>
      <c r="S23" s="257"/>
      <c r="T23" s="257"/>
      <c r="U23" s="257"/>
      <c r="V23" s="257"/>
      <c r="W23" s="257"/>
      <c r="X23" s="257"/>
      <c r="Y23" s="257"/>
      <c r="Z23" s="258"/>
      <c r="AA23" s="85"/>
      <c r="AB23" s="27"/>
      <c r="AC23" s="85"/>
      <c r="AD23" s="27"/>
      <c r="AE23" s="85"/>
      <c r="AF23" s="27"/>
      <c r="AH23" s="287"/>
    </row>
    <row r="24" spans="4:34" outlineLevel="1">
      <c r="D24" s="83" t="str">
        <f>'Line Items'!D156</f>
        <v>IAS19 Pension Provision</v>
      </c>
      <c r="E24" s="84"/>
      <c r="F24" s="150" t="str">
        <f t="shared" si="0"/>
        <v>£000</v>
      </c>
      <c r="G24" s="257"/>
      <c r="H24" s="257"/>
      <c r="I24" s="257"/>
      <c r="J24" s="257"/>
      <c r="K24" s="257"/>
      <c r="L24" s="257"/>
      <c r="M24" s="257"/>
      <c r="N24" s="257"/>
      <c r="O24" s="257"/>
      <c r="P24" s="257"/>
      <c r="Q24" s="257"/>
      <c r="R24" s="257"/>
      <c r="S24" s="257"/>
      <c r="T24" s="257"/>
      <c r="U24" s="257"/>
      <c r="V24" s="257"/>
      <c r="W24" s="257"/>
      <c r="X24" s="257"/>
      <c r="Y24" s="257"/>
      <c r="Z24" s="258"/>
      <c r="AA24" s="85"/>
      <c r="AB24" s="27"/>
      <c r="AC24" s="85"/>
      <c r="AD24" s="27"/>
      <c r="AE24" s="85"/>
      <c r="AF24" s="27"/>
      <c r="AH24" s="287"/>
    </row>
    <row r="25" spans="4:34" outlineLevel="1">
      <c r="D25" s="83" t="str">
        <f>'Line Items'!D157</f>
        <v>Other Staff Costs</v>
      </c>
      <c r="E25" s="84"/>
      <c r="F25" s="150" t="str">
        <f t="shared" si="0"/>
        <v>£000</v>
      </c>
      <c r="G25" s="257"/>
      <c r="H25" s="257"/>
      <c r="I25" s="257"/>
      <c r="J25" s="257"/>
      <c r="K25" s="257"/>
      <c r="L25" s="257"/>
      <c r="M25" s="257"/>
      <c r="N25" s="257"/>
      <c r="O25" s="257"/>
      <c r="P25" s="257"/>
      <c r="Q25" s="257"/>
      <c r="R25" s="257"/>
      <c r="S25" s="257"/>
      <c r="T25" s="257"/>
      <c r="U25" s="257"/>
      <c r="V25" s="257"/>
      <c r="W25" s="257"/>
      <c r="X25" s="257"/>
      <c r="Y25" s="257"/>
      <c r="Z25" s="258"/>
      <c r="AA25" s="85"/>
      <c r="AB25" s="27"/>
      <c r="AC25" s="85"/>
      <c r="AD25" s="27"/>
      <c r="AE25" s="85"/>
      <c r="AF25" s="27"/>
      <c r="AH25" s="287"/>
    </row>
    <row r="26" spans="4:34" outlineLevel="1">
      <c r="D26" s="83" t="str">
        <f>'Line Items'!D158</f>
        <v>Additional Island Line Pension Costs</v>
      </c>
      <c r="E26" s="84"/>
      <c r="F26" s="150" t="str">
        <f t="shared" si="0"/>
        <v>£000</v>
      </c>
      <c r="G26" s="257"/>
      <c r="H26" s="257"/>
      <c r="I26" s="257"/>
      <c r="J26" s="257"/>
      <c r="K26" s="257"/>
      <c r="L26" s="257"/>
      <c r="M26" s="257"/>
      <c r="N26" s="257"/>
      <c r="O26" s="257"/>
      <c r="P26" s="257"/>
      <c r="Q26" s="257"/>
      <c r="R26" s="257"/>
      <c r="S26" s="257"/>
      <c r="T26" s="257"/>
      <c r="U26" s="257"/>
      <c r="V26" s="257"/>
      <c r="W26" s="257"/>
      <c r="X26" s="257"/>
      <c r="Y26" s="257"/>
      <c r="Z26" s="258"/>
      <c r="AA26" s="85"/>
      <c r="AB26" s="27"/>
      <c r="AC26" s="85"/>
      <c r="AD26" s="27"/>
      <c r="AE26" s="85"/>
      <c r="AF26" s="27"/>
      <c r="AH26" s="259"/>
    </row>
    <row r="27" spans="4:34" outlineLevel="1">
      <c r="D27" s="83" t="str">
        <f>'Line Items'!D159</f>
        <v>[Other Staff Costs Line 11]</v>
      </c>
      <c r="E27" s="84"/>
      <c r="F27" s="150" t="str">
        <f t="shared" si="0"/>
        <v>£000</v>
      </c>
      <c r="G27" s="257"/>
      <c r="H27" s="257"/>
      <c r="I27" s="257"/>
      <c r="J27" s="257"/>
      <c r="K27" s="257"/>
      <c r="L27" s="257"/>
      <c r="M27" s="257"/>
      <c r="N27" s="257"/>
      <c r="O27" s="257"/>
      <c r="P27" s="257"/>
      <c r="Q27" s="257"/>
      <c r="R27" s="257"/>
      <c r="S27" s="257"/>
      <c r="T27" s="257"/>
      <c r="U27" s="257"/>
      <c r="V27" s="257"/>
      <c r="W27" s="257"/>
      <c r="X27" s="257"/>
      <c r="Y27" s="257"/>
      <c r="Z27" s="258"/>
      <c r="AA27" s="85"/>
      <c r="AB27" s="27"/>
      <c r="AC27" s="85"/>
      <c r="AD27" s="27"/>
      <c r="AE27" s="85"/>
      <c r="AF27" s="27"/>
      <c r="AH27" s="27"/>
    </row>
    <row r="28" spans="4:34" outlineLevel="1">
      <c r="D28" s="83" t="str">
        <f>'Line Items'!D160</f>
        <v>[Other Staff Costs Line 12]</v>
      </c>
      <c r="E28" s="84"/>
      <c r="F28" s="150" t="str">
        <f t="shared" si="0"/>
        <v>£000</v>
      </c>
      <c r="G28" s="257"/>
      <c r="H28" s="257"/>
      <c r="I28" s="257"/>
      <c r="J28" s="257"/>
      <c r="K28" s="257"/>
      <c r="L28" s="257"/>
      <c r="M28" s="257"/>
      <c r="N28" s="257"/>
      <c r="O28" s="257"/>
      <c r="P28" s="257"/>
      <c r="Q28" s="257"/>
      <c r="R28" s="257"/>
      <c r="S28" s="257"/>
      <c r="T28" s="257"/>
      <c r="U28" s="257"/>
      <c r="V28" s="257"/>
      <c r="W28" s="257"/>
      <c r="X28" s="257"/>
      <c r="Y28" s="257"/>
      <c r="Z28" s="258"/>
      <c r="AA28" s="85"/>
      <c r="AB28" s="27"/>
      <c r="AC28" s="85"/>
      <c r="AD28" s="27"/>
      <c r="AE28" s="85"/>
      <c r="AF28" s="27"/>
      <c r="AH28" s="27"/>
    </row>
    <row r="29" spans="4:34" outlineLevel="1">
      <c r="D29" s="83" t="str">
        <f>'Line Items'!D161</f>
        <v>[Other Staff Costs Line 13]</v>
      </c>
      <c r="E29" s="84"/>
      <c r="F29" s="150" t="str">
        <f t="shared" si="0"/>
        <v>£000</v>
      </c>
      <c r="G29" s="257"/>
      <c r="H29" s="257"/>
      <c r="I29" s="257"/>
      <c r="J29" s="257"/>
      <c r="K29" s="257"/>
      <c r="L29" s="257"/>
      <c r="M29" s="257"/>
      <c r="N29" s="257"/>
      <c r="O29" s="257"/>
      <c r="P29" s="257"/>
      <c r="Q29" s="257"/>
      <c r="R29" s="257"/>
      <c r="S29" s="257"/>
      <c r="T29" s="257"/>
      <c r="U29" s="257"/>
      <c r="V29" s="257"/>
      <c r="W29" s="257"/>
      <c r="X29" s="257"/>
      <c r="Y29" s="257"/>
      <c r="Z29" s="258"/>
      <c r="AA29" s="85"/>
      <c r="AB29" s="27"/>
      <c r="AC29" s="85"/>
      <c r="AD29" s="27"/>
      <c r="AE29" s="85"/>
      <c r="AF29" s="27"/>
      <c r="AH29" s="27"/>
    </row>
    <row r="30" spans="4:34" outlineLevel="1">
      <c r="D30" s="83" t="str">
        <f>'Line Items'!D162</f>
        <v>[Other Staff Costs Line 14]</v>
      </c>
      <c r="E30" s="84"/>
      <c r="F30" s="150" t="str">
        <f t="shared" si="0"/>
        <v>£000</v>
      </c>
      <c r="G30" s="257"/>
      <c r="H30" s="257"/>
      <c r="I30" s="257"/>
      <c r="J30" s="257"/>
      <c r="K30" s="257"/>
      <c r="L30" s="257"/>
      <c r="M30" s="257"/>
      <c r="N30" s="257"/>
      <c r="O30" s="257"/>
      <c r="P30" s="257"/>
      <c r="Q30" s="257"/>
      <c r="R30" s="257"/>
      <c r="S30" s="257"/>
      <c r="T30" s="257"/>
      <c r="U30" s="257"/>
      <c r="V30" s="257"/>
      <c r="W30" s="257"/>
      <c r="X30" s="257"/>
      <c r="Y30" s="257"/>
      <c r="Z30" s="258"/>
      <c r="AA30" s="85"/>
      <c r="AB30" s="27"/>
      <c r="AC30" s="85"/>
      <c r="AD30" s="27"/>
      <c r="AE30" s="85"/>
      <c r="AF30" s="27"/>
      <c r="AH30" s="27"/>
    </row>
    <row r="31" spans="4:34" outlineLevel="1">
      <c r="D31" s="83" t="str">
        <f>'Line Items'!D163</f>
        <v>[Other Staff Costs Line 15]</v>
      </c>
      <c r="E31" s="84"/>
      <c r="F31" s="150" t="str">
        <f t="shared" si="0"/>
        <v>£000</v>
      </c>
      <c r="G31" s="257"/>
      <c r="H31" s="257"/>
      <c r="I31" s="257"/>
      <c r="J31" s="257"/>
      <c r="K31" s="257"/>
      <c r="L31" s="257"/>
      <c r="M31" s="257"/>
      <c r="N31" s="257"/>
      <c r="O31" s="257"/>
      <c r="P31" s="257"/>
      <c r="Q31" s="257"/>
      <c r="R31" s="257"/>
      <c r="S31" s="257"/>
      <c r="T31" s="257"/>
      <c r="U31" s="257"/>
      <c r="V31" s="257"/>
      <c r="W31" s="257"/>
      <c r="X31" s="257"/>
      <c r="Y31" s="257"/>
      <c r="Z31" s="258"/>
      <c r="AA31" s="85"/>
      <c r="AB31" s="27"/>
      <c r="AC31" s="85"/>
      <c r="AD31" s="27"/>
      <c r="AE31" s="85"/>
      <c r="AF31" s="27"/>
      <c r="AH31" s="27"/>
    </row>
    <row r="32" spans="4:34" outlineLevel="1">
      <c r="D32" s="83" t="str">
        <f>'Line Items'!D164</f>
        <v>[Other Staff Costs Line 16]</v>
      </c>
      <c r="E32" s="84"/>
      <c r="F32" s="150" t="str">
        <f t="shared" si="0"/>
        <v>£000</v>
      </c>
      <c r="G32" s="257"/>
      <c r="H32" s="257"/>
      <c r="I32" s="257"/>
      <c r="J32" s="257"/>
      <c r="K32" s="257"/>
      <c r="L32" s="257"/>
      <c r="M32" s="257"/>
      <c r="N32" s="257"/>
      <c r="O32" s="257"/>
      <c r="P32" s="257"/>
      <c r="Q32" s="257"/>
      <c r="R32" s="257"/>
      <c r="S32" s="257"/>
      <c r="T32" s="257"/>
      <c r="U32" s="257"/>
      <c r="V32" s="257"/>
      <c r="W32" s="257"/>
      <c r="X32" s="257"/>
      <c r="Y32" s="257"/>
      <c r="Z32" s="258"/>
      <c r="AA32" s="85"/>
      <c r="AB32" s="27"/>
      <c r="AC32" s="85"/>
      <c r="AD32" s="27"/>
      <c r="AE32" s="85"/>
      <c r="AF32" s="27"/>
      <c r="AH32" s="27"/>
    </row>
    <row r="33" spans="4:34" outlineLevel="1">
      <c r="D33" s="83" t="str">
        <f>'Line Items'!D165</f>
        <v>[Other Staff Costs Line 17]</v>
      </c>
      <c r="E33" s="84"/>
      <c r="F33" s="150" t="str">
        <f t="shared" si="0"/>
        <v>£000</v>
      </c>
      <c r="G33" s="257"/>
      <c r="H33" s="257"/>
      <c r="I33" s="257"/>
      <c r="J33" s="257"/>
      <c r="K33" s="257"/>
      <c r="L33" s="257"/>
      <c r="M33" s="257"/>
      <c r="N33" s="257"/>
      <c r="O33" s="257"/>
      <c r="P33" s="257"/>
      <c r="Q33" s="257"/>
      <c r="R33" s="257"/>
      <c r="S33" s="257"/>
      <c r="T33" s="257"/>
      <c r="U33" s="257"/>
      <c r="V33" s="257"/>
      <c r="W33" s="257"/>
      <c r="X33" s="257"/>
      <c r="Y33" s="257"/>
      <c r="Z33" s="258"/>
      <c r="AA33" s="85"/>
      <c r="AB33" s="27"/>
      <c r="AC33" s="85"/>
      <c r="AD33" s="27"/>
      <c r="AE33" s="85"/>
      <c r="AF33" s="27"/>
      <c r="AH33" s="27"/>
    </row>
    <row r="34" spans="4:34" outlineLevel="1">
      <c r="D34" s="83" t="str">
        <f>'Line Items'!D166</f>
        <v>[Other Staff Costs Line 18]</v>
      </c>
      <c r="E34" s="84"/>
      <c r="F34" s="150" t="str">
        <f t="shared" si="0"/>
        <v>£000</v>
      </c>
      <c r="G34" s="257"/>
      <c r="H34" s="257"/>
      <c r="I34" s="257"/>
      <c r="J34" s="257"/>
      <c r="K34" s="257"/>
      <c r="L34" s="257"/>
      <c r="M34" s="257"/>
      <c r="N34" s="257"/>
      <c r="O34" s="257"/>
      <c r="P34" s="257"/>
      <c r="Q34" s="257"/>
      <c r="R34" s="257"/>
      <c r="S34" s="257"/>
      <c r="T34" s="257"/>
      <c r="U34" s="257"/>
      <c r="V34" s="257"/>
      <c r="W34" s="257"/>
      <c r="X34" s="257"/>
      <c r="Y34" s="257"/>
      <c r="Z34" s="258"/>
      <c r="AA34" s="85"/>
      <c r="AB34" s="27"/>
      <c r="AC34" s="85"/>
      <c r="AD34" s="27"/>
      <c r="AE34" s="85"/>
      <c r="AF34" s="27"/>
      <c r="AH34" s="27"/>
    </row>
    <row r="35" spans="4:34" outlineLevel="1">
      <c r="D35" s="83" t="str">
        <f>'Line Items'!D167</f>
        <v>[Other Staff Costs Line 19]</v>
      </c>
      <c r="E35" s="84"/>
      <c r="F35" s="150" t="str">
        <f t="shared" si="0"/>
        <v>£000</v>
      </c>
      <c r="G35" s="257"/>
      <c r="H35" s="257"/>
      <c r="I35" s="257"/>
      <c r="J35" s="257"/>
      <c r="K35" s="257"/>
      <c r="L35" s="257"/>
      <c r="M35" s="257"/>
      <c r="N35" s="257"/>
      <c r="O35" s="257"/>
      <c r="P35" s="257"/>
      <c r="Q35" s="257"/>
      <c r="R35" s="257"/>
      <c r="S35" s="257"/>
      <c r="T35" s="257"/>
      <c r="U35" s="257"/>
      <c r="V35" s="257"/>
      <c r="W35" s="257"/>
      <c r="X35" s="257"/>
      <c r="Y35" s="257"/>
      <c r="Z35" s="258"/>
      <c r="AA35" s="85"/>
      <c r="AB35" s="27"/>
      <c r="AC35" s="85"/>
      <c r="AD35" s="27"/>
      <c r="AE35" s="85"/>
      <c r="AF35" s="27"/>
      <c r="AH35" s="27"/>
    </row>
    <row r="36" spans="4:34" outlineLevel="1">
      <c r="D36" s="83" t="str">
        <f>'Line Items'!D168</f>
        <v>[Other Staff Costs Line 20]</v>
      </c>
      <c r="E36" s="84"/>
      <c r="F36" s="150" t="str">
        <f t="shared" si="0"/>
        <v>£000</v>
      </c>
      <c r="G36" s="257"/>
      <c r="H36" s="257"/>
      <c r="I36" s="257"/>
      <c r="J36" s="257"/>
      <c r="K36" s="257"/>
      <c r="L36" s="257"/>
      <c r="M36" s="257"/>
      <c r="N36" s="257"/>
      <c r="O36" s="257"/>
      <c r="P36" s="257"/>
      <c r="Q36" s="257"/>
      <c r="R36" s="257"/>
      <c r="S36" s="257"/>
      <c r="T36" s="257"/>
      <c r="U36" s="257"/>
      <c r="V36" s="257"/>
      <c r="W36" s="257"/>
      <c r="X36" s="257"/>
      <c r="Y36" s="257"/>
      <c r="Z36" s="258"/>
      <c r="AA36" s="85"/>
      <c r="AB36" s="27"/>
      <c r="AC36" s="85"/>
      <c r="AD36" s="27"/>
      <c r="AE36" s="85"/>
      <c r="AF36" s="27"/>
      <c r="AH36" s="27"/>
    </row>
    <row r="37" spans="4:34" outlineLevel="1">
      <c r="D37" s="83" t="str">
        <f>'Line Items'!D169</f>
        <v>[Other Staff Costs Line 21]</v>
      </c>
      <c r="E37" s="84"/>
      <c r="F37" s="150" t="str">
        <f t="shared" si="0"/>
        <v>£000</v>
      </c>
      <c r="G37" s="257"/>
      <c r="H37" s="257"/>
      <c r="I37" s="257"/>
      <c r="J37" s="257"/>
      <c r="K37" s="257"/>
      <c r="L37" s="257"/>
      <c r="M37" s="257"/>
      <c r="N37" s="257"/>
      <c r="O37" s="257"/>
      <c r="P37" s="257"/>
      <c r="Q37" s="257"/>
      <c r="R37" s="257"/>
      <c r="S37" s="257"/>
      <c r="T37" s="257"/>
      <c r="U37" s="257"/>
      <c r="V37" s="257"/>
      <c r="W37" s="257"/>
      <c r="X37" s="257"/>
      <c r="Y37" s="257"/>
      <c r="Z37" s="258"/>
      <c r="AA37" s="85"/>
      <c r="AB37" s="27"/>
      <c r="AC37" s="85"/>
      <c r="AD37" s="27"/>
      <c r="AE37" s="85"/>
      <c r="AF37" s="27"/>
      <c r="AH37" s="27"/>
    </row>
    <row r="38" spans="4:34" outlineLevel="1">
      <c r="D38" s="83" t="str">
        <f>'Line Items'!D170</f>
        <v>[Other Staff Costs Line 22]</v>
      </c>
      <c r="E38" s="84"/>
      <c r="F38" s="150" t="str">
        <f t="shared" si="0"/>
        <v>£000</v>
      </c>
      <c r="G38" s="257"/>
      <c r="H38" s="257"/>
      <c r="I38" s="257"/>
      <c r="J38" s="257"/>
      <c r="K38" s="257"/>
      <c r="L38" s="257"/>
      <c r="M38" s="257"/>
      <c r="N38" s="257"/>
      <c r="O38" s="257"/>
      <c r="P38" s="257"/>
      <c r="Q38" s="257"/>
      <c r="R38" s="257"/>
      <c r="S38" s="257"/>
      <c r="T38" s="257"/>
      <c r="U38" s="257"/>
      <c r="V38" s="257"/>
      <c r="W38" s="257"/>
      <c r="X38" s="257"/>
      <c r="Y38" s="257"/>
      <c r="Z38" s="258"/>
      <c r="AA38" s="85"/>
      <c r="AB38" s="27"/>
      <c r="AC38" s="85"/>
      <c r="AD38" s="27"/>
      <c r="AE38" s="85"/>
      <c r="AF38" s="27"/>
      <c r="AH38" s="27"/>
    </row>
    <row r="39" spans="4:34" outlineLevel="1">
      <c r="D39" s="83" t="str">
        <f>'Line Items'!D171</f>
        <v>[Other Staff Costs Line 23]</v>
      </c>
      <c r="E39" s="84"/>
      <c r="F39" s="150" t="str">
        <f t="shared" si="0"/>
        <v>£000</v>
      </c>
      <c r="G39" s="257"/>
      <c r="H39" s="257"/>
      <c r="I39" s="257"/>
      <c r="J39" s="257"/>
      <c r="K39" s="257"/>
      <c r="L39" s="257"/>
      <c r="M39" s="257"/>
      <c r="N39" s="257"/>
      <c r="O39" s="257"/>
      <c r="P39" s="257"/>
      <c r="Q39" s="257"/>
      <c r="R39" s="257"/>
      <c r="S39" s="257"/>
      <c r="T39" s="257"/>
      <c r="U39" s="257"/>
      <c r="V39" s="257"/>
      <c r="W39" s="257"/>
      <c r="X39" s="257"/>
      <c r="Y39" s="257"/>
      <c r="Z39" s="258"/>
      <c r="AA39" s="85"/>
      <c r="AB39" s="27"/>
      <c r="AC39" s="85"/>
      <c r="AD39" s="27"/>
      <c r="AE39" s="85"/>
      <c r="AF39" s="27"/>
      <c r="AH39" s="27"/>
    </row>
    <row r="40" spans="4:34" outlineLevel="1">
      <c r="D40" s="83" t="str">
        <f>'Line Items'!D172</f>
        <v>[Other Staff Costs Line 24]</v>
      </c>
      <c r="E40" s="84"/>
      <c r="F40" s="150" t="str">
        <f t="shared" si="0"/>
        <v>£000</v>
      </c>
      <c r="G40" s="257"/>
      <c r="H40" s="257"/>
      <c r="I40" s="257"/>
      <c r="J40" s="257"/>
      <c r="K40" s="257"/>
      <c r="L40" s="257"/>
      <c r="M40" s="257"/>
      <c r="N40" s="257"/>
      <c r="O40" s="257"/>
      <c r="P40" s="257"/>
      <c r="Q40" s="257"/>
      <c r="R40" s="257"/>
      <c r="S40" s="257"/>
      <c r="T40" s="257"/>
      <c r="U40" s="257"/>
      <c r="V40" s="257"/>
      <c r="W40" s="257"/>
      <c r="X40" s="257"/>
      <c r="Y40" s="257"/>
      <c r="Z40" s="258"/>
      <c r="AA40" s="85"/>
      <c r="AB40" s="27"/>
      <c r="AC40" s="85"/>
      <c r="AD40" s="27"/>
      <c r="AE40" s="85"/>
      <c r="AF40" s="27"/>
      <c r="AH40" s="27"/>
    </row>
    <row r="41" spans="4:34" outlineLevel="1">
      <c r="D41" s="83" t="str">
        <f>'Line Items'!D173</f>
        <v>[Other Staff Costs Line 25]</v>
      </c>
      <c r="E41" s="84"/>
      <c r="F41" s="150" t="str">
        <f t="shared" si="0"/>
        <v>£000</v>
      </c>
      <c r="G41" s="257"/>
      <c r="H41" s="257"/>
      <c r="I41" s="257"/>
      <c r="J41" s="257"/>
      <c r="K41" s="257"/>
      <c r="L41" s="257"/>
      <c r="M41" s="257"/>
      <c r="N41" s="257"/>
      <c r="O41" s="257"/>
      <c r="P41" s="257"/>
      <c r="Q41" s="257"/>
      <c r="R41" s="257"/>
      <c r="S41" s="257"/>
      <c r="T41" s="257"/>
      <c r="U41" s="257"/>
      <c r="V41" s="257"/>
      <c r="W41" s="257"/>
      <c r="X41" s="257"/>
      <c r="Y41" s="257"/>
      <c r="Z41" s="258"/>
      <c r="AA41" s="85"/>
      <c r="AB41" s="27"/>
      <c r="AC41" s="85"/>
      <c r="AD41" s="27"/>
      <c r="AE41" s="85"/>
      <c r="AF41" s="27"/>
      <c r="AH41" s="27"/>
    </row>
    <row r="42" spans="4:34" outlineLevel="1">
      <c r="D42" s="83" t="str">
        <f>'Line Items'!D174</f>
        <v>[Other Staff Costs Line 26]</v>
      </c>
      <c r="E42" s="84"/>
      <c r="F42" s="150" t="str">
        <f t="shared" si="0"/>
        <v>£000</v>
      </c>
      <c r="G42" s="257"/>
      <c r="H42" s="257"/>
      <c r="I42" s="257"/>
      <c r="J42" s="257"/>
      <c r="K42" s="257"/>
      <c r="L42" s="257"/>
      <c r="M42" s="257"/>
      <c r="N42" s="257"/>
      <c r="O42" s="257"/>
      <c r="P42" s="257"/>
      <c r="Q42" s="257"/>
      <c r="R42" s="257"/>
      <c r="S42" s="257"/>
      <c r="T42" s="257"/>
      <c r="U42" s="257"/>
      <c r="V42" s="257"/>
      <c r="W42" s="257"/>
      <c r="X42" s="257"/>
      <c r="Y42" s="257"/>
      <c r="Z42" s="258"/>
      <c r="AA42" s="85"/>
      <c r="AB42" s="27"/>
      <c r="AC42" s="85"/>
      <c r="AD42" s="27"/>
      <c r="AE42" s="85"/>
      <c r="AF42" s="27"/>
      <c r="AH42" s="27"/>
    </row>
    <row r="43" spans="4:34" outlineLevel="1">
      <c r="D43" s="83" t="str">
        <f>'Line Items'!D175</f>
        <v>[Other Staff Costs Line 27]</v>
      </c>
      <c r="E43" s="84"/>
      <c r="F43" s="150" t="str">
        <f t="shared" si="0"/>
        <v>£000</v>
      </c>
      <c r="G43" s="257"/>
      <c r="H43" s="257"/>
      <c r="I43" s="257"/>
      <c r="J43" s="257"/>
      <c r="K43" s="257"/>
      <c r="L43" s="257"/>
      <c r="M43" s="257"/>
      <c r="N43" s="257"/>
      <c r="O43" s="257"/>
      <c r="P43" s="257"/>
      <c r="Q43" s="257"/>
      <c r="R43" s="257"/>
      <c r="S43" s="257"/>
      <c r="T43" s="257"/>
      <c r="U43" s="257"/>
      <c r="V43" s="257"/>
      <c r="W43" s="257"/>
      <c r="X43" s="257"/>
      <c r="Y43" s="257"/>
      <c r="Z43" s="258"/>
      <c r="AA43" s="85"/>
      <c r="AB43" s="27"/>
      <c r="AC43" s="85"/>
      <c r="AD43" s="27"/>
      <c r="AE43" s="85"/>
      <c r="AF43" s="27"/>
      <c r="AH43" s="27"/>
    </row>
    <row r="44" spans="4:34" outlineLevel="1">
      <c r="D44" s="83" t="str">
        <f>'Line Items'!D176</f>
        <v>[Other Staff Costs Line 28]</v>
      </c>
      <c r="E44" s="84"/>
      <c r="F44" s="150" t="str">
        <f t="shared" si="0"/>
        <v>£000</v>
      </c>
      <c r="G44" s="257"/>
      <c r="H44" s="257"/>
      <c r="I44" s="257"/>
      <c r="J44" s="257"/>
      <c r="K44" s="257"/>
      <c r="L44" s="257"/>
      <c r="M44" s="257"/>
      <c r="N44" s="257"/>
      <c r="O44" s="257"/>
      <c r="P44" s="257"/>
      <c r="Q44" s="257"/>
      <c r="R44" s="257"/>
      <c r="S44" s="257"/>
      <c r="T44" s="257"/>
      <c r="U44" s="257"/>
      <c r="V44" s="257"/>
      <c r="W44" s="257"/>
      <c r="X44" s="257"/>
      <c r="Y44" s="257"/>
      <c r="Z44" s="258"/>
      <c r="AA44" s="85"/>
      <c r="AB44" s="27"/>
      <c r="AC44" s="85"/>
      <c r="AD44" s="27"/>
      <c r="AE44" s="85"/>
      <c r="AF44" s="27"/>
      <c r="AH44" s="27"/>
    </row>
    <row r="45" spans="4:34" outlineLevel="1">
      <c r="D45" s="83" t="str">
        <f>'Line Items'!D177</f>
        <v>[Other Staff Costs Line 29]</v>
      </c>
      <c r="E45" s="84"/>
      <c r="F45" s="150" t="str">
        <f t="shared" si="0"/>
        <v>£000</v>
      </c>
      <c r="G45" s="257"/>
      <c r="H45" s="257"/>
      <c r="I45" s="257"/>
      <c r="J45" s="257"/>
      <c r="K45" s="257"/>
      <c r="L45" s="257"/>
      <c r="M45" s="257"/>
      <c r="N45" s="257"/>
      <c r="O45" s="257"/>
      <c r="P45" s="257"/>
      <c r="Q45" s="257"/>
      <c r="R45" s="257"/>
      <c r="S45" s="257"/>
      <c r="T45" s="257"/>
      <c r="U45" s="257"/>
      <c r="V45" s="257"/>
      <c r="W45" s="257"/>
      <c r="X45" s="257"/>
      <c r="Y45" s="257"/>
      <c r="Z45" s="258"/>
      <c r="AA45" s="85"/>
      <c r="AB45" s="27"/>
      <c r="AC45" s="85"/>
      <c r="AD45" s="27"/>
      <c r="AE45" s="85"/>
      <c r="AF45" s="27"/>
      <c r="AH45" s="27"/>
    </row>
    <row r="46" spans="4:34" outlineLevel="1">
      <c r="D46" s="108" t="str">
        <f>'Line Items'!D178</f>
        <v>[Other Staff Costs Line 30]</v>
      </c>
      <c r="E46" s="110"/>
      <c r="F46" s="164" t="str">
        <f t="shared" si="0"/>
        <v>£000</v>
      </c>
      <c r="G46" s="260"/>
      <c r="H46" s="260"/>
      <c r="I46" s="260"/>
      <c r="J46" s="260"/>
      <c r="K46" s="260"/>
      <c r="L46" s="260"/>
      <c r="M46" s="260"/>
      <c r="N46" s="260"/>
      <c r="O46" s="260"/>
      <c r="P46" s="260"/>
      <c r="Q46" s="260"/>
      <c r="R46" s="260"/>
      <c r="S46" s="260"/>
      <c r="T46" s="260"/>
      <c r="U46" s="260"/>
      <c r="V46" s="260"/>
      <c r="W46" s="260"/>
      <c r="X46" s="260"/>
      <c r="Y46" s="260"/>
      <c r="Z46" s="261"/>
      <c r="AA46" s="85"/>
      <c r="AB46" s="29"/>
      <c r="AC46" s="85"/>
      <c r="AD46" s="29"/>
      <c r="AE46" s="85"/>
      <c r="AF46" s="29"/>
      <c r="AH46" s="29"/>
    </row>
    <row r="47" spans="4:34" outlineLevel="1">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row>
    <row r="48" spans="4:34" outlineLevel="1">
      <c r="D48" s="262" t="str">
        <f>"Total "&amp;B15</f>
        <v>Total Other Staff Costs</v>
      </c>
      <c r="E48" s="263"/>
      <c r="F48" s="264" t="str">
        <f>F46</f>
        <v>£000</v>
      </c>
      <c r="G48" s="265">
        <f t="shared" ref="G48:Z48" si="1">SUM(G17:G46)</f>
        <v>0</v>
      </c>
      <c r="H48" s="265">
        <f t="shared" si="1"/>
        <v>0</v>
      </c>
      <c r="I48" s="265">
        <f t="shared" si="1"/>
        <v>0</v>
      </c>
      <c r="J48" s="265">
        <f t="shared" si="1"/>
        <v>0</v>
      </c>
      <c r="K48" s="265">
        <f t="shared" si="1"/>
        <v>0</v>
      </c>
      <c r="L48" s="265">
        <f t="shared" si="1"/>
        <v>0</v>
      </c>
      <c r="M48" s="265">
        <f t="shared" si="1"/>
        <v>0</v>
      </c>
      <c r="N48" s="265">
        <f t="shared" si="1"/>
        <v>0</v>
      </c>
      <c r="O48" s="265">
        <f t="shared" si="1"/>
        <v>0</v>
      </c>
      <c r="P48" s="265">
        <f t="shared" si="1"/>
        <v>0</v>
      </c>
      <c r="Q48" s="265">
        <f t="shared" si="1"/>
        <v>0</v>
      </c>
      <c r="R48" s="265">
        <f t="shared" si="1"/>
        <v>0</v>
      </c>
      <c r="S48" s="265">
        <f t="shared" si="1"/>
        <v>0</v>
      </c>
      <c r="T48" s="265">
        <f t="shared" si="1"/>
        <v>0</v>
      </c>
      <c r="U48" s="265">
        <f t="shared" si="1"/>
        <v>0</v>
      </c>
      <c r="V48" s="265">
        <f t="shared" si="1"/>
        <v>0</v>
      </c>
      <c r="W48" s="265">
        <f t="shared" si="1"/>
        <v>0</v>
      </c>
      <c r="X48" s="265">
        <f t="shared" si="1"/>
        <v>0</v>
      </c>
      <c r="Y48" s="265">
        <f t="shared" si="1"/>
        <v>0</v>
      </c>
      <c r="Z48" s="266">
        <f t="shared" si="1"/>
        <v>0</v>
      </c>
      <c r="AA48" s="85"/>
      <c r="AB48" s="267">
        <f>SUM(AB17:AB46)</f>
        <v>0</v>
      </c>
      <c r="AC48" s="85"/>
      <c r="AD48" s="267">
        <f>SUM(AD17:AD46)</f>
        <v>0</v>
      </c>
      <c r="AE48" s="85"/>
      <c r="AF48" s="267">
        <f>SUM(AF17:AF46)</f>
        <v>0</v>
      </c>
      <c r="AH48" s="268"/>
    </row>
    <row r="49" spans="2:34">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row>
    <row r="50" spans="2:34" ht="15">
      <c r="B50" s="99" t="str">
        <f>'Line Items'!B180</f>
        <v>Station &amp; Train Operations</v>
      </c>
      <c r="C50" s="99"/>
      <c r="D50" s="249"/>
      <c r="E50" s="249"/>
      <c r="F50" s="99"/>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99"/>
      <c r="AH50" s="99"/>
    </row>
    <row r="51" spans="2:34" outlineLevel="1">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row>
    <row r="52" spans="2:34" outlineLevel="1">
      <c r="D52" s="235" t="str">
        <f>'Line Items'!D182</f>
        <v>Retail Commission</v>
      </c>
      <c r="E52" s="251"/>
      <c r="F52" s="252" t="s">
        <v>902</v>
      </c>
      <c r="G52" s="253"/>
      <c r="H52" s="253"/>
      <c r="I52" s="253"/>
      <c r="J52" s="253"/>
      <c r="K52" s="253"/>
      <c r="L52" s="253"/>
      <c r="M52" s="253"/>
      <c r="N52" s="253"/>
      <c r="O52" s="253"/>
      <c r="P52" s="253"/>
      <c r="Q52" s="253"/>
      <c r="R52" s="253"/>
      <c r="S52" s="253"/>
      <c r="T52" s="253"/>
      <c r="U52" s="253"/>
      <c r="V52" s="253"/>
      <c r="W52" s="253"/>
      <c r="X52" s="253"/>
      <c r="Y52" s="253"/>
      <c r="Z52" s="254"/>
      <c r="AA52" s="85"/>
      <c r="AB52" s="255"/>
      <c r="AC52" s="85"/>
      <c r="AD52" s="255"/>
      <c r="AE52" s="85"/>
      <c r="AF52" s="255"/>
      <c r="AH52" s="286"/>
    </row>
    <row r="53" spans="2:34" outlineLevel="1">
      <c r="D53" s="83" t="str">
        <f>'Line Items'!D183</f>
        <v>Other Commission</v>
      </c>
      <c r="E53" s="84"/>
      <c r="F53" s="150" t="str">
        <f>F52</f>
        <v>£000</v>
      </c>
      <c r="G53" s="257"/>
      <c r="H53" s="257"/>
      <c r="I53" s="257"/>
      <c r="J53" s="257"/>
      <c r="K53" s="257"/>
      <c r="L53" s="257"/>
      <c r="M53" s="257"/>
      <c r="N53" s="257"/>
      <c r="O53" s="257"/>
      <c r="P53" s="257"/>
      <c r="Q53" s="257"/>
      <c r="R53" s="257"/>
      <c r="S53" s="257"/>
      <c r="T53" s="257"/>
      <c r="U53" s="257"/>
      <c r="V53" s="257"/>
      <c r="W53" s="257"/>
      <c r="X53" s="257"/>
      <c r="Y53" s="257"/>
      <c r="Z53" s="258"/>
      <c r="AA53" s="85"/>
      <c r="AB53" s="27"/>
      <c r="AC53" s="85"/>
      <c r="AD53" s="27"/>
      <c r="AE53" s="85"/>
      <c r="AF53" s="27"/>
      <c r="AH53" s="287"/>
    </row>
    <row r="54" spans="2:34" outlineLevel="1">
      <c r="D54" s="83" t="str">
        <f>'Line Items'!D184</f>
        <v>Traction Fuel</v>
      </c>
      <c r="E54" s="84"/>
      <c r="F54" s="150" t="str">
        <f t="shared" ref="F54:F86" si="2">F53</f>
        <v>£000</v>
      </c>
      <c r="G54" s="257"/>
      <c r="H54" s="257"/>
      <c r="I54" s="257"/>
      <c r="J54" s="257"/>
      <c r="K54" s="257"/>
      <c r="L54" s="257"/>
      <c r="M54" s="257"/>
      <c r="N54" s="257"/>
      <c r="O54" s="257"/>
      <c r="P54" s="257"/>
      <c r="Q54" s="257"/>
      <c r="R54" s="257"/>
      <c r="S54" s="257"/>
      <c r="T54" s="257"/>
      <c r="U54" s="257"/>
      <c r="V54" s="257"/>
      <c r="W54" s="257"/>
      <c r="X54" s="257"/>
      <c r="Y54" s="257"/>
      <c r="Z54" s="258"/>
      <c r="AA54" s="85"/>
      <c r="AB54" s="27"/>
      <c r="AC54" s="85"/>
      <c r="AD54" s="27"/>
      <c r="AE54" s="85"/>
      <c r="AF54" s="27"/>
      <c r="AH54" s="287"/>
    </row>
    <row r="55" spans="2:34" outlineLevel="1">
      <c r="D55" s="83" t="str">
        <f>'Line Items'!D185</f>
        <v>Materials</v>
      </c>
      <c r="E55" s="84"/>
      <c r="F55" s="150" t="str">
        <f t="shared" si="2"/>
        <v>£000</v>
      </c>
      <c r="G55" s="257"/>
      <c r="H55" s="257"/>
      <c r="I55" s="257"/>
      <c r="J55" s="257"/>
      <c r="K55" s="257"/>
      <c r="L55" s="257"/>
      <c r="M55" s="257"/>
      <c r="N55" s="257"/>
      <c r="O55" s="257"/>
      <c r="P55" s="257"/>
      <c r="Q55" s="257"/>
      <c r="R55" s="257"/>
      <c r="S55" s="257"/>
      <c r="T55" s="257"/>
      <c r="U55" s="257"/>
      <c r="V55" s="257"/>
      <c r="W55" s="257"/>
      <c r="X55" s="257"/>
      <c r="Y55" s="257"/>
      <c r="Z55" s="258"/>
      <c r="AA55" s="85"/>
      <c r="AB55" s="27"/>
      <c r="AC55" s="85"/>
      <c r="AD55" s="27"/>
      <c r="AE55" s="85"/>
      <c r="AF55" s="27"/>
      <c r="AH55" s="287"/>
    </row>
    <row r="56" spans="2:34" outlineLevel="1">
      <c r="D56" s="83" t="str">
        <f>'Line Items'!D186</f>
        <v>Station Security</v>
      </c>
      <c r="E56" s="84"/>
      <c r="F56" s="150" t="str">
        <f t="shared" si="2"/>
        <v>£000</v>
      </c>
      <c r="G56" s="257"/>
      <c r="H56" s="257"/>
      <c r="I56" s="257"/>
      <c r="J56" s="257"/>
      <c r="K56" s="257"/>
      <c r="L56" s="257"/>
      <c r="M56" s="257"/>
      <c r="N56" s="257"/>
      <c r="O56" s="257"/>
      <c r="P56" s="257"/>
      <c r="Q56" s="257"/>
      <c r="R56" s="257"/>
      <c r="S56" s="257"/>
      <c r="T56" s="257"/>
      <c r="U56" s="257"/>
      <c r="V56" s="257"/>
      <c r="W56" s="257"/>
      <c r="X56" s="257"/>
      <c r="Y56" s="257"/>
      <c r="Z56" s="258"/>
      <c r="AA56" s="85"/>
      <c r="AB56" s="27"/>
      <c r="AC56" s="85"/>
      <c r="AD56" s="27"/>
      <c r="AE56" s="85"/>
      <c r="AF56" s="27"/>
      <c r="AH56" s="287"/>
    </row>
    <row r="57" spans="2:34" outlineLevel="1">
      <c r="D57" s="83" t="str">
        <f>'Line Items'!D187</f>
        <v>Station Utilities</v>
      </c>
      <c r="E57" s="84"/>
      <c r="F57" s="150" t="str">
        <f t="shared" si="2"/>
        <v>£000</v>
      </c>
      <c r="G57" s="257"/>
      <c r="H57" s="257"/>
      <c r="I57" s="257"/>
      <c r="J57" s="257"/>
      <c r="K57" s="257"/>
      <c r="L57" s="257"/>
      <c r="M57" s="257"/>
      <c r="N57" s="257"/>
      <c r="O57" s="257"/>
      <c r="P57" s="257"/>
      <c r="Q57" s="257"/>
      <c r="R57" s="257"/>
      <c r="S57" s="257"/>
      <c r="T57" s="257"/>
      <c r="U57" s="257"/>
      <c r="V57" s="257"/>
      <c r="W57" s="257"/>
      <c r="X57" s="257"/>
      <c r="Y57" s="257"/>
      <c r="Z57" s="258"/>
      <c r="AA57" s="85"/>
      <c r="AB57" s="27"/>
      <c r="AC57" s="85"/>
      <c r="AD57" s="27"/>
      <c r="AE57" s="85"/>
      <c r="AF57" s="27"/>
      <c r="AH57" s="287"/>
    </row>
    <row r="58" spans="2:34" outlineLevel="1">
      <c r="D58" s="83" t="str">
        <f>'Line Items'!D188</f>
        <v>Planned Maintenance</v>
      </c>
      <c r="E58" s="84"/>
      <c r="F58" s="150" t="str">
        <f t="shared" si="2"/>
        <v>£000</v>
      </c>
      <c r="G58" s="257"/>
      <c r="H58" s="257"/>
      <c r="I58" s="257"/>
      <c r="J58" s="257"/>
      <c r="K58" s="257"/>
      <c r="L58" s="257"/>
      <c r="M58" s="257"/>
      <c r="N58" s="257"/>
      <c r="O58" s="257"/>
      <c r="P58" s="257"/>
      <c r="Q58" s="257"/>
      <c r="R58" s="257"/>
      <c r="S58" s="257"/>
      <c r="T58" s="257"/>
      <c r="U58" s="257"/>
      <c r="V58" s="257"/>
      <c r="W58" s="257"/>
      <c r="X58" s="257"/>
      <c r="Y58" s="257"/>
      <c r="Z58" s="258"/>
      <c r="AA58" s="85"/>
      <c r="AB58" s="27"/>
      <c r="AC58" s="85"/>
      <c r="AD58" s="27"/>
      <c r="AE58" s="85"/>
      <c r="AF58" s="27"/>
      <c r="AH58" s="287"/>
    </row>
    <row r="59" spans="2:34" outlineLevel="1">
      <c r="D59" s="83" t="str">
        <f>'Line Items'!D189</f>
        <v>Stations Maintenance</v>
      </c>
      <c r="E59" s="84"/>
      <c r="F59" s="150" t="str">
        <f t="shared" si="2"/>
        <v>£000</v>
      </c>
      <c r="G59" s="257"/>
      <c r="H59" s="257"/>
      <c r="I59" s="257"/>
      <c r="J59" s="257"/>
      <c r="K59" s="257"/>
      <c r="L59" s="257"/>
      <c r="M59" s="257"/>
      <c r="N59" s="257"/>
      <c r="O59" s="257"/>
      <c r="P59" s="257"/>
      <c r="Q59" s="257"/>
      <c r="R59" s="257"/>
      <c r="S59" s="257"/>
      <c r="T59" s="257"/>
      <c r="U59" s="257"/>
      <c r="V59" s="257"/>
      <c r="W59" s="257"/>
      <c r="X59" s="257"/>
      <c r="Y59" s="257"/>
      <c r="Z59" s="258"/>
      <c r="AA59" s="85"/>
      <c r="AB59" s="27"/>
      <c r="AC59" s="85"/>
      <c r="AD59" s="27"/>
      <c r="AE59" s="85"/>
      <c r="AF59" s="27"/>
      <c r="AH59" s="287"/>
    </row>
    <row r="60" spans="2:34" outlineLevel="1">
      <c r="D60" s="83" t="str">
        <f>'Line Items'!D190</f>
        <v>Other Maintenance</v>
      </c>
      <c r="E60" s="84"/>
      <c r="F60" s="150" t="str">
        <f t="shared" si="2"/>
        <v>£000</v>
      </c>
      <c r="G60" s="257"/>
      <c r="H60" s="257"/>
      <c r="I60" s="257"/>
      <c r="J60" s="257"/>
      <c r="K60" s="257"/>
      <c r="L60" s="257"/>
      <c r="M60" s="257"/>
      <c r="N60" s="257"/>
      <c r="O60" s="257"/>
      <c r="P60" s="257"/>
      <c r="Q60" s="257"/>
      <c r="R60" s="257"/>
      <c r="S60" s="257"/>
      <c r="T60" s="257"/>
      <c r="U60" s="257"/>
      <c r="V60" s="257"/>
      <c r="W60" s="257"/>
      <c r="X60" s="257"/>
      <c r="Y60" s="257"/>
      <c r="Z60" s="258"/>
      <c r="AA60" s="85"/>
      <c r="AB60" s="27"/>
      <c r="AC60" s="85"/>
      <c r="AD60" s="27"/>
      <c r="AE60" s="85"/>
      <c r="AF60" s="27"/>
      <c r="AH60" s="287"/>
    </row>
    <row r="61" spans="2:34" outlineLevel="1">
      <c r="D61" s="83" t="str">
        <f>'Line Items'!D191</f>
        <v>Printed Tickets</v>
      </c>
      <c r="E61" s="84"/>
      <c r="F61" s="150" t="str">
        <f t="shared" si="2"/>
        <v>£000</v>
      </c>
      <c r="G61" s="257"/>
      <c r="H61" s="257"/>
      <c r="I61" s="257"/>
      <c r="J61" s="257"/>
      <c r="K61" s="257"/>
      <c r="L61" s="257"/>
      <c r="M61" s="257"/>
      <c r="N61" s="257"/>
      <c r="O61" s="257"/>
      <c r="P61" s="257"/>
      <c r="Q61" s="257"/>
      <c r="R61" s="257"/>
      <c r="S61" s="257"/>
      <c r="T61" s="257"/>
      <c r="U61" s="257"/>
      <c r="V61" s="257"/>
      <c r="W61" s="257"/>
      <c r="X61" s="257"/>
      <c r="Y61" s="257"/>
      <c r="Z61" s="258"/>
      <c r="AA61" s="85"/>
      <c r="AB61" s="27"/>
      <c r="AC61" s="85"/>
      <c r="AD61" s="27"/>
      <c r="AE61" s="85"/>
      <c r="AF61" s="27"/>
      <c r="AH61" s="287"/>
    </row>
    <row r="62" spans="2:34" outlineLevel="1">
      <c r="D62" s="83" t="str">
        <f>'Line Items'!D192</f>
        <v>Property Letting Charges</v>
      </c>
      <c r="E62" s="84"/>
      <c r="F62" s="150" t="str">
        <f t="shared" si="2"/>
        <v>£000</v>
      </c>
      <c r="G62" s="257"/>
      <c r="H62" s="257"/>
      <c r="I62" s="257"/>
      <c r="J62" s="257"/>
      <c r="K62" s="257"/>
      <c r="L62" s="257"/>
      <c r="M62" s="257"/>
      <c r="N62" s="257"/>
      <c r="O62" s="257"/>
      <c r="P62" s="257"/>
      <c r="Q62" s="257"/>
      <c r="R62" s="257"/>
      <c r="S62" s="257"/>
      <c r="T62" s="257"/>
      <c r="U62" s="257"/>
      <c r="V62" s="257"/>
      <c r="W62" s="257"/>
      <c r="X62" s="257"/>
      <c r="Y62" s="257"/>
      <c r="Z62" s="258"/>
      <c r="AA62" s="85"/>
      <c r="AB62" s="27"/>
      <c r="AC62" s="85"/>
      <c r="AD62" s="27"/>
      <c r="AE62" s="85"/>
      <c r="AF62" s="27"/>
      <c r="AH62" s="287"/>
    </row>
    <row r="63" spans="2:34" outlineLevel="1">
      <c r="D63" s="83" t="str">
        <f>'Line Items'!D193</f>
        <v>Station Utilities: Electricity</v>
      </c>
      <c r="E63" s="84"/>
      <c r="F63" s="150" t="str">
        <f t="shared" si="2"/>
        <v>£000</v>
      </c>
      <c r="G63" s="257"/>
      <c r="H63" s="257"/>
      <c r="I63" s="257"/>
      <c r="J63" s="257"/>
      <c r="K63" s="257"/>
      <c r="L63" s="257"/>
      <c r="M63" s="257"/>
      <c r="N63" s="257"/>
      <c r="O63" s="257"/>
      <c r="P63" s="257"/>
      <c r="Q63" s="257"/>
      <c r="R63" s="257"/>
      <c r="S63" s="257"/>
      <c r="T63" s="257"/>
      <c r="U63" s="257"/>
      <c r="V63" s="257"/>
      <c r="W63" s="257"/>
      <c r="X63" s="257"/>
      <c r="Y63" s="257"/>
      <c r="Z63" s="258"/>
      <c r="AA63" s="85"/>
      <c r="AB63" s="27"/>
      <c r="AC63" s="85"/>
      <c r="AD63" s="27"/>
      <c r="AE63" s="85"/>
      <c r="AF63" s="27"/>
      <c r="AH63" s="287"/>
    </row>
    <row r="64" spans="2:34" outlineLevel="1">
      <c r="D64" s="83" t="str">
        <f>'Line Items'!D194</f>
        <v>Station Utilities: Gas</v>
      </c>
      <c r="E64" s="84"/>
      <c r="F64" s="150" t="str">
        <f t="shared" si="2"/>
        <v>£000</v>
      </c>
      <c r="G64" s="257"/>
      <c r="H64" s="257"/>
      <c r="I64" s="257"/>
      <c r="J64" s="257"/>
      <c r="K64" s="257"/>
      <c r="L64" s="257"/>
      <c r="M64" s="257"/>
      <c r="N64" s="257"/>
      <c r="O64" s="257"/>
      <c r="P64" s="257"/>
      <c r="Q64" s="257"/>
      <c r="R64" s="257"/>
      <c r="S64" s="257"/>
      <c r="T64" s="257"/>
      <c r="U64" s="257"/>
      <c r="V64" s="257"/>
      <c r="W64" s="257"/>
      <c r="X64" s="257"/>
      <c r="Y64" s="257"/>
      <c r="Z64" s="258"/>
      <c r="AA64" s="85"/>
      <c r="AB64" s="27"/>
      <c r="AC64" s="85"/>
      <c r="AD64" s="27"/>
      <c r="AE64" s="85"/>
      <c r="AF64" s="27"/>
      <c r="AH64" s="287"/>
    </row>
    <row r="65" spans="4:34" outlineLevel="1">
      <c r="D65" s="83" t="str">
        <f>'Line Items'!D195</f>
        <v>Station Utilities: Water</v>
      </c>
      <c r="E65" s="84"/>
      <c r="F65" s="150" t="str">
        <f t="shared" si="2"/>
        <v>£000</v>
      </c>
      <c r="G65" s="257"/>
      <c r="H65" s="257"/>
      <c r="I65" s="257"/>
      <c r="J65" s="257"/>
      <c r="K65" s="257"/>
      <c r="L65" s="257"/>
      <c r="M65" s="257"/>
      <c r="N65" s="257"/>
      <c r="O65" s="257"/>
      <c r="P65" s="257"/>
      <c r="Q65" s="257"/>
      <c r="R65" s="257"/>
      <c r="S65" s="257"/>
      <c r="T65" s="257"/>
      <c r="U65" s="257"/>
      <c r="V65" s="257"/>
      <c r="W65" s="257"/>
      <c r="X65" s="257"/>
      <c r="Y65" s="257"/>
      <c r="Z65" s="258"/>
      <c r="AA65" s="85"/>
      <c r="AB65" s="27"/>
      <c r="AC65" s="85"/>
      <c r="AD65" s="27"/>
      <c r="AE65" s="85"/>
      <c r="AF65" s="27"/>
      <c r="AH65" s="287"/>
    </row>
    <row r="66" spans="4:34" outlineLevel="1">
      <c r="D66" s="83" t="str">
        <f>'Line Items'!D196</f>
        <v>[Station &amp; Train Operations Line 15]</v>
      </c>
      <c r="E66" s="84"/>
      <c r="F66" s="150" t="str">
        <f t="shared" si="2"/>
        <v>£000</v>
      </c>
      <c r="G66" s="257"/>
      <c r="H66" s="257"/>
      <c r="I66" s="257"/>
      <c r="J66" s="257"/>
      <c r="K66" s="257"/>
      <c r="L66" s="257"/>
      <c r="M66" s="257"/>
      <c r="N66" s="257"/>
      <c r="O66" s="257"/>
      <c r="P66" s="257"/>
      <c r="Q66" s="257"/>
      <c r="R66" s="257"/>
      <c r="S66" s="257"/>
      <c r="T66" s="257"/>
      <c r="U66" s="257"/>
      <c r="V66" s="257"/>
      <c r="W66" s="257"/>
      <c r="X66" s="257"/>
      <c r="Y66" s="257"/>
      <c r="Z66" s="258"/>
      <c r="AA66" s="85"/>
      <c r="AB66" s="27"/>
      <c r="AC66" s="85"/>
      <c r="AD66" s="27"/>
      <c r="AE66" s="85"/>
      <c r="AF66" s="27"/>
      <c r="AH66" s="27"/>
    </row>
    <row r="67" spans="4:34" outlineLevel="1">
      <c r="D67" s="83" t="str">
        <f>'Line Items'!D197</f>
        <v>Station Cleaning</v>
      </c>
      <c r="E67" s="84"/>
      <c r="F67" s="150" t="str">
        <f t="shared" si="2"/>
        <v>£000</v>
      </c>
      <c r="G67" s="257"/>
      <c r="H67" s="257"/>
      <c r="I67" s="257"/>
      <c r="J67" s="257"/>
      <c r="K67" s="257"/>
      <c r="L67" s="257"/>
      <c r="M67" s="257"/>
      <c r="N67" s="257"/>
      <c r="O67" s="257"/>
      <c r="P67" s="257"/>
      <c r="Q67" s="257"/>
      <c r="R67" s="257"/>
      <c r="S67" s="257"/>
      <c r="T67" s="257"/>
      <c r="U67" s="257"/>
      <c r="V67" s="257"/>
      <c r="W67" s="257"/>
      <c r="X67" s="257"/>
      <c r="Y67" s="257"/>
      <c r="Z67" s="258"/>
      <c r="AA67" s="85"/>
      <c r="AB67" s="27"/>
      <c r="AC67" s="85"/>
      <c r="AD67" s="27"/>
      <c r="AE67" s="85"/>
      <c r="AF67" s="27"/>
      <c r="AH67" s="287"/>
    </row>
    <row r="68" spans="4:34" outlineLevel="1">
      <c r="D68" s="83" t="str">
        <f>'Line Items'!D198</f>
        <v>Ticket Machine Leases</v>
      </c>
      <c r="E68" s="84"/>
      <c r="F68" s="150" t="str">
        <f t="shared" si="2"/>
        <v>£000</v>
      </c>
      <c r="G68" s="257"/>
      <c r="H68" s="257"/>
      <c r="I68" s="257"/>
      <c r="J68" s="257"/>
      <c r="K68" s="257"/>
      <c r="L68" s="257"/>
      <c r="M68" s="257"/>
      <c r="N68" s="257"/>
      <c r="O68" s="257"/>
      <c r="P68" s="257"/>
      <c r="Q68" s="257"/>
      <c r="R68" s="257"/>
      <c r="S68" s="257"/>
      <c r="T68" s="257"/>
      <c r="U68" s="257"/>
      <c r="V68" s="257"/>
      <c r="W68" s="257"/>
      <c r="X68" s="257"/>
      <c r="Y68" s="257"/>
      <c r="Z68" s="258"/>
      <c r="AA68" s="85"/>
      <c r="AB68" s="27"/>
      <c r="AC68" s="85"/>
      <c r="AD68" s="27"/>
      <c r="AE68" s="85"/>
      <c r="AF68" s="27"/>
      <c r="AH68" s="287"/>
    </row>
    <row r="69" spans="4:34" outlineLevel="1">
      <c r="D69" s="83" t="str">
        <f>'Line Items'!D199</f>
        <v>Ticket Machine Maintenance</v>
      </c>
      <c r="E69" s="84"/>
      <c r="F69" s="150" t="str">
        <f t="shared" si="2"/>
        <v>£000</v>
      </c>
      <c r="G69" s="257"/>
      <c r="H69" s="257"/>
      <c r="I69" s="257"/>
      <c r="J69" s="257"/>
      <c r="K69" s="257"/>
      <c r="L69" s="257"/>
      <c r="M69" s="257"/>
      <c r="N69" s="257"/>
      <c r="O69" s="257"/>
      <c r="P69" s="257"/>
      <c r="Q69" s="257"/>
      <c r="R69" s="257"/>
      <c r="S69" s="257"/>
      <c r="T69" s="257"/>
      <c r="U69" s="257"/>
      <c r="V69" s="257"/>
      <c r="W69" s="257"/>
      <c r="X69" s="257"/>
      <c r="Y69" s="257"/>
      <c r="Z69" s="258"/>
      <c r="AA69" s="85"/>
      <c r="AB69" s="27"/>
      <c r="AC69" s="85"/>
      <c r="AD69" s="27"/>
      <c r="AE69" s="85"/>
      <c r="AF69" s="27"/>
      <c r="AH69" s="287"/>
    </row>
    <row r="70" spans="4:34" outlineLevel="1">
      <c r="D70" s="83" t="str">
        <f>'Line Items'!D200</f>
        <v>Gate Leases</v>
      </c>
      <c r="E70" s="84"/>
      <c r="F70" s="150" t="str">
        <f t="shared" si="2"/>
        <v>£000</v>
      </c>
      <c r="G70" s="257"/>
      <c r="H70" s="257"/>
      <c r="I70" s="257"/>
      <c r="J70" s="257"/>
      <c r="K70" s="257"/>
      <c r="L70" s="257"/>
      <c r="M70" s="257"/>
      <c r="N70" s="257"/>
      <c r="O70" s="257"/>
      <c r="P70" s="257"/>
      <c r="Q70" s="257"/>
      <c r="R70" s="257"/>
      <c r="S70" s="257"/>
      <c r="T70" s="257"/>
      <c r="U70" s="257"/>
      <c r="V70" s="257"/>
      <c r="W70" s="257"/>
      <c r="X70" s="257"/>
      <c r="Y70" s="257"/>
      <c r="Z70" s="258"/>
      <c r="AA70" s="85"/>
      <c r="AB70" s="27"/>
      <c r="AC70" s="85"/>
      <c r="AD70" s="27"/>
      <c r="AE70" s="85"/>
      <c r="AF70" s="27"/>
      <c r="AH70" s="287"/>
    </row>
    <row r="71" spans="4:34" outlineLevel="1">
      <c r="D71" s="83" t="str">
        <f>'Line Items'!D201</f>
        <v>Gate Maintenance</v>
      </c>
      <c r="E71" s="84"/>
      <c r="F71" s="150" t="str">
        <f t="shared" si="2"/>
        <v>£000</v>
      </c>
      <c r="G71" s="257"/>
      <c r="H71" s="257"/>
      <c r="I71" s="257"/>
      <c r="J71" s="257"/>
      <c r="K71" s="257"/>
      <c r="L71" s="257"/>
      <c r="M71" s="257"/>
      <c r="N71" s="257"/>
      <c r="O71" s="257"/>
      <c r="P71" s="257"/>
      <c r="Q71" s="257"/>
      <c r="R71" s="257"/>
      <c r="S71" s="257"/>
      <c r="T71" s="257"/>
      <c r="U71" s="257"/>
      <c r="V71" s="257"/>
      <c r="W71" s="257"/>
      <c r="X71" s="257"/>
      <c r="Y71" s="257"/>
      <c r="Z71" s="258"/>
      <c r="AA71" s="85"/>
      <c r="AB71" s="27"/>
      <c r="AC71" s="85"/>
      <c r="AD71" s="27"/>
      <c r="AE71" s="85"/>
      <c r="AF71" s="27"/>
      <c r="AH71" s="287"/>
    </row>
    <row r="72" spans="4:34" outlineLevel="1">
      <c r="D72" s="83" t="str">
        <f>'Line Items'!D202</f>
        <v>Car Parking Equipment Maintenance</v>
      </c>
      <c r="E72" s="84"/>
      <c r="F72" s="150" t="str">
        <f t="shared" si="2"/>
        <v>£000</v>
      </c>
      <c r="G72" s="257"/>
      <c r="H72" s="257"/>
      <c r="I72" s="257"/>
      <c r="J72" s="257"/>
      <c r="K72" s="257"/>
      <c r="L72" s="257"/>
      <c r="M72" s="257"/>
      <c r="N72" s="257"/>
      <c r="O72" s="257"/>
      <c r="P72" s="257"/>
      <c r="Q72" s="257"/>
      <c r="R72" s="257"/>
      <c r="S72" s="257"/>
      <c r="T72" s="257"/>
      <c r="U72" s="257"/>
      <c r="V72" s="257"/>
      <c r="W72" s="257"/>
      <c r="X72" s="257"/>
      <c r="Y72" s="257"/>
      <c r="Z72" s="258"/>
      <c r="AA72" s="85"/>
      <c r="AB72" s="27"/>
      <c r="AC72" s="85"/>
      <c r="AD72" s="27"/>
      <c r="AE72" s="85"/>
      <c r="AF72" s="27"/>
      <c r="AH72" s="287"/>
    </row>
    <row r="73" spans="4:34" outlineLevel="1">
      <c r="D73" s="83" t="str">
        <f>'Line Items'!D203</f>
        <v>Smartcard Implementation</v>
      </c>
      <c r="E73" s="84"/>
      <c r="F73" s="150" t="str">
        <f t="shared" si="2"/>
        <v>£000</v>
      </c>
      <c r="G73" s="257"/>
      <c r="H73" s="257"/>
      <c r="I73" s="257"/>
      <c r="J73" s="257"/>
      <c r="K73" s="257"/>
      <c r="L73" s="257"/>
      <c r="M73" s="257"/>
      <c r="N73" s="257"/>
      <c r="O73" s="257"/>
      <c r="P73" s="257"/>
      <c r="Q73" s="257"/>
      <c r="R73" s="257"/>
      <c r="S73" s="257"/>
      <c r="T73" s="257"/>
      <c r="U73" s="257"/>
      <c r="V73" s="257"/>
      <c r="W73" s="257"/>
      <c r="X73" s="257"/>
      <c r="Y73" s="257"/>
      <c r="Z73" s="258"/>
      <c r="AA73" s="85"/>
      <c r="AB73" s="27"/>
      <c r="AC73" s="85"/>
      <c r="AD73" s="27"/>
      <c r="AE73" s="85"/>
      <c r="AF73" s="27"/>
      <c r="AH73" s="287"/>
    </row>
    <row r="74" spans="4:34" outlineLevel="1">
      <c r="D74" s="83" t="str">
        <f>'Line Items'!D204</f>
        <v xml:space="preserve">Commissions Payable (LENNON) </v>
      </c>
      <c r="E74" s="84"/>
      <c r="F74" s="150" t="str">
        <f t="shared" si="2"/>
        <v>£000</v>
      </c>
      <c r="G74" s="257"/>
      <c r="H74" s="257"/>
      <c r="I74" s="257"/>
      <c r="J74" s="257"/>
      <c r="K74" s="257"/>
      <c r="L74" s="257"/>
      <c r="M74" s="257"/>
      <c r="N74" s="257"/>
      <c r="O74" s="257"/>
      <c r="P74" s="257"/>
      <c r="Q74" s="257"/>
      <c r="R74" s="257"/>
      <c r="S74" s="257"/>
      <c r="T74" s="257"/>
      <c r="U74" s="257"/>
      <c r="V74" s="257"/>
      <c r="W74" s="257"/>
      <c r="X74" s="257"/>
      <c r="Y74" s="257"/>
      <c r="Z74" s="258"/>
      <c r="AA74" s="85"/>
      <c r="AB74" s="27"/>
      <c r="AC74" s="85"/>
      <c r="AD74" s="27"/>
      <c r="AE74" s="85"/>
      <c r="AF74" s="27"/>
      <c r="AH74" s="287"/>
    </row>
    <row r="75" spans="4:34" outlineLevel="1">
      <c r="D75" s="83" t="str">
        <f>'Line Items'!D205</f>
        <v>On-train Wifi Costs</v>
      </c>
      <c r="E75" s="84"/>
      <c r="F75" s="150" t="str">
        <f t="shared" si="2"/>
        <v>£000</v>
      </c>
      <c r="G75" s="257"/>
      <c r="H75" s="257"/>
      <c r="I75" s="257"/>
      <c r="J75" s="257"/>
      <c r="K75" s="257"/>
      <c r="L75" s="257"/>
      <c r="M75" s="257"/>
      <c r="N75" s="257"/>
      <c r="O75" s="257"/>
      <c r="P75" s="257"/>
      <c r="Q75" s="257"/>
      <c r="R75" s="257"/>
      <c r="S75" s="257"/>
      <c r="T75" s="257"/>
      <c r="U75" s="257"/>
      <c r="V75" s="257"/>
      <c r="W75" s="257"/>
      <c r="X75" s="257"/>
      <c r="Y75" s="257"/>
      <c r="Z75" s="258"/>
      <c r="AA75" s="85"/>
      <c r="AB75" s="27"/>
      <c r="AC75" s="85"/>
      <c r="AD75" s="27"/>
      <c r="AE75" s="85"/>
      <c r="AF75" s="27"/>
      <c r="AH75" s="259"/>
    </row>
    <row r="76" spans="4:34" outlineLevel="1">
      <c r="D76" s="83" t="str">
        <f>'Line Items'!D206</f>
        <v>Non LENNON Car Park Commission</v>
      </c>
      <c r="E76" s="84"/>
      <c r="F76" s="150" t="str">
        <f t="shared" si="2"/>
        <v>£000</v>
      </c>
      <c r="G76" s="257"/>
      <c r="H76" s="257"/>
      <c r="I76" s="257"/>
      <c r="J76" s="257"/>
      <c r="K76" s="257"/>
      <c r="L76" s="257"/>
      <c r="M76" s="257"/>
      <c r="N76" s="257"/>
      <c r="O76" s="257"/>
      <c r="P76" s="257"/>
      <c r="Q76" s="257"/>
      <c r="R76" s="257"/>
      <c r="S76" s="257"/>
      <c r="T76" s="257"/>
      <c r="U76" s="257"/>
      <c r="V76" s="257"/>
      <c r="W76" s="257"/>
      <c r="X76" s="257"/>
      <c r="Y76" s="257"/>
      <c r="Z76" s="258"/>
      <c r="AA76" s="85"/>
      <c r="AB76" s="27"/>
      <c r="AC76" s="85"/>
      <c r="AD76" s="27"/>
      <c r="AE76" s="85"/>
      <c r="AF76" s="27"/>
      <c r="AH76" s="259"/>
    </row>
    <row r="77" spans="4:34" outlineLevel="1">
      <c r="D77" s="83" t="str">
        <f>'Line Items'!D207</f>
        <v>[Station &amp; Train Operations Line 26]</v>
      </c>
      <c r="E77" s="84"/>
      <c r="F77" s="150" t="str">
        <f t="shared" ref="F77:F82" si="3">F71</f>
        <v>£000</v>
      </c>
      <c r="G77" s="257"/>
      <c r="H77" s="257"/>
      <c r="I77" s="257"/>
      <c r="J77" s="257"/>
      <c r="K77" s="257"/>
      <c r="L77" s="257"/>
      <c r="M77" s="257"/>
      <c r="N77" s="257"/>
      <c r="O77" s="257"/>
      <c r="P77" s="257"/>
      <c r="Q77" s="257"/>
      <c r="R77" s="257"/>
      <c r="S77" s="257"/>
      <c r="T77" s="257"/>
      <c r="U77" s="257"/>
      <c r="V77" s="257"/>
      <c r="W77" s="257"/>
      <c r="X77" s="257"/>
      <c r="Y77" s="257"/>
      <c r="Z77" s="258"/>
      <c r="AA77" s="85"/>
      <c r="AB77" s="27"/>
      <c r="AC77" s="85"/>
      <c r="AD77" s="27"/>
      <c r="AE77" s="85"/>
      <c r="AF77" s="27"/>
      <c r="AH77" s="27"/>
    </row>
    <row r="78" spans="4:34" outlineLevel="1">
      <c r="D78" s="83" t="str">
        <f>'Line Items'!D208</f>
        <v>[Station &amp; Train Operations Line 27]</v>
      </c>
      <c r="E78" s="84"/>
      <c r="F78" s="150" t="str">
        <f t="shared" si="3"/>
        <v>£000</v>
      </c>
      <c r="G78" s="257"/>
      <c r="H78" s="257"/>
      <c r="I78" s="257"/>
      <c r="J78" s="257"/>
      <c r="K78" s="257"/>
      <c r="L78" s="257"/>
      <c r="M78" s="257"/>
      <c r="N78" s="257"/>
      <c r="O78" s="257"/>
      <c r="P78" s="257"/>
      <c r="Q78" s="257"/>
      <c r="R78" s="257"/>
      <c r="S78" s="257"/>
      <c r="T78" s="257"/>
      <c r="U78" s="257"/>
      <c r="V78" s="257"/>
      <c r="W78" s="257"/>
      <c r="X78" s="257"/>
      <c r="Y78" s="257"/>
      <c r="Z78" s="258"/>
      <c r="AA78" s="85"/>
      <c r="AB78" s="27"/>
      <c r="AC78" s="85"/>
      <c r="AD78" s="27"/>
      <c r="AE78" s="85"/>
      <c r="AF78" s="27"/>
      <c r="AH78" s="27"/>
    </row>
    <row r="79" spans="4:34" outlineLevel="1">
      <c r="D79" s="83" t="str">
        <f>'Line Items'!D209</f>
        <v>[Station &amp; Train Operations Line 28]</v>
      </c>
      <c r="E79" s="84"/>
      <c r="F79" s="150" t="str">
        <f t="shared" si="3"/>
        <v>£000</v>
      </c>
      <c r="G79" s="257"/>
      <c r="H79" s="257"/>
      <c r="I79" s="257"/>
      <c r="J79" s="257"/>
      <c r="K79" s="257"/>
      <c r="L79" s="257"/>
      <c r="M79" s="257"/>
      <c r="N79" s="257"/>
      <c r="O79" s="257"/>
      <c r="P79" s="257"/>
      <c r="Q79" s="257"/>
      <c r="R79" s="257"/>
      <c r="S79" s="257"/>
      <c r="T79" s="257"/>
      <c r="U79" s="257"/>
      <c r="V79" s="257"/>
      <c r="W79" s="257"/>
      <c r="X79" s="257"/>
      <c r="Y79" s="257"/>
      <c r="Z79" s="258"/>
      <c r="AA79" s="85"/>
      <c r="AB79" s="27"/>
      <c r="AC79" s="85"/>
      <c r="AD79" s="27"/>
      <c r="AE79" s="85"/>
      <c r="AF79" s="27"/>
      <c r="AH79" s="27"/>
    </row>
    <row r="80" spans="4:34" outlineLevel="1">
      <c r="D80" s="83" t="str">
        <f>'Line Items'!D210</f>
        <v>[Station &amp; Train Operations Line 29]</v>
      </c>
      <c r="E80" s="84"/>
      <c r="F80" s="150" t="str">
        <f t="shared" si="3"/>
        <v>£000</v>
      </c>
      <c r="G80" s="257"/>
      <c r="H80" s="257"/>
      <c r="I80" s="257"/>
      <c r="J80" s="257"/>
      <c r="K80" s="257"/>
      <c r="L80" s="257"/>
      <c r="M80" s="257"/>
      <c r="N80" s="257"/>
      <c r="O80" s="257"/>
      <c r="P80" s="257"/>
      <c r="Q80" s="257"/>
      <c r="R80" s="257"/>
      <c r="S80" s="257"/>
      <c r="T80" s="257"/>
      <c r="U80" s="257"/>
      <c r="V80" s="257"/>
      <c r="W80" s="257"/>
      <c r="X80" s="257"/>
      <c r="Y80" s="257"/>
      <c r="Z80" s="258"/>
      <c r="AA80" s="85"/>
      <c r="AB80" s="27"/>
      <c r="AC80" s="85"/>
      <c r="AD80" s="27"/>
      <c r="AE80" s="85"/>
      <c r="AF80" s="27"/>
      <c r="AH80" s="27"/>
    </row>
    <row r="81" spans="2:34" outlineLevel="1">
      <c r="D81" s="83" t="str">
        <f>'Line Items'!D211</f>
        <v>[Station &amp; Train Operations Line 30]</v>
      </c>
      <c r="E81" s="84"/>
      <c r="F81" s="150" t="str">
        <f t="shared" si="3"/>
        <v>£000</v>
      </c>
      <c r="G81" s="257"/>
      <c r="H81" s="257"/>
      <c r="I81" s="257"/>
      <c r="J81" s="257"/>
      <c r="K81" s="257"/>
      <c r="L81" s="257"/>
      <c r="M81" s="257"/>
      <c r="N81" s="257"/>
      <c r="O81" s="257"/>
      <c r="P81" s="257"/>
      <c r="Q81" s="257"/>
      <c r="R81" s="257"/>
      <c r="S81" s="257"/>
      <c r="T81" s="257"/>
      <c r="U81" s="257"/>
      <c r="V81" s="257"/>
      <c r="W81" s="257"/>
      <c r="X81" s="257"/>
      <c r="Y81" s="257"/>
      <c r="Z81" s="258"/>
      <c r="AA81" s="85"/>
      <c r="AB81" s="27"/>
      <c r="AC81" s="85"/>
      <c r="AD81" s="27"/>
      <c r="AE81" s="85"/>
      <c r="AF81" s="27"/>
      <c r="AH81" s="27"/>
    </row>
    <row r="82" spans="2:34" outlineLevel="1">
      <c r="D82" s="83" t="str">
        <f>'Line Items'!D212</f>
        <v>[Station &amp; Train Operations Line 31]</v>
      </c>
      <c r="E82" s="84"/>
      <c r="F82" s="150" t="str">
        <f t="shared" si="3"/>
        <v>£000</v>
      </c>
      <c r="G82" s="257"/>
      <c r="H82" s="257"/>
      <c r="I82" s="257"/>
      <c r="J82" s="257"/>
      <c r="K82" s="257"/>
      <c r="L82" s="257"/>
      <c r="M82" s="257"/>
      <c r="N82" s="257"/>
      <c r="O82" s="257"/>
      <c r="P82" s="257"/>
      <c r="Q82" s="257"/>
      <c r="R82" s="257"/>
      <c r="S82" s="257"/>
      <c r="T82" s="257"/>
      <c r="U82" s="257"/>
      <c r="V82" s="257"/>
      <c r="W82" s="257"/>
      <c r="X82" s="257"/>
      <c r="Y82" s="257"/>
      <c r="Z82" s="258"/>
      <c r="AA82" s="85"/>
      <c r="AB82" s="27"/>
      <c r="AC82" s="85"/>
      <c r="AD82" s="27"/>
      <c r="AE82" s="85"/>
      <c r="AF82" s="27"/>
      <c r="AH82" s="27"/>
    </row>
    <row r="83" spans="2:34" outlineLevel="1">
      <c r="D83" s="83" t="str">
        <f>'Line Items'!D213</f>
        <v>[Station &amp; Train Operations Line 32]</v>
      </c>
      <c r="E83" s="84"/>
      <c r="F83" s="150" t="str">
        <f t="shared" si="2"/>
        <v>£000</v>
      </c>
      <c r="G83" s="257"/>
      <c r="H83" s="257"/>
      <c r="I83" s="257"/>
      <c r="J83" s="257"/>
      <c r="K83" s="257"/>
      <c r="L83" s="257"/>
      <c r="M83" s="257"/>
      <c r="N83" s="257"/>
      <c r="O83" s="257"/>
      <c r="P83" s="257"/>
      <c r="Q83" s="257"/>
      <c r="R83" s="257"/>
      <c r="S83" s="257"/>
      <c r="T83" s="257"/>
      <c r="U83" s="257"/>
      <c r="V83" s="257"/>
      <c r="W83" s="257"/>
      <c r="X83" s="257"/>
      <c r="Y83" s="257"/>
      <c r="Z83" s="258"/>
      <c r="AA83" s="85"/>
      <c r="AB83" s="27"/>
      <c r="AC83" s="85"/>
      <c r="AD83" s="27"/>
      <c r="AE83" s="85"/>
      <c r="AF83" s="27"/>
      <c r="AH83" s="27"/>
    </row>
    <row r="84" spans="2:34" outlineLevel="1">
      <c r="D84" s="83" t="str">
        <f>'Line Items'!D214</f>
        <v>[Station &amp; Train Operations Line 33]</v>
      </c>
      <c r="E84" s="84"/>
      <c r="F84" s="150" t="str">
        <f t="shared" si="2"/>
        <v>£000</v>
      </c>
      <c r="G84" s="257"/>
      <c r="H84" s="257"/>
      <c r="I84" s="257"/>
      <c r="J84" s="257"/>
      <c r="K84" s="257"/>
      <c r="L84" s="257"/>
      <c r="M84" s="257"/>
      <c r="N84" s="257"/>
      <c r="O84" s="257"/>
      <c r="P84" s="257"/>
      <c r="Q84" s="257"/>
      <c r="R84" s="257"/>
      <c r="S84" s="257"/>
      <c r="T84" s="257"/>
      <c r="U84" s="257"/>
      <c r="V84" s="257"/>
      <c r="W84" s="257"/>
      <c r="X84" s="257"/>
      <c r="Y84" s="257"/>
      <c r="Z84" s="258"/>
      <c r="AA84" s="85"/>
      <c r="AB84" s="27"/>
      <c r="AC84" s="85"/>
      <c r="AD84" s="27"/>
      <c r="AE84" s="85"/>
      <c r="AF84" s="27"/>
      <c r="AH84" s="27"/>
    </row>
    <row r="85" spans="2:34" outlineLevel="1">
      <c r="D85" s="83" t="str">
        <f>'Line Items'!D215</f>
        <v>[Station &amp; Train Operations Line 34]</v>
      </c>
      <c r="E85" s="84"/>
      <c r="F85" s="150" t="str">
        <f t="shared" si="2"/>
        <v>£000</v>
      </c>
      <c r="G85" s="257"/>
      <c r="H85" s="257"/>
      <c r="I85" s="257"/>
      <c r="J85" s="257"/>
      <c r="K85" s="257"/>
      <c r="L85" s="257"/>
      <c r="M85" s="257"/>
      <c r="N85" s="257"/>
      <c r="O85" s="257"/>
      <c r="P85" s="257"/>
      <c r="Q85" s="257"/>
      <c r="R85" s="257"/>
      <c r="S85" s="257"/>
      <c r="T85" s="257"/>
      <c r="U85" s="257"/>
      <c r="V85" s="257"/>
      <c r="W85" s="257"/>
      <c r="X85" s="257"/>
      <c r="Y85" s="257"/>
      <c r="Z85" s="258"/>
      <c r="AA85" s="85"/>
      <c r="AB85" s="27"/>
      <c r="AC85" s="85"/>
      <c r="AD85" s="27"/>
      <c r="AE85" s="85"/>
      <c r="AF85" s="27"/>
      <c r="AH85" s="27"/>
    </row>
    <row r="86" spans="2:34" outlineLevel="1">
      <c r="D86" s="108" t="str">
        <f>'Line Items'!D216</f>
        <v>[Station &amp; Train Operations Line 35]</v>
      </c>
      <c r="E86" s="110"/>
      <c r="F86" s="164" t="str">
        <f t="shared" si="2"/>
        <v>£000</v>
      </c>
      <c r="G86" s="260"/>
      <c r="H86" s="260"/>
      <c r="I86" s="260"/>
      <c r="J86" s="260"/>
      <c r="K86" s="260"/>
      <c r="L86" s="260"/>
      <c r="M86" s="260"/>
      <c r="N86" s="260"/>
      <c r="O86" s="260"/>
      <c r="P86" s="260"/>
      <c r="Q86" s="260"/>
      <c r="R86" s="260"/>
      <c r="S86" s="260"/>
      <c r="T86" s="260"/>
      <c r="U86" s="260"/>
      <c r="V86" s="260"/>
      <c r="W86" s="260"/>
      <c r="X86" s="260"/>
      <c r="Y86" s="260"/>
      <c r="Z86" s="261"/>
      <c r="AA86" s="85"/>
      <c r="AB86" s="29"/>
      <c r="AC86" s="85"/>
      <c r="AD86" s="29"/>
      <c r="AE86" s="85"/>
      <c r="AF86" s="29"/>
      <c r="AH86" s="29"/>
    </row>
    <row r="87" spans="2:34" outlineLevel="1">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2:34" outlineLevel="1">
      <c r="D88" s="262" t="str">
        <f>"Total "&amp;B50</f>
        <v>Total Station &amp; Train Operations</v>
      </c>
      <c r="E88" s="263"/>
      <c r="F88" s="264" t="str">
        <f>F86</f>
        <v>£000</v>
      </c>
      <c r="G88" s="265">
        <f t="shared" ref="G88:Z88" si="4">SUM(G52:G86)</f>
        <v>0</v>
      </c>
      <c r="H88" s="265">
        <f t="shared" si="4"/>
        <v>0</v>
      </c>
      <c r="I88" s="265">
        <f t="shared" si="4"/>
        <v>0</v>
      </c>
      <c r="J88" s="265">
        <f t="shared" si="4"/>
        <v>0</v>
      </c>
      <c r="K88" s="265">
        <f t="shared" si="4"/>
        <v>0</v>
      </c>
      <c r="L88" s="265">
        <f t="shared" si="4"/>
        <v>0</v>
      </c>
      <c r="M88" s="265">
        <f t="shared" si="4"/>
        <v>0</v>
      </c>
      <c r="N88" s="265">
        <f t="shared" si="4"/>
        <v>0</v>
      </c>
      <c r="O88" s="265">
        <f t="shared" si="4"/>
        <v>0</v>
      </c>
      <c r="P88" s="265">
        <f t="shared" si="4"/>
        <v>0</v>
      </c>
      <c r="Q88" s="265">
        <f t="shared" si="4"/>
        <v>0</v>
      </c>
      <c r="R88" s="265">
        <f t="shared" si="4"/>
        <v>0</v>
      </c>
      <c r="S88" s="265">
        <f t="shared" si="4"/>
        <v>0</v>
      </c>
      <c r="T88" s="265">
        <f t="shared" si="4"/>
        <v>0</v>
      </c>
      <c r="U88" s="265">
        <f t="shared" si="4"/>
        <v>0</v>
      </c>
      <c r="V88" s="265">
        <f t="shared" si="4"/>
        <v>0</v>
      </c>
      <c r="W88" s="265">
        <f t="shared" si="4"/>
        <v>0</v>
      </c>
      <c r="X88" s="265">
        <f t="shared" si="4"/>
        <v>0</v>
      </c>
      <c r="Y88" s="265">
        <f t="shared" si="4"/>
        <v>0</v>
      </c>
      <c r="Z88" s="266">
        <f t="shared" si="4"/>
        <v>0</v>
      </c>
      <c r="AA88" s="85"/>
      <c r="AB88" s="267">
        <f>SUM(AB52:AB86)</f>
        <v>0</v>
      </c>
      <c r="AC88" s="85"/>
      <c r="AD88" s="267">
        <f>SUM(AD52:AD86)</f>
        <v>0</v>
      </c>
      <c r="AE88" s="85"/>
      <c r="AF88" s="267">
        <f>SUM(AF52:AF86)</f>
        <v>0</v>
      </c>
      <c r="AH88" s="268"/>
    </row>
    <row r="89" spans="2:34">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2:34" ht="15">
      <c r="B90" s="99" t="str">
        <f>'Line Items'!B218</f>
        <v>Rolling Stock Maintenance</v>
      </c>
      <c r="C90" s="99"/>
      <c r="D90" s="249"/>
      <c r="E90" s="249"/>
      <c r="F90" s="99"/>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99"/>
      <c r="AH90" s="99"/>
    </row>
    <row r="91" spans="2:34" outlineLevel="1">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row>
    <row r="92" spans="2:34" outlineLevel="1">
      <c r="D92" s="235" t="str">
        <f>'Line Items'!D220</f>
        <v>Fleet Materials</v>
      </c>
      <c r="E92" s="251"/>
      <c r="F92" s="252" t="s">
        <v>902</v>
      </c>
      <c r="G92" s="253"/>
      <c r="H92" s="253"/>
      <c r="I92" s="253"/>
      <c r="J92" s="253"/>
      <c r="K92" s="253"/>
      <c r="L92" s="253"/>
      <c r="M92" s="253"/>
      <c r="N92" s="253"/>
      <c r="O92" s="253"/>
      <c r="P92" s="253"/>
      <c r="Q92" s="253"/>
      <c r="R92" s="253"/>
      <c r="S92" s="253"/>
      <c r="T92" s="253"/>
      <c r="U92" s="253"/>
      <c r="V92" s="253"/>
      <c r="W92" s="253"/>
      <c r="X92" s="253"/>
      <c r="Y92" s="253"/>
      <c r="Z92" s="254"/>
      <c r="AA92" s="85"/>
      <c r="AB92" s="255"/>
      <c r="AC92" s="85"/>
      <c r="AD92" s="255"/>
      <c r="AE92" s="85"/>
      <c r="AF92" s="255"/>
      <c r="AH92" s="286"/>
    </row>
    <row r="93" spans="2:34" outlineLevel="1">
      <c r="D93" s="83" t="str">
        <f>'Line Items'!D221</f>
        <v>Third Party RS Maintainer</v>
      </c>
      <c r="E93" s="84"/>
      <c r="F93" s="150" t="str">
        <f>F92</f>
        <v>£000</v>
      </c>
      <c r="G93" s="257"/>
      <c r="H93" s="257"/>
      <c r="I93" s="257"/>
      <c r="J93" s="257"/>
      <c r="K93" s="257"/>
      <c r="L93" s="257"/>
      <c r="M93" s="257"/>
      <c r="N93" s="257"/>
      <c r="O93" s="257"/>
      <c r="P93" s="257"/>
      <c r="Q93" s="257"/>
      <c r="R93" s="257"/>
      <c r="S93" s="257"/>
      <c r="T93" s="257"/>
      <c r="U93" s="257"/>
      <c r="V93" s="257"/>
      <c r="W93" s="257"/>
      <c r="X93" s="257"/>
      <c r="Y93" s="257"/>
      <c r="Z93" s="258"/>
      <c r="AA93" s="85"/>
      <c r="AB93" s="27"/>
      <c r="AC93" s="85"/>
      <c r="AD93" s="27"/>
      <c r="AE93" s="85"/>
      <c r="AF93" s="27"/>
      <c r="AH93" s="287"/>
    </row>
    <row r="94" spans="2:34" outlineLevel="1">
      <c r="D94" s="83" t="str">
        <f>'Line Items'!D222</f>
        <v>HQ Depot Costs</v>
      </c>
      <c r="E94" s="84"/>
      <c r="F94" s="150" t="str">
        <f t="shared" ref="F94:F121" si="5">F93</f>
        <v>£000</v>
      </c>
      <c r="G94" s="257"/>
      <c r="H94" s="257"/>
      <c r="I94" s="257"/>
      <c r="J94" s="257"/>
      <c r="K94" s="257"/>
      <c r="L94" s="257"/>
      <c r="M94" s="257"/>
      <c r="N94" s="257"/>
      <c r="O94" s="257"/>
      <c r="P94" s="257"/>
      <c r="Q94" s="257"/>
      <c r="R94" s="257"/>
      <c r="S94" s="257"/>
      <c r="T94" s="257"/>
      <c r="U94" s="257"/>
      <c r="V94" s="257"/>
      <c r="W94" s="257"/>
      <c r="X94" s="257"/>
      <c r="Y94" s="257"/>
      <c r="Z94" s="258"/>
      <c r="AA94" s="85"/>
      <c r="AB94" s="27"/>
      <c r="AC94" s="85"/>
      <c r="AD94" s="27"/>
      <c r="AE94" s="85"/>
      <c r="AF94" s="27"/>
      <c r="AH94" s="287"/>
    </row>
    <row r="95" spans="2:34" outlineLevel="1">
      <c r="D95" s="83" t="str">
        <f>'Line Items'!D223</f>
        <v>Depot: Administrative Costs</v>
      </c>
      <c r="E95" s="84"/>
      <c r="F95" s="150" t="str">
        <f t="shared" si="5"/>
        <v>£000</v>
      </c>
      <c r="G95" s="257"/>
      <c r="H95" s="257"/>
      <c r="I95" s="257"/>
      <c r="J95" s="257"/>
      <c r="K95" s="257"/>
      <c r="L95" s="257"/>
      <c r="M95" s="257"/>
      <c r="N95" s="257"/>
      <c r="O95" s="257"/>
      <c r="P95" s="257"/>
      <c r="Q95" s="257"/>
      <c r="R95" s="257"/>
      <c r="S95" s="257"/>
      <c r="T95" s="257"/>
      <c r="U95" s="257"/>
      <c r="V95" s="257"/>
      <c r="W95" s="257"/>
      <c r="X95" s="257"/>
      <c r="Y95" s="257"/>
      <c r="Z95" s="258"/>
      <c r="AA95" s="85"/>
      <c r="AB95" s="27"/>
      <c r="AC95" s="85"/>
      <c r="AD95" s="27"/>
      <c r="AE95" s="85"/>
      <c r="AF95" s="27"/>
      <c r="AH95" s="287"/>
    </row>
    <row r="96" spans="2:34" outlineLevel="1">
      <c r="D96" s="83" t="str">
        <f>'Line Items'!D224</f>
        <v>Depot: Security Costs</v>
      </c>
      <c r="E96" s="84"/>
      <c r="F96" s="150" t="str">
        <f t="shared" si="5"/>
        <v>£000</v>
      </c>
      <c r="G96" s="257"/>
      <c r="H96" s="257"/>
      <c r="I96" s="257"/>
      <c r="J96" s="257"/>
      <c r="K96" s="257"/>
      <c r="L96" s="257"/>
      <c r="M96" s="257"/>
      <c r="N96" s="257"/>
      <c r="O96" s="257"/>
      <c r="P96" s="257"/>
      <c r="Q96" s="257"/>
      <c r="R96" s="257"/>
      <c r="S96" s="257"/>
      <c r="T96" s="257"/>
      <c r="U96" s="257"/>
      <c r="V96" s="257"/>
      <c r="W96" s="257"/>
      <c r="X96" s="257"/>
      <c r="Y96" s="257"/>
      <c r="Z96" s="258"/>
      <c r="AA96" s="85"/>
      <c r="AB96" s="27"/>
      <c r="AC96" s="85"/>
      <c r="AD96" s="27"/>
      <c r="AE96" s="85"/>
      <c r="AF96" s="27"/>
      <c r="AH96" s="287"/>
    </row>
    <row r="97" spans="4:34" outlineLevel="1">
      <c r="D97" s="83" t="str">
        <f>'Line Items'!D225</f>
        <v>Depot: Building Costs</v>
      </c>
      <c r="E97" s="84"/>
      <c r="F97" s="150" t="str">
        <f t="shared" si="5"/>
        <v>£000</v>
      </c>
      <c r="G97" s="257"/>
      <c r="H97" s="257"/>
      <c r="I97" s="257"/>
      <c r="J97" s="257"/>
      <c r="K97" s="257"/>
      <c r="L97" s="257"/>
      <c r="M97" s="257"/>
      <c r="N97" s="257"/>
      <c r="O97" s="257"/>
      <c r="P97" s="257"/>
      <c r="Q97" s="257"/>
      <c r="R97" s="257"/>
      <c r="S97" s="257"/>
      <c r="T97" s="257"/>
      <c r="U97" s="257"/>
      <c r="V97" s="257"/>
      <c r="W97" s="257"/>
      <c r="X97" s="257"/>
      <c r="Y97" s="257"/>
      <c r="Z97" s="258"/>
      <c r="AA97" s="85"/>
      <c r="AB97" s="27"/>
      <c r="AC97" s="85"/>
      <c r="AD97" s="27"/>
      <c r="AE97" s="85"/>
      <c r="AF97" s="27"/>
      <c r="AH97" s="287"/>
    </row>
    <row r="98" spans="4:34" outlineLevel="1">
      <c r="D98" s="83" t="str">
        <f>'Line Items'!D226</f>
        <v>Depot: IT Equipment</v>
      </c>
      <c r="E98" s="84"/>
      <c r="F98" s="150" t="str">
        <f t="shared" si="5"/>
        <v>£000</v>
      </c>
      <c r="G98" s="257"/>
      <c r="H98" s="257"/>
      <c r="I98" s="257"/>
      <c r="J98" s="257"/>
      <c r="K98" s="257"/>
      <c r="L98" s="257"/>
      <c r="M98" s="257"/>
      <c r="N98" s="257"/>
      <c r="O98" s="257"/>
      <c r="P98" s="257"/>
      <c r="Q98" s="257"/>
      <c r="R98" s="257"/>
      <c r="S98" s="257"/>
      <c r="T98" s="257"/>
      <c r="U98" s="257"/>
      <c r="V98" s="257"/>
      <c r="W98" s="257"/>
      <c r="X98" s="257"/>
      <c r="Y98" s="257"/>
      <c r="Z98" s="258"/>
      <c r="AA98" s="85"/>
      <c r="AB98" s="27"/>
      <c r="AC98" s="85"/>
      <c r="AD98" s="27"/>
      <c r="AE98" s="85"/>
      <c r="AF98" s="27"/>
      <c r="AH98" s="287"/>
    </row>
    <row r="99" spans="4:34" outlineLevel="1">
      <c r="D99" s="83" t="str">
        <f>'Line Items'!D227</f>
        <v>Depot: Industry Payments</v>
      </c>
      <c r="E99" s="84"/>
      <c r="F99" s="150" t="str">
        <f t="shared" si="5"/>
        <v>£000</v>
      </c>
      <c r="G99" s="257"/>
      <c r="H99" s="257"/>
      <c r="I99" s="257"/>
      <c r="J99" s="257"/>
      <c r="K99" s="257"/>
      <c r="L99" s="257"/>
      <c r="M99" s="257"/>
      <c r="N99" s="257"/>
      <c r="O99" s="257"/>
      <c r="P99" s="257"/>
      <c r="Q99" s="257"/>
      <c r="R99" s="257"/>
      <c r="S99" s="257"/>
      <c r="T99" s="257"/>
      <c r="U99" s="257"/>
      <c r="V99" s="257"/>
      <c r="W99" s="257"/>
      <c r="X99" s="257"/>
      <c r="Y99" s="257"/>
      <c r="Z99" s="258"/>
      <c r="AA99" s="85"/>
      <c r="AB99" s="27"/>
      <c r="AC99" s="85"/>
      <c r="AD99" s="27"/>
      <c r="AE99" s="85"/>
      <c r="AF99" s="27"/>
      <c r="AH99" s="287"/>
    </row>
    <row r="100" spans="4:34" outlineLevel="1">
      <c r="D100" s="83" t="str">
        <f>'Line Items'!D228</f>
        <v>Cost of Goods Sold: Materials</v>
      </c>
      <c r="E100" s="84"/>
      <c r="F100" s="150" t="str">
        <f t="shared" si="5"/>
        <v>£000</v>
      </c>
      <c r="G100" s="257"/>
      <c r="H100" s="257"/>
      <c r="I100" s="257"/>
      <c r="J100" s="257"/>
      <c r="K100" s="257"/>
      <c r="L100" s="257"/>
      <c r="M100" s="257"/>
      <c r="N100" s="257"/>
      <c r="O100" s="257"/>
      <c r="P100" s="257"/>
      <c r="Q100" s="257"/>
      <c r="R100" s="257"/>
      <c r="S100" s="257"/>
      <c r="T100" s="257"/>
      <c r="U100" s="257"/>
      <c r="V100" s="257"/>
      <c r="W100" s="257"/>
      <c r="X100" s="257"/>
      <c r="Y100" s="257"/>
      <c r="Z100" s="258"/>
      <c r="AA100" s="85"/>
      <c r="AB100" s="27"/>
      <c r="AC100" s="85"/>
      <c r="AD100" s="27"/>
      <c r="AE100" s="85"/>
      <c r="AF100" s="27"/>
      <c r="AH100" s="287"/>
    </row>
    <row r="101" spans="4:34" outlineLevel="1">
      <c r="D101" s="83" t="str">
        <f>'Line Items'!D229</f>
        <v>Cost of Goods Sold: Fuel</v>
      </c>
      <c r="E101" s="84"/>
      <c r="F101" s="150" t="str">
        <f t="shared" si="5"/>
        <v>£000</v>
      </c>
      <c r="G101" s="257"/>
      <c r="H101" s="257"/>
      <c r="I101" s="257"/>
      <c r="J101" s="257"/>
      <c r="K101" s="257"/>
      <c r="L101" s="257"/>
      <c r="M101" s="257"/>
      <c r="N101" s="257"/>
      <c r="O101" s="257"/>
      <c r="P101" s="257"/>
      <c r="Q101" s="257"/>
      <c r="R101" s="257"/>
      <c r="S101" s="257"/>
      <c r="T101" s="257"/>
      <c r="U101" s="257"/>
      <c r="V101" s="257"/>
      <c r="W101" s="257"/>
      <c r="X101" s="257"/>
      <c r="Y101" s="257"/>
      <c r="Z101" s="258"/>
      <c r="AA101" s="85"/>
      <c r="AB101" s="27"/>
      <c r="AC101" s="85"/>
      <c r="AD101" s="27"/>
      <c r="AE101" s="85"/>
      <c r="AF101" s="27"/>
      <c r="AH101" s="287"/>
    </row>
    <row r="102" spans="4:34" outlineLevel="1">
      <c r="D102" s="83" t="str">
        <f>'Line Items'!D230</f>
        <v>Cost of Goods Sold: Contractors</v>
      </c>
      <c r="E102" s="84"/>
      <c r="F102" s="150" t="str">
        <f t="shared" si="5"/>
        <v>£000</v>
      </c>
      <c r="G102" s="257"/>
      <c r="H102" s="257"/>
      <c r="I102" s="257"/>
      <c r="J102" s="257"/>
      <c r="K102" s="257"/>
      <c r="L102" s="257"/>
      <c r="M102" s="257"/>
      <c r="N102" s="257"/>
      <c r="O102" s="257"/>
      <c r="P102" s="257"/>
      <c r="Q102" s="257"/>
      <c r="R102" s="257"/>
      <c r="S102" s="257"/>
      <c r="T102" s="257"/>
      <c r="U102" s="257"/>
      <c r="V102" s="257"/>
      <c r="W102" s="257"/>
      <c r="X102" s="257"/>
      <c r="Y102" s="257"/>
      <c r="Z102" s="258"/>
      <c r="AA102" s="85"/>
      <c r="AB102" s="27"/>
      <c r="AC102" s="85"/>
      <c r="AD102" s="27"/>
      <c r="AE102" s="85"/>
      <c r="AF102" s="27"/>
      <c r="AH102" s="287"/>
    </row>
    <row r="103" spans="4:34" outlineLevel="1">
      <c r="D103" s="83" t="str">
        <f>'Line Items'!D231</f>
        <v>Depot Operating Lease Costs</v>
      </c>
      <c r="E103" s="84"/>
      <c r="F103" s="150" t="str">
        <f t="shared" si="5"/>
        <v>£000</v>
      </c>
      <c r="G103" s="257"/>
      <c r="H103" s="257"/>
      <c r="I103" s="257"/>
      <c r="J103" s="257"/>
      <c r="K103" s="257"/>
      <c r="L103" s="257"/>
      <c r="M103" s="257"/>
      <c r="N103" s="257"/>
      <c r="O103" s="257"/>
      <c r="P103" s="257"/>
      <c r="Q103" s="257"/>
      <c r="R103" s="257"/>
      <c r="S103" s="257"/>
      <c r="T103" s="257"/>
      <c r="U103" s="257"/>
      <c r="V103" s="257"/>
      <c r="W103" s="257"/>
      <c r="X103" s="257"/>
      <c r="Y103" s="257"/>
      <c r="Z103" s="258"/>
      <c r="AA103" s="85"/>
      <c r="AB103" s="27"/>
      <c r="AC103" s="85"/>
      <c r="AD103" s="27"/>
      <c r="AE103" s="85"/>
      <c r="AF103" s="27"/>
      <c r="AH103" s="287"/>
    </row>
    <row r="104" spans="4:34" outlineLevel="1">
      <c r="D104" s="83" t="str">
        <f>'Line Items'!D232</f>
        <v>ROSCO Insurance</v>
      </c>
      <c r="E104" s="84"/>
      <c r="F104" s="150" t="str">
        <f t="shared" si="5"/>
        <v>£000</v>
      </c>
      <c r="G104" s="257"/>
      <c r="H104" s="257"/>
      <c r="I104" s="257"/>
      <c r="J104" s="257"/>
      <c r="K104" s="257"/>
      <c r="L104" s="257"/>
      <c r="M104" s="257"/>
      <c r="N104" s="257"/>
      <c r="O104" s="257"/>
      <c r="P104" s="257"/>
      <c r="Q104" s="257"/>
      <c r="R104" s="257"/>
      <c r="S104" s="257"/>
      <c r="T104" s="257"/>
      <c r="U104" s="257"/>
      <c r="V104" s="257"/>
      <c r="W104" s="257"/>
      <c r="X104" s="257"/>
      <c r="Y104" s="257"/>
      <c r="Z104" s="258"/>
      <c r="AA104" s="85"/>
      <c r="AB104" s="27"/>
      <c r="AC104" s="85"/>
      <c r="AD104" s="27"/>
      <c r="AE104" s="85"/>
      <c r="AF104" s="27"/>
      <c r="AH104" s="287"/>
    </row>
    <row r="105" spans="4:34" outlineLevel="1">
      <c r="D105" s="83" t="str">
        <f>'Line Items'!D233</f>
        <v>Infrastructure Maintenance</v>
      </c>
      <c r="E105" s="84"/>
      <c r="F105" s="150" t="str">
        <f t="shared" si="5"/>
        <v>£000</v>
      </c>
      <c r="G105" s="257"/>
      <c r="H105" s="257"/>
      <c r="I105" s="257"/>
      <c r="J105" s="257"/>
      <c r="K105" s="257"/>
      <c r="L105" s="257"/>
      <c r="M105" s="257"/>
      <c r="N105" s="257"/>
      <c r="O105" s="257"/>
      <c r="P105" s="257"/>
      <c r="Q105" s="257"/>
      <c r="R105" s="257"/>
      <c r="S105" s="257"/>
      <c r="T105" s="257"/>
      <c r="U105" s="257"/>
      <c r="V105" s="257"/>
      <c r="W105" s="257"/>
      <c r="X105" s="257"/>
      <c r="Y105" s="257"/>
      <c r="Z105" s="258"/>
      <c r="AA105" s="85"/>
      <c r="AB105" s="27"/>
      <c r="AC105" s="85"/>
      <c r="AD105" s="27"/>
      <c r="AE105" s="85"/>
      <c r="AF105" s="27"/>
      <c r="AH105" s="287"/>
    </row>
    <row r="106" spans="4:34" outlineLevel="1">
      <c r="D106" s="83" t="str">
        <f>'Line Items'!D234</f>
        <v>Other Rolling Stock Maintenance Costs</v>
      </c>
      <c r="E106" s="84"/>
      <c r="F106" s="150" t="str">
        <f t="shared" si="5"/>
        <v>£000</v>
      </c>
      <c r="G106" s="257"/>
      <c r="H106" s="257"/>
      <c r="I106" s="257"/>
      <c r="J106" s="257"/>
      <c r="K106" s="257"/>
      <c r="L106" s="257"/>
      <c r="M106" s="257"/>
      <c r="N106" s="257"/>
      <c r="O106" s="257"/>
      <c r="P106" s="257"/>
      <c r="Q106" s="257"/>
      <c r="R106" s="257"/>
      <c r="S106" s="257"/>
      <c r="T106" s="257"/>
      <c r="U106" s="257"/>
      <c r="V106" s="257"/>
      <c r="W106" s="257"/>
      <c r="X106" s="257"/>
      <c r="Y106" s="257"/>
      <c r="Z106" s="258"/>
      <c r="AA106" s="85"/>
      <c r="AB106" s="27"/>
      <c r="AC106" s="85"/>
      <c r="AD106" s="27"/>
      <c r="AE106" s="85"/>
      <c r="AF106" s="27"/>
      <c r="AH106" s="287"/>
    </row>
    <row r="107" spans="4:34" outlineLevel="1">
      <c r="D107" s="83" t="str">
        <f>'Line Items'!D235</f>
        <v>Additional Rolling Stock Maintenance (Cleaning)</v>
      </c>
      <c r="E107" s="84"/>
      <c r="F107" s="150" t="str">
        <f t="shared" si="5"/>
        <v>£000</v>
      </c>
      <c r="G107" s="257"/>
      <c r="H107" s="257"/>
      <c r="I107" s="257"/>
      <c r="J107" s="257"/>
      <c r="K107" s="257"/>
      <c r="L107" s="257"/>
      <c r="M107" s="257"/>
      <c r="N107" s="257"/>
      <c r="O107" s="257"/>
      <c r="P107" s="257"/>
      <c r="Q107" s="257"/>
      <c r="R107" s="257"/>
      <c r="S107" s="257"/>
      <c r="T107" s="257"/>
      <c r="U107" s="257"/>
      <c r="V107" s="257"/>
      <c r="W107" s="257"/>
      <c r="X107" s="257"/>
      <c r="Y107" s="257"/>
      <c r="Z107" s="258"/>
      <c r="AA107" s="85"/>
      <c r="AB107" s="27"/>
      <c r="AC107" s="85"/>
      <c r="AD107" s="27"/>
      <c r="AE107" s="85"/>
      <c r="AF107" s="27"/>
      <c r="AH107" s="287"/>
    </row>
    <row r="108" spans="4:34" outlineLevel="1">
      <c r="D108" s="83" t="str">
        <f>'Line Items'!D236</f>
        <v>Depot: Plant Maintenance</v>
      </c>
      <c r="E108" s="84"/>
      <c r="F108" s="150" t="str">
        <f t="shared" si="5"/>
        <v>£000</v>
      </c>
      <c r="G108" s="257"/>
      <c r="H108" s="257"/>
      <c r="I108" s="257"/>
      <c r="J108" s="257"/>
      <c r="K108" s="257"/>
      <c r="L108" s="257"/>
      <c r="M108" s="257"/>
      <c r="N108" s="257"/>
      <c r="O108" s="257"/>
      <c r="P108" s="257"/>
      <c r="Q108" s="257"/>
      <c r="R108" s="257"/>
      <c r="S108" s="257"/>
      <c r="T108" s="257"/>
      <c r="U108" s="257"/>
      <c r="V108" s="257"/>
      <c r="W108" s="257"/>
      <c r="X108" s="257"/>
      <c r="Y108" s="257"/>
      <c r="Z108" s="258"/>
      <c r="AA108" s="85"/>
      <c r="AB108" s="27"/>
      <c r="AC108" s="85"/>
      <c r="AD108" s="27"/>
      <c r="AE108" s="85"/>
      <c r="AF108" s="27"/>
      <c r="AH108" s="287"/>
    </row>
    <row r="109" spans="4:34" outlineLevel="1">
      <c r="D109" s="83" t="str">
        <f>'Line Items'!D237</f>
        <v>Depot: Track</v>
      </c>
      <c r="E109" s="84"/>
      <c r="F109" s="150" t="str">
        <f t="shared" si="5"/>
        <v>£000</v>
      </c>
      <c r="G109" s="257"/>
      <c r="H109" s="257"/>
      <c r="I109" s="257"/>
      <c r="J109" s="257"/>
      <c r="K109" s="257"/>
      <c r="L109" s="257"/>
      <c r="M109" s="257"/>
      <c r="N109" s="257"/>
      <c r="O109" s="257"/>
      <c r="P109" s="257"/>
      <c r="Q109" s="257"/>
      <c r="R109" s="257"/>
      <c r="S109" s="257"/>
      <c r="T109" s="257"/>
      <c r="U109" s="257"/>
      <c r="V109" s="257"/>
      <c r="W109" s="257"/>
      <c r="X109" s="257"/>
      <c r="Y109" s="257"/>
      <c r="Z109" s="258"/>
      <c r="AA109" s="85"/>
      <c r="AB109" s="27"/>
      <c r="AC109" s="85"/>
      <c r="AD109" s="27"/>
      <c r="AE109" s="85"/>
      <c r="AF109" s="27"/>
      <c r="AH109" s="287"/>
    </row>
    <row r="110" spans="4:34" outlineLevel="1">
      <c r="D110" s="83" t="str">
        <f>'Line Items'!D238</f>
        <v>Depot: Equipment</v>
      </c>
      <c r="E110" s="84"/>
      <c r="F110" s="150" t="str">
        <f t="shared" si="5"/>
        <v>£000</v>
      </c>
      <c r="G110" s="257"/>
      <c r="H110" s="257"/>
      <c r="I110" s="257"/>
      <c r="J110" s="257"/>
      <c r="K110" s="257"/>
      <c r="L110" s="257"/>
      <c r="M110" s="257"/>
      <c r="N110" s="257"/>
      <c r="O110" s="257"/>
      <c r="P110" s="257"/>
      <c r="Q110" s="257"/>
      <c r="R110" s="257"/>
      <c r="S110" s="257"/>
      <c r="T110" s="257"/>
      <c r="U110" s="257"/>
      <c r="V110" s="257"/>
      <c r="W110" s="257"/>
      <c r="X110" s="257"/>
      <c r="Y110" s="257"/>
      <c r="Z110" s="258"/>
      <c r="AA110" s="85"/>
      <c r="AB110" s="27"/>
      <c r="AC110" s="85"/>
      <c r="AD110" s="27"/>
      <c r="AE110" s="85"/>
      <c r="AF110" s="27"/>
      <c r="AH110" s="287"/>
    </row>
    <row r="111" spans="4:34" outlineLevel="1">
      <c r="D111" s="83" t="str">
        <f>'Line Items'!D239</f>
        <v>TSA/TSSSA Charge</v>
      </c>
      <c r="E111" s="84"/>
      <c r="F111" s="150" t="str">
        <f t="shared" si="5"/>
        <v>£000</v>
      </c>
      <c r="G111" s="257"/>
      <c r="H111" s="257"/>
      <c r="I111" s="257"/>
      <c r="J111" s="257"/>
      <c r="K111" s="257"/>
      <c r="L111" s="257"/>
      <c r="M111" s="257"/>
      <c r="N111" s="257"/>
      <c r="O111" s="257"/>
      <c r="P111" s="257"/>
      <c r="Q111" s="257"/>
      <c r="R111" s="257"/>
      <c r="S111" s="257"/>
      <c r="T111" s="257"/>
      <c r="U111" s="257"/>
      <c r="V111" s="257"/>
      <c r="W111" s="257"/>
      <c r="X111" s="257"/>
      <c r="Y111" s="257"/>
      <c r="Z111" s="258"/>
      <c r="AA111" s="85"/>
      <c r="AB111" s="27"/>
      <c r="AC111" s="85"/>
      <c r="AD111" s="27"/>
      <c r="AE111" s="85"/>
      <c r="AF111" s="27"/>
      <c r="AH111" s="287"/>
    </row>
    <row r="112" spans="4:34" outlineLevel="1">
      <c r="D112" s="83" t="str">
        <f>'Line Items'!D240</f>
        <v>Network Rail Charges</v>
      </c>
      <c r="E112" s="84"/>
      <c r="F112" s="150" t="str">
        <f t="shared" si="5"/>
        <v>£000</v>
      </c>
      <c r="G112" s="257"/>
      <c r="H112" s="257"/>
      <c r="I112" s="257"/>
      <c r="J112" s="257"/>
      <c r="K112" s="257"/>
      <c r="L112" s="257"/>
      <c r="M112" s="257"/>
      <c r="N112" s="257"/>
      <c r="O112" s="257"/>
      <c r="P112" s="257"/>
      <c r="Q112" s="257"/>
      <c r="R112" s="257"/>
      <c r="S112" s="257"/>
      <c r="T112" s="257"/>
      <c r="U112" s="257"/>
      <c r="V112" s="257"/>
      <c r="W112" s="257"/>
      <c r="X112" s="257"/>
      <c r="Y112" s="257"/>
      <c r="Z112" s="258"/>
      <c r="AA112" s="85"/>
      <c r="AB112" s="27"/>
      <c r="AC112" s="85"/>
      <c r="AD112" s="27"/>
      <c r="AE112" s="85"/>
      <c r="AF112" s="27"/>
      <c r="AH112" s="287"/>
    </row>
    <row r="113" spans="2:34" outlineLevel="1">
      <c r="D113" s="83" t="str">
        <f>'Line Items'!D241</f>
        <v>Materials for Heavy Maintenance Exams</v>
      </c>
      <c r="E113" s="84"/>
      <c r="F113" s="150" t="str">
        <f t="shared" si="5"/>
        <v>£000</v>
      </c>
      <c r="G113" s="257"/>
      <c r="H113" s="257"/>
      <c r="I113" s="257"/>
      <c r="J113" s="257"/>
      <c r="K113" s="257"/>
      <c r="L113" s="257"/>
      <c r="M113" s="257"/>
      <c r="N113" s="257"/>
      <c r="O113" s="257"/>
      <c r="P113" s="257"/>
      <c r="Q113" s="257"/>
      <c r="R113" s="257"/>
      <c r="S113" s="257"/>
      <c r="T113" s="257"/>
      <c r="U113" s="257"/>
      <c r="V113" s="257"/>
      <c r="W113" s="257"/>
      <c r="X113" s="257"/>
      <c r="Y113" s="257"/>
      <c r="Z113" s="258"/>
      <c r="AA113" s="85"/>
      <c r="AB113" s="27"/>
      <c r="AC113" s="85"/>
      <c r="AD113" s="27"/>
      <c r="AE113" s="85"/>
      <c r="AF113" s="27"/>
      <c r="AH113" s="287"/>
    </row>
    <row r="114" spans="2:34" outlineLevel="1">
      <c r="D114" s="83" t="str">
        <f>'Line Items'!D242</f>
        <v>Materials for Heavy Maintenance Exams - Island Line</v>
      </c>
      <c r="E114" s="84"/>
      <c r="F114" s="150" t="str">
        <f t="shared" si="5"/>
        <v>£000</v>
      </c>
      <c r="G114" s="257"/>
      <c r="H114" s="257"/>
      <c r="I114" s="257"/>
      <c r="J114" s="257"/>
      <c r="K114" s="257"/>
      <c r="L114" s="257"/>
      <c r="M114" s="257"/>
      <c r="N114" s="257"/>
      <c r="O114" s="257"/>
      <c r="P114" s="257"/>
      <c r="Q114" s="257"/>
      <c r="R114" s="257"/>
      <c r="S114" s="257"/>
      <c r="T114" s="257"/>
      <c r="U114" s="257"/>
      <c r="V114" s="257"/>
      <c r="W114" s="257"/>
      <c r="X114" s="257"/>
      <c r="Y114" s="257"/>
      <c r="Z114" s="258"/>
      <c r="AA114" s="85"/>
      <c r="AB114" s="27"/>
      <c r="AC114" s="85"/>
      <c r="AD114" s="27"/>
      <c r="AE114" s="85"/>
      <c r="AF114" s="27"/>
      <c r="AH114" s="259"/>
    </row>
    <row r="115" spans="2:34" outlineLevel="1">
      <c r="D115" s="83" t="str">
        <f>'Line Items'!D243</f>
        <v>Desiro Vandalism</v>
      </c>
      <c r="E115" s="84"/>
      <c r="F115" s="150" t="str">
        <f t="shared" si="5"/>
        <v>£000</v>
      </c>
      <c r="G115" s="257"/>
      <c r="H115" s="257"/>
      <c r="I115" s="257"/>
      <c r="J115" s="257"/>
      <c r="K115" s="257"/>
      <c r="L115" s="257"/>
      <c r="M115" s="257"/>
      <c r="N115" s="257"/>
      <c r="O115" s="257"/>
      <c r="P115" s="257"/>
      <c r="Q115" s="257"/>
      <c r="R115" s="257"/>
      <c r="S115" s="257"/>
      <c r="T115" s="257"/>
      <c r="U115" s="257"/>
      <c r="V115" s="257"/>
      <c r="W115" s="257"/>
      <c r="X115" s="257"/>
      <c r="Y115" s="257"/>
      <c r="Z115" s="258"/>
      <c r="AA115" s="85"/>
      <c r="AB115" s="27"/>
      <c r="AC115" s="85"/>
      <c r="AD115" s="27"/>
      <c r="AE115" s="85"/>
      <c r="AF115" s="27"/>
      <c r="AH115" s="259"/>
    </row>
    <row r="116" spans="2:34" outlineLevel="1">
      <c r="D116" s="83" t="str">
        <f>'Line Items'!D244</f>
        <v>[Rolling Stock Maintenance Line 25]</v>
      </c>
      <c r="E116" s="84"/>
      <c r="F116" s="150" t="str">
        <f t="shared" si="5"/>
        <v>£000</v>
      </c>
      <c r="G116" s="257"/>
      <c r="H116" s="257"/>
      <c r="I116" s="257"/>
      <c r="J116" s="257"/>
      <c r="K116" s="257"/>
      <c r="L116" s="257"/>
      <c r="M116" s="257"/>
      <c r="N116" s="257"/>
      <c r="O116" s="257"/>
      <c r="P116" s="257"/>
      <c r="Q116" s="257"/>
      <c r="R116" s="257"/>
      <c r="S116" s="257"/>
      <c r="T116" s="257"/>
      <c r="U116" s="257"/>
      <c r="V116" s="257"/>
      <c r="W116" s="257"/>
      <c r="X116" s="257"/>
      <c r="Y116" s="257"/>
      <c r="Z116" s="258"/>
      <c r="AA116" s="85"/>
      <c r="AB116" s="27"/>
      <c r="AC116" s="85"/>
      <c r="AD116" s="27"/>
      <c r="AE116" s="85"/>
      <c r="AF116" s="27"/>
      <c r="AH116" s="27"/>
    </row>
    <row r="117" spans="2:34" outlineLevel="1">
      <c r="D117" s="83" t="str">
        <f>'Line Items'!D245</f>
        <v>[Rolling Stock Maintenance Line 26]</v>
      </c>
      <c r="E117" s="84"/>
      <c r="F117" s="150" t="str">
        <f t="shared" si="5"/>
        <v>£000</v>
      </c>
      <c r="G117" s="257"/>
      <c r="H117" s="257"/>
      <c r="I117" s="257"/>
      <c r="J117" s="257"/>
      <c r="K117" s="257"/>
      <c r="L117" s="257"/>
      <c r="M117" s="257"/>
      <c r="N117" s="257"/>
      <c r="O117" s="257"/>
      <c r="P117" s="257"/>
      <c r="Q117" s="257"/>
      <c r="R117" s="257"/>
      <c r="S117" s="257"/>
      <c r="T117" s="257"/>
      <c r="U117" s="257"/>
      <c r="V117" s="257"/>
      <c r="W117" s="257"/>
      <c r="X117" s="257"/>
      <c r="Y117" s="257"/>
      <c r="Z117" s="258"/>
      <c r="AA117" s="85"/>
      <c r="AB117" s="27"/>
      <c r="AC117" s="85"/>
      <c r="AD117" s="27"/>
      <c r="AE117" s="85"/>
      <c r="AF117" s="27"/>
      <c r="AH117" s="27"/>
    </row>
    <row r="118" spans="2:34" outlineLevel="1">
      <c r="D118" s="83" t="str">
        <f>'Line Items'!D246</f>
        <v>[Rolling Stock Maintenance Line 27]</v>
      </c>
      <c r="E118" s="84"/>
      <c r="F118" s="150" t="str">
        <f t="shared" si="5"/>
        <v>£000</v>
      </c>
      <c r="G118" s="257"/>
      <c r="H118" s="257"/>
      <c r="I118" s="257"/>
      <c r="J118" s="257"/>
      <c r="K118" s="257"/>
      <c r="L118" s="257"/>
      <c r="M118" s="257"/>
      <c r="N118" s="257"/>
      <c r="O118" s="257"/>
      <c r="P118" s="257"/>
      <c r="Q118" s="257"/>
      <c r="R118" s="257"/>
      <c r="S118" s="257"/>
      <c r="T118" s="257"/>
      <c r="U118" s="257"/>
      <c r="V118" s="257"/>
      <c r="W118" s="257"/>
      <c r="X118" s="257"/>
      <c r="Y118" s="257"/>
      <c r="Z118" s="258"/>
      <c r="AA118" s="85"/>
      <c r="AB118" s="27"/>
      <c r="AC118" s="85"/>
      <c r="AD118" s="27"/>
      <c r="AE118" s="85"/>
      <c r="AF118" s="27"/>
      <c r="AH118" s="27"/>
    </row>
    <row r="119" spans="2:34" outlineLevel="1">
      <c r="D119" s="83" t="str">
        <f>'Line Items'!D247</f>
        <v>[Rolling Stock Maintenance Line 28]</v>
      </c>
      <c r="E119" s="84"/>
      <c r="F119" s="150" t="str">
        <f t="shared" si="5"/>
        <v>£000</v>
      </c>
      <c r="G119" s="257"/>
      <c r="H119" s="257"/>
      <c r="I119" s="257"/>
      <c r="J119" s="257"/>
      <c r="K119" s="257"/>
      <c r="L119" s="257"/>
      <c r="M119" s="257"/>
      <c r="N119" s="257"/>
      <c r="O119" s="257"/>
      <c r="P119" s="257"/>
      <c r="Q119" s="257"/>
      <c r="R119" s="257"/>
      <c r="S119" s="257"/>
      <c r="T119" s="257"/>
      <c r="U119" s="257"/>
      <c r="V119" s="257"/>
      <c r="W119" s="257"/>
      <c r="X119" s="257"/>
      <c r="Y119" s="257"/>
      <c r="Z119" s="258"/>
      <c r="AA119" s="85"/>
      <c r="AB119" s="27"/>
      <c r="AC119" s="85"/>
      <c r="AD119" s="27"/>
      <c r="AE119" s="85"/>
      <c r="AF119" s="27"/>
      <c r="AH119" s="27"/>
    </row>
    <row r="120" spans="2:34" outlineLevel="1">
      <c r="D120" s="83" t="str">
        <f>'Line Items'!D248</f>
        <v>[Rolling Stock Maintenance Line 29]</v>
      </c>
      <c r="E120" s="84"/>
      <c r="F120" s="150" t="str">
        <f t="shared" si="5"/>
        <v>£000</v>
      </c>
      <c r="G120" s="257"/>
      <c r="H120" s="257"/>
      <c r="I120" s="257"/>
      <c r="J120" s="257"/>
      <c r="K120" s="257"/>
      <c r="L120" s="257"/>
      <c r="M120" s="257"/>
      <c r="N120" s="257"/>
      <c r="O120" s="257"/>
      <c r="P120" s="257"/>
      <c r="Q120" s="257"/>
      <c r="R120" s="257"/>
      <c r="S120" s="257"/>
      <c r="T120" s="257"/>
      <c r="U120" s="257"/>
      <c r="V120" s="257"/>
      <c r="W120" s="257"/>
      <c r="X120" s="257"/>
      <c r="Y120" s="257"/>
      <c r="Z120" s="258"/>
      <c r="AA120" s="85"/>
      <c r="AB120" s="27"/>
      <c r="AC120" s="85"/>
      <c r="AD120" s="27"/>
      <c r="AE120" s="85"/>
      <c r="AF120" s="27"/>
      <c r="AH120" s="27"/>
    </row>
    <row r="121" spans="2:34" outlineLevel="1">
      <c r="D121" s="108" t="str">
        <f>'Line Items'!D249</f>
        <v>[Rolling Stock Maintenance Line 30]</v>
      </c>
      <c r="E121" s="110"/>
      <c r="F121" s="164" t="str">
        <f t="shared" si="5"/>
        <v>£000</v>
      </c>
      <c r="G121" s="260"/>
      <c r="H121" s="260"/>
      <c r="I121" s="260"/>
      <c r="J121" s="260"/>
      <c r="K121" s="260"/>
      <c r="L121" s="260"/>
      <c r="M121" s="260"/>
      <c r="N121" s="260"/>
      <c r="O121" s="260"/>
      <c r="P121" s="260"/>
      <c r="Q121" s="260"/>
      <c r="R121" s="260"/>
      <c r="S121" s="260"/>
      <c r="T121" s="260"/>
      <c r="U121" s="260"/>
      <c r="V121" s="260"/>
      <c r="W121" s="260"/>
      <c r="X121" s="260"/>
      <c r="Y121" s="260"/>
      <c r="Z121" s="261"/>
      <c r="AA121" s="85"/>
      <c r="AB121" s="29"/>
      <c r="AC121" s="85"/>
      <c r="AD121" s="29"/>
      <c r="AE121" s="85"/>
      <c r="AF121" s="29"/>
      <c r="AH121" s="29"/>
    </row>
    <row r="122" spans="2:34" outlineLevel="1">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2:34" outlineLevel="1">
      <c r="D123" s="262" t="str">
        <f>"Total "&amp;B90</f>
        <v>Total Rolling Stock Maintenance</v>
      </c>
      <c r="E123" s="263"/>
      <c r="F123" s="264" t="str">
        <f>F121</f>
        <v>£000</v>
      </c>
      <c r="G123" s="265">
        <f>SUM(G92:G121)</f>
        <v>0</v>
      </c>
      <c r="H123" s="265">
        <f t="shared" ref="H123:Z123" si="6">SUM(H92:H121)</f>
        <v>0</v>
      </c>
      <c r="I123" s="265">
        <f t="shared" si="6"/>
        <v>0</v>
      </c>
      <c r="J123" s="265">
        <f t="shared" si="6"/>
        <v>0</v>
      </c>
      <c r="K123" s="265">
        <f t="shared" si="6"/>
        <v>0</v>
      </c>
      <c r="L123" s="265">
        <f t="shared" si="6"/>
        <v>0</v>
      </c>
      <c r="M123" s="265">
        <f t="shared" si="6"/>
        <v>0</v>
      </c>
      <c r="N123" s="265">
        <f t="shared" si="6"/>
        <v>0</v>
      </c>
      <c r="O123" s="265">
        <f t="shared" si="6"/>
        <v>0</v>
      </c>
      <c r="P123" s="265">
        <f t="shared" si="6"/>
        <v>0</v>
      </c>
      <c r="Q123" s="265">
        <f t="shared" si="6"/>
        <v>0</v>
      </c>
      <c r="R123" s="265">
        <f t="shared" si="6"/>
        <v>0</v>
      </c>
      <c r="S123" s="265">
        <f t="shared" si="6"/>
        <v>0</v>
      </c>
      <c r="T123" s="265">
        <f t="shared" si="6"/>
        <v>0</v>
      </c>
      <c r="U123" s="265">
        <f t="shared" si="6"/>
        <v>0</v>
      </c>
      <c r="V123" s="265">
        <f t="shared" si="6"/>
        <v>0</v>
      </c>
      <c r="W123" s="265">
        <f t="shared" si="6"/>
        <v>0</v>
      </c>
      <c r="X123" s="265">
        <f t="shared" si="6"/>
        <v>0</v>
      </c>
      <c r="Y123" s="265">
        <f t="shared" si="6"/>
        <v>0</v>
      </c>
      <c r="Z123" s="266">
        <f t="shared" si="6"/>
        <v>0</v>
      </c>
      <c r="AA123" s="85"/>
      <c r="AB123" s="267">
        <f>SUM(AB92:AB121)</f>
        <v>0</v>
      </c>
      <c r="AC123" s="85"/>
      <c r="AD123" s="267">
        <f>SUM(AD92:AD121)</f>
        <v>0</v>
      </c>
      <c r="AE123" s="85"/>
      <c r="AF123" s="267">
        <f>SUM(AF92:AF121)</f>
        <v>0</v>
      </c>
      <c r="AH123" s="268"/>
    </row>
    <row r="124" spans="2:34">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2:34" ht="15">
      <c r="B125" s="99" t="str">
        <f>'Line Items'!B251</f>
        <v>Industry &amp; Professional Services</v>
      </c>
      <c r="C125" s="99"/>
      <c r="D125" s="249"/>
      <c r="E125" s="249"/>
      <c r="F125" s="99"/>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99"/>
      <c r="AH125" s="99"/>
    </row>
    <row r="126" spans="2:34" outlineLevel="1">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2:34" outlineLevel="1">
      <c r="D127" s="235" t="str">
        <f>'Line Items'!D253</f>
        <v>Train Cleaning Contract</v>
      </c>
      <c r="E127" s="251"/>
      <c r="F127" s="252" t="s">
        <v>902</v>
      </c>
      <c r="G127" s="253"/>
      <c r="H127" s="253"/>
      <c r="I127" s="253"/>
      <c r="J127" s="253"/>
      <c r="K127" s="253"/>
      <c r="L127" s="253"/>
      <c r="M127" s="253"/>
      <c r="N127" s="253"/>
      <c r="O127" s="253"/>
      <c r="P127" s="253"/>
      <c r="Q127" s="253"/>
      <c r="R127" s="253"/>
      <c r="S127" s="253"/>
      <c r="T127" s="253"/>
      <c r="U127" s="253"/>
      <c r="V127" s="253"/>
      <c r="W127" s="253"/>
      <c r="X127" s="253"/>
      <c r="Y127" s="253"/>
      <c r="Z127" s="254"/>
      <c r="AA127" s="85"/>
      <c r="AB127" s="255"/>
      <c r="AC127" s="85"/>
      <c r="AD127" s="255"/>
      <c r="AE127" s="85"/>
      <c r="AF127" s="255"/>
      <c r="AH127" s="286"/>
    </row>
    <row r="128" spans="2:34" outlineLevel="1">
      <c r="D128" s="83" t="str">
        <f>'Line Items'!D254</f>
        <v>Catering Contract</v>
      </c>
      <c r="E128" s="84"/>
      <c r="F128" s="150" t="str">
        <f>F127</f>
        <v>£000</v>
      </c>
      <c r="G128" s="257"/>
      <c r="H128" s="257"/>
      <c r="I128" s="257"/>
      <c r="J128" s="257"/>
      <c r="K128" s="257"/>
      <c r="L128" s="257"/>
      <c r="M128" s="257"/>
      <c r="N128" s="257"/>
      <c r="O128" s="257"/>
      <c r="P128" s="257"/>
      <c r="Q128" s="257"/>
      <c r="R128" s="257"/>
      <c r="S128" s="257"/>
      <c r="T128" s="257"/>
      <c r="U128" s="257"/>
      <c r="V128" s="257"/>
      <c r="W128" s="257"/>
      <c r="X128" s="257"/>
      <c r="Y128" s="257"/>
      <c r="Z128" s="258"/>
      <c r="AA128" s="85"/>
      <c r="AB128" s="27"/>
      <c r="AC128" s="85"/>
      <c r="AD128" s="27"/>
      <c r="AE128" s="85"/>
      <c r="AF128" s="27"/>
      <c r="AH128" s="287"/>
    </row>
    <row r="129" spans="4:34" outlineLevel="1">
      <c r="D129" s="83" t="str">
        <f>'Line Items'!D255</f>
        <v>Contractor Charges Other</v>
      </c>
      <c r="E129" s="84"/>
      <c r="F129" s="150" t="str">
        <f t="shared" ref="F129:F156" si="7">F128</f>
        <v>£000</v>
      </c>
      <c r="G129" s="257"/>
      <c r="H129" s="257"/>
      <c r="I129" s="257"/>
      <c r="J129" s="257"/>
      <c r="K129" s="257"/>
      <c r="L129" s="257"/>
      <c r="M129" s="257"/>
      <c r="N129" s="257"/>
      <c r="O129" s="257"/>
      <c r="P129" s="257"/>
      <c r="Q129" s="257"/>
      <c r="R129" s="257"/>
      <c r="S129" s="257"/>
      <c r="T129" s="257"/>
      <c r="U129" s="257"/>
      <c r="V129" s="257"/>
      <c r="W129" s="257"/>
      <c r="X129" s="257"/>
      <c r="Y129" s="257"/>
      <c r="Z129" s="258"/>
      <c r="AA129" s="85"/>
      <c r="AB129" s="27"/>
      <c r="AC129" s="85"/>
      <c r="AD129" s="27"/>
      <c r="AE129" s="85"/>
      <c r="AF129" s="27"/>
      <c r="AH129" s="287"/>
    </row>
    <row r="130" spans="4:34" outlineLevel="1">
      <c r="D130" s="83" t="str">
        <f>'Line Items'!D256</f>
        <v>Professional fees: Auditor</v>
      </c>
      <c r="E130" s="84"/>
      <c r="F130" s="150" t="str">
        <f t="shared" si="7"/>
        <v>£000</v>
      </c>
      <c r="G130" s="257"/>
      <c r="H130" s="257"/>
      <c r="I130" s="257"/>
      <c r="J130" s="257"/>
      <c r="K130" s="257"/>
      <c r="L130" s="257"/>
      <c r="M130" s="257"/>
      <c r="N130" s="257"/>
      <c r="O130" s="257"/>
      <c r="P130" s="257"/>
      <c r="Q130" s="257"/>
      <c r="R130" s="257"/>
      <c r="S130" s="257"/>
      <c r="T130" s="257"/>
      <c r="U130" s="257"/>
      <c r="V130" s="257"/>
      <c r="W130" s="257"/>
      <c r="X130" s="257"/>
      <c r="Y130" s="257"/>
      <c r="Z130" s="258"/>
      <c r="AA130" s="85"/>
      <c r="AB130" s="27"/>
      <c r="AC130" s="85"/>
      <c r="AD130" s="27"/>
      <c r="AE130" s="85"/>
      <c r="AF130" s="27"/>
      <c r="AH130" s="287"/>
    </row>
    <row r="131" spans="4:34" outlineLevel="1">
      <c r="D131" s="83" t="str">
        <f>'Line Items'!D257</f>
        <v>Professional fees: Legal</v>
      </c>
      <c r="E131" s="84"/>
      <c r="F131" s="150" t="str">
        <f t="shared" si="7"/>
        <v>£000</v>
      </c>
      <c r="G131" s="257"/>
      <c r="H131" s="257"/>
      <c r="I131" s="257"/>
      <c r="J131" s="257"/>
      <c r="K131" s="257"/>
      <c r="L131" s="257"/>
      <c r="M131" s="257"/>
      <c r="N131" s="257"/>
      <c r="O131" s="257"/>
      <c r="P131" s="257"/>
      <c r="Q131" s="257"/>
      <c r="R131" s="257"/>
      <c r="S131" s="257"/>
      <c r="T131" s="257"/>
      <c r="U131" s="257"/>
      <c r="V131" s="257"/>
      <c r="W131" s="257"/>
      <c r="X131" s="257"/>
      <c r="Y131" s="257"/>
      <c r="Z131" s="258"/>
      <c r="AA131" s="85"/>
      <c r="AB131" s="27"/>
      <c r="AC131" s="85"/>
      <c r="AD131" s="27"/>
      <c r="AE131" s="85"/>
      <c r="AF131" s="27"/>
      <c r="AH131" s="287"/>
    </row>
    <row r="132" spans="4:34" outlineLevel="1">
      <c r="D132" s="83" t="str">
        <f>'Line Items'!D258</f>
        <v>Professional fees: Other</v>
      </c>
      <c r="E132" s="84"/>
      <c r="F132" s="150" t="str">
        <f t="shared" si="7"/>
        <v>£000</v>
      </c>
      <c r="G132" s="257"/>
      <c r="H132" s="257"/>
      <c r="I132" s="257"/>
      <c r="J132" s="257"/>
      <c r="K132" s="257"/>
      <c r="L132" s="257"/>
      <c r="M132" s="257"/>
      <c r="N132" s="257"/>
      <c r="O132" s="257"/>
      <c r="P132" s="257"/>
      <c r="Q132" s="257"/>
      <c r="R132" s="257"/>
      <c r="S132" s="257"/>
      <c r="T132" s="257"/>
      <c r="U132" s="257"/>
      <c r="V132" s="257"/>
      <c r="W132" s="257"/>
      <c r="X132" s="257"/>
      <c r="Y132" s="257"/>
      <c r="Z132" s="258"/>
      <c r="AA132" s="85"/>
      <c r="AB132" s="27"/>
      <c r="AC132" s="85"/>
      <c r="AD132" s="27"/>
      <c r="AE132" s="85"/>
      <c r="AF132" s="27"/>
      <c r="AH132" s="287"/>
    </row>
    <row r="133" spans="4:34" outlineLevel="1">
      <c r="D133" s="83" t="str">
        <f>'Line Items'!D259</f>
        <v>ATOC Subscriptions</v>
      </c>
      <c r="E133" s="84"/>
      <c r="F133" s="150" t="str">
        <f t="shared" si="7"/>
        <v>£000</v>
      </c>
      <c r="G133" s="257"/>
      <c r="H133" s="257"/>
      <c r="I133" s="257"/>
      <c r="J133" s="257"/>
      <c r="K133" s="257"/>
      <c r="L133" s="257"/>
      <c r="M133" s="257"/>
      <c r="N133" s="257"/>
      <c r="O133" s="257"/>
      <c r="P133" s="257"/>
      <c r="Q133" s="257"/>
      <c r="R133" s="257"/>
      <c r="S133" s="257"/>
      <c r="T133" s="257"/>
      <c r="U133" s="257"/>
      <c r="V133" s="257"/>
      <c r="W133" s="257"/>
      <c r="X133" s="257"/>
      <c r="Y133" s="257"/>
      <c r="Z133" s="258"/>
      <c r="AA133" s="85"/>
      <c r="AB133" s="27"/>
      <c r="AC133" s="85"/>
      <c r="AD133" s="27"/>
      <c r="AE133" s="85"/>
      <c r="AF133" s="27"/>
      <c r="AH133" s="287"/>
    </row>
    <row r="134" spans="4:34" outlineLevel="1">
      <c r="D134" s="83" t="str">
        <f>'Line Items'!D260</f>
        <v>British Transport Police</v>
      </c>
      <c r="E134" s="84"/>
      <c r="F134" s="150" t="str">
        <f t="shared" si="7"/>
        <v>£000</v>
      </c>
      <c r="G134" s="257"/>
      <c r="H134" s="257"/>
      <c r="I134" s="257"/>
      <c r="J134" s="257"/>
      <c r="K134" s="257"/>
      <c r="L134" s="257"/>
      <c r="M134" s="257"/>
      <c r="N134" s="257"/>
      <c r="O134" s="257"/>
      <c r="P134" s="257"/>
      <c r="Q134" s="257"/>
      <c r="R134" s="257"/>
      <c r="S134" s="257"/>
      <c r="T134" s="257"/>
      <c r="U134" s="257"/>
      <c r="V134" s="257"/>
      <c r="W134" s="257"/>
      <c r="X134" s="257"/>
      <c r="Y134" s="257"/>
      <c r="Z134" s="258"/>
      <c r="AA134" s="85"/>
      <c r="AB134" s="27"/>
      <c r="AC134" s="85"/>
      <c r="AD134" s="27"/>
      <c r="AE134" s="85"/>
      <c r="AF134" s="27"/>
      <c r="AH134" s="287"/>
    </row>
    <row r="135" spans="4:34" outlineLevel="1">
      <c r="D135" s="83" t="str">
        <f>'Line Items'!D261</f>
        <v>Hire of Taxis</v>
      </c>
      <c r="E135" s="84"/>
      <c r="F135" s="150" t="str">
        <f t="shared" si="7"/>
        <v>£000</v>
      </c>
      <c r="G135" s="257"/>
      <c r="H135" s="257"/>
      <c r="I135" s="257"/>
      <c r="J135" s="257"/>
      <c r="K135" s="257"/>
      <c r="L135" s="257"/>
      <c r="M135" s="257"/>
      <c r="N135" s="257"/>
      <c r="O135" s="257"/>
      <c r="P135" s="257"/>
      <c r="Q135" s="257"/>
      <c r="R135" s="257"/>
      <c r="S135" s="257"/>
      <c r="T135" s="257"/>
      <c r="U135" s="257"/>
      <c r="V135" s="257"/>
      <c r="W135" s="257"/>
      <c r="X135" s="257"/>
      <c r="Y135" s="257"/>
      <c r="Z135" s="258"/>
      <c r="AA135" s="85"/>
      <c r="AB135" s="27"/>
      <c r="AC135" s="85"/>
      <c r="AD135" s="27"/>
      <c r="AE135" s="85"/>
      <c r="AF135" s="27"/>
      <c r="AH135" s="287"/>
    </row>
    <row r="136" spans="4:34" outlineLevel="1">
      <c r="D136" s="83" t="str">
        <f>'Line Items'!D262</f>
        <v>Hire of Buses</v>
      </c>
      <c r="E136" s="84"/>
      <c r="F136" s="150" t="str">
        <f t="shared" si="7"/>
        <v>£000</v>
      </c>
      <c r="G136" s="257"/>
      <c r="H136" s="257"/>
      <c r="I136" s="257"/>
      <c r="J136" s="257"/>
      <c r="K136" s="257"/>
      <c r="L136" s="257"/>
      <c r="M136" s="257"/>
      <c r="N136" s="257"/>
      <c r="O136" s="257"/>
      <c r="P136" s="257"/>
      <c r="Q136" s="257"/>
      <c r="R136" s="257"/>
      <c r="S136" s="257"/>
      <c r="T136" s="257"/>
      <c r="U136" s="257"/>
      <c r="V136" s="257"/>
      <c r="W136" s="257"/>
      <c r="X136" s="257"/>
      <c r="Y136" s="257"/>
      <c r="Z136" s="258"/>
      <c r="AA136" s="85"/>
      <c r="AB136" s="27"/>
      <c r="AC136" s="85"/>
      <c r="AD136" s="27"/>
      <c r="AE136" s="85"/>
      <c r="AF136" s="27"/>
      <c r="AH136" s="287"/>
    </row>
    <row r="137" spans="4:34" outlineLevel="1">
      <c r="D137" s="83" t="str">
        <f>'Line Items'!D263</f>
        <v>Community Rail Partnership (CRP)</v>
      </c>
      <c r="E137" s="84"/>
      <c r="F137" s="150" t="str">
        <f t="shared" si="7"/>
        <v>£000</v>
      </c>
      <c r="G137" s="257"/>
      <c r="H137" s="257"/>
      <c r="I137" s="257"/>
      <c r="J137" s="257"/>
      <c r="K137" s="257"/>
      <c r="L137" s="257"/>
      <c r="M137" s="257"/>
      <c r="N137" s="257"/>
      <c r="O137" s="257"/>
      <c r="P137" s="257"/>
      <c r="Q137" s="257"/>
      <c r="R137" s="257"/>
      <c r="S137" s="257"/>
      <c r="T137" s="257"/>
      <c r="U137" s="257"/>
      <c r="V137" s="257"/>
      <c r="W137" s="257"/>
      <c r="X137" s="257"/>
      <c r="Y137" s="257"/>
      <c r="Z137" s="258"/>
      <c r="AA137" s="85"/>
      <c r="AB137" s="27"/>
      <c r="AC137" s="85"/>
      <c r="AD137" s="27"/>
      <c r="AE137" s="85"/>
      <c r="AF137" s="27"/>
      <c r="AH137" s="287"/>
    </row>
    <row r="138" spans="4:34" outlineLevel="1">
      <c r="D138" s="83" t="str">
        <f>'Line Items'!D264</f>
        <v>[Industry, Professional Services &amp; Contractor Charges Line 12]</v>
      </c>
      <c r="E138" s="84"/>
      <c r="F138" s="150" t="str">
        <f t="shared" si="7"/>
        <v>£000</v>
      </c>
      <c r="G138" s="257"/>
      <c r="H138" s="257"/>
      <c r="I138" s="257"/>
      <c r="J138" s="257"/>
      <c r="K138" s="257"/>
      <c r="L138" s="257"/>
      <c r="M138" s="257"/>
      <c r="N138" s="257"/>
      <c r="O138" s="257"/>
      <c r="P138" s="257"/>
      <c r="Q138" s="257"/>
      <c r="R138" s="257"/>
      <c r="S138" s="257"/>
      <c r="T138" s="257"/>
      <c r="U138" s="257"/>
      <c r="V138" s="257"/>
      <c r="W138" s="257"/>
      <c r="X138" s="257"/>
      <c r="Y138" s="257"/>
      <c r="Z138" s="258"/>
      <c r="AA138" s="85"/>
      <c r="AB138" s="27"/>
      <c r="AC138" s="85"/>
      <c r="AD138" s="27"/>
      <c r="AE138" s="85"/>
      <c r="AF138" s="27"/>
      <c r="AH138" s="27"/>
    </row>
    <row r="139" spans="4:34" outlineLevel="1">
      <c r="D139" s="83" t="str">
        <f>'Line Items'!D265</f>
        <v>[Industry, Professional Services &amp; Contractor Charges Line 13]</v>
      </c>
      <c r="E139" s="84"/>
      <c r="F139" s="150" t="str">
        <f t="shared" si="7"/>
        <v>£000</v>
      </c>
      <c r="G139" s="257"/>
      <c r="H139" s="257"/>
      <c r="I139" s="257"/>
      <c r="J139" s="257"/>
      <c r="K139" s="257"/>
      <c r="L139" s="257"/>
      <c r="M139" s="257"/>
      <c r="N139" s="257"/>
      <c r="O139" s="257"/>
      <c r="P139" s="257"/>
      <c r="Q139" s="257"/>
      <c r="R139" s="257"/>
      <c r="S139" s="257"/>
      <c r="T139" s="257"/>
      <c r="U139" s="257"/>
      <c r="V139" s="257"/>
      <c r="W139" s="257"/>
      <c r="X139" s="257"/>
      <c r="Y139" s="257"/>
      <c r="Z139" s="258"/>
      <c r="AA139" s="85"/>
      <c r="AB139" s="27"/>
      <c r="AC139" s="85"/>
      <c r="AD139" s="27"/>
      <c r="AE139" s="85"/>
      <c r="AF139" s="27"/>
      <c r="AH139" s="27"/>
    </row>
    <row r="140" spans="4:34" outlineLevel="1">
      <c r="D140" s="83" t="str">
        <f>'Line Items'!D266</f>
        <v>[Industry, Professional Services &amp; Contractor Charges Line 14]</v>
      </c>
      <c r="E140" s="84"/>
      <c r="F140" s="150" t="str">
        <f t="shared" si="7"/>
        <v>£000</v>
      </c>
      <c r="G140" s="257"/>
      <c r="H140" s="257"/>
      <c r="I140" s="257"/>
      <c r="J140" s="257"/>
      <c r="K140" s="257"/>
      <c r="L140" s="257"/>
      <c r="M140" s="257"/>
      <c r="N140" s="257"/>
      <c r="O140" s="257"/>
      <c r="P140" s="257"/>
      <c r="Q140" s="257"/>
      <c r="R140" s="257"/>
      <c r="S140" s="257"/>
      <c r="T140" s="257"/>
      <c r="U140" s="257"/>
      <c r="V140" s="257"/>
      <c r="W140" s="257"/>
      <c r="X140" s="257"/>
      <c r="Y140" s="257"/>
      <c r="Z140" s="258"/>
      <c r="AA140" s="85"/>
      <c r="AB140" s="27"/>
      <c r="AC140" s="85"/>
      <c r="AD140" s="27"/>
      <c r="AE140" s="85"/>
      <c r="AF140" s="27"/>
      <c r="AH140" s="27"/>
    </row>
    <row r="141" spans="4:34" outlineLevel="1">
      <c r="D141" s="83" t="str">
        <f>'Line Items'!D267</f>
        <v>Customer and Communities Improvement Fund (CCIF)</v>
      </c>
      <c r="E141" s="84"/>
      <c r="F141" s="150" t="str">
        <f t="shared" si="7"/>
        <v>£000</v>
      </c>
      <c r="G141" s="257"/>
      <c r="H141" s="257"/>
      <c r="I141" s="257"/>
      <c r="J141" s="257"/>
      <c r="K141" s="257"/>
      <c r="L141" s="257"/>
      <c r="M141" s="257"/>
      <c r="N141" s="257"/>
      <c r="O141" s="257"/>
      <c r="P141" s="257"/>
      <c r="Q141" s="257"/>
      <c r="R141" s="257"/>
      <c r="S141" s="257"/>
      <c r="T141" s="257"/>
      <c r="U141" s="257"/>
      <c r="V141" s="257"/>
      <c r="W141" s="257"/>
      <c r="X141" s="257"/>
      <c r="Y141" s="257"/>
      <c r="Z141" s="258"/>
      <c r="AA141" s="85"/>
      <c r="AB141" s="27"/>
      <c r="AC141" s="85"/>
      <c r="AD141" s="27"/>
      <c r="AE141" s="85"/>
      <c r="AF141" s="27"/>
      <c r="AH141" s="287"/>
    </row>
    <row r="142" spans="4:34" outlineLevel="1">
      <c r="D142" s="83" t="str">
        <f>'Line Items'!D268</f>
        <v>[Industry, Professional Services &amp; Contractor Charges Line 16]</v>
      </c>
      <c r="E142" s="84"/>
      <c r="F142" s="150" t="str">
        <f t="shared" si="7"/>
        <v>£000</v>
      </c>
      <c r="G142" s="257"/>
      <c r="H142" s="257"/>
      <c r="I142" s="257"/>
      <c r="J142" s="257"/>
      <c r="K142" s="257"/>
      <c r="L142" s="257"/>
      <c r="M142" s="257"/>
      <c r="N142" s="257"/>
      <c r="O142" s="257"/>
      <c r="P142" s="257"/>
      <c r="Q142" s="257"/>
      <c r="R142" s="257"/>
      <c r="S142" s="257"/>
      <c r="T142" s="257"/>
      <c r="U142" s="257"/>
      <c r="V142" s="257"/>
      <c r="W142" s="257"/>
      <c r="X142" s="257"/>
      <c r="Y142" s="257"/>
      <c r="Z142" s="258"/>
      <c r="AA142" s="85"/>
      <c r="AB142" s="27"/>
      <c r="AC142" s="85"/>
      <c r="AD142" s="27"/>
      <c r="AE142" s="85"/>
      <c r="AF142" s="27"/>
      <c r="AH142" s="27"/>
    </row>
    <row r="143" spans="4:34" outlineLevel="1">
      <c r="D143" s="83" t="str">
        <f>'Line Items'!D269</f>
        <v>[Industry, Professional Services &amp; Contractor Charges Line 17]</v>
      </c>
      <c r="E143" s="84"/>
      <c r="F143" s="150" t="str">
        <f t="shared" si="7"/>
        <v>£000</v>
      </c>
      <c r="G143" s="257"/>
      <c r="H143" s="257"/>
      <c r="I143" s="257"/>
      <c r="J143" s="257"/>
      <c r="K143" s="257"/>
      <c r="L143" s="257"/>
      <c r="M143" s="257"/>
      <c r="N143" s="257"/>
      <c r="O143" s="257"/>
      <c r="P143" s="257"/>
      <c r="Q143" s="257"/>
      <c r="R143" s="257"/>
      <c r="S143" s="257"/>
      <c r="T143" s="257"/>
      <c r="U143" s="257"/>
      <c r="V143" s="257"/>
      <c r="W143" s="257"/>
      <c r="X143" s="257"/>
      <c r="Y143" s="257"/>
      <c r="Z143" s="258"/>
      <c r="AA143" s="85"/>
      <c r="AB143" s="27"/>
      <c r="AC143" s="85"/>
      <c r="AD143" s="27"/>
      <c r="AE143" s="85"/>
      <c r="AF143" s="27"/>
      <c r="AH143" s="27"/>
    </row>
    <row r="144" spans="4:34" outlineLevel="1">
      <c r="D144" s="83" t="str">
        <f>'Line Items'!D270</f>
        <v>[Industry, Professional Services &amp; Contractor Charges Line 18]</v>
      </c>
      <c r="E144" s="84"/>
      <c r="F144" s="150" t="str">
        <f t="shared" si="7"/>
        <v>£000</v>
      </c>
      <c r="G144" s="257"/>
      <c r="H144" s="257"/>
      <c r="I144" s="257"/>
      <c r="J144" s="257"/>
      <c r="K144" s="257"/>
      <c r="L144" s="257"/>
      <c r="M144" s="257"/>
      <c r="N144" s="257"/>
      <c r="O144" s="257"/>
      <c r="P144" s="257"/>
      <c r="Q144" s="257"/>
      <c r="R144" s="257"/>
      <c r="S144" s="257"/>
      <c r="T144" s="257"/>
      <c r="U144" s="257"/>
      <c r="V144" s="257"/>
      <c r="W144" s="257"/>
      <c r="X144" s="257"/>
      <c r="Y144" s="257"/>
      <c r="Z144" s="258"/>
      <c r="AA144" s="85"/>
      <c r="AB144" s="27"/>
      <c r="AC144" s="85"/>
      <c r="AD144" s="27"/>
      <c r="AE144" s="85"/>
      <c r="AF144" s="27"/>
      <c r="AH144" s="27"/>
    </row>
    <row r="145" spans="2:34" outlineLevel="1">
      <c r="D145" s="83" t="str">
        <f>'Line Items'!D271</f>
        <v>[Industry, Professional Services &amp; Contractor Charges Line 19]</v>
      </c>
      <c r="E145" s="84"/>
      <c r="F145" s="150" t="str">
        <f t="shared" si="7"/>
        <v>£000</v>
      </c>
      <c r="G145" s="257"/>
      <c r="H145" s="257"/>
      <c r="I145" s="257"/>
      <c r="J145" s="257"/>
      <c r="K145" s="257"/>
      <c r="L145" s="257"/>
      <c r="M145" s="257"/>
      <c r="N145" s="257"/>
      <c r="O145" s="257"/>
      <c r="P145" s="257"/>
      <c r="Q145" s="257"/>
      <c r="R145" s="257"/>
      <c r="S145" s="257"/>
      <c r="T145" s="257"/>
      <c r="U145" s="257"/>
      <c r="V145" s="257"/>
      <c r="W145" s="257"/>
      <c r="X145" s="257"/>
      <c r="Y145" s="257"/>
      <c r="Z145" s="258"/>
      <c r="AA145" s="85"/>
      <c r="AB145" s="27"/>
      <c r="AC145" s="85"/>
      <c r="AD145" s="27"/>
      <c r="AE145" s="85"/>
      <c r="AF145" s="27"/>
      <c r="AH145" s="27"/>
    </row>
    <row r="146" spans="2:34" outlineLevel="1">
      <c r="D146" s="83" t="str">
        <f>'Line Items'!D272</f>
        <v>[Industry, Professional Services &amp; Contractor Charges Line 20]</v>
      </c>
      <c r="E146" s="84"/>
      <c r="F146" s="150" t="str">
        <f t="shared" si="7"/>
        <v>£000</v>
      </c>
      <c r="G146" s="257"/>
      <c r="H146" s="257"/>
      <c r="I146" s="257"/>
      <c r="J146" s="257"/>
      <c r="K146" s="257"/>
      <c r="L146" s="257"/>
      <c r="M146" s="257"/>
      <c r="N146" s="257"/>
      <c r="O146" s="257"/>
      <c r="P146" s="257"/>
      <c r="Q146" s="257"/>
      <c r="R146" s="257"/>
      <c r="S146" s="257"/>
      <c r="T146" s="257"/>
      <c r="U146" s="257"/>
      <c r="V146" s="257"/>
      <c r="W146" s="257"/>
      <c r="X146" s="257"/>
      <c r="Y146" s="257"/>
      <c r="Z146" s="258"/>
      <c r="AA146" s="85"/>
      <c r="AB146" s="27"/>
      <c r="AC146" s="85"/>
      <c r="AD146" s="27"/>
      <c r="AE146" s="85"/>
      <c r="AF146" s="27"/>
      <c r="AH146" s="27"/>
    </row>
    <row r="147" spans="2:34" outlineLevel="1">
      <c r="D147" s="83" t="str">
        <f>'Line Items'!D273</f>
        <v>[Industry, Professional Services &amp; Contractor Charges Line 21]</v>
      </c>
      <c r="E147" s="84"/>
      <c r="F147" s="150" t="str">
        <f t="shared" si="7"/>
        <v>£000</v>
      </c>
      <c r="G147" s="257"/>
      <c r="H147" s="257"/>
      <c r="I147" s="257"/>
      <c r="J147" s="257"/>
      <c r="K147" s="257"/>
      <c r="L147" s="257"/>
      <c r="M147" s="257"/>
      <c r="N147" s="257"/>
      <c r="O147" s="257"/>
      <c r="P147" s="257"/>
      <c r="Q147" s="257"/>
      <c r="R147" s="257"/>
      <c r="S147" s="257"/>
      <c r="T147" s="257"/>
      <c r="U147" s="257"/>
      <c r="V147" s="257"/>
      <c r="W147" s="257"/>
      <c r="X147" s="257"/>
      <c r="Y147" s="257"/>
      <c r="Z147" s="258"/>
      <c r="AA147" s="85"/>
      <c r="AB147" s="27"/>
      <c r="AC147" s="85"/>
      <c r="AD147" s="27"/>
      <c r="AE147" s="85"/>
      <c r="AF147" s="27"/>
      <c r="AH147" s="27"/>
    </row>
    <row r="148" spans="2:34" outlineLevel="1">
      <c r="D148" s="83" t="str">
        <f>'Line Items'!D274</f>
        <v>[Industry, Professional Services &amp; Contractor Charges Line 22]</v>
      </c>
      <c r="E148" s="84"/>
      <c r="F148" s="150" t="str">
        <f t="shared" si="7"/>
        <v>£000</v>
      </c>
      <c r="G148" s="257"/>
      <c r="H148" s="257"/>
      <c r="I148" s="257"/>
      <c r="J148" s="257"/>
      <c r="K148" s="257"/>
      <c r="L148" s="257"/>
      <c r="M148" s="257"/>
      <c r="N148" s="257"/>
      <c r="O148" s="257"/>
      <c r="P148" s="257"/>
      <c r="Q148" s="257"/>
      <c r="R148" s="257"/>
      <c r="S148" s="257"/>
      <c r="T148" s="257"/>
      <c r="U148" s="257"/>
      <c r="V148" s="257"/>
      <c r="W148" s="257"/>
      <c r="X148" s="257"/>
      <c r="Y148" s="257"/>
      <c r="Z148" s="258"/>
      <c r="AA148" s="85"/>
      <c r="AB148" s="27"/>
      <c r="AC148" s="85"/>
      <c r="AD148" s="27"/>
      <c r="AE148" s="85"/>
      <c r="AF148" s="27"/>
      <c r="AH148" s="27"/>
    </row>
    <row r="149" spans="2:34" outlineLevel="1">
      <c r="D149" s="83" t="str">
        <f>'Line Items'!D275</f>
        <v>[Industry, Professional Services &amp; Contractor Charges Line 23]</v>
      </c>
      <c r="E149" s="84"/>
      <c r="F149" s="150" t="str">
        <f t="shared" si="7"/>
        <v>£000</v>
      </c>
      <c r="G149" s="257"/>
      <c r="H149" s="257"/>
      <c r="I149" s="257"/>
      <c r="J149" s="257"/>
      <c r="K149" s="257"/>
      <c r="L149" s="257"/>
      <c r="M149" s="257"/>
      <c r="N149" s="257"/>
      <c r="O149" s="257"/>
      <c r="P149" s="257"/>
      <c r="Q149" s="257"/>
      <c r="R149" s="257"/>
      <c r="S149" s="257"/>
      <c r="T149" s="257"/>
      <c r="U149" s="257"/>
      <c r="V149" s="257"/>
      <c r="W149" s="257"/>
      <c r="X149" s="257"/>
      <c r="Y149" s="257"/>
      <c r="Z149" s="258"/>
      <c r="AA149" s="85"/>
      <c r="AB149" s="27"/>
      <c r="AC149" s="85"/>
      <c r="AD149" s="27"/>
      <c r="AE149" s="85"/>
      <c r="AF149" s="27"/>
      <c r="AH149" s="27"/>
    </row>
    <row r="150" spans="2:34" outlineLevel="1">
      <c r="D150" s="83" t="str">
        <f>'Line Items'!D276</f>
        <v>[Industry, Professional Services &amp; Contractor Charges Line 24]</v>
      </c>
      <c r="E150" s="84"/>
      <c r="F150" s="150" t="str">
        <f t="shared" si="7"/>
        <v>£000</v>
      </c>
      <c r="G150" s="257"/>
      <c r="H150" s="257"/>
      <c r="I150" s="257"/>
      <c r="J150" s="257"/>
      <c r="K150" s="257"/>
      <c r="L150" s="257"/>
      <c r="M150" s="257"/>
      <c r="N150" s="257"/>
      <c r="O150" s="257"/>
      <c r="P150" s="257"/>
      <c r="Q150" s="257"/>
      <c r="R150" s="257"/>
      <c r="S150" s="257"/>
      <c r="T150" s="257"/>
      <c r="U150" s="257"/>
      <c r="V150" s="257"/>
      <c r="W150" s="257"/>
      <c r="X150" s="257"/>
      <c r="Y150" s="257"/>
      <c r="Z150" s="258"/>
      <c r="AA150" s="85"/>
      <c r="AB150" s="27"/>
      <c r="AC150" s="85"/>
      <c r="AD150" s="27"/>
      <c r="AE150" s="85"/>
      <c r="AF150" s="27"/>
      <c r="AH150" s="27"/>
    </row>
    <row r="151" spans="2:34" outlineLevel="1">
      <c r="D151" s="83" t="str">
        <f>'Line Items'!D277</f>
        <v>[Industry, Professional Services &amp; Contractor Charges Line 25]</v>
      </c>
      <c r="E151" s="84"/>
      <c r="F151" s="150" t="str">
        <f t="shared" si="7"/>
        <v>£000</v>
      </c>
      <c r="G151" s="257"/>
      <c r="H151" s="257"/>
      <c r="I151" s="257"/>
      <c r="J151" s="257"/>
      <c r="K151" s="257"/>
      <c r="L151" s="257"/>
      <c r="M151" s="257"/>
      <c r="N151" s="257"/>
      <c r="O151" s="257"/>
      <c r="P151" s="257"/>
      <c r="Q151" s="257"/>
      <c r="R151" s="257"/>
      <c r="S151" s="257"/>
      <c r="T151" s="257"/>
      <c r="U151" s="257"/>
      <c r="V151" s="257"/>
      <c r="W151" s="257"/>
      <c r="X151" s="257"/>
      <c r="Y151" s="257"/>
      <c r="Z151" s="258"/>
      <c r="AA151" s="85"/>
      <c r="AB151" s="27"/>
      <c r="AC151" s="85"/>
      <c r="AD151" s="27"/>
      <c r="AE151" s="85"/>
      <c r="AF151" s="27"/>
      <c r="AH151" s="27"/>
    </row>
    <row r="152" spans="2:34" outlineLevel="1">
      <c r="D152" s="83" t="str">
        <f>'Line Items'!D278</f>
        <v>[Industry, Professional Services &amp; Contractor Charges Line 26]</v>
      </c>
      <c r="E152" s="84"/>
      <c r="F152" s="150" t="str">
        <f t="shared" si="7"/>
        <v>£000</v>
      </c>
      <c r="G152" s="257"/>
      <c r="H152" s="257"/>
      <c r="I152" s="257"/>
      <c r="J152" s="257"/>
      <c r="K152" s="257"/>
      <c r="L152" s="257"/>
      <c r="M152" s="257"/>
      <c r="N152" s="257"/>
      <c r="O152" s="257"/>
      <c r="P152" s="257"/>
      <c r="Q152" s="257"/>
      <c r="R152" s="257"/>
      <c r="S152" s="257"/>
      <c r="T152" s="257"/>
      <c r="U152" s="257"/>
      <c r="V152" s="257"/>
      <c r="W152" s="257"/>
      <c r="X152" s="257"/>
      <c r="Y152" s="257"/>
      <c r="Z152" s="258"/>
      <c r="AA152" s="85"/>
      <c r="AB152" s="27"/>
      <c r="AC152" s="85"/>
      <c r="AD152" s="27"/>
      <c r="AE152" s="85"/>
      <c r="AF152" s="27"/>
      <c r="AH152" s="27"/>
    </row>
    <row r="153" spans="2:34" outlineLevel="1">
      <c r="D153" s="83" t="str">
        <f>'Line Items'!D279</f>
        <v>[Industry, Professional Services &amp; Contractor Charges Line 27]</v>
      </c>
      <c r="E153" s="84"/>
      <c r="F153" s="150" t="str">
        <f t="shared" si="7"/>
        <v>£000</v>
      </c>
      <c r="G153" s="257"/>
      <c r="H153" s="257"/>
      <c r="I153" s="257"/>
      <c r="J153" s="257"/>
      <c r="K153" s="257"/>
      <c r="L153" s="257"/>
      <c r="M153" s="257"/>
      <c r="N153" s="257"/>
      <c r="O153" s="257"/>
      <c r="P153" s="257"/>
      <c r="Q153" s="257"/>
      <c r="R153" s="257"/>
      <c r="S153" s="257"/>
      <c r="T153" s="257"/>
      <c r="U153" s="257"/>
      <c r="V153" s="257"/>
      <c r="W153" s="257"/>
      <c r="X153" s="257"/>
      <c r="Y153" s="257"/>
      <c r="Z153" s="258"/>
      <c r="AA153" s="85"/>
      <c r="AB153" s="27"/>
      <c r="AC153" s="85"/>
      <c r="AD153" s="27"/>
      <c r="AE153" s="85"/>
      <c r="AF153" s="27"/>
      <c r="AH153" s="27"/>
    </row>
    <row r="154" spans="2:34" outlineLevel="1">
      <c r="D154" s="83" t="str">
        <f>'Line Items'!D280</f>
        <v>[Industry, Professional Services &amp; Contractor Charges Line 28]</v>
      </c>
      <c r="E154" s="84"/>
      <c r="F154" s="150" t="str">
        <f t="shared" si="7"/>
        <v>£000</v>
      </c>
      <c r="G154" s="257"/>
      <c r="H154" s="257"/>
      <c r="I154" s="257"/>
      <c r="J154" s="257"/>
      <c r="K154" s="257"/>
      <c r="L154" s="257"/>
      <c r="M154" s="257"/>
      <c r="N154" s="257"/>
      <c r="O154" s="257"/>
      <c r="P154" s="257"/>
      <c r="Q154" s="257"/>
      <c r="R154" s="257"/>
      <c r="S154" s="257"/>
      <c r="T154" s="257"/>
      <c r="U154" s="257"/>
      <c r="V154" s="257"/>
      <c r="W154" s="257"/>
      <c r="X154" s="257"/>
      <c r="Y154" s="257"/>
      <c r="Z154" s="258"/>
      <c r="AA154" s="85"/>
      <c r="AB154" s="27"/>
      <c r="AC154" s="85"/>
      <c r="AD154" s="27"/>
      <c r="AE154" s="85"/>
      <c r="AF154" s="27"/>
      <c r="AH154" s="27"/>
    </row>
    <row r="155" spans="2:34" outlineLevel="1">
      <c r="D155" s="83" t="str">
        <f>'Line Items'!D281</f>
        <v>[Industry, Professional Services &amp; Contractor Charges Line 29]</v>
      </c>
      <c r="E155" s="84"/>
      <c r="F155" s="150" t="str">
        <f t="shared" si="7"/>
        <v>£000</v>
      </c>
      <c r="G155" s="257"/>
      <c r="H155" s="257"/>
      <c r="I155" s="257"/>
      <c r="J155" s="257"/>
      <c r="K155" s="257"/>
      <c r="L155" s="257"/>
      <c r="M155" s="257"/>
      <c r="N155" s="257"/>
      <c r="O155" s="257"/>
      <c r="P155" s="257"/>
      <c r="Q155" s="257"/>
      <c r="R155" s="257"/>
      <c r="S155" s="257"/>
      <c r="T155" s="257"/>
      <c r="U155" s="257"/>
      <c r="V155" s="257"/>
      <c r="W155" s="257"/>
      <c r="X155" s="257"/>
      <c r="Y155" s="257"/>
      <c r="Z155" s="258"/>
      <c r="AA155" s="85"/>
      <c r="AB155" s="27"/>
      <c r="AC155" s="85"/>
      <c r="AD155" s="27"/>
      <c r="AE155" s="85"/>
      <c r="AF155" s="27"/>
      <c r="AH155" s="27"/>
    </row>
    <row r="156" spans="2:34" outlineLevel="1">
      <c r="D156" s="108" t="str">
        <f>'Line Items'!D282</f>
        <v>[Industry, Professional Services &amp; Contractor Charges Line 30]</v>
      </c>
      <c r="E156" s="110"/>
      <c r="F156" s="164" t="str">
        <f t="shared" si="7"/>
        <v>£000</v>
      </c>
      <c r="G156" s="260"/>
      <c r="H156" s="260"/>
      <c r="I156" s="260"/>
      <c r="J156" s="260"/>
      <c r="K156" s="260"/>
      <c r="L156" s="260"/>
      <c r="M156" s="260"/>
      <c r="N156" s="260"/>
      <c r="O156" s="260"/>
      <c r="P156" s="260"/>
      <c r="Q156" s="260"/>
      <c r="R156" s="260"/>
      <c r="S156" s="260"/>
      <c r="T156" s="260"/>
      <c r="U156" s="260"/>
      <c r="V156" s="260"/>
      <c r="W156" s="260"/>
      <c r="X156" s="260"/>
      <c r="Y156" s="260"/>
      <c r="Z156" s="261"/>
      <c r="AA156" s="85"/>
      <c r="AB156" s="29"/>
      <c r="AC156" s="85"/>
      <c r="AD156" s="29"/>
      <c r="AE156" s="85"/>
      <c r="AF156" s="29"/>
      <c r="AH156" s="29"/>
    </row>
    <row r="157" spans="2:34" outlineLevel="1">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row>
    <row r="158" spans="2:34" outlineLevel="1">
      <c r="D158" s="262" t="str">
        <f>"Total "&amp;B125</f>
        <v>Total Industry &amp; Professional Services</v>
      </c>
      <c r="E158" s="263"/>
      <c r="F158" s="264" t="str">
        <f>F156</f>
        <v>£000</v>
      </c>
      <c r="G158" s="265">
        <f>SUM(G127:G156)</f>
        <v>0</v>
      </c>
      <c r="H158" s="265">
        <f t="shared" ref="H158:Z158" si="8">SUM(H127:H156)</f>
        <v>0</v>
      </c>
      <c r="I158" s="265">
        <f t="shared" si="8"/>
        <v>0</v>
      </c>
      <c r="J158" s="265">
        <f t="shared" si="8"/>
        <v>0</v>
      </c>
      <c r="K158" s="265">
        <f t="shared" si="8"/>
        <v>0</v>
      </c>
      <c r="L158" s="265">
        <f t="shared" si="8"/>
        <v>0</v>
      </c>
      <c r="M158" s="265">
        <f t="shared" si="8"/>
        <v>0</v>
      </c>
      <c r="N158" s="265">
        <f t="shared" si="8"/>
        <v>0</v>
      </c>
      <c r="O158" s="265">
        <f t="shared" si="8"/>
        <v>0</v>
      </c>
      <c r="P158" s="265">
        <f t="shared" si="8"/>
        <v>0</v>
      </c>
      <c r="Q158" s="265">
        <f t="shared" si="8"/>
        <v>0</v>
      </c>
      <c r="R158" s="265">
        <f t="shared" si="8"/>
        <v>0</v>
      </c>
      <c r="S158" s="265">
        <f t="shared" si="8"/>
        <v>0</v>
      </c>
      <c r="T158" s="265">
        <f t="shared" si="8"/>
        <v>0</v>
      </c>
      <c r="U158" s="265">
        <f t="shared" si="8"/>
        <v>0</v>
      </c>
      <c r="V158" s="265">
        <f t="shared" si="8"/>
        <v>0</v>
      </c>
      <c r="W158" s="265">
        <f t="shared" si="8"/>
        <v>0</v>
      </c>
      <c r="X158" s="265">
        <f t="shared" si="8"/>
        <v>0</v>
      </c>
      <c r="Y158" s="265">
        <f t="shared" si="8"/>
        <v>0</v>
      </c>
      <c r="Z158" s="266">
        <f t="shared" si="8"/>
        <v>0</v>
      </c>
      <c r="AA158" s="85"/>
      <c r="AB158" s="267">
        <f>SUM(AB127:AB156)</f>
        <v>0</v>
      </c>
      <c r="AC158" s="85"/>
      <c r="AD158" s="267">
        <f>SUM(AD127:AD156)</f>
        <v>0</v>
      </c>
      <c r="AE158" s="85"/>
      <c r="AF158" s="267">
        <f>SUM(AF127:AF156)</f>
        <v>0</v>
      </c>
      <c r="AH158" s="268"/>
    </row>
    <row r="159" spans="2:34">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row>
    <row r="160" spans="2:34" ht="15">
      <c r="B160" s="99" t="str">
        <f>'Line Items'!B284</f>
        <v>Administrative Costs &amp; Other</v>
      </c>
      <c r="C160" s="99"/>
      <c r="D160" s="249"/>
      <c r="E160" s="249"/>
      <c r="F160" s="99"/>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99"/>
      <c r="AH160" s="99"/>
    </row>
    <row r="161" spans="4:34" outlineLevel="1">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row>
    <row r="162" spans="4:34" outlineLevel="1">
      <c r="D162" s="235" t="str">
        <f>'Line Items'!D286</f>
        <v>Management Charge</v>
      </c>
      <c r="E162" s="251"/>
      <c r="F162" s="252" t="s">
        <v>902</v>
      </c>
      <c r="G162" s="253"/>
      <c r="H162" s="253"/>
      <c r="I162" s="253"/>
      <c r="J162" s="253"/>
      <c r="K162" s="253"/>
      <c r="L162" s="253"/>
      <c r="M162" s="253"/>
      <c r="N162" s="253"/>
      <c r="O162" s="253"/>
      <c r="P162" s="253"/>
      <c r="Q162" s="253"/>
      <c r="R162" s="253"/>
      <c r="S162" s="253"/>
      <c r="T162" s="253"/>
      <c r="U162" s="253"/>
      <c r="V162" s="253"/>
      <c r="W162" s="253"/>
      <c r="X162" s="253"/>
      <c r="Y162" s="253"/>
      <c r="Z162" s="254"/>
      <c r="AA162" s="85"/>
      <c r="AB162" s="255"/>
      <c r="AC162" s="85"/>
      <c r="AD162" s="255"/>
      <c r="AE162" s="85"/>
      <c r="AF162" s="255"/>
      <c r="AH162" s="286"/>
    </row>
    <row r="163" spans="4:34" outlineLevel="1">
      <c r="D163" s="83" t="str">
        <f>'Line Items'!D287</f>
        <v>Royalty Payments</v>
      </c>
      <c r="E163" s="84"/>
      <c r="F163" s="150" t="str">
        <f>F162</f>
        <v>£000</v>
      </c>
      <c r="G163" s="257"/>
      <c r="H163" s="257"/>
      <c r="I163" s="257"/>
      <c r="J163" s="257"/>
      <c r="K163" s="257"/>
      <c r="L163" s="257"/>
      <c r="M163" s="257"/>
      <c r="N163" s="257"/>
      <c r="O163" s="257"/>
      <c r="P163" s="257"/>
      <c r="Q163" s="257"/>
      <c r="R163" s="257"/>
      <c r="S163" s="257"/>
      <c r="T163" s="257"/>
      <c r="U163" s="257"/>
      <c r="V163" s="257"/>
      <c r="W163" s="257"/>
      <c r="X163" s="257"/>
      <c r="Y163" s="257"/>
      <c r="Z163" s="258"/>
      <c r="AA163" s="85"/>
      <c r="AB163" s="27"/>
      <c r="AC163" s="85"/>
      <c r="AD163" s="27"/>
      <c r="AE163" s="85"/>
      <c r="AF163" s="27"/>
      <c r="AH163" s="287"/>
    </row>
    <row r="164" spans="4:34" outlineLevel="1">
      <c r="D164" s="83" t="str">
        <f>'Line Items'!D288</f>
        <v>Marketing Costs</v>
      </c>
      <c r="E164" s="84"/>
      <c r="F164" s="150" t="str">
        <f t="shared" ref="F164:F201" si="9">F163</f>
        <v>£000</v>
      </c>
      <c r="G164" s="257"/>
      <c r="H164" s="257"/>
      <c r="I164" s="257"/>
      <c r="J164" s="257"/>
      <c r="K164" s="257"/>
      <c r="L164" s="257"/>
      <c r="M164" s="257"/>
      <c r="N164" s="257"/>
      <c r="O164" s="257"/>
      <c r="P164" s="257"/>
      <c r="Q164" s="257"/>
      <c r="R164" s="257"/>
      <c r="S164" s="257"/>
      <c r="T164" s="257"/>
      <c r="U164" s="257"/>
      <c r="V164" s="257"/>
      <c r="W164" s="257"/>
      <c r="X164" s="257"/>
      <c r="Y164" s="257"/>
      <c r="Z164" s="258"/>
      <c r="AA164" s="85"/>
      <c r="AB164" s="27"/>
      <c r="AC164" s="85"/>
      <c r="AD164" s="27"/>
      <c r="AE164" s="85"/>
      <c r="AF164" s="27"/>
      <c r="AH164" s="287"/>
    </row>
    <row r="165" spans="4:34" outlineLevel="1">
      <c r="D165" s="83" t="str">
        <f>'Line Items'!D289</f>
        <v>Public Relations</v>
      </c>
      <c r="E165" s="84"/>
      <c r="F165" s="150" t="str">
        <f t="shared" si="9"/>
        <v>£000</v>
      </c>
      <c r="G165" s="257"/>
      <c r="H165" s="257"/>
      <c r="I165" s="257"/>
      <c r="J165" s="257"/>
      <c r="K165" s="257"/>
      <c r="L165" s="257"/>
      <c r="M165" s="257"/>
      <c r="N165" s="257"/>
      <c r="O165" s="257"/>
      <c r="P165" s="257"/>
      <c r="Q165" s="257"/>
      <c r="R165" s="257"/>
      <c r="S165" s="257"/>
      <c r="T165" s="257"/>
      <c r="U165" s="257"/>
      <c r="V165" s="257"/>
      <c r="W165" s="257"/>
      <c r="X165" s="257"/>
      <c r="Y165" s="257"/>
      <c r="Z165" s="258"/>
      <c r="AA165" s="85"/>
      <c r="AB165" s="27"/>
      <c r="AC165" s="85"/>
      <c r="AD165" s="27"/>
      <c r="AE165" s="85"/>
      <c r="AF165" s="27"/>
      <c r="AH165" s="287"/>
    </row>
    <row r="166" spans="4:34" outlineLevel="1">
      <c r="D166" s="83" t="str">
        <f>'Line Items'!D290</f>
        <v>Internal Communications (initiative led)</v>
      </c>
      <c r="E166" s="84"/>
      <c r="F166" s="150" t="str">
        <f t="shared" si="9"/>
        <v>£000</v>
      </c>
      <c r="G166" s="257"/>
      <c r="H166" s="257"/>
      <c r="I166" s="257"/>
      <c r="J166" s="257"/>
      <c r="K166" s="257"/>
      <c r="L166" s="257"/>
      <c r="M166" s="257"/>
      <c r="N166" s="257"/>
      <c r="O166" s="257"/>
      <c r="P166" s="257"/>
      <c r="Q166" s="257"/>
      <c r="R166" s="257"/>
      <c r="S166" s="257"/>
      <c r="T166" s="257"/>
      <c r="U166" s="257"/>
      <c r="V166" s="257"/>
      <c r="W166" s="257"/>
      <c r="X166" s="257"/>
      <c r="Y166" s="257"/>
      <c r="Z166" s="258"/>
      <c r="AA166" s="85"/>
      <c r="AB166" s="27"/>
      <c r="AC166" s="85"/>
      <c r="AD166" s="27"/>
      <c r="AE166" s="85"/>
      <c r="AF166" s="27"/>
      <c r="AH166" s="287"/>
    </row>
    <row r="167" spans="4:34" outlineLevel="1">
      <c r="D167" s="83" t="str">
        <f>'Line Items'!D291</f>
        <v>Transport</v>
      </c>
      <c r="E167" s="84"/>
      <c r="F167" s="150" t="str">
        <f t="shared" si="9"/>
        <v>£000</v>
      </c>
      <c r="G167" s="257"/>
      <c r="H167" s="257"/>
      <c r="I167" s="257"/>
      <c r="J167" s="257"/>
      <c r="K167" s="257"/>
      <c r="L167" s="257"/>
      <c r="M167" s="257"/>
      <c r="N167" s="257"/>
      <c r="O167" s="257"/>
      <c r="P167" s="257"/>
      <c r="Q167" s="257"/>
      <c r="R167" s="257"/>
      <c r="S167" s="257"/>
      <c r="T167" s="257"/>
      <c r="U167" s="257"/>
      <c r="V167" s="257"/>
      <c r="W167" s="257"/>
      <c r="X167" s="257"/>
      <c r="Y167" s="257"/>
      <c r="Z167" s="258"/>
      <c r="AA167" s="85"/>
      <c r="AB167" s="27"/>
      <c r="AC167" s="85"/>
      <c r="AD167" s="27"/>
      <c r="AE167" s="85"/>
      <c r="AF167" s="27"/>
      <c r="AH167" s="287"/>
    </row>
    <row r="168" spans="4:34" outlineLevel="1">
      <c r="D168" s="83" t="str">
        <f>'Line Items'!D292</f>
        <v>Office Accommodation</v>
      </c>
      <c r="E168" s="84"/>
      <c r="F168" s="150" t="str">
        <f t="shared" si="9"/>
        <v>£000</v>
      </c>
      <c r="G168" s="257"/>
      <c r="H168" s="257"/>
      <c r="I168" s="257"/>
      <c r="J168" s="257"/>
      <c r="K168" s="257"/>
      <c r="L168" s="257"/>
      <c r="M168" s="257"/>
      <c r="N168" s="257"/>
      <c r="O168" s="257"/>
      <c r="P168" s="257"/>
      <c r="Q168" s="257"/>
      <c r="R168" s="257"/>
      <c r="S168" s="257"/>
      <c r="T168" s="257"/>
      <c r="U168" s="257"/>
      <c r="V168" s="257"/>
      <c r="W168" s="257"/>
      <c r="X168" s="257"/>
      <c r="Y168" s="257"/>
      <c r="Z168" s="258"/>
      <c r="AA168" s="85"/>
      <c r="AB168" s="27"/>
      <c r="AC168" s="85"/>
      <c r="AD168" s="27"/>
      <c r="AE168" s="85"/>
      <c r="AF168" s="27"/>
      <c r="AH168" s="287"/>
    </row>
    <row r="169" spans="4:34" outlineLevel="1">
      <c r="D169" s="83" t="str">
        <f>'Line Items'!D293</f>
        <v>Office Expenses</v>
      </c>
      <c r="E169" s="84"/>
      <c r="F169" s="150" t="str">
        <f t="shared" si="9"/>
        <v>£000</v>
      </c>
      <c r="G169" s="257"/>
      <c r="H169" s="257"/>
      <c r="I169" s="257"/>
      <c r="J169" s="257"/>
      <c r="K169" s="257"/>
      <c r="L169" s="257"/>
      <c r="M169" s="257"/>
      <c r="N169" s="257"/>
      <c r="O169" s="257"/>
      <c r="P169" s="257"/>
      <c r="Q169" s="257"/>
      <c r="R169" s="257"/>
      <c r="S169" s="257"/>
      <c r="T169" s="257"/>
      <c r="U169" s="257"/>
      <c r="V169" s="257"/>
      <c r="W169" s="257"/>
      <c r="X169" s="257"/>
      <c r="Y169" s="257"/>
      <c r="Z169" s="258"/>
      <c r="AA169" s="85"/>
      <c r="AB169" s="27"/>
      <c r="AC169" s="85"/>
      <c r="AD169" s="27"/>
      <c r="AE169" s="85"/>
      <c r="AF169" s="27"/>
      <c r="AH169" s="287"/>
    </row>
    <row r="170" spans="4:34" outlineLevel="1">
      <c r="D170" s="83" t="str">
        <f>'Line Items'!D294</f>
        <v>Banking</v>
      </c>
      <c r="E170" s="84"/>
      <c r="F170" s="150" t="str">
        <f t="shared" si="9"/>
        <v>£000</v>
      </c>
      <c r="G170" s="257"/>
      <c r="H170" s="257"/>
      <c r="I170" s="257"/>
      <c r="J170" s="257"/>
      <c r="K170" s="257"/>
      <c r="L170" s="257"/>
      <c r="M170" s="257"/>
      <c r="N170" s="257"/>
      <c r="O170" s="257"/>
      <c r="P170" s="257"/>
      <c r="Q170" s="257"/>
      <c r="R170" s="257"/>
      <c r="S170" s="257"/>
      <c r="T170" s="257"/>
      <c r="U170" s="257"/>
      <c r="V170" s="257"/>
      <c r="W170" s="257"/>
      <c r="X170" s="257"/>
      <c r="Y170" s="257"/>
      <c r="Z170" s="258"/>
      <c r="AA170" s="85"/>
      <c r="AB170" s="27"/>
      <c r="AC170" s="85"/>
      <c r="AD170" s="27"/>
      <c r="AE170" s="85"/>
      <c r="AF170" s="27"/>
      <c r="AH170" s="287"/>
    </row>
    <row r="171" spans="4:34" outlineLevel="1">
      <c r="D171" s="83" t="str">
        <f>'Line Items'!D295</f>
        <v>Non-ROSCO Insurance</v>
      </c>
      <c r="E171" s="84"/>
      <c r="F171" s="150" t="str">
        <f t="shared" si="9"/>
        <v>£000</v>
      </c>
      <c r="G171" s="257"/>
      <c r="H171" s="257"/>
      <c r="I171" s="257"/>
      <c r="J171" s="257"/>
      <c r="K171" s="257"/>
      <c r="L171" s="257"/>
      <c r="M171" s="257"/>
      <c r="N171" s="257"/>
      <c r="O171" s="257"/>
      <c r="P171" s="257"/>
      <c r="Q171" s="257"/>
      <c r="R171" s="257"/>
      <c r="S171" s="257"/>
      <c r="T171" s="257"/>
      <c r="U171" s="257"/>
      <c r="V171" s="257"/>
      <c r="W171" s="257"/>
      <c r="X171" s="257"/>
      <c r="Y171" s="257"/>
      <c r="Z171" s="258"/>
      <c r="AA171" s="85"/>
      <c r="AB171" s="27"/>
      <c r="AC171" s="85"/>
      <c r="AD171" s="27"/>
      <c r="AE171" s="85"/>
      <c r="AF171" s="27"/>
      <c r="AH171" s="287"/>
    </row>
    <row r="172" spans="4:34" outlineLevel="1">
      <c r="D172" s="83" t="str">
        <f>'Line Items'!D296</f>
        <v>Other</v>
      </c>
      <c r="E172" s="84"/>
      <c r="F172" s="150" t="str">
        <f t="shared" si="9"/>
        <v>£000</v>
      </c>
      <c r="G172" s="257"/>
      <c r="H172" s="257"/>
      <c r="I172" s="257"/>
      <c r="J172" s="257"/>
      <c r="K172" s="257"/>
      <c r="L172" s="257"/>
      <c r="M172" s="257"/>
      <c r="N172" s="257"/>
      <c r="O172" s="257"/>
      <c r="P172" s="257"/>
      <c r="Q172" s="257"/>
      <c r="R172" s="257"/>
      <c r="S172" s="257"/>
      <c r="T172" s="257"/>
      <c r="U172" s="257"/>
      <c r="V172" s="257"/>
      <c r="W172" s="257"/>
      <c r="X172" s="257"/>
      <c r="Y172" s="257"/>
      <c r="Z172" s="258"/>
      <c r="AA172" s="85"/>
      <c r="AB172" s="27"/>
      <c r="AC172" s="85"/>
      <c r="AD172" s="27"/>
      <c r="AE172" s="85"/>
      <c r="AF172" s="27"/>
      <c r="AH172" s="287"/>
    </row>
    <row r="173" spans="4:34" outlineLevel="1">
      <c r="D173" s="83" t="str">
        <f>'Line Items'!D297</f>
        <v>Claims &amp; compensation</v>
      </c>
      <c r="E173" s="84"/>
      <c r="F173" s="150" t="str">
        <f t="shared" si="9"/>
        <v>£000</v>
      </c>
      <c r="G173" s="257"/>
      <c r="H173" s="257"/>
      <c r="I173" s="257"/>
      <c r="J173" s="257"/>
      <c r="K173" s="257"/>
      <c r="L173" s="257"/>
      <c r="M173" s="257"/>
      <c r="N173" s="257"/>
      <c r="O173" s="257"/>
      <c r="P173" s="257"/>
      <c r="Q173" s="257"/>
      <c r="R173" s="257"/>
      <c r="S173" s="257"/>
      <c r="T173" s="257"/>
      <c r="U173" s="257"/>
      <c r="V173" s="257"/>
      <c r="W173" s="257"/>
      <c r="X173" s="257"/>
      <c r="Y173" s="257"/>
      <c r="Z173" s="258"/>
      <c r="AA173" s="85"/>
      <c r="AB173" s="27"/>
      <c r="AC173" s="85"/>
      <c r="AD173" s="27"/>
      <c r="AE173" s="85"/>
      <c r="AF173" s="27"/>
      <c r="AH173" s="287"/>
    </row>
    <row r="174" spans="4:34" outlineLevel="1">
      <c r="D174" s="83" t="str">
        <f>'Line Items'!D298</f>
        <v>Capex under 5k</v>
      </c>
      <c r="E174" s="84"/>
      <c r="F174" s="150" t="str">
        <f t="shared" si="9"/>
        <v>£000</v>
      </c>
      <c r="G174" s="257"/>
      <c r="H174" s="257"/>
      <c r="I174" s="257"/>
      <c r="J174" s="257"/>
      <c r="K174" s="257"/>
      <c r="L174" s="257"/>
      <c r="M174" s="257"/>
      <c r="N174" s="257"/>
      <c r="O174" s="257"/>
      <c r="P174" s="257"/>
      <c r="Q174" s="257"/>
      <c r="R174" s="257"/>
      <c r="S174" s="257"/>
      <c r="T174" s="257"/>
      <c r="U174" s="257"/>
      <c r="V174" s="257"/>
      <c r="W174" s="257"/>
      <c r="X174" s="257"/>
      <c r="Y174" s="257"/>
      <c r="Z174" s="258"/>
      <c r="AA174" s="85"/>
      <c r="AB174" s="27"/>
      <c r="AC174" s="85"/>
      <c r="AD174" s="27"/>
      <c r="AE174" s="85"/>
      <c r="AF174" s="27"/>
      <c r="AH174" s="287"/>
    </row>
    <row r="175" spans="4:34" outlineLevel="1">
      <c r="D175" s="83" t="str">
        <f>'Line Items'!D299</f>
        <v>Voice &amp; Data Communications</v>
      </c>
      <c r="E175" s="84"/>
      <c r="F175" s="150" t="str">
        <f t="shared" si="9"/>
        <v>£000</v>
      </c>
      <c r="G175" s="257"/>
      <c r="H175" s="257"/>
      <c r="I175" s="257"/>
      <c r="J175" s="257"/>
      <c r="K175" s="257"/>
      <c r="L175" s="257"/>
      <c r="M175" s="257"/>
      <c r="N175" s="257"/>
      <c r="O175" s="257"/>
      <c r="P175" s="257"/>
      <c r="Q175" s="257"/>
      <c r="R175" s="257"/>
      <c r="S175" s="257"/>
      <c r="T175" s="257"/>
      <c r="U175" s="257"/>
      <c r="V175" s="257"/>
      <c r="W175" s="257"/>
      <c r="X175" s="257"/>
      <c r="Y175" s="257"/>
      <c r="Z175" s="258"/>
      <c r="AA175" s="85"/>
      <c r="AB175" s="27"/>
      <c r="AC175" s="85"/>
      <c r="AD175" s="27"/>
      <c r="AE175" s="85"/>
      <c r="AF175" s="27"/>
      <c r="AH175" s="287"/>
    </row>
    <row r="176" spans="4:34" outlineLevel="1">
      <c r="D176" s="83" t="str">
        <f>'Line Items'!D300</f>
        <v>Ticketing Systems</v>
      </c>
      <c r="E176" s="84"/>
      <c r="F176" s="150" t="str">
        <f t="shared" si="9"/>
        <v>£000</v>
      </c>
      <c r="G176" s="257"/>
      <c r="H176" s="257"/>
      <c r="I176" s="257"/>
      <c r="J176" s="257"/>
      <c r="K176" s="257"/>
      <c r="L176" s="257"/>
      <c r="M176" s="257"/>
      <c r="N176" s="257"/>
      <c r="O176" s="257"/>
      <c r="P176" s="257"/>
      <c r="Q176" s="257"/>
      <c r="R176" s="257"/>
      <c r="S176" s="257"/>
      <c r="T176" s="257"/>
      <c r="U176" s="257"/>
      <c r="V176" s="257"/>
      <c r="W176" s="257"/>
      <c r="X176" s="257"/>
      <c r="Y176" s="257"/>
      <c r="Z176" s="258"/>
      <c r="AA176" s="85"/>
      <c r="AB176" s="27"/>
      <c r="AC176" s="85"/>
      <c r="AD176" s="27"/>
      <c r="AE176" s="85"/>
      <c r="AF176" s="27"/>
      <c r="AH176" s="287"/>
    </row>
    <row r="177" spans="4:34" outlineLevel="1">
      <c r="D177" s="83" t="str">
        <f>'Line Items'!D301</f>
        <v>IT Finance Charges</v>
      </c>
      <c r="E177" s="84"/>
      <c r="F177" s="150" t="str">
        <f t="shared" si="9"/>
        <v>£000</v>
      </c>
      <c r="G177" s="257"/>
      <c r="H177" s="257"/>
      <c r="I177" s="257"/>
      <c r="J177" s="257"/>
      <c r="K177" s="257"/>
      <c r="L177" s="257"/>
      <c r="M177" s="257"/>
      <c r="N177" s="257"/>
      <c r="O177" s="257"/>
      <c r="P177" s="257"/>
      <c r="Q177" s="257"/>
      <c r="R177" s="257"/>
      <c r="S177" s="257"/>
      <c r="T177" s="257"/>
      <c r="U177" s="257"/>
      <c r="V177" s="257"/>
      <c r="W177" s="257"/>
      <c r="X177" s="257"/>
      <c r="Y177" s="257"/>
      <c r="Z177" s="258"/>
      <c r="AA177" s="85"/>
      <c r="AB177" s="27"/>
      <c r="AC177" s="85"/>
      <c r="AD177" s="27"/>
      <c r="AE177" s="85"/>
      <c r="AF177" s="27"/>
      <c r="AH177" s="287"/>
    </row>
    <row r="178" spans="4:34" outlineLevel="1">
      <c r="D178" s="83" t="str">
        <f>'Line Items'!D302</f>
        <v>IT Maintenance</v>
      </c>
      <c r="E178" s="84"/>
      <c r="F178" s="150" t="str">
        <f t="shared" si="9"/>
        <v>£000</v>
      </c>
      <c r="G178" s="257"/>
      <c r="H178" s="257"/>
      <c r="I178" s="257"/>
      <c r="J178" s="257"/>
      <c r="K178" s="257"/>
      <c r="L178" s="257"/>
      <c r="M178" s="257"/>
      <c r="N178" s="257"/>
      <c r="O178" s="257"/>
      <c r="P178" s="257"/>
      <c r="Q178" s="257"/>
      <c r="R178" s="257"/>
      <c r="S178" s="257"/>
      <c r="T178" s="257"/>
      <c r="U178" s="257"/>
      <c r="V178" s="257"/>
      <c r="W178" s="257"/>
      <c r="X178" s="257"/>
      <c r="Y178" s="257"/>
      <c r="Z178" s="258"/>
      <c r="AA178" s="85"/>
      <c r="AB178" s="27"/>
      <c r="AC178" s="85"/>
      <c r="AD178" s="27"/>
      <c r="AE178" s="85"/>
      <c r="AF178" s="27"/>
      <c r="AH178" s="287"/>
    </row>
    <row r="179" spans="4:34" outlineLevel="1">
      <c r="D179" s="83" t="str">
        <f>'Line Items'!D303</f>
        <v>IT Software Maintenance</v>
      </c>
      <c r="E179" s="84"/>
      <c r="F179" s="150" t="str">
        <f t="shared" si="9"/>
        <v>£000</v>
      </c>
      <c r="G179" s="257"/>
      <c r="H179" s="257"/>
      <c r="I179" s="257"/>
      <c r="J179" s="257"/>
      <c r="K179" s="257"/>
      <c r="L179" s="257"/>
      <c r="M179" s="257"/>
      <c r="N179" s="257"/>
      <c r="O179" s="257"/>
      <c r="P179" s="257"/>
      <c r="Q179" s="257"/>
      <c r="R179" s="257"/>
      <c r="S179" s="257"/>
      <c r="T179" s="257"/>
      <c r="U179" s="257"/>
      <c r="V179" s="257"/>
      <c r="W179" s="257"/>
      <c r="X179" s="257"/>
      <c r="Y179" s="257"/>
      <c r="Z179" s="258"/>
      <c r="AA179" s="85"/>
      <c r="AB179" s="27"/>
      <c r="AC179" s="85"/>
      <c r="AD179" s="27"/>
      <c r="AE179" s="85"/>
      <c r="AF179" s="27"/>
      <c r="AH179" s="287"/>
    </row>
    <row r="180" spans="4:34" outlineLevel="1">
      <c r="D180" s="83" t="str">
        <f>'Line Items'!D304</f>
        <v>IT Software Maintenance: Passenger Systems (ATOC)</v>
      </c>
      <c r="E180" s="84"/>
      <c r="F180" s="150" t="str">
        <f t="shared" si="9"/>
        <v>£000</v>
      </c>
      <c r="G180" s="257"/>
      <c r="H180" s="257"/>
      <c r="I180" s="257"/>
      <c r="J180" s="257"/>
      <c r="K180" s="257"/>
      <c r="L180" s="257"/>
      <c r="M180" s="257"/>
      <c r="N180" s="257"/>
      <c r="O180" s="257"/>
      <c r="P180" s="257"/>
      <c r="Q180" s="257"/>
      <c r="R180" s="257"/>
      <c r="S180" s="257"/>
      <c r="T180" s="257"/>
      <c r="U180" s="257"/>
      <c r="V180" s="257"/>
      <c r="W180" s="257"/>
      <c r="X180" s="257"/>
      <c r="Y180" s="257"/>
      <c r="Z180" s="258"/>
      <c r="AA180" s="85"/>
      <c r="AB180" s="27"/>
      <c r="AC180" s="85"/>
      <c r="AD180" s="27"/>
      <c r="AE180" s="85"/>
      <c r="AF180" s="27"/>
      <c r="AH180" s="287"/>
    </row>
    <row r="181" spans="4:34" outlineLevel="1">
      <c r="D181" s="83" t="str">
        <f>'Line Items'!D305</f>
        <v>IT Purchase and Services</v>
      </c>
      <c r="E181" s="84"/>
      <c r="F181" s="150" t="str">
        <f t="shared" si="9"/>
        <v>£000</v>
      </c>
      <c r="G181" s="257"/>
      <c r="H181" s="257"/>
      <c r="I181" s="257"/>
      <c r="J181" s="257"/>
      <c r="K181" s="257"/>
      <c r="L181" s="257"/>
      <c r="M181" s="257"/>
      <c r="N181" s="257"/>
      <c r="O181" s="257"/>
      <c r="P181" s="257"/>
      <c r="Q181" s="257"/>
      <c r="R181" s="257"/>
      <c r="S181" s="257"/>
      <c r="T181" s="257"/>
      <c r="U181" s="257"/>
      <c r="V181" s="257"/>
      <c r="W181" s="257"/>
      <c r="X181" s="257"/>
      <c r="Y181" s="257"/>
      <c r="Z181" s="258"/>
      <c r="AA181" s="85"/>
      <c r="AB181" s="27"/>
      <c r="AC181" s="85"/>
      <c r="AD181" s="27"/>
      <c r="AE181" s="85"/>
      <c r="AF181" s="27"/>
      <c r="AH181" s="287"/>
    </row>
    <row r="182" spans="4:34" outlineLevel="1">
      <c r="D182" s="83" t="str">
        <f>'Line Items'!D306</f>
        <v>Hire of Equipment &amp; facilities</v>
      </c>
      <c r="E182" s="84"/>
      <c r="F182" s="150" t="str">
        <f t="shared" si="9"/>
        <v>£000</v>
      </c>
      <c r="G182" s="257"/>
      <c r="H182" s="257"/>
      <c r="I182" s="257"/>
      <c r="J182" s="257"/>
      <c r="K182" s="257"/>
      <c r="L182" s="257"/>
      <c r="M182" s="257"/>
      <c r="N182" s="257"/>
      <c r="O182" s="257"/>
      <c r="P182" s="257"/>
      <c r="Q182" s="257"/>
      <c r="R182" s="257"/>
      <c r="S182" s="257"/>
      <c r="T182" s="257"/>
      <c r="U182" s="257"/>
      <c r="V182" s="257"/>
      <c r="W182" s="257"/>
      <c r="X182" s="257"/>
      <c r="Y182" s="257"/>
      <c r="Z182" s="258"/>
      <c r="AA182" s="85"/>
      <c r="AB182" s="27"/>
      <c r="AC182" s="85"/>
      <c r="AD182" s="27"/>
      <c r="AE182" s="85"/>
      <c r="AF182" s="27"/>
      <c r="AH182" s="287"/>
    </row>
    <row r="183" spans="4:34" outlineLevel="1">
      <c r="D183" s="83" t="str">
        <f>'Line Items'!D307</f>
        <v>[Admin and other costs 22]</v>
      </c>
      <c r="E183" s="84"/>
      <c r="F183" s="150" t="str">
        <f>F175</f>
        <v>£000</v>
      </c>
      <c r="G183" s="257"/>
      <c r="H183" s="257"/>
      <c r="I183" s="257"/>
      <c r="J183" s="257"/>
      <c r="K183" s="257"/>
      <c r="L183" s="257"/>
      <c r="M183" s="257"/>
      <c r="N183" s="257"/>
      <c r="O183" s="257"/>
      <c r="P183" s="257"/>
      <c r="Q183" s="257"/>
      <c r="R183" s="257"/>
      <c r="S183" s="257"/>
      <c r="T183" s="257"/>
      <c r="U183" s="257"/>
      <c r="V183" s="257"/>
      <c r="W183" s="257"/>
      <c r="X183" s="257"/>
      <c r="Y183" s="257"/>
      <c r="Z183" s="258"/>
      <c r="AA183" s="85"/>
      <c r="AB183" s="27"/>
      <c r="AC183" s="85"/>
      <c r="AD183" s="27"/>
      <c r="AE183" s="85"/>
      <c r="AF183" s="27"/>
      <c r="AH183" s="27"/>
    </row>
    <row r="184" spans="4:34" outlineLevel="1">
      <c r="D184" s="83" t="str">
        <f>'Line Items'!D308</f>
        <v>[Admin and other costs 23]</v>
      </c>
      <c r="E184" s="84"/>
      <c r="F184" s="150" t="str">
        <f>F176</f>
        <v>£000</v>
      </c>
      <c r="G184" s="257"/>
      <c r="H184" s="257"/>
      <c r="I184" s="257"/>
      <c r="J184" s="257"/>
      <c r="K184" s="257"/>
      <c r="L184" s="257"/>
      <c r="M184" s="257"/>
      <c r="N184" s="257"/>
      <c r="O184" s="257"/>
      <c r="P184" s="257"/>
      <c r="Q184" s="257"/>
      <c r="R184" s="257"/>
      <c r="S184" s="257"/>
      <c r="T184" s="257"/>
      <c r="U184" s="257"/>
      <c r="V184" s="257"/>
      <c r="W184" s="257"/>
      <c r="X184" s="257"/>
      <c r="Y184" s="257"/>
      <c r="Z184" s="258"/>
      <c r="AA184" s="85"/>
      <c r="AB184" s="27"/>
      <c r="AC184" s="85"/>
      <c r="AD184" s="27"/>
      <c r="AE184" s="85"/>
      <c r="AF184" s="27"/>
      <c r="AH184" s="27"/>
    </row>
    <row r="185" spans="4:34" outlineLevel="1">
      <c r="D185" s="83" t="str">
        <f>'Line Items'!D309</f>
        <v>[Admin and other costs 24]</v>
      </c>
      <c r="E185" s="84"/>
      <c r="F185" s="150" t="str">
        <f>F177</f>
        <v>£000</v>
      </c>
      <c r="G185" s="257"/>
      <c r="H185" s="257"/>
      <c r="I185" s="257"/>
      <c r="J185" s="257"/>
      <c r="K185" s="257"/>
      <c r="L185" s="257"/>
      <c r="M185" s="257"/>
      <c r="N185" s="257"/>
      <c r="O185" s="257"/>
      <c r="P185" s="257"/>
      <c r="Q185" s="257"/>
      <c r="R185" s="257"/>
      <c r="S185" s="257"/>
      <c r="T185" s="257"/>
      <c r="U185" s="257"/>
      <c r="V185" s="257"/>
      <c r="W185" s="257"/>
      <c r="X185" s="257"/>
      <c r="Y185" s="257"/>
      <c r="Z185" s="258"/>
      <c r="AA185" s="85"/>
      <c r="AB185" s="27"/>
      <c r="AC185" s="85"/>
      <c r="AD185" s="27"/>
      <c r="AE185" s="85"/>
      <c r="AF185" s="27"/>
      <c r="AH185" s="27"/>
    </row>
    <row r="186" spans="4:34" outlineLevel="1">
      <c r="D186" s="83" t="str">
        <f>'Line Items'!D310</f>
        <v>[Admin and other costs 25]</v>
      </c>
      <c r="E186" s="84"/>
      <c r="F186" s="150" t="str">
        <f>F178</f>
        <v>£000</v>
      </c>
      <c r="G186" s="257"/>
      <c r="H186" s="257"/>
      <c r="I186" s="257"/>
      <c r="J186" s="257"/>
      <c r="K186" s="257"/>
      <c r="L186" s="257"/>
      <c r="M186" s="257"/>
      <c r="N186" s="257"/>
      <c r="O186" s="257"/>
      <c r="P186" s="257"/>
      <c r="Q186" s="257"/>
      <c r="R186" s="257"/>
      <c r="S186" s="257"/>
      <c r="T186" s="257"/>
      <c r="U186" s="257"/>
      <c r="V186" s="257"/>
      <c r="W186" s="257"/>
      <c r="X186" s="257"/>
      <c r="Y186" s="257"/>
      <c r="Z186" s="258"/>
      <c r="AA186" s="85"/>
      <c r="AB186" s="27"/>
      <c r="AC186" s="85"/>
      <c r="AD186" s="27"/>
      <c r="AE186" s="85"/>
      <c r="AF186" s="27"/>
      <c r="AH186" s="27"/>
    </row>
    <row r="187" spans="4:34" outlineLevel="1">
      <c r="D187" s="83" t="str">
        <f>'Line Items'!D311</f>
        <v>Bad Debts</v>
      </c>
      <c r="E187" s="84"/>
      <c r="F187" s="150" t="str">
        <f>F179</f>
        <v>£000</v>
      </c>
      <c r="G187" s="257"/>
      <c r="H187" s="257"/>
      <c r="I187" s="257"/>
      <c r="J187" s="257"/>
      <c r="K187" s="257"/>
      <c r="L187" s="257"/>
      <c r="M187" s="257"/>
      <c r="N187" s="257"/>
      <c r="O187" s="257"/>
      <c r="P187" s="257"/>
      <c r="Q187" s="257"/>
      <c r="R187" s="257"/>
      <c r="S187" s="257"/>
      <c r="T187" s="257"/>
      <c r="U187" s="257"/>
      <c r="V187" s="257"/>
      <c r="W187" s="257"/>
      <c r="X187" s="257"/>
      <c r="Y187" s="257"/>
      <c r="Z187" s="258"/>
      <c r="AA187" s="85"/>
      <c r="AB187" s="27"/>
      <c r="AC187" s="85"/>
      <c r="AD187" s="27"/>
      <c r="AE187" s="85"/>
      <c r="AF187" s="27"/>
      <c r="AH187" s="287"/>
    </row>
    <row r="188" spans="4:34" outlineLevel="1">
      <c r="D188" s="83" t="str">
        <f>'Line Items'!D312</f>
        <v>[Admin and other costs 27]</v>
      </c>
      <c r="E188" s="84"/>
      <c r="F188" s="150" t="str">
        <f t="shared" ref="F188:F197" si="10">F170</f>
        <v>£000</v>
      </c>
      <c r="G188" s="257"/>
      <c r="H188" s="257"/>
      <c r="I188" s="257"/>
      <c r="J188" s="257"/>
      <c r="K188" s="257"/>
      <c r="L188" s="257"/>
      <c r="M188" s="257"/>
      <c r="N188" s="257"/>
      <c r="O188" s="257"/>
      <c r="P188" s="257"/>
      <c r="Q188" s="257"/>
      <c r="R188" s="257"/>
      <c r="S188" s="257"/>
      <c r="T188" s="257"/>
      <c r="U188" s="257"/>
      <c r="V188" s="257"/>
      <c r="W188" s="257"/>
      <c r="X188" s="257"/>
      <c r="Y188" s="257"/>
      <c r="Z188" s="258"/>
      <c r="AA188" s="85"/>
      <c r="AB188" s="27"/>
      <c r="AC188" s="85"/>
      <c r="AD188" s="27"/>
      <c r="AE188" s="85"/>
      <c r="AF188" s="27"/>
      <c r="AH188" s="27"/>
    </row>
    <row r="189" spans="4:34" outlineLevel="1">
      <c r="D189" s="83" t="str">
        <f>'Line Items'!D313</f>
        <v>[Admin and other costs 28]</v>
      </c>
      <c r="E189" s="84"/>
      <c r="F189" s="150" t="str">
        <f t="shared" si="10"/>
        <v>£000</v>
      </c>
      <c r="G189" s="257"/>
      <c r="H189" s="257"/>
      <c r="I189" s="257"/>
      <c r="J189" s="257"/>
      <c r="K189" s="257"/>
      <c r="L189" s="257"/>
      <c r="M189" s="257"/>
      <c r="N189" s="257"/>
      <c r="O189" s="257"/>
      <c r="P189" s="257"/>
      <c r="Q189" s="257"/>
      <c r="R189" s="257"/>
      <c r="S189" s="257"/>
      <c r="T189" s="257"/>
      <c r="U189" s="257"/>
      <c r="V189" s="257"/>
      <c r="W189" s="257"/>
      <c r="X189" s="257"/>
      <c r="Y189" s="257"/>
      <c r="Z189" s="258"/>
      <c r="AA189" s="85"/>
      <c r="AB189" s="27"/>
      <c r="AC189" s="85"/>
      <c r="AD189" s="27"/>
      <c r="AE189" s="85"/>
      <c r="AF189" s="27"/>
      <c r="AH189" s="27"/>
    </row>
    <row r="190" spans="4:34" outlineLevel="1">
      <c r="D190" s="83" t="str">
        <f>'Line Items'!D314</f>
        <v>[Admin and other costs 29]</v>
      </c>
      <c r="E190" s="84"/>
      <c r="F190" s="150" t="str">
        <f t="shared" si="10"/>
        <v>£000</v>
      </c>
      <c r="G190" s="257"/>
      <c r="H190" s="257"/>
      <c r="I190" s="257"/>
      <c r="J190" s="257"/>
      <c r="K190" s="257"/>
      <c r="L190" s="257"/>
      <c r="M190" s="257"/>
      <c r="N190" s="257"/>
      <c r="O190" s="257"/>
      <c r="P190" s="257"/>
      <c r="Q190" s="257"/>
      <c r="R190" s="257"/>
      <c r="S190" s="257"/>
      <c r="T190" s="257"/>
      <c r="U190" s="257"/>
      <c r="V190" s="257"/>
      <c r="W190" s="257"/>
      <c r="X190" s="257"/>
      <c r="Y190" s="257"/>
      <c r="Z190" s="258"/>
      <c r="AA190" s="85"/>
      <c r="AB190" s="27"/>
      <c r="AC190" s="85"/>
      <c r="AD190" s="27"/>
      <c r="AE190" s="85"/>
      <c r="AF190" s="27"/>
      <c r="AH190" s="27"/>
    </row>
    <row r="191" spans="4:34" outlineLevel="1">
      <c r="D191" s="83" t="str">
        <f>'Line Items'!D315</f>
        <v>[Admin and other costs 30]</v>
      </c>
      <c r="E191" s="84"/>
      <c r="F191" s="150" t="str">
        <f t="shared" si="10"/>
        <v>£000</v>
      </c>
      <c r="G191" s="257"/>
      <c r="H191" s="257"/>
      <c r="I191" s="257"/>
      <c r="J191" s="257"/>
      <c r="K191" s="257"/>
      <c r="L191" s="257"/>
      <c r="M191" s="257"/>
      <c r="N191" s="257"/>
      <c r="O191" s="257"/>
      <c r="P191" s="257"/>
      <c r="Q191" s="257"/>
      <c r="R191" s="257"/>
      <c r="S191" s="257"/>
      <c r="T191" s="257"/>
      <c r="U191" s="257"/>
      <c r="V191" s="257"/>
      <c r="W191" s="257"/>
      <c r="X191" s="257"/>
      <c r="Y191" s="257"/>
      <c r="Z191" s="258"/>
      <c r="AA191" s="85"/>
      <c r="AB191" s="27"/>
      <c r="AC191" s="85"/>
      <c r="AD191" s="27"/>
      <c r="AE191" s="85"/>
      <c r="AF191" s="27"/>
      <c r="AH191" s="27"/>
    </row>
    <row r="192" spans="4:34" outlineLevel="1">
      <c r="D192" s="83" t="str">
        <f>'Line Items'!D316</f>
        <v>[Admin and other costs 31]</v>
      </c>
      <c r="E192" s="84"/>
      <c r="F192" s="150" t="str">
        <f t="shared" si="10"/>
        <v>£000</v>
      </c>
      <c r="G192" s="257"/>
      <c r="H192" s="257"/>
      <c r="I192" s="257"/>
      <c r="J192" s="257"/>
      <c r="K192" s="257"/>
      <c r="L192" s="257"/>
      <c r="M192" s="257"/>
      <c r="N192" s="257"/>
      <c r="O192" s="257"/>
      <c r="P192" s="257"/>
      <c r="Q192" s="257"/>
      <c r="R192" s="257"/>
      <c r="S192" s="257"/>
      <c r="T192" s="257"/>
      <c r="U192" s="257"/>
      <c r="V192" s="257"/>
      <c r="W192" s="257"/>
      <c r="X192" s="257"/>
      <c r="Y192" s="257"/>
      <c r="Z192" s="258"/>
      <c r="AA192" s="85"/>
      <c r="AB192" s="27"/>
      <c r="AC192" s="85"/>
      <c r="AD192" s="27"/>
      <c r="AE192" s="85"/>
      <c r="AF192" s="27"/>
      <c r="AH192" s="27"/>
    </row>
    <row r="193" spans="2:34" outlineLevel="1">
      <c r="D193" s="83" t="str">
        <f>'Line Items'!D317</f>
        <v>[Admin and other costs 32]</v>
      </c>
      <c r="E193" s="84"/>
      <c r="F193" s="150" t="str">
        <f t="shared" si="10"/>
        <v>£000</v>
      </c>
      <c r="G193" s="257"/>
      <c r="H193" s="257"/>
      <c r="I193" s="257"/>
      <c r="J193" s="257"/>
      <c r="K193" s="257"/>
      <c r="L193" s="257"/>
      <c r="M193" s="257"/>
      <c r="N193" s="257"/>
      <c r="O193" s="257"/>
      <c r="P193" s="257"/>
      <c r="Q193" s="257"/>
      <c r="R193" s="257"/>
      <c r="S193" s="257"/>
      <c r="T193" s="257"/>
      <c r="U193" s="257"/>
      <c r="V193" s="257"/>
      <c r="W193" s="257"/>
      <c r="X193" s="257"/>
      <c r="Y193" s="257"/>
      <c r="Z193" s="258"/>
      <c r="AA193" s="85"/>
      <c r="AB193" s="27"/>
      <c r="AC193" s="85"/>
      <c r="AD193" s="27"/>
      <c r="AE193" s="85"/>
      <c r="AF193" s="27"/>
      <c r="AH193" s="27"/>
    </row>
    <row r="194" spans="2:34" outlineLevel="1">
      <c r="D194" s="83" t="str">
        <f>'Line Items'!D318</f>
        <v>[Admin and other costs 33]</v>
      </c>
      <c r="E194" s="84"/>
      <c r="F194" s="150" t="str">
        <f t="shared" si="10"/>
        <v>£000</v>
      </c>
      <c r="G194" s="257"/>
      <c r="H194" s="257"/>
      <c r="I194" s="257"/>
      <c r="J194" s="257"/>
      <c r="K194" s="257"/>
      <c r="L194" s="257"/>
      <c r="M194" s="257"/>
      <c r="N194" s="257"/>
      <c r="O194" s="257"/>
      <c r="P194" s="257"/>
      <c r="Q194" s="257"/>
      <c r="R194" s="257"/>
      <c r="S194" s="257"/>
      <c r="T194" s="257"/>
      <c r="U194" s="257"/>
      <c r="V194" s="257"/>
      <c r="W194" s="257"/>
      <c r="X194" s="257"/>
      <c r="Y194" s="257"/>
      <c r="Z194" s="258"/>
      <c r="AA194" s="85"/>
      <c r="AB194" s="27"/>
      <c r="AC194" s="85"/>
      <c r="AD194" s="27"/>
      <c r="AE194" s="85"/>
      <c r="AF194" s="27"/>
      <c r="AH194" s="27"/>
    </row>
    <row r="195" spans="2:34" outlineLevel="1">
      <c r="D195" s="83" t="str">
        <f>'Line Items'!D319</f>
        <v>[Admin and other costs 34]</v>
      </c>
      <c r="E195" s="84"/>
      <c r="F195" s="150" t="str">
        <f t="shared" si="10"/>
        <v>£000</v>
      </c>
      <c r="G195" s="257"/>
      <c r="H195" s="257"/>
      <c r="I195" s="257"/>
      <c r="J195" s="257"/>
      <c r="K195" s="257"/>
      <c r="L195" s="257"/>
      <c r="M195" s="257"/>
      <c r="N195" s="257"/>
      <c r="O195" s="257"/>
      <c r="P195" s="257"/>
      <c r="Q195" s="257"/>
      <c r="R195" s="257"/>
      <c r="S195" s="257"/>
      <c r="T195" s="257"/>
      <c r="U195" s="257"/>
      <c r="V195" s="257"/>
      <c r="W195" s="257"/>
      <c r="X195" s="257"/>
      <c r="Y195" s="257"/>
      <c r="Z195" s="258"/>
      <c r="AA195" s="85"/>
      <c r="AB195" s="27"/>
      <c r="AC195" s="85"/>
      <c r="AD195" s="27"/>
      <c r="AE195" s="85"/>
      <c r="AF195" s="27"/>
      <c r="AH195" s="27"/>
    </row>
    <row r="196" spans="2:34" outlineLevel="1">
      <c r="D196" s="83" t="str">
        <f>'Line Items'!D320</f>
        <v>[Admin and other costs 35]</v>
      </c>
      <c r="E196" s="84"/>
      <c r="F196" s="150" t="str">
        <f t="shared" si="10"/>
        <v>£000</v>
      </c>
      <c r="G196" s="257"/>
      <c r="H196" s="257"/>
      <c r="I196" s="257"/>
      <c r="J196" s="257"/>
      <c r="K196" s="257"/>
      <c r="L196" s="257"/>
      <c r="M196" s="257"/>
      <c r="N196" s="257"/>
      <c r="O196" s="257"/>
      <c r="P196" s="257"/>
      <c r="Q196" s="257"/>
      <c r="R196" s="257"/>
      <c r="S196" s="257"/>
      <c r="T196" s="257"/>
      <c r="U196" s="257"/>
      <c r="V196" s="257"/>
      <c r="W196" s="257"/>
      <c r="X196" s="257"/>
      <c r="Y196" s="257"/>
      <c r="Z196" s="258"/>
      <c r="AA196" s="85"/>
      <c r="AB196" s="27"/>
      <c r="AC196" s="85"/>
      <c r="AD196" s="27"/>
      <c r="AE196" s="85"/>
      <c r="AF196" s="27"/>
      <c r="AH196" s="27"/>
    </row>
    <row r="197" spans="2:34" outlineLevel="1">
      <c r="D197" s="83" t="str">
        <f>'Line Items'!D321</f>
        <v>[Admin and other costs 36]</v>
      </c>
      <c r="E197" s="84"/>
      <c r="F197" s="150" t="str">
        <f t="shared" si="10"/>
        <v>£000</v>
      </c>
      <c r="G197" s="257"/>
      <c r="H197" s="257"/>
      <c r="I197" s="257"/>
      <c r="J197" s="257"/>
      <c r="K197" s="257"/>
      <c r="L197" s="257"/>
      <c r="M197" s="257"/>
      <c r="N197" s="257"/>
      <c r="O197" s="257"/>
      <c r="P197" s="257"/>
      <c r="Q197" s="257"/>
      <c r="R197" s="257"/>
      <c r="S197" s="257"/>
      <c r="T197" s="257"/>
      <c r="U197" s="257"/>
      <c r="V197" s="257"/>
      <c r="W197" s="257"/>
      <c r="X197" s="257"/>
      <c r="Y197" s="257"/>
      <c r="Z197" s="258"/>
      <c r="AA197" s="85"/>
      <c r="AB197" s="27"/>
      <c r="AC197" s="85"/>
      <c r="AD197" s="27"/>
      <c r="AE197" s="85"/>
      <c r="AF197" s="27"/>
      <c r="AH197" s="27"/>
    </row>
    <row r="198" spans="2:34" outlineLevel="1">
      <c r="D198" s="83" t="str">
        <f>'Line Items'!D322</f>
        <v>[Admin and other costs 37]</v>
      </c>
      <c r="E198" s="84"/>
      <c r="F198" s="150" t="str">
        <f>F180</f>
        <v>£000</v>
      </c>
      <c r="G198" s="257"/>
      <c r="H198" s="257"/>
      <c r="I198" s="257"/>
      <c r="J198" s="257"/>
      <c r="K198" s="257"/>
      <c r="L198" s="257"/>
      <c r="M198" s="257"/>
      <c r="N198" s="257"/>
      <c r="O198" s="257"/>
      <c r="P198" s="257"/>
      <c r="Q198" s="257"/>
      <c r="R198" s="257"/>
      <c r="S198" s="257"/>
      <c r="T198" s="257"/>
      <c r="U198" s="257"/>
      <c r="V198" s="257"/>
      <c r="W198" s="257"/>
      <c r="X198" s="257"/>
      <c r="Y198" s="257"/>
      <c r="Z198" s="258"/>
      <c r="AA198" s="85"/>
      <c r="AB198" s="27"/>
      <c r="AC198" s="85"/>
      <c r="AD198" s="27"/>
      <c r="AE198" s="85"/>
      <c r="AF198" s="27"/>
      <c r="AH198" s="27"/>
    </row>
    <row r="199" spans="2:34" outlineLevel="1">
      <c r="D199" s="83" t="str">
        <f>'Line Items'!D323</f>
        <v>[Admin and other costs 38]</v>
      </c>
      <c r="E199" s="84"/>
      <c r="F199" s="150" t="str">
        <f>F181</f>
        <v>£000</v>
      </c>
      <c r="G199" s="257"/>
      <c r="H199" s="257"/>
      <c r="I199" s="257"/>
      <c r="J199" s="257"/>
      <c r="K199" s="257"/>
      <c r="L199" s="257"/>
      <c r="M199" s="257"/>
      <c r="N199" s="257"/>
      <c r="O199" s="257"/>
      <c r="P199" s="257"/>
      <c r="Q199" s="257"/>
      <c r="R199" s="257"/>
      <c r="S199" s="257"/>
      <c r="T199" s="257"/>
      <c r="U199" s="257"/>
      <c r="V199" s="257"/>
      <c r="W199" s="257"/>
      <c r="X199" s="257"/>
      <c r="Y199" s="257"/>
      <c r="Z199" s="258"/>
      <c r="AA199" s="85"/>
      <c r="AB199" s="27"/>
      <c r="AC199" s="85"/>
      <c r="AD199" s="27"/>
      <c r="AE199" s="85"/>
      <c r="AF199" s="27"/>
      <c r="AH199" s="27"/>
    </row>
    <row r="200" spans="2:34" outlineLevel="1">
      <c r="D200" s="83" t="str">
        <f>'Line Items'!D324</f>
        <v>[Admin and other costs 39]</v>
      </c>
      <c r="E200" s="84"/>
      <c r="F200" s="150" t="str">
        <f>F182</f>
        <v>£000</v>
      </c>
      <c r="G200" s="257"/>
      <c r="H200" s="257"/>
      <c r="I200" s="257"/>
      <c r="J200" s="257"/>
      <c r="K200" s="257"/>
      <c r="L200" s="257"/>
      <c r="M200" s="257"/>
      <c r="N200" s="257"/>
      <c r="O200" s="257"/>
      <c r="P200" s="257"/>
      <c r="Q200" s="257"/>
      <c r="R200" s="257"/>
      <c r="S200" s="257"/>
      <c r="T200" s="257"/>
      <c r="U200" s="257"/>
      <c r="V200" s="257"/>
      <c r="W200" s="257"/>
      <c r="X200" s="257"/>
      <c r="Y200" s="257"/>
      <c r="Z200" s="258"/>
      <c r="AA200" s="85"/>
      <c r="AB200" s="27"/>
      <c r="AC200" s="85"/>
      <c r="AD200" s="27"/>
      <c r="AE200" s="85"/>
      <c r="AF200" s="27"/>
      <c r="AH200" s="27"/>
    </row>
    <row r="201" spans="2:34" outlineLevel="1">
      <c r="D201" s="108" t="str">
        <f>'Line Items'!D325</f>
        <v>[Admin and other costs 40]</v>
      </c>
      <c r="E201" s="110"/>
      <c r="F201" s="164" t="str">
        <f t="shared" si="9"/>
        <v>£000</v>
      </c>
      <c r="G201" s="260"/>
      <c r="H201" s="260"/>
      <c r="I201" s="260"/>
      <c r="J201" s="260"/>
      <c r="K201" s="260"/>
      <c r="L201" s="260"/>
      <c r="M201" s="260"/>
      <c r="N201" s="260"/>
      <c r="O201" s="260"/>
      <c r="P201" s="260"/>
      <c r="Q201" s="260"/>
      <c r="R201" s="260"/>
      <c r="S201" s="260"/>
      <c r="T201" s="260"/>
      <c r="U201" s="260"/>
      <c r="V201" s="260"/>
      <c r="W201" s="260"/>
      <c r="X201" s="260"/>
      <c r="Y201" s="260"/>
      <c r="Z201" s="261"/>
      <c r="AA201" s="85"/>
      <c r="AB201" s="29"/>
      <c r="AC201" s="85"/>
      <c r="AD201" s="29"/>
      <c r="AE201" s="85"/>
      <c r="AF201" s="29"/>
      <c r="AH201" s="29"/>
    </row>
    <row r="202" spans="2:34" outlineLevel="1">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row>
    <row r="203" spans="2:34" outlineLevel="1">
      <c r="D203" s="262" t="str">
        <f>"Total "&amp;B160</f>
        <v>Total Administrative Costs &amp; Other</v>
      </c>
      <c r="E203" s="263"/>
      <c r="F203" s="264" t="str">
        <f>F201</f>
        <v>£000</v>
      </c>
      <c r="G203" s="265">
        <f>SUM(G162:G201)</f>
        <v>0</v>
      </c>
      <c r="H203" s="265">
        <f t="shared" ref="H203:Z203" si="11">SUM(H162:H201)</f>
        <v>0</v>
      </c>
      <c r="I203" s="265">
        <f t="shared" si="11"/>
        <v>0</v>
      </c>
      <c r="J203" s="265">
        <f t="shared" si="11"/>
        <v>0</v>
      </c>
      <c r="K203" s="265">
        <f t="shared" si="11"/>
        <v>0</v>
      </c>
      <c r="L203" s="265">
        <f t="shared" si="11"/>
        <v>0</v>
      </c>
      <c r="M203" s="265">
        <f t="shared" si="11"/>
        <v>0</v>
      </c>
      <c r="N203" s="265">
        <f t="shared" si="11"/>
        <v>0</v>
      </c>
      <c r="O203" s="265">
        <f t="shared" si="11"/>
        <v>0</v>
      </c>
      <c r="P203" s="265">
        <f t="shared" si="11"/>
        <v>0</v>
      </c>
      <c r="Q203" s="265">
        <f t="shared" si="11"/>
        <v>0</v>
      </c>
      <c r="R203" s="265">
        <f t="shared" si="11"/>
        <v>0</v>
      </c>
      <c r="S203" s="265">
        <f t="shared" si="11"/>
        <v>0</v>
      </c>
      <c r="T203" s="265">
        <f t="shared" si="11"/>
        <v>0</v>
      </c>
      <c r="U203" s="265">
        <f t="shared" si="11"/>
        <v>0</v>
      </c>
      <c r="V203" s="265">
        <f t="shared" si="11"/>
        <v>0</v>
      </c>
      <c r="W203" s="265">
        <f t="shared" si="11"/>
        <v>0</v>
      </c>
      <c r="X203" s="265">
        <f t="shared" si="11"/>
        <v>0</v>
      </c>
      <c r="Y203" s="265">
        <f t="shared" si="11"/>
        <v>0</v>
      </c>
      <c r="Z203" s="266">
        <f t="shared" si="11"/>
        <v>0</v>
      </c>
      <c r="AA203" s="85"/>
      <c r="AB203" s="267">
        <f>SUM(AB162:AB201)</f>
        <v>0</v>
      </c>
      <c r="AC203" s="85"/>
      <c r="AD203" s="267">
        <f>SUM(AD162:AD201)</f>
        <v>0</v>
      </c>
      <c r="AE203" s="85"/>
      <c r="AF203" s="267">
        <f>SUM(AF162:AF201)</f>
        <v>0</v>
      </c>
      <c r="AH203" s="268"/>
    </row>
    <row r="204" spans="2:34">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row>
    <row r="205" spans="2:34" ht="15">
      <c r="B205" s="99" t="str">
        <f>'Line Items'!B327</f>
        <v>Non-Cash Costs</v>
      </c>
      <c r="C205" s="99"/>
      <c r="D205" s="249"/>
      <c r="E205" s="249"/>
      <c r="F205" s="99"/>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99"/>
      <c r="AH205" s="99"/>
    </row>
    <row r="206" spans="2:34" outlineLevel="1">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row>
    <row r="207" spans="2:34" outlineLevel="1">
      <c r="D207" s="235" t="str">
        <f>'Line Items'!D329</f>
        <v>Amortisation</v>
      </c>
      <c r="E207" s="251"/>
      <c r="F207" s="288" t="s">
        <v>902</v>
      </c>
      <c r="G207" s="253"/>
      <c r="H207" s="253"/>
      <c r="I207" s="253"/>
      <c r="J207" s="253"/>
      <c r="K207" s="253"/>
      <c r="L207" s="253"/>
      <c r="M207" s="253"/>
      <c r="N207" s="253"/>
      <c r="O207" s="253"/>
      <c r="P207" s="253"/>
      <c r="Q207" s="253"/>
      <c r="R207" s="253"/>
      <c r="S207" s="253"/>
      <c r="T207" s="253"/>
      <c r="U207" s="253"/>
      <c r="V207" s="253"/>
      <c r="W207" s="253"/>
      <c r="X207" s="253"/>
      <c r="Y207" s="253"/>
      <c r="Z207" s="254"/>
      <c r="AA207" s="85"/>
      <c r="AB207" s="255"/>
      <c r="AC207" s="85"/>
      <c r="AD207" s="255"/>
      <c r="AE207" s="85"/>
      <c r="AF207" s="255"/>
      <c r="AH207" s="286"/>
    </row>
    <row r="208" spans="2:34" outlineLevel="1">
      <c r="D208" s="108" t="str">
        <f>'Line Items'!D330</f>
        <v>Total Depreciation</v>
      </c>
      <c r="E208" s="110"/>
      <c r="F208" s="289" t="str">
        <f>F207</f>
        <v>£000</v>
      </c>
      <c r="G208" s="260"/>
      <c r="H208" s="260"/>
      <c r="I208" s="260"/>
      <c r="J208" s="260"/>
      <c r="K208" s="260"/>
      <c r="L208" s="260"/>
      <c r="M208" s="260"/>
      <c r="N208" s="260"/>
      <c r="O208" s="260"/>
      <c r="P208" s="260"/>
      <c r="Q208" s="260"/>
      <c r="R208" s="260"/>
      <c r="S208" s="260"/>
      <c r="T208" s="260"/>
      <c r="U208" s="260"/>
      <c r="V208" s="260"/>
      <c r="W208" s="260"/>
      <c r="X208" s="260"/>
      <c r="Y208" s="260"/>
      <c r="Z208" s="261"/>
      <c r="AA208" s="85"/>
      <c r="AB208" s="29"/>
      <c r="AC208" s="85"/>
      <c r="AD208" s="29"/>
      <c r="AE208" s="85"/>
      <c r="AF208" s="29"/>
      <c r="AH208" s="290"/>
    </row>
    <row r="209" spans="2:34" outlineLevel="1">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row>
    <row r="210" spans="2:34" outlineLevel="1">
      <c r="D210" s="262" t="str">
        <f>"Total "&amp;B205</f>
        <v>Total Non-Cash Costs</v>
      </c>
      <c r="E210" s="263"/>
      <c r="F210" s="264" t="str">
        <f>F208</f>
        <v>£000</v>
      </c>
      <c r="G210" s="265">
        <f t="shared" ref="G210:U210" si="12">SUM(G207:G208)</f>
        <v>0</v>
      </c>
      <c r="H210" s="265">
        <f t="shared" si="12"/>
        <v>0</v>
      </c>
      <c r="I210" s="265">
        <f t="shared" si="12"/>
        <v>0</v>
      </c>
      <c r="J210" s="265">
        <f t="shared" si="12"/>
        <v>0</v>
      </c>
      <c r="K210" s="265">
        <f t="shared" si="12"/>
        <v>0</v>
      </c>
      <c r="L210" s="265">
        <f t="shared" si="12"/>
        <v>0</v>
      </c>
      <c r="M210" s="265">
        <f t="shared" si="12"/>
        <v>0</v>
      </c>
      <c r="N210" s="265">
        <f t="shared" si="12"/>
        <v>0</v>
      </c>
      <c r="O210" s="265">
        <f t="shared" si="12"/>
        <v>0</v>
      </c>
      <c r="P210" s="265">
        <f t="shared" si="12"/>
        <v>0</v>
      </c>
      <c r="Q210" s="265">
        <f t="shared" si="12"/>
        <v>0</v>
      </c>
      <c r="R210" s="265">
        <f t="shared" si="12"/>
        <v>0</v>
      </c>
      <c r="S210" s="265">
        <f t="shared" si="12"/>
        <v>0</v>
      </c>
      <c r="T210" s="265">
        <f t="shared" si="12"/>
        <v>0</v>
      </c>
      <c r="U210" s="265">
        <f t="shared" si="12"/>
        <v>0</v>
      </c>
      <c r="V210" s="265">
        <f>SUM(V207:V208)</f>
        <v>0</v>
      </c>
      <c r="W210" s="265">
        <f>SUM(W207:W208)</f>
        <v>0</v>
      </c>
      <c r="X210" s="265">
        <f>SUM(X207:X208)</f>
        <v>0</v>
      </c>
      <c r="Y210" s="265">
        <f>SUM(Y207:Y208)</f>
        <v>0</v>
      </c>
      <c r="Z210" s="266">
        <f>SUM(Z207:Z208)</f>
        <v>0</v>
      </c>
      <c r="AA210" s="85"/>
      <c r="AB210" s="267">
        <f>SUM(AB207:AB208)</f>
        <v>0</v>
      </c>
      <c r="AC210" s="85"/>
      <c r="AD210" s="267">
        <f>SUM(AD207:AD208)</f>
        <v>0</v>
      </c>
      <c r="AE210" s="85"/>
      <c r="AF210" s="267">
        <f>SUM(AF207:AF208)</f>
        <v>0</v>
      </c>
      <c r="AH210" s="268"/>
    </row>
    <row r="211" spans="2:34">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row>
    <row r="212" spans="2:34">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row>
    <row r="213" spans="2:34" ht="16.5">
      <c r="B213" s="5" t="str">
        <f>"Total "&amp;B13</f>
        <v>Total Other Operating Costs</v>
      </c>
      <c r="C213" s="5"/>
      <c r="D213" s="5"/>
      <c r="E213" s="5"/>
      <c r="F213" s="5"/>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5"/>
      <c r="AH213" s="5"/>
    </row>
    <row r="214" spans="2:34" outlineLevel="1">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row>
    <row r="215" spans="2:34" outlineLevel="1">
      <c r="D215" s="235" t="str">
        <f>D48</f>
        <v>Total Other Staff Costs</v>
      </c>
      <c r="E215" s="251"/>
      <c r="F215" s="269" t="str">
        <f t="shared" ref="F215:Z215" si="13">F48</f>
        <v>£000</v>
      </c>
      <c r="G215" s="270">
        <f t="shared" si="13"/>
        <v>0</v>
      </c>
      <c r="H215" s="270">
        <f t="shared" si="13"/>
        <v>0</v>
      </c>
      <c r="I215" s="270">
        <f t="shared" si="13"/>
        <v>0</v>
      </c>
      <c r="J215" s="270">
        <f t="shared" si="13"/>
        <v>0</v>
      </c>
      <c r="K215" s="270">
        <f t="shared" si="13"/>
        <v>0</v>
      </c>
      <c r="L215" s="270">
        <f t="shared" si="13"/>
        <v>0</v>
      </c>
      <c r="M215" s="270">
        <f t="shared" si="13"/>
        <v>0</v>
      </c>
      <c r="N215" s="270">
        <f t="shared" si="13"/>
        <v>0</v>
      </c>
      <c r="O215" s="270">
        <f t="shared" si="13"/>
        <v>0</v>
      </c>
      <c r="P215" s="270">
        <f t="shared" si="13"/>
        <v>0</v>
      </c>
      <c r="Q215" s="270">
        <f t="shared" si="13"/>
        <v>0</v>
      </c>
      <c r="R215" s="270">
        <f t="shared" si="13"/>
        <v>0</v>
      </c>
      <c r="S215" s="270">
        <f t="shared" si="13"/>
        <v>0</v>
      </c>
      <c r="T215" s="270">
        <f t="shared" si="13"/>
        <v>0</v>
      </c>
      <c r="U215" s="270">
        <f t="shared" si="13"/>
        <v>0</v>
      </c>
      <c r="V215" s="270">
        <f t="shared" si="13"/>
        <v>0</v>
      </c>
      <c r="W215" s="270">
        <f t="shared" si="13"/>
        <v>0</v>
      </c>
      <c r="X215" s="270">
        <f t="shared" si="13"/>
        <v>0</v>
      </c>
      <c r="Y215" s="270">
        <f t="shared" si="13"/>
        <v>0</v>
      </c>
      <c r="Z215" s="271">
        <f t="shared" si="13"/>
        <v>0</v>
      </c>
      <c r="AA215" s="85"/>
      <c r="AB215" s="272">
        <f>AB48</f>
        <v>0</v>
      </c>
      <c r="AC215" s="85"/>
      <c r="AD215" s="272">
        <f>AD48</f>
        <v>0</v>
      </c>
      <c r="AE215" s="85"/>
      <c r="AF215" s="272">
        <f>AF48</f>
        <v>0</v>
      </c>
      <c r="AH215" s="273"/>
    </row>
    <row r="216" spans="2:34" outlineLevel="1">
      <c r="D216" s="83" t="str">
        <f>D88</f>
        <v>Total Station &amp; Train Operations</v>
      </c>
      <c r="E216" s="84"/>
      <c r="F216" s="150" t="str">
        <f>F88</f>
        <v>£000</v>
      </c>
      <c r="G216" s="85">
        <f>G88</f>
        <v>0</v>
      </c>
      <c r="H216" s="85">
        <f t="shared" ref="H216:Z216" si="14">H88</f>
        <v>0</v>
      </c>
      <c r="I216" s="85">
        <f t="shared" si="14"/>
        <v>0</v>
      </c>
      <c r="J216" s="85">
        <f t="shared" si="14"/>
        <v>0</v>
      </c>
      <c r="K216" s="85">
        <f t="shared" si="14"/>
        <v>0</v>
      </c>
      <c r="L216" s="85">
        <f t="shared" si="14"/>
        <v>0</v>
      </c>
      <c r="M216" s="85">
        <f t="shared" si="14"/>
        <v>0</v>
      </c>
      <c r="N216" s="85">
        <f t="shared" si="14"/>
        <v>0</v>
      </c>
      <c r="O216" s="85">
        <f t="shared" si="14"/>
        <v>0</v>
      </c>
      <c r="P216" s="85">
        <f t="shared" si="14"/>
        <v>0</v>
      </c>
      <c r="Q216" s="85">
        <f t="shared" si="14"/>
        <v>0</v>
      </c>
      <c r="R216" s="85">
        <f t="shared" si="14"/>
        <v>0</v>
      </c>
      <c r="S216" s="85">
        <f t="shared" si="14"/>
        <v>0</v>
      </c>
      <c r="T216" s="85">
        <f t="shared" si="14"/>
        <v>0</v>
      </c>
      <c r="U216" s="85">
        <f t="shared" si="14"/>
        <v>0</v>
      </c>
      <c r="V216" s="85">
        <f t="shared" si="14"/>
        <v>0</v>
      </c>
      <c r="W216" s="85">
        <f t="shared" si="14"/>
        <v>0</v>
      </c>
      <c r="X216" s="85">
        <f t="shared" si="14"/>
        <v>0</v>
      </c>
      <c r="Y216" s="85">
        <f t="shared" si="14"/>
        <v>0</v>
      </c>
      <c r="Z216" s="274">
        <f t="shared" si="14"/>
        <v>0</v>
      </c>
      <c r="AA216" s="85"/>
      <c r="AB216" s="275">
        <f>AB88</f>
        <v>0</v>
      </c>
      <c r="AC216" s="85"/>
      <c r="AD216" s="275">
        <f>AD88</f>
        <v>0</v>
      </c>
      <c r="AE216" s="85"/>
      <c r="AF216" s="275">
        <f>AF88</f>
        <v>0</v>
      </c>
      <c r="AH216" s="276"/>
    </row>
    <row r="217" spans="2:34" outlineLevel="1">
      <c r="D217" s="83" t="str">
        <f>D123</f>
        <v>Total Rolling Stock Maintenance</v>
      </c>
      <c r="E217" s="84"/>
      <c r="F217" s="150" t="str">
        <f>F123</f>
        <v>£000</v>
      </c>
      <c r="G217" s="85">
        <f>G123</f>
        <v>0</v>
      </c>
      <c r="H217" s="85">
        <f t="shared" ref="H217:Z217" si="15">H123</f>
        <v>0</v>
      </c>
      <c r="I217" s="85">
        <f t="shared" si="15"/>
        <v>0</v>
      </c>
      <c r="J217" s="85">
        <f t="shared" si="15"/>
        <v>0</v>
      </c>
      <c r="K217" s="85">
        <f t="shared" si="15"/>
        <v>0</v>
      </c>
      <c r="L217" s="85">
        <f t="shared" si="15"/>
        <v>0</v>
      </c>
      <c r="M217" s="85">
        <f t="shared" si="15"/>
        <v>0</v>
      </c>
      <c r="N217" s="85">
        <f t="shared" si="15"/>
        <v>0</v>
      </c>
      <c r="O217" s="85">
        <f t="shared" si="15"/>
        <v>0</v>
      </c>
      <c r="P217" s="85">
        <f t="shared" si="15"/>
        <v>0</v>
      </c>
      <c r="Q217" s="85">
        <f t="shared" si="15"/>
        <v>0</v>
      </c>
      <c r="R217" s="85">
        <f t="shared" si="15"/>
        <v>0</v>
      </c>
      <c r="S217" s="85">
        <f t="shared" si="15"/>
        <v>0</v>
      </c>
      <c r="T217" s="85">
        <f t="shared" si="15"/>
        <v>0</v>
      </c>
      <c r="U217" s="85">
        <f t="shared" si="15"/>
        <v>0</v>
      </c>
      <c r="V217" s="85">
        <f t="shared" si="15"/>
        <v>0</v>
      </c>
      <c r="W217" s="85">
        <f t="shared" si="15"/>
        <v>0</v>
      </c>
      <c r="X217" s="85">
        <f t="shared" si="15"/>
        <v>0</v>
      </c>
      <c r="Y217" s="85">
        <f t="shared" si="15"/>
        <v>0</v>
      </c>
      <c r="Z217" s="274">
        <f t="shared" si="15"/>
        <v>0</v>
      </c>
      <c r="AA217" s="85"/>
      <c r="AB217" s="275">
        <f>AB123</f>
        <v>0</v>
      </c>
      <c r="AC217" s="85"/>
      <c r="AD217" s="275">
        <f>AD123</f>
        <v>0</v>
      </c>
      <c r="AE217" s="85"/>
      <c r="AF217" s="275">
        <f>AF123</f>
        <v>0</v>
      </c>
      <c r="AH217" s="276"/>
    </row>
    <row r="218" spans="2:34" outlineLevel="1">
      <c r="D218" s="83" t="str">
        <f>D158</f>
        <v>Total Industry &amp; Professional Services</v>
      </c>
      <c r="E218" s="84"/>
      <c r="F218" s="150" t="str">
        <f>F158</f>
        <v>£000</v>
      </c>
      <c r="G218" s="85">
        <f>G158</f>
        <v>0</v>
      </c>
      <c r="H218" s="85">
        <f t="shared" ref="H218:Z218" si="16">H158</f>
        <v>0</v>
      </c>
      <c r="I218" s="85">
        <f t="shared" si="16"/>
        <v>0</v>
      </c>
      <c r="J218" s="85">
        <f t="shared" si="16"/>
        <v>0</v>
      </c>
      <c r="K218" s="85">
        <f t="shared" si="16"/>
        <v>0</v>
      </c>
      <c r="L218" s="85">
        <f t="shared" si="16"/>
        <v>0</v>
      </c>
      <c r="M218" s="85">
        <f t="shared" si="16"/>
        <v>0</v>
      </c>
      <c r="N218" s="85">
        <f t="shared" si="16"/>
        <v>0</v>
      </c>
      <c r="O218" s="85">
        <f t="shared" si="16"/>
        <v>0</v>
      </c>
      <c r="P218" s="85">
        <f t="shared" si="16"/>
        <v>0</v>
      </c>
      <c r="Q218" s="85">
        <f t="shared" si="16"/>
        <v>0</v>
      </c>
      <c r="R218" s="85">
        <f t="shared" si="16"/>
        <v>0</v>
      </c>
      <c r="S218" s="85">
        <f t="shared" si="16"/>
        <v>0</v>
      </c>
      <c r="T218" s="85">
        <f t="shared" si="16"/>
        <v>0</v>
      </c>
      <c r="U218" s="85">
        <f t="shared" si="16"/>
        <v>0</v>
      </c>
      <c r="V218" s="85">
        <f t="shared" si="16"/>
        <v>0</v>
      </c>
      <c r="W218" s="85">
        <f t="shared" si="16"/>
        <v>0</v>
      </c>
      <c r="X218" s="85">
        <f t="shared" si="16"/>
        <v>0</v>
      </c>
      <c r="Y218" s="85">
        <f t="shared" si="16"/>
        <v>0</v>
      </c>
      <c r="Z218" s="274">
        <f t="shared" si="16"/>
        <v>0</v>
      </c>
      <c r="AA218" s="85"/>
      <c r="AB218" s="275">
        <f>AB158</f>
        <v>0</v>
      </c>
      <c r="AC218" s="85"/>
      <c r="AD218" s="275">
        <f>AD158</f>
        <v>0</v>
      </c>
      <c r="AE218" s="85"/>
      <c r="AF218" s="275">
        <f>AF158</f>
        <v>0</v>
      </c>
      <c r="AH218" s="276"/>
    </row>
    <row r="219" spans="2:34" outlineLevel="1">
      <c r="D219" s="83" t="str">
        <f>D203</f>
        <v>Total Administrative Costs &amp; Other</v>
      </c>
      <c r="E219" s="84"/>
      <c r="F219" s="150" t="str">
        <f>F203</f>
        <v>£000</v>
      </c>
      <c r="G219" s="85">
        <f>G203</f>
        <v>0</v>
      </c>
      <c r="H219" s="85">
        <f t="shared" ref="H219:Z219" si="17">H203</f>
        <v>0</v>
      </c>
      <c r="I219" s="85">
        <f t="shared" si="17"/>
        <v>0</v>
      </c>
      <c r="J219" s="85">
        <f t="shared" si="17"/>
        <v>0</v>
      </c>
      <c r="K219" s="85">
        <f t="shared" si="17"/>
        <v>0</v>
      </c>
      <c r="L219" s="85">
        <f t="shared" si="17"/>
        <v>0</v>
      </c>
      <c r="M219" s="85">
        <f t="shared" si="17"/>
        <v>0</v>
      </c>
      <c r="N219" s="85">
        <f t="shared" si="17"/>
        <v>0</v>
      </c>
      <c r="O219" s="85">
        <f t="shared" si="17"/>
        <v>0</v>
      </c>
      <c r="P219" s="85">
        <f t="shared" si="17"/>
        <v>0</v>
      </c>
      <c r="Q219" s="85">
        <f t="shared" si="17"/>
        <v>0</v>
      </c>
      <c r="R219" s="85">
        <f t="shared" si="17"/>
        <v>0</v>
      </c>
      <c r="S219" s="85">
        <f t="shared" si="17"/>
        <v>0</v>
      </c>
      <c r="T219" s="85">
        <f t="shared" si="17"/>
        <v>0</v>
      </c>
      <c r="U219" s="85">
        <f t="shared" si="17"/>
        <v>0</v>
      </c>
      <c r="V219" s="85">
        <f t="shared" si="17"/>
        <v>0</v>
      </c>
      <c r="W219" s="85">
        <f t="shared" si="17"/>
        <v>0</v>
      </c>
      <c r="X219" s="85">
        <f t="shared" si="17"/>
        <v>0</v>
      </c>
      <c r="Y219" s="85">
        <f t="shared" si="17"/>
        <v>0</v>
      </c>
      <c r="Z219" s="274">
        <f t="shared" si="17"/>
        <v>0</v>
      </c>
      <c r="AA219" s="85"/>
      <c r="AB219" s="275">
        <f>AB203</f>
        <v>0</v>
      </c>
      <c r="AC219" s="85"/>
      <c r="AD219" s="275">
        <f>AD203</f>
        <v>0</v>
      </c>
      <c r="AE219" s="85"/>
      <c r="AF219" s="275">
        <f>AF203</f>
        <v>0</v>
      </c>
      <c r="AH219" s="276"/>
    </row>
    <row r="220" spans="2:34" outlineLevel="1">
      <c r="D220" s="108" t="str">
        <f>D210</f>
        <v>Total Non-Cash Costs</v>
      </c>
      <c r="E220" s="110"/>
      <c r="F220" s="164" t="str">
        <f>F210</f>
        <v>£000</v>
      </c>
      <c r="G220" s="96">
        <f>G210</f>
        <v>0</v>
      </c>
      <c r="H220" s="96">
        <f t="shared" ref="H220:Z220" si="18">H210</f>
        <v>0</v>
      </c>
      <c r="I220" s="96">
        <f t="shared" si="18"/>
        <v>0</v>
      </c>
      <c r="J220" s="96">
        <f t="shared" si="18"/>
        <v>0</v>
      </c>
      <c r="K220" s="96">
        <f t="shared" si="18"/>
        <v>0</v>
      </c>
      <c r="L220" s="96">
        <f t="shared" si="18"/>
        <v>0</v>
      </c>
      <c r="M220" s="96">
        <f t="shared" si="18"/>
        <v>0</v>
      </c>
      <c r="N220" s="96">
        <f t="shared" si="18"/>
        <v>0</v>
      </c>
      <c r="O220" s="96">
        <f t="shared" si="18"/>
        <v>0</v>
      </c>
      <c r="P220" s="96">
        <f t="shared" si="18"/>
        <v>0</v>
      </c>
      <c r="Q220" s="96">
        <f t="shared" si="18"/>
        <v>0</v>
      </c>
      <c r="R220" s="96">
        <f t="shared" si="18"/>
        <v>0</v>
      </c>
      <c r="S220" s="96">
        <f t="shared" si="18"/>
        <v>0</v>
      </c>
      <c r="T220" s="96">
        <f t="shared" si="18"/>
        <v>0</v>
      </c>
      <c r="U220" s="96">
        <f t="shared" si="18"/>
        <v>0</v>
      </c>
      <c r="V220" s="96">
        <f t="shared" si="18"/>
        <v>0</v>
      </c>
      <c r="W220" s="96">
        <f t="shared" si="18"/>
        <v>0</v>
      </c>
      <c r="X220" s="96">
        <f t="shared" si="18"/>
        <v>0</v>
      </c>
      <c r="Y220" s="96">
        <f t="shared" si="18"/>
        <v>0</v>
      </c>
      <c r="Z220" s="277">
        <f t="shared" si="18"/>
        <v>0</v>
      </c>
      <c r="AA220" s="85"/>
      <c r="AB220" s="278">
        <f>AB210</f>
        <v>0</v>
      </c>
      <c r="AC220" s="85"/>
      <c r="AD220" s="278">
        <f>AD210</f>
        <v>0</v>
      </c>
      <c r="AE220" s="85"/>
      <c r="AF220" s="278">
        <f>AF210</f>
        <v>0</v>
      </c>
      <c r="AH220" s="279"/>
    </row>
    <row r="221" spans="2:34" outlineLevel="1">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row>
    <row r="222" spans="2:34" outlineLevel="1">
      <c r="D222" s="262" t="str">
        <f>B213</f>
        <v>Total Other Operating Costs</v>
      </c>
      <c r="E222" s="263"/>
      <c r="F222" s="264" t="str">
        <f>F220</f>
        <v>£000</v>
      </c>
      <c r="G222" s="265">
        <f>SUM(G215:G220)</f>
        <v>0</v>
      </c>
      <c r="H222" s="265">
        <f t="shared" ref="H222:Z222" si="19">SUM(H215:H220)</f>
        <v>0</v>
      </c>
      <c r="I222" s="265">
        <f t="shared" si="19"/>
        <v>0</v>
      </c>
      <c r="J222" s="265">
        <f t="shared" si="19"/>
        <v>0</v>
      </c>
      <c r="K222" s="265">
        <f t="shared" si="19"/>
        <v>0</v>
      </c>
      <c r="L222" s="265">
        <f>SUM(L215:L220)</f>
        <v>0</v>
      </c>
      <c r="M222" s="265">
        <f t="shared" si="19"/>
        <v>0</v>
      </c>
      <c r="N222" s="265">
        <f t="shared" si="19"/>
        <v>0</v>
      </c>
      <c r="O222" s="265">
        <f t="shared" si="19"/>
        <v>0</v>
      </c>
      <c r="P222" s="265">
        <f t="shared" si="19"/>
        <v>0</v>
      </c>
      <c r="Q222" s="265">
        <f t="shared" si="19"/>
        <v>0</v>
      </c>
      <c r="R222" s="265">
        <f t="shared" si="19"/>
        <v>0</v>
      </c>
      <c r="S222" s="265">
        <f t="shared" si="19"/>
        <v>0</v>
      </c>
      <c r="T222" s="265">
        <f t="shared" si="19"/>
        <v>0</v>
      </c>
      <c r="U222" s="265">
        <f t="shared" si="19"/>
        <v>0</v>
      </c>
      <c r="V222" s="265">
        <f t="shared" si="19"/>
        <v>0</v>
      </c>
      <c r="W222" s="265">
        <f t="shared" si="19"/>
        <v>0</v>
      </c>
      <c r="X222" s="265">
        <f t="shared" si="19"/>
        <v>0</v>
      </c>
      <c r="Y222" s="265">
        <f t="shared" si="19"/>
        <v>0</v>
      </c>
      <c r="Z222" s="266">
        <f t="shared" si="19"/>
        <v>0</v>
      </c>
      <c r="AA222" s="85"/>
      <c r="AB222" s="267">
        <f>SUM(AB215:AB220)</f>
        <v>0</v>
      </c>
      <c r="AC222" s="85"/>
      <c r="AD222" s="267">
        <f>SUM(AD215:AD220)</f>
        <v>0</v>
      </c>
      <c r="AE222" s="85"/>
      <c r="AF222" s="267">
        <f>SUM(AF215:AF220)</f>
        <v>0</v>
      </c>
      <c r="AH222" s="268"/>
    </row>
    <row r="225" spans="2:34" ht="16.5">
      <c r="B225" s="5" t="s">
        <v>27</v>
      </c>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row>
  </sheetData>
  <mergeCells count="4">
    <mergeCell ref="D9:E9"/>
    <mergeCell ref="F9:F11"/>
    <mergeCell ref="AH9:AH11"/>
    <mergeCell ref="D10:E11"/>
  </mergeCells>
  <pageMargins left="0.7" right="0.7" top="0.75" bottom="0.75" header="0.3" footer="0.3"/>
  <ignoredErrors>
    <ignoredError sqref="F17 F52 F92 F127 F162 F20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AH427"/>
  <sheetViews>
    <sheetView showGridLines="0" zoomScale="85" zoomScaleNormal="85" workbookViewId="0">
      <pane xSplit="6" ySplit="12" topLeftCell="G13" activePane="bottomRight" state="frozen"/>
      <selection activeCell="AF1" activeCellId="2" sqref="AB1:AB1048576 AD1:AD1048576 AF1:AF1048576"/>
      <selection pane="topRight" activeCell="AF1" activeCellId="2" sqref="AB1:AB1048576 AD1:AD1048576 AF1:AF1048576"/>
      <selection pane="bottomLeft" activeCell="AF1" activeCellId="2" sqref="AB1:AB1048576 AD1:AD1048576 AF1:AF1048576"/>
      <selection pane="bottomRight" sqref="A1:XFD1048576"/>
    </sheetView>
  </sheetViews>
  <sheetFormatPr defaultColWidth="9" defaultRowHeight="12.75" outlineLevelRow="1" outlineLevelCol="1"/>
  <cols>
    <col min="1" max="1" width="2.85546875" style="3" customWidth="1"/>
    <col min="2" max="3" width="3" style="3" customWidth="1"/>
    <col min="4" max="5" width="24.7109375" style="3" customWidth="1"/>
    <col min="6" max="9" width="10.7109375" style="3" customWidth="1"/>
    <col min="10" max="21" width="11.42578125" style="3" customWidth="1"/>
    <col min="22" max="26" width="11.42578125" style="3" customWidth="1" outlineLevel="1"/>
    <col min="27" max="27" width="3.5703125" style="3" customWidth="1"/>
    <col min="28" max="28" width="11.42578125" style="3" customWidth="1"/>
    <col min="29" max="29" width="3.42578125" style="3" customWidth="1"/>
    <col min="30" max="30" width="11.42578125" style="3" customWidth="1"/>
    <col min="31" max="31" width="3.5703125" style="3" customWidth="1"/>
    <col min="32" max="32" width="11.42578125" style="3" customWidth="1"/>
    <col min="33" max="33" width="3.42578125" style="3" customWidth="1"/>
    <col min="34" max="34" width="90.85546875" style="3" customWidth="1"/>
    <col min="35" max="254" width="9" style="3"/>
    <col min="255" max="257" width="2.85546875" style="3" customWidth="1"/>
    <col min="258" max="259" width="21" style="3" customWidth="1"/>
    <col min="260" max="260" width="10.7109375" style="3" customWidth="1"/>
    <col min="261" max="282" width="11.42578125" style="3" customWidth="1"/>
    <col min="283" max="283" width="3.42578125" style="3" customWidth="1"/>
    <col min="284" max="284" width="11.42578125" style="3" customWidth="1"/>
    <col min="285" max="285" width="3.42578125" style="3" customWidth="1"/>
    <col min="286" max="286" width="11.42578125" style="3" customWidth="1"/>
    <col min="287" max="287" width="3.42578125" style="3" customWidth="1"/>
    <col min="288" max="288" width="11.42578125" style="3" customWidth="1"/>
    <col min="289" max="289" width="3.42578125" style="3" customWidth="1"/>
    <col min="290" max="290" width="108.85546875" style="3" customWidth="1"/>
    <col min="291" max="510" width="9" style="3"/>
    <col min="511" max="513" width="2.85546875" style="3" customWidth="1"/>
    <col min="514" max="515" width="21" style="3" customWidth="1"/>
    <col min="516" max="516" width="10.7109375" style="3" customWidth="1"/>
    <col min="517" max="538" width="11.42578125" style="3" customWidth="1"/>
    <col min="539" max="539" width="3.42578125" style="3" customWidth="1"/>
    <col min="540" max="540" width="11.42578125" style="3" customWidth="1"/>
    <col min="541" max="541" width="3.42578125" style="3" customWidth="1"/>
    <col min="542" max="542" width="11.42578125" style="3" customWidth="1"/>
    <col min="543" max="543" width="3.42578125" style="3" customWidth="1"/>
    <col min="544" max="544" width="11.42578125" style="3" customWidth="1"/>
    <col min="545" max="545" width="3.42578125" style="3" customWidth="1"/>
    <col min="546" max="546" width="108.85546875" style="3" customWidth="1"/>
    <col min="547" max="766" width="9" style="3"/>
    <col min="767" max="769" width="2.85546875" style="3" customWidth="1"/>
    <col min="770" max="771" width="21" style="3" customWidth="1"/>
    <col min="772" max="772" width="10.7109375" style="3" customWidth="1"/>
    <col min="773" max="794" width="11.42578125" style="3" customWidth="1"/>
    <col min="795" max="795" width="3.42578125" style="3" customWidth="1"/>
    <col min="796" max="796" width="11.42578125" style="3" customWidth="1"/>
    <col min="797" max="797" width="3.42578125" style="3" customWidth="1"/>
    <col min="798" max="798" width="11.42578125" style="3" customWidth="1"/>
    <col min="799" max="799" width="3.42578125" style="3" customWidth="1"/>
    <col min="800" max="800" width="11.42578125" style="3" customWidth="1"/>
    <col min="801" max="801" width="3.42578125" style="3" customWidth="1"/>
    <col min="802" max="802" width="108.85546875" style="3" customWidth="1"/>
    <col min="803" max="1022" width="9" style="3"/>
    <col min="1023" max="1025" width="2.85546875" style="3" customWidth="1"/>
    <col min="1026" max="1027" width="21" style="3" customWidth="1"/>
    <col min="1028" max="1028" width="10.7109375" style="3" customWidth="1"/>
    <col min="1029" max="1050" width="11.42578125" style="3" customWidth="1"/>
    <col min="1051" max="1051" width="3.42578125" style="3" customWidth="1"/>
    <col min="1052" max="1052" width="11.42578125" style="3" customWidth="1"/>
    <col min="1053" max="1053" width="3.42578125" style="3" customWidth="1"/>
    <col min="1054" max="1054" width="11.42578125" style="3" customWidth="1"/>
    <col min="1055" max="1055" width="3.42578125" style="3" customWidth="1"/>
    <col min="1056" max="1056" width="11.42578125" style="3" customWidth="1"/>
    <col min="1057" max="1057" width="3.42578125" style="3" customWidth="1"/>
    <col min="1058" max="1058" width="108.85546875" style="3" customWidth="1"/>
    <col min="1059" max="1278" width="9" style="3"/>
    <col min="1279" max="1281" width="2.85546875" style="3" customWidth="1"/>
    <col min="1282" max="1283" width="21" style="3" customWidth="1"/>
    <col min="1284" max="1284" width="10.7109375" style="3" customWidth="1"/>
    <col min="1285" max="1306" width="11.42578125" style="3" customWidth="1"/>
    <col min="1307" max="1307" width="3.42578125" style="3" customWidth="1"/>
    <col min="1308" max="1308" width="11.42578125" style="3" customWidth="1"/>
    <col min="1309" max="1309" width="3.42578125" style="3" customWidth="1"/>
    <col min="1310" max="1310" width="11.42578125" style="3" customWidth="1"/>
    <col min="1311" max="1311" width="3.42578125" style="3" customWidth="1"/>
    <col min="1312" max="1312" width="11.42578125" style="3" customWidth="1"/>
    <col min="1313" max="1313" width="3.42578125" style="3" customWidth="1"/>
    <col min="1314" max="1314" width="108.85546875" style="3" customWidth="1"/>
    <col min="1315" max="1534" width="9" style="3"/>
    <col min="1535" max="1537" width="2.85546875" style="3" customWidth="1"/>
    <col min="1538" max="1539" width="21" style="3" customWidth="1"/>
    <col min="1540" max="1540" width="10.7109375" style="3" customWidth="1"/>
    <col min="1541" max="1562" width="11.42578125" style="3" customWidth="1"/>
    <col min="1563" max="1563" width="3.42578125" style="3" customWidth="1"/>
    <col min="1564" max="1564" width="11.42578125" style="3" customWidth="1"/>
    <col min="1565" max="1565" width="3.42578125" style="3" customWidth="1"/>
    <col min="1566" max="1566" width="11.42578125" style="3" customWidth="1"/>
    <col min="1567" max="1567" width="3.42578125" style="3" customWidth="1"/>
    <col min="1568" max="1568" width="11.42578125" style="3" customWidth="1"/>
    <col min="1569" max="1569" width="3.42578125" style="3" customWidth="1"/>
    <col min="1570" max="1570" width="108.85546875" style="3" customWidth="1"/>
    <col min="1571" max="1790" width="9" style="3"/>
    <col min="1791" max="1793" width="2.85546875" style="3" customWidth="1"/>
    <col min="1794" max="1795" width="21" style="3" customWidth="1"/>
    <col min="1796" max="1796" width="10.7109375" style="3" customWidth="1"/>
    <col min="1797" max="1818" width="11.42578125" style="3" customWidth="1"/>
    <col min="1819" max="1819" width="3.42578125" style="3" customWidth="1"/>
    <col min="1820" max="1820" width="11.42578125" style="3" customWidth="1"/>
    <col min="1821" max="1821" width="3.42578125" style="3" customWidth="1"/>
    <col min="1822" max="1822" width="11.42578125" style="3" customWidth="1"/>
    <col min="1823" max="1823" width="3.42578125" style="3" customWidth="1"/>
    <col min="1824" max="1824" width="11.42578125" style="3" customWidth="1"/>
    <col min="1825" max="1825" width="3.42578125" style="3" customWidth="1"/>
    <col min="1826" max="1826" width="108.85546875" style="3" customWidth="1"/>
    <col min="1827" max="2046" width="9" style="3"/>
    <col min="2047" max="2049" width="2.85546875" style="3" customWidth="1"/>
    <col min="2050" max="2051" width="21" style="3" customWidth="1"/>
    <col min="2052" max="2052" width="10.7109375" style="3" customWidth="1"/>
    <col min="2053" max="2074" width="11.42578125" style="3" customWidth="1"/>
    <col min="2075" max="2075" width="3.42578125" style="3" customWidth="1"/>
    <col min="2076" max="2076" width="11.42578125" style="3" customWidth="1"/>
    <col min="2077" max="2077" width="3.42578125" style="3" customWidth="1"/>
    <col min="2078" max="2078" width="11.42578125" style="3" customWidth="1"/>
    <col min="2079" max="2079" width="3.42578125" style="3" customWidth="1"/>
    <col min="2080" max="2080" width="11.42578125" style="3" customWidth="1"/>
    <col min="2081" max="2081" width="3.42578125" style="3" customWidth="1"/>
    <col min="2082" max="2082" width="108.85546875" style="3" customWidth="1"/>
    <col min="2083" max="2302" width="9" style="3"/>
    <col min="2303" max="2305" width="2.85546875" style="3" customWidth="1"/>
    <col min="2306" max="2307" width="21" style="3" customWidth="1"/>
    <col min="2308" max="2308" width="10.7109375" style="3" customWidth="1"/>
    <col min="2309" max="2330" width="11.42578125" style="3" customWidth="1"/>
    <col min="2331" max="2331" width="3.42578125" style="3" customWidth="1"/>
    <col min="2332" max="2332" width="11.42578125" style="3" customWidth="1"/>
    <col min="2333" max="2333" width="3.42578125" style="3" customWidth="1"/>
    <col min="2334" max="2334" width="11.42578125" style="3" customWidth="1"/>
    <col min="2335" max="2335" width="3.42578125" style="3" customWidth="1"/>
    <col min="2336" max="2336" width="11.42578125" style="3" customWidth="1"/>
    <col min="2337" max="2337" width="3.42578125" style="3" customWidth="1"/>
    <col min="2338" max="2338" width="108.85546875" style="3" customWidth="1"/>
    <col min="2339" max="2558" width="9" style="3"/>
    <col min="2559" max="2561" width="2.85546875" style="3" customWidth="1"/>
    <col min="2562" max="2563" width="21" style="3" customWidth="1"/>
    <col min="2564" max="2564" width="10.7109375" style="3" customWidth="1"/>
    <col min="2565" max="2586" width="11.42578125" style="3" customWidth="1"/>
    <col min="2587" max="2587" width="3.42578125" style="3" customWidth="1"/>
    <col min="2588" max="2588" width="11.42578125" style="3" customWidth="1"/>
    <col min="2589" max="2589" width="3.42578125" style="3" customWidth="1"/>
    <col min="2590" max="2590" width="11.42578125" style="3" customWidth="1"/>
    <col min="2591" max="2591" width="3.42578125" style="3" customWidth="1"/>
    <col min="2592" max="2592" width="11.42578125" style="3" customWidth="1"/>
    <col min="2593" max="2593" width="3.42578125" style="3" customWidth="1"/>
    <col min="2594" max="2594" width="108.85546875" style="3" customWidth="1"/>
    <col min="2595" max="2814" width="9" style="3"/>
    <col min="2815" max="2817" width="2.85546875" style="3" customWidth="1"/>
    <col min="2818" max="2819" width="21" style="3" customWidth="1"/>
    <col min="2820" max="2820" width="10.7109375" style="3" customWidth="1"/>
    <col min="2821" max="2842" width="11.42578125" style="3" customWidth="1"/>
    <col min="2843" max="2843" width="3.42578125" style="3" customWidth="1"/>
    <col min="2844" max="2844" width="11.42578125" style="3" customWidth="1"/>
    <col min="2845" max="2845" width="3.42578125" style="3" customWidth="1"/>
    <col min="2846" max="2846" width="11.42578125" style="3" customWidth="1"/>
    <col min="2847" max="2847" width="3.42578125" style="3" customWidth="1"/>
    <col min="2848" max="2848" width="11.42578125" style="3" customWidth="1"/>
    <col min="2849" max="2849" width="3.42578125" style="3" customWidth="1"/>
    <col min="2850" max="2850" width="108.85546875" style="3" customWidth="1"/>
    <col min="2851" max="3070" width="9" style="3"/>
    <col min="3071" max="3073" width="2.85546875" style="3" customWidth="1"/>
    <col min="3074" max="3075" width="21" style="3" customWidth="1"/>
    <col min="3076" max="3076" width="10.7109375" style="3" customWidth="1"/>
    <col min="3077" max="3098" width="11.42578125" style="3" customWidth="1"/>
    <col min="3099" max="3099" width="3.42578125" style="3" customWidth="1"/>
    <col min="3100" max="3100" width="11.42578125" style="3" customWidth="1"/>
    <col min="3101" max="3101" width="3.42578125" style="3" customWidth="1"/>
    <col min="3102" max="3102" width="11.42578125" style="3" customWidth="1"/>
    <col min="3103" max="3103" width="3.42578125" style="3" customWidth="1"/>
    <col min="3104" max="3104" width="11.42578125" style="3" customWidth="1"/>
    <col min="3105" max="3105" width="3.42578125" style="3" customWidth="1"/>
    <col min="3106" max="3106" width="108.85546875" style="3" customWidth="1"/>
    <col min="3107" max="3326" width="9" style="3"/>
    <col min="3327" max="3329" width="2.85546875" style="3" customWidth="1"/>
    <col min="3330" max="3331" width="21" style="3" customWidth="1"/>
    <col min="3332" max="3332" width="10.7109375" style="3" customWidth="1"/>
    <col min="3333" max="3354" width="11.42578125" style="3" customWidth="1"/>
    <col min="3355" max="3355" width="3.42578125" style="3" customWidth="1"/>
    <col min="3356" max="3356" width="11.42578125" style="3" customWidth="1"/>
    <col min="3357" max="3357" width="3.42578125" style="3" customWidth="1"/>
    <col min="3358" max="3358" width="11.42578125" style="3" customWidth="1"/>
    <col min="3359" max="3359" width="3.42578125" style="3" customWidth="1"/>
    <col min="3360" max="3360" width="11.42578125" style="3" customWidth="1"/>
    <col min="3361" max="3361" width="3.42578125" style="3" customWidth="1"/>
    <col min="3362" max="3362" width="108.85546875" style="3" customWidth="1"/>
    <col min="3363" max="3582" width="9" style="3"/>
    <col min="3583" max="3585" width="2.85546875" style="3" customWidth="1"/>
    <col min="3586" max="3587" width="21" style="3" customWidth="1"/>
    <col min="3588" max="3588" width="10.7109375" style="3" customWidth="1"/>
    <col min="3589" max="3610" width="11.42578125" style="3" customWidth="1"/>
    <col min="3611" max="3611" width="3.42578125" style="3" customWidth="1"/>
    <col min="3612" max="3612" width="11.42578125" style="3" customWidth="1"/>
    <col min="3613" max="3613" width="3.42578125" style="3" customWidth="1"/>
    <col min="3614" max="3614" width="11.42578125" style="3" customWidth="1"/>
    <col min="3615" max="3615" width="3.42578125" style="3" customWidth="1"/>
    <col min="3616" max="3616" width="11.42578125" style="3" customWidth="1"/>
    <col min="3617" max="3617" width="3.42578125" style="3" customWidth="1"/>
    <col min="3618" max="3618" width="108.85546875" style="3" customWidth="1"/>
    <col min="3619" max="3838" width="9" style="3"/>
    <col min="3839" max="3841" width="2.85546875" style="3" customWidth="1"/>
    <col min="3842" max="3843" width="21" style="3" customWidth="1"/>
    <col min="3844" max="3844" width="10.7109375" style="3" customWidth="1"/>
    <col min="3845" max="3866" width="11.42578125" style="3" customWidth="1"/>
    <col min="3867" max="3867" width="3.42578125" style="3" customWidth="1"/>
    <col min="3868" max="3868" width="11.42578125" style="3" customWidth="1"/>
    <col min="3869" max="3869" width="3.42578125" style="3" customWidth="1"/>
    <col min="3870" max="3870" width="11.42578125" style="3" customWidth="1"/>
    <col min="3871" max="3871" width="3.42578125" style="3" customWidth="1"/>
    <col min="3872" max="3872" width="11.42578125" style="3" customWidth="1"/>
    <col min="3873" max="3873" width="3.42578125" style="3" customWidth="1"/>
    <col min="3874" max="3874" width="108.85546875" style="3" customWidth="1"/>
    <col min="3875" max="4094" width="9" style="3"/>
    <col min="4095" max="4097" width="2.85546875" style="3" customWidth="1"/>
    <col min="4098" max="4099" width="21" style="3" customWidth="1"/>
    <col min="4100" max="4100" width="10.7109375" style="3" customWidth="1"/>
    <col min="4101" max="4122" width="11.42578125" style="3" customWidth="1"/>
    <col min="4123" max="4123" width="3.42578125" style="3" customWidth="1"/>
    <col min="4124" max="4124" width="11.42578125" style="3" customWidth="1"/>
    <col min="4125" max="4125" width="3.42578125" style="3" customWidth="1"/>
    <col min="4126" max="4126" width="11.42578125" style="3" customWidth="1"/>
    <col min="4127" max="4127" width="3.42578125" style="3" customWidth="1"/>
    <col min="4128" max="4128" width="11.42578125" style="3" customWidth="1"/>
    <col min="4129" max="4129" width="3.42578125" style="3" customWidth="1"/>
    <col min="4130" max="4130" width="108.85546875" style="3" customWidth="1"/>
    <col min="4131" max="4350" width="9" style="3"/>
    <col min="4351" max="4353" width="2.85546875" style="3" customWidth="1"/>
    <col min="4354" max="4355" width="21" style="3" customWidth="1"/>
    <col min="4356" max="4356" width="10.7109375" style="3" customWidth="1"/>
    <col min="4357" max="4378" width="11.42578125" style="3" customWidth="1"/>
    <col min="4379" max="4379" width="3.42578125" style="3" customWidth="1"/>
    <col min="4380" max="4380" width="11.42578125" style="3" customWidth="1"/>
    <col min="4381" max="4381" width="3.42578125" style="3" customWidth="1"/>
    <col min="4382" max="4382" width="11.42578125" style="3" customWidth="1"/>
    <col min="4383" max="4383" width="3.42578125" style="3" customWidth="1"/>
    <col min="4384" max="4384" width="11.42578125" style="3" customWidth="1"/>
    <col min="4385" max="4385" width="3.42578125" style="3" customWidth="1"/>
    <col min="4386" max="4386" width="108.85546875" style="3" customWidth="1"/>
    <col min="4387" max="4606" width="9" style="3"/>
    <col min="4607" max="4609" width="2.85546875" style="3" customWidth="1"/>
    <col min="4610" max="4611" width="21" style="3" customWidth="1"/>
    <col min="4612" max="4612" width="10.7109375" style="3" customWidth="1"/>
    <col min="4613" max="4634" width="11.42578125" style="3" customWidth="1"/>
    <col min="4635" max="4635" width="3.42578125" style="3" customWidth="1"/>
    <col min="4636" max="4636" width="11.42578125" style="3" customWidth="1"/>
    <col min="4637" max="4637" width="3.42578125" style="3" customWidth="1"/>
    <col min="4638" max="4638" width="11.42578125" style="3" customWidth="1"/>
    <col min="4639" max="4639" width="3.42578125" style="3" customWidth="1"/>
    <col min="4640" max="4640" width="11.42578125" style="3" customWidth="1"/>
    <col min="4641" max="4641" width="3.42578125" style="3" customWidth="1"/>
    <col min="4642" max="4642" width="108.85546875" style="3" customWidth="1"/>
    <col min="4643" max="4862" width="9" style="3"/>
    <col min="4863" max="4865" width="2.85546875" style="3" customWidth="1"/>
    <col min="4866" max="4867" width="21" style="3" customWidth="1"/>
    <col min="4868" max="4868" width="10.7109375" style="3" customWidth="1"/>
    <col min="4869" max="4890" width="11.42578125" style="3" customWidth="1"/>
    <col min="4891" max="4891" width="3.42578125" style="3" customWidth="1"/>
    <col min="4892" max="4892" width="11.42578125" style="3" customWidth="1"/>
    <col min="4893" max="4893" width="3.42578125" style="3" customWidth="1"/>
    <col min="4894" max="4894" width="11.42578125" style="3" customWidth="1"/>
    <col min="4895" max="4895" width="3.42578125" style="3" customWidth="1"/>
    <col min="4896" max="4896" width="11.42578125" style="3" customWidth="1"/>
    <col min="4897" max="4897" width="3.42578125" style="3" customWidth="1"/>
    <col min="4898" max="4898" width="108.85546875" style="3" customWidth="1"/>
    <col min="4899" max="5118" width="9" style="3"/>
    <col min="5119" max="5121" width="2.85546875" style="3" customWidth="1"/>
    <col min="5122" max="5123" width="21" style="3" customWidth="1"/>
    <col min="5124" max="5124" width="10.7109375" style="3" customWidth="1"/>
    <col min="5125" max="5146" width="11.42578125" style="3" customWidth="1"/>
    <col min="5147" max="5147" width="3.42578125" style="3" customWidth="1"/>
    <col min="5148" max="5148" width="11.42578125" style="3" customWidth="1"/>
    <col min="5149" max="5149" width="3.42578125" style="3" customWidth="1"/>
    <col min="5150" max="5150" width="11.42578125" style="3" customWidth="1"/>
    <col min="5151" max="5151" width="3.42578125" style="3" customWidth="1"/>
    <col min="5152" max="5152" width="11.42578125" style="3" customWidth="1"/>
    <col min="5153" max="5153" width="3.42578125" style="3" customWidth="1"/>
    <col min="5154" max="5154" width="108.85546875" style="3" customWidth="1"/>
    <col min="5155" max="5374" width="9" style="3"/>
    <col min="5375" max="5377" width="2.85546875" style="3" customWidth="1"/>
    <col min="5378" max="5379" width="21" style="3" customWidth="1"/>
    <col min="5380" max="5380" width="10.7109375" style="3" customWidth="1"/>
    <col min="5381" max="5402" width="11.42578125" style="3" customWidth="1"/>
    <col min="5403" max="5403" width="3.42578125" style="3" customWidth="1"/>
    <col min="5404" max="5404" width="11.42578125" style="3" customWidth="1"/>
    <col min="5405" max="5405" width="3.42578125" style="3" customWidth="1"/>
    <col min="5406" max="5406" width="11.42578125" style="3" customWidth="1"/>
    <col min="5407" max="5407" width="3.42578125" style="3" customWidth="1"/>
    <col min="5408" max="5408" width="11.42578125" style="3" customWidth="1"/>
    <col min="5409" max="5409" width="3.42578125" style="3" customWidth="1"/>
    <col min="5410" max="5410" width="108.85546875" style="3" customWidth="1"/>
    <col min="5411" max="5630" width="9" style="3"/>
    <col min="5631" max="5633" width="2.85546875" style="3" customWidth="1"/>
    <col min="5634" max="5635" width="21" style="3" customWidth="1"/>
    <col min="5636" max="5636" width="10.7109375" style="3" customWidth="1"/>
    <col min="5637" max="5658" width="11.42578125" style="3" customWidth="1"/>
    <col min="5659" max="5659" width="3.42578125" style="3" customWidth="1"/>
    <col min="5660" max="5660" width="11.42578125" style="3" customWidth="1"/>
    <col min="5661" max="5661" width="3.42578125" style="3" customWidth="1"/>
    <col min="5662" max="5662" width="11.42578125" style="3" customWidth="1"/>
    <col min="5663" max="5663" width="3.42578125" style="3" customWidth="1"/>
    <col min="5664" max="5664" width="11.42578125" style="3" customWidth="1"/>
    <col min="5665" max="5665" width="3.42578125" style="3" customWidth="1"/>
    <col min="5666" max="5666" width="108.85546875" style="3" customWidth="1"/>
    <col min="5667" max="5886" width="9" style="3"/>
    <col min="5887" max="5889" width="2.85546875" style="3" customWidth="1"/>
    <col min="5890" max="5891" width="21" style="3" customWidth="1"/>
    <col min="5892" max="5892" width="10.7109375" style="3" customWidth="1"/>
    <col min="5893" max="5914" width="11.42578125" style="3" customWidth="1"/>
    <col min="5915" max="5915" width="3.42578125" style="3" customWidth="1"/>
    <col min="5916" max="5916" width="11.42578125" style="3" customWidth="1"/>
    <col min="5917" max="5917" width="3.42578125" style="3" customWidth="1"/>
    <col min="5918" max="5918" width="11.42578125" style="3" customWidth="1"/>
    <col min="5919" max="5919" width="3.42578125" style="3" customWidth="1"/>
    <col min="5920" max="5920" width="11.42578125" style="3" customWidth="1"/>
    <col min="5921" max="5921" width="3.42578125" style="3" customWidth="1"/>
    <col min="5922" max="5922" width="108.85546875" style="3" customWidth="1"/>
    <col min="5923" max="6142" width="9" style="3"/>
    <col min="6143" max="6145" width="2.85546875" style="3" customWidth="1"/>
    <col min="6146" max="6147" width="21" style="3" customWidth="1"/>
    <col min="6148" max="6148" width="10.7109375" style="3" customWidth="1"/>
    <col min="6149" max="6170" width="11.42578125" style="3" customWidth="1"/>
    <col min="6171" max="6171" width="3.42578125" style="3" customWidth="1"/>
    <col min="6172" max="6172" width="11.42578125" style="3" customWidth="1"/>
    <col min="6173" max="6173" width="3.42578125" style="3" customWidth="1"/>
    <col min="6174" max="6174" width="11.42578125" style="3" customWidth="1"/>
    <col min="6175" max="6175" width="3.42578125" style="3" customWidth="1"/>
    <col min="6176" max="6176" width="11.42578125" style="3" customWidth="1"/>
    <col min="6177" max="6177" width="3.42578125" style="3" customWidth="1"/>
    <col min="6178" max="6178" width="108.85546875" style="3" customWidth="1"/>
    <col min="6179" max="6398" width="9" style="3"/>
    <col min="6399" max="6401" width="2.85546875" style="3" customWidth="1"/>
    <col min="6402" max="6403" width="21" style="3" customWidth="1"/>
    <col min="6404" max="6404" width="10.7109375" style="3" customWidth="1"/>
    <col min="6405" max="6426" width="11.42578125" style="3" customWidth="1"/>
    <col min="6427" max="6427" width="3.42578125" style="3" customWidth="1"/>
    <col min="6428" max="6428" width="11.42578125" style="3" customWidth="1"/>
    <col min="6429" max="6429" width="3.42578125" style="3" customWidth="1"/>
    <col min="6430" max="6430" width="11.42578125" style="3" customWidth="1"/>
    <col min="6431" max="6431" width="3.42578125" style="3" customWidth="1"/>
    <col min="6432" max="6432" width="11.42578125" style="3" customWidth="1"/>
    <col min="6433" max="6433" width="3.42578125" style="3" customWidth="1"/>
    <col min="6434" max="6434" width="108.85546875" style="3" customWidth="1"/>
    <col min="6435" max="6654" width="9" style="3"/>
    <col min="6655" max="6657" width="2.85546875" style="3" customWidth="1"/>
    <col min="6658" max="6659" width="21" style="3" customWidth="1"/>
    <col min="6660" max="6660" width="10.7109375" style="3" customWidth="1"/>
    <col min="6661" max="6682" width="11.42578125" style="3" customWidth="1"/>
    <col min="6683" max="6683" width="3.42578125" style="3" customWidth="1"/>
    <col min="6684" max="6684" width="11.42578125" style="3" customWidth="1"/>
    <col min="6685" max="6685" width="3.42578125" style="3" customWidth="1"/>
    <col min="6686" max="6686" width="11.42578125" style="3" customWidth="1"/>
    <col min="6687" max="6687" width="3.42578125" style="3" customWidth="1"/>
    <col min="6688" max="6688" width="11.42578125" style="3" customWidth="1"/>
    <col min="6689" max="6689" width="3.42578125" style="3" customWidth="1"/>
    <col min="6690" max="6690" width="108.85546875" style="3" customWidth="1"/>
    <col min="6691" max="6910" width="9" style="3"/>
    <col min="6911" max="6913" width="2.85546875" style="3" customWidth="1"/>
    <col min="6914" max="6915" width="21" style="3" customWidth="1"/>
    <col min="6916" max="6916" width="10.7109375" style="3" customWidth="1"/>
    <col min="6917" max="6938" width="11.42578125" style="3" customWidth="1"/>
    <col min="6939" max="6939" width="3.42578125" style="3" customWidth="1"/>
    <col min="6940" max="6940" width="11.42578125" style="3" customWidth="1"/>
    <col min="6941" max="6941" width="3.42578125" style="3" customWidth="1"/>
    <col min="6942" max="6942" width="11.42578125" style="3" customWidth="1"/>
    <col min="6943" max="6943" width="3.42578125" style="3" customWidth="1"/>
    <col min="6944" max="6944" width="11.42578125" style="3" customWidth="1"/>
    <col min="6945" max="6945" width="3.42578125" style="3" customWidth="1"/>
    <col min="6946" max="6946" width="108.85546875" style="3" customWidth="1"/>
    <col min="6947" max="7166" width="9" style="3"/>
    <col min="7167" max="7169" width="2.85546875" style="3" customWidth="1"/>
    <col min="7170" max="7171" width="21" style="3" customWidth="1"/>
    <col min="7172" max="7172" width="10.7109375" style="3" customWidth="1"/>
    <col min="7173" max="7194" width="11.42578125" style="3" customWidth="1"/>
    <col min="7195" max="7195" width="3.42578125" style="3" customWidth="1"/>
    <col min="7196" max="7196" width="11.42578125" style="3" customWidth="1"/>
    <col min="7197" max="7197" width="3.42578125" style="3" customWidth="1"/>
    <col min="7198" max="7198" width="11.42578125" style="3" customWidth="1"/>
    <col min="7199" max="7199" width="3.42578125" style="3" customWidth="1"/>
    <col min="7200" max="7200" width="11.42578125" style="3" customWidth="1"/>
    <col min="7201" max="7201" width="3.42578125" style="3" customWidth="1"/>
    <col min="7202" max="7202" width="108.85546875" style="3" customWidth="1"/>
    <col min="7203" max="7422" width="9" style="3"/>
    <col min="7423" max="7425" width="2.85546875" style="3" customWidth="1"/>
    <col min="7426" max="7427" width="21" style="3" customWidth="1"/>
    <col min="7428" max="7428" width="10.7109375" style="3" customWidth="1"/>
    <col min="7429" max="7450" width="11.42578125" style="3" customWidth="1"/>
    <col min="7451" max="7451" width="3.42578125" style="3" customWidth="1"/>
    <col min="7452" max="7452" width="11.42578125" style="3" customWidth="1"/>
    <col min="7453" max="7453" width="3.42578125" style="3" customWidth="1"/>
    <col min="7454" max="7454" width="11.42578125" style="3" customWidth="1"/>
    <col min="7455" max="7455" width="3.42578125" style="3" customWidth="1"/>
    <col min="7456" max="7456" width="11.42578125" style="3" customWidth="1"/>
    <col min="7457" max="7457" width="3.42578125" style="3" customWidth="1"/>
    <col min="7458" max="7458" width="108.85546875" style="3" customWidth="1"/>
    <col min="7459" max="7678" width="9" style="3"/>
    <col min="7679" max="7681" width="2.85546875" style="3" customWidth="1"/>
    <col min="7682" max="7683" width="21" style="3" customWidth="1"/>
    <col min="7684" max="7684" width="10.7109375" style="3" customWidth="1"/>
    <col min="7685" max="7706" width="11.42578125" style="3" customWidth="1"/>
    <col min="7707" max="7707" width="3.42578125" style="3" customWidth="1"/>
    <col min="7708" max="7708" width="11.42578125" style="3" customWidth="1"/>
    <col min="7709" max="7709" width="3.42578125" style="3" customWidth="1"/>
    <col min="7710" max="7710" width="11.42578125" style="3" customWidth="1"/>
    <col min="7711" max="7711" width="3.42578125" style="3" customWidth="1"/>
    <col min="7712" max="7712" width="11.42578125" style="3" customWidth="1"/>
    <col min="7713" max="7713" width="3.42578125" style="3" customWidth="1"/>
    <col min="7714" max="7714" width="108.85546875" style="3" customWidth="1"/>
    <col min="7715" max="7934" width="9" style="3"/>
    <col min="7935" max="7937" width="2.85546875" style="3" customWidth="1"/>
    <col min="7938" max="7939" width="21" style="3" customWidth="1"/>
    <col min="7940" max="7940" width="10.7109375" style="3" customWidth="1"/>
    <col min="7941" max="7962" width="11.42578125" style="3" customWidth="1"/>
    <col min="7963" max="7963" width="3.42578125" style="3" customWidth="1"/>
    <col min="7964" max="7964" width="11.42578125" style="3" customWidth="1"/>
    <col min="7965" max="7965" width="3.42578125" style="3" customWidth="1"/>
    <col min="7966" max="7966" width="11.42578125" style="3" customWidth="1"/>
    <col min="7967" max="7967" width="3.42578125" style="3" customWidth="1"/>
    <col min="7968" max="7968" width="11.42578125" style="3" customWidth="1"/>
    <col min="7969" max="7969" width="3.42578125" style="3" customWidth="1"/>
    <col min="7970" max="7970" width="108.85546875" style="3" customWidth="1"/>
    <col min="7971" max="8190" width="9" style="3"/>
    <col min="8191" max="8193" width="2.85546875" style="3" customWidth="1"/>
    <col min="8194" max="8195" width="21" style="3" customWidth="1"/>
    <col min="8196" max="8196" width="10.7109375" style="3" customWidth="1"/>
    <col min="8197" max="8218" width="11.42578125" style="3" customWidth="1"/>
    <col min="8219" max="8219" width="3.42578125" style="3" customWidth="1"/>
    <col min="8220" max="8220" width="11.42578125" style="3" customWidth="1"/>
    <col min="8221" max="8221" width="3.42578125" style="3" customWidth="1"/>
    <col min="8222" max="8222" width="11.42578125" style="3" customWidth="1"/>
    <col min="8223" max="8223" width="3.42578125" style="3" customWidth="1"/>
    <col min="8224" max="8224" width="11.42578125" style="3" customWidth="1"/>
    <col min="8225" max="8225" width="3.42578125" style="3" customWidth="1"/>
    <col min="8226" max="8226" width="108.85546875" style="3" customWidth="1"/>
    <col min="8227" max="8446" width="9" style="3"/>
    <col min="8447" max="8449" width="2.85546875" style="3" customWidth="1"/>
    <col min="8450" max="8451" width="21" style="3" customWidth="1"/>
    <col min="8452" max="8452" width="10.7109375" style="3" customWidth="1"/>
    <col min="8453" max="8474" width="11.42578125" style="3" customWidth="1"/>
    <col min="8475" max="8475" width="3.42578125" style="3" customWidth="1"/>
    <col min="8476" max="8476" width="11.42578125" style="3" customWidth="1"/>
    <col min="8477" max="8477" width="3.42578125" style="3" customWidth="1"/>
    <col min="8478" max="8478" width="11.42578125" style="3" customWidth="1"/>
    <col min="8479" max="8479" width="3.42578125" style="3" customWidth="1"/>
    <col min="8480" max="8480" width="11.42578125" style="3" customWidth="1"/>
    <col min="8481" max="8481" width="3.42578125" style="3" customWidth="1"/>
    <col min="8482" max="8482" width="108.85546875" style="3" customWidth="1"/>
    <col min="8483" max="8702" width="9" style="3"/>
    <col min="8703" max="8705" width="2.85546875" style="3" customWidth="1"/>
    <col min="8706" max="8707" width="21" style="3" customWidth="1"/>
    <col min="8708" max="8708" width="10.7109375" style="3" customWidth="1"/>
    <col min="8709" max="8730" width="11.42578125" style="3" customWidth="1"/>
    <col min="8731" max="8731" width="3.42578125" style="3" customWidth="1"/>
    <col min="8732" max="8732" width="11.42578125" style="3" customWidth="1"/>
    <col min="8733" max="8733" width="3.42578125" style="3" customWidth="1"/>
    <col min="8734" max="8734" width="11.42578125" style="3" customWidth="1"/>
    <col min="8735" max="8735" width="3.42578125" style="3" customWidth="1"/>
    <col min="8736" max="8736" width="11.42578125" style="3" customWidth="1"/>
    <col min="8737" max="8737" width="3.42578125" style="3" customWidth="1"/>
    <col min="8738" max="8738" width="108.85546875" style="3" customWidth="1"/>
    <col min="8739" max="8958" width="9" style="3"/>
    <col min="8959" max="8961" width="2.85546875" style="3" customWidth="1"/>
    <col min="8962" max="8963" width="21" style="3" customWidth="1"/>
    <col min="8964" max="8964" width="10.7109375" style="3" customWidth="1"/>
    <col min="8965" max="8986" width="11.42578125" style="3" customWidth="1"/>
    <col min="8987" max="8987" width="3.42578125" style="3" customWidth="1"/>
    <col min="8988" max="8988" width="11.42578125" style="3" customWidth="1"/>
    <col min="8989" max="8989" width="3.42578125" style="3" customWidth="1"/>
    <col min="8990" max="8990" width="11.42578125" style="3" customWidth="1"/>
    <col min="8991" max="8991" width="3.42578125" style="3" customWidth="1"/>
    <col min="8992" max="8992" width="11.42578125" style="3" customWidth="1"/>
    <col min="8993" max="8993" width="3.42578125" style="3" customWidth="1"/>
    <col min="8994" max="8994" width="108.85546875" style="3" customWidth="1"/>
    <col min="8995" max="9214" width="9" style="3"/>
    <col min="9215" max="9217" width="2.85546875" style="3" customWidth="1"/>
    <col min="9218" max="9219" width="21" style="3" customWidth="1"/>
    <col min="9220" max="9220" width="10.7109375" style="3" customWidth="1"/>
    <col min="9221" max="9242" width="11.42578125" style="3" customWidth="1"/>
    <col min="9243" max="9243" width="3.42578125" style="3" customWidth="1"/>
    <col min="9244" max="9244" width="11.42578125" style="3" customWidth="1"/>
    <col min="9245" max="9245" width="3.42578125" style="3" customWidth="1"/>
    <col min="9246" max="9246" width="11.42578125" style="3" customWidth="1"/>
    <col min="9247" max="9247" width="3.42578125" style="3" customWidth="1"/>
    <col min="9248" max="9248" width="11.42578125" style="3" customWidth="1"/>
    <col min="9249" max="9249" width="3.42578125" style="3" customWidth="1"/>
    <col min="9250" max="9250" width="108.85546875" style="3" customWidth="1"/>
    <col min="9251" max="9470" width="9" style="3"/>
    <col min="9471" max="9473" width="2.85546875" style="3" customWidth="1"/>
    <col min="9474" max="9475" width="21" style="3" customWidth="1"/>
    <col min="9476" max="9476" width="10.7109375" style="3" customWidth="1"/>
    <col min="9477" max="9498" width="11.42578125" style="3" customWidth="1"/>
    <col min="9499" max="9499" width="3.42578125" style="3" customWidth="1"/>
    <col min="9500" max="9500" width="11.42578125" style="3" customWidth="1"/>
    <col min="9501" max="9501" width="3.42578125" style="3" customWidth="1"/>
    <col min="9502" max="9502" width="11.42578125" style="3" customWidth="1"/>
    <col min="9503" max="9503" width="3.42578125" style="3" customWidth="1"/>
    <col min="9504" max="9504" width="11.42578125" style="3" customWidth="1"/>
    <col min="9505" max="9505" width="3.42578125" style="3" customWidth="1"/>
    <col min="9506" max="9506" width="108.85546875" style="3" customWidth="1"/>
    <col min="9507" max="9726" width="9" style="3"/>
    <col min="9727" max="9729" width="2.85546875" style="3" customWidth="1"/>
    <col min="9730" max="9731" width="21" style="3" customWidth="1"/>
    <col min="9732" max="9732" width="10.7109375" style="3" customWidth="1"/>
    <col min="9733" max="9754" width="11.42578125" style="3" customWidth="1"/>
    <col min="9755" max="9755" width="3.42578125" style="3" customWidth="1"/>
    <col min="9756" max="9756" width="11.42578125" style="3" customWidth="1"/>
    <col min="9757" max="9757" width="3.42578125" style="3" customWidth="1"/>
    <col min="9758" max="9758" width="11.42578125" style="3" customWidth="1"/>
    <col min="9759" max="9759" width="3.42578125" style="3" customWidth="1"/>
    <col min="9760" max="9760" width="11.42578125" style="3" customWidth="1"/>
    <col min="9761" max="9761" width="3.42578125" style="3" customWidth="1"/>
    <col min="9762" max="9762" width="108.85546875" style="3" customWidth="1"/>
    <col min="9763" max="9982" width="9" style="3"/>
    <col min="9983" max="9985" width="2.85546875" style="3" customWidth="1"/>
    <col min="9986" max="9987" width="21" style="3" customWidth="1"/>
    <col min="9988" max="9988" width="10.7109375" style="3" customWidth="1"/>
    <col min="9989" max="10010" width="11.42578125" style="3" customWidth="1"/>
    <col min="10011" max="10011" width="3.42578125" style="3" customWidth="1"/>
    <col min="10012" max="10012" width="11.42578125" style="3" customWidth="1"/>
    <col min="10013" max="10013" width="3.42578125" style="3" customWidth="1"/>
    <col min="10014" max="10014" width="11.42578125" style="3" customWidth="1"/>
    <col min="10015" max="10015" width="3.42578125" style="3" customWidth="1"/>
    <col min="10016" max="10016" width="11.42578125" style="3" customWidth="1"/>
    <col min="10017" max="10017" width="3.42578125" style="3" customWidth="1"/>
    <col min="10018" max="10018" width="108.85546875" style="3" customWidth="1"/>
    <col min="10019" max="10238" width="9" style="3"/>
    <col min="10239" max="10241" width="2.85546875" style="3" customWidth="1"/>
    <col min="10242" max="10243" width="21" style="3" customWidth="1"/>
    <col min="10244" max="10244" width="10.7109375" style="3" customWidth="1"/>
    <col min="10245" max="10266" width="11.42578125" style="3" customWidth="1"/>
    <col min="10267" max="10267" width="3.42578125" style="3" customWidth="1"/>
    <col min="10268" max="10268" width="11.42578125" style="3" customWidth="1"/>
    <col min="10269" max="10269" width="3.42578125" style="3" customWidth="1"/>
    <col min="10270" max="10270" width="11.42578125" style="3" customWidth="1"/>
    <col min="10271" max="10271" width="3.42578125" style="3" customWidth="1"/>
    <col min="10272" max="10272" width="11.42578125" style="3" customWidth="1"/>
    <col min="10273" max="10273" width="3.42578125" style="3" customWidth="1"/>
    <col min="10274" max="10274" width="108.85546875" style="3" customWidth="1"/>
    <col min="10275" max="10494" width="9" style="3"/>
    <col min="10495" max="10497" width="2.85546875" style="3" customWidth="1"/>
    <col min="10498" max="10499" width="21" style="3" customWidth="1"/>
    <col min="10500" max="10500" width="10.7109375" style="3" customWidth="1"/>
    <col min="10501" max="10522" width="11.42578125" style="3" customWidth="1"/>
    <col min="10523" max="10523" width="3.42578125" style="3" customWidth="1"/>
    <col min="10524" max="10524" width="11.42578125" style="3" customWidth="1"/>
    <col min="10525" max="10525" width="3.42578125" style="3" customWidth="1"/>
    <col min="10526" max="10526" width="11.42578125" style="3" customWidth="1"/>
    <col min="10527" max="10527" width="3.42578125" style="3" customWidth="1"/>
    <col min="10528" max="10528" width="11.42578125" style="3" customWidth="1"/>
    <col min="10529" max="10529" width="3.42578125" style="3" customWidth="1"/>
    <col min="10530" max="10530" width="108.85546875" style="3" customWidth="1"/>
    <col min="10531" max="10750" width="9" style="3"/>
    <col min="10751" max="10753" width="2.85546875" style="3" customWidth="1"/>
    <col min="10754" max="10755" width="21" style="3" customWidth="1"/>
    <col min="10756" max="10756" width="10.7109375" style="3" customWidth="1"/>
    <col min="10757" max="10778" width="11.42578125" style="3" customWidth="1"/>
    <col min="10779" max="10779" width="3.42578125" style="3" customWidth="1"/>
    <col min="10780" max="10780" width="11.42578125" style="3" customWidth="1"/>
    <col min="10781" max="10781" width="3.42578125" style="3" customWidth="1"/>
    <col min="10782" max="10782" width="11.42578125" style="3" customWidth="1"/>
    <col min="10783" max="10783" width="3.42578125" style="3" customWidth="1"/>
    <col min="10784" max="10784" width="11.42578125" style="3" customWidth="1"/>
    <col min="10785" max="10785" width="3.42578125" style="3" customWidth="1"/>
    <col min="10786" max="10786" width="108.85546875" style="3" customWidth="1"/>
    <col min="10787" max="11006" width="9" style="3"/>
    <col min="11007" max="11009" width="2.85546875" style="3" customWidth="1"/>
    <col min="11010" max="11011" width="21" style="3" customWidth="1"/>
    <col min="11012" max="11012" width="10.7109375" style="3" customWidth="1"/>
    <col min="11013" max="11034" width="11.42578125" style="3" customWidth="1"/>
    <col min="11035" max="11035" width="3.42578125" style="3" customWidth="1"/>
    <col min="11036" max="11036" width="11.42578125" style="3" customWidth="1"/>
    <col min="11037" max="11037" width="3.42578125" style="3" customWidth="1"/>
    <col min="11038" max="11038" width="11.42578125" style="3" customWidth="1"/>
    <col min="11039" max="11039" width="3.42578125" style="3" customWidth="1"/>
    <col min="11040" max="11040" width="11.42578125" style="3" customWidth="1"/>
    <col min="11041" max="11041" width="3.42578125" style="3" customWidth="1"/>
    <col min="11042" max="11042" width="108.85546875" style="3" customWidth="1"/>
    <col min="11043" max="11262" width="9" style="3"/>
    <col min="11263" max="11265" width="2.85546875" style="3" customWidth="1"/>
    <col min="11266" max="11267" width="21" style="3" customWidth="1"/>
    <col min="11268" max="11268" width="10.7109375" style="3" customWidth="1"/>
    <col min="11269" max="11290" width="11.42578125" style="3" customWidth="1"/>
    <col min="11291" max="11291" width="3.42578125" style="3" customWidth="1"/>
    <col min="11292" max="11292" width="11.42578125" style="3" customWidth="1"/>
    <col min="11293" max="11293" width="3.42578125" style="3" customWidth="1"/>
    <col min="11294" max="11294" width="11.42578125" style="3" customWidth="1"/>
    <col min="11295" max="11295" width="3.42578125" style="3" customWidth="1"/>
    <col min="11296" max="11296" width="11.42578125" style="3" customWidth="1"/>
    <col min="11297" max="11297" width="3.42578125" style="3" customWidth="1"/>
    <col min="11298" max="11298" width="108.85546875" style="3" customWidth="1"/>
    <col min="11299" max="11518" width="9" style="3"/>
    <col min="11519" max="11521" width="2.85546875" style="3" customWidth="1"/>
    <col min="11522" max="11523" width="21" style="3" customWidth="1"/>
    <col min="11524" max="11524" width="10.7109375" style="3" customWidth="1"/>
    <col min="11525" max="11546" width="11.42578125" style="3" customWidth="1"/>
    <col min="11547" max="11547" width="3.42578125" style="3" customWidth="1"/>
    <col min="11548" max="11548" width="11.42578125" style="3" customWidth="1"/>
    <col min="11549" max="11549" width="3.42578125" style="3" customWidth="1"/>
    <col min="11550" max="11550" width="11.42578125" style="3" customWidth="1"/>
    <col min="11551" max="11551" width="3.42578125" style="3" customWidth="1"/>
    <col min="11552" max="11552" width="11.42578125" style="3" customWidth="1"/>
    <col min="11553" max="11553" width="3.42578125" style="3" customWidth="1"/>
    <col min="11554" max="11554" width="108.85546875" style="3" customWidth="1"/>
    <col min="11555" max="11774" width="9" style="3"/>
    <col min="11775" max="11777" width="2.85546875" style="3" customWidth="1"/>
    <col min="11778" max="11779" width="21" style="3" customWidth="1"/>
    <col min="11780" max="11780" width="10.7109375" style="3" customWidth="1"/>
    <col min="11781" max="11802" width="11.42578125" style="3" customWidth="1"/>
    <col min="11803" max="11803" width="3.42578125" style="3" customWidth="1"/>
    <col min="11804" max="11804" width="11.42578125" style="3" customWidth="1"/>
    <col min="11805" max="11805" width="3.42578125" style="3" customWidth="1"/>
    <col min="11806" max="11806" width="11.42578125" style="3" customWidth="1"/>
    <col min="11807" max="11807" width="3.42578125" style="3" customWidth="1"/>
    <col min="11808" max="11808" width="11.42578125" style="3" customWidth="1"/>
    <col min="11809" max="11809" width="3.42578125" style="3" customWidth="1"/>
    <col min="11810" max="11810" width="108.85546875" style="3" customWidth="1"/>
    <col min="11811" max="12030" width="9" style="3"/>
    <col min="12031" max="12033" width="2.85546875" style="3" customWidth="1"/>
    <col min="12034" max="12035" width="21" style="3" customWidth="1"/>
    <col min="12036" max="12036" width="10.7109375" style="3" customWidth="1"/>
    <col min="12037" max="12058" width="11.42578125" style="3" customWidth="1"/>
    <col min="12059" max="12059" width="3.42578125" style="3" customWidth="1"/>
    <col min="12060" max="12060" width="11.42578125" style="3" customWidth="1"/>
    <col min="12061" max="12061" width="3.42578125" style="3" customWidth="1"/>
    <col min="12062" max="12062" width="11.42578125" style="3" customWidth="1"/>
    <col min="12063" max="12063" width="3.42578125" style="3" customWidth="1"/>
    <col min="12064" max="12064" width="11.42578125" style="3" customWidth="1"/>
    <col min="12065" max="12065" width="3.42578125" style="3" customWidth="1"/>
    <col min="12066" max="12066" width="108.85546875" style="3" customWidth="1"/>
    <col min="12067" max="12286" width="9" style="3"/>
    <col min="12287" max="12289" width="2.85546875" style="3" customWidth="1"/>
    <col min="12290" max="12291" width="21" style="3" customWidth="1"/>
    <col min="12292" max="12292" width="10.7109375" style="3" customWidth="1"/>
    <col min="12293" max="12314" width="11.42578125" style="3" customWidth="1"/>
    <col min="12315" max="12315" width="3.42578125" style="3" customWidth="1"/>
    <col min="12316" max="12316" width="11.42578125" style="3" customWidth="1"/>
    <col min="12317" max="12317" width="3.42578125" style="3" customWidth="1"/>
    <col min="12318" max="12318" width="11.42578125" style="3" customWidth="1"/>
    <col min="12319" max="12319" width="3.42578125" style="3" customWidth="1"/>
    <col min="12320" max="12320" width="11.42578125" style="3" customWidth="1"/>
    <col min="12321" max="12321" width="3.42578125" style="3" customWidth="1"/>
    <col min="12322" max="12322" width="108.85546875" style="3" customWidth="1"/>
    <col min="12323" max="12542" width="9" style="3"/>
    <col min="12543" max="12545" width="2.85546875" style="3" customWidth="1"/>
    <col min="12546" max="12547" width="21" style="3" customWidth="1"/>
    <col min="12548" max="12548" width="10.7109375" style="3" customWidth="1"/>
    <col min="12549" max="12570" width="11.42578125" style="3" customWidth="1"/>
    <col min="12571" max="12571" width="3.42578125" style="3" customWidth="1"/>
    <col min="12572" max="12572" width="11.42578125" style="3" customWidth="1"/>
    <col min="12573" max="12573" width="3.42578125" style="3" customWidth="1"/>
    <col min="12574" max="12574" width="11.42578125" style="3" customWidth="1"/>
    <col min="12575" max="12575" width="3.42578125" style="3" customWidth="1"/>
    <col min="12576" max="12576" width="11.42578125" style="3" customWidth="1"/>
    <col min="12577" max="12577" width="3.42578125" style="3" customWidth="1"/>
    <col min="12578" max="12578" width="108.85546875" style="3" customWidth="1"/>
    <col min="12579" max="12798" width="9" style="3"/>
    <col min="12799" max="12801" width="2.85546875" style="3" customWidth="1"/>
    <col min="12802" max="12803" width="21" style="3" customWidth="1"/>
    <col min="12804" max="12804" width="10.7109375" style="3" customWidth="1"/>
    <col min="12805" max="12826" width="11.42578125" style="3" customWidth="1"/>
    <col min="12827" max="12827" width="3.42578125" style="3" customWidth="1"/>
    <col min="12828" max="12828" width="11.42578125" style="3" customWidth="1"/>
    <col min="12829" max="12829" width="3.42578125" style="3" customWidth="1"/>
    <col min="12830" max="12830" width="11.42578125" style="3" customWidth="1"/>
    <col min="12831" max="12831" width="3.42578125" style="3" customWidth="1"/>
    <col min="12832" max="12832" width="11.42578125" style="3" customWidth="1"/>
    <col min="12833" max="12833" width="3.42578125" style="3" customWidth="1"/>
    <col min="12834" max="12834" width="108.85546875" style="3" customWidth="1"/>
    <col min="12835" max="13054" width="9" style="3"/>
    <col min="13055" max="13057" width="2.85546875" style="3" customWidth="1"/>
    <col min="13058" max="13059" width="21" style="3" customWidth="1"/>
    <col min="13060" max="13060" width="10.7109375" style="3" customWidth="1"/>
    <col min="13061" max="13082" width="11.42578125" style="3" customWidth="1"/>
    <col min="13083" max="13083" width="3.42578125" style="3" customWidth="1"/>
    <col min="13084" max="13084" width="11.42578125" style="3" customWidth="1"/>
    <col min="13085" max="13085" width="3.42578125" style="3" customWidth="1"/>
    <col min="13086" max="13086" width="11.42578125" style="3" customWidth="1"/>
    <col min="13087" max="13087" width="3.42578125" style="3" customWidth="1"/>
    <col min="13088" max="13088" width="11.42578125" style="3" customWidth="1"/>
    <col min="13089" max="13089" width="3.42578125" style="3" customWidth="1"/>
    <col min="13090" max="13090" width="108.85546875" style="3" customWidth="1"/>
    <col min="13091" max="13310" width="9" style="3"/>
    <col min="13311" max="13313" width="2.85546875" style="3" customWidth="1"/>
    <col min="13314" max="13315" width="21" style="3" customWidth="1"/>
    <col min="13316" max="13316" width="10.7109375" style="3" customWidth="1"/>
    <col min="13317" max="13338" width="11.42578125" style="3" customWidth="1"/>
    <col min="13339" max="13339" width="3.42578125" style="3" customWidth="1"/>
    <col min="13340" max="13340" width="11.42578125" style="3" customWidth="1"/>
    <col min="13341" max="13341" width="3.42578125" style="3" customWidth="1"/>
    <col min="13342" max="13342" width="11.42578125" style="3" customWidth="1"/>
    <col min="13343" max="13343" width="3.42578125" style="3" customWidth="1"/>
    <col min="13344" max="13344" width="11.42578125" style="3" customWidth="1"/>
    <col min="13345" max="13345" width="3.42578125" style="3" customWidth="1"/>
    <col min="13346" max="13346" width="108.85546875" style="3" customWidth="1"/>
    <col min="13347" max="13566" width="9" style="3"/>
    <col min="13567" max="13569" width="2.85546875" style="3" customWidth="1"/>
    <col min="13570" max="13571" width="21" style="3" customWidth="1"/>
    <col min="13572" max="13572" width="10.7109375" style="3" customWidth="1"/>
    <col min="13573" max="13594" width="11.42578125" style="3" customWidth="1"/>
    <col min="13595" max="13595" width="3.42578125" style="3" customWidth="1"/>
    <col min="13596" max="13596" width="11.42578125" style="3" customWidth="1"/>
    <col min="13597" max="13597" width="3.42578125" style="3" customWidth="1"/>
    <col min="13598" max="13598" width="11.42578125" style="3" customWidth="1"/>
    <col min="13599" max="13599" width="3.42578125" style="3" customWidth="1"/>
    <col min="13600" max="13600" width="11.42578125" style="3" customWidth="1"/>
    <col min="13601" max="13601" width="3.42578125" style="3" customWidth="1"/>
    <col min="13602" max="13602" width="108.85546875" style="3" customWidth="1"/>
    <col min="13603" max="13822" width="9" style="3"/>
    <col min="13823" max="13825" width="2.85546875" style="3" customWidth="1"/>
    <col min="13826" max="13827" width="21" style="3" customWidth="1"/>
    <col min="13828" max="13828" width="10.7109375" style="3" customWidth="1"/>
    <col min="13829" max="13850" width="11.42578125" style="3" customWidth="1"/>
    <col min="13851" max="13851" width="3.42578125" style="3" customWidth="1"/>
    <col min="13852" max="13852" width="11.42578125" style="3" customWidth="1"/>
    <col min="13853" max="13853" width="3.42578125" style="3" customWidth="1"/>
    <col min="13854" max="13854" width="11.42578125" style="3" customWidth="1"/>
    <col min="13855" max="13855" width="3.42578125" style="3" customWidth="1"/>
    <col min="13856" max="13856" width="11.42578125" style="3" customWidth="1"/>
    <col min="13857" max="13857" width="3.42578125" style="3" customWidth="1"/>
    <col min="13858" max="13858" width="108.85546875" style="3" customWidth="1"/>
    <col min="13859" max="14078" width="9" style="3"/>
    <col min="14079" max="14081" width="2.85546875" style="3" customWidth="1"/>
    <col min="14082" max="14083" width="21" style="3" customWidth="1"/>
    <col min="14084" max="14084" width="10.7109375" style="3" customWidth="1"/>
    <col min="14085" max="14106" width="11.42578125" style="3" customWidth="1"/>
    <col min="14107" max="14107" width="3.42578125" style="3" customWidth="1"/>
    <col min="14108" max="14108" width="11.42578125" style="3" customWidth="1"/>
    <col min="14109" max="14109" width="3.42578125" style="3" customWidth="1"/>
    <col min="14110" max="14110" width="11.42578125" style="3" customWidth="1"/>
    <col min="14111" max="14111" width="3.42578125" style="3" customWidth="1"/>
    <col min="14112" max="14112" width="11.42578125" style="3" customWidth="1"/>
    <col min="14113" max="14113" width="3.42578125" style="3" customWidth="1"/>
    <col min="14114" max="14114" width="108.85546875" style="3" customWidth="1"/>
    <col min="14115" max="14334" width="9" style="3"/>
    <col min="14335" max="14337" width="2.85546875" style="3" customWidth="1"/>
    <col min="14338" max="14339" width="21" style="3" customWidth="1"/>
    <col min="14340" max="14340" width="10.7109375" style="3" customWidth="1"/>
    <col min="14341" max="14362" width="11.42578125" style="3" customWidth="1"/>
    <col min="14363" max="14363" width="3.42578125" style="3" customWidth="1"/>
    <col min="14364" max="14364" width="11.42578125" style="3" customWidth="1"/>
    <col min="14365" max="14365" width="3.42578125" style="3" customWidth="1"/>
    <col min="14366" max="14366" width="11.42578125" style="3" customWidth="1"/>
    <col min="14367" max="14367" width="3.42578125" style="3" customWidth="1"/>
    <col min="14368" max="14368" width="11.42578125" style="3" customWidth="1"/>
    <col min="14369" max="14369" width="3.42578125" style="3" customWidth="1"/>
    <col min="14370" max="14370" width="108.85546875" style="3" customWidth="1"/>
    <col min="14371" max="14590" width="9" style="3"/>
    <col min="14591" max="14593" width="2.85546875" style="3" customWidth="1"/>
    <col min="14594" max="14595" width="21" style="3" customWidth="1"/>
    <col min="14596" max="14596" width="10.7109375" style="3" customWidth="1"/>
    <col min="14597" max="14618" width="11.42578125" style="3" customWidth="1"/>
    <col min="14619" max="14619" width="3.42578125" style="3" customWidth="1"/>
    <col min="14620" max="14620" width="11.42578125" style="3" customWidth="1"/>
    <col min="14621" max="14621" width="3.42578125" style="3" customWidth="1"/>
    <col min="14622" max="14622" width="11.42578125" style="3" customWidth="1"/>
    <col min="14623" max="14623" width="3.42578125" style="3" customWidth="1"/>
    <col min="14624" max="14624" width="11.42578125" style="3" customWidth="1"/>
    <col min="14625" max="14625" width="3.42578125" style="3" customWidth="1"/>
    <col min="14626" max="14626" width="108.85546875" style="3" customWidth="1"/>
    <col min="14627" max="14846" width="9" style="3"/>
    <col min="14847" max="14849" width="2.85546875" style="3" customWidth="1"/>
    <col min="14850" max="14851" width="21" style="3" customWidth="1"/>
    <col min="14852" max="14852" width="10.7109375" style="3" customWidth="1"/>
    <col min="14853" max="14874" width="11.42578125" style="3" customWidth="1"/>
    <col min="14875" max="14875" width="3.42578125" style="3" customWidth="1"/>
    <col min="14876" max="14876" width="11.42578125" style="3" customWidth="1"/>
    <col min="14877" max="14877" width="3.42578125" style="3" customWidth="1"/>
    <col min="14878" max="14878" width="11.42578125" style="3" customWidth="1"/>
    <col min="14879" max="14879" width="3.42578125" style="3" customWidth="1"/>
    <col min="14880" max="14880" width="11.42578125" style="3" customWidth="1"/>
    <col min="14881" max="14881" width="3.42578125" style="3" customWidth="1"/>
    <col min="14882" max="14882" width="108.85546875" style="3" customWidth="1"/>
    <col min="14883" max="15102" width="9" style="3"/>
    <col min="15103" max="15105" width="2.85546875" style="3" customWidth="1"/>
    <col min="15106" max="15107" width="21" style="3" customWidth="1"/>
    <col min="15108" max="15108" width="10.7109375" style="3" customWidth="1"/>
    <col min="15109" max="15130" width="11.42578125" style="3" customWidth="1"/>
    <col min="15131" max="15131" width="3.42578125" style="3" customWidth="1"/>
    <col min="15132" max="15132" width="11.42578125" style="3" customWidth="1"/>
    <col min="15133" max="15133" width="3.42578125" style="3" customWidth="1"/>
    <col min="15134" max="15134" width="11.42578125" style="3" customWidth="1"/>
    <col min="15135" max="15135" width="3.42578125" style="3" customWidth="1"/>
    <col min="15136" max="15136" width="11.42578125" style="3" customWidth="1"/>
    <col min="15137" max="15137" width="3.42578125" style="3" customWidth="1"/>
    <col min="15138" max="15138" width="108.85546875" style="3" customWidth="1"/>
    <col min="15139" max="15358" width="9" style="3"/>
    <col min="15359" max="15361" width="2.85546875" style="3" customWidth="1"/>
    <col min="15362" max="15363" width="21" style="3" customWidth="1"/>
    <col min="15364" max="15364" width="10.7109375" style="3" customWidth="1"/>
    <col min="15365" max="15386" width="11.42578125" style="3" customWidth="1"/>
    <col min="15387" max="15387" width="3.42578125" style="3" customWidth="1"/>
    <col min="15388" max="15388" width="11.42578125" style="3" customWidth="1"/>
    <col min="15389" max="15389" width="3.42578125" style="3" customWidth="1"/>
    <col min="15390" max="15390" width="11.42578125" style="3" customWidth="1"/>
    <col min="15391" max="15391" width="3.42578125" style="3" customWidth="1"/>
    <col min="15392" max="15392" width="11.42578125" style="3" customWidth="1"/>
    <col min="15393" max="15393" width="3.42578125" style="3" customWidth="1"/>
    <col min="15394" max="15394" width="108.85546875" style="3" customWidth="1"/>
    <col min="15395" max="15614" width="9" style="3"/>
    <col min="15615" max="15617" width="2.85546875" style="3" customWidth="1"/>
    <col min="15618" max="15619" width="21" style="3" customWidth="1"/>
    <col min="15620" max="15620" width="10.7109375" style="3" customWidth="1"/>
    <col min="15621" max="15642" width="11.42578125" style="3" customWidth="1"/>
    <col min="15643" max="15643" width="3.42578125" style="3" customWidth="1"/>
    <col min="15644" max="15644" width="11.42578125" style="3" customWidth="1"/>
    <col min="15645" max="15645" width="3.42578125" style="3" customWidth="1"/>
    <col min="15646" max="15646" width="11.42578125" style="3" customWidth="1"/>
    <col min="15647" max="15647" width="3.42578125" style="3" customWidth="1"/>
    <col min="15648" max="15648" width="11.42578125" style="3" customWidth="1"/>
    <col min="15649" max="15649" width="3.42578125" style="3" customWidth="1"/>
    <col min="15650" max="15650" width="108.85546875" style="3" customWidth="1"/>
    <col min="15651" max="15870" width="9" style="3"/>
    <col min="15871" max="15873" width="2.85546875" style="3" customWidth="1"/>
    <col min="15874" max="15875" width="21" style="3" customWidth="1"/>
    <col min="15876" max="15876" width="10.7109375" style="3" customWidth="1"/>
    <col min="15877" max="15898" width="11.42578125" style="3" customWidth="1"/>
    <col min="15899" max="15899" width="3.42578125" style="3" customWidth="1"/>
    <col min="15900" max="15900" width="11.42578125" style="3" customWidth="1"/>
    <col min="15901" max="15901" width="3.42578125" style="3" customWidth="1"/>
    <col min="15902" max="15902" width="11.42578125" style="3" customWidth="1"/>
    <col min="15903" max="15903" width="3.42578125" style="3" customWidth="1"/>
    <col min="15904" max="15904" width="11.42578125" style="3" customWidth="1"/>
    <col min="15905" max="15905" width="3.42578125" style="3" customWidth="1"/>
    <col min="15906" max="15906" width="108.85546875" style="3" customWidth="1"/>
    <col min="15907" max="16126" width="9" style="3"/>
    <col min="16127" max="16129" width="2.85546875" style="3" customWidth="1"/>
    <col min="16130" max="16131" width="21" style="3" customWidth="1"/>
    <col min="16132" max="16132" width="10.7109375" style="3" customWidth="1"/>
    <col min="16133" max="16154" width="11.42578125" style="3" customWidth="1"/>
    <col min="16155" max="16155" width="3.42578125" style="3" customWidth="1"/>
    <col min="16156" max="16156" width="11.42578125" style="3" customWidth="1"/>
    <col min="16157" max="16157" width="3.42578125" style="3" customWidth="1"/>
    <col min="16158" max="16158" width="11.42578125" style="3" customWidth="1"/>
    <col min="16159" max="16159" width="3.42578125" style="3" customWidth="1"/>
    <col min="16160" max="16160" width="11.42578125" style="3" customWidth="1"/>
    <col min="16161" max="16161" width="3.42578125" style="3" customWidth="1"/>
    <col min="16162" max="16162" width="108.85546875" style="3" customWidth="1"/>
    <col min="16163" max="16384" width="9" style="3"/>
  </cols>
  <sheetData>
    <row r="2" spans="2:34">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row>
    <row r="3" spans="2:34">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c r="AG3" s="2"/>
      <c r="AH3" s="2"/>
    </row>
    <row r="4" spans="2:34">
      <c r="B4" s="1" t="str">
        <f>'Template Cover'!B4</f>
        <v>Sheet:</v>
      </c>
      <c r="C4" s="2"/>
      <c r="D4" s="2"/>
      <c r="E4" s="2"/>
      <c r="F4" s="2"/>
      <c r="G4" s="2" t="str">
        <f ca="1">MID(CELL("filename",$A$1),FIND("]",CELL("filename",$A$1))+1,99)</f>
        <v>Staff</v>
      </c>
      <c r="H4" s="2"/>
      <c r="I4" s="2"/>
      <c r="J4" s="2"/>
      <c r="K4" s="2"/>
      <c r="L4" s="2"/>
      <c r="M4" s="2"/>
      <c r="N4" s="2"/>
      <c r="O4" s="2"/>
      <c r="P4" s="2"/>
      <c r="Q4" s="2"/>
      <c r="R4" s="2"/>
      <c r="S4" s="2"/>
      <c r="T4" s="2"/>
      <c r="U4" s="2"/>
      <c r="V4" s="2"/>
      <c r="W4" s="2"/>
      <c r="X4" s="2"/>
      <c r="Y4" s="2"/>
      <c r="Z4" s="2"/>
      <c r="AA4" s="2"/>
      <c r="AB4" s="2"/>
      <c r="AC4" s="2"/>
      <c r="AD4" s="2"/>
      <c r="AE4" s="2"/>
      <c r="AF4" s="2"/>
      <c r="AG4" s="2"/>
      <c r="AH4" s="2"/>
    </row>
    <row r="5" spans="2:34">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c r="AG5" s="2"/>
      <c r="AH5" s="2"/>
    </row>
    <row r="6" spans="2:34">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c r="AG6" s="4"/>
      <c r="AH6" s="4"/>
    </row>
    <row r="7" spans="2:34">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c r="AG7" s="2"/>
      <c r="AH7" s="2"/>
    </row>
    <row r="9" spans="2:34" ht="38.25">
      <c r="D9" s="987" t="str">
        <f>RN_Switch</f>
        <v>Nominal</v>
      </c>
      <c r="E9" s="988"/>
      <c r="F9" s="989"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c r="AH9" s="989" t="s">
        <v>899</v>
      </c>
    </row>
    <row r="10" spans="2:34" ht="25.5">
      <c r="D10" s="990" t="str">
        <f>Option_Switch</f>
        <v>Sc0 : Baseline</v>
      </c>
      <c r="E10" s="991"/>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c r="AH10" s="985"/>
    </row>
    <row r="11" spans="2:34">
      <c r="D11" s="994"/>
      <c r="E11" s="993"/>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c r="AH11" s="986" t="s">
        <v>121</v>
      </c>
    </row>
    <row r="13" spans="2:34" ht="16.5">
      <c r="B13" s="5" t="s">
        <v>213</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5" spans="2:34" ht="15">
      <c r="B15" s="99" t="s">
        <v>924</v>
      </c>
      <c r="C15" s="99"/>
      <c r="D15" s="249"/>
      <c r="E15" s="24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row>
    <row r="16" spans="2:34" outlineLevel="1"/>
    <row r="17" spans="4:34" outlineLevel="1">
      <c r="D17" s="235" t="str">
        <f>'Line Items'!D104</f>
        <v>Control</v>
      </c>
      <c r="E17" s="251"/>
      <c r="F17" s="252" t="s">
        <v>925</v>
      </c>
      <c r="G17" s="253"/>
      <c r="H17" s="253"/>
      <c r="I17" s="253"/>
      <c r="J17" s="253"/>
      <c r="K17" s="253"/>
      <c r="L17" s="253"/>
      <c r="M17" s="253"/>
      <c r="N17" s="253"/>
      <c r="O17" s="253"/>
      <c r="P17" s="253"/>
      <c r="Q17" s="253"/>
      <c r="R17" s="253"/>
      <c r="S17" s="253"/>
      <c r="T17" s="253"/>
      <c r="U17" s="253"/>
      <c r="V17" s="253"/>
      <c r="W17" s="253"/>
      <c r="X17" s="253"/>
      <c r="Y17" s="253"/>
      <c r="Z17" s="254"/>
      <c r="AA17" s="85"/>
      <c r="AB17" s="255"/>
      <c r="AC17" s="85"/>
      <c r="AD17" s="255"/>
      <c r="AE17" s="85"/>
      <c r="AF17" s="255"/>
      <c r="AH17" s="291"/>
    </row>
    <row r="18" spans="4:34" outlineLevel="1">
      <c r="D18" s="83" t="str">
        <f>'Line Items'!D105</f>
        <v>Depot</v>
      </c>
      <c r="E18" s="84"/>
      <c r="F18" s="150" t="str">
        <f>F17</f>
        <v>FTE</v>
      </c>
      <c r="G18" s="257"/>
      <c r="H18" s="257"/>
      <c r="I18" s="257"/>
      <c r="J18" s="257"/>
      <c r="K18" s="257"/>
      <c r="L18" s="257"/>
      <c r="M18" s="257"/>
      <c r="N18" s="257"/>
      <c r="O18" s="257"/>
      <c r="P18" s="257"/>
      <c r="Q18" s="257"/>
      <c r="R18" s="257"/>
      <c r="S18" s="257"/>
      <c r="T18" s="257"/>
      <c r="U18" s="257"/>
      <c r="V18" s="257"/>
      <c r="W18" s="257"/>
      <c r="X18" s="257"/>
      <c r="Y18" s="257"/>
      <c r="Z18" s="258"/>
      <c r="AA18" s="85"/>
      <c r="AB18" s="27"/>
      <c r="AC18" s="85"/>
      <c r="AD18" s="27"/>
      <c r="AE18" s="85"/>
      <c r="AF18" s="27"/>
      <c r="AH18" s="292"/>
    </row>
    <row r="19" spans="4:34" outlineLevel="1">
      <c r="D19" s="83" t="str">
        <f>'Line Items'!D106</f>
        <v>Engineering</v>
      </c>
      <c r="E19" s="84"/>
      <c r="F19" s="150" t="str">
        <f t="shared" ref="F19:F51" si="0">F18</f>
        <v>FTE</v>
      </c>
      <c r="G19" s="257"/>
      <c r="H19" s="257"/>
      <c r="I19" s="257"/>
      <c r="J19" s="257"/>
      <c r="K19" s="257"/>
      <c r="L19" s="257"/>
      <c r="M19" s="257"/>
      <c r="N19" s="257"/>
      <c r="O19" s="257"/>
      <c r="P19" s="257"/>
      <c r="Q19" s="257"/>
      <c r="R19" s="257"/>
      <c r="S19" s="257"/>
      <c r="T19" s="257"/>
      <c r="U19" s="257"/>
      <c r="V19" s="257"/>
      <c r="W19" s="257"/>
      <c r="X19" s="257"/>
      <c r="Y19" s="257"/>
      <c r="Z19" s="258"/>
      <c r="AA19" s="85"/>
      <c r="AB19" s="27"/>
      <c r="AC19" s="85"/>
      <c r="AD19" s="27"/>
      <c r="AE19" s="85"/>
      <c r="AF19" s="27"/>
      <c r="AH19" s="292"/>
    </row>
    <row r="20" spans="4:34" outlineLevel="1">
      <c r="D20" s="83" t="str">
        <f>'Line Items'!D107</f>
        <v>Performance</v>
      </c>
      <c r="E20" s="84"/>
      <c r="F20" s="150" t="str">
        <f t="shared" si="0"/>
        <v>FTE</v>
      </c>
      <c r="G20" s="257"/>
      <c r="H20" s="257"/>
      <c r="I20" s="257"/>
      <c r="J20" s="257"/>
      <c r="K20" s="257"/>
      <c r="L20" s="257"/>
      <c r="M20" s="257"/>
      <c r="N20" s="257"/>
      <c r="O20" s="257"/>
      <c r="P20" s="257"/>
      <c r="Q20" s="257"/>
      <c r="R20" s="257"/>
      <c r="S20" s="257"/>
      <c r="T20" s="257"/>
      <c r="U20" s="257"/>
      <c r="V20" s="257"/>
      <c r="W20" s="257"/>
      <c r="X20" s="257"/>
      <c r="Y20" s="257"/>
      <c r="Z20" s="258"/>
      <c r="AA20" s="85"/>
      <c r="AB20" s="27"/>
      <c r="AC20" s="85"/>
      <c r="AD20" s="27"/>
      <c r="AE20" s="85"/>
      <c r="AF20" s="27"/>
      <c r="AH20" s="292"/>
    </row>
    <row r="21" spans="4:34" outlineLevel="1">
      <c r="D21" s="83" t="str">
        <f>'Line Items'!D108</f>
        <v>Commercial</v>
      </c>
      <c r="E21" s="84"/>
      <c r="F21" s="150" t="str">
        <f t="shared" si="0"/>
        <v>FTE</v>
      </c>
      <c r="G21" s="257"/>
      <c r="H21" s="257"/>
      <c r="I21" s="257"/>
      <c r="J21" s="257"/>
      <c r="K21" s="257"/>
      <c r="L21" s="257"/>
      <c r="M21" s="257"/>
      <c r="N21" s="257"/>
      <c r="O21" s="257"/>
      <c r="P21" s="257"/>
      <c r="Q21" s="257"/>
      <c r="R21" s="257"/>
      <c r="S21" s="257"/>
      <c r="T21" s="257"/>
      <c r="U21" s="257"/>
      <c r="V21" s="257"/>
      <c r="W21" s="257"/>
      <c r="X21" s="257"/>
      <c r="Y21" s="257"/>
      <c r="Z21" s="258"/>
      <c r="AA21" s="85"/>
      <c r="AB21" s="27"/>
      <c r="AC21" s="85"/>
      <c r="AD21" s="27"/>
      <c r="AE21" s="85"/>
      <c r="AF21" s="27"/>
      <c r="AH21" s="292"/>
    </row>
    <row r="22" spans="4:34" outlineLevel="1">
      <c r="D22" s="83" t="str">
        <f>'Line Items'!D109</f>
        <v>Communications &amp; Marketing</v>
      </c>
      <c r="E22" s="84"/>
      <c r="F22" s="150" t="str">
        <f t="shared" si="0"/>
        <v>FTE</v>
      </c>
      <c r="G22" s="257"/>
      <c r="H22" s="257"/>
      <c r="I22" s="257"/>
      <c r="J22" s="257"/>
      <c r="K22" s="257"/>
      <c r="L22" s="257"/>
      <c r="M22" s="257"/>
      <c r="N22" s="257"/>
      <c r="O22" s="257"/>
      <c r="P22" s="257"/>
      <c r="Q22" s="257"/>
      <c r="R22" s="257"/>
      <c r="S22" s="257"/>
      <c r="T22" s="257"/>
      <c r="U22" s="257"/>
      <c r="V22" s="257"/>
      <c r="W22" s="257"/>
      <c r="X22" s="257"/>
      <c r="Y22" s="257"/>
      <c r="Z22" s="258"/>
      <c r="AA22" s="85"/>
      <c r="AB22" s="27"/>
      <c r="AC22" s="85"/>
      <c r="AD22" s="27"/>
      <c r="AE22" s="85"/>
      <c r="AF22" s="27"/>
      <c r="AH22" s="292"/>
    </row>
    <row r="23" spans="4:34" outlineLevel="1">
      <c r="D23" s="83" t="str">
        <f>'Line Items'!D110</f>
        <v>CSC</v>
      </c>
      <c r="E23" s="84"/>
      <c r="F23" s="150" t="str">
        <f t="shared" si="0"/>
        <v>FTE</v>
      </c>
      <c r="G23" s="257"/>
      <c r="H23" s="257"/>
      <c r="I23" s="257"/>
      <c r="J23" s="257"/>
      <c r="K23" s="257"/>
      <c r="L23" s="257"/>
      <c r="M23" s="257"/>
      <c r="N23" s="257"/>
      <c r="O23" s="257"/>
      <c r="P23" s="257"/>
      <c r="Q23" s="257"/>
      <c r="R23" s="257"/>
      <c r="S23" s="257"/>
      <c r="T23" s="257"/>
      <c r="U23" s="257"/>
      <c r="V23" s="257"/>
      <c r="W23" s="257"/>
      <c r="X23" s="257"/>
      <c r="Y23" s="257"/>
      <c r="Z23" s="258"/>
      <c r="AA23" s="85"/>
      <c r="AB23" s="27"/>
      <c r="AC23" s="85"/>
      <c r="AD23" s="27"/>
      <c r="AE23" s="85"/>
      <c r="AF23" s="27"/>
      <c r="AH23" s="292"/>
    </row>
    <row r="24" spans="4:34" outlineLevel="1">
      <c r="D24" s="83" t="str">
        <f>'Line Items'!D111</f>
        <v>Directors</v>
      </c>
      <c r="E24" s="84"/>
      <c r="F24" s="150" t="str">
        <f t="shared" si="0"/>
        <v>FTE</v>
      </c>
      <c r="G24" s="257"/>
      <c r="H24" s="257"/>
      <c r="I24" s="257"/>
      <c r="J24" s="257"/>
      <c r="K24" s="257"/>
      <c r="L24" s="257"/>
      <c r="M24" s="257"/>
      <c r="N24" s="257"/>
      <c r="O24" s="257"/>
      <c r="P24" s="257"/>
      <c r="Q24" s="257"/>
      <c r="R24" s="257"/>
      <c r="S24" s="257"/>
      <c r="T24" s="257"/>
      <c r="U24" s="257"/>
      <c r="V24" s="257"/>
      <c r="W24" s="257"/>
      <c r="X24" s="257"/>
      <c r="Y24" s="257"/>
      <c r="Z24" s="258"/>
      <c r="AA24" s="85"/>
      <c r="AB24" s="27"/>
      <c r="AC24" s="85"/>
      <c r="AD24" s="27"/>
      <c r="AE24" s="85"/>
      <c r="AF24" s="27"/>
      <c r="AH24" s="292"/>
    </row>
    <row r="25" spans="4:34" outlineLevel="1">
      <c r="D25" s="83" t="str">
        <f>'Line Items'!D112</f>
        <v>Finance</v>
      </c>
      <c r="E25" s="84"/>
      <c r="F25" s="150" t="str">
        <f t="shared" si="0"/>
        <v>FTE</v>
      </c>
      <c r="G25" s="257"/>
      <c r="H25" s="257"/>
      <c r="I25" s="257"/>
      <c r="J25" s="257"/>
      <c r="K25" s="257"/>
      <c r="L25" s="257"/>
      <c r="M25" s="257"/>
      <c r="N25" s="257"/>
      <c r="O25" s="257"/>
      <c r="P25" s="257"/>
      <c r="Q25" s="257"/>
      <c r="R25" s="257"/>
      <c r="S25" s="257"/>
      <c r="T25" s="257"/>
      <c r="U25" s="257"/>
      <c r="V25" s="257"/>
      <c r="W25" s="257"/>
      <c r="X25" s="257"/>
      <c r="Y25" s="257"/>
      <c r="Z25" s="258"/>
      <c r="AA25" s="85"/>
      <c r="AB25" s="27"/>
      <c r="AC25" s="85"/>
      <c r="AD25" s="27"/>
      <c r="AE25" s="85"/>
      <c r="AF25" s="27"/>
      <c r="AH25" s="292"/>
    </row>
    <row r="26" spans="4:34" outlineLevel="1">
      <c r="D26" s="83" t="str">
        <f>'Line Items'!D113</f>
        <v>Human Resources</v>
      </c>
      <c r="E26" s="84"/>
      <c r="F26" s="150" t="str">
        <f t="shared" si="0"/>
        <v>FTE</v>
      </c>
      <c r="G26" s="257"/>
      <c r="H26" s="257"/>
      <c r="I26" s="257"/>
      <c r="J26" s="257"/>
      <c r="K26" s="257"/>
      <c r="L26" s="257"/>
      <c r="M26" s="257"/>
      <c r="N26" s="257"/>
      <c r="O26" s="257"/>
      <c r="P26" s="257"/>
      <c r="Q26" s="257"/>
      <c r="R26" s="257"/>
      <c r="S26" s="257"/>
      <c r="T26" s="257"/>
      <c r="U26" s="257"/>
      <c r="V26" s="257"/>
      <c r="W26" s="257"/>
      <c r="X26" s="257"/>
      <c r="Y26" s="257"/>
      <c r="Z26" s="258"/>
      <c r="AA26" s="85"/>
      <c r="AB26" s="27"/>
      <c r="AC26" s="85"/>
      <c r="AD26" s="27"/>
      <c r="AE26" s="85"/>
      <c r="AF26" s="27"/>
      <c r="AH26" s="292"/>
    </row>
    <row r="27" spans="4:34" outlineLevel="1">
      <c r="D27" s="83" t="str">
        <f>'Line Items'!D114</f>
        <v>IT</v>
      </c>
      <c r="E27" s="84"/>
      <c r="F27" s="150" t="str">
        <f t="shared" si="0"/>
        <v>FTE</v>
      </c>
      <c r="G27" s="257"/>
      <c r="H27" s="257"/>
      <c r="I27" s="257"/>
      <c r="J27" s="257"/>
      <c r="K27" s="257"/>
      <c r="L27" s="257"/>
      <c r="M27" s="257"/>
      <c r="N27" s="257"/>
      <c r="O27" s="257"/>
      <c r="P27" s="257"/>
      <c r="Q27" s="257"/>
      <c r="R27" s="257"/>
      <c r="S27" s="257"/>
      <c r="T27" s="257"/>
      <c r="U27" s="257"/>
      <c r="V27" s="257"/>
      <c r="W27" s="257"/>
      <c r="X27" s="257"/>
      <c r="Y27" s="257"/>
      <c r="Z27" s="258"/>
      <c r="AA27" s="85"/>
      <c r="AB27" s="27"/>
      <c r="AC27" s="85"/>
      <c r="AD27" s="27"/>
      <c r="AE27" s="85"/>
      <c r="AF27" s="27"/>
      <c r="AH27" s="292"/>
    </row>
    <row r="28" spans="4:34" outlineLevel="1">
      <c r="D28" s="83" t="str">
        <f>'Line Items'!D115</f>
        <v>Resourcing</v>
      </c>
      <c r="E28" s="84"/>
      <c r="F28" s="150" t="str">
        <f t="shared" si="0"/>
        <v>FTE</v>
      </c>
      <c r="G28" s="257"/>
      <c r="H28" s="257"/>
      <c r="I28" s="257"/>
      <c r="J28" s="257"/>
      <c r="K28" s="257"/>
      <c r="L28" s="257"/>
      <c r="M28" s="257"/>
      <c r="N28" s="257"/>
      <c r="O28" s="257"/>
      <c r="P28" s="257"/>
      <c r="Q28" s="257"/>
      <c r="R28" s="257"/>
      <c r="S28" s="257"/>
      <c r="T28" s="257"/>
      <c r="U28" s="257"/>
      <c r="V28" s="257"/>
      <c r="W28" s="257"/>
      <c r="X28" s="257"/>
      <c r="Y28" s="257"/>
      <c r="Z28" s="258"/>
      <c r="AA28" s="85"/>
      <c r="AB28" s="27"/>
      <c r="AC28" s="85"/>
      <c r="AD28" s="27"/>
      <c r="AE28" s="85"/>
      <c r="AF28" s="27"/>
      <c r="AH28" s="292"/>
    </row>
    <row r="29" spans="4:34" outlineLevel="1">
      <c r="D29" s="83" t="str">
        <f>'Line Items'!D116</f>
        <v>Safety</v>
      </c>
      <c r="E29" s="84"/>
      <c r="F29" s="150" t="str">
        <f t="shared" si="0"/>
        <v>FTE</v>
      </c>
      <c r="G29" s="257"/>
      <c r="H29" s="257"/>
      <c r="I29" s="257"/>
      <c r="J29" s="257"/>
      <c r="K29" s="257"/>
      <c r="L29" s="257"/>
      <c r="M29" s="257"/>
      <c r="N29" s="257"/>
      <c r="O29" s="257"/>
      <c r="P29" s="257"/>
      <c r="Q29" s="257"/>
      <c r="R29" s="257"/>
      <c r="S29" s="257"/>
      <c r="T29" s="257"/>
      <c r="U29" s="257"/>
      <c r="V29" s="257"/>
      <c r="W29" s="257"/>
      <c r="X29" s="257"/>
      <c r="Y29" s="257"/>
      <c r="Z29" s="258"/>
      <c r="AA29" s="85"/>
      <c r="AB29" s="27"/>
      <c r="AC29" s="85"/>
      <c r="AD29" s="27"/>
      <c r="AE29" s="85"/>
      <c r="AF29" s="27"/>
      <c r="AH29" s="292"/>
    </row>
    <row r="30" spans="4:34" outlineLevel="1">
      <c r="D30" s="83" t="str">
        <f>'Line Items'!D117</f>
        <v>Standards</v>
      </c>
      <c r="E30" s="84"/>
      <c r="F30" s="150" t="str">
        <f t="shared" si="0"/>
        <v>FTE</v>
      </c>
      <c r="G30" s="257"/>
      <c r="H30" s="257"/>
      <c r="I30" s="257"/>
      <c r="J30" s="257"/>
      <c r="K30" s="257"/>
      <c r="L30" s="257"/>
      <c r="M30" s="257"/>
      <c r="N30" s="257"/>
      <c r="O30" s="257"/>
      <c r="P30" s="257"/>
      <c r="Q30" s="257"/>
      <c r="R30" s="257"/>
      <c r="S30" s="257"/>
      <c r="T30" s="257"/>
      <c r="U30" s="257"/>
      <c r="V30" s="257"/>
      <c r="W30" s="257"/>
      <c r="X30" s="257"/>
      <c r="Y30" s="257"/>
      <c r="Z30" s="258"/>
      <c r="AA30" s="85"/>
      <c r="AB30" s="27"/>
      <c r="AC30" s="85"/>
      <c r="AD30" s="27"/>
      <c r="AE30" s="85"/>
      <c r="AF30" s="27"/>
      <c r="AH30" s="292"/>
    </row>
    <row r="31" spans="4:34" outlineLevel="1">
      <c r="D31" s="83" t="str">
        <f>'Line Items'!D118</f>
        <v>Crime &amp; Revenue Protection</v>
      </c>
      <c r="E31" s="84"/>
      <c r="F31" s="150" t="str">
        <f t="shared" si="0"/>
        <v>FTE</v>
      </c>
      <c r="G31" s="257"/>
      <c r="H31" s="257"/>
      <c r="I31" s="257"/>
      <c r="J31" s="257"/>
      <c r="K31" s="257"/>
      <c r="L31" s="257"/>
      <c r="M31" s="257"/>
      <c r="N31" s="257"/>
      <c r="O31" s="257"/>
      <c r="P31" s="257"/>
      <c r="Q31" s="257"/>
      <c r="R31" s="257"/>
      <c r="S31" s="257"/>
      <c r="T31" s="257"/>
      <c r="U31" s="257"/>
      <c r="V31" s="257"/>
      <c r="W31" s="257"/>
      <c r="X31" s="257"/>
      <c r="Y31" s="257"/>
      <c r="Z31" s="258"/>
      <c r="AA31" s="85"/>
      <c r="AB31" s="27"/>
      <c r="AC31" s="85"/>
      <c r="AD31" s="27"/>
      <c r="AE31" s="85"/>
      <c r="AF31" s="27"/>
      <c r="AH31" s="292"/>
    </row>
    <row r="32" spans="4:34" outlineLevel="1">
      <c r="D32" s="83" t="str">
        <f>'Line Items'!D119</f>
        <v>Customer Information and Experience</v>
      </c>
      <c r="E32" s="84"/>
      <c r="F32" s="150" t="str">
        <f t="shared" si="0"/>
        <v>FTE</v>
      </c>
      <c r="G32" s="257"/>
      <c r="H32" s="257"/>
      <c r="I32" s="257"/>
      <c r="J32" s="257"/>
      <c r="K32" s="257"/>
      <c r="L32" s="257"/>
      <c r="M32" s="257"/>
      <c r="N32" s="257"/>
      <c r="O32" s="257"/>
      <c r="P32" s="257"/>
      <c r="Q32" s="257"/>
      <c r="R32" s="257"/>
      <c r="S32" s="257"/>
      <c r="T32" s="257"/>
      <c r="U32" s="257"/>
      <c r="V32" s="257"/>
      <c r="W32" s="257"/>
      <c r="X32" s="257"/>
      <c r="Y32" s="257"/>
      <c r="Z32" s="258"/>
      <c r="AA32" s="85"/>
      <c r="AB32" s="27"/>
      <c r="AC32" s="85"/>
      <c r="AD32" s="27"/>
      <c r="AE32" s="85"/>
      <c r="AF32" s="27"/>
      <c r="AH32" s="292"/>
    </row>
    <row r="33" spans="4:34" outlineLevel="1">
      <c r="D33" s="83" t="str">
        <f>'Line Items'!D120</f>
        <v>Head of Station</v>
      </c>
      <c r="E33" s="84"/>
      <c r="F33" s="150" t="str">
        <f t="shared" si="0"/>
        <v>FTE</v>
      </c>
      <c r="G33" s="257"/>
      <c r="H33" s="257"/>
      <c r="I33" s="257"/>
      <c r="J33" s="257"/>
      <c r="K33" s="257"/>
      <c r="L33" s="257"/>
      <c r="M33" s="257"/>
      <c r="N33" s="257"/>
      <c r="O33" s="257"/>
      <c r="P33" s="257"/>
      <c r="Q33" s="257"/>
      <c r="R33" s="257"/>
      <c r="S33" s="257"/>
      <c r="T33" s="257"/>
      <c r="U33" s="257"/>
      <c r="V33" s="257"/>
      <c r="W33" s="257"/>
      <c r="X33" s="257"/>
      <c r="Y33" s="257"/>
      <c r="Z33" s="258"/>
      <c r="AA33" s="85"/>
      <c r="AB33" s="27"/>
      <c r="AC33" s="85"/>
      <c r="AD33" s="27"/>
      <c r="AE33" s="85"/>
      <c r="AF33" s="27"/>
      <c r="AH33" s="292"/>
    </row>
    <row r="34" spans="4:34" outlineLevel="1">
      <c r="D34" s="83" t="str">
        <f>'Line Items'!D121</f>
        <v>Station Property</v>
      </c>
      <c r="E34" s="84"/>
      <c r="F34" s="150" t="str">
        <f t="shared" si="0"/>
        <v>FTE</v>
      </c>
      <c r="G34" s="257"/>
      <c r="H34" s="257"/>
      <c r="I34" s="257"/>
      <c r="J34" s="257"/>
      <c r="K34" s="257"/>
      <c r="L34" s="257"/>
      <c r="M34" s="257"/>
      <c r="N34" s="257"/>
      <c r="O34" s="257"/>
      <c r="P34" s="257"/>
      <c r="Q34" s="257"/>
      <c r="R34" s="257"/>
      <c r="S34" s="257"/>
      <c r="T34" s="257"/>
      <c r="U34" s="257"/>
      <c r="V34" s="257"/>
      <c r="W34" s="257"/>
      <c r="X34" s="257"/>
      <c r="Y34" s="257"/>
      <c r="Z34" s="258"/>
      <c r="AA34" s="85"/>
      <c r="AB34" s="27"/>
      <c r="AC34" s="85"/>
      <c r="AD34" s="27"/>
      <c r="AE34" s="85"/>
      <c r="AF34" s="27"/>
      <c r="AH34" s="292"/>
    </row>
    <row r="35" spans="4:34" outlineLevel="1">
      <c r="D35" s="83" t="str">
        <f>'Line Items'!D122</f>
        <v>Stations &amp; Retail</v>
      </c>
      <c r="E35" s="84"/>
      <c r="F35" s="150" t="str">
        <f t="shared" si="0"/>
        <v>FTE</v>
      </c>
      <c r="G35" s="257"/>
      <c r="H35" s="257"/>
      <c r="I35" s="257"/>
      <c r="J35" s="257"/>
      <c r="K35" s="257"/>
      <c r="L35" s="257"/>
      <c r="M35" s="257"/>
      <c r="N35" s="257"/>
      <c r="O35" s="257"/>
      <c r="P35" s="257"/>
      <c r="Q35" s="257"/>
      <c r="R35" s="257"/>
      <c r="S35" s="257"/>
      <c r="T35" s="257"/>
      <c r="U35" s="257"/>
      <c r="V35" s="257"/>
      <c r="W35" s="257"/>
      <c r="X35" s="257"/>
      <c r="Y35" s="257"/>
      <c r="Z35" s="258"/>
      <c r="AA35" s="85"/>
      <c r="AB35" s="27"/>
      <c r="AC35" s="85"/>
      <c r="AD35" s="27"/>
      <c r="AE35" s="85"/>
      <c r="AF35" s="27"/>
      <c r="AH35" s="292"/>
    </row>
    <row r="36" spans="4:34" outlineLevel="1">
      <c r="D36" s="83" t="str">
        <f>'Line Items'!D123</f>
        <v>Ticket Office</v>
      </c>
      <c r="E36" s="84"/>
      <c r="F36" s="150" t="str">
        <f t="shared" si="0"/>
        <v>FTE</v>
      </c>
      <c r="G36" s="257"/>
      <c r="H36" s="257"/>
      <c r="I36" s="257"/>
      <c r="J36" s="257"/>
      <c r="K36" s="257"/>
      <c r="L36" s="257"/>
      <c r="M36" s="257"/>
      <c r="N36" s="257"/>
      <c r="O36" s="257"/>
      <c r="P36" s="257"/>
      <c r="Q36" s="257"/>
      <c r="R36" s="257"/>
      <c r="S36" s="257"/>
      <c r="T36" s="257"/>
      <c r="U36" s="257"/>
      <c r="V36" s="257"/>
      <c r="W36" s="257"/>
      <c r="X36" s="257"/>
      <c r="Y36" s="257"/>
      <c r="Z36" s="258"/>
      <c r="AA36" s="85"/>
      <c r="AB36" s="27"/>
      <c r="AC36" s="85"/>
      <c r="AD36" s="27"/>
      <c r="AE36" s="85"/>
      <c r="AF36" s="27"/>
      <c r="AH36" s="292"/>
    </row>
    <row r="37" spans="4:34" outlineLevel="1">
      <c r="D37" s="83" t="str">
        <f>'Line Items'!D124</f>
        <v>Commercial Guards</v>
      </c>
      <c r="E37" s="84"/>
      <c r="F37" s="150" t="str">
        <f t="shared" si="0"/>
        <v>FTE</v>
      </c>
      <c r="G37" s="257"/>
      <c r="H37" s="257"/>
      <c r="I37" s="257"/>
      <c r="J37" s="257"/>
      <c r="K37" s="257"/>
      <c r="L37" s="257"/>
      <c r="M37" s="257"/>
      <c r="N37" s="257"/>
      <c r="O37" s="257"/>
      <c r="P37" s="257"/>
      <c r="Q37" s="257"/>
      <c r="R37" s="257"/>
      <c r="S37" s="257"/>
      <c r="T37" s="257"/>
      <c r="U37" s="257"/>
      <c r="V37" s="257"/>
      <c r="W37" s="257"/>
      <c r="X37" s="257"/>
      <c r="Y37" s="257"/>
      <c r="Z37" s="258"/>
      <c r="AA37" s="85"/>
      <c r="AB37" s="27"/>
      <c r="AC37" s="85"/>
      <c r="AD37" s="27"/>
      <c r="AE37" s="85"/>
      <c r="AF37" s="27"/>
      <c r="AH37" s="292"/>
    </row>
    <row r="38" spans="4:34" outlineLevel="1">
      <c r="D38" s="83" t="str">
        <f>'Line Items'!D125</f>
        <v>Drivers (Qualified)</v>
      </c>
      <c r="E38" s="84"/>
      <c r="F38" s="150" t="str">
        <f t="shared" si="0"/>
        <v>FTE</v>
      </c>
      <c r="G38" s="257"/>
      <c r="H38" s="257"/>
      <c r="I38" s="257"/>
      <c r="J38" s="257"/>
      <c r="K38" s="257"/>
      <c r="L38" s="257"/>
      <c r="M38" s="257"/>
      <c r="N38" s="257"/>
      <c r="O38" s="257"/>
      <c r="P38" s="257"/>
      <c r="Q38" s="257"/>
      <c r="R38" s="257"/>
      <c r="S38" s="257"/>
      <c r="T38" s="257"/>
      <c r="U38" s="257"/>
      <c r="V38" s="257"/>
      <c r="W38" s="257"/>
      <c r="X38" s="257"/>
      <c r="Y38" s="257"/>
      <c r="Z38" s="258"/>
      <c r="AA38" s="85"/>
      <c r="AB38" s="27"/>
      <c r="AC38" s="85"/>
      <c r="AD38" s="27"/>
      <c r="AE38" s="85"/>
      <c r="AF38" s="27"/>
      <c r="AH38" s="292"/>
    </row>
    <row r="39" spans="4:34" outlineLevel="1">
      <c r="D39" s="83" t="str">
        <f>'Line Items'!D126</f>
        <v>Guards</v>
      </c>
      <c r="E39" s="84"/>
      <c r="F39" s="150" t="str">
        <f t="shared" si="0"/>
        <v>FTE</v>
      </c>
      <c r="G39" s="257"/>
      <c r="H39" s="257"/>
      <c r="I39" s="257"/>
      <c r="J39" s="257"/>
      <c r="K39" s="257"/>
      <c r="L39" s="257"/>
      <c r="M39" s="257"/>
      <c r="N39" s="257"/>
      <c r="O39" s="257"/>
      <c r="P39" s="257"/>
      <c r="Q39" s="257"/>
      <c r="R39" s="257"/>
      <c r="S39" s="257"/>
      <c r="T39" s="257"/>
      <c r="U39" s="257"/>
      <c r="V39" s="257"/>
      <c r="W39" s="257"/>
      <c r="X39" s="257"/>
      <c r="Y39" s="257"/>
      <c r="Z39" s="258"/>
      <c r="AA39" s="85"/>
      <c r="AB39" s="27"/>
      <c r="AC39" s="85"/>
      <c r="AD39" s="27"/>
      <c r="AE39" s="85"/>
      <c r="AF39" s="27"/>
      <c r="AH39" s="292"/>
    </row>
    <row r="40" spans="4:34" outlineLevel="1">
      <c r="D40" s="83" t="str">
        <f>'Line Items'!D127</f>
        <v>Trainee Drivers</v>
      </c>
      <c r="E40" s="84"/>
      <c r="F40" s="150" t="str">
        <f t="shared" si="0"/>
        <v>FTE</v>
      </c>
      <c r="G40" s="257"/>
      <c r="H40" s="257"/>
      <c r="I40" s="257"/>
      <c r="J40" s="257"/>
      <c r="K40" s="257"/>
      <c r="L40" s="257"/>
      <c r="M40" s="257"/>
      <c r="N40" s="257"/>
      <c r="O40" s="257"/>
      <c r="P40" s="257"/>
      <c r="Q40" s="257"/>
      <c r="R40" s="257"/>
      <c r="S40" s="257"/>
      <c r="T40" s="257"/>
      <c r="U40" s="257"/>
      <c r="V40" s="257"/>
      <c r="W40" s="257"/>
      <c r="X40" s="257"/>
      <c r="Y40" s="257"/>
      <c r="Z40" s="258"/>
      <c r="AA40" s="85"/>
      <c r="AB40" s="27"/>
      <c r="AC40" s="85"/>
      <c r="AD40" s="27"/>
      <c r="AE40" s="85"/>
      <c r="AF40" s="27"/>
      <c r="AH40" s="292"/>
    </row>
    <row r="41" spans="4:34" outlineLevel="1">
      <c r="D41" s="83" t="str">
        <f>'Line Items'!D128</f>
        <v>Customer Experience Ambassador + VTO Agent</v>
      </c>
      <c r="E41" s="84"/>
      <c r="F41" s="150" t="str">
        <f t="shared" si="0"/>
        <v>FTE</v>
      </c>
      <c r="G41" s="257"/>
      <c r="H41" s="257"/>
      <c r="I41" s="257"/>
      <c r="J41" s="257"/>
      <c r="K41" s="257"/>
      <c r="L41" s="257"/>
      <c r="M41" s="257"/>
      <c r="N41" s="257"/>
      <c r="O41" s="257"/>
      <c r="P41" s="257"/>
      <c r="Q41" s="257"/>
      <c r="R41" s="257"/>
      <c r="S41" s="257"/>
      <c r="T41" s="257"/>
      <c r="U41" s="257"/>
      <c r="V41" s="257"/>
      <c r="W41" s="257"/>
      <c r="X41" s="257"/>
      <c r="Y41" s="257"/>
      <c r="Z41" s="258"/>
      <c r="AA41" s="85"/>
      <c r="AB41" s="27"/>
      <c r="AC41" s="85"/>
      <c r="AD41" s="27"/>
      <c r="AE41" s="85"/>
      <c r="AF41" s="27"/>
      <c r="AH41" s="292"/>
    </row>
    <row r="42" spans="4:34" outlineLevel="1">
      <c r="D42" s="83" t="str">
        <f>'Line Items'!D129</f>
        <v>Island Line</v>
      </c>
      <c r="E42" s="84"/>
      <c r="F42" s="150" t="str">
        <f t="shared" si="0"/>
        <v>FTE</v>
      </c>
      <c r="G42" s="257"/>
      <c r="H42" s="257"/>
      <c r="I42" s="257"/>
      <c r="J42" s="257"/>
      <c r="K42" s="257"/>
      <c r="L42" s="257"/>
      <c r="M42" s="257"/>
      <c r="N42" s="257"/>
      <c r="O42" s="257"/>
      <c r="P42" s="257"/>
      <c r="Q42" s="257"/>
      <c r="R42" s="257"/>
      <c r="S42" s="257"/>
      <c r="T42" s="257"/>
      <c r="U42" s="257"/>
      <c r="V42" s="257"/>
      <c r="W42" s="257"/>
      <c r="X42" s="257"/>
      <c r="Y42" s="257"/>
      <c r="Z42" s="258"/>
      <c r="AA42" s="85"/>
      <c r="AB42" s="27"/>
      <c r="AC42" s="85"/>
      <c r="AD42" s="27"/>
      <c r="AE42" s="85"/>
      <c r="AF42" s="27"/>
      <c r="AH42" s="292"/>
    </row>
    <row r="43" spans="4:34" outlineLevel="1">
      <c r="D43" s="83" t="str">
        <f>'Line Items'!D130</f>
        <v>[Staff Functions Line 27]</v>
      </c>
      <c r="E43" s="84"/>
      <c r="F43" s="150" t="str">
        <f t="shared" ref="F43:F48" si="1">F37</f>
        <v>FTE</v>
      </c>
      <c r="G43" s="257"/>
      <c r="H43" s="257"/>
      <c r="I43" s="257"/>
      <c r="J43" s="257"/>
      <c r="K43" s="257"/>
      <c r="L43" s="257"/>
      <c r="M43" s="257"/>
      <c r="N43" s="257"/>
      <c r="O43" s="257"/>
      <c r="P43" s="257"/>
      <c r="Q43" s="257"/>
      <c r="R43" s="257"/>
      <c r="S43" s="257"/>
      <c r="T43" s="257"/>
      <c r="U43" s="257"/>
      <c r="V43" s="257"/>
      <c r="W43" s="257"/>
      <c r="X43" s="257"/>
      <c r="Y43" s="257"/>
      <c r="Z43" s="258"/>
      <c r="AA43" s="85"/>
      <c r="AB43" s="27"/>
      <c r="AC43" s="85"/>
      <c r="AD43" s="27"/>
      <c r="AE43" s="85"/>
      <c r="AF43" s="27"/>
      <c r="AH43" s="293"/>
    </row>
    <row r="44" spans="4:34" outlineLevel="1">
      <c r="D44" s="83" t="str">
        <f>'Line Items'!D131</f>
        <v>[Staff Functions Line 28]</v>
      </c>
      <c r="E44" s="84"/>
      <c r="F44" s="150" t="str">
        <f t="shared" si="1"/>
        <v>FTE</v>
      </c>
      <c r="G44" s="257"/>
      <c r="H44" s="257"/>
      <c r="I44" s="257"/>
      <c r="J44" s="257"/>
      <c r="K44" s="257"/>
      <c r="L44" s="257"/>
      <c r="M44" s="257"/>
      <c r="N44" s="257"/>
      <c r="O44" s="257"/>
      <c r="P44" s="257"/>
      <c r="Q44" s="257"/>
      <c r="R44" s="257"/>
      <c r="S44" s="257"/>
      <c r="T44" s="257"/>
      <c r="U44" s="257"/>
      <c r="V44" s="257"/>
      <c r="W44" s="257"/>
      <c r="X44" s="257"/>
      <c r="Y44" s="257"/>
      <c r="Z44" s="258"/>
      <c r="AA44" s="85"/>
      <c r="AB44" s="27"/>
      <c r="AC44" s="85"/>
      <c r="AD44" s="27"/>
      <c r="AE44" s="85"/>
      <c r="AF44" s="27"/>
      <c r="AH44" s="293"/>
    </row>
    <row r="45" spans="4:34" outlineLevel="1">
      <c r="D45" s="83" t="str">
        <f>'Line Items'!D132</f>
        <v>[Staff Functions Line 29]</v>
      </c>
      <c r="E45" s="84"/>
      <c r="F45" s="150" t="str">
        <f t="shared" si="1"/>
        <v>FTE</v>
      </c>
      <c r="G45" s="257"/>
      <c r="H45" s="257"/>
      <c r="I45" s="257"/>
      <c r="J45" s="257"/>
      <c r="K45" s="257"/>
      <c r="L45" s="257"/>
      <c r="M45" s="257"/>
      <c r="N45" s="257"/>
      <c r="O45" s="257"/>
      <c r="P45" s="257"/>
      <c r="Q45" s="257"/>
      <c r="R45" s="257"/>
      <c r="S45" s="257"/>
      <c r="T45" s="257"/>
      <c r="U45" s="257"/>
      <c r="V45" s="257"/>
      <c r="W45" s="257"/>
      <c r="X45" s="257"/>
      <c r="Y45" s="257"/>
      <c r="Z45" s="258"/>
      <c r="AA45" s="85"/>
      <c r="AB45" s="27"/>
      <c r="AC45" s="85"/>
      <c r="AD45" s="27"/>
      <c r="AE45" s="85"/>
      <c r="AF45" s="27"/>
      <c r="AH45" s="293"/>
    </row>
    <row r="46" spans="4:34" outlineLevel="1">
      <c r="D46" s="83" t="str">
        <f>'Line Items'!D133</f>
        <v>[Staff Functions Line 30]</v>
      </c>
      <c r="E46" s="84"/>
      <c r="F46" s="150" t="str">
        <f t="shared" si="1"/>
        <v>FTE</v>
      </c>
      <c r="G46" s="257"/>
      <c r="H46" s="257"/>
      <c r="I46" s="257"/>
      <c r="J46" s="257"/>
      <c r="K46" s="257"/>
      <c r="L46" s="257"/>
      <c r="M46" s="257"/>
      <c r="N46" s="257"/>
      <c r="O46" s="257"/>
      <c r="P46" s="257"/>
      <c r="Q46" s="257"/>
      <c r="R46" s="257"/>
      <c r="S46" s="257"/>
      <c r="T46" s="257"/>
      <c r="U46" s="257"/>
      <c r="V46" s="257"/>
      <c r="W46" s="257"/>
      <c r="X46" s="257"/>
      <c r="Y46" s="257"/>
      <c r="Z46" s="258"/>
      <c r="AA46" s="85"/>
      <c r="AB46" s="27"/>
      <c r="AC46" s="85"/>
      <c r="AD46" s="27"/>
      <c r="AE46" s="85"/>
      <c r="AF46" s="27"/>
      <c r="AH46" s="293"/>
    </row>
    <row r="47" spans="4:34" outlineLevel="1">
      <c r="D47" s="83" t="str">
        <f>'Line Items'!D134</f>
        <v>[Staff Functions Line 31]</v>
      </c>
      <c r="E47" s="84"/>
      <c r="F47" s="150" t="str">
        <f t="shared" si="1"/>
        <v>FTE</v>
      </c>
      <c r="G47" s="257"/>
      <c r="H47" s="257"/>
      <c r="I47" s="257"/>
      <c r="J47" s="257"/>
      <c r="K47" s="257"/>
      <c r="L47" s="257"/>
      <c r="M47" s="257"/>
      <c r="N47" s="257"/>
      <c r="O47" s="257"/>
      <c r="P47" s="257"/>
      <c r="Q47" s="257"/>
      <c r="R47" s="257"/>
      <c r="S47" s="257"/>
      <c r="T47" s="257"/>
      <c r="U47" s="257"/>
      <c r="V47" s="257"/>
      <c r="W47" s="257"/>
      <c r="X47" s="257"/>
      <c r="Y47" s="257"/>
      <c r="Z47" s="258"/>
      <c r="AA47" s="85"/>
      <c r="AB47" s="27"/>
      <c r="AC47" s="85"/>
      <c r="AD47" s="27"/>
      <c r="AE47" s="85"/>
      <c r="AF47" s="27"/>
      <c r="AH47" s="293"/>
    </row>
    <row r="48" spans="4:34" outlineLevel="1">
      <c r="D48" s="83" t="str">
        <f>'Line Items'!D135</f>
        <v>[Staff Functions Line 32]</v>
      </c>
      <c r="E48" s="84"/>
      <c r="F48" s="150" t="str">
        <f t="shared" si="1"/>
        <v>FTE</v>
      </c>
      <c r="G48" s="257"/>
      <c r="H48" s="257"/>
      <c r="I48" s="257"/>
      <c r="J48" s="257"/>
      <c r="K48" s="257"/>
      <c r="L48" s="257"/>
      <c r="M48" s="257"/>
      <c r="N48" s="257"/>
      <c r="O48" s="257"/>
      <c r="P48" s="257"/>
      <c r="Q48" s="257"/>
      <c r="R48" s="257"/>
      <c r="S48" s="257"/>
      <c r="T48" s="257"/>
      <c r="U48" s="257"/>
      <c r="V48" s="257"/>
      <c r="W48" s="257"/>
      <c r="X48" s="257"/>
      <c r="Y48" s="257"/>
      <c r="Z48" s="258"/>
      <c r="AA48" s="85"/>
      <c r="AB48" s="27"/>
      <c r="AC48" s="85"/>
      <c r="AD48" s="27"/>
      <c r="AE48" s="85"/>
      <c r="AF48" s="27"/>
      <c r="AH48" s="293"/>
    </row>
    <row r="49" spans="2:34" outlineLevel="1">
      <c r="D49" s="83" t="str">
        <f>'Line Items'!D136</f>
        <v>[Staff Functions Line 33]</v>
      </c>
      <c r="E49" s="84"/>
      <c r="F49" s="150" t="str">
        <f t="shared" si="0"/>
        <v>FTE</v>
      </c>
      <c r="G49" s="257"/>
      <c r="H49" s="257"/>
      <c r="I49" s="257"/>
      <c r="J49" s="257"/>
      <c r="K49" s="257"/>
      <c r="L49" s="257"/>
      <c r="M49" s="257"/>
      <c r="N49" s="257"/>
      <c r="O49" s="257"/>
      <c r="P49" s="257"/>
      <c r="Q49" s="257"/>
      <c r="R49" s="257"/>
      <c r="S49" s="257"/>
      <c r="T49" s="257"/>
      <c r="U49" s="257"/>
      <c r="V49" s="257"/>
      <c r="W49" s="257"/>
      <c r="X49" s="257"/>
      <c r="Y49" s="257"/>
      <c r="Z49" s="258"/>
      <c r="AA49" s="85"/>
      <c r="AB49" s="27"/>
      <c r="AC49" s="85"/>
      <c r="AD49" s="27"/>
      <c r="AE49" s="85"/>
      <c r="AF49" s="27"/>
      <c r="AH49" s="293"/>
    </row>
    <row r="50" spans="2:34" outlineLevel="1">
      <c r="D50" s="83" t="str">
        <f>'Line Items'!D137</f>
        <v>[Staff Functions Line 34]</v>
      </c>
      <c r="E50" s="84"/>
      <c r="F50" s="150" t="str">
        <f t="shared" si="0"/>
        <v>FTE</v>
      </c>
      <c r="G50" s="257"/>
      <c r="H50" s="257"/>
      <c r="I50" s="257"/>
      <c r="J50" s="257"/>
      <c r="K50" s="257"/>
      <c r="L50" s="257"/>
      <c r="M50" s="257"/>
      <c r="N50" s="257"/>
      <c r="O50" s="257"/>
      <c r="P50" s="257"/>
      <c r="Q50" s="257"/>
      <c r="R50" s="257"/>
      <c r="S50" s="257"/>
      <c r="T50" s="257"/>
      <c r="U50" s="257"/>
      <c r="V50" s="257"/>
      <c r="W50" s="257"/>
      <c r="X50" s="257"/>
      <c r="Y50" s="257"/>
      <c r="Z50" s="258"/>
      <c r="AA50" s="85"/>
      <c r="AB50" s="27"/>
      <c r="AC50" s="85"/>
      <c r="AD50" s="27"/>
      <c r="AE50" s="85"/>
      <c r="AF50" s="27"/>
      <c r="AH50" s="293"/>
    </row>
    <row r="51" spans="2:34" outlineLevel="1">
      <c r="D51" s="108" t="str">
        <f>'Line Items'!D138</f>
        <v>[Staff Functions Line 35]</v>
      </c>
      <c r="E51" s="110"/>
      <c r="F51" s="164" t="str">
        <f t="shared" si="0"/>
        <v>FTE</v>
      </c>
      <c r="G51" s="260"/>
      <c r="H51" s="260"/>
      <c r="I51" s="260"/>
      <c r="J51" s="260"/>
      <c r="K51" s="260"/>
      <c r="L51" s="260"/>
      <c r="M51" s="260"/>
      <c r="N51" s="260"/>
      <c r="O51" s="260"/>
      <c r="P51" s="260"/>
      <c r="Q51" s="260"/>
      <c r="R51" s="260"/>
      <c r="S51" s="260"/>
      <c r="T51" s="260"/>
      <c r="U51" s="260"/>
      <c r="V51" s="260"/>
      <c r="W51" s="260"/>
      <c r="X51" s="260"/>
      <c r="Y51" s="260"/>
      <c r="Z51" s="261"/>
      <c r="AA51" s="85"/>
      <c r="AB51" s="29"/>
      <c r="AC51" s="85"/>
      <c r="AD51" s="29"/>
      <c r="AE51" s="85"/>
      <c r="AF51" s="29"/>
      <c r="AH51" s="294"/>
    </row>
    <row r="52" spans="2:34" outlineLevel="1">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row>
    <row r="53" spans="2:34" outlineLevel="1">
      <c r="D53" s="262" t="str">
        <f>"Total "&amp;B15</f>
        <v>Total Staff Actual: Average FTE</v>
      </c>
      <c r="E53" s="263"/>
      <c r="F53" s="264" t="str">
        <f>F51</f>
        <v>FTE</v>
      </c>
      <c r="G53" s="265">
        <f>SUM(G17:G51)</f>
        <v>0</v>
      </c>
      <c r="H53" s="265">
        <f t="shared" ref="H53:Z53" si="2">SUM(H17:H51)</f>
        <v>0</v>
      </c>
      <c r="I53" s="265">
        <f t="shared" si="2"/>
        <v>0</v>
      </c>
      <c r="J53" s="265">
        <f t="shared" si="2"/>
        <v>0</v>
      </c>
      <c r="K53" s="265">
        <f t="shared" si="2"/>
        <v>0</v>
      </c>
      <c r="L53" s="265">
        <f t="shared" si="2"/>
        <v>0</v>
      </c>
      <c r="M53" s="265">
        <f t="shared" si="2"/>
        <v>0</v>
      </c>
      <c r="N53" s="265">
        <f t="shared" si="2"/>
        <v>0</v>
      </c>
      <c r="O53" s="265">
        <f t="shared" si="2"/>
        <v>0</v>
      </c>
      <c r="P53" s="265">
        <f t="shared" si="2"/>
        <v>0</v>
      </c>
      <c r="Q53" s="265">
        <f t="shared" si="2"/>
        <v>0</v>
      </c>
      <c r="R53" s="265">
        <f t="shared" si="2"/>
        <v>0</v>
      </c>
      <c r="S53" s="265">
        <f t="shared" si="2"/>
        <v>0</v>
      </c>
      <c r="T53" s="265">
        <f t="shared" si="2"/>
        <v>0</v>
      </c>
      <c r="U53" s="265">
        <f t="shared" si="2"/>
        <v>0</v>
      </c>
      <c r="V53" s="265">
        <f t="shared" si="2"/>
        <v>0</v>
      </c>
      <c r="W53" s="265">
        <f t="shared" si="2"/>
        <v>0</v>
      </c>
      <c r="X53" s="265">
        <f t="shared" si="2"/>
        <v>0</v>
      </c>
      <c r="Y53" s="265">
        <f t="shared" si="2"/>
        <v>0</v>
      </c>
      <c r="Z53" s="265">
        <f t="shared" si="2"/>
        <v>0</v>
      </c>
      <c r="AA53" s="85"/>
      <c r="AB53" s="267">
        <f>SUM(AB17:AB51)</f>
        <v>0</v>
      </c>
      <c r="AC53" s="85"/>
      <c r="AD53" s="267">
        <f>SUM(AD17:AD51)</f>
        <v>0</v>
      </c>
      <c r="AE53" s="85"/>
      <c r="AF53" s="267">
        <f>SUM(AF17:AF51)</f>
        <v>0</v>
      </c>
      <c r="AH53" s="268"/>
    </row>
    <row r="55" spans="2:34" ht="15">
      <c r="B55" s="99" t="s">
        <v>926</v>
      </c>
      <c r="C55" s="99"/>
      <c r="D55" s="249"/>
      <c r="E55" s="24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row>
    <row r="56" spans="2:34" outlineLevel="1"/>
    <row r="57" spans="2:34" outlineLevel="1">
      <c r="D57" s="235" t="str">
        <f>'Line Items'!D104</f>
        <v>Control</v>
      </c>
      <c r="E57" s="251"/>
      <c r="F57" s="252" t="s">
        <v>927</v>
      </c>
      <c r="G57" s="253"/>
      <c r="H57" s="253"/>
      <c r="I57" s="253"/>
      <c r="J57" s="253"/>
      <c r="K57" s="253"/>
      <c r="L57" s="253"/>
      <c r="M57" s="253"/>
      <c r="N57" s="253"/>
      <c r="O57" s="253"/>
      <c r="P57" s="253"/>
      <c r="Q57" s="253"/>
      <c r="R57" s="253"/>
      <c r="S57" s="253"/>
      <c r="T57" s="253"/>
      <c r="U57" s="253"/>
      <c r="V57" s="253"/>
      <c r="W57" s="253"/>
      <c r="X57" s="253"/>
      <c r="Y57" s="253"/>
      <c r="Z57" s="254"/>
      <c r="AA57" s="85"/>
      <c r="AB57" s="255"/>
      <c r="AC57" s="85"/>
      <c r="AD57" s="255"/>
      <c r="AE57" s="85"/>
      <c r="AF57" s="255"/>
      <c r="AH57" s="291"/>
    </row>
    <row r="58" spans="2:34" outlineLevel="1">
      <c r="D58" s="83" t="str">
        <f>'Line Items'!D105</f>
        <v>Depot</v>
      </c>
      <c r="E58" s="84"/>
      <c r="F58" s="150" t="str">
        <f>F57</f>
        <v>£000s/FTE</v>
      </c>
      <c r="G58" s="257"/>
      <c r="H58" s="257"/>
      <c r="I58" s="257"/>
      <c r="J58" s="257"/>
      <c r="K58" s="257"/>
      <c r="L58" s="257"/>
      <c r="M58" s="257"/>
      <c r="N58" s="257"/>
      <c r="O58" s="257"/>
      <c r="P58" s="257"/>
      <c r="Q58" s="257"/>
      <c r="R58" s="257"/>
      <c r="S58" s="257"/>
      <c r="T58" s="257"/>
      <c r="U58" s="257"/>
      <c r="V58" s="257"/>
      <c r="W58" s="257"/>
      <c r="X58" s="257"/>
      <c r="Y58" s="257"/>
      <c r="Z58" s="258"/>
      <c r="AA58" s="85"/>
      <c r="AB58" s="27"/>
      <c r="AC58" s="85"/>
      <c r="AD58" s="27"/>
      <c r="AE58" s="85"/>
      <c r="AF58" s="27"/>
      <c r="AH58" s="292"/>
    </row>
    <row r="59" spans="2:34" outlineLevel="1">
      <c r="D59" s="83" t="str">
        <f>'Line Items'!D106</f>
        <v>Engineering</v>
      </c>
      <c r="E59" s="84"/>
      <c r="F59" s="150" t="str">
        <f t="shared" ref="F59:F91" si="3">F58</f>
        <v>£000s/FTE</v>
      </c>
      <c r="G59" s="257"/>
      <c r="H59" s="257"/>
      <c r="I59" s="257"/>
      <c r="J59" s="257"/>
      <c r="K59" s="257"/>
      <c r="L59" s="257"/>
      <c r="M59" s="257"/>
      <c r="N59" s="257"/>
      <c r="O59" s="257"/>
      <c r="P59" s="257"/>
      <c r="Q59" s="257"/>
      <c r="R59" s="257"/>
      <c r="S59" s="257"/>
      <c r="T59" s="257"/>
      <c r="U59" s="257"/>
      <c r="V59" s="257"/>
      <c r="W59" s="257"/>
      <c r="X59" s="257"/>
      <c r="Y59" s="257"/>
      <c r="Z59" s="258"/>
      <c r="AA59" s="85"/>
      <c r="AB59" s="27"/>
      <c r="AC59" s="85"/>
      <c r="AD59" s="27"/>
      <c r="AE59" s="85"/>
      <c r="AF59" s="27"/>
      <c r="AH59" s="292"/>
    </row>
    <row r="60" spans="2:34" outlineLevel="1">
      <c r="D60" s="83" t="str">
        <f>'Line Items'!D107</f>
        <v>Performance</v>
      </c>
      <c r="E60" s="84"/>
      <c r="F60" s="150" t="str">
        <f t="shared" si="3"/>
        <v>£000s/FTE</v>
      </c>
      <c r="G60" s="257"/>
      <c r="H60" s="257"/>
      <c r="I60" s="257"/>
      <c r="J60" s="257"/>
      <c r="K60" s="257"/>
      <c r="L60" s="257"/>
      <c r="M60" s="257"/>
      <c r="N60" s="257"/>
      <c r="O60" s="257"/>
      <c r="P60" s="257"/>
      <c r="Q60" s="257"/>
      <c r="R60" s="257"/>
      <c r="S60" s="257"/>
      <c r="T60" s="257"/>
      <c r="U60" s="257"/>
      <c r="V60" s="257"/>
      <c r="W60" s="257"/>
      <c r="X60" s="257"/>
      <c r="Y60" s="257"/>
      <c r="Z60" s="258"/>
      <c r="AA60" s="85"/>
      <c r="AB60" s="27"/>
      <c r="AC60" s="85"/>
      <c r="AD60" s="27"/>
      <c r="AE60" s="85"/>
      <c r="AF60" s="27"/>
      <c r="AH60" s="292"/>
    </row>
    <row r="61" spans="2:34" outlineLevel="1">
      <c r="D61" s="83" t="str">
        <f>'Line Items'!D108</f>
        <v>Commercial</v>
      </c>
      <c r="E61" s="84"/>
      <c r="F61" s="150" t="str">
        <f t="shared" si="3"/>
        <v>£000s/FTE</v>
      </c>
      <c r="G61" s="257"/>
      <c r="H61" s="257"/>
      <c r="I61" s="257"/>
      <c r="J61" s="257"/>
      <c r="K61" s="257"/>
      <c r="L61" s="257"/>
      <c r="M61" s="257"/>
      <c r="N61" s="257"/>
      <c r="O61" s="257"/>
      <c r="P61" s="257"/>
      <c r="Q61" s="257"/>
      <c r="R61" s="257"/>
      <c r="S61" s="257"/>
      <c r="T61" s="257"/>
      <c r="U61" s="257"/>
      <c r="V61" s="257"/>
      <c r="W61" s="257"/>
      <c r="X61" s="257"/>
      <c r="Y61" s="257"/>
      <c r="Z61" s="258"/>
      <c r="AA61" s="85"/>
      <c r="AB61" s="27"/>
      <c r="AC61" s="85"/>
      <c r="AD61" s="27"/>
      <c r="AE61" s="85"/>
      <c r="AF61" s="27"/>
      <c r="AH61" s="292"/>
    </row>
    <row r="62" spans="2:34" outlineLevel="1">
      <c r="D62" s="83" t="str">
        <f>'Line Items'!D109</f>
        <v>Communications &amp; Marketing</v>
      </c>
      <c r="E62" s="84"/>
      <c r="F62" s="150" t="str">
        <f t="shared" si="3"/>
        <v>£000s/FTE</v>
      </c>
      <c r="G62" s="257"/>
      <c r="H62" s="257"/>
      <c r="I62" s="257"/>
      <c r="J62" s="257"/>
      <c r="K62" s="257"/>
      <c r="L62" s="257"/>
      <c r="M62" s="257"/>
      <c r="N62" s="257"/>
      <c r="O62" s="257"/>
      <c r="P62" s="257"/>
      <c r="Q62" s="257"/>
      <c r="R62" s="257"/>
      <c r="S62" s="257"/>
      <c r="T62" s="257"/>
      <c r="U62" s="257"/>
      <c r="V62" s="257"/>
      <c r="W62" s="257"/>
      <c r="X62" s="257"/>
      <c r="Y62" s="257"/>
      <c r="Z62" s="258"/>
      <c r="AA62" s="85"/>
      <c r="AB62" s="27"/>
      <c r="AC62" s="85"/>
      <c r="AD62" s="27"/>
      <c r="AE62" s="85"/>
      <c r="AF62" s="27"/>
      <c r="AH62" s="292"/>
    </row>
    <row r="63" spans="2:34" outlineLevel="1">
      <c r="D63" s="83" t="str">
        <f>'Line Items'!D110</f>
        <v>CSC</v>
      </c>
      <c r="E63" s="84"/>
      <c r="F63" s="150" t="str">
        <f t="shared" si="3"/>
        <v>£000s/FTE</v>
      </c>
      <c r="G63" s="257"/>
      <c r="H63" s="257"/>
      <c r="I63" s="257"/>
      <c r="J63" s="257"/>
      <c r="K63" s="257"/>
      <c r="L63" s="257"/>
      <c r="M63" s="257"/>
      <c r="N63" s="257"/>
      <c r="O63" s="257"/>
      <c r="P63" s="257"/>
      <c r="Q63" s="257"/>
      <c r="R63" s="257"/>
      <c r="S63" s="257"/>
      <c r="T63" s="257"/>
      <c r="U63" s="257"/>
      <c r="V63" s="257"/>
      <c r="W63" s="257"/>
      <c r="X63" s="257"/>
      <c r="Y63" s="257"/>
      <c r="Z63" s="258"/>
      <c r="AA63" s="85"/>
      <c r="AB63" s="27"/>
      <c r="AC63" s="85"/>
      <c r="AD63" s="27"/>
      <c r="AE63" s="85"/>
      <c r="AF63" s="27"/>
      <c r="AH63" s="292"/>
    </row>
    <row r="64" spans="2:34" outlineLevel="1">
      <c r="D64" s="83" t="str">
        <f>'Line Items'!D111</f>
        <v>Directors</v>
      </c>
      <c r="E64" s="84"/>
      <c r="F64" s="150" t="str">
        <f t="shared" si="3"/>
        <v>£000s/FTE</v>
      </c>
      <c r="G64" s="257"/>
      <c r="H64" s="257"/>
      <c r="I64" s="257"/>
      <c r="J64" s="257"/>
      <c r="K64" s="257"/>
      <c r="L64" s="257"/>
      <c r="M64" s="257"/>
      <c r="N64" s="257"/>
      <c r="O64" s="257"/>
      <c r="P64" s="257"/>
      <c r="Q64" s="257"/>
      <c r="R64" s="257"/>
      <c r="S64" s="257"/>
      <c r="T64" s="257"/>
      <c r="U64" s="257"/>
      <c r="V64" s="257"/>
      <c r="W64" s="257"/>
      <c r="X64" s="257"/>
      <c r="Y64" s="257"/>
      <c r="Z64" s="258"/>
      <c r="AA64" s="85"/>
      <c r="AB64" s="27"/>
      <c r="AC64" s="85"/>
      <c r="AD64" s="27"/>
      <c r="AE64" s="85"/>
      <c r="AF64" s="27"/>
      <c r="AH64" s="292"/>
    </row>
    <row r="65" spans="4:34" outlineLevel="1">
      <c r="D65" s="83" t="str">
        <f>'Line Items'!D112</f>
        <v>Finance</v>
      </c>
      <c r="E65" s="84"/>
      <c r="F65" s="150" t="str">
        <f t="shared" si="3"/>
        <v>£000s/FTE</v>
      </c>
      <c r="G65" s="257"/>
      <c r="H65" s="257"/>
      <c r="I65" s="257"/>
      <c r="J65" s="257"/>
      <c r="K65" s="257"/>
      <c r="L65" s="257"/>
      <c r="M65" s="257"/>
      <c r="N65" s="257"/>
      <c r="O65" s="257"/>
      <c r="P65" s="257"/>
      <c r="Q65" s="257"/>
      <c r="R65" s="257"/>
      <c r="S65" s="257"/>
      <c r="T65" s="257"/>
      <c r="U65" s="257"/>
      <c r="V65" s="257"/>
      <c r="W65" s="257"/>
      <c r="X65" s="257"/>
      <c r="Y65" s="257"/>
      <c r="Z65" s="258"/>
      <c r="AA65" s="85"/>
      <c r="AB65" s="27"/>
      <c r="AC65" s="85"/>
      <c r="AD65" s="27"/>
      <c r="AE65" s="85"/>
      <c r="AF65" s="27"/>
      <c r="AH65" s="292"/>
    </row>
    <row r="66" spans="4:34" outlineLevel="1">
      <c r="D66" s="83" t="str">
        <f>'Line Items'!D113</f>
        <v>Human Resources</v>
      </c>
      <c r="E66" s="84"/>
      <c r="F66" s="150" t="str">
        <f t="shared" si="3"/>
        <v>£000s/FTE</v>
      </c>
      <c r="G66" s="257"/>
      <c r="H66" s="257"/>
      <c r="I66" s="257"/>
      <c r="J66" s="257"/>
      <c r="K66" s="257"/>
      <c r="L66" s="257"/>
      <c r="M66" s="257"/>
      <c r="N66" s="257"/>
      <c r="O66" s="257"/>
      <c r="P66" s="257"/>
      <c r="Q66" s="257"/>
      <c r="R66" s="257"/>
      <c r="S66" s="257"/>
      <c r="T66" s="257"/>
      <c r="U66" s="257"/>
      <c r="V66" s="257"/>
      <c r="W66" s="257"/>
      <c r="X66" s="257"/>
      <c r="Y66" s="257"/>
      <c r="Z66" s="258"/>
      <c r="AA66" s="85"/>
      <c r="AB66" s="27"/>
      <c r="AC66" s="85"/>
      <c r="AD66" s="27"/>
      <c r="AE66" s="85"/>
      <c r="AF66" s="27"/>
      <c r="AH66" s="292"/>
    </row>
    <row r="67" spans="4:34" outlineLevel="1">
      <c r="D67" s="83" t="str">
        <f>'Line Items'!D114</f>
        <v>IT</v>
      </c>
      <c r="E67" s="84"/>
      <c r="F67" s="150" t="str">
        <f t="shared" si="3"/>
        <v>£000s/FTE</v>
      </c>
      <c r="G67" s="257"/>
      <c r="H67" s="257"/>
      <c r="I67" s="257"/>
      <c r="J67" s="257"/>
      <c r="K67" s="257"/>
      <c r="L67" s="257"/>
      <c r="M67" s="257"/>
      <c r="N67" s="257"/>
      <c r="O67" s="257"/>
      <c r="P67" s="257"/>
      <c r="Q67" s="257"/>
      <c r="R67" s="257"/>
      <c r="S67" s="257"/>
      <c r="T67" s="257"/>
      <c r="U67" s="257"/>
      <c r="V67" s="257"/>
      <c r="W67" s="257"/>
      <c r="X67" s="257"/>
      <c r="Y67" s="257"/>
      <c r="Z67" s="258"/>
      <c r="AA67" s="85"/>
      <c r="AB67" s="27"/>
      <c r="AC67" s="85"/>
      <c r="AD67" s="27"/>
      <c r="AE67" s="85"/>
      <c r="AF67" s="27"/>
      <c r="AH67" s="292"/>
    </row>
    <row r="68" spans="4:34" outlineLevel="1">
      <c r="D68" s="83" t="str">
        <f>'Line Items'!D115</f>
        <v>Resourcing</v>
      </c>
      <c r="E68" s="84"/>
      <c r="F68" s="150" t="str">
        <f t="shared" si="3"/>
        <v>£000s/FTE</v>
      </c>
      <c r="G68" s="257"/>
      <c r="H68" s="257"/>
      <c r="I68" s="257"/>
      <c r="J68" s="257"/>
      <c r="K68" s="257"/>
      <c r="L68" s="257"/>
      <c r="M68" s="257"/>
      <c r="N68" s="257"/>
      <c r="O68" s="257"/>
      <c r="P68" s="257"/>
      <c r="Q68" s="257"/>
      <c r="R68" s="257"/>
      <c r="S68" s="257"/>
      <c r="T68" s="257"/>
      <c r="U68" s="257"/>
      <c r="V68" s="257"/>
      <c r="W68" s="257"/>
      <c r="X68" s="257"/>
      <c r="Y68" s="257"/>
      <c r="Z68" s="258"/>
      <c r="AA68" s="85"/>
      <c r="AB68" s="27"/>
      <c r="AC68" s="85"/>
      <c r="AD68" s="27"/>
      <c r="AE68" s="85"/>
      <c r="AF68" s="27"/>
      <c r="AH68" s="292"/>
    </row>
    <row r="69" spans="4:34" outlineLevel="1">
      <c r="D69" s="83" t="str">
        <f>'Line Items'!D116</f>
        <v>Safety</v>
      </c>
      <c r="E69" s="84"/>
      <c r="F69" s="150" t="str">
        <f t="shared" si="3"/>
        <v>£000s/FTE</v>
      </c>
      <c r="G69" s="257"/>
      <c r="H69" s="257"/>
      <c r="I69" s="257"/>
      <c r="J69" s="257"/>
      <c r="K69" s="257"/>
      <c r="L69" s="257"/>
      <c r="M69" s="257"/>
      <c r="N69" s="257"/>
      <c r="O69" s="257"/>
      <c r="P69" s="257"/>
      <c r="Q69" s="257"/>
      <c r="R69" s="257"/>
      <c r="S69" s="257"/>
      <c r="T69" s="257"/>
      <c r="U69" s="257"/>
      <c r="V69" s="257"/>
      <c r="W69" s="257"/>
      <c r="X69" s="257"/>
      <c r="Y69" s="257"/>
      <c r="Z69" s="258"/>
      <c r="AA69" s="85"/>
      <c r="AB69" s="27"/>
      <c r="AC69" s="85"/>
      <c r="AD69" s="27"/>
      <c r="AE69" s="85"/>
      <c r="AF69" s="27"/>
      <c r="AH69" s="292"/>
    </row>
    <row r="70" spans="4:34" outlineLevel="1">
      <c r="D70" s="83" t="str">
        <f>'Line Items'!D117</f>
        <v>Standards</v>
      </c>
      <c r="E70" s="84"/>
      <c r="F70" s="150" t="str">
        <f t="shared" si="3"/>
        <v>£000s/FTE</v>
      </c>
      <c r="G70" s="257"/>
      <c r="H70" s="257"/>
      <c r="I70" s="257"/>
      <c r="J70" s="257"/>
      <c r="K70" s="257"/>
      <c r="L70" s="257"/>
      <c r="M70" s="257"/>
      <c r="N70" s="257"/>
      <c r="O70" s="257"/>
      <c r="P70" s="257"/>
      <c r="Q70" s="257"/>
      <c r="R70" s="257"/>
      <c r="S70" s="257"/>
      <c r="T70" s="257"/>
      <c r="U70" s="257"/>
      <c r="V70" s="257"/>
      <c r="W70" s="257"/>
      <c r="X70" s="257"/>
      <c r="Y70" s="257"/>
      <c r="Z70" s="258"/>
      <c r="AA70" s="85"/>
      <c r="AB70" s="27"/>
      <c r="AC70" s="85"/>
      <c r="AD70" s="27"/>
      <c r="AE70" s="85"/>
      <c r="AF70" s="27"/>
      <c r="AH70" s="292"/>
    </row>
    <row r="71" spans="4:34" outlineLevel="1">
      <c r="D71" s="83" t="str">
        <f>'Line Items'!D118</f>
        <v>Crime &amp; Revenue Protection</v>
      </c>
      <c r="E71" s="84"/>
      <c r="F71" s="150" t="str">
        <f t="shared" si="3"/>
        <v>£000s/FTE</v>
      </c>
      <c r="G71" s="257"/>
      <c r="H71" s="257"/>
      <c r="I71" s="257"/>
      <c r="J71" s="257"/>
      <c r="K71" s="257"/>
      <c r="L71" s="257"/>
      <c r="M71" s="257"/>
      <c r="N71" s="257"/>
      <c r="O71" s="257"/>
      <c r="P71" s="257"/>
      <c r="Q71" s="257"/>
      <c r="R71" s="257"/>
      <c r="S71" s="257"/>
      <c r="T71" s="257"/>
      <c r="U71" s="257"/>
      <c r="V71" s="257"/>
      <c r="W71" s="257"/>
      <c r="X71" s="257"/>
      <c r="Y71" s="257"/>
      <c r="Z71" s="258"/>
      <c r="AA71" s="85"/>
      <c r="AB71" s="27"/>
      <c r="AC71" s="85"/>
      <c r="AD71" s="27"/>
      <c r="AE71" s="85"/>
      <c r="AF71" s="27"/>
      <c r="AH71" s="292"/>
    </row>
    <row r="72" spans="4:34" outlineLevel="1">
      <c r="D72" s="83" t="str">
        <f>'Line Items'!D119</f>
        <v>Customer Information and Experience</v>
      </c>
      <c r="E72" s="84"/>
      <c r="F72" s="150" t="str">
        <f t="shared" si="3"/>
        <v>£000s/FTE</v>
      </c>
      <c r="G72" s="257"/>
      <c r="H72" s="257"/>
      <c r="I72" s="257"/>
      <c r="J72" s="257"/>
      <c r="K72" s="257"/>
      <c r="L72" s="257"/>
      <c r="M72" s="257"/>
      <c r="N72" s="257"/>
      <c r="O72" s="257"/>
      <c r="P72" s="257"/>
      <c r="Q72" s="257"/>
      <c r="R72" s="257"/>
      <c r="S72" s="257"/>
      <c r="T72" s="257"/>
      <c r="U72" s="257"/>
      <c r="V72" s="257"/>
      <c r="W72" s="257"/>
      <c r="X72" s="257"/>
      <c r="Y72" s="257"/>
      <c r="Z72" s="258"/>
      <c r="AA72" s="85"/>
      <c r="AB72" s="27"/>
      <c r="AC72" s="85"/>
      <c r="AD72" s="27"/>
      <c r="AE72" s="85"/>
      <c r="AF72" s="27"/>
      <c r="AH72" s="292"/>
    </row>
    <row r="73" spans="4:34" outlineLevel="1">
      <c r="D73" s="83" t="str">
        <f>'Line Items'!D120</f>
        <v>Head of Station</v>
      </c>
      <c r="E73" s="84"/>
      <c r="F73" s="150" t="str">
        <f t="shared" si="3"/>
        <v>£000s/FTE</v>
      </c>
      <c r="G73" s="257"/>
      <c r="H73" s="257"/>
      <c r="I73" s="257"/>
      <c r="J73" s="257"/>
      <c r="K73" s="257"/>
      <c r="L73" s="257"/>
      <c r="M73" s="257"/>
      <c r="N73" s="257"/>
      <c r="O73" s="257"/>
      <c r="P73" s="257"/>
      <c r="Q73" s="257"/>
      <c r="R73" s="257"/>
      <c r="S73" s="257"/>
      <c r="T73" s="257"/>
      <c r="U73" s="257"/>
      <c r="V73" s="257"/>
      <c r="W73" s="257"/>
      <c r="X73" s="257"/>
      <c r="Y73" s="257"/>
      <c r="Z73" s="258"/>
      <c r="AA73" s="85"/>
      <c r="AB73" s="27"/>
      <c r="AC73" s="85"/>
      <c r="AD73" s="27"/>
      <c r="AE73" s="85"/>
      <c r="AF73" s="27"/>
      <c r="AH73" s="292"/>
    </row>
    <row r="74" spans="4:34" outlineLevel="1">
      <c r="D74" s="83" t="str">
        <f>'Line Items'!D121</f>
        <v>Station Property</v>
      </c>
      <c r="E74" s="84"/>
      <c r="F74" s="150" t="str">
        <f t="shared" si="3"/>
        <v>£000s/FTE</v>
      </c>
      <c r="G74" s="257"/>
      <c r="H74" s="257"/>
      <c r="I74" s="257"/>
      <c r="J74" s="257"/>
      <c r="K74" s="257"/>
      <c r="L74" s="257"/>
      <c r="M74" s="257"/>
      <c r="N74" s="257"/>
      <c r="O74" s="257"/>
      <c r="P74" s="257"/>
      <c r="Q74" s="257"/>
      <c r="R74" s="257"/>
      <c r="S74" s="257"/>
      <c r="T74" s="257"/>
      <c r="U74" s="257"/>
      <c r="V74" s="257"/>
      <c r="W74" s="257"/>
      <c r="X74" s="257"/>
      <c r="Y74" s="257"/>
      <c r="Z74" s="258"/>
      <c r="AA74" s="85"/>
      <c r="AB74" s="27"/>
      <c r="AC74" s="85"/>
      <c r="AD74" s="27"/>
      <c r="AE74" s="85"/>
      <c r="AF74" s="27"/>
      <c r="AH74" s="292"/>
    </row>
    <row r="75" spans="4:34" outlineLevel="1">
      <c r="D75" s="83" t="str">
        <f>'Line Items'!D122</f>
        <v>Stations &amp; Retail</v>
      </c>
      <c r="E75" s="84"/>
      <c r="F75" s="150" t="str">
        <f t="shared" si="3"/>
        <v>£000s/FTE</v>
      </c>
      <c r="G75" s="257"/>
      <c r="H75" s="257"/>
      <c r="I75" s="257"/>
      <c r="J75" s="257"/>
      <c r="K75" s="257"/>
      <c r="L75" s="257"/>
      <c r="M75" s="257"/>
      <c r="N75" s="257"/>
      <c r="O75" s="257"/>
      <c r="P75" s="257"/>
      <c r="Q75" s="257"/>
      <c r="R75" s="257"/>
      <c r="S75" s="257"/>
      <c r="T75" s="257"/>
      <c r="U75" s="257"/>
      <c r="V75" s="257"/>
      <c r="W75" s="257"/>
      <c r="X75" s="257"/>
      <c r="Y75" s="257"/>
      <c r="Z75" s="258"/>
      <c r="AA75" s="85"/>
      <c r="AB75" s="27"/>
      <c r="AC75" s="85"/>
      <c r="AD75" s="27"/>
      <c r="AE75" s="85"/>
      <c r="AF75" s="27"/>
      <c r="AH75" s="292"/>
    </row>
    <row r="76" spans="4:34" outlineLevel="1">
      <c r="D76" s="83" t="str">
        <f>'Line Items'!D123</f>
        <v>Ticket Office</v>
      </c>
      <c r="E76" s="84"/>
      <c r="F76" s="150" t="str">
        <f t="shared" si="3"/>
        <v>£000s/FTE</v>
      </c>
      <c r="G76" s="257"/>
      <c r="H76" s="257"/>
      <c r="I76" s="257"/>
      <c r="J76" s="257"/>
      <c r="K76" s="257"/>
      <c r="L76" s="257"/>
      <c r="M76" s="257"/>
      <c r="N76" s="257"/>
      <c r="O76" s="257"/>
      <c r="P76" s="257"/>
      <c r="Q76" s="257"/>
      <c r="R76" s="257"/>
      <c r="S76" s="257"/>
      <c r="T76" s="257"/>
      <c r="U76" s="257"/>
      <c r="V76" s="257"/>
      <c r="W76" s="257"/>
      <c r="X76" s="257"/>
      <c r="Y76" s="257"/>
      <c r="Z76" s="258"/>
      <c r="AA76" s="85"/>
      <c r="AB76" s="27"/>
      <c r="AC76" s="85"/>
      <c r="AD76" s="27"/>
      <c r="AE76" s="85"/>
      <c r="AF76" s="27"/>
      <c r="AH76" s="292"/>
    </row>
    <row r="77" spans="4:34" outlineLevel="1">
      <c r="D77" s="83" t="str">
        <f>'Line Items'!D124</f>
        <v>Commercial Guards</v>
      </c>
      <c r="E77" s="84"/>
      <c r="F77" s="150" t="str">
        <f t="shared" si="3"/>
        <v>£000s/FTE</v>
      </c>
      <c r="G77" s="257"/>
      <c r="H77" s="257"/>
      <c r="I77" s="257"/>
      <c r="J77" s="257"/>
      <c r="K77" s="257"/>
      <c r="L77" s="257"/>
      <c r="M77" s="257"/>
      <c r="N77" s="257"/>
      <c r="O77" s="257"/>
      <c r="P77" s="257"/>
      <c r="Q77" s="257"/>
      <c r="R77" s="257"/>
      <c r="S77" s="257"/>
      <c r="T77" s="257"/>
      <c r="U77" s="257"/>
      <c r="V77" s="257"/>
      <c r="W77" s="257"/>
      <c r="X77" s="257"/>
      <c r="Y77" s="257"/>
      <c r="Z77" s="258"/>
      <c r="AA77" s="85"/>
      <c r="AB77" s="27"/>
      <c r="AC77" s="85"/>
      <c r="AD77" s="27"/>
      <c r="AE77" s="85"/>
      <c r="AF77" s="27"/>
      <c r="AH77" s="292"/>
    </row>
    <row r="78" spans="4:34" outlineLevel="1">
      <c r="D78" s="83" t="str">
        <f>'Line Items'!D125</f>
        <v>Drivers (Qualified)</v>
      </c>
      <c r="E78" s="84"/>
      <c r="F78" s="150" t="str">
        <f t="shared" si="3"/>
        <v>£000s/FTE</v>
      </c>
      <c r="G78" s="257"/>
      <c r="H78" s="257"/>
      <c r="I78" s="257"/>
      <c r="J78" s="257"/>
      <c r="K78" s="257"/>
      <c r="L78" s="257"/>
      <c r="M78" s="257"/>
      <c r="N78" s="257"/>
      <c r="O78" s="257"/>
      <c r="P78" s="257"/>
      <c r="Q78" s="257"/>
      <c r="R78" s="257"/>
      <c r="S78" s="257"/>
      <c r="T78" s="257"/>
      <c r="U78" s="257"/>
      <c r="V78" s="257"/>
      <c r="W78" s="257"/>
      <c r="X78" s="257"/>
      <c r="Y78" s="257"/>
      <c r="Z78" s="258"/>
      <c r="AA78" s="85"/>
      <c r="AB78" s="27"/>
      <c r="AC78" s="85"/>
      <c r="AD78" s="27"/>
      <c r="AE78" s="85"/>
      <c r="AF78" s="27"/>
      <c r="AH78" s="292"/>
    </row>
    <row r="79" spans="4:34" outlineLevel="1">
      <c r="D79" s="83" t="str">
        <f>'Line Items'!D126</f>
        <v>Guards</v>
      </c>
      <c r="E79" s="84"/>
      <c r="F79" s="150" t="str">
        <f t="shared" si="3"/>
        <v>£000s/FTE</v>
      </c>
      <c r="G79" s="257"/>
      <c r="H79" s="257"/>
      <c r="I79" s="257"/>
      <c r="J79" s="257"/>
      <c r="K79" s="257"/>
      <c r="L79" s="257"/>
      <c r="M79" s="257"/>
      <c r="N79" s="257"/>
      <c r="O79" s="257"/>
      <c r="P79" s="257"/>
      <c r="Q79" s="257"/>
      <c r="R79" s="257"/>
      <c r="S79" s="257"/>
      <c r="T79" s="257"/>
      <c r="U79" s="257"/>
      <c r="V79" s="257"/>
      <c r="W79" s="257"/>
      <c r="X79" s="257"/>
      <c r="Y79" s="257"/>
      <c r="Z79" s="258"/>
      <c r="AA79" s="85"/>
      <c r="AB79" s="27"/>
      <c r="AC79" s="85"/>
      <c r="AD79" s="27"/>
      <c r="AE79" s="85"/>
      <c r="AF79" s="27"/>
      <c r="AH79" s="292"/>
    </row>
    <row r="80" spans="4:34" outlineLevel="1">
      <c r="D80" s="83" t="str">
        <f>'Line Items'!D127</f>
        <v>Trainee Drivers</v>
      </c>
      <c r="E80" s="84"/>
      <c r="F80" s="150" t="str">
        <f t="shared" si="3"/>
        <v>£000s/FTE</v>
      </c>
      <c r="G80" s="257"/>
      <c r="H80" s="257"/>
      <c r="I80" s="257"/>
      <c r="J80" s="257"/>
      <c r="K80" s="257"/>
      <c r="L80" s="257"/>
      <c r="M80" s="257"/>
      <c r="N80" s="257"/>
      <c r="O80" s="257"/>
      <c r="P80" s="257"/>
      <c r="Q80" s="257"/>
      <c r="R80" s="257"/>
      <c r="S80" s="257"/>
      <c r="T80" s="257"/>
      <c r="U80" s="257"/>
      <c r="V80" s="257"/>
      <c r="W80" s="257"/>
      <c r="X80" s="257"/>
      <c r="Y80" s="257"/>
      <c r="Z80" s="258"/>
      <c r="AA80" s="85"/>
      <c r="AB80" s="27"/>
      <c r="AC80" s="85"/>
      <c r="AD80" s="27"/>
      <c r="AE80" s="85"/>
      <c r="AF80" s="27"/>
      <c r="AH80" s="292"/>
    </row>
    <row r="81" spans="2:34" outlineLevel="1">
      <c r="D81" s="83" t="str">
        <f>'Line Items'!D128</f>
        <v>Customer Experience Ambassador + VTO Agent</v>
      </c>
      <c r="E81" s="84"/>
      <c r="F81" s="150" t="str">
        <f t="shared" si="3"/>
        <v>£000s/FTE</v>
      </c>
      <c r="G81" s="257"/>
      <c r="H81" s="257"/>
      <c r="I81" s="257"/>
      <c r="J81" s="257"/>
      <c r="K81" s="257"/>
      <c r="L81" s="257"/>
      <c r="M81" s="257"/>
      <c r="N81" s="257"/>
      <c r="O81" s="257"/>
      <c r="P81" s="257"/>
      <c r="Q81" s="257"/>
      <c r="R81" s="257"/>
      <c r="S81" s="257"/>
      <c r="T81" s="257"/>
      <c r="U81" s="257"/>
      <c r="V81" s="257"/>
      <c r="W81" s="257"/>
      <c r="X81" s="257"/>
      <c r="Y81" s="257"/>
      <c r="Z81" s="258"/>
      <c r="AA81" s="85"/>
      <c r="AB81" s="27"/>
      <c r="AC81" s="85"/>
      <c r="AD81" s="27"/>
      <c r="AE81" s="85"/>
      <c r="AF81" s="27"/>
      <c r="AH81" s="292"/>
    </row>
    <row r="82" spans="2:34" outlineLevel="1">
      <c r="D82" s="83" t="str">
        <f>'Line Items'!D129</f>
        <v>Island Line</v>
      </c>
      <c r="E82" s="84"/>
      <c r="F82" s="150" t="str">
        <f t="shared" si="3"/>
        <v>£000s/FTE</v>
      </c>
      <c r="G82" s="257"/>
      <c r="H82" s="257"/>
      <c r="I82" s="257"/>
      <c r="J82" s="257"/>
      <c r="K82" s="257"/>
      <c r="L82" s="257"/>
      <c r="M82" s="257"/>
      <c r="N82" s="257"/>
      <c r="O82" s="257"/>
      <c r="P82" s="257"/>
      <c r="Q82" s="257"/>
      <c r="R82" s="257"/>
      <c r="S82" s="257"/>
      <c r="T82" s="257"/>
      <c r="U82" s="257"/>
      <c r="V82" s="257"/>
      <c r="W82" s="257"/>
      <c r="X82" s="257"/>
      <c r="Y82" s="257"/>
      <c r="Z82" s="258"/>
      <c r="AA82" s="85"/>
      <c r="AB82" s="27"/>
      <c r="AC82" s="85"/>
      <c r="AD82" s="27"/>
      <c r="AE82" s="85"/>
      <c r="AF82" s="27"/>
      <c r="AH82" s="292"/>
    </row>
    <row r="83" spans="2:34" outlineLevel="1">
      <c r="D83" s="83" t="str">
        <f>'Line Items'!D130</f>
        <v>[Staff Functions Line 27]</v>
      </c>
      <c r="E83" s="84"/>
      <c r="F83" s="150" t="str">
        <f t="shared" ref="F83:F88" si="4">F77</f>
        <v>£000s/FTE</v>
      </c>
      <c r="G83" s="257"/>
      <c r="H83" s="257"/>
      <c r="I83" s="257"/>
      <c r="J83" s="257"/>
      <c r="K83" s="257"/>
      <c r="L83" s="257"/>
      <c r="M83" s="257"/>
      <c r="N83" s="257"/>
      <c r="O83" s="257"/>
      <c r="P83" s="257"/>
      <c r="Q83" s="257"/>
      <c r="R83" s="257"/>
      <c r="S83" s="257"/>
      <c r="T83" s="257"/>
      <c r="U83" s="257"/>
      <c r="V83" s="257"/>
      <c r="W83" s="257"/>
      <c r="X83" s="257"/>
      <c r="Y83" s="257"/>
      <c r="Z83" s="258"/>
      <c r="AA83" s="85"/>
      <c r="AB83" s="27"/>
      <c r="AC83" s="85"/>
      <c r="AD83" s="27"/>
      <c r="AE83" s="85"/>
      <c r="AF83" s="27"/>
      <c r="AH83" s="293"/>
    </row>
    <row r="84" spans="2:34" outlineLevel="1">
      <c r="D84" s="83" t="str">
        <f>'Line Items'!D131</f>
        <v>[Staff Functions Line 28]</v>
      </c>
      <c r="E84" s="84"/>
      <c r="F84" s="150" t="str">
        <f t="shared" si="4"/>
        <v>£000s/FTE</v>
      </c>
      <c r="G84" s="257"/>
      <c r="H84" s="257"/>
      <c r="I84" s="257"/>
      <c r="J84" s="257"/>
      <c r="K84" s="257"/>
      <c r="L84" s="257"/>
      <c r="M84" s="257"/>
      <c r="N84" s="257"/>
      <c r="O84" s="257"/>
      <c r="P84" s="257"/>
      <c r="Q84" s="257"/>
      <c r="R84" s="257"/>
      <c r="S84" s="257"/>
      <c r="T84" s="257"/>
      <c r="U84" s="257"/>
      <c r="V84" s="257"/>
      <c r="W84" s="257"/>
      <c r="X84" s="257"/>
      <c r="Y84" s="257"/>
      <c r="Z84" s="258"/>
      <c r="AA84" s="85"/>
      <c r="AB84" s="27"/>
      <c r="AC84" s="85"/>
      <c r="AD84" s="27"/>
      <c r="AE84" s="85"/>
      <c r="AF84" s="27"/>
      <c r="AH84" s="293"/>
    </row>
    <row r="85" spans="2:34" outlineLevel="1">
      <c r="D85" s="83" t="str">
        <f>'Line Items'!D132</f>
        <v>[Staff Functions Line 29]</v>
      </c>
      <c r="E85" s="84"/>
      <c r="F85" s="150" t="str">
        <f t="shared" si="4"/>
        <v>£000s/FTE</v>
      </c>
      <c r="G85" s="257"/>
      <c r="H85" s="257"/>
      <c r="I85" s="257"/>
      <c r="J85" s="257"/>
      <c r="K85" s="257"/>
      <c r="L85" s="257"/>
      <c r="M85" s="257"/>
      <c r="N85" s="257"/>
      <c r="O85" s="257"/>
      <c r="P85" s="257"/>
      <c r="Q85" s="257"/>
      <c r="R85" s="257"/>
      <c r="S85" s="257"/>
      <c r="T85" s="257"/>
      <c r="U85" s="257"/>
      <c r="V85" s="257"/>
      <c r="W85" s="257"/>
      <c r="X85" s="257"/>
      <c r="Y85" s="257"/>
      <c r="Z85" s="258"/>
      <c r="AA85" s="85"/>
      <c r="AB85" s="27"/>
      <c r="AC85" s="85"/>
      <c r="AD85" s="27"/>
      <c r="AE85" s="85"/>
      <c r="AF85" s="27"/>
      <c r="AH85" s="293"/>
    </row>
    <row r="86" spans="2:34" outlineLevel="1">
      <c r="D86" s="83" t="str">
        <f>'Line Items'!D133</f>
        <v>[Staff Functions Line 30]</v>
      </c>
      <c r="E86" s="84"/>
      <c r="F86" s="150" t="str">
        <f t="shared" si="4"/>
        <v>£000s/FTE</v>
      </c>
      <c r="G86" s="257"/>
      <c r="H86" s="257"/>
      <c r="I86" s="257"/>
      <c r="J86" s="257"/>
      <c r="K86" s="257"/>
      <c r="L86" s="257"/>
      <c r="M86" s="257"/>
      <c r="N86" s="257"/>
      <c r="O86" s="257"/>
      <c r="P86" s="257"/>
      <c r="Q86" s="257"/>
      <c r="R86" s="257"/>
      <c r="S86" s="257"/>
      <c r="T86" s="257"/>
      <c r="U86" s="257"/>
      <c r="V86" s="257"/>
      <c r="W86" s="257"/>
      <c r="X86" s="257"/>
      <c r="Y86" s="257"/>
      <c r="Z86" s="258"/>
      <c r="AA86" s="85"/>
      <c r="AB86" s="27"/>
      <c r="AC86" s="85"/>
      <c r="AD86" s="27"/>
      <c r="AE86" s="85"/>
      <c r="AF86" s="27"/>
      <c r="AH86" s="293"/>
    </row>
    <row r="87" spans="2:34" outlineLevel="1">
      <c r="D87" s="83" t="str">
        <f>'Line Items'!D134</f>
        <v>[Staff Functions Line 31]</v>
      </c>
      <c r="E87" s="84"/>
      <c r="F87" s="150" t="str">
        <f t="shared" si="4"/>
        <v>£000s/FTE</v>
      </c>
      <c r="G87" s="257"/>
      <c r="H87" s="257"/>
      <c r="I87" s="257"/>
      <c r="J87" s="257"/>
      <c r="K87" s="257"/>
      <c r="L87" s="257"/>
      <c r="M87" s="257"/>
      <c r="N87" s="257"/>
      <c r="O87" s="257"/>
      <c r="P87" s="257"/>
      <c r="Q87" s="257"/>
      <c r="R87" s="257"/>
      <c r="S87" s="257"/>
      <c r="T87" s="257"/>
      <c r="U87" s="257"/>
      <c r="V87" s="257"/>
      <c r="W87" s="257"/>
      <c r="X87" s="257"/>
      <c r="Y87" s="257"/>
      <c r="Z87" s="258"/>
      <c r="AA87" s="85"/>
      <c r="AB87" s="27"/>
      <c r="AC87" s="85"/>
      <c r="AD87" s="27"/>
      <c r="AE87" s="85"/>
      <c r="AF87" s="27"/>
      <c r="AH87" s="293"/>
    </row>
    <row r="88" spans="2:34" outlineLevel="1">
      <c r="D88" s="83" t="str">
        <f>'Line Items'!D135</f>
        <v>[Staff Functions Line 32]</v>
      </c>
      <c r="E88" s="84"/>
      <c r="F88" s="150" t="str">
        <f t="shared" si="4"/>
        <v>£000s/FTE</v>
      </c>
      <c r="G88" s="257"/>
      <c r="H88" s="257"/>
      <c r="I88" s="257"/>
      <c r="J88" s="257"/>
      <c r="K88" s="257"/>
      <c r="L88" s="257"/>
      <c r="M88" s="257"/>
      <c r="N88" s="257"/>
      <c r="O88" s="257"/>
      <c r="P88" s="257"/>
      <c r="Q88" s="257"/>
      <c r="R88" s="257"/>
      <c r="S88" s="257"/>
      <c r="T88" s="257"/>
      <c r="U88" s="257"/>
      <c r="V88" s="257"/>
      <c r="W88" s="257"/>
      <c r="X88" s="257"/>
      <c r="Y88" s="257"/>
      <c r="Z88" s="258"/>
      <c r="AA88" s="85"/>
      <c r="AB88" s="27"/>
      <c r="AC88" s="85"/>
      <c r="AD88" s="27"/>
      <c r="AE88" s="85"/>
      <c r="AF88" s="27"/>
      <c r="AH88" s="293"/>
    </row>
    <row r="89" spans="2:34" outlineLevel="1">
      <c r="D89" s="83" t="str">
        <f>'Line Items'!D136</f>
        <v>[Staff Functions Line 33]</v>
      </c>
      <c r="E89" s="84"/>
      <c r="F89" s="150" t="str">
        <f t="shared" si="3"/>
        <v>£000s/FTE</v>
      </c>
      <c r="G89" s="257"/>
      <c r="H89" s="257"/>
      <c r="I89" s="257"/>
      <c r="J89" s="257"/>
      <c r="K89" s="257"/>
      <c r="L89" s="257"/>
      <c r="M89" s="257"/>
      <c r="N89" s="257"/>
      <c r="O89" s="257"/>
      <c r="P89" s="257"/>
      <c r="Q89" s="257"/>
      <c r="R89" s="257"/>
      <c r="S89" s="257"/>
      <c r="T89" s="257"/>
      <c r="U89" s="257"/>
      <c r="V89" s="257"/>
      <c r="W89" s="257"/>
      <c r="X89" s="257"/>
      <c r="Y89" s="257"/>
      <c r="Z89" s="258"/>
      <c r="AA89" s="85"/>
      <c r="AB89" s="27"/>
      <c r="AC89" s="85"/>
      <c r="AD89" s="27"/>
      <c r="AE89" s="85"/>
      <c r="AF89" s="27"/>
      <c r="AH89" s="293"/>
    </row>
    <row r="90" spans="2:34" outlineLevel="1">
      <c r="D90" s="83" t="str">
        <f>'Line Items'!D137</f>
        <v>[Staff Functions Line 34]</v>
      </c>
      <c r="E90" s="84"/>
      <c r="F90" s="150" t="str">
        <f t="shared" si="3"/>
        <v>£000s/FTE</v>
      </c>
      <c r="G90" s="257"/>
      <c r="H90" s="257"/>
      <c r="I90" s="257"/>
      <c r="J90" s="257"/>
      <c r="K90" s="257"/>
      <c r="L90" s="257"/>
      <c r="M90" s="257"/>
      <c r="N90" s="257"/>
      <c r="O90" s="257"/>
      <c r="P90" s="257"/>
      <c r="Q90" s="257"/>
      <c r="R90" s="257"/>
      <c r="S90" s="257"/>
      <c r="T90" s="257"/>
      <c r="U90" s="257"/>
      <c r="V90" s="257"/>
      <c r="W90" s="257"/>
      <c r="X90" s="257"/>
      <c r="Y90" s="257"/>
      <c r="Z90" s="258"/>
      <c r="AA90" s="85"/>
      <c r="AB90" s="27"/>
      <c r="AC90" s="85"/>
      <c r="AD90" s="27"/>
      <c r="AE90" s="85"/>
      <c r="AF90" s="27"/>
      <c r="AH90" s="293"/>
    </row>
    <row r="91" spans="2:34" outlineLevel="1">
      <c r="D91" s="108" t="str">
        <f>'Line Items'!D138</f>
        <v>[Staff Functions Line 35]</v>
      </c>
      <c r="E91" s="110"/>
      <c r="F91" s="164" t="str">
        <f t="shared" si="3"/>
        <v>£000s/FTE</v>
      </c>
      <c r="G91" s="260"/>
      <c r="H91" s="260"/>
      <c r="I91" s="260"/>
      <c r="J91" s="260"/>
      <c r="K91" s="260"/>
      <c r="L91" s="260"/>
      <c r="M91" s="260"/>
      <c r="N91" s="260"/>
      <c r="O91" s="260"/>
      <c r="P91" s="260"/>
      <c r="Q91" s="260"/>
      <c r="R91" s="260"/>
      <c r="S91" s="260"/>
      <c r="T91" s="260"/>
      <c r="U91" s="260"/>
      <c r="V91" s="260"/>
      <c r="W91" s="260"/>
      <c r="X91" s="260"/>
      <c r="Y91" s="260"/>
      <c r="Z91" s="261"/>
      <c r="AA91" s="85"/>
      <c r="AB91" s="29"/>
      <c r="AC91" s="85"/>
      <c r="AD91" s="29"/>
      <c r="AE91" s="85"/>
      <c r="AF91" s="29"/>
      <c r="AH91" s="294"/>
    </row>
    <row r="92" spans="2:34" outlineLevel="1">
      <c r="Z92" s="85"/>
      <c r="AA92" s="85"/>
      <c r="AB92" s="85"/>
      <c r="AC92" s="85"/>
      <c r="AD92" s="85"/>
      <c r="AE92" s="85"/>
      <c r="AF92" s="85"/>
    </row>
    <row r="93" spans="2:34" outlineLevel="1">
      <c r="D93" s="262" t="str">
        <f>"Average "&amp;B55</f>
        <v>Average Basic Salary per FTE</v>
      </c>
      <c r="E93" s="263"/>
      <c r="F93" s="264" t="str">
        <f>F91</f>
        <v>£000s/FTE</v>
      </c>
      <c r="G93" s="295">
        <f>IF(G$53=0,0,SUMPRODUCT(G57:G91,G$17:G$51)/G$53)</f>
        <v>0</v>
      </c>
      <c r="H93" s="295">
        <f t="shared" ref="H93:Z93" si="5">IF(H$53=0,0,SUMPRODUCT(H57:H91,H$17:H$51)/H$53)</f>
        <v>0</v>
      </c>
      <c r="I93" s="295">
        <f t="shared" si="5"/>
        <v>0</v>
      </c>
      <c r="J93" s="295">
        <f t="shared" si="5"/>
        <v>0</v>
      </c>
      <c r="K93" s="295">
        <f t="shared" si="5"/>
        <v>0</v>
      </c>
      <c r="L93" s="295">
        <f>IF(L$53=0,0,SUMPRODUCT(L57:L91,L$17:L$51)/L$53)</f>
        <v>0</v>
      </c>
      <c r="M93" s="295">
        <f t="shared" si="5"/>
        <v>0</v>
      </c>
      <c r="N93" s="295">
        <f t="shared" si="5"/>
        <v>0</v>
      </c>
      <c r="O93" s="295">
        <f t="shared" si="5"/>
        <v>0</v>
      </c>
      <c r="P93" s="295">
        <f t="shared" si="5"/>
        <v>0</v>
      </c>
      <c r="Q93" s="295">
        <f t="shared" si="5"/>
        <v>0</v>
      </c>
      <c r="R93" s="295">
        <f t="shared" si="5"/>
        <v>0</v>
      </c>
      <c r="S93" s="295">
        <f t="shared" si="5"/>
        <v>0</v>
      </c>
      <c r="T93" s="295">
        <f t="shared" si="5"/>
        <v>0</v>
      </c>
      <c r="U93" s="295">
        <f t="shared" si="5"/>
        <v>0</v>
      </c>
      <c r="V93" s="295">
        <f t="shared" si="5"/>
        <v>0</v>
      </c>
      <c r="W93" s="295">
        <f t="shared" si="5"/>
        <v>0</v>
      </c>
      <c r="X93" s="295">
        <f t="shared" si="5"/>
        <v>0</v>
      </c>
      <c r="Y93" s="295">
        <f t="shared" si="5"/>
        <v>0</v>
      </c>
      <c r="Z93" s="265">
        <f t="shared" si="5"/>
        <v>0</v>
      </c>
      <c r="AA93" s="85"/>
      <c r="AB93" s="267">
        <f>IF(AB$53=0,0,SUMPRODUCT(AB57:AB91,AB$17:AB$51)/AB$53)</f>
        <v>0</v>
      </c>
      <c r="AC93" s="85"/>
      <c r="AD93" s="267">
        <f>IF(AD$53=0,0,SUMPRODUCT(AD57:AD91,AD$17:AD$51)/AD$53)</f>
        <v>0</v>
      </c>
      <c r="AE93" s="85"/>
      <c r="AF93" s="267">
        <f>IF(AF$53=0,0,SUMPRODUCT(AF57:AF91,AF$17:AF$51)/AF$53)</f>
        <v>0</v>
      </c>
      <c r="AH93" s="268"/>
    </row>
    <row r="95" spans="2:34" ht="15">
      <c r="B95" s="99" t="s">
        <v>928</v>
      </c>
      <c r="C95" s="99"/>
      <c r="D95" s="249"/>
      <c r="E95" s="24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row>
    <row r="96" spans="2:34" outlineLevel="1"/>
    <row r="97" spans="4:34" outlineLevel="1">
      <c r="D97" s="235" t="str">
        <f>'Line Items'!D104</f>
        <v>Control</v>
      </c>
      <c r="E97" s="251"/>
      <c r="F97" s="252" t="s">
        <v>927</v>
      </c>
      <c r="G97" s="253"/>
      <c r="H97" s="253"/>
      <c r="I97" s="253"/>
      <c r="J97" s="253"/>
      <c r="K97" s="253"/>
      <c r="L97" s="253"/>
      <c r="M97" s="253"/>
      <c r="N97" s="253"/>
      <c r="O97" s="253"/>
      <c r="P97" s="253"/>
      <c r="Q97" s="253"/>
      <c r="R97" s="253"/>
      <c r="S97" s="253"/>
      <c r="T97" s="253"/>
      <c r="U97" s="253"/>
      <c r="V97" s="253"/>
      <c r="W97" s="253"/>
      <c r="X97" s="253"/>
      <c r="Y97" s="253"/>
      <c r="Z97" s="254"/>
      <c r="AA97" s="85"/>
      <c r="AB97" s="255"/>
      <c r="AC97" s="85"/>
      <c r="AD97" s="255"/>
      <c r="AE97" s="85"/>
      <c r="AF97" s="255"/>
      <c r="AH97" s="291"/>
    </row>
    <row r="98" spans="4:34" outlineLevel="1">
      <c r="D98" s="83" t="str">
        <f>'Line Items'!D105</f>
        <v>Depot</v>
      </c>
      <c r="E98" s="84"/>
      <c r="F98" s="150" t="str">
        <f>F97</f>
        <v>£000s/FTE</v>
      </c>
      <c r="G98" s="257"/>
      <c r="H98" s="257"/>
      <c r="I98" s="257"/>
      <c r="J98" s="257"/>
      <c r="K98" s="257"/>
      <c r="L98" s="257"/>
      <c r="M98" s="257"/>
      <c r="N98" s="257"/>
      <c r="O98" s="257"/>
      <c r="P98" s="257"/>
      <c r="Q98" s="257"/>
      <c r="R98" s="257"/>
      <c r="S98" s="257"/>
      <c r="T98" s="257"/>
      <c r="U98" s="257"/>
      <c r="V98" s="257"/>
      <c r="W98" s="257"/>
      <c r="X98" s="257"/>
      <c r="Y98" s="257"/>
      <c r="Z98" s="258"/>
      <c r="AA98" s="85"/>
      <c r="AB98" s="27"/>
      <c r="AC98" s="85"/>
      <c r="AD98" s="27"/>
      <c r="AE98" s="85"/>
      <c r="AF98" s="27"/>
      <c r="AH98" s="292"/>
    </row>
    <row r="99" spans="4:34" outlineLevel="1">
      <c r="D99" s="83" t="str">
        <f>'Line Items'!D106</f>
        <v>Engineering</v>
      </c>
      <c r="E99" s="84"/>
      <c r="F99" s="150" t="str">
        <f t="shared" ref="F99:F131" si="6">F98</f>
        <v>£000s/FTE</v>
      </c>
      <c r="G99" s="257"/>
      <c r="H99" s="257"/>
      <c r="I99" s="257"/>
      <c r="J99" s="257"/>
      <c r="K99" s="257"/>
      <c r="L99" s="257"/>
      <c r="M99" s="257"/>
      <c r="N99" s="257"/>
      <c r="O99" s="257"/>
      <c r="P99" s="257"/>
      <c r="Q99" s="257"/>
      <c r="R99" s="257"/>
      <c r="S99" s="257"/>
      <c r="T99" s="257"/>
      <c r="U99" s="257"/>
      <c r="V99" s="257"/>
      <c r="W99" s="257"/>
      <c r="X99" s="257"/>
      <c r="Y99" s="257"/>
      <c r="Z99" s="258"/>
      <c r="AA99" s="85"/>
      <c r="AB99" s="27"/>
      <c r="AC99" s="85"/>
      <c r="AD99" s="27"/>
      <c r="AE99" s="85"/>
      <c r="AF99" s="27"/>
      <c r="AH99" s="292"/>
    </row>
    <row r="100" spans="4:34" outlineLevel="1">
      <c r="D100" s="83" t="str">
        <f>'Line Items'!D107</f>
        <v>Performance</v>
      </c>
      <c r="E100" s="84"/>
      <c r="F100" s="150" t="str">
        <f t="shared" si="6"/>
        <v>£000s/FTE</v>
      </c>
      <c r="G100" s="257"/>
      <c r="H100" s="257"/>
      <c r="I100" s="257"/>
      <c r="J100" s="257"/>
      <c r="K100" s="257"/>
      <c r="L100" s="257"/>
      <c r="M100" s="257"/>
      <c r="N100" s="257"/>
      <c r="O100" s="257"/>
      <c r="P100" s="257"/>
      <c r="Q100" s="257"/>
      <c r="R100" s="257"/>
      <c r="S100" s="257"/>
      <c r="T100" s="257"/>
      <c r="U100" s="257"/>
      <c r="V100" s="257"/>
      <c r="W100" s="257"/>
      <c r="X100" s="257"/>
      <c r="Y100" s="257"/>
      <c r="Z100" s="258"/>
      <c r="AA100" s="85"/>
      <c r="AB100" s="27"/>
      <c r="AC100" s="85"/>
      <c r="AD100" s="27"/>
      <c r="AE100" s="85"/>
      <c r="AF100" s="27"/>
      <c r="AH100" s="292"/>
    </row>
    <row r="101" spans="4:34" outlineLevel="1">
      <c r="D101" s="83" t="str">
        <f>'Line Items'!D108</f>
        <v>Commercial</v>
      </c>
      <c r="E101" s="84"/>
      <c r="F101" s="150" t="str">
        <f t="shared" si="6"/>
        <v>£000s/FTE</v>
      </c>
      <c r="G101" s="257"/>
      <c r="H101" s="257"/>
      <c r="I101" s="257"/>
      <c r="J101" s="257"/>
      <c r="K101" s="257"/>
      <c r="L101" s="257"/>
      <c r="M101" s="257"/>
      <c r="N101" s="257"/>
      <c r="O101" s="257"/>
      <c r="P101" s="257"/>
      <c r="Q101" s="257"/>
      <c r="R101" s="257"/>
      <c r="S101" s="257"/>
      <c r="T101" s="257"/>
      <c r="U101" s="257"/>
      <c r="V101" s="257"/>
      <c r="W101" s="257"/>
      <c r="X101" s="257"/>
      <c r="Y101" s="257"/>
      <c r="Z101" s="258"/>
      <c r="AA101" s="85"/>
      <c r="AB101" s="27"/>
      <c r="AC101" s="85"/>
      <c r="AD101" s="27"/>
      <c r="AE101" s="85"/>
      <c r="AF101" s="27"/>
      <c r="AH101" s="292"/>
    </row>
    <row r="102" spans="4:34" outlineLevel="1">
      <c r="D102" s="83" t="str">
        <f>'Line Items'!D109</f>
        <v>Communications &amp; Marketing</v>
      </c>
      <c r="E102" s="84"/>
      <c r="F102" s="150" t="str">
        <f t="shared" si="6"/>
        <v>£000s/FTE</v>
      </c>
      <c r="G102" s="257"/>
      <c r="H102" s="257"/>
      <c r="I102" s="257"/>
      <c r="J102" s="257"/>
      <c r="K102" s="257"/>
      <c r="L102" s="257"/>
      <c r="M102" s="257"/>
      <c r="N102" s="257"/>
      <c r="O102" s="257"/>
      <c r="P102" s="257"/>
      <c r="Q102" s="257"/>
      <c r="R102" s="257"/>
      <c r="S102" s="257"/>
      <c r="T102" s="257"/>
      <c r="U102" s="257"/>
      <c r="V102" s="257"/>
      <c r="W102" s="257"/>
      <c r="X102" s="257"/>
      <c r="Y102" s="257"/>
      <c r="Z102" s="258"/>
      <c r="AA102" s="85"/>
      <c r="AB102" s="27"/>
      <c r="AC102" s="85"/>
      <c r="AD102" s="27"/>
      <c r="AE102" s="85"/>
      <c r="AF102" s="27"/>
      <c r="AH102" s="292"/>
    </row>
    <row r="103" spans="4:34" outlineLevel="1">
      <c r="D103" s="83" t="str">
        <f>'Line Items'!D110</f>
        <v>CSC</v>
      </c>
      <c r="E103" s="84"/>
      <c r="F103" s="150" t="str">
        <f t="shared" si="6"/>
        <v>£000s/FTE</v>
      </c>
      <c r="G103" s="257"/>
      <c r="H103" s="257"/>
      <c r="I103" s="257"/>
      <c r="J103" s="257"/>
      <c r="K103" s="257"/>
      <c r="L103" s="257"/>
      <c r="M103" s="257"/>
      <c r="N103" s="257"/>
      <c r="O103" s="257"/>
      <c r="P103" s="257"/>
      <c r="Q103" s="257"/>
      <c r="R103" s="257"/>
      <c r="S103" s="257"/>
      <c r="T103" s="257"/>
      <c r="U103" s="257"/>
      <c r="V103" s="257"/>
      <c r="W103" s="257"/>
      <c r="X103" s="257"/>
      <c r="Y103" s="257"/>
      <c r="Z103" s="258"/>
      <c r="AA103" s="85"/>
      <c r="AB103" s="27"/>
      <c r="AC103" s="85"/>
      <c r="AD103" s="27"/>
      <c r="AE103" s="85"/>
      <c r="AF103" s="27"/>
      <c r="AH103" s="292"/>
    </row>
    <row r="104" spans="4:34" outlineLevel="1">
      <c r="D104" s="83" t="str">
        <f>'Line Items'!D111</f>
        <v>Directors</v>
      </c>
      <c r="E104" s="84"/>
      <c r="F104" s="150" t="str">
        <f t="shared" si="6"/>
        <v>£000s/FTE</v>
      </c>
      <c r="G104" s="257"/>
      <c r="H104" s="257"/>
      <c r="I104" s="257"/>
      <c r="J104" s="257"/>
      <c r="K104" s="257"/>
      <c r="L104" s="257"/>
      <c r="M104" s="257"/>
      <c r="N104" s="257"/>
      <c r="O104" s="257"/>
      <c r="P104" s="257"/>
      <c r="Q104" s="257"/>
      <c r="R104" s="257"/>
      <c r="S104" s="257"/>
      <c r="T104" s="257"/>
      <c r="U104" s="257"/>
      <c r="V104" s="257"/>
      <c r="W104" s="257"/>
      <c r="X104" s="257"/>
      <c r="Y104" s="257"/>
      <c r="Z104" s="258"/>
      <c r="AA104" s="85"/>
      <c r="AB104" s="27"/>
      <c r="AC104" s="85"/>
      <c r="AD104" s="27"/>
      <c r="AE104" s="85"/>
      <c r="AF104" s="27"/>
      <c r="AH104" s="292"/>
    </row>
    <row r="105" spans="4:34" outlineLevel="1">
      <c r="D105" s="83" t="str">
        <f>'Line Items'!D112</f>
        <v>Finance</v>
      </c>
      <c r="E105" s="84"/>
      <c r="F105" s="150" t="str">
        <f t="shared" si="6"/>
        <v>£000s/FTE</v>
      </c>
      <c r="G105" s="257"/>
      <c r="H105" s="257"/>
      <c r="I105" s="257"/>
      <c r="J105" s="257"/>
      <c r="K105" s="257"/>
      <c r="L105" s="257"/>
      <c r="M105" s="257"/>
      <c r="N105" s="257"/>
      <c r="O105" s="257"/>
      <c r="P105" s="257"/>
      <c r="Q105" s="257"/>
      <c r="R105" s="257"/>
      <c r="S105" s="257"/>
      <c r="T105" s="257"/>
      <c r="U105" s="257"/>
      <c r="V105" s="257"/>
      <c r="W105" s="257"/>
      <c r="X105" s="257"/>
      <c r="Y105" s="257"/>
      <c r="Z105" s="258"/>
      <c r="AA105" s="85"/>
      <c r="AB105" s="27"/>
      <c r="AC105" s="85"/>
      <c r="AD105" s="27"/>
      <c r="AE105" s="85"/>
      <c r="AF105" s="27"/>
      <c r="AH105" s="292"/>
    </row>
    <row r="106" spans="4:34" outlineLevel="1">
      <c r="D106" s="83" t="str">
        <f>'Line Items'!D113</f>
        <v>Human Resources</v>
      </c>
      <c r="E106" s="84"/>
      <c r="F106" s="150" t="str">
        <f t="shared" si="6"/>
        <v>£000s/FTE</v>
      </c>
      <c r="G106" s="257"/>
      <c r="H106" s="257"/>
      <c r="I106" s="257"/>
      <c r="J106" s="257"/>
      <c r="K106" s="257"/>
      <c r="L106" s="257"/>
      <c r="M106" s="257"/>
      <c r="N106" s="257"/>
      <c r="O106" s="257"/>
      <c r="P106" s="257"/>
      <c r="Q106" s="257"/>
      <c r="R106" s="257"/>
      <c r="S106" s="257"/>
      <c r="T106" s="257"/>
      <c r="U106" s="257"/>
      <c r="V106" s="257"/>
      <c r="W106" s="257"/>
      <c r="X106" s="257"/>
      <c r="Y106" s="257"/>
      <c r="Z106" s="258"/>
      <c r="AA106" s="85"/>
      <c r="AB106" s="27"/>
      <c r="AC106" s="85"/>
      <c r="AD106" s="27"/>
      <c r="AE106" s="85"/>
      <c r="AF106" s="27"/>
      <c r="AH106" s="292"/>
    </row>
    <row r="107" spans="4:34" outlineLevel="1">
      <c r="D107" s="83" t="str">
        <f>'Line Items'!D114</f>
        <v>IT</v>
      </c>
      <c r="E107" s="84"/>
      <c r="F107" s="150" t="str">
        <f t="shared" si="6"/>
        <v>£000s/FTE</v>
      </c>
      <c r="G107" s="257"/>
      <c r="H107" s="257"/>
      <c r="I107" s="257"/>
      <c r="J107" s="257"/>
      <c r="K107" s="257"/>
      <c r="L107" s="257"/>
      <c r="M107" s="257"/>
      <c r="N107" s="257"/>
      <c r="O107" s="257"/>
      <c r="P107" s="257"/>
      <c r="Q107" s="257"/>
      <c r="R107" s="257"/>
      <c r="S107" s="257"/>
      <c r="T107" s="257"/>
      <c r="U107" s="257"/>
      <c r="V107" s="257"/>
      <c r="W107" s="257"/>
      <c r="X107" s="257"/>
      <c r="Y107" s="257"/>
      <c r="Z107" s="258"/>
      <c r="AA107" s="85"/>
      <c r="AB107" s="27"/>
      <c r="AC107" s="85"/>
      <c r="AD107" s="27"/>
      <c r="AE107" s="85"/>
      <c r="AF107" s="27"/>
      <c r="AH107" s="292"/>
    </row>
    <row r="108" spans="4:34" outlineLevel="1">
      <c r="D108" s="83" t="str">
        <f>'Line Items'!D115</f>
        <v>Resourcing</v>
      </c>
      <c r="E108" s="84"/>
      <c r="F108" s="150" t="str">
        <f t="shared" si="6"/>
        <v>£000s/FTE</v>
      </c>
      <c r="G108" s="257"/>
      <c r="H108" s="257"/>
      <c r="I108" s="257"/>
      <c r="J108" s="257"/>
      <c r="K108" s="257"/>
      <c r="L108" s="257"/>
      <c r="M108" s="257"/>
      <c r="N108" s="257"/>
      <c r="O108" s="257"/>
      <c r="P108" s="257"/>
      <c r="Q108" s="257"/>
      <c r="R108" s="257"/>
      <c r="S108" s="257"/>
      <c r="T108" s="257"/>
      <c r="U108" s="257"/>
      <c r="V108" s="257"/>
      <c r="W108" s="257"/>
      <c r="X108" s="257"/>
      <c r="Y108" s="257"/>
      <c r="Z108" s="258"/>
      <c r="AA108" s="85"/>
      <c r="AB108" s="27"/>
      <c r="AC108" s="85"/>
      <c r="AD108" s="27"/>
      <c r="AE108" s="85"/>
      <c r="AF108" s="27"/>
      <c r="AH108" s="292"/>
    </row>
    <row r="109" spans="4:34" outlineLevel="1">
      <c r="D109" s="83" t="str">
        <f>'Line Items'!D116</f>
        <v>Safety</v>
      </c>
      <c r="E109" s="84"/>
      <c r="F109" s="150" t="str">
        <f t="shared" si="6"/>
        <v>£000s/FTE</v>
      </c>
      <c r="G109" s="257"/>
      <c r="H109" s="257"/>
      <c r="I109" s="257"/>
      <c r="J109" s="257"/>
      <c r="K109" s="257"/>
      <c r="L109" s="257"/>
      <c r="M109" s="257"/>
      <c r="N109" s="257"/>
      <c r="O109" s="257"/>
      <c r="P109" s="257"/>
      <c r="Q109" s="257"/>
      <c r="R109" s="257"/>
      <c r="S109" s="257"/>
      <c r="T109" s="257"/>
      <c r="U109" s="257"/>
      <c r="V109" s="257"/>
      <c r="W109" s="257"/>
      <c r="X109" s="257"/>
      <c r="Y109" s="257"/>
      <c r="Z109" s="258"/>
      <c r="AA109" s="85"/>
      <c r="AB109" s="27"/>
      <c r="AC109" s="85"/>
      <c r="AD109" s="27"/>
      <c r="AE109" s="85"/>
      <c r="AF109" s="27"/>
      <c r="AH109" s="292"/>
    </row>
    <row r="110" spans="4:34" outlineLevel="1">
      <c r="D110" s="83" t="str">
        <f>'Line Items'!D117</f>
        <v>Standards</v>
      </c>
      <c r="E110" s="84"/>
      <c r="F110" s="150" t="str">
        <f t="shared" si="6"/>
        <v>£000s/FTE</v>
      </c>
      <c r="G110" s="257"/>
      <c r="H110" s="257"/>
      <c r="I110" s="257"/>
      <c r="J110" s="257"/>
      <c r="K110" s="257"/>
      <c r="L110" s="257"/>
      <c r="M110" s="257"/>
      <c r="N110" s="257"/>
      <c r="O110" s="257"/>
      <c r="P110" s="257"/>
      <c r="Q110" s="257"/>
      <c r="R110" s="257"/>
      <c r="S110" s="257"/>
      <c r="T110" s="257"/>
      <c r="U110" s="257"/>
      <c r="V110" s="257"/>
      <c r="W110" s="257"/>
      <c r="X110" s="257"/>
      <c r="Y110" s="257"/>
      <c r="Z110" s="258"/>
      <c r="AA110" s="85"/>
      <c r="AB110" s="27"/>
      <c r="AC110" s="85"/>
      <c r="AD110" s="27"/>
      <c r="AE110" s="85"/>
      <c r="AF110" s="27"/>
      <c r="AH110" s="292"/>
    </row>
    <row r="111" spans="4:34" outlineLevel="1">
      <c r="D111" s="83" t="str">
        <f>'Line Items'!D118</f>
        <v>Crime &amp; Revenue Protection</v>
      </c>
      <c r="E111" s="84"/>
      <c r="F111" s="150" t="str">
        <f t="shared" si="6"/>
        <v>£000s/FTE</v>
      </c>
      <c r="G111" s="257"/>
      <c r="H111" s="257"/>
      <c r="I111" s="257"/>
      <c r="J111" s="257"/>
      <c r="K111" s="257"/>
      <c r="L111" s="257"/>
      <c r="M111" s="257"/>
      <c r="N111" s="257"/>
      <c r="O111" s="257"/>
      <c r="P111" s="257"/>
      <c r="Q111" s="257"/>
      <c r="R111" s="257"/>
      <c r="S111" s="257"/>
      <c r="T111" s="257"/>
      <c r="U111" s="257"/>
      <c r="V111" s="257"/>
      <c r="W111" s="257"/>
      <c r="X111" s="257"/>
      <c r="Y111" s="257"/>
      <c r="Z111" s="258"/>
      <c r="AA111" s="85"/>
      <c r="AB111" s="27"/>
      <c r="AC111" s="85"/>
      <c r="AD111" s="27"/>
      <c r="AE111" s="85"/>
      <c r="AF111" s="27"/>
      <c r="AH111" s="292"/>
    </row>
    <row r="112" spans="4:34" outlineLevel="1">
      <c r="D112" s="83" t="str">
        <f>'Line Items'!D119</f>
        <v>Customer Information and Experience</v>
      </c>
      <c r="E112" s="84"/>
      <c r="F112" s="150" t="str">
        <f t="shared" si="6"/>
        <v>£000s/FTE</v>
      </c>
      <c r="G112" s="257"/>
      <c r="H112" s="257"/>
      <c r="I112" s="257"/>
      <c r="J112" s="257"/>
      <c r="K112" s="257"/>
      <c r="L112" s="257"/>
      <c r="M112" s="257"/>
      <c r="N112" s="257"/>
      <c r="O112" s="257"/>
      <c r="P112" s="257"/>
      <c r="Q112" s="257"/>
      <c r="R112" s="257"/>
      <c r="S112" s="257"/>
      <c r="T112" s="257"/>
      <c r="U112" s="257"/>
      <c r="V112" s="257"/>
      <c r="W112" s="257"/>
      <c r="X112" s="257"/>
      <c r="Y112" s="257"/>
      <c r="Z112" s="258"/>
      <c r="AA112" s="85"/>
      <c r="AB112" s="27"/>
      <c r="AC112" s="85"/>
      <c r="AD112" s="27"/>
      <c r="AE112" s="85"/>
      <c r="AF112" s="27"/>
      <c r="AH112" s="292"/>
    </row>
    <row r="113" spans="4:34" outlineLevel="1">
      <c r="D113" s="83" t="str">
        <f>'Line Items'!D120</f>
        <v>Head of Station</v>
      </c>
      <c r="E113" s="84"/>
      <c r="F113" s="150" t="str">
        <f t="shared" si="6"/>
        <v>£000s/FTE</v>
      </c>
      <c r="G113" s="257"/>
      <c r="H113" s="257"/>
      <c r="I113" s="257"/>
      <c r="J113" s="257"/>
      <c r="K113" s="257"/>
      <c r="L113" s="257"/>
      <c r="M113" s="257"/>
      <c r="N113" s="257"/>
      <c r="O113" s="257"/>
      <c r="P113" s="257"/>
      <c r="Q113" s="257"/>
      <c r="R113" s="257"/>
      <c r="S113" s="257"/>
      <c r="T113" s="257"/>
      <c r="U113" s="257"/>
      <c r="V113" s="257"/>
      <c r="W113" s="257"/>
      <c r="X113" s="257"/>
      <c r="Y113" s="257"/>
      <c r="Z113" s="258"/>
      <c r="AA113" s="85"/>
      <c r="AB113" s="27"/>
      <c r="AC113" s="85"/>
      <c r="AD113" s="27"/>
      <c r="AE113" s="85"/>
      <c r="AF113" s="27"/>
      <c r="AH113" s="292"/>
    </row>
    <row r="114" spans="4:34" outlineLevel="1">
      <c r="D114" s="83" t="str">
        <f>'Line Items'!D121</f>
        <v>Station Property</v>
      </c>
      <c r="E114" s="84"/>
      <c r="F114" s="150" t="str">
        <f t="shared" si="6"/>
        <v>£000s/FTE</v>
      </c>
      <c r="G114" s="257"/>
      <c r="H114" s="257"/>
      <c r="I114" s="257"/>
      <c r="J114" s="257"/>
      <c r="K114" s="257"/>
      <c r="L114" s="257"/>
      <c r="M114" s="257"/>
      <c r="N114" s="257"/>
      <c r="O114" s="257"/>
      <c r="P114" s="257"/>
      <c r="Q114" s="257"/>
      <c r="R114" s="257"/>
      <c r="S114" s="257"/>
      <c r="T114" s="257"/>
      <c r="U114" s="257"/>
      <c r="V114" s="257"/>
      <c r="W114" s="257"/>
      <c r="X114" s="257"/>
      <c r="Y114" s="257"/>
      <c r="Z114" s="258"/>
      <c r="AA114" s="85"/>
      <c r="AB114" s="27"/>
      <c r="AC114" s="85"/>
      <c r="AD114" s="27"/>
      <c r="AE114" s="85"/>
      <c r="AF114" s="27"/>
      <c r="AH114" s="292"/>
    </row>
    <row r="115" spans="4:34" outlineLevel="1">
      <c r="D115" s="83" t="str">
        <f>'Line Items'!D122</f>
        <v>Stations &amp; Retail</v>
      </c>
      <c r="E115" s="84"/>
      <c r="F115" s="150" t="str">
        <f t="shared" si="6"/>
        <v>£000s/FTE</v>
      </c>
      <c r="G115" s="257"/>
      <c r="H115" s="257"/>
      <c r="I115" s="257"/>
      <c r="J115" s="257"/>
      <c r="K115" s="257"/>
      <c r="L115" s="257"/>
      <c r="M115" s="257"/>
      <c r="N115" s="257"/>
      <c r="O115" s="257"/>
      <c r="P115" s="257"/>
      <c r="Q115" s="257"/>
      <c r="R115" s="257"/>
      <c r="S115" s="257"/>
      <c r="T115" s="257"/>
      <c r="U115" s="257"/>
      <c r="V115" s="257"/>
      <c r="W115" s="257"/>
      <c r="X115" s="257"/>
      <c r="Y115" s="257"/>
      <c r="Z115" s="258"/>
      <c r="AA115" s="85"/>
      <c r="AB115" s="27"/>
      <c r="AC115" s="85"/>
      <c r="AD115" s="27"/>
      <c r="AE115" s="85"/>
      <c r="AF115" s="27"/>
      <c r="AH115" s="292"/>
    </row>
    <row r="116" spans="4:34" outlineLevel="1">
      <c r="D116" s="83" t="str">
        <f>'Line Items'!D123</f>
        <v>Ticket Office</v>
      </c>
      <c r="E116" s="84"/>
      <c r="F116" s="150" t="str">
        <f t="shared" si="6"/>
        <v>£000s/FTE</v>
      </c>
      <c r="G116" s="257"/>
      <c r="H116" s="257"/>
      <c r="I116" s="257"/>
      <c r="J116" s="257"/>
      <c r="K116" s="257"/>
      <c r="L116" s="257"/>
      <c r="M116" s="257"/>
      <c r="N116" s="257"/>
      <c r="O116" s="257"/>
      <c r="P116" s="257"/>
      <c r="Q116" s="257"/>
      <c r="R116" s="257"/>
      <c r="S116" s="257"/>
      <c r="T116" s="257"/>
      <c r="U116" s="257"/>
      <c r="V116" s="257"/>
      <c r="W116" s="257"/>
      <c r="X116" s="257"/>
      <c r="Y116" s="257"/>
      <c r="Z116" s="258"/>
      <c r="AA116" s="85"/>
      <c r="AB116" s="27"/>
      <c r="AC116" s="85"/>
      <c r="AD116" s="27"/>
      <c r="AE116" s="85"/>
      <c r="AF116" s="27"/>
      <c r="AH116" s="292"/>
    </row>
    <row r="117" spans="4:34" outlineLevel="1">
      <c r="D117" s="83" t="str">
        <f>'Line Items'!D124</f>
        <v>Commercial Guards</v>
      </c>
      <c r="E117" s="84"/>
      <c r="F117" s="150" t="str">
        <f t="shared" si="6"/>
        <v>£000s/FTE</v>
      </c>
      <c r="G117" s="257"/>
      <c r="H117" s="257"/>
      <c r="I117" s="257"/>
      <c r="J117" s="257"/>
      <c r="K117" s="257"/>
      <c r="L117" s="257"/>
      <c r="M117" s="257"/>
      <c r="N117" s="257"/>
      <c r="O117" s="257"/>
      <c r="P117" s="257"/>
      <c r="Q117" s="257"/>
      <c r="R117" s="257"/>
      <c r="S117" s="257"/>
      <c r="T117" s="257"/>
      <c r="U117" s="257"/>
      <c r="V117" s="257"/>
      <c r="W117" s="257"/>
      <c r="X117" s="257"/>
      <c r="Y117" s="257"/>
      <c r="Z117" s="258"/>
      <c r="AA117" s="85"/>
      <c r="AB117" s="27"/>
      <c r="AC117" s="85"/>
      <c r="AD117" s="27"/>
      <c r="AE117" s="85"/>
      <c r="AF117" s="27"/>
      <c r="AH117" s="292"/>
    </row>
    <row r="118" spans="4:34" outlineLevel="1">
      <c r="D118" s="83" t="str">
        <f>'Line Items'!D125</f>
        <v>Drivers (Qualified)</v>
      </c>
      <c r="E118" s="84"/>
      <c r="F118" s="150" t="str">
        <f t="shared" si="6"/>
        <v>£000s/FTE</v>
      </c>
      <c r="G118" s="257"/>
      <c r="H118" s="257"/>
      <c r="I118" s="257"/>
      <c r="J118" s="257"/>
      <c r="K118" s="257"/>
      <c r="L118" s="257"/>
      <c r="M118" s="257"/>
      <c r="N118" s="257"/>
      <c r="O118" s="257"/>
      <c r="P118" s="257"/>
      <c r="Q118" s="257"/>
      <c r="R118" s="257"/>
      <c r="S118" s="257"/>
      <c r="T118" s="257"/>
      <c r="U118" s="257"/>
      <c r="V118" s="257"/>
      <c r="W118" s="257"/>
      <c r="X118" s="257"/>
      <c r="Y118" s="257"/>
      <c r="Z118" s="258"/>
      <c r="AA118" s="85"/>
      <c r="AB118" s="27"/>
      <c r="AC118" s="85"/>
      <c r="AD118" s="27"/>
      <c r="AE118" s="85"/>
      <c r="AF118" s="27"/>
      <c r="AH118" s="292"/>
    </row>
    <row r="119" spans="4:34" outlineLevel="1">
      <c r="D119" s="83" t="str">
        <f>'Line Items'!D126</f>
        <v>Guards</v>
      </c>
      <c r="E119" s="84"/>
      <c r="F119" s="150" t="str">
        <f t="shared" si="6"/>
        <v>£000s/FTE</v>
      </c>
      <c r="G119" s="257"/>
      <c r="H119" s="257"/>
      <c r="I119" s="257"/>
      <c r="J119" s="257"/>
      <c r="K119" s="257"/>
      <c r="L119" s="257"/>
      <c r="M119" s="257"/>
      <c r="N119" s="257"/>
      <c r="O119" s="257"/>
      <c r="P119" s="257"/>
      <c r="Q119" s="257"/>
      <c r="R119" s="257"/>
      <c r="S119" s="257"/>
      <c r="T119" s="257"/>
      <c r="U119" s="257"/>
      <c r="V119" s="257"/>
      <c r="W119" s="257"/>
      <c r="X119" s="257"/>
      <c r="Y119" s="257"/>
      <c r="Z119" s="258"/>
      <c r="AA119" s="85"/>
      <c r="AB119" s="27"/>
      <c r="AC119" s="85"/>
      <c r="AD119" s="27"/>
      <c r="AE119" s="85"/>
      <c r="AF119" s="27"/>
      <c r="AH119" s="292"/>
    </row>
    <row r="120" spans="4:34" outlineLevel="1">
      <c r="D120" s="83" t="str">
        <f>'Line Items'!D127</f>
        <v>Trainee Drivers</v>
      </c>
      <c r="E120" s="84"/>
      <c r="F120" s="150" t="str">
        <f t="shared" si="6"/>
        <v>£000s/FTE</v>
      </c>
      <c r="G120" s="257"/>
      <c r="H120" s="257"/>
      <c r="I120" s="257"/>
      <c r="J120" s="257"/>
      <c r="K120" s="257"/>
      <c r="L120" s="257"/>
      <c r="M120" s="257"/>
      <c r="N120" s="257"/>
      <c r="O120" s="257"/>
      <c r="P120" s="257"/>
      <c r="Q120" s="257"/>
      <c r="R120" s="257"/>
      <c r="S120" s="257"/>
      <c r="T120" s="257"/>
      <c r="U120" s="257"/>
      <c r="V120" s="257"/>
      <c r="W120" s="257"/>
      <c r="X120" s="257"/>
      <c r="Y120" s="257"/>
      <c r="Z120" s="258"/>
      <c r="AA120" s="85"/>
      <c r="AB120" s="27"/>
      <c r="AC120" s="85"/>
      <c r="AD120" s="27"/>
      <c r="AE120" s="85"/>
      <c r="AF120" s="27"/>
      <c r="AH120" s="292"/>
    </row>
    <row r="121" spans="4:34" outlineLevel="1">
      <c r="D121" s="83" t="str">
        <f>'Line Items'!D128</f>
        <v>Customer Experience Ambassador + VTO Agent</v>
      </c>
      <c r="E121" s="84"/>
      <c r="F121" s="150" t="str">
        <f t="shared" si="6"/>
        <v>£000s/FTE</v>
      </c>
      <c r="G121" s="257"/>
      <c r="H121" s="257"/>
      <c r="I121" s="257"/>
      <c r="J121" s="257"/>
      <c r="K121" s="257"/>
      <c r="L121" s="257"/>
      <c r="M121" s="257"/>
      <c r="N121" s="257"/>
      <c r="O121" s="257"/>
      <c r="P121" s="257"/>
      <c r="Q121" s="257"/>
      <c r="R121" s="257"/>
      <c r="S121" s="257"/>
      <c r="T121" s="257"/>
      <c r="U121" s="257"/>
      <c r="V121" s="257"/>
      <c r="W121" s="257"/>
      <c r="X121" s="257"/>
      <c r="Y121" s="257"/>
      <c r="Z121" s="258"/>
      <c r="AA121" s="85"/>
      <c r="AB121" s="27"/>
      <c r="AC121" s="85"/>
      <c r="AD121" s="27"/>
      <c r="AE121" s="85"/>
      <c r="AF121" s="27"/>
      <c r="AH121" s="292"/>
    </row>
    <row r="122" spans="4:34" outlineLevel="1">
      <c r="D122" s="83" t="str">
        <f>'Line Items'!D129</f>
        <v>Island Line</v>
      </c>
      <c r="E122" s="84"/>
      <c r="F122" s="150" t="str">
        <f t="shared" si="6"/>
        <v>£000s/FTE</v>
      </c>
      <c r="G122" s="257"/>
      <c r="H122" s="257"/>
      <c r="I122" s="257"/>
      <c r="J122" s="257"/>
      <c r="K122" s="257"/>
      <c r="L122" s="257"/>
      <c r="M122" s="257"/>
      <c r="N122" s="257"/>
      <c r="O122" s="257"/>
      <c r="P122" s="257"/>
      <c r="Q122" s="257"/>
      <c r="R122" s="257"/>
      <c r="S122" s="257"/>
      <c r="T122" s="257"/>
      <c r="U122" s="257"/>
      <c r="V122" s="257"/>
      <c r="W122" s="257"/>
      <c r="X122" s="257"/>
      <c r="Y122" s="257"/>
      <c r="Z122" s="258"/>
      <c r="AA122" s="85"/>
      <c r="AB122" s="27"/>
      <c r="AC122" s="85"/>
      <c r="AD122" s="27"/>
      <c r="AE122" s="85"/>
      <c r="AF122" s="27"/>
      <c r="AH122" s="292"/>
    </row>
    <row r="123" spans="4:34" outlineLevel="1">
      <c r="D123" s="83" t="str">
        <f>'Line Items'!D130</f>
        <v>[Staff Functions Line 27]</v>
      </c>
      <c r="E123" s="84"/>
      <c r="F123" s="150" t="str">
        <f t="shared" ref="F123:F128" si="7">F117</f>
        <v>£000s/FTE</v>
      </c>
      <c r="G123" s="257"/>
      <c r="H123" s="257"/>
      <c r="I123" s="257"/>
      <c r="J123" s="257"/>
      <c r="K123" s="257"/>
      <c r="L123" s="257"/>
      <c r="M123" s="257"/>
      <c r="N123" s="257"/>
      <c r="O123" s="257"/>
      <c r="P123" s="257"/>
      <c r="Q123" s="257"/>
      <c r="R123" s="257"/>
      <c r="S123" s="257"/>
      <c r="T123" s="257"/>
      <c r="U123" s="257"/>
      <c r="V123" s="257"/>
      <c r="W123" s="257"/>
      <c r="X123" s="257"/>
      <c r="Y123" s="257"/>
      <c r="Z123" s="258"/>
      <c r="AA123" s="85"/>
      <c r="AB123" s="27"/>
      <c r="AC123" s="85"/>
      <c r="AD123" s="27"/>
      <c r="AE123" s="85"/>
      <c r="AF123" s="27"/>
      <c r="AH123" s="293"/>
    </row>
    <row r="124" spans="4:34" outlineLevel="1">
      <c r="D124" s="83" t="str">
        <f>'Line Items'!D131</f>
        <v>[Staff Functions Line 28]</v>
      </c>
      <c r="E124" s="84"/>
      <c r="F124" s="150" t="str">
        <f t="shared" si="7"/>
        <v>£000s/FTE</v>
      </c>
      <c r="G124" s="257"/>
      <c r="H124" s="257"/>
      <c r="I124" s="257"/>
      <c r="J124" s="257"/>
      <c r="K124" s="257"/>
      <c r="L124" s="257"/>
      <c r="M124" s="257"/>
      <c r="N124" s="257"/>
      <c r="O124" s="257"/>
      <c r="P124" s="257"/>
      <c r="Q124" s="257"/>
      <c r="R124" s="257"/>
      <c r="S124" s="257"/>
      <c r="T124" s="257"/>
      <c r="U124" s="257"/>
      <c r="V124" s="257"/>
      <c r="W124" s="257"/>
      <c r="X124" s="257"/>
      <c r="Y124" s="257"/>
      <c r="Z124" s="258"/>
      <c r="AA124" s="85"/>
      <c r="AB124" s="27"/>
      <c r="AC124" s="85"/>
      <c r="AD124" s="27"/>
      <c r="AE124" s="85"/>
      <c r="AF124" s="27"/>
      <c r="AH124" s="293"/>
    </row>
    <row r="125" spans="4:34" outlineLevel="1">
      <c r="D125" s="83" t="str">
        <f>'Line Items'!D132</f>
        <v>[Staff Functions Line 29]</v>
      </c>
      <c r="E125" s="84"/>
      <c r="F125" s="150" t="str">
        <f t="shared" si="7"/>
        <v>£000s/FTE</v>
      </c>
      <c r="G125" s="257"/>
      <c r="H125" s="257"/>
      <c r="I125" s="257"/>
      <c r="J125" s="257"/>
      <c r="K125" s="257"/>
      <c r="L125" s="257"/>
      <c r="M125" s="257"/>
      <c r="N125" s="257"/>
      <c r="O125" s="257"/>
      <c r="P125" s="257"/>
      <c r="Q125" s="257"/>
      <c r="R125" s="257"/>
      <c r="S125" s="257"/>
      <c r="T125" s="257"/>
      <c r="U125" s="257"/>
      <c r="V125" s="257"/>
      <c r="W125" s="257"/>
      <c r="X125" s="257"/>
      <c r="Y125" s="257"/>
      <c r="Z125" s="258"/>
      <c r="AA125" s="85"/>
      <c r="AB125" s="27"/>
      <c r="AC125" s="85"/>
      <c r="AD125" s="27"/>
      <c r="AE125" s="85"/>
      <c r="AF125" s="27"/>
      <c r="AH125" s="293"/>
    </row>
    <row r="126" spans="4:34" outlineLevel="1">
      <c r="D126" s="83" t="str">
        <f>'Line Items'!D133</f>
        <v>[Staff Functions Line 30]</v>
      </c>
      <c r="E126" s="84"/>
      <c r="F126" s="150" t="str">
        <f t="shared" si="7"/>
        <v>£000s/FTE</v>
      </c>
      <c r="G126" s="257"/>
      <c r="H126" s="257"/>
      <c r="I126" s="257"/>
      <c r="J126" s="257"/>
      <c r="K126" s="257"/>
      <c r="L126" s="257"/>
      <c r="M126" s="257"/>
      <c r="N126" s="257"/>
      <c r="O126" s="257"/>
      <c r="P126" s="257"/>
      <c r="Q126" s="257"/>
      <c r="R126" s="257"/>
      <c r="S126" s="257"/>
      <c r="T126" s="257"/>
      <c r="U126" s="257"/>
      <c r="V126" s="257"/>
      <c r="W126" s="257"/>
      <c r="X126" s="257"/>
      <c r="Y126" s="257"/>
      <c r="Z126" s="258"/>
      <c r="AA126" s="85"/>
      <c r="AB126" s="27"/>
      <c r="AC126" s="85"/>
      <c r="AD126" s="27"/>
      <c r="AE126" s="85"/>
      <c r="AF126" s="27"/>
      <c r="AH126" s="293"/>
    </row>
    <row r="127" spans="4:34" outlineLevel="1">
      <c r="D127" s="83" t="str">
        <f>'Line Items'!D134</f>
        <v>[Staff Functions Line 31]</v>
      </c>
      <c r="E127" s="84"/>
      <c r="F127" s="150" t="str">
        <f t="shared" si="7"/>
        <v>£000s/FTE</v>
      </c>
      <c r="G127" s="257"/>
      <c r="H127" s="257"/>
      <c r="I127" s="257"/>
      <c r="J127" s="257"/>
      <c r="K127" s="257"/>
      <c r="L127" s="257"/>
      <c r="M127" s="257"/>
      <c r="N127" s="257"/>
      <c r="O127" s="257"/>
      <c r="P127" s="257"/>
      <c r="Q127" s="257"/>
      <c r="R127" s="257"/>
      <c r="S127" s="257"/>
      <c r="T127" s="257"/>
      <c r="U127" s="257"/>
      <c r="V127" s="257"/>
      <c r="W127" s="257"/>
      <c r="X127" s="257"/>
      <c r="Y127" s="257"/>
      <c r="Z127" s="258"/>
      <c r="AA127" s="85"/>
      <c r="AB127" s="27"/>
      <c r="AC127" s="85"/>
      <c r="AD127" s="27"/>
      <c r="AE127" s="85"/>
      <c r="AF127" s="27"/>
      <c r="AH127" s="293"/>
    </row>
    <row r="128" spans="4:34" outlineLevel="1">
      <c r="D128" s="83" t="str">
        <f>'Line Items'!D135</f>
        <v>[Staff Functions Line 32]</v>
      </c>
      <c r="E128" s="84"/>
      <c r="F128" s="150" t="str">
        <f t="shared" si="7"/>
        <v>£000s/FTE</v>
      </c>
      <c r="G128" s="257"/>
      <c r="H128" s="257"/>
      <c r="I128" s="257"/>
      <c r="J128" s="257"/>
      <c r="K128" s="257"/>
      <c r="L128" s="257"/>
      <c r="M128" s="257"/>
      <c r="N128" s="257"/>
      <c r="O128" s="257"/>
      <c r="P128" s="257"/>
      <c r="Q128" s="257"/>
      <c r="R128" s="257"/>
      <c r="S128" s="257"/>
      <c r="T128" s="257"/>
      <c r="U128" s="257"/>
      <c r="V128" s="257"/>
      <c r="W128" s="257"/>
      <c r="X128" s="257"/>
      <c r="Y128" s="257"/>
      <c r="Z128" s="258"/>
      <c r="AA128" s="85"/>
      <c r="AB128" s="27"/>
      <c r="AC128" s="85"/>
      <c r="AD128" s="27"/>
      <c r="AE128" s="85"/>
      <c r="AF128" s="27"/>
      <c r="AH128" s="293"/>
    </row>
    <row r="129" spans="2:34" outlineLevel="1">
      <c r="D129" s="83" t="str">
        <f>'Line Items'!D136</f>
        <v>[Staff Functions Line 33]</v>
      </c>
      <c r="E129" s="84"/>
      <c r="F129" s="150" t="str">
        <f t="shared" si="6"/>
        <v>£000s/FTE</v>
      </c>
      <c r="G129" s="257"/>
      <c r="H129" s="257"/>
      <c r="I129" s="257"/>
      <c r="J129" s="257"/>
      <c r="K129" s="257"/>
      <c r="L129" s="257"/>
      <c r="M129" s="257"/>
      <c r="N129" s="257"/>
      <c r="O129" s="257"/>
      <c r="P129" s="257"/>
      <c r="Q129" s="257"/>
      <c r="R129" s="257"/>
      <c r="S129" s="257"/>
      <c r="T129" s="257"/>
      <c r="U129" s="257"/>
      <c r="V129" s="257"/>
      <c r="W129" s="257"/>
      <c r="X129" s="257"/>
      <c r="Y129" s="257"/>
      <c r="Z129" s="258"/>
      <c r="AA129" s="85"/>
      <c r="AB129" s="27"/>
      <c r="AC129" s="85"/>
      <c r="AD129" s="27"/>
      <c r="AE129" s="85"/>
      <c r="AF129" s="27"/>
      <c r="AH129" s="293"/>
    </row>
    <row r="130" spans="2:34" outlineLevel="1">
      <c r="D130" s="83" t="str">
        <f>'Line Items'!D137</f>
        <v>[Staff Functions Line 34]</v>
      </c>
      <c r="E130" s="84"/>
      <c r="F130" s="150" t="str">
        <f t="shared" si="6"/>
        <v>£000s/FTE</v>
      </c>
      <c r="G130" s="257"/>
      <c r="H130" s="257"/>
      <c r="I130" s="257"/>
      <c r="J130" s="257"/>
      <c r="K130" s="257"/>
      <c r="L130" s="257"/>
      <c r="M130" s="257"/>
      <c r="N130" s="257"/>
      <c r="O130" s="257"/>
      <c r="P130" s="257"/>
      <c r="Q130" s="257"/>
      <c r="R130" s="257"/>
      <c r="S130" s="257"/>
      <c r="T130" s="257"/>
      <c r="U130" s="257"/>
      <c r="V130" s="257"/>
      <c r="W130" s="257"/>
      <c r="X130" s="257"/>
      <c r="Y130" s="257"/>
      <c r="Z130" s="258"/>
      <c r="AA130" s="85"/>
      <c r="AB130" s="27"/>
      <c r="AC130" s="85"/>
      <c r="AD130" s="27"/>
      <c r="AE130" s="85"/>
      <c r="AF130" s="27"/>
      <c r="AH130" s="293"/>
    </row>
    <row r="131" spans="2:34" outlineLevel="1">
      <c r="D131" s="108" t="str">
        <f>'Line Items'!D138</f>
        <v>[Staff Functions Line 35]</v>
      </c>
      <c r="E131" s="110"/>
      <c r="F131" s="164" t="str">
        <f t="shared" si="6"/>
        <v>£000s/FTE</v>
      </c>
      <c r="G131" s="260"/>
      <c r="H131" s="260"/>
      <c r="I131" s="260"/>
      <c r="J131" s="260"/>
      <c r="K131" s="260"/>
      <c r="L131" s="260"/>
      <c r="M131" s="260"/>
      <c r="N131" s="260"/>
      <c r="O131" s="260"/>
      <c r="P131" s="260"/>
      <c r="Q131" s="260"/>
      <c r="R131" s="260"/>
      <c r="S131" s="260"/>
      <c r="T131" s="260"/>
      <c r="U131" s="260"/>
      <c r="V131" s="260"/>
      <c r="W131" s="260"/>
      <c r="X131" s="260"/>
      <c r="Y131" s="260"/>
      <c r="Z131" s="261"/>
      <c r="AA131" s="85"/>
      <c r="AB131" s="29"/>
      <c r="AC131" s="85"/>
      <c r="AD131" s="29"/>
      <c r="AE131" s="85"/>
      <c r="AF131" s="29"/>
      <c r="AH131" s="294"/>
    </row>
    <row r="132" spans="2:34" outlineLevel="1">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row>
    <row r="133" spans="2:34" outlineLevel="1">
      <c r="D133" s="262" t="str">
        <f>"Average "&amp;B95</f>
        <v>Average Overtime and Other Pay per FTE</v>
      </c>
      <c r="E133" s="263"/>
      <c r="F133" s="264" t="str">
        <f>F131</f>
        <v>£000s/FTE</v>
      </c>
      <c r="G133" s="265">
        <f>IF(G$53=0,0,SUMPRODUCT(G97:G131,G$17:G$51)/G$53)</f>
        <v>0</v>
      </c>
      <c r="H133" s="265">
        <f t="shared" ref="H133:Z133" si="8">IF(H$53=0,0,SUMPRODUCT(H97:H131,H$17:H$51)/H$53)</f>
        <v>0</v>
      </c>
      <c r="I133" s="265">
        <f t="shared" si="8"/>
        <v>0</v>
      </c>
      <c r="J133" s="265">
        <f t="shared" si="8"/>
        <v>0</v>
      </c>
      <c r="K133" s="265">
        <f t="shared" si="8"/>
        <v>0</v>
      </c>
      <c r="L133" s="265">
        <f t="shared" si="8"/>
        <v>0</v>
      </c>
      <c r="M133" s="265">
        <f t="shared" si="8"/>
        <v>0</v>
      </c>
      <c r="N133" s="265">
        <f t="shared" si="8"/>
        <v>0</v>
      </c>
      <c r="O133" s="265">
        <f t="shared" si="8"/>
        <v>0</v>
      </c>
      <c r="P133" s="265">
        <f t="shared" si="8"/>
        <v>0</v>
      </c>
      <c r="Q133" s="265">
        <f t="shared" si="8"/>
        <v>0</v>
      </c>
      <c r="R133" s="265">
        <f t="shared" si="8"/>
        <v>0</v>
      </c>
      <c r="S133" s="265">
        <f t="shared" si="8"/>
        <v>0</v>
      </c>
      <c r="T133" s="265">
        <f t="shared" si="8"/>
        <v>0</v>
      </c>
      <c r="U133" s="265">
        <f t="shared" si="8"/>
        <v>0</v>
      </c>
      <c r="V133" s="265">
        <f t="shared" si="8"/>
        <v>0</v>
      </c>
      <c r="W133" s="265">
        <f t="shared" si="8"/>
        <v>0</v>
      </c>
      <c r="X133" s="265">
        <f t="shared" si="8"/>
        <v>0</v>
      </c>
      <c r="Y133" s="265">
        <f t="shared" si="8"/>
        <v>0</v>
      </c>
      <c r="Z133" s="265">
        <f t="shared" si="8"/>
        <v>0</v>
      </c>
      <c r="AA133" s="85"/>
      <c r="AB133" s="267">
        <f>IF(AB$53=0,0,SUMPRODUCT(AB97:AB131,AB$17:AB$51)/AB$53)</f>
        <v>0</v>
      </c>
      <c r="AC133" s="85"/>
      <c r="AD133" s="267">
        <f>IF(AD$53=0,0,SUMPRODUCT(AD97:AD131,AD$17:AD$51)/AD$53)</f>
        <v>0</v>
      </c>
      <c r="AE133" s="85"/>
      <c r="AF133" s="267">
        <f>IF(AF$53=0,0,SUMPRODUCT(AF97:AF131,AF$17:AF$51)/AF$53)</f>
        <v>0</v>
      </c>
      <c r="AH133" s="268"/>
    </row>
    <row r="135" spans="2:34" ht="15">
      <c r="B135" s="99" t="s">
        <v>929</v>
      </c>
      <c r="C135" s="99"/>
      <c r="D135" s="249"/>
      <c r="E135" s="24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row>
    <row r="136" spans="2:34" outlineLevel="1"/>
    <row r="137" spans="2:34" outlineLevel="1">
      <c r="D137" s="235" t="str">
        <f>'Line Items'!D104</f>
        <v>Control</v>
      </c>
      <c r="E137" s="251"/>
      <c r="F137" s="252" t="s">
        <v>927</v>
      </c>
      <c r="G137" s="253"/>
      <c r="H137" s="253"/>
      <c r="I137" s="253"/>
      <c r="J137" s="253"/>
      <c r="K137" s="253"/>
      <c r="L137" s="253"/>
      <c r="M137" s="253"/>
      <c r="N137" s="253"/>
      <c r="O137" s="253"/>
      <c r="P137" s="253"/>
      <c r="Q137" s="253"/>
      <c r="R137" s="253"/>
      <c r="S137" s="253"/>
      <c r="T137" s="253"/>
      <c r="U137" s="253"/>
      <c r="V137" s="253"/>
      <c r="W137" s="253"/>
      <c r="X137" s="253"/>
      <c r="Y137" s="253"/>
      <c r="Z137" s="254"/>
      <c r="AA137" s="85"/>
      <c r="AB137" s="255"/>
      <c r="AC137" s="85"/>
      <c r="AD137" s="255"/>
      <c r="AE137" s="85"/>
      <c r="AF137" s="255"/>
      <c r="AH137" s="291"/>
    </row>
    <row r="138" spans="2:34" outlineLevel="1">
      <c r="D138" s="83" t="str">
        <f>'Line Items'!D105</f>
        <v>Depot</v>
      </c>
      <c r="E138" s="84"/>
      <c r="F138" s="150" t="str">
        <f>F137</f>
        <v>£000s/FTE</v>
      </c>
      <c r="G138" s="257"/>
      <c r="H138" s="257"/>
      <c r="I138" s="257"/>
      <c r="J138" s="257"/>
      <c r="K138" s="257"/>
      <c r="L138" s="257"/>
      <c r="M138" s="257"/>
      <c r="N138" s="257"/>
      <c r="O138" s="257"/>
      <c r="P138" s="257"/>
      <c r="Q138" s="257"/>
      <c r="R138" s="257"/>
      <c r="S138" s="257"/>
      <c r="T138" s="257"/>
      <c r="U138" s="257"/>
      <c r="V138" s="257"/>
      <c r="W138" s="257"/>
      <c r="X138" s="257"/>
      <c r="Y138" s="257"/>
      <c r="Z138" s="258"/>
      <c r="AA138" s="85"/>
      <c r="AB138" s="27"/>
      <c r="AC138" s="85"/>
      <c r="AD138" s="27"/>
      <c r="AE138" s="85"/>
      <c r="AF138" s="27"/>
      <c r="AH138" s="292"/>
    </row>
    <row r="139" spans="2:34" outlineLevel="1">
      <c r="D139" s="83" t="str">
        <f>'Line Items'!D106</f>
        <v>Engineering</v>
      </c>
      <c r="E139" s="84"/>
      <c r="F139" s="150" t="str">
        <f t="shared" ref="F139:F171" si="9">F138</f>
        <v>£000s/FTE</v>
      </c>
      <c r="G139" s="257"/>
      <c r="H139" s="257"/>
      <c r="I139" s="257"/>
      <c r="J139" s="257"/>
      <c r="K139" s="257"/>
      <c r="L139" s="257"/>
      <c r="M139" s="257"/>
      <c r="N139" s="257"/>
      <c r="O139" s="257"/>
      <c r="P139" s="257"/>
      <c r="Q139" s="257"/>
      <c r="R139" s="257"/>
      <c r="S139" s="257"/>
      <c r="T139" s="257"/>
      <c r="U139" s="257"/>
      <c r="V139" s="257"/>
      <c r="W139" s="257"/>
      <c r="X139" s="257"/>
      <c r="Y139" s="257"/>
      <c r="Z139" s="258"/>
      <c r="AA139" s="85"/>
      <c r="AB139" s="27"/>
      <c r="AC139" s="85"/>
      <c r="AD139" s="27"/>
      <c r="AE139" s="85"/>
      <c r="AF139" s="27"/>
      <c r="AH139" s="292"/>
    </row>
    <row r="140" spans="2:34" outlineLevel="1">
      <c r="D140" s="83" t="str">
        <f>'Line Items'!D107</f>
        <v>Performance</v>
      </c>
      <c r="E140" s="84"/>
      <c r="F140" s="150" t="str">
        <f t="shared" si="9"/>
        <v>£000s/FTE</v>
      </c>
      <c r="G140" s="257"/>
      <c r="H140" s="257"/>
      <c r="I140" s="257"/>
      <c r="J140" s="257"/>
      <c r="K140" s="257"/>
      <c r="L140" s="257"/>
      <c r="M140" s="257"/>
      <c r="N140" s="257"/>
      <c r="O140" s="257"/>
      <c r="P140" s="257"/>
      <c r="Q140" s="257"/>
      <c r="R140" s="257"/>
      <c r="S140" s="257"/>
      <c r="T140" s="257"/>
      <c r="U140" s="257"/>
      <c r="V140" s="257"/>
      <c r="W140" s="257"/>
      <c r="X140" s="257"/>
      <c r="Y140" s="257"/>
      <c r="Z140" s="258"/>
      <c r="AA140" s="85"/>
      <c r="AB140" s="27"/>
      <c r="AC140" s="85"/>
      <c r="AD140" s="27"/>
      <c r="AE140" s="85"/>
      <c r="AF140" s="27"/>
      <c r="AH140" s="292"/>
    </row>
    <row r="141" spans="2:34" outlineLevel="1">
      <c r="D141" s="83" t="str">
        <f>'Line Items'!D108</f>
        <v>Commercial</v>
      </c>
      <c r="E141" s="84"/>
      <c r="F141" s="150" t="str">
        <f t="shared" si="9"/>
        <v>£000s/FTE</v>
      </c>
      <c r="G141" s="257"/>
      <c r="H141" s="257"/>
      <c r="I141" s="257"/>
      <c r="J141" s="257"/>
      <c r="K141" s="257"/>
      <c r="L141" s="257"/>
      <c r="M141" s="257"/>
      <c r="N141" s="257"/>
      <c r="O141" s="257"/>
      <c r="P141" s="257"/>
      <c r="Q141" s="257"/>
      <c r="R141" s="257"/>
      <c r="S141" s="257"/>
      <c r="T141" s="257"/>
      <c r="U141" s="257"/>
      <c r="V141" s="257"/>
      <c r="W141" s="257"/>
      <c r="X141" s="257"/>
      <c r="Y141" s="257"/>
      <c r="Z141" s="258"/>
      <c r="AA141" s="85"/>
      <c r="AB141" s="27"/>
      <c r="AC141" s="85"/>
      <c r="AD141" s="27"/>
      <c r="AE141" s="85"/>
      <c r="AF141" s="27"/>
      <c r="AH141" s="292"/>
    </row>
    <row r="142" spans="2:34" outlineLevel="1">
      <c r="D142" s="83" t="str">
        <f>'Line Items'!D109</f>
        <v>Communications &amp; Marketing</v>
      </c>
      <c r="E142" s="84"/>
      <c r="F142" s="150" t="str">
        <f t="shared" si="9"/>
        <v>£000s/FTE</v>
      </c>
      <c r="G142" s="257"/>
      <c r="H142" s="257"/>
      <c r="I142" s="257"/>
      <c r="J142" s="257"/>
      <c r="K142" s="257"/>
      <c r="L142" s="257"/>
      <c r="M142" s="257"/>
      <c r="N142" s="257"/>
      <c r="O142" s="257"/>
      <c r="P142" s="257"/>
      <c r="Q142" s="257"/>
      <c r="R142" s="257"/>
      <c r="S142" s="257"/>
      <c r="T142" s="257"/>
      <c r="U142" s="257"/>
      <c r="V142" s="257"/>
      <c r="W142" s="257"/>
      <c r="X142" s="257"/>
      <c r="Y142" s="257"/>
      <c r="Z142" s="258"/>
      <c r="AA142" s="85"/>
      <c r="AB142" s="27"/>
      <c r="AC142" s="85"/>
      <c r="AD142" s="27"/>
      <c r="AE142" s="85"/>
      <c r="AF142" s="27"/>
      <c r="AH142" s="292"/>
    </row>
    <row r="143" spans="2:34" outlineLevel="1">
      <c r="D143" s="83" t="str">
        <f>'Line Items'!D110</f>
        <v>CSC</v>
      </c>
      <c r="E143" s="84"/>
      <c r="F143" s="150" t="str">
        <f t="shared" si="9"/>
        <v>£000s/FTE</v>
      </c>
      <c r="G143" s="257"/>
      <c r="H143" s="257"/>
      <c r="I143" s="257"/>
      <c r="J143" s="257"/>
      <c r="K143" s="257"/>
      <c r="L143" s="257"/>
      <c r="M143" s="257"/>
      <c r="N143" s="257"/>
      <c r="O143" s="257"/>
      <c r="P143" s="257"/>
      <c r="Q143" s="257"/>
      <c r="R143" s="257"/>
      <c r="S143" s="257"/>
      <c r="T143" s="257"/>
      <c r="U143" s="257"/>
      <c r="V143" s="257"/>
      <c r="W143" s="257"/>
      <c r="X143" s="257"/>
      <c r="Y143" s="257"/>
      <c r="Z143" s="258"/>
      <c r="AA143" s="85"/>
      <c r="AB143" s="27"/>
      <c r="AC143" s="85"/>
      <c r="AD143" s="27"/>
      <c r="AE143" s="85"/>
      <c r="AF143" s="27"/>
      <c r="AH143" s="292"/>
    </row>
    <row r="144" spans="2:34" outlineLevel="1">
      <c r="D144" s="83" t="str">
        <f>'Line Items'!D111</f>
        <v>Directors</v>
      </c>
      <c r="E144" s="84"/>
      <c r="F144" s="150" t="str">
        <f t="shared" si="9"/>
        <v>£000s/FTE</v>
      </c>
      <c r="G144" s="257"/>
      <c r="H144" s="257"/>
      <c r="I144" s="257"/>
      <c r="J144" s="257"/>
      <c r="K144" s="257"/>
      <c r="L144" s="257"/>
      <c r="M144" s="257"/>
      <c r="N144" s="257"/>
      <c r="O144" s="257"/>
      <c r="P144" s="257"/>
      <c r="Q144" s="257"/>
      <c r="R144" s="257"/>
      <c r="S144" s="257"/>
      <c r="T144" s="257"/>
      <c r="U144" s="257"/>
      <c r="V144" s="257"/>
      <c r="W144" s="257"/>
      <c r="X144" s="257"/>
      <c r="Y144" s="257"/>
      <c r="Z144" s="258"/>
      <c r="AA144" s="85"/>
      <c r="AB144" s="27"/>
      <c r="AC144" s="85"/>
      <c r="AD144" s="27"/>
      <c r="AE144" s="85"/>
      <c r="AF144" s="27"/>
      <c r="AH144" s="292"/>
    </row>
    <row r="145" spans="4:34" outlineLevel="1">
      <c r="D145" s="83" t="str">
        <f>'Line Items'!D112</f>
        <v>Finance</v>
      </c>
      <c r="E145" s="84"/>
      <c r="F145" s="150" t="str">
        <f t="shared" si="9"/>
        <v>£000s/FTE</v>
      </c>
      <c r="G145" s="257"/>
      <c r="H145" s="257"/>
      <c r="I145" s="257"/>
      <c r="J145" s="257"/>
      <c r="K145" s="257"/>
      <c r="L145" s="257"/>
      <c r="M145" s="257"/>
      <c r="N145" s="257"/>
      <c r="O145" s="257"/>
      <c r="P145" s="257"/>
      <c r="Q145" s="257"/>
      <c r="R145" s="257"/>
      <c r="S145" s="257"/>
      <c r="T145" s="257"/>
      <c r="U145" s="257"/>
      <c r="V145" s="257"/>
      <c r="W145" s="257"/>
      <c r="X145" s="257"/>
      <c r="Y145" s="257"/>
      <c r="Z145" s="258"/>
      <c r="AA145" s="85"/>
      <c r="AB145" s="27"/>
      <c r="AC145" s="85"/>
      <c r="AD145" s="27"/>
      <c r="AE145" s="85"/>
      <c r="AF145" s="27"/>
      <c r="AH145" s="292"/>
    </row>
    <row r="146" spans="4:34" outlineLevel="1">
      <c r="D146" s="83" t="str">
        <f>'Line Items'!D113</f>
        <v>Human Resources</v>
      </c>
      <c r="E146" s="84"/>
      <c r="F146" s="150" t="str">
        <f t="shared" si="9"/>
        <v>£000s/FTE</v>
      </c>
      <c r="G146" s="257"/>
      <c r="H146" s="257"/>
      <c r="I146" s="257"/>
      <c r="J146" s="257"/>
      <c r="K146" s="257"/>
      <c r="L146" s="257"/>
      <c r="M146" s="257"/>
      <c r="N146" s="257"/>
      <c r="O146" s="257"/>
      <c r="P146" s="257"/>
      <c r="Q146" s="257"/>
      <c r="R146" s="257"/>
      <c r="S146" s="257"/>
      <c r="T146" s="257"/>
      <c r="U146" s="257"/>
      <c r="V146" s="257"/>
      <c r="W146" s="257"/>
      <c r="X146" s="257"/>
      <c r="Y146" s="257"/>
      <c r="Z146" s="258"/>
      <c r="AA146" s="85"/>
      <c r="AB146" s="27"/>
      <c r="AC146" s="85"/>
      <c r="AD146" s="27"/>
      <c r="AE146" s="85"/>
      <c r="AF146" s="27"/>
      <c r="AH146" s="292"/>
    </row>
    <row r="147" spans="4:34" outlineLevel="1">
      <c r="D147" s="83" t="str">
        <f>'Line Items'!D114</f>
        <v>IT</v>
      </c>
      <c r="E147" s="84"/>
      <c r="F147" s="150" t="str">
        <f t="shared" si="9"/>
        <v>£000s/FTE</v>
      </c>
      <c r="G147" s="257"/>
      <c r="H147" s="257"/>
      <c r="I147" s="257"/>
      <c r="J147" s="257"/>
      <c r="K147" s="257"/>
      <c r="L147" s="257"/>
      <c r="M147" s="257"/>
      <c r="N147" s="257"/>
      <c r="O147" s="257"/>
      <c r="P147" s="257"/>
      <c r="Q147" s="257"/>
      <c r="R147" s="257"/>
      <c r="S147" s="257"/>
      <c r="T147" s="257"/>
      <c r="U147" s="257"/>
      <c r="V147" s="257"/>
      <c r="W147" s="257"/>
      <c r="X147" s="257"/>
      <c r="Y147" s="257"/>
      <c r="Z147" s="258"/>
      <c r="AA147" s="85"/>
      <c r="AB147" s="27"/>
      <c r="AC147" s="85"/>
      <c r="AD147" s="27"/>
      <c r="AE147" s="85"/>
      <c r="AF147" s="27"/>
      <c r="AH147" s="292"/>
    </row>
    <row r="148" spans="4:34" outlineLevel="1">
      <c r="D148" s="83" t="str">
        <f>'Line Items'!D115</f>
        <v>Resourcing</v>
      </c>
      <c r="E148" s="84"/>
      <c r="F148" s="150" t="str">
        <f t="shared" si="9"/>
        <v>£000s/FTE</v>
      </c>
      <c r="G148" s="257"/>
      <c r="H148" s="257"/>
      <c r="I148" s="257"/>
      <c r="J148" s="257"/>
      <c r="K148" s="257"/>
      <c r="L148" s="257"/>
      <c r="M148" s="257"/>
      <c r="N148" s="257"/>
      <c r="O148" s="257"/>
      <c r="P148" s="257"/>
      <c r="Q148" s="257"/>
      <c r="R148" s="257"/>
      <c r="S148" s="257"/>
      <c r="T148" s="257"/>
      <c r="U148" s="257"/>
      <c r="V148" s="257"/>
      <c r="W148" s="257"/>
      <c r="X148" s="257"/>
      <c r="Y148" s="257"/>
      <c r="Z148" s="258"/>
      <c r="AA148" s="85"/>
      <c r="AB148" s="27"/>
      <c r="AC148" s="85"/>
      <c r="AD148" s="27"/>
      <c r="AE148" s="85"/>
      <c r="AF148" s="27"/>
      <c r="AH148" s="292"/>
    </row>
    <row r="149" spans="4:34" outlineLevel="1">
      <c r="D149" s="83" t="str">
        <f>'Line Items'!D116</f>
        <v>Safety</v>
      </c>
      <c r="E149" s="84"/>
      <c r="F149" s="150" t="str">
        <f t="shared" si="9"/>
        <v>£000s/FTE</v>
      </c>
      <c r="G149" s="257"/>
      <c r="H149" s="257"/>
      <c r="I149" s="257"/>
      <c r="J149" s="257"/>
      <c r="K149" s="257"/>
      <c r="L149" s="257"/>
      <c r="M149" s="257"/>
      <c r="N149" s="257"/>
      <c r="O149" s="257"/>
      <c r="P149" s="257"/>
      <c r="Q149" s="257"/>
      <c r="R149" s="257"/>
      <c r="S149" s="257"/>
      <c r="T149" s="257"/>
      <c r="U149" s="257"/>
      <c r="V149" s="257"/>
      <c r="W149" s="257"/>
      <c r="X149" s="257"/>
      <c r="Y149" s="257"/>
      <c r="Z149" s="258"/>
      <c r="AA149" s="85"/>
      <c r="AB149" s="27"/>
      <c r="AC149" s="85"/>
      <c r="AD149" s="27"/>
      <c r="AE149" s="85"/>
      <c r="AF149" s="27"/>
      <c r="AH149" s="292"/>
    </row>
    <row r="150" spans="4:34" outlineLevel="1">
      <c r="D150" s="83" t="str">
        <f>'Line Items'!D117</f>
        <v>Standards</v>
      </c>
      <c r="E150" s="84"/>
      <c r="F150" s="150" t="str">
        <f t="shared" si="9"/>
        <v>£000s/FTE</v>
      </c>
      <c r="G150" s="257"/>
      <c r="H150" s="257"/>
      <c r="I150" s="257"/>
      <c r="J150" s="257"/>
      <c r="K150" s="257"/>
      <c r="L150" s="257"/>
      <c r="M150" s="257"/>
      <c r="N150" s="257"/>
      <c r="O150" s="257"/>
      <c r="P150" s="257"/>
      <c r="Q150" s="257"/>
      <c r="R150" s="257"/>
      <c r="S150" s="257"/>
      <c r="T150" s="257"/>
      <c r="U150" s="257"/>
      <c r="V150" s="257"/>
      <c r="W150" s="257"/>
      <c r="X150" s="257"/>
      <c r="Y150" s="257"/>
      <c r="Z150" s="258"/>
      <c r="AA150" s="85"/>
      <c r="AB150" s="27"/>
      <c r="AC150" s="85"/>
      <c r="AD150" s="27"/>
      <c r="AE150" s="85"/>
      <c r="AF150" s="27"/>
      <c r="AH150" s="292"/>
    </row>
    <row r="151" spans="4:34" outlineLevel="1">
      <c r="D151" s="83" t="str">
        <f>'Line Items'!D118</f>
        <v>Crime &amp; Revenue Protection</v>
      </c>
      <c r="E151" s="84"/>
      <c r="F151" s="150" t="str">
        <f t="shared" si="9"/>
        <v>£000s/FTE</v>
      </c>
      <c r="G151" s="257"/>
      <c r="H151" s="257"/>
      <c r="I151" s="257"/>
      <c r="J151" s="257"/>
      <c r="K151" s="257"/>
      <c r="L151" s="257"/>
      <c r="M151" s="257"/>
      <c r="N151" s="257"/>
      <c r="O151" s="257"/>
      <c r="P151" s="257"/>
      <c r="Q151" s="257"/>
      <c r="R151" s="257"/>
      <c r="S151" s="257"/>
      <c r="T151" s="257"/>
      <c r="U151" s="257"/>
      <c r="V151" s="257"/>
      <c r="W151" s="257"/>
      <c r="X151" s="257"/>
      <c r="Y151" s="257"/>
      <c r="Z151" s="258"/>
      <c r="AA151" s="85"/>
      <c r="AB151" s="27"/>
      <c r="AC151" s="85"/>
      <c r="AD151" s="27"/>
      <c r="AE151" s="85"/>
      <c r="AF151" s="27"/>
      <c r="AH151" s="292"/>
    </row>
    <row r="152" spans="4:34" outlineLevel="1">
      <c r="D152" s="83" t="str">
        <f>'Line Items'!D119</f>
        <v>Customer Information and Experience</v>
      </c>
      <c r="E152" s="84"/>
      <c r="F152" s="150" t="str">
        <f t="shared" si="9"/>
        <v>£000s/FTE</v>
      </c>
      <c r="G152" s="257"/>
      <c r="H152" s="257"/>
      <c r="I152" s="257"/>
      <c r="J152" s="257"/>
      <c r="K152" s="257"/>
      <c r="L152" s="257"/>
      <c r="M152" s="257"/>
      <c r="N152" s="257"/>
      <c r="O152" s="257"/>
      <c r="P152" s="257"/>
      <c r="Q152" s="257"/>
      <c r="R152" s="257"/>
      <c r="S152" s="257"/>
      <c r="T152" s="257"/>
      <c r="U152" s="257"/>
      <c r="V152" s="257"/>
      <c r="W152" s="257"/>
      <c r="X152" s="257"/>
      <c r="Y152" s="257"/>
      <c r="Z152" s="258"/>
      <c r="AA152" s="85"/>
      <c r="AB152" s="27"/>
      <c r="AC152" s="85"/>
      <c r="AD152" s="27"/>
      <c r="AE152" s="85"/>
      <c r="AF152" s="27"/>
      <c r="AH152" s="292"/>
    </row>
    <row r="153" spans="4:34" outlineLevel="1">
      <c r="D153" s="83" t="str">
        <f>'Line Items'!D120</f>
        <v>Head of Station</v>
      </c>
      <c r="E153" s="84"/>
      <c r="F153" s="150" t="str">
        <f t="shared" si="9"/>
        <v>£000s/FTE</v>
      </c>
      <c r="G153" s="257"/>
      <c r="H153" s="257"/>
      <c r="I153" s="257"/>
      <c r="J153" s="257"/>
      <c r="K153" s="257"/>
      <c r="L153" s="257"/>
      <c r="M153" s="257"/>
      <c r="N153" s="257"/>
      <c r="O153" s="257"/>
      <c r="P153" s="257"/>
      <c r="Q153" s="257"/>
      <c r="R153" s="257"/>
      <c r="S153" s="257"/>
      <c r="T153" s="257"/>
      <c r="U153" s="257"/>
      <c r="V153" s="257"/>
      <c r="W153" s="257"/>
      <c r="X153" s="257"/>
      <c r="Y153" s="257"/>
      <c r="Z153" s="258"/>
      <c r="AA153" s="85"/>
      <c r="AB153" s="27"/>
      <c r="AC153" s="85"/>
      <c r="AD153" s="27"/>
      <c r="AE153" s="85"/>
      <c r="AF153" s="27"/>
      <c r="AH153" s="292"/>
    </row>
    <row r="154" spans="4:34" outlineLevel="1">
      <c r="D154" s="83" t="str">
        <f>'Line Items'!D121</f>
        <v>Station Property</v>
      </c>
      <c r="E154" s="84"/>
      <c r="F154" s="150" t="str">
        <f t="shared" si="9"/>
        <v>£000s/FTE</v>
      </c>
      <c r="G154" s="257"/>
      <c r="H154" s="257"/>
      <c r="I154" s="257"/>
      <c r="J154" s="257"/>
      <c r="K154" s="257"/>
      <c r="L154" s="257"/>
      <c r="M154" s="257"/>
      <c r="N154" s="257"/>
      <c r="O154" s="257"/>
      <c r="P154" s="257"/>
      <c r="Q154" s="257"/>
      <c r="R154" s="257"/>
      <c r="S154" s="257"/>
      <c r="T154" s="257"/>
      <c r="U154" s="257"/>
      <c r="V154" s="257"/>
      <c r="W154" s="257"/>
      <c r="X154" s="257"/>
      <c r="Y154" s="257"/>
      <c r="Z154" s="258"/>
      <c r="AA154" s="85"/>
      <c r="AB154" s="27"/>
      <c r="AC154" s="85"/>
      <c r="AD154" s="27"/>
      <c r="AE154" s="85"/>
      <c r="AF154" s="27"/>
      <c r="AH154" s="292"/>
    </row>
    <row r="155" spans="4:34" outlineLevel="1">
      <c r="D155" s="83" t="str">
        <f>'Line Items'!D122</f>
        <v>Stations &amp; Retail</v>
      </c>
      <c r="E155" s="84"/>
      <c r="F155" s="150" t="str">
        <f t="shared" si="9"/>
        <v>£000s/FTE</v>
      </c>
      <c r="G155" s="257"/>
      <c r="H155" s="257"/>
      <c r="I155" s="257"/>
      <c r="J155" s="257"/>
      <c r="K155" s="257"/>
      <c r="L155" s="257"/>
      <c r="M155" s="257"/>
      <c r="N155" s="257"/>
      <c r="O155" s="257"/>
      <c r="P155" s="257"/>
      <c r="Q155" s="257"/>
      <c r="R155" s="257"/>
      <c r="S155" s="257"/>
      <c r="T155" s="257"/>
      <c r="U155" s="257"/>
      <c r="V155" s="257"/>
      <c r="W155" s="257"/>
      <c r="X155" s="257"/>
      <c r="Y155" s="257"/>
      <c r="Z155" s="258"/>
      <c r="AA155" s="85"/>
      <c r="AB155" s="27"/>
      <c r="AC155" s="85"/>
      <c r="AD155" s="27"/>
      <c r="AE155" s="85"/>
      <c r="AF155" s="27"/>
      <c r="AH155" s="292"/>
    </row>
    <row r="156" spans="4:34" outlineLevel="1">
      <c r="D156" s="83" t="str">
        <f>'Line Items'!D123</f>
        <v>Ticket Office</v>
      </c>
      <c r="E156" s="84"/>
      <c r="F156" s="150" t="str">
        <f t="shared" si="9"/>
        <v>£000s/FTE</v>
      </c>
      <c r="G156" s="257"/>
      <c r="H156" s="257"/>
      <c r="I156" s="257"/>
      <c r="J156" s="257"/>
      <c r="K156" s="257"/>
      <c r="L156" s="257"/>
      <c r="M156" s="257"/>
      <c r="N156" s="257"/>
      <c r="O156" s="257"/>
      <c r="P156" s="257"/>
      <c r="Q156" s="257"/>
      <c r="R156" s="257"/>
      <c r="S156" s="257"/>
      <c r="T156" s="257"/>
      <c r="U156" s="257"/>
      <c r="V156" s="257"/>
      <c r="W156" s="257"/>
      <c r="X156" s="257"/>
      <c r="Y156" s="257"/>
      <c r="Z156" s="258"/>
      <c r="AA156" s="85"/>
      <c r="AB156" s="27"/>
      <c r="AC156" s="85"/>
      <c r="AD156" s="27"/>
      <c r="AE156" s="85"/>
      <c r="AF156" s="27"/>
      <c r="AH156" s="292"/>
    </row>
    <row r="157" spans="4:34" outlineLevel="1">
      <c r="D157" s="83" t="str">
        <f>'Line Items'!D124</f>
        <v>Commercial Guards</v>
      </c>
      <c r="E157" s="84"/>
      <c r="F157" s="150" t="str">
        <f t="shared" si="9"/>
        <v>£000s/FTE</v>
      </c>
      <c r="G157" s="257"/>
      <c r="H157" s="257"/>
      <c r="I157" s="257"/>
      <c r="J157" s="257"/>
      <c r="K157" s="257"/>
      <c r="L157" s="257"/>
      <c r="M157" s="257"/>
      <c r="N157" s="257"/>
      <c r="O157" s="257"/>
      <c r="P157" s="257"/>
      <c r="Q157" s="257"/>
      <c r="R157" s="257"/>
      <c r="S157" s="257"/>
      <c r="T157" s="257"/>
      <c r="U157" s="257"/>
      <c r="V157" s="257"/>
      <c r="W157" s="257"/>
      <c r="X157" s="257"/>
      <c r="Y157" s="257"/>
      <c r="Z157" s="258"/>
      <c r="AA157" s="85"/>
      <c r="AB157" s="27"/>
      <c r="AC157" s="85"/>
      <c r="AD157" s="27"/>
      <c r="AE157" s="85"/>
      <c r="AF157" s="27"/>
      <c r="AH157" s="292"/>
    </row>
    <row r="158" spans="4:34" outlineLevel="1">
      <c r="D158" s="83" t="str">
        <f>'Line Items'!D125</f>
        <v>Drivers (Qualified)</v>
      </c>
      <c r="E158" s="84"/>
      <c r="F158" s="150" t="str">
        <f t="shared" si="9"/>
        <v>£000s/FTE</v>
      </c>
      <c r="G158" s="257"/>
      <c r="H158" s="257"/>
      <c r="I158" s="257"/>
      <c r="J158" s="257"/>
      <c r="K158" s="257"/>
      <c r="L158" s="257"/>
      <c r="M158" s="257"/>
      <c r="N158" s="257"/>
      <c r="O158" s="257"/>
      <c r="P158" s="257"/>
      <c r="Q158" s="257"/>
      <c r="R158" s="257"/>
      <c r="S158" s="257"/>
      <c r="T158" s="257"/>
      <c r="U158" s="257"/>
      <c r="V158" s="257"/>
      <c r="W158" s="257"/>
      <c r="X158" s="257"/>
      <c r="Y158" s="257"/>
      <c r="Z158" s="258"/>
      <c r="AA158" s="85"/>
      <c r="AB158" s="27"/>
      <c r="AC158" s="85"/>
      <c r="AD158" s="27"/>
      <c r="AE158" s="85"/>
      <c r="AF158" s="27"/>
      <c r="AH158" s="292"/>
    </row>
    <row r="159" spans="4:34" outlineLevel="1">
      <c r="D159" s="83" t="str">
        <f>'Line Items'!D126</f>
        <v>Guards</v>
      </c>
      <c r="E159" s="84"/>
      <c r="F159" s="150" t="str">
        <f t="shared" si="9"/>
        <v>£000s/FTE</v>
      </c>
      <c r="G159" s="257"/>
      <c r="H159" s="257"/>
      <c r="I159" s="257"/>
      <c r="J159" s="257"/>
      <c r="K159" s="257"/>
      <c r="L159" s="257"/>
      <c r="M159" s="257"/>
      <c r="N159" s="257"/>
      <c r="O159" s="257"/>
      <c r="P159" s="257"/>
      <c r="Q159" s="257"/>
      <c r="R159" s="257"/>
      <c r="S159" s="257"/>
      <c r="T159" s="257"/>
      <c r="U159" s="257"/>
      <c r="V159" s="257"/>
      <c r="W159" s="257"/>
      <c r="X159" s="257"/>
      <c r="Y159" s="257"/>
      <c r="Z159" s="258"/>
      <c r="AA159" s="85"/>
      <c r="AB159" s="27"/>
      <c r="AC159" s="85"/>
      <c r="AD159" s="27"/>
      <c r="AE159" s="85"/>
      <c r="AF159" s="27"/>
      <c r="AH159" s="292"/>
    </row>
    <row r="160" spans="4:34" outlineLevel="1">
      <c r="D160" s="83" t="str">
        <f>'Line Items'!D127</f>
        <v>Trainee Drivers</v>
      </c>
      <c r="E160" s="84"/>
      <c r="F160" s="150" t="str">
        <f t="shared" si="9"/>
        <v>£000s/FTE</v>
      </c>
      <c r="G160" s="257"/>
      <c r="H160" s="257"/>
      <c r="I160" s="257"/>
      <c r="J160" s="257"/>
      <c r="K160" s="257"/>
      <c r="L160" s="257"/>
      <c r="M160" s="257"/>
      <c r="N160" s="257"/>
      <c r="O160" s="257"/>
      <c r="P160" s="257"/>
      <c r="Q160" s="257"/>
      <c r="R160" s="257"/>
      <c r="S160" s="257"/>
      <c r="T160" s="257"/>
      <c r="U160" s="257"/>
      <c r="V160" s="257"/>
      <c r="W160" s="257"/>
      <c r="X160" s="257"/>
      <c r="Y160" s="257"/>
      <c r="Z160" s="258"/>
      <c r="AA160" s="85"/>
      <c r="AB160" s="27"/>
      <c r="AC160" s="85"/>
      <c r="AD160" s="27"/>
      <c r="AE160" s="85"/>
      <c r="AF160" s="27"/>
      <c r="AH160" s="292"/>
    </row>
    <row r="161" spans="2:34" outlineLevel="1">
      <c r="D161" s="83" t="str">
        <f>'Line Items'!D128</f>
        <v>Customer Experience Ambassador + VTO Agent</v>
      </c>
      <c r="E161" s="84"/>
      <c r="F161" s="150" t="str">
        <f t="shared" si="9"/>
        <v>£000s/FTE</v>
      </c>
      <c r="G161" s="257"/>
      <c r="H161" s="257"/>
      <c r="I161" s="257"/>
      <c r="J161" s="257"/>
      <c r="K161" s="257"/>
      <c r="L161" s="257"/>
      <c r="M161" s="257"/>
      <c r="N161" s="257"/>
      <c r="O161" s="257"/>
      <c r="P161" s="257"/>
      <c r="Q161" s="257"/>
      <c r="R161" s="257"/>
      <c r="S161" s="257"/>
      <c r="T161" s="257"/>
      <c r="U161" s="257"/>
      <c r="V161" s="257"/>
      <c r="W161" s="257"/>
      <c r="X161" s="257"/>
      <c r="Y161" s="257"/>
      <c r="Z161" s="258"/>
      <c r="AA161" s="85"/>
      <c r="AB161" s="27"/>
      <c r="AC161" s="85"/>
      <c r="AD161" s="27"/>
      <c r="AE161" s="85"/>
      <c r="AF161" s="27"/>
      <c r="AH161" s="292"/>
    </row>
    <row r="162" spans="2:34" outlineLevel="1">
      <c r="D162" s="83" t="str">
        <f>'Line Items'!D129</f>
        <v>Island Line</v>
      </c>
      <c r="E162" s="84"/>
      <c r="F162" s="150" t="str">
        <f t="shared" si="9"/>
        <v>£000s/FTE</v>
      </c>
      <c r="G162" s="257"/>
      <c r="H162" s="257"/>
      <c r="I162" s="257"/>
      <c r="J162" s="257"/>
      <c r="K162" s="257"/>
      <c r="L162" s="257"/>
      <c r="M162" s="257"/>
      <c r="N162" s="257"/>
      <c r="O162" s="257"/>
      <c r="P162" s="257"/>
      <c r="Q162" s="257"/>
      <c r="R162" s="257"/>
      <c r="S162" s="257"/>
      <c r="T162" s="257"/>
      <c r="U162" s="257"/>
      <c r="V162" s="257"/>
      <c r="W162" s="257"/>
      <c r="X162" s="257"/>
      <c r="Y162" s="257"/>
      <c r="Z162" s="258"/>
      <c r="AA162" s="85"/>
      <c r="AB162" s="27"/>
      <c r="AC162" s="85"/>
      <c r="AD162" s="27"/>
      <c r="AE162" s="85"/>
      <c r="AF162" s="27"/>
      <c r="AH162" s="292"/>
    </row>
    <row r="163" spans="2:34" outlineLevel="1">
      <c r="D163" s="83" t="str">
        <f>'Line Items'!D130</f>
        <v>[Staff Functions Line 27]</v>
      </c>
      <c r="E163" s="84"/>
      <c r="F163" s="150" t="str">
        <f t="shared" ref="F163:F168" si="10">F157</f>
        <v>£000s/FTE</v>
      </c>
      <c r="G163" s="257"/>
      <c r="H163" s="257"/>
      <c r="I163" s="257"/>
      <c r="J163" s="257"/>
      <c r="K163" s="257"/>
      <c r="L163" s="257"/>
      <c r="M163" s="257"/>
      <c r="N163" s="257"/>
      <c r="O163" s="257"/>
      <c r="P163" s="257"/>
      <c r="Q163" s="257"/>
      <c r="R163" s="257"/>
      <c r="S163" s="257"/>
      <c r="T163" s="257"/>
      <c r="U163" s="257"/>
      <c r="V163" s="257"/>
      <c r="W163" s="257"/>
      <c r="X163" s="257"/>
      <c r="Y163" s="257"/>
      <c r="Z163" s="258"/>
      <c r="AA163" s="85"/>
      <c r="AB163" s="27"/>
      <c r="AC163" s="85"/>
      <c r="AD163" s="27"/>
      <c r="AE163" s="85"/>
      <c r="AF163" s="27"/>
      <c r="AH163" s="293"/>
    </row>
    <row r="164" spans="2:34" outlineLevel="1">
      <c r="D164" s="83" t="str">
        <f>'Line Items'!D131</f>
        <v>[Staff Functions Line 28]</v>
      </c>
      <c r="E164" s="84"/>
      <c r="F164" s="150" t="str">
        <f t="shared" si="10"/>
        <v>£000s/FTE</v>
      </c>
      <c r="G164" s="257"/>
      <c r="H164" s="257"/>
      <c r="I164" s="257"/>
      <c r="J164" s="257"/>
      <c r="K164" s="257"/>
      <c r="L164" s="257"/>
      <c r="M164" s="257"/>
      <c r="N164" s="257"/>
      <c r="O164" s="257"/>
      <c r="P164" s="257"/>
      <c r="Q164" s="257"/>
      <c r="R164" s="257"/>
      <c r="S164" s="257"/>
      <c r="T164" s="257"/>
      <c r="U164" s="257"/>
      <c r="V164" s="257"/>
      <c r="W164" s="257"/>
      <c r="X164" s="257"/>
      <c r="Y164" s="257"/>
      <c r="Z164" s="258"/>
      <c r="AA164" s="85"/>
      <c r="AB164" s="27"/>
      <c r="AC164" s="85"/>
      <c r="AD164" s="27"/>
      <c r="AE164" s="85"/>
      <c r="AF164" s="27"/>
      <c r="AH164" s="293"/>
    </row>
    <row r="165" spans="2:34" outlineLevel="1">
      <c r="D165" s="83" t="str">
        <f>'Line Items'!D132</f>
        <v>[Staff Functions Line 29]</v>
      </c>
      <c r="E165" s="84"/>
      <c r="F165" s="150" t="str">
        <f t="shared" si="10"/>
        <v>£000s/FTE</v>
      </c>
      <c r="G165" s="257"/>
      <c r="H165" s="257"/>
      <c r="I165" s="257"/>
      <c r="J165" s="257"/>
      <c r="K165" s="257"/>
      <c r="L165" s="257"/>
      <c r="M165" s="257"/>
      <c r="N165" s="257"/>
      <c r="O165" s="257"/>
      <c r="P165" s="257"/>
      <c r="Q165" s="257"/>
      <c r="R165" s="257"/>
      <c r="S165" s="257"/>
      <c r="T165" s="257"/>
      <c r="U165" s="257"/>
      <c r="V165" s="257"/>
      <c r="W165" s="257"/>
      <c r="X165" s="257"/>
      <c r="Y165" s="257"/>
      <c r="Z165" s="258"/>
      <c r="AA165" s="85"/>
      <c r="AB165" s="27"/>
      <c r="AC165" s="85"/>
      <c r="AD165" s="27"/>
      <c r="AE165" s="85"/>
      <c r="AF165" s="27"/>
      <c r="AH165" s="293"/>
    </row>
    <row r="166" spans="2:34" outlineLevel="1">
      <c r="D166" s="83" t="str">
        <f>'Line Items'!D133</f>
        <v>[Staff Functions Line 30]</v>
      </c>
      <c r="E166" s="84"/>
      <c r="F166" s="150" t="str">
        <f t="shared" si="10"/>
        <v>£000s/FTE</v>
      </c>
      <c r="G166" s="257"/>
      <c r="H166" s="257"/>
      <c r="I166" s="257"/>
      <c r="J166" s="257"/>
      <c r="K166" s="257"/>
      <c r="L166" s="257"/>
      <c r="M166" s="257"/>
      <c r="N166" s="257"/>
      <c r="O166" s="257"/>
      <c r="P166" s="257"/>
      <c r="Q166" s="257"/>
      <c r="R166" s="257"/>
      <c r="S166" s="257"/>
      <c r="T166" s="257"/>
      <c r="U166" s="257"/>
      <c r="V166" s="257"/>
      <c r="W166" s="257"/>
      <c r="X166" s="257"/>
      <c r="Y166" s="257"/>
      <c r="Z166" s="258"/>
      <c r="AA166" s="85"/>
      <c r="AB166" s="27"/>
      <c r="AC166" s="85"/>
      <c r="AD166" s="27"/>
      <c r="AE166" s="85"/>
      <c r="AF166" s="27"/>
      <c r="AH166" s="293"/>
    </row>
    <row r="167" spans="2:34" outlineLevel="1">
      <c r="D167" s="83" t="str">
        <f>'Line Items'!D134</f>
        <v>[Staff Functions Line 31]</v>
      </c>
      <c r="E167" s="84"/>
      <c r="F167" s="150" t="str">
        <f t="shared" si="10"/>
        <v>£000s/FTE</v>
      </c>
      <c r="G167" s="257"/>
      <c r="H167" s="257"/>
      <c r="I167" s="257"/>
      <c r="J167" s="257"/>
      <c r="K167" s="257"/>
      <c r="L167" s="257"/>
      <c r="M167" s="257"/>
      <c r="N167" s="257"/>
      <c r="O167" s="257"/>
      <c r="P167" s="257"/>
      <c r="Q167" s="257"/>
      <c r="R167" s="257"/>
      <c r="S167" s="257"/>
      <c r="T167" s="257"/>
      <c r="U167" s="257"/>
      <c r="V167" s="257"/>
      <c r="W167" s="257"/>
      <c r="X167" s="257"/>
      <c r="Y167" s="257"/>
      <c r="Z167" s="258"/>
      <c r="AA167" s="85"/>
      <c r="AB167" s="27"/>
      <c r="AC167" s="85"/>
      <c r="AD167" s="27"/>
      <c r="AE167" s="85"/>
      <c r="AF167" s="27"/>
      <c r="AH167" s="293"/>
    </row>
    <row r="168" spans="2:34" outlineLevel="1">
      <c r="D168" s="83" t="str">
        <f>'Line Items'!D135</f>
        <v>[Staff Functions Line 32]</v>
      </c>
      <c r="E168" s="84"/>
      <c r="F168" s="150" t="str">
        <f t="shared" si="10"/>
        <v>£000s/FTE</v>
      </c>
      <c r="G168" s="257"/>
      <c r="H168" s="257"/>
      <c r="I168" s="257"/>
      <c r="J168" s="257"/>
      <c r="K168" s="257"/>
      <c r="L168" s="257"/>
      <c r="M168" s="257"/>
      <c r="N168" s="257"/>
      <c r="O168" s="257"/>
      <c r="P168" s="257"/>
      <c r="Q168" s="257"/>
      <c r="R168" s="257"/>
      <c r="S168" s="257"/>
      <c r="T168" s="257"/>
      <c r="U168" s="257"/>
      <c r="V168" s="257"/>
      <c r="W168" s="257"/>
      <c r="X168" s="257"/>
      <c r="Y168" s="257"/>
      <c r="Z168" s="258"/>
      <c r="AA168" s="85"/>
      <c r="AB168" s="27"/>
      <c r="AC168" s="85"/>
      <c r="AD168" s="27"/>
      <c r="AE168" s="85"/>
      <c r="AF168" s="27"/>
      <c r="AH168" s="293"/>
    </row>
    <row r="169" spans="2:34" outlineLevel="1">
      <c r="D169" s="83" t="str">
        <f>'Line Items'!D136</f>
        <v>[Staff Functions Line 33]</v>
      </c>
      <c r="E169" s="84"/>
      <c r="F169" s="150" t="str">
        <f t="shared" si="9"/>
        <v>£000s/FTE</v>
      </c>
      <c r="G169" s="257"/>
      <c r="H169" s="257"/>
      <c r="I169" s="257"/>
      <c r="J169" s="257"/>
      <c r="K169" s="257"/>
      <c r="L169" s="257"/>
      <c r="M169" s="257"/>
      <c r="N169" s="257"/>
      <c r="O169" s="257"/>
      <c r="P169" s="257"/>
      <c r="Q169" s="257"/>
      <c r="R169" s="257"/>
      <c r="S169" s="257"/>
      <c r="T169" s="257"/>
      <c r="U169" s="257"/>
      <c r="V169" s="257"/>
      <c r="W169" s="257"/>
      <c r="X169" s="257"/>
      <c r="Y169" s="257"/>
      <c r="Z169" s="258"/>
      <c r="AA169" s="85"/>
      <c r="AB169" s="27"/>
      <c r="AC169" s="85"/>
      <c r="AD169" s="27"/>
      <c r="AE169" s="85"/>
      <c r="AF169" s="27"/>
      <c r="AH169" s="293"/>
    </row>
    <row r="170" spans="2:34" outlineLevel="1">
      <c r="D170" s="83" t="str">
        <f>'Line Items'!D137</f>
        <v>[Staff Functions Line 34]</v>
      </c>
      <c r="E170" s="84"/>
      <c r="F170" s="150" t="str">
        <f t="shared" si="9"/>
        <v>£000s/FTE</v>
      </c>
      <c r="G170" s="257"/>
      <c r="H170" s="257"/>
      <c r="I170" s="257"/>
      <c r="J170" s="257"/>
      <c r="K170" s="257"/>
      <c r="L170" s="257"/>
      <c r="M170" s="257"/>
      <c r="N170" s="257"/>
      <c r="O170" s="257"/>
      <c r="P170" s="257"/>
      <c r="Q170" s="257"/>
      <c r="R170" s="257"/>
      <c r="S170" s="257"/>
      <c r="T170" s="257"/>
      <c r="U170" s="257"/>
      <c r="V170" s="257"/>
      <c r="W170" s="257"/>
      <c r="X170" s="257"/>
      <c r="Y170" s="257"/>
      <c r="Z170" s="258"/>
      <c r="AA170" s="85"/>
      <c r="AB170" s="27"/>
      <c r="AC170" s="85"/>
      <c r="AD170" s="27"/>
      <c r="AE170" s="85"/>
      <c r="AF170" s="27"/>
      <c r="AH170" s="293"/>
    </row>
    <row r="171" spans="2:34" outlineLevel="1">
      <c r="D171" s="108" t="str">
        <f>'Line Items'!D138</f>
        <v>[Staff Functions Line 35]</v>
      </c>
      <c r="E171" s="110"/>
      <c r="F171" s="164" t="str">
        <f t="shared" si="9"/>
        <v>£000s/FTE</v>
      </c>
      <c r="G171" s="260"/>
      <c r="H171" s="260"/>
      <c r="I171" s="260"/>
      <c r="J171" s="260"/>
      <c r="K171" s="260"/>
      <c r="L171" s="260"/>
      <c r="M171" s="260"/>
      <c r="N171" s="260"/>
      <c r="O171" s="260"/>
      <c r="P171" s="260"/>
      <c r="Q171" s="260"/>
      <c r="R171" s="260"/>
      <c r="S171" s="260"/>
      <c r="T171" s="260"/>
      <c r="U171" s="260"/>
      <c r="V171" s="260"/>
      <c r="W171" s="260"/>
      <c r="X171" s="260"/>
      <c r="Y171" s="260"/>
      <c r="Z171" s="261"/>
      <c r="AA171" s="85"/>
      <c r="AB171" s="29"/>
      <c r="AC171" s="85"/>
      <c r="AD171" s="29"/>
      <c r="AE171" s="85"/>
      <c r="AF171" s="29"/>
      <c r="AH171" s="294"/>
    </row>
    <row r="172" spans="2:34" outlineLevel="1">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row>
    <row r="173" spans="2:34" outlineLevel="1">
      <c r="D173" s="262" t="str">
        <f>"Average "&amp;B135</f>
        <v>Average Pension Cost per FTE</v>
      </c>
      <c r="E173" s="263"/>
      <c r="F173" s="264" t="str">
        <f>F171</f>
        <v>£000s/FTE</v>
      </c>
      <c r="G173" s="265">
        <f>IF(G$53=0,0,SUMPRODUCT(G137:G171,G$17:G$51)/G$53)</f>
        <v>0</v>
      </c>
      <c r="H173" s="265">
        <f t="shared" ref="H173:Z173" si="11">IF(H$53=0,0,SUMPRODUCT(H137:H171,H$17:H$51)/H$53)</f>
        <v>0</v>
      </c>
      <c r="I173" s="265">
        <f t="shared" si="11"/>
        <v>0</v>
      </c>
      <c r="J173" s="265">
        <f t="shared" si="11"/>
        <v>0</v>
      </c>
      <c r="K173" s="265">
        <f t="shared" si="11"/>
        <v>0</v>
      </c>
      <c r="L173" s="265">
        <f t="shared" si="11"/>
        <v>0</v>
      </c>
      <c r="M173" s="265">
        <f t="shared" si="11"/>
        <v>0</v>
      </c>
      <c r="N173" s="265">
        <f t="shared" si="11"/>
        <v>0</v>
      </c>
      <c r="O173" s="265">
        <f t="shared" si="11"/>
        <v>0</v>
      </c>
      <c r="P173" s="265">
        <f t="shared" si="11"/>
        <v>0</v>
      </c>
      <c r="Q173" s="265">
        <f t="shared" si="11"/>
        <v>0</v>
      </c>
      <c r="R173" s="265">
        <f t="shared" si="11"/>
        <v>0</v>
      </c>
      <c r="S173" s="265">
        <f t="shared" si="11"/>
        <v>0</v>
      </c>
      <c r="T173" s="265">
        <f t="shared" si="11"/>
        <v>0</v>
      </c>
      <c r="U173" s="265">
        <f t="shared" si="11"/>
        <v>0</v>
      </c>
      <c r="V173" s="265">
        <f t="shared" si="11"/>
        <v>0</v>
      </c>
      <c r="W173" s="265">
        <f t="shared" si="11"/>
        <v>0</v>
      </c>
      <c r="X173" s="265">
        <f t="shared" si="11"/>
        <v>0</v>
      </c>
      <c r="Y173" s="265">
        <f t="shared" si="11"/>
        <v>0</v>
      </c>
      <c r="Z173" s="265">
        <f t="shared" si="11"/>
        <v>0</v>
      </c>
      <c r="AA173" s="85"/>
      <c r="AB173" s="267">
        <f>IF(AB$53=0,0,SUMPRODUCT(AB137:AB171,AB$17:AB$51)/AB$53)</f>
        <v>0</v>
      </c>
      <c r="AC173" s="85"/>
      <c r="AD173" s="267">
        <f>IF(AD$53=0,0,SUMPRODUCT(AD137:AD171,AD$17:AD$51)/AD$53)</f>
        <v>0</v>
      </c>
      <c r="AE173" s="85"/>
      <c r="AF173" s="267">
        <f>IF(AF$53=0,0,SUMPRODUCT(AF137:AF171,AF$17:AF$51)/AF$53)</f>
        <v>0</v>
      </c>
      <c r="AH173" s="268"/>
    </row>
    <row r="175" spans="2:34" ht="15">
      <c r="B175" s="99" t="s">
        <v>930</v>
      </c>
      <c r="C175" s="99"/>
      <c r="D175" s="249"/>
      <c r="E175" s="24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row>
    <row r="176" spans="2:34" outlineLevel="1"/>
    <row r="177" spans="4:34" outlineLevel="1">
      <c r="D177" s="235" t="str">
        <f>'Line Items'!D104</f>
        <v>Control</v>
      </c>
      <c r="E177" s="251"/>
      <c r="F177" s="252" t="s">
        <v>927</v>
      </c>
      <c r="G177" s="253"/>
      <c r="H177" s="253"/>
      <c r="I177" s="253"/>
      <c r="J177" s="253"/>
      <c r="K177" s="253"/>
      <c r="L177" s="253"/>
      <c r="M177" s="253"/>
      <c r="N177" s="253"/>
      <c r="O177" s="253"/>
      <c r="P177" s="253"/>
      <c r="Q177" s="253"/>
      <c r="R177" s="253"/>
      <c r="S177" s="253"/>
      <c r="T177" s="253"/>
      <c r="U177" s="253"/>
      <c r="V177" s="253"/>
      <c r="W177" s="253"/>
      <c r="X177" s="253"/>
      <c r="Y177" s="253"/>
      <c r="Z177" s="254"/>
      <c r="AA177" s="85"/>
      <c r="AB177" s="255"/>
      <c r="AC177" s="85"/>
      <c r="AD177" s="255"/>
      <c r="AE177" s="85"/>
      <c r="AF177" s="255"/>
      <c r="AH177" s="291"/>
    </row>
    <row r="178" spans="4:34" outlineLevel="1">
      <c r="D178" s="83" t="str">
        <f>'Line Items'!D105</f>
        <v>Depot</v>
      </c>
      <c r="E178" s="84"/>
      <c r="F178" s="150" t="str">
        <f>F177</f>
        <v>£000s/FTE</v>
      </c>
      <c r="G178" s="257"/>
      <c r="H178" s="257"/>
      <c r="I178" s="257"/>
      <c r="J178" s="257"/>
      <c r="K178" s="257"/>
      <c r="L178" s="257"/>
      <c r="M178" s="257"/>
      <c r="N178" s="257"/>
      <c r="O178" s="257"/>
      <c r="P178" s="257"/>
      <c r="Q178" s="257"/>
      <c r="R178" s="257"/>
      <c r="S178" s="257"/>
      <c r="T178" s="257"/>
      <c r="U178" s="257"/>
      <c r="V178" s="257"/>
      <c r="W178" s="257"/>
      <c r="X178" s="257"/>
      <c r="Y178" s="257"/>
      <c r="Z178" s="258"/>
      <c r="AA178" s="85"/>
      <c r="AB178" s="27"/>
      <c r="AC178" s="85"/>
      <c r="AD178" s="27"/>
      <c r="AE178" s="85"/>
      <c r="AF178" s="27"/>
      <c r="AH178" s="292"/>
    </row>
    <row r="179" spans="4:34" outlineLevel="1">
      <c r="D179" s="83" t="str">
        <f>'Line Items'!D106</f>
        <v>Engineering</v>
      </c>
      <c r="E179" s="84"/>
      <c r="F179" s="150" t="str">
        <f t="shared" ref="F179:F211" si="12">F178</f>
        <v>£000s/FTE</v>
      </c>
      <c r="G179" s="257"/>
      <c r="H179" s="257"/>
      <c r="I179" s="257"/>
      <c r="J179" s="257"/>
      <c r="K179" s="257"/>
      <c r="L179" s="257"/>
      <c r="M179" s="257"/>
      <c r="N179" s="257"/>
      <c r="O179" s="257"/>
      <c r="P179" s="257"/>
      <c r="Q179" s="257"/>
      <c r="R179" s="257"/>
      <c r="S179" s="257"/>
      <c r="T179" s="257"/>
      <c r="U179" s="257"/>
      <c r="V179" s="257"/>
      <c r="W179" s="257"/>
      <c r="X179" s="257"/>
      <c r="Y179" s="257"/>
      <c r="Z179" s="258"/>
      <c r="AA179" s="85"/>
      <c r="AB179" s="27"/>
      <c r="AC179" s="85"/>
      <c r="AD179" s="27"/>
      <c r="AE179" s="85"/>
      <c r="AF179" s="27"/>
      <c r="AH179" s="292"/>
    </row>
    <row r="180" spans="4:34" outlineLevel="1">
      <c r="D180" s="83" t="str">
        <f>'Line Items'!D107</f>
        <v>Performance</v>
      </c>
      <c r="E180" s="84"/>
      <c r="F180" s="150" t="str">
        <f t="shared" si="12"/>
        <v>£000s/FTE</v>
      </c>
      <c r="G180" s="257"/>
      <c r="H180" s="257"/>
      <c r="I180" s="257"/>
      <c r="J180" s="257"/>
      <c r="K180" s="257"/>
      <c r="L180" s="257"/>
      <c r="M180" s="257"/>
      <c r="N180" s="257"/>
      <c r="O180" s="257"/>
      <c r="P180" s="257"/>
      <c r="Q180" s="257"/>
      <c r="R180" s="257"/>
      <c r="S180" s="257"/>
      <c r="T180" s="257"/>
      <c r="U180" s="257"/>
      <c r="V180" s="257"/>
      <c r="W180" s="257"/>
      <c r="X180" s="257"/>
      <c r="Y180" s="257"/>
      <c r="Z180" s="258"/>
      <c r="AA180" s="85"/>
      <c r="AB180" s="27"/>
      <c r="AC180" s="85"/>
      <c r="AD180" s="27"/>
      <c r="AE180" s="85"/>
      <c r="AF180" s="27"/>
      <c r="AH180" s="292"/>
    </row>
    <row r="181" spans="4:34" outlineLevel="1">
      <c r="D181" s="83" t="str">
        <f>'Line Items'!D108</f>
        <v>Commercial</v>
      </c>
      <c r="E181" s="84"/>
      <c r="F181" s="150" t="str">
        <f t="shared" si="12"/>
        <v>£000s/FTE</v>
      </c>
      <c r="G181" s="257"/>
      <c r="H181" s="257"/>
      <c r="I181" s="257"/>
      <c r="J181" s="257"/>
      <c r="K181" s="257"/>
      <c r="L181" s="257"/>
      <c r="M181" s="257"/>
      <c r="N181" s="257"/>
      <c r="O181" s="257"/>
      <c r="P181" s="257"/>
      <c r="Q181" s="257"/>
      <c r="R181" s="257"/>
      <c r="S181" s="257"/>
      <c r="T181" s="257"/>
      <c r="U181" s="257"/>
      <c r="V181" s="257"/>
      <c r="W181" s="257"/>
      <c r="X181" s="257"/>
      <c r="Y181" s="257"/>
      <c r="Z181" s="258"/>
      <c r="AA181" s="85"/>
      <c r="AB181" s="27"/>
      <c r="AC181" s="85"/>
      <c r="AD181" s="27"/>
      <c r="AE181" s="85"/>
      <c r="AF181" s="27"/>
      <c r="AH181" s="292"/>
    </row>
    <row r="182" spans="4:34" outlineLevel="1">
      <c r="D182" s="83" t="str">
        <f>'Line Items'!D109</f>
        <v>Communications &amp; Marketing</v>
      </c>
      <c r="E182" s="84"/>
      <c r="F182" s="150" t="str">
        <f t="shared" si="12"/>
        <v>£000s/FTE</v>
      </c>
      <c r="G182" s="257"/>
      <c r="H182" s="257"/>
      <c r="I182" s="257"/>
      <c r="J182" s="257"/>
      <c r="K182" s="257"/>
      <c r="L182" s="257"/>
      <c r="M182" s="257"/>
      <c r="N182" s="257"/>
      <c r="O182" s="257"/>
      <c r="P182" s="257"/>
      <c r="Q182" s="257"/>
      <c r="R182" s="257"/>
      <c r="S182" s="257"/>
      <c r="T182" s="257"/>
      <c r="U182" s="257"/>
      <c r="V182" s="257"/>
      <c r="W182" s="257"/>
      <c r="X182" s="257"/>
      <c r="Y182" s="257"/>
      <c r="Z182" s="258"/>
      <c r="AA182" s="85"/>
      <c r="AB182" s="27"/>
      <c r="AC182" s="85"/>
      <c r="AD182" s="27"/>
      <c r="AE182" s="85"/>
      <c r="AF182" s="27"/>
      <c r="AH182" s="292"/>
    </row>
    <row r="183" spans="4:34" outlineLevel="1">
      <c r="D183" s="83" t="str">
        <f>'Line Items'!D110</f>
        <v>CSC</v>
      </c>
      <c r="E183" s="84"/>
      <c r="F183" s="150" t="str">
        <f t="shared" si="12"/>
        <v>£000s/FTE</v>
      </c>
      <c r="G183" s="257"/>
      <c r="H183" s="257"/>
      <c r="I183" s="257"/>
      <c r="J183" s="257"/>
      <c r="K183" s="257"/>
      <c r="L183" s="257"/>
      <c r="M183" s="257"/>
      <c r="N183" s="257"/>
      <c r="O183" s="257"/>
      <c r="P183" s="257"/>
      <c r="Q183" s="257"/>
      <c r="R183" s="257"/>
      <c r="S183" s="257"/>
      <c r="T183" s="257"/>
      <c r="U183" s="257"/>
      <c r="V183" s="257"/>
      <c r="W183" s="257"/>
      <c r="X183" s="257"/>
      <c r="Y183" s="257"/>
      <c r="Z183" s="258"/>
      <c r="AA183" s="85"/>
      <c r="AB183" s="27"/>
      <c r="AC183" s="85"/>
      <c r="AD183" s="27"/>
      <c r="AE183" s="85"/>
      <c r="AF183" s="27"/>
      <c r="AH183" s="292"/>
    </row>
    <row r="184" spans="4:34" outlineLevel="1">
      <c r="D184" s="83" t="str">
        <f>'Line Items'!D111</f>
        <v>Directors</v>
      </c>
      <c r="E184" s="84"/>
      <c r="F184" s="150" t="str">
        <f t="shared" si="12"/>
        <v>£000s/FTE</v>
      </c>
      <c r="G184" s="257"/>
      <c r="H184" s="257"/>
      <c r="I184" s="257"/>
      <c r="J184" s="257"/>
      <c r="K184" s="257"/>
      <c r="L184" s="257"/>
      <c r="M184" s="257"/>
      <c r="N184" s="257"/>
      <c r="O184" s="257"/>
      <c r="P184" s="257"/>
      <c r="Q184" s="257"/>
      <c r="R184" s="257"/>
      <c r="S184" s="257"/>
      <c r="T184" s="257"/>
      <c r="U184" s="257"/>
      <c r="V184" s="257"/>
      <c r="W184" s="257"/>
      <c r="X184" s="257"/>
      <c r="Y184" s="257"/>
      <c r="Z184" s="258"/>
      <c r="AA184" s="85"/>
      <c r="AB184" s="27"/>
      <c r="AC184" s="85"/>
      <c r="AD184" s="27"/>
      <c r="AE184" s="85"/>
      <c r="AF184" s="27"/>
      <c r="AH184" s="292"/>
    </row>
    <row r="185" spans="4:34" outlineLevel="1">
      <c r="D185" s="83" t="str">
        <f>'Line Items'!D112</f>
        <v>Finance</v>
      </c>
      <c r="E185" s="84"/>
      <c r="F185" s="150" t="str">
        <f t="shared" si="12"/>
        <v>£000s/FTE</v>
      </c>
      <c r="G185" s="257"/>
      <c r="H185" s="257"/>
      <c r="I185" s="257"/>
      <c r="J185" s="257"/>
      <c r="K185" s="257"/>
      <c r="L185" s="257"/>
      <c r="M185" s="257"/>
      <c r="N185" s="257"/>
      <c r="O185" s="257"/>
      <c r="P185" s="257"/>
      <c r="Q185" s="257"/>
      <c r="R185" s="257"/>
      <c r="S185" s="257"/>
      <c r="T185" s="257"/>
      <c r="U185" s="257"/>
      <c r="V185" s="257"/>
      <c r="W185" s="257"/>
      <c r="X185" s="257"/>
      <c r="Y185" s="257"/>
      <c r="Z185" s="258"/>
      <c r="AA185" s="85"/>
      <c r="AB185" s="27"/>
      <c r="AC185" s="85"/>
      <c r="AD185" s="27"/>
      <c r="AE185" s="85"/>
      <c r="AF185" s="27"/>
      <c r="AH185" s="292"/>
    </row>
    <row r="186" spans="4:34" outlineLevel="1">
      <c r="D186" s="83" t="str">
        <f>'Line Items'!D113</f>
        <v>Human Resources</v>
      </c>
      <c r="E186" s="84"/>
      <c r="F186" s="150" t="str">
        <f t="shared" si="12"/>
        <v>£000s/FTE</v>
      </c>
      <c r="G186" s="257"/>
      <c r="H186" s="257"/>
      <c r="I186" s="257"/>
      <c r="J186" s="257"/>
      <c r="K186" s="257"/>
      <c r="L186" s="257"/>
      <c r="M186" s="257"/>
      <c r="N186" s="257"/>
      <c r="O186" s="257"/>
      <c r="P186" s="257"/>
      <c r="Q186" s="257"/>
      <c r="R186" s="257"/>
      <c r="S186" s="257"/>
      <c r="T186" s="257"/>
      <c r="U186" s="257"/>
      <c r="V186" s="257"/>
      <c r="W186" s="257"/>
      <c r="X186" s="257"/>
      <c r="Y186" s="257"/>
      <c r="Z186" s="258"/>
      <c r="AA186" s="85"/>
      <c r="AB186" s="27"/>
      <c r="AC186" s="85"/>
      <c r="AD186" s="27"/>
      <c r="AE186" s="85"/>
      <c r="AF186" s="27"/>
      <c r="AH186" s="292"/>
    </row>
    <row r="187" spans="4:34" outlineLevel="1">
      <c r="D187" s="83" t="str">
        <f>'Line Items'!D114</f>
        <v>IT</v>
      </c>
      <c r="E187" s="84"/>
      <c r="F187" s="150" t="str">
        <f t="shared" si="12"/>
        <v>£000s/FTE</v>
      </c>
      <c r="G187" s="257"/>
      <c r="H187" s="257"/>
      <c r="I187" s="257"/>
      <c r="J187" s="257"/>
      <c r="K187" s="257"/>
      <c r="L187" s="257"/>
      <c r="M187" s="257"/>
      <c r="N187" s="257"/>
      <c r="O187" s="257"/>
      <c r="P187" s="257"/>
      <c r="Q187" s="257"/>
      <c r="R187" s="257"/>
      <c r="S187" s="257"/>
      <c r="T187" s="257"/>
      <c r="U187" s="257"/>
      <c r="V187" s="257"/>
      <c r="W187" s="257"/>
      <c r="X187" s="257"/>
      <c r="Y187" s="257"/>
      <c r="Z187" s="258"/>
      <c r="AA187" s="85"/>
      <c r="AB187" s="27"/>
      <c r="AC187" s="85"/>
      <c r="AD187" s="27"/>
      <c r="AE187" s="85"/>
      <c r="AF187" s="27"/>
      <c r="AH187" s="292"/>
    </row>
    <row r="188" spans="4:34" outlineLevel="1">
      <c r="D188" s="83" t="str">
        <f>'Line Items'!D115</f>
        <v>Resourcing</v>
      </c>
      <c r="E188" s="84"/>
      <c r="F188" s="150" t="str">
        <f t="shared" si="12"/>
        <v>£000s/FTE</v>
      </c>
      <c r="G188" s="257"/>
      <c r="H188" s="257"/>
      <c r="I188" s="257"/>
      <c r="J188" s="257"/>
      <c r="K188" s="257"/>
      <c r="L188" s="257"/>
      <c r="M188" s="257"/>
      <c r="N188" s="257"/>
      <c r="O188" s="257"/>
      <c r="P188" s="257"/>
      <c r="Q188" s="257"/>
      <c r="R188" s="257"/>
      <c r="S188" s="257"/>
      <c r="T188" s="257"/>
      <c r="U188" s="257"/>
      <c r="V188" s="257"/>
      <c r="W188" s="257"/>
      <c r="X188" s="257"/>
      <c r="Y188" s="257"/>
      <c r="Z188" s="258"/>
      <c r="AA188" s="85"/>
      <c r="AB188" s="27"/>
      <c r="AC188" s="85"/>
      <c r="AD188" s="27"/>
      <c r="AE188" s="85"/>
      <c r="AF188" s="27"/>
      <c r="AH188" s="292"/>
    </row>
    <row r="189" spans="4:34" outlineLevel="1">
      <c r="D189" s="83" t="str">
        <f>'Line Items'!D116</f>
        <v>Safety</v>
      </c>
      <c r="E189" s="84"/>
      <c r="F189" s="150" t="str">
        <f t="shared" si="12"/>
        <v>£000s/FTE</v>
      </c>
      <c r="G189" s="257"/>
      <c r="H189" s="257"/>
      <c r="I189" s="257"/>
      <c r="J189" s="257"/>
      <c r="K189" s="257"/>
      <c r="L189" s="257"/>
      <c r="M189" s="257"/>
      <c r="N189" s="257"/>
      <c r="O189" s="257"/>
      <c r="P189" s="257"/>
      <c r="Q189" s="257"/>
      <c r="R189" s="257"/>
      <c r="S189" s="257"/>
      <c r="T189" s="257"/>
      <c r="U189" s="257"/>
      <c r="V189" s="257"/>
      <c r="W189" s="257"/>
      <c r="X189" s="257"/>
      <c r="Y189" s="257"/>
      <c r="Z189" s="258"/>
      <c r="AA189" s="85"/>
      <c r="AB189" s="27"/>
      <c r="AC189" s="85"/>
      <c r="AD189" s="27"/>
      <c r="AE189" s="85"/>
      <c r="AF189" s="27"/>
      <c r="AH189" s="292"/>
    </row>
    <row r="190" spans="4:34" outlineLevel="1">
      <c r="D190" s="83" t="str">
        <f>'Line Items'!D117</f>
        <v>Standards</v>
      </c>
      <c r="E190" s="84"/>
      <c r="F190" s="150" t="str">
        <f t="shared" si="12"/>
        <v>£000s/FTE</v>
      </c>
      <c r="G190" s="257"/>
      <c r="H190" s="257"/>
      <c r="I190" s="257"/>
      <c r="J190" s="257"/>
      <c r="K190" s="257"/>
      <c r="L190" s="257"/>
      <c r="M190" s="257"/>
      <c r="N190" s="257"/>
      <c r="O190" s="257"/>
      <c r="P190" s="257"/>
      <c r="Q190" s="257"/>
      <c r="R190" s="257"/>
      <c r="S190" s="257"/>
      <c r="T190" s="257"/>
      <c r="U190" s="257"/>
      <c r="V190" s="257"/>
      <c r="W190" s="257"/>
      <c r="X190" s="257"/>
      <c r="Y190" s="257"/>
      <c r="Z190" s="258"/>
      <c r="AA190" s="85"/>
      <c r="AB190" s="27"/>
      <c r="AC190" s="85"/>
      <c r="AD190" s="27"/>
      <c r="AE190" s="85"/>
      <c r="AF190" s="27"/>
      <c r="AH190" s="292"/>
    </row>
    <row r="191" spans="4:34" outlineLevel="1">
      <c r="D191" s="83" t="str">
        <f>'Line Items'!D118</f>
        <v>Crime &amp; Revenue Protection</v>
      </c>
      <c r="E191" s="84"/>
      <c r="F191" s="150" t="str">
        <f t="shared" si="12"/>
        <v>£000s/FTE</v>
      </c>
      <c r="G191" s="257"/>
      <c r="H191" s="257"/>
      <c r="I191" s="257"/>
      <c r="J191" s="257"/>
      <c r="K191" s="257"/>
      <c r="L191" s="257"/>
      <c r="M191" s="257"/>
      <c r="N191" s="257"/>
      <c r="O191" s="257"/>
      <c r="P191" s="257"/>
      <c r="Q191" s="257"/>
      <c r="R191" s="257"/>
      <c r="S191" s="257"/>
      <c r="T191" s="257"/>
      <c r="U191" s="257"/>
      <c r="V191" s="257"/>
      <c r="W191" s="257"/>
      <c r="X191" s="257"/>
      <c r="Y191" s="257"/>
      <c r="Z191" s="258"/>
      <c r="AA191" s="85"/>
      <c r="AB191" s="27"/>
      <c r="AC191" s="85"/>
      <c r="AD191" s="27"/>
      <c r="AE191" s="85"/>
      <c r="AF191" s="27"/>
      <c r="AH191" s="292"/>
    </row>
    <row r="192" spans="4:34" outlineLevel="1">
      <c r="D192" s="83" t="str">
        <f>'Line Items'!D119</f>
        <v>Customer Information and Experience</v>
      </c>
      <c r="E192" s="84"/>
      <c r="F192" s="150" t="str">
        <f t="shared" si="12"/>
        <v>£000s/FTE</v>
      </c>
      <c r="G192" s="257"/>
      <c r="H192" s="257"/>
      <c r="I192" s="257"/>
      <c r="J192" s="257"/>
      <c r="K192" s="257"/>
      <c r="L192" s="257"/>
      <c r="M192" s="257"/>
      <c r="N192" s="257"/>
      <c r="O192" s="257"/>
      <c r="P192" s="257"/>
      <c r="Q192" s="257"/>
      <c r="R192" s="257"/>
      <c r="S192" s="257"/>
      <c r="T192" s="257"/>
      <c r="U192" s="257"/>
      <c r="V192" s="257"/>
      <c r="W192" s="257"/>
      <c r="X192" s="257"/>
      <c r="Y192" s="257"/>
      <c r="Z192" s="258"/>
      <c r="AA192" s="85"/>
      <c r="AB192" s="27"/>
      <c r="AC192" s="85"/>
      <c r="AD192" s="27"/>
      <c r="AE192" s="85"/>
      <c r="AF192" s="27"/>
      <c r="AH192" s="292"/>
    </row>
    <row r="193" spans="4:34" outlineLevel="1">
      <c r="D193" s="83" t="str">
        <f>'Line Items'!D120</f>
        <v>Head of Station</v>
      </c>
      <c r="E193" s="84"/>
      <c r="F193" s="150" t="str">
        <f t="shared" si="12"/>
        <v>£000s/FTE</v>
      </c>
      <c r="G193" s="257"/>
      <c r="H193" s="257"/>
      <c r="I193" s="257"/>
      <c r="J193" s="257"/>
      <c r="K193" s="257"/>
      <c r="L193" s="257"/>
      <c r="M193" s="257"/>
      <c r="N193" s="257"/>
      <c r="O193" s="257"/>
      <c r="P193" s="257"/>
      <c r="Q193" s="257"/>
      <c r="R193" s="257"/>
      <c r="S193" s="257"/>
      <c r="T193" s="257"/>
      <c r="U193" s="257"/>
      <c r="V193" s="257"/>
      <c r="W193" s="257"/>
      <c r="X193" s="257"/>
      <c r="Y193" s="257"/>
      <c r="Z193" s="258"/>
      <c r="AA193" s="85"/>
      <c r="AB193" s="27"/>
      <c r="AC193" s="85"/>
      <c r="AD193" s="27"/>
      <c r="AE193" s="85"/>
      <c r="AF193" s="27"/>
      <c r="AH193" s="292"/>
    </row>
    <row r="194" spans="4:34" outlineLevel="1">
      <c r="D194" s="83" t="str">
        <f>'Line Items'!D121</f>
        <v>Station Property</v>
      </c>
      <c r="E194" s="84"/>
      <c r="F194" s="150" t="str">
        <f t="shared" si="12"/>
        <v>£000s/FTE</v>
      </c>
      <c r="G194" s="257"/>
      <c r="H194" s="257"/>
      <c r="I194" s="257"/>
      <c r="J194" s="257"/>
      <c r="K194" s="257"/>
      <c r="L194" s="257"/>
      <c r="M194" s="257"/>
      <c r="N194" s="257"/>
      <c r="O194" s="257"/>
      <c r="P194" s="257"/>
      <c r="Q194" s="257"/>
      <c r="R194" s="257"/>
      <c r="S194" s="257"/>
      <c r="T194" s="257"/>
      <c r="U194" s="257"/>
      <c r="V194" s="257"/>
      <c r="W194" s="257"/>
      <c r="X194" s="257"/>
      <c r="Y194" s="257"/>
      <c r="Z194" s="258"/>
      <c r="AA194" s="85"/>
      <c r="AB194" s="27"/>
      <c r="AC194" s="85"/>
      <c r="AD194" s="27"/>
      <c r="AE194" s="85"/>
      <c r="AF194" s="27"/>
      <c r="AH194" s="292"/>
    </row>
    <row r="195" spans="4:34" outlineLevel="1">
      <c r="D195" s="83" t="str">
        <f>'Line Items'!D122</f>
        <v>Stations &amp; Retail</v>
      </c>
      <c r="E195" s="84"/>
      <c r="F195" s="150" t="str">
        <f t="shared" si="12"/>
        <v>£000s/FTE</v>
      </c>
      <c r="G195" s="257"/>
      <c r="H195" s="257"/>
      <c r="I195" s="257"/>
      <c r="J195" s="257"/>
      <c r="K195" s="257"/>
      <c r="L195" s="257"/>
      <c r="M195" s="257"/>
      <c r="N195" s="257"/>
      <c r="O195" s="257"/>
      <c r="P195" s="257"/>
      <c r="Q195" s="257"/>
      <c r="R195" s="257"/>
      <c r="S195" s="257"/>
      <c r="T195" s="257"/>
      <c r="U195" s="257"/>
      <c r="V195" s="257"/>
      <c r="W195" s="257"/>
      <c r="X195" s="257"/>
      <c r="Y195" s="257"/>
      <c r="Z195" s="258"/>
      <c r="AA195" s="85"/>
      <c r="AB195" s="27"/>
      <c r="AC195" s="85"/>
      <c r="AD195" s="27"/>
      <c r="AE195" s="85"/>
      <c r="AF195" s="27"/>
      <c r="AH195" s="292"/>
    </row>
    <row r="196" spans="4:34" outlineLevel="1">
      <c r="D196" s="83" t="str">
        <f>'Line Items'!D123</f>
        <v>Ticket Office</v>
      </c>
      <c r="E196" s="84"/>
      <c r="F196" s="150" t="str">
        <f t="shared" si="12"/>
        <v>£000s/FTE</v>
      </c>
      <c r="G196" s="257"/>
      <c r="H196" s="257"/>
      <c r="I196" s="257"/>
      <c r="J196" s="257"/>
      <c r="K196" s="257"/>
      <c r="L196" s="257"/>
      <c r="M196" s="257"/>
      <c r="N196" s="257"/>
      <c r="O196" s="257"/>
      <c r="P196" s="257"/>
      <c r="Q196" s="257"/>
      <c r="R196" s="257"/>
      <c r="S196" s="257"/>
      <c r="T196" s="257"/>
      <c r="U196" s="257"/>
      <c r="V196" s="257"/>
      <c r="W196" s="257"/>
      <c r="X196" s="257"/>
      <c r="Y196" s="257"/>
      <c r="Z196" s="258"/>
      <c r="AA196" s="85"/>
      <c r="AB196" s="27"/>
      <c r="AC196" s="85"/>
      <c r="AD196" s="27"/>
      <c r="AE196" s="85"/>
      <c r="AF196" s="27"/>
      <c r="AH196" s="292"/>
    </row>
    <row r="197" spans="4:34" outlineLevel="1">
      <c r="D197" s="83" t="str">
        <f>'Line Items'!D124</f>
        <v>Commercial Guards</v>
      </c>
      <c r="E197" s="84"/>
      <c r="F197" s="150" t="str">
        <f t="shared" si="12"/>
        <v>£000s/FTE</v>
      </c>
      <c r="G197" s="257"/>
      <c r="H197" s="257"/>
      <c r="I197" s="257"/>
      <c r="J197" s="257"/>
      <c r="K197" s="257"/>
      <c r="L197" s="257"/>
      <c r="M197" s="257"/>
      <c r="N197" s="257"/>
      <c r="O197" s="257"/>
      <c r="P197" s="257"/>
      <c r="Q197" s="257"/>
      <c r="R197" s="257"/>
      <c r="S197" s="257"/>
      <c r="T197" s="257"/>
      <c r="U197" s="257"/>
      <c r="V197" s="257"/>
      <c r="W197" s="257"/>
      <c r="X197" s="257"/>
      <c r="Y197" s="257"/>
      <c r="Z197" s="258"/>
      <c r="AA197" s="85"/>
      <c r="AB197" s="27"/>
      <c r="AC197" s="85"/>
      <c r="AD197" s="27"/>
      <c r="AE197" s="85"/>
      <c r="AF197" s="27"/>
      <c r="AH197" s="292"/>
    </row>
    <row r="198" spans="4:34" outlineLevel="1">
      <c r="D198" s="83" t="str">
        <f>'Line Items'!D125</f>
        <v>Drivers (Qualified)</v>
      </c>
      <c r="E198" s="84"/>
      <c r="F198" s="150" t="str">
        <f t="shared" si="12"/>
        <v>£000s/FTE</v>
      </c>
      <c r="G198" s="257"/>
      <c r="H198" s="257"/>
      <c r="I198" s="257"/>
      <c r="J198" s="257"/>
      <c r="K198" s="257"/>
      <c r="L198" s="257"/>
      <c r="M198" s="257"/>
      <c r="N198" s="257"/>
      <c r="O198" s="257"/>
      <c r="P198" s="257"/>
      <c r="Q198" s="257"/>
      <c r="R198" s="257"/>
      <c r="S198" s="257"/>
      <c r="T198" s="257"/>
      <c r="U198" s="257"/>
      <c r="V198" s="257"/>
      <c r="W198" s="257"/>
      <c r="X198" s="257"/>
      <c r="Y198" s="257"/>
      <c r="Z198" s="258"/>
      <c r="AA198" s="85"/>
      <c r="AB198" s="27"/>
      <c r="AC198" s="85"/>
      <c r="AD198" s="27"/>
      <c r="AE198" s="85"/>
      <c r="AF198" s="27"/>
      <c r="AH198" s="292"/>
    </row>
    <row r="199" spans="4:34" outlineLevel="1">
      <c r="D199" s="83" t="str">
        <f>'Line Items'!D126</f>
        <v>Guards</v>
      </c>
      <c r="E199" s="84"/>
      <c r="F199" s="150" t="str">
        <f t="shared" si="12"/>
        <v>£000s/FTE</v>
      </c>
      <c r="G199" s="257"/>
      <c r="H199" s="257"/>
      <c r="I199" s="257"/>
      <c r="J199" s="257"/>
      <c r="K199" s="257"/>
      <c r="L199" s="257"/>
      <c r="M199" s="257"/>
      <c r="N199" s="257"/>
      <c r="O199" s="257"/>
      <c r="P199" s="257"/>
      <c r="Q199" s="257"/>
      <c r="R199" s="257"/>
      <c r="S199" s="257"/>
      <c r="T199" s="257"/>
      <c r="U199" s="257"/>
      <c r="V199" s="257"/>
      <c r="W199" s="257"/>
      <c r="X199" s="257"/>
      <c r="Y199" s="257"/>
      <c r="Z199" s="258"/>
      <c r="AA199" s="85"/>
      <c r="AB199" s="27"/>
      <c r="AC199" s="85"/>
      <c r="AD199" s="27"/>
      <c r="AE199" s="85"/>
      <c r="AF199" s="27"/>
      <c r="AH199" s="292"/>
    </row>
    <row r="200" spans="4:34" outlineLevel="1">
      <c r="D200" s="83" t="str">
        <f>'Line Items'!D127</f>
        <v>Trainee Drivers</v>
      </c>
      <c r="E200" s="84"/>
      <c r="F200" s="150" t="str">
        <f t="shared" si="12"/>
        <v>£000s/FTE</v>
      </c>
      <c r="G200" s="257"/>
      <c r="H200" s="257"/>
      <c r="I200" s="257"/>
      <c r="J200" s="257"/>
      <c r="K200" s="257"/>
      <c r="L200" s="257"/>
      <c r="M200" s="257"/>
      <c r="N200" s="257"/>
      <c r="O200" s="257"/>
      <c r="P200" s="257"/>
      <c r="Q200" s="257"/>
      <c r="R200" s="257"/>
      <c r="S200" s="257"/>
      <c r="T200" s="257"/>
      <c r="U200" s="257"/>
      <c r="V200" s="257"/>
      <c r="W200" s="257"/>
      <c r="X200" s="257"/>
      <c r="Y200" s="257"/>
      <c r="Z200" s="258"/>
      <c r="AA200" s="85"/>
      <c r="AB200" s="27"/>
      <c r="AC200" s="85"/>
      <c r="AD200" s="27"/>
      <c r="AE200" s="85"/>
      <c r="AF200" s="27"/>
      <c r="AH200" s="292"/>
    </row>
    <row r="201" spans="4:34" outlineLevel="1">
      <c r="D201" s="83" t="str">
        <f>'Line Items'!D128</f>
        <v>Customer Experience Ambassador + VTO Agent</v>
      </c>
      <c r="E201" s="84"/>
      <c r="F201" s="150" t="str">
        <f t="shared" si="12"/>
        <v>£000s/FTE</v>
      </c>
      <c r="G201" s="257"/>
      <c r="H201" s="257"/>
      <c r="I201" s="257"/>
      <c r="J201" s="257"/>
      <c r="K201" s="257"/>
      <c r="L201" s="257"/>
      <c r="M201" s="257"/>
      <c r="N201" s="257"/>
      <c r="O201" s="257"/>
      <c r="P201" s="257"/>
      <c r="Q201" s="257"/>
      <c r="R201" s="257"/>
      <c r="S201" s="257"/>
      <c r="T201" s="257"/>
      <c r="U201" s="257"/>
      <c r="V201" s="257"/>
      <c r="W201" s="257"/>
      <c r="X201" s="257"/>
      <c r="Y201" s="257"/>
      <c r="Z201" s="258"/>
      <c r="AA201" s="85"/>
      <c r="AB201" s="27"/>
      <c r="AC201" s="85"/>
      <c r="AD201" s="27"/>
      <c r="AE201" s="85"/>
      <c r="AF201" s="27"/>
      <c r="AH201" s="292"/>
    </row>
    <row r="202" spans="4:34" outlineLevel="1">
      <c r="D202" s="83" t="str">
        <f>'Line Items'!D129</f>
        <v>Island Line</v>
      </c>
      <c r="E202" s="84"/>
      <c r="F202" s="150" t="str">
        <f t="shared" si="12"/>
        <v>£000s/FTE</v>
      </c>
      <c r="G202" s="257"/>
      <c r="H202" s="257"/>
      <c r="I202" s="257"/>
      <c r="J202" s="257"/>
      <c r="K202" s="257"/>
      <c r="L202" s="257"/>
      <c r="M202" s="257"/>
      <c r="N202" s="257"/>
      <c r="O202" s="257"/>
      <c r="P202" s="257"/>
      <c r="Q202" s="257"/>
      <c r="R202" s="257"/>
      <c r="S202" s="257"/>
      <c r="T202" s="257"/>
      <c r="U202" s="257"/>
      <c r="V202" s="257"/>
      <c r="W202" s="257"/>
      <c r="X202" s="257"/>
      <c r="Y202" s="257"/>
      <c r="Z202" s="258"/>
      <c r="AA202" s="85"/>
      <c r="AB202" s="27"/>
      <c r="AC202" s="85"/>
      <c r="AD202" s="27"/>
      <c r="AE202" s="85"/>
      <c r="AF202" s="27"/>
      <c r="AH202" s="292"/>
    </row>
    <row r="203" spans="4:34" outlineLevel="1">
      <c r="D203" s="83" t="str">
        <f>'Line Items'!D130</f>
        <v>[Staff Functions Line 27]</v>
      </c>
      <c r="E203" s="84"/>
      <c r="F203" s="150" t="str">
        <f t="shared" ref="F203:F208" si="13">F197</f>
        <v>£000s/FTE</v>
      </c>
      <c r="G203" s="257"/>
      <c r="H203" s="257"/>
      <c r="I203" s="257"/>
      <c r="J203" s="257"/>
      <c r="K203" s="257"/>
      <c r="L203" s="257"/>
      <c r="M203" s="257"/>
      <c r="N203" s="257"/>
      <c r="O203" s="257"/>
      <c r="P203" s="257"/>
      <c r="Q203" s="257"/>
      <c r="R203" s="257"/>
      <c r="S203" s="257"/>
      <c r="T203" s="257"/>
      <c r="U203" s="257"/>
      <c r="V203" s="257"/>
      <c r="W203" s="257"/>
      <c r="X203" s="257"/>
      <c r="Y203" s="257"/>
      <c r="Z203" s="258"/>
      <c r="AA203" s="85"/>
      <c r="AB203" s="27"/>
      <c r="AC203" s="85"/>
      <c r="AD203" s="27"/>
      <c r="AE203" s="85"/>
      <c r="AF203" s="27"/>
      <c r="AH203" s="293"/>
    </row>
    <row r="204" spans="4:34" outlineLevel="1">
      <c r="D204" s="83" t="str">
        <f>'Line Items'!D131</f>
        <v>[Staff Functions Line 28]</v>
      </c>
      <c r="E204" s="84"/>
      <c r="F204" s="150" t="str">
        <f t="shared" si="13"/>
        <v>£000s/FTE</v>
      </c>
      <c r="G204" s="257"/>
      <c r="H204" s="257"/>
      <c r="I204" s="257"/>
      <c r="J204" s="257"/>
      <c r="K204" s="257"/>
      <c r="L204" s="257"/>
      <c r="M204" s="257"/>
      <c r="N204" s="257"/>
      <c r="O204" s="257"/>
      <c r="P204" s="257"/>
      <c r="Q204" s="257"/>
      <c r="R204" s="257"/>
      <c r="S204" s="257"/>
      <c r="T204" s="257"/>
      <c r="U204" s="257"/>
      <c r="V204" s="257"/>
      <c r="W204" s="257"/>
      <c r="X204" s="257"/>
      <c r="Y204" s="257"/>
      <c r="Z204" s="258"/>
      <c r="AA204" s="85"/>
      <c r="AB204" s="27"/>
      <c r="AC204" s="85"/>
      <c r="AD204" s="27"/>
      <c r="AE204" s="85"/>
      <c r="AF204" s="27"/>
      <c r="AH204" s="293"/>
    </row>
    <row r="205" spans="4:34" outlineLevel="1">
      <c r="D205" s="83" t="str">
        <f>'Line Items'!D132</f>
        <v>[Staff Functions Line 29]</v>
      </c>
      <c r="E205" s="84"/>
      <c r="F205" s="150" t="str">
        <f t="shared" si="13"/>
        <v>£000s/FTE</v>
      </c>
      <c r="G205" s="257"/>
      <c r="H205" s="257"/>
      <c r="I205" s="257"/>
      <c r="J205" s="257"/>
      <c r="K205" s="257"/>
      <c r="L205" s="257"/>
      <c r="M205" s="257"/>
      <c r="N205" s="257"/>
      <c r="O205" s="257"/>
      <c r="P205" s="257"/>
      <c r="Q205" s="257"/>
      <c r="R205" s="257"/>
      <c r="S205" s="257"/>
      <c r="T205" s="257"/>
      <c r="U205" s="257"/>
      <c r="V205" s="257"/>
      <c r="W205" s="257"/>
      <c r="X205" s="257"/>
      <c r="Y205" s="257"/>
      <c r="Z205" s="258"/>
      <c r="AA205" s="85"/>
      <c r="AB205" s="27"/>
      <c r="AC205" s="85"/>
      <c r="AD205" s="27"/>
      <c r="AE205" s="85"/>
      <c r="AF205" s="27"/>
      <c r="AH205" s="293"/>
    </row>
    <row r="206" spans="4:34" outlineLevel="1">
      <c r="D206" s="83" t="str">
        <f>'Line Items'!D133</f>
        <v>[Staff Functions Line 30]</v>
      </c>
      <c r="E206" s="84"/>
      <c r="F206" s="150" t="str">
        <f t="shared" si="13"/>
        <v>£000s/FTE</v>
      </c>
      <c r="G206" s="257"/>
      <c r="H206" s="257"/>
      <c r="I206" s="257"/>
      <c r="J206" s="257"/>
      <c r="K206" s="257"/>
      <c r="L206" s="257"/>
      <c r="M206" s="257"/>
      <c r="N206" s="257"/>
      <c r="O206" s="257"/>
      <c r="P206" s="257"/>
      <c r="Q206" s="257"/>
      <c r="R206" s="257"/>
      <c r="S206" s="257"/>
      <c r="T206" s="257"/>
      <c r="U206" s="257"/>
      <c r="V206" s="257"/>
      <c r="W206" s="257"/>
      <c r="X206" s="257"/>
      <c r="Y206" s="257"/>
      <c r="Z206" s="258"/>
      <c r="AA206" s="85"/>
      <c r="AB206" s="27"/>
      <c r="AC206" s="85"/>
      <c r="AD206" s="27"/>
      <c r="AE206" s="85"/>
      <c r="AF206" s="27"/>
      <c r="AH206" s="293"/>
    </row>
    <row r="207" spans="4:34" outlineLevel="1">
      <c r="D207" s="83" t="str">
        <f>'Line Items'!D134</f>
        <v>[Staff Functions Line 31]</v>
      </c>
      <c r="E207" s="84"/>
      <c r="F207" s="150" t="str">
        <f t="shared" si="13"/>
        <v>£000s/FTE</v>
      </c>
      <c r="G207" s="257"/>
      <c r="H207" s="257"/>
      <c r="I207" s="257"/>
      <c r="J207" s="257"/>
      <c r="K207" s="257"/>
      <c r="L207" s="257"/>
      <c r="M207" s="257"/>
      <c r="N207" s="257"/>
      <c r="O207" s="257"/>
      <c r="P207" s="257"/>
      <c r="Q207" s="257"/>
      <c r="R207" s="257"/>
      <c r="S207" s="257"/>
      <c r="T207" s="257"/>
      <c r="U207" s="257"/>
      <c r="V207" s="257"/>
      <c r="W207" s="257"/>
      <c r="X207" s="257"/>
      <c r="Y207" s="257"/>
      <c r="Z207" s="258"/>
      <c r="AA207" s="85"/>
      <c r="AB207" s="27"/>
      <c r="AC207" s="85"/>
      <c r="AD207" s="27"/>
      <c r="AE207" s="85"/>
      <c r="AF207" s="27"/>
      <c r="AH207" s="293"/>
    </row>
    <row r="208" spans="4:34" outlineLevel="1">
      <c r="D208" s="83" t="str">
        <f>'Line Items'!D135</f>
        <v>[Staff Functions Line 32]</v>
      </c>
      <c r="E208" s="84"/>
      <c r="F208" s="150" t="str">
        <f t="shared" si="13"/>
        <v>£000s/FTE</v>
      </c>
      <c r="G208" s="257"/>
      <c r="H208" s="257"/>
      <c r="I208" s="257"/>
      <c r="J208" s="257"/>
      <c r="K208" s="257"/>
      <c r="L208" s="257"/>
      <c r="M208" s="257"/>
      <c r="N208" s="257"/>
      <c r="O208" s="257"/>
      <c r="P208" s="257"/>
      <c r="Q208" s="257"/>
      <c r="R208" s="257"/>
      <c r="S208" s="257"/>
      <c r="T208" s="257"/>
      <c r="U208" s="257"/>
      <c r="V208" s="257"/>
      <c r="W208" s="257"/>
      <c r="X208" s="257"/>
      <c r="Y208" s="257"/>
      <c r="Z208" s="258"/>
      <c r="AA208" s="85"/>
      <c r="AB208" s="27"/>
      <c r="AC208" s="85"/>
      <c r="AD208" s="27"/>
      <c r="AE208" s="85"/>
      <c r="AF208" s="27"/>
      <c r="AH208" s="293"/>
    </row>
    <row r="209" spans="2:34" outlineLevel="1">
      <c r="D209" s="83" t="str">
        <f>'Line Items'!D136</f>
        <v>[Staff Functions Line 33]</v>
      </c>
      <c r="E209" s="84"/>
      <c r="F209" s="150" t="str">
        <f t="shared" si="12"/>
        <v>£000s/FTE</v>
      </c>
      <c r="G209" s="257"/>
      <c r="H209" s="257"/>
      <c r="I209" s="257"/>
      <c r="J209" s="257"/>
      <c r="K209" s="257"/>
      <c r="L209" s="257"/>
      <c r="M209" s="257"/>
      <c r="N209" s="257"/>
      <c r="O209" s="257"/>
      <c r="P209" s="257"/>
      <c r="Q209" s="257"/>
      <c r="R209" s="257"/>
      <c r="S209" s="257"/>
      <c r="T209" s="257"/>
      <c r="U209" s="257"/>
      <c r="V209" s="257"/>
      <c r="W209" s="257"/>
      <c r="X209" s="257"/>
      <c r="Y209" s="257"/>
      <c r="Z209" s="258"/>
      <c r="AA209" s="85"/>
      <c r="AB209" s="27"/>
      <c r="AC209" s="85"/>
      <c r="AD209" s="27"/>
      <c r="AE209" s="85"/>
      <c r="AF209" s="27"/>
      <c r="AH209" s="293"/>
    </row>
    <row r="210" spans="2:34" outlineLevel="1">
      <c r="D210" s="83" t="str">
        <f>'Line Items'!D137</f>
        <v>[Staff Functions Line 34]</v>
      </c>
      <c r="E210" s="84"/>
      <c r="F210" s="150" t="str">
        <f t="shared" si="12"/>
        <v>£000s/FTE</v>
      </c>
      <c r="G210" s="257"/>
      <c r="H210" s="257"/>
      <c r="I210" s="257"/>
      <c r="J210" s="257"/>
      <c r="K210" s="257"/>
      <c r="L210" s="257"/>
      <c r="M210" s="257"/>
      <c r="N210" s="257"/>
      <c r="O210" s="257"/>
      <c r="P210" s="257"/>
      <c r="Q210" s="257"/>
      <c r="R210" s="257"/>
      <c r="S210" s="257"/>
      <c r="T210" s="257"/>
      <c r="U210" s="257"/>
      <c r="V210" s="257"/>
      <c r="W210" s="257"/>
      <c r="X210" s="257"/>
      <c r="Y210" s="257"/>
      <c r="Z210" s="258"/>
      <c r="AA210" s="85"/>
      <c r="AB210" s="27"/>
      <c r="AC210" s="85"/>
      <c r="AD210" s="27"/>
      <c r="AE210" s="85"/>
      <c r="AF210" s="27"/>
      <c r="AH210" s="293"/>
    </row>
    <row r="211" spans="2:34" outlineLevel="1">
      <c r="D211" s="108" t="str">
        <f>'Line Items'!D138</f>
        <v>[Staff Functions Line 35]</v>
      </c>
      <c r="E211" s="110"/>
      <c r="F211" s="164" t="str">
        <f t="shared" si="12"/>
        <v>£000s/FTE</v>
      </c>
      <c r="G211" s="260"/>
      <c r="H211" s="260"/>
      <c r="I211" s="260"/>
      <c r="J211" s="260"/>
      <c r="K211" s="260"/>
      <c r="L211" s="260"/>
      <c r="M211" s="260"/>
      <c r="N211" s="260"/>
      <c r="O211" s="260"/>
      <c r="P211" s="260"/>
      <c r="Q211" s="260"/>
      <c r="R211" s="260"/>
      <c r="S211" s="260"/>
      <c r="T211" s="260"/>
      <c r="U211" s="260"/>
      <c r="V211" s="260"/>
      <c r="W211" s="260"/>
      <c r="X211" s="260"/>
      <c r="Y211" s="260"/>
      <c r="Z211" s="261"/>
      <c r="AA211" s="85"/>
      <c r="AB211" s="29"/>
      <c r="AC211" s="85"/>
      <c r="AD211" s="29"/>
      <c r="AE211" s="85"/>
      <c r="AF211" s="29"/>
      <c r="AH211" s="294"/>
    </row>
    <row r="212" spans="2:34" outlineLevel="1">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row>
    <row r="213" spans="2:34" outlineLevel="1">
      <c r="D213" s="262" t="str">
        <f>"Average "&amp;B175</f>
        <v>Average National Insurance Cost per FTE</v>
      </c>
      <c r="E213" s="263"/>
      <c r="F213" s="264" t="str">
        <f>F211</f>
        <v>£000s/FTE</v>
      </c>
      <c r="G213" s="265">
        <f>IF(G$53=0,0,SUMPRODUCT(G177:G211,G$17:G$51)/G$53)</f>
        <v>0</v>
      </c>
      <c r="H213" s="265">
        <f t="shared" ref="H213:Z213" si="14">IF(H$53=0,0,SUMPRODUCT(H177:H211,H$17:H$51)/H$53)</f>
        <v>0</v>
      </c>
      <c r="I213" s="265">
        <f t="shared" si="14"/>
        <v>0</v>
      </c>
      <c r="J213" s="265">
        <f t="shared" si="14"/>
        <v>0</v>
      </c>
      <c r="K213" s="265">
        <f t="shared" si="14"/>
        <v>0</v>
      </c>
      <c r="L213" s="265">
        <f t="shared" si="14"/>
        <v>0</v>
      </c>
      <c r="M213" s="265">
        <f t="shared" si="14"/>
        <v>0</v>
      </c>
      <c r="N213" s="265">
        <f t="shared" si="14"/>
        <v>0</v>
      </c>
      <c r="O213" s="265">
        <f t="shared" si="14"/>
        <v>0</v>
      </c>
      <c r="P213" s="265">
        <f t="shared" si="14"/>
        <v>0</v>
      </c>
      <c r="Q213" s="265">
        <f t="shared" si="14"/>
        <v>0</v>
      </c>
      <c r="R213" s="265">
        <f t="shared" si="14"/>
        <v>0</v>
      </c>
      <c r="S213" s="265">
        <f t="shared" si="14"/>
        <v>0</v>
      </c>
      <c r="T213" s="265">
        <f t="shared" si="14"/>
        <v>0</v>
      </c>
      <c r="U213" s="265">
        <f t="shared" si="14"/>
        <v>0</v>
      </c>
      <c r="V213" s="265">
        <f t="shared" si="14"/>
        <v>0</v>
      </c>
      <c r="W213" s="265">
        <f t="shared" si="14"/>
        <v>0</v>
      </c>
      <c r="X213" s="265">
        <f t="shared" si="14"/>
        <v>0</v>
      </c>
      <c r="Y213" s="265">
        <f t="shared" si="14"/>
        <v>0</v>
      </c>
      <c r="Z213" s="265">
        <f t="shared" si="14"/>
        <v>0</v>
      </c>
      <c r="AA213" s="85"/>
      <c r="AB213" s="267">
        <f>IF(AB$53=0,0,SUMPRODUCT(AB177:AB211,AB$17:AB$51)/AB$53)</f>
        <v>0</v>
      </c>
      <c r="AC213" s="85"/>
      <c r="AD213" s="267">
        <f>IF(AD$53=0,0,SUMPRODUCT(AD177:AD211,AD$17:AD$51)/AD$53)</f>
        <v>0</v>
      </c>
      <c r="AE213" s="85"/>
      <c r="AF213" s="267">
        <f>IF(AF$53=0,0,SUMPRODUCT(AF177:AF211,AF$17:AF$51)/AF$53)</f>
        <v>0</v>
      </c>
      <c r="AH213" s="268"/>
    </row>
    <row r="215" spans="2:34" ht="15">
      <c r="B215" s="99" t="s">
        <v>931</v>
      </c>
      <c r="C215" s="99"/>
      <c r="D215" s="249"/>
      <c r="E215" s="24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row>
    <row r="216" spans="2:34" outlineLevel="1"/>
    <row r="217" spans="2:34" outlineLevel="1">
      <c r="D217" s="235" t="str">
        <f>'Line Items'!D104</f>
        <v>Control</v>
      </c>
      <c r="E217" s="251"/>
      <c r="F217" s="252" t="s">
        <v>927</v>
      </c>
      <c r="G217" s="296">
        <f t="shared" ref="G217:Z229" si="15">SUM(G57,G97,G137,G177)</f>
        <v>0</v>
      </c>
      <c r="H217" s="296">
        <f t="shared" si="15"/>
        <v>0</v>
      </c>
      <c r="I217" s="296">
        <f t="shared" si="15"/>
        <v>0</v>
      </c>
      <c r="J217" s="296">
        <f t="shared" si="15"/>
        <v>0</v>
      </c>
      <c r="K217" s="296">
        <f t="shared" si="15"/>
        <v>0</v>
      </c>
      <c r="L217" s="296">
        <f t="shared" si="15"/>
        <v>0</v>
      </c>
      <c r="M217" s="296">
        <f t="shared" si="15"/>
        <v>0</v>
      </c>
      <c r="N217" s="296">
        <f t="shared" si="15"/>
        <v>0</v>
      </c>
      <c r="O217" s="296">
        <f t="shared" si="15"/>
        <v>0</v>
      </c>
      <c r="P217" s="296">
        <f t="shared" si="15"/>
        <v>0</v>
      </c>
      <c r="Q217" s="296">
        <f t="shared" si="15"/>
        <v>0</v>
      </c>
      <c r="R217" s="296">
        <f t="shared" si="15"/>
        <v>0</v>
      </c>
      <c r="S217" s="296">
        <f t="shared" si="15"/>
        <v>0</v>
      </c>
      <c r="T217" s="296">
        <f t="shared" si="15"/>
        <v>0</v>
      </c>
      <c r="U217" s="296">
        <f t="shared" si="15"/>
        <v>0</v>
      </c>
      <c r="V217" s="296">
        <f t="shared" si="15"/>
        <v>0</v>
      </c>
      <c r="W217" s="296">
        <f t="shared" si="15"/>
        <v>0</v>
      </c>
      <c r="X217" s="296">
        <f t="shared" si="15"/>
        <v>0</v>
      </c>
      <c r="Y217" s="296">
        <f t="shared" si="15"/>
        <v>0</v>
      </c>
      <c r="Z217" s="297">
        <f t="shared" si="15"/>
        <v>0</v>
      </c>
      <c r="AA217" s="85"/>
      <c r="AB217" s="298">
        <f t="shared" ref="AB217:AB251" si="16">SUM(AB57,AB97,AB137,AB177)</f>
        <v>0</v>
      </c>
      <c r="AC217" s="85"/>
      <c r="AD217" s="298">
        <f t="shared" ref="AD217:AD251" si="17">SUM(AD57,AD97,AD137,AD177)</f>
        <v>0</v>
      </c>
      <c r="AE217" s="85"/>
      <c r="AF217" s="298">
        <f t="shared" ref="AF217:AF251" si="18">SUM(AF57,AF97,AF137,AF177)</f>
        <v>0</v>
      </c>
      <c r="AH217" s="299"/>
    </row>
    <row r="218" spans="2:34" outlineLevel="1">
      <c r="D218" s="83" t="str">
        <f>'Line Items'!D105</f>
        <v>Depot</v>
      </c>
      <c r="E218" s="84"/>
      <c r="F218" s="150" t="str">
        <f>F217</f>
        <v>£000s/FTE</v>
      </c>
      <c r="G218" s="85">
        <f t="shared" si="15"/>
        <v>0</v>
      </c>
      <c r="H218" s="85">
        <f t="shared" si="15"/>
        <v>0</v>
      </c>
      <c r="I218" s="85">
        <f t="shared" si="15"/>
        <v>0</v>
      </c>
      <c r="J218" s="85">
        <f t="shared" si="15"/>
        <v>0</v>
      </c>
      <c r="K218" s="85">
        <f t="shared" si="15"/>
        <v>0</v>
      </c>
      <c r="L218" s="85">
        <f t="shared" si="15"/>
        <v>0</v>
      </c>
      <c r="M218" s="85">
        <f t="shared" si="15"/>
        <v>0</v>
      </c>
      <c r="N218" s="85">
        <f t="shared" si="15"/>
        <v>0</v>
      </c>
      <c r="O218" s="85">
        <f t="shared" si="15"/>
        <v>0</v>
      </c>
      <c r="P218" s="85">
        <f t="shared" si="15"/>
        <v>0</v>
      </c>
      <c r="Q218" s="85">
        <f t="shared" si="15"/>
        <v>0</v>
      </c>
      <c r="R218" s="85">
        <f t="shared" si="15"/>
        <v>0</v>
      </c>
      <c r="S218" s="85">
        <f t="shared" si="15"/>
        <v>0</v>
      </c>
      <c r="T218" s="85">
        <f t="shared" si="15"/>
        <v>0</v>
      </c>
      <c r="U218" s="85">
        <f t="shared" si="15"/>
        <v>0</v>
      </c>
      <c r="V218" s="85">
        <f t="shared" si="15"/>
        <v>0</v>
      </c>
      <c r="W218" s="85">
        <f t="shared" si="15"/>
        <v>0</v>
      </c>
      <c r="X218" s="85">
        <f t="shared" si="15"/>
        <v>0</v>
      </c>
      <c r="Y218" s="85">
        <f t="shared" si="15"/>
        <v>0</v>
      </c>
      <c r="Z218" s="274">
        <f t="shared" si="15"/>
        <v>0</v>
      </c>
      <c r="AA218" s="85"/>
      <c r="AB218" s="275">
        <f t="shared" si="16"/>
        <v>0</v>
      </c>
      <c r="AC218" s="85"/>
      <c r="AD218" s="275">
        <f t="shared" si="17"/>
        <v>0</v>
      </c>
      <c r="AE218" s="85"/>
      <c r="AF218" s="275">
        <f t="shared" si="18"/>
        <v>0</v>
      </c>
      <c r="AH218" s="300"/>
    </row>
    <row r="219" spans="2:34" outlineLevel="1">
      <c r="D219" s="83" t="str">
        <f>'Line Items'!D106</f>
        <v>Engineering</v>
      </c>
      <c r="E219" s="84"/>
      <c r="F219" s="150" t="str">
        <f t="shared" ref="F219:F251" si="19">F218</f>
        <v>£000s/FTE</v>
      </c>
      <c r="G219" s="85">
        <f t="shared" si="15"/>
        <v>0</v>
      </c>
      <c r="H219" s="85">
        <f t="shared" si="15"/>
        <v>0</v>
      </c>
      <c r="I219" s="85">
        <f t="shared" si="15"/>
        <v>0</v>
      </c>
      <c r="J219" s="85">
        <f t="shared" si="15"/>
        <v>0</v>
      </c>
      <c r="K219" s="85">
        <f t="shared" si="15"/>
        <v>0</v>
      </c>
      <c r="L219" s="85">
        <f t="shared" si="15"/>
        <v>0</v>
      </c>
      <c r="M219" s="85">
        <f t="shared" si="15"/>
        <v>0</v>
      </c>
      <c r="N219" s="85">
        <f t="shared" si="15"/>
        <v>0</v>
      </c>
      <c r="O219" s="85">
        <f t="shared" si="15"/>
        <v>0</v>
      </c>
      <c r="P219" s="85">
        <f t="shared" si="15"/>
        <v>0</v>
      </c>
      <c r="Q219" s="85">
        <f t="shared" si="15"/>
        <v>0</v>
      </c>
      <c r="R219" s="85">
        <f t="shared" si="15"/>
        <v>0</v>
      </c>
      <c r="S219" s="85">
        <f t="shared" si="15"/>
        <v>0</v>
      </c>
      <c r="T219" s="85">
        <f t="shared" si="15"/>
        <v>0</v>
      </c>
      <c r="U219" s="85">
        <f t="shared" si="15"/>
        <v>0</v>
      </c>
      <c r="V219" s="85">
        <f t="shared" si="15"/>
        <v>0</v>
      </c>
      <c r="W219" s="85">
        <f t="shared" si="15"/>
        <v>0</v>
      </c>
      <c r="X219" s="85">
        <f t="shared" si="15"/>
        <v>0</v>
      </c>
      <c r="Y219" s="85">
        <f t="shared" si="15"/>
        <v>0</v>
      </c>
      <c r="Z219" s="274">
        <f t="shared" si="15"/>
        <v>0</v>
      </c>
      <c r="AA219" s="85"/>
      <c r="AB219" s="275">
        <f t="shared" si="16"/>
        <v>0</v>
      </c>
      <c r="AC219" s="85"/>
      <c r="AD219" s="275">
        <f t="shared" si="17"/>
        <v>0</v>
      </c>
      <c r="AE219" s="85"/>
      <c r="AF219" s="275">
        <f t="shared" si="18"/>
        <v>0</v>
      </c>
      <c r="AH219" s="300"/>
    </row>
    <row r="220" spans="2:34" outlineLevel="1">
      <c r="D220" s="83" t="str">
        <f>'Line Items'!D107</f>
        <v>Performance</v>
      </c>
      <c r="E220" s="84"/>
      <c r="F220" s="150" t="str">
        <f t="shared" si="19"/>
        <v>£000s/FTE</v>
      </c>
      <c r="G220" s="85">
        <f t="shared" si="15"/>
        <v>0</v>
      </c>
      <c r="H220" s="85">
        <f t="shared" si="15"/>
        <v>0</v>
      </c>
      <c r="I220" s="85">
        <f t="shared" si="15"/>
        <v>0</v>
      </c>
      <c r="J220" s="85">
        <f t="shared" si="15"/>
        <v>0</v>
      </c>
      <c r="K220" s="85">
        <f t="shared" si="15"/>
        <v>0</v>
      </c>
      <c r="L220" s="85">
        <f t="shared" si="15"/>
        <v>0</v>
      </c>
      <c r="M220" s="85">
        <f t="shared" si="15"/>
        <v>0</v>
      </c>
      <c r="N220" s="85">
        <f t="shared" si="15"/>
        <v>0</v>
      </c>
      <c r="O220" s="85">
        <f t="shared" si="15"/>
        <v>0</v>
      </c>
      <c r="P220" s="85">
        <f t="shared" si="15"/>
        <v>0</v>
      </c>
      <c r="Q220" s="85">
        <f t="shared" si="15"/>
        <v>0</v>
      </c>
      <c r="R220" s="85">
        <f t="shared" si="15"/>
        <v>0</v>
      </c>
      <c r="S220" s="85">
        <f t="shared" si="15"/>
        <v>0</v>
      </c>
      <c r="T220" s="85">
        <f t="shared" si="15"/>
        <v>0</v>
      </c>
      <c r="U220" s="85">
        <f t="shared" si="15"/>
        <v>0</v>
      </c>
      <c r="V220" s="85">
        <f t="shared" si="15"/>
        <v>0</v>
      </c>
      <c r="W220" s="85">
        <f t="shared" si="15"/>
        <v>0</v>
      </c>
      <c r="X220" s="85">
        <f t="shared" si="15"/>
        <v>0</v>
      </c>
      <c r="Y220" s="85">
        <f t="shared" si="15"/>
        <v>0</v>
      </c>
      <c r="Z220" s="274">
        <f t="shared" si="15"/>
        <v>0</v>
      </c>
      <c r="AA220" s="85"/>
      <c r="AB220" s="275">
        <f t="shared" si="16"/>
        <v>0</v>
      </c>
      <c r="AC220" s="85"/>
      <c r="AD220" s="275">
        <f t="shared" si="17"/>
        <v>0</v>
      </c>
      <c r="AE220" s="85"/>
      <c r="AF220" s="275">
        <f t="shared" si="18"/>
        <v>0</v>
      </c>
      <c r="AH220" s="300"/>
    </row>
    <row r="221" spans="2:34" outlineLevel="1">
      <c r="D221" s="83" t="str">
        <f>'Line Items'!D108</f>
        <v>Commercial</v>
      </c>
      <c r="E221" s="84"/>
      <c r="F221" s="150" t="str">
        <f t="shared" si="19"/>
        <v>£000s/FTE</v>
      </c>
      <c r="G221" s="85">
        <f t="shared" si="15"/>
        <v>0</v>
      </c>
      <c r="H221" s="85">
        <f t="shared" si="15"/>
        <v>0</v>
      </c>
      <c r="I221" s="85">
        <f t="shared" si="15"/>
        <v>0</v>
      </c>
      <c r="J221" s="85">
        <f t="shared" si="15"/>
        <v>0</v>
      </c>
      <c r="K221" s="85">
        <f t="shared" si="15"/>
        <v>0</v>
      </c>
      <c r="L221" s="85">
        <f t="shared" si="15"/>
        <v>0</v>
      </c>
      <c r="M221" s="85">
        <f t="shared" si="15"/>
        <v>0</v>
      </c>
      <c r="N221" s="85">
        <f t="shared" si="15"/>
        <v>0</v>
      </c>
      <c r="O221" s="85">
        <f t="shared" si="15"/>
        <v>0</v>
      </c>
      <c r="P221" s="85">
        <f t="shared" si="15"/>
        <v>0</v>
      </c>
      <c r="Q221" s="85">
        <f t="shared" si="15"/>
        <v>0</v>
      </c>
      <c r="R221" s="85">
        <f t="shared" si="15"/>
        <v>0</v>
      </c>
      <c r="S221" s="85">
        <f t="shared" si="15"/>
        <v>0</v>
      </c>
      <c r="T221" s="85">
        <f t="shared" si="15"/>
        <v>0</v>
      </c>
      <c r="U221" s="85">
        <f t="shared" si="15"/>
        <v>0</v>
      </c>
      <c r="V221" s="85">
        <f t="shared" si="15"/>
        <v>0</v>
      </c>
      <c r="W221" s="85">
        <f t="shared" si="15"/>
        <v>0</v>
      </c>
      <c r="X221" s="85">
        <f t="shared" si="15"/>
        <v>0</v>
      </c>
      <c r="Y221" s="85">
        <f t="shared" si="15"/>
        <v>0</v>
      </c>
      <c r="Z221" s="274">
        <f t="shared" si="15"/>
        <v>0</v>
      </c>
      <c r="AA221" s="85"/>
      <c r="AB221" s="275">
        <f t="shared" si="16"/>
        <v>0</v>
      </c>
      <c r="AC221" s="85"/>
      <c r="AD221" s="275">
        <f t="shared" si="17"/>
        <v>0</v>
      </c>
      <c r="AE221" s="85"/>
      <c r="AF221" s="275">
        <f t="shared" si="18"/>
        <v>0</v>
      </c>
      <c r="AH221" s="300"/>
    </row>
    <row r="222" spans="2:34" outlineLevel="1">
      <c r="D222" s="83" t="str">
        <f>'Line Items'!D109</f>
        <v>Communications &amp; Marketing</v>
      </c>
      <c r="E222" s="84"/>
      <c r="F222" s="150" t="str">
        <f t="shared" si="19"/>
        <v>£000s/FTE</v>
      </c>
      <c r="G222" s="85">
        <f t="shared" si="15"/>
        <v>0</v>
      </c>
      <c r="H222" s="85">
        <f t="shared" si="15"/>
        <v>0</v>
      </c>
      <c r="I222" s="85">
        <f t="shared" si="15"/>
        <v>0</v>
      </c>
      <c r="J222" s="85">
        <f t="shared" si="15"/>
        <v>0</v>
      </c>
      <c r="K222" s="85">
        <f t="shared" si="15"/>
        <v>0</v>
      </c>
      <c r="L222" s="85">
        <f t="shared" si="15"/>
        <v>0</v>
      </c>
      <c r="M222" s="85">
        <f t="shared" si="15"/>
        <v>0</v>
      </c>
      <c r="N222" s="85">
        <f t="shared" si="15"/>
        <v>0</v>
      </c>
      <c r="O222" s="85">
        <f t="shared" si="15"/>
        <v>0</v>
      </c>
      <c r="P222" s="85">
        <f t="shared" si="15"/>
        <v>0</v>
      </c>
      <c r="Q222" s="85">
        <f t="shared" si="15"/>
        <v>0</v>
      </c>
      <c r="R222" s="85">
        <f t="shared" si="15"/>
        <v>0</v>
      </c>
      <c r="S222" s="85">
        <f t="shared" si="15"/>
        <v>0</v>
      </c>
      <c r="T222" s="85">
        <f t="shared" si="15"/>
        <v>0</v>
      </c>
      <c r="U222" s="85">
        <f t="shared" si="15"/>
        <v>0</v>
      </c>
      <c r="V222" s="85">
        <f t="shared" si="15"/>
        <v>0</v>
      </c>
      <c r="W222" s="85">
        <f t="shared" si="15"/>
        <v>0</v>
      </c>
      <c r="X222" s="85">
        <f t="shared" si="15"/>
        <v>0</v>
      </c>
      <c r="Y222" s="85">
        <f t="shared" si="15"/>
        <v>0</v>
      </c>
      <c r="Z222" s="274">
        <f t="shared" si="15"/>
        <v>0</v>
      </c>
      <c r="AA222" s="85"/>
      <c r="AB222" s="275">
        <f t="shared" si="16"/>
        <v>0</v>
      </c>
      <c r="AC222" s="85"/>
      <c r="AD222" s="275">
        <f t="shared" si="17"/>
        <v>0</v>
      </c>
      <c r="AE222" s="85"/>
      <c r="AF222" s="275">
        <f t="shared" si="18"/>
        <v>0</v>
      </c>
      <c r="AH222" s="300"/>
    </row>
    <row r="223" spans="2:34" outlineLevel="1">
      <c r="D223" s="83" t="str">
        <f>'Line Items'!D110</f>
        <v>CSC</v>
      </c>
      <c r="E223" s="84"/>
      <c r="F223" s="150" t="str">
        <f t="shared" si="19"/>
        <v>£000s/FTE</v>
      </c>
      <c r="G223" s="85">
        <f t="shared" si="15"/>
        <v>0</v>
      </c>
      <c r="H223" s="85">
        <f t="shared" si="15"/>
        <v>0</v>
      </c>
      <c r="I223" s="85">
        <f t="shared" si="15"/>
        <v>0</v>
      </c>
      <c r="J223" s="85">
        <f t="shared" si="15"/>
        <v>0</v>
      </c>
      <c r="K223" s="85">
        <f t="shared" si="15"/>
        <v>0</v>
      </c>
      <c r="L223" s="85">
        <f t="shared" si="15"/>
        <v>0</v>
      </c>
      <c r="M223" s="85">
        <f t="shared" si="15"/>
        <v>0</v>
      </c>
      <c r="N223" s="85">
        <f t="shared" si="15"/>
        <v>0</v>
      </c>
      <c r="O223" s="85">
        <f t="shared" si="15"/>
        <v>0</v>
      </c>
      <c r="P223" s="85">
        <f t="shared" si="15"/>
        <v>0</v>
      </c>
      <c r="Q223" s="85">
        <f t="shared" si="15"/>
        <v>0</v>
      </c>
      <c r="R223" s="85">
        <f t="shared" si="15"/>
        <v>0</v>
      </c>
      <c r="S223" s="85">
        <f t="shared" si="15"/>
        <v>0</v>
      </c>
      <c r="T223" s="85">
        <f t="shared" si="15"/>
        <v>0</v>
      </c>
      <c r="U223" s="85">
        <f t="shared" si="15"/>
        <v>0</v>
      </c>
      <c r="V223" s="85">
        <f t="shared" si="15"/>
        <v>0</v>
      </c>
      <c r="W223" s="85">
        <f t="shared" si="15"/>
        <v>0</v>
      </c>
      <c r="X223" s="85">
        <f t="shared" si="15"/>
        <v>0</v>
      </c>
      <c r="Y223" s="85">
        <f t="shared" si="15"/>
        <v>0</v>
      </c>
      <c r="Z223" s="274">
        <f t="shared" si="15"/>
        <v>0</v>
      </c>
      <c r="AA223" s="85"/>
      <c r="AB223" s="275">
        <f t="shared" si="16"/>
        <v>0</v>
      </c>
      <c r="AC223" s="85"/>
      <c r="AD223" s="275">
        <f t="shared" si="17"/>
        <v>0</v>
      </c>
      <c r="AE223" s="85"/>
      <c r="AF223" s="275">
        <f t="shared" si="18"/>
        <v>0</v>
      </c>
      <c r="AH223" s="300"/>
    </row>
    <row r="224" spans="2:34" outlineLevel="1">
      <c r="D224" s="83" t="str">
        <f>'Line Items'!D111</f>
        <v>Directors</v>
      </c>
      <c r="E224" s="84"/>
      <c r="F224" s="150" t="str">
        <f t="shared" si="19"/>
        <v>£000s/FTE</v>
      </c>
      <c r="G224" s="85">
        <f t="shared" si="15"/>
        <v>0</v>
      </c>
      <c r="H224" s="85">
        <f t="shared" si="15"/>
        <v>0</v>
      </c>
      <c r="I224" s="85">
        <f t="shared" si="15"/>
        <v>0</v>
      </c>
      <c r="J224" s="85">
        <f t="shared" si="15"/>
        <v>0</v>
      </c>
      <c r="K224" s="85">
        <f t="shared" si="15"/>
        <v>0</v>
      </c>
      <c r="L224" s="85">
        <f t="shared" si="15"/>
        <v>0</v>
      </c>
      <c r="M224" s="85">
        <f t="shared" si="15"/>
        <v>0</v>
      </c>
      <c r="N224" s="85">
        <f t="shared" si="15"/>
        <v>0</v>
      </c>
      <c r="O224" s="85">
        <f t="shared" si="15"/>
        <v>0</v>
      </c>
      <c r="P224" s="85">
        <f t="shared" si="15"/>
        <v>0</v>
      </c>
      <c r="Q224" s="85">
        <f t="shared" si="15"/>
        <v>0</v>
      </c>
      <c r="R224" s="85">
        <f t="shared" si="15"/>
        <v>0</v>
      </c>
      <c r="S224" s="85">
        <f t="shared" si="15"/>
        <v>0</v>
      </c>
      <c r="T224" s="85">
        <f t="shared" si="15"/>
        <v>0</v>
      </c>
      <c r="U224" s="85">
        <f t="shared" si="15"/>
        <v>0</v>
      </c>
      <c r="V224" s="85">
        <f t="shared" si="15"/>
        <v>0</v>
      </c>
      <c r="W224" s="85">
        <f t="shared" si="15"/>
        <v>0</v>
      </c>
      <c r="X224" s="85">
        <f t="shared" si="15"/>
        <v>0</v>
      </c>
      <c r="Y224" s="85">
        <f t="shared" si="15"/>
        <v>0</v>
      </c>
      <c r="Z224" s="274">
        <f t="shared" si="15"/>
        <v>0</v>
      </c>
      <c r="AA224" s="85"/>
      <c r="AB224" s="275">
        <f t="shared" si="16"/>
        <v>0</v>
      </c>
      <c r="AC224" s="85"/>
      <c r="AD224" s="275">
        <f t="shared" si="17"/>
        <v>0</v>
      </c>
      <c r="AE224" s="85"/>
      <c r="AF224" s="275">
        <f t="shared" si="18"/>
        <v>0</v>
      </c>
      <c r="AH224" s="300"/>
    </row>
    <row r="225" spans="4:34" outlineLevel="1">
      <c r="D225" s="83" t="str">
        <f>'Line Items'!D112</f>
        <v>Finance</v>
      </c>
      <c r="E225" s="84"/>
      <c r="F225" s="150" t="str">
        <f t="shared" si="19"/>
        <v>£000s/FTE</v>
      </c>
      <c r="G225" s="85">
        <f t="shared" si="15"/>
        <v>0</v>
      </c>
      <c r="H225" s="85">
        <f t="shared" si="15"/>
        <v>0</v>
      </c>
      <c r="I225" s="85">
        <f t="shared" si="15"/>
        <v>0</v>
      </c>
      <c r="J225" s="85">
        <f t="shared" si="15"/>
        <v>0</v>
      </c>
      <c r="K225" s="85">
        <f t="shared" si="15"/>
        <v>0</v>
      </c>
      <c r="L225" s="85">
        <f t="shared" si="15"/>
        <v>0</v>
      </c>
      <c r="M225" s="85">
        <f t="shared" si="15"/>
        <v>0</v>
      </c>
      <c r="N225" s="85">
        <f t="shared" si="15"/>
        <v>0</v>
      </c>
      <c r="O225" s="85">
        <f t="shared" si="15"/>
        <v>0</v>
      </c>
      <c r="P225" s="85">
        <f t="shared" si="15"/>
        <v>0</v>
      </c>
      <c r="Q225" s="85">
        <f t="shared" si="15"/>
        <v>0</v>
      </c>
      <c r="R225" s="85">
        <f t="shared" si="15"/>
        <v>0</v>
      </c>
      <c r="S225" s="85">
        <f t="shared" si="15"/>
        <v>0</v>
      </c>
      <c r="T225" s="85">
        <f t="shared" si="15"/>
        <v>0</v>
      </c>
      <c r="U225" s="85">
        <f t="shared" si="15"/>
        <v>0</v>
      </c>
      <c r="V225" s="85">
        <f t="shared" si="15"/>
        <v>0</v>
      </c>
      <c r="W225" s="85">
        <f t="shared" si="15"/>
        <v>0</v>
      </c>
      <c r="X225" s="85">
        <f t="shared" si="15"/>
        <v>0</v>
      </c>
      <c r="Y225" s="85">
        <f t="shared" si="15"/>
        <v>0</v>
      </c>
      <c r="Z225" s="274">
        <f t="shared" si="15"/>
        <v>0</v>
      </c>
      <c r="AA225" s="85"/>
      <c r="AB225" s="275">
        <f t="shared" si="16"/>
        <v>0</v>
      </c>
      <c r="AC225" s="85"/>
      <c r="AD225" s="275">
        <f t="shared" si="17"/>
        <v>0</v>
      </c>
      <c r="AE225" s="85"/>
      <c r="AF225" s="275">
        <f t="shared" si="18"/>
        <v>0</v>
      </c>
      <c r="AH225" s="300"/>
    </row>
    <row r="226" spans="4:34" outlineLevel="1">
      <c r="D226" s="83" t="str">
        <f>'Line Items'!D113</f>
        <v>Human Resources</v>
      </c>
      <c r="E226" s="84"/>
      <c r="F226" s="150" t="str">
        <f t="shared" si="19"/>
        <v>£000s/FTE</v>
      </c>
      <c r="G226" s="85">
        <f t="shared" si="15"/>
        <v>0</v>
      </c>
      <c r="H226" s="85">
        <f t="shared" si="15"/>
        <v>0</v>
      </c>
      <c r="I226" s="85">
        <f t="shared" si="15"/>
        <v>0</v>
      </c>
      <c r="J226" s="85">
        <f t="shared" si="15"/>
        <v>0</v>
      </c>
      <c r="K226" s="85">
        <f t="shared" si="15"/>
        <v>0</v>
      </c>
      <c r="L226" s="85">
        <f t="shared" si="15"/>
        <v>0</v>
      </c>
      <c r="M226" s="85">
        <f t="shared" si="15"/>
        <v>0</v>
      </c>
      <c r="N226" s="85">
        <f t="shared" si="15"/>
        <v>0</v>
      </c>
      <c r="O226" s="85">
        <f t="shared" si="15"/>
        <v>0</v>
      </c>
      <c r="P226" s="85">
        <f t="shared" si="15"/>
        <v>0</v>
      </c>
      <c r="Q226" s="85">
        <f t="shared" si="15"/>
        <v>0</v>
      </c>
      <c r="R226" s="85">
        <f t="shared" si="15"/>
        <v>0</v>
      </c>
      <c r="S226" s="85">
        <f t="shared" si="15"/>
        <v>0</v>
      </c>
      <c r="T226" s="85">
        <f t="shared" si="15"/>
        <v>0</v>
      </c>
      <c r="U226" s="85">
        <f t="shared" si="15"/>
        <v>0</v>
      </c>
      <c r="V226" s="85">
        <f t="shared" si="15"/>
        <v>0</v>
      </c>
      <c r="W226" s="85">
        <f t="shared" si="15"/>
        <v>0</v>
      </c>
      <c r="X226" s="85">
        <f t="shared" si="15"/>
        <v>0</v>
      </c>
      <c r="Y226" s="85">
        <f t="shared" si="15"/>
        <v>0</v>
      </c>
      <c r="Z226" s="274">
        <f t="shared" si="15"/>
        <v>0</v>
      </c>
      <c r="AA226" s="85"/>
      <c r="AB226" s="275">
        <f t="shared" si="16"/>
        <v>0</v>
      </c>
      <c r="AC226" s="85"/>
      <c r="AD226" s="275">
        <f t="shared" si="17"/>
        <v>0</v>
      </c>
      <c r="AE226" s="85"/>
      <c r="AF226" s="275">
        <f t="shared" si="18"/>
        <v>0</v>
      </c>
      <c r="AH226" s="300"/>
    </row>
    <row r="227" spans="4:34" outlineLevel="1">
      <c r="D227" s="83" t="str">
        <f>'Line Items'!D114</f>
        <v>IT</v>
      </c>
      <c r="E227" s="84"/>
      <c r="F227" s="150" t="str">
        <f t="shared" si="19"/>
        <v>£000s/FTE</v>
      </c>
      <c r="G227" s="85">
        <f t="shared" si="15"/>
        <v>0</v>
      </c>
      <c r="H227" s="85">
        <f t="shared" si="15"/>
        <v>0</v>
      </c>
      <c r="I227" s="85">
        <f t="shared" si="15"/>
        <v>0</v>
      </c>
      <c r="J227" s="85">
        <f t="shared" si="15"/>
        <v>0</v>
      </c>
      <c r="K227" s="85">
        <f t="shared" si="15"/>
        <v>0</v>
      </c>
      <c r="L227" s="85">
        <f t="shared" si="15"/>
        <v>0</v>
      </c>
      <c r="M227" s="85">
        <f t="shared" si="15"/>
        <v>0</v>
      </c>
      <c r="N227" s="85">
        <f t="shared" si="15"/>
        <v>0</v>
      </c>
      <c r="O227" s="85">
        <f t="shared" si="15"/>
        <v>0</v>
      </c>
      <c r="P227" s="85">
        <f t="shared" si="15"/>
        <v>0</v>
      </c>
      <c r="Q227" s="85">
        <f t="shared" si="15"/>
        <v>0</v>
      </c>
      <c r="R227" s="85">
        <f t="shared" si="15"/>
        <v>0</v>
      </c>
      <c r="S227" s="85">
        <f t="shared" si="15"/>
        <v>0</v>
      </c>
      <c r="T227" s="85">
        <f t="shared" si="15"/>
        <v>0</v>
      </c>
      <c r="U227" s="85">
        <f t="shared" si="15"/>
        <v>0</v>
      </c>
      <c r="V227" s="85">
        <f t="shared" si="15"/>
        <v>0</v>
      </c>
      <c r="W227" s="85">
        <f t="shared" si="15"/>
        <v>0</v>
      </c>
      <c r="X227" s="85">
        <f t="shared" si="15"/>
        <v>0</v>
      </c>
      <c r="Y227" s="85">
        <f t="shared" si="15"/>
        <v>0</v>
      </c>
      <c r="Z227" s="274">
        <f t="shared" si="15"/>
        <v>0</v>
      </c>
      <c r="AA227" s="85"/>
      <c r="AB227" s="275">
        <f t="shared" si="16"/>
        <v>0</v>
      </c>
      <c r="AC227" s="85"/>
      <c r="AD227" s="275">
        <f t="shared" si="17"/>
        <v>0</v>
      </c>
      <c r="AE227" s="85"/>
      <c r="AF227" s="275">
        <f t="shared" si="18"/>
        <v>0</v>
      </c>
      <c r="AH227" s="300"/>
    </row>
    <row r="228" spans="4:34" outlineLevel="1">
      <c r="D228" s="83" t="str">
        <f>'Line Items'!D115</f>
        <v>Resourcing</v>
      </c>
      <c r="E228" s="84"/>
      <c r="F228" s="150" t="str">
        <f t="shared" si="19"/>
        <v>£000s/FTE</v>
      </c>
      <c r="G228" s="85">
        <f t="shared" si="15"/>
        <v>0</v>
      </c>
      <c r="H228" s="85">
        <f t="shared" si="15"/>
        <v>0</v>
      </c>
      <c r="I228" s="85">
        <f t="shared" si="15"/>
        <v>0</v>
      </c>
      <c r="J228" s="85">
        <f t="shared" si="15"/>
        <v>0</v>
      </c>
      <c r="K228" s="85">
        <f t="shared" si="15"/>
        <v>0</v>
      </c>
      <c r="L228" s="85">
        <f t="shared" si="15"/>
        <v>0</v>
      </c>
      <c r="M228" s="85">
        <f t="shared" si="15"/>
        <v>0</v>
      </c>
      <c r="N228" s="85">
        <f t="shared" si="15"/>
        <v>0</v>
      </c>
      <c r="O228" s="85">
        <f t="shared" si="15"/>
        <v>0</v>
      </c>
      <c r="P228" s="85">
        <f t="shared" si="15"/>
        <v>0</v>
      </c>
      <c r="Q228" s="85">
        <f t="shared" si="15"/>
        <v>0</v>
      </c>
      <c r="R228" s="85">
        <f t="shared" si="15"/>
        <v>0</v>
      </c>
      <c r="S228" s="85">
        <f t="shared" si="15"/>
        <v>0</v>
      </c>
      <c r="T228" s="85">
        <f t="shared" si="15"/>
        <v>0</v>
      </c>
      <c r="U228" s="85">
        <f t="shared" si="15"/>
        <v>0</v>
      </c>
      <c r="V228" s="85">
        <f t="shared" si="15"/>
        <v>0</v>
      </c>
      <c r="W228" s="85">
        <f t="shared" si="15"/>
        <v>0</v>
      </c>
      <c r="X228" s="85">
        <f t="shared" si="15"/>
        <v>0</v>
      </c>
      <c r="Y228" s="85">
        <f t="shared" si="15"/>
        <v>0</v>
      </c>
      <c r="Z228" s="274">
        <f t="shared" si="15"/>
        <v>0</v>
      </c>
      <c r="AA228" s="85"/>
      <c r="AB228" s="275">
        <f t="shared" si="16"/>
        <v>0</v>
      </c>
      <c r="AC228" s="85"/>
      <c r="AD228" s="275">
        <f t="shared" si="17"/>
        <v>0</v>
      </c>
      <c r="AE228" s="85"/>
      <c r="AF228" s="275">
        <f t="shared" si="18"/>
        <v>0</v>
      </c>
      <c r="AH228" s="300"/>
    </row>
    <row r="229" spans="4:34" outlineLevel="1">
      <c r="D229" s="83" t="str">
        <f>'Line Items'!D116</f>
        <v>Safety</v>
      </c>
      <c r="E229" s="84"/>
      <c r="F229" s="150" t="str">
        <f t="shared" si="19"/>
        <v>£000s/FTE</v>
      </c>
      <c r="G229" s="85">
        <f t="shared" si="15"/>
        <v>0</v>
      </c>
      <c r="H229" s="85">
        <f t="shared" si="15"/>
        <v>0</v>
      </c>
      <c r="I229" s="85">
        <f t="shared" si="15"/>
        <v>0</v>
      </c>
      <c r="J229" s="85">
        <f t="shared" si="15"/>
        <v>0</v>
      </c>
      <c r="K229" s="85">
        <f t="shared" si="15"/>
        <v>0</v>
      </c>
      <c r="L229" s="85">
        <f t="shared" si="15"/>
        <v>0</v>
      </c>
      <c r="M229" s="85">
        <f t="shared" si="15"/>
        <v>0</v>
      </c>
      <c r="N229" s="85">
        <f t="shared" si="15"/>
        <v>0</v>
      </c>
      <c r="O229" s="85">
        <f t="shared" si="15"/>
        <v>0</v>
      </c>
      <c r="P229" s="85">
        <f t="shared" si="15"/>
        <v>0</v>
      </c>
      <c r="Q229" s="85">
        <f t="shared" si="15"/>
        <v>0</v>
      </c>
      <c r="R229" s="85">
        <f t="shared" si="15"/>
        <v>0</v>
      </c>
      <c r="S229" s="85">
        <f t="shared" si="15"/>
        <v>0</v>
      </c>
      <c r="T229" s="85">
        <f t="shared" si="15"/>
        <v>0</v>
      </c>
      <c r="U229" s="85">
        <f t="shared" si="15"/>
        <v>0</v>
      </c>
      <c r="V229" s="85">
        <f t="shared" ref="V229:Z229" si="20">SUM(V69,V109,V149,V189)</f>
        <v>0</v>
      </c>
      <c r="W229" s="85">
        <f t="shared" si="20"/>
        <v>0</v>
      </c>
      <c r="X229" s="85">
        <f t="shared" si="20"/>
        <v>0</v>
      </c>
      <c r="Y229" s="85">
        <f t="shared" si="20"/>
        <v>0</v>
      </c>
      <c r="Z229" s="274">
        <f t="shared" si="20"/>
        <v>0</v>
      </c>
      <c r="AA229" s="85"/>
      <c r="AB229" s="275">
        <f t="shared" si="16"/>
        <v>0</v>
      </c>
      <c r="AC229" s="85"/>
      <c r="AD229" s="275">
        <f t="shared" si="17"/>
        <v>0</v>
      </c>
      <c r="AE229" s="85"/>
      <c r="AF229" s="275">
        <f t="shared" si="18"/>
        <v>0</v>
      </c>
      <c r="AH229" s="300"/>
    </row>
    <row r="230" spans="4:34" outlineLevel="1">
      <c r="D230" s="83" t="str">
        <f>'Line Items'!D117</f>
        <v>Standards</v>
      </c>
      <c r="E230" s="84"/>
      <c r="F230" s="150" t="str">
        <f t="shared" si="19"/>
        <v>£000s/FTE</v>
      </c>
      <c r="G230" s="85">
        <f t="shared" ref="G230:Z242" si="21">SUM(G70,G110,G150,G190)</f>
        <v>0</v>
      </c>
      <c r="H230" s="85">
        <f t="shared" si="21"/>
        <v>0</v>
      </c>
      <c r="I230" s="85">
        <f t="shared" si="21"/>
        <v>0</v>
      </c>
      <c r="J230" s="85">
        <f t="shared" si="21"/>
        <v>0</v>
      </c>
      <c r="K230" s="85">
        <f t="shared" si="21"/>
        <v>0</v>
      </c>
      <c r="L230" s="85">
        <f t="shared" si="21"/>
        <v>0</v>
      </c>
      <c r="M230" s="85">
        <f t="shared" si="21"/>
        <v>0</v>
      </c>
      <c r="N230" s="85">
        <f t="shared" si="21"/>
        <v>0</v>
      </c>
      <c r="O230" s="85">
        <f t="shared" si="21"/>
        <v>0</v>
      </c>
      <c r="P230" s="85">
        <f t="shared" si="21"/>
        <v>0</v>
      </c>
      <c r="Q230" s="85">
        <f t="shared" si="21"/>
        <v>0</v>
      </c>
      <c r="R230" s="85">
        <f t="shared" si="21"/>
        <v>0</v>
      </c>
      <c r="S230" s="85">
        <f t="shared" si="21"/>
        <v>0</v>
      </c>
      <c r="T230" s="85">
        <f t="shared" si="21"/>
        <v>0</v>
      </c>
      <c r="U230" s="85">
        <f t="shared" si="21"/>
        <v>0</v>
      </c>
      <c r="V230" s="85">
        <f t="shared" si="21"/>
        <v>0</v>
      </c>
      <c r="W230" s="85">
        <f t="shared" si="21"/>
        <v>0</v>
      </c>
      <c r="X230" s="85">
        <f t="shared" si="21"/>
        <v>0</v>
      </c>
      <c r="Y230" s="85">
        <f t="shared" si="21"/>
        <v>0</v>
      </c>
      <c r="Z230" s="274">
        <f t="shared" si="21"/>
        <v>0</v>
      </c>
      <c r="AA230" s="85"/>
      <c r="AB230" s="275">
        <f t="shared" si="16"/>
        <v>0</v>
      </c>
      <c r="AC230" s="85"/>
      <c r="AD230" s="275">
        <f t="shared" si="17"/>
        <v>0</v>
      </c>
      <c r="AE230" s="85"/>
      <c r="AF230" s="275">
        <f t="shared" si="18"/>
        <v>0</v>
      </c>
      <c r="AH230" s="300"/>
    </row>
    <row r="231" spans="4:34" outlineLevel="1">
      <c r="D231" s="83" t="str">
        <f>'Line Items'!D118</f>
        <v>Crime &amp; Revenue Protection</v>
      </c>
      <c r="E231" s="84"/>
      <c r="F231" s="150" t="str">
        <f t="shared" si="19"/>
        <v>£000s/FTE</v>
      </c>
      <c r="G231" s="85">
        <f t="shared" si="21"/>
        <v>0</v>
      </c>
      <c r="H231" s="85">
        <f t="shared" si="21"/>
        <v>0</v>
      </c>
      <c r="I231" s="85">
        <f t="shared" si="21"/>
        <v>0</v>
      </c>
      <c r="J231" s="85">
        <f t="shared" si="21"/>
        <v>0</v>
      </c>
      <c r="K231" s="85">
        <f t="shared" si="21"/>
        <v>0</v>
      </c>
      <c r="L231" s="85">
        <f t="shared" si="21"/>
        <v>0</v>
      </c>
      <c r="M231" s="85">
        <f t="shared" si="21"/>
        <v>0</v>
      </c>
      <c r="N231" s="85">
        <f t="shared" si="21"/>
        <v>0</v>
      </c>
      <c r="O231" s="85">
        <f t="shared" si="21"/>
        <v>0</v>
      </c>
      <c r="P231" s="85">
        <f t="shared" si="21"/>
        <v>0</v>
      </c>
      <c r="Q231" s="85">
        <f t="shared" si="21"/>
        <v>0</v>
      </c>
      <c r="R231" s="85">
        <f t="shared" si="21"/>
        <v>0</v>
      </c>
      <c r="S231" s="85">
        <f t="shared" si="21"/>
        <v>0</v>
      </c>
      <c r="T231" s="85">
        <f t="shared" si="21"/>
        <v>0</v>
      </c>
      <c r="U231" s="85">
        <f t="shared" si="21"/>
        <v>0</v>
      </c>
      <c r="V231" s="85">
        <f t="shared" si="21"/>
        <v>0</v>
      </c>
      <c r="W231" s="85">
        <f t="shared" si="21"/>
        <v>0</v>
      </c>
      <c r="X231" s="85">
        <f t="shared" si="21"/>
        <v>0</v>
      </c>
      <c r="Y231" s="85">
        <f t="shared" si="21"/>
        <v>0</v>
      </c>
      <c r="Z231" s="274">
        <f t="shared" si="21"/>
        <v>0</v>
      </c>
      <c r="AA231" s="85"/>
      <c r="AB231" s="275">
        <f t="shared" si="16"/>
        <v>0</v>
      </c>
      <c r="AC231" s="85"/>
      <c r="AD231" s="275">
        <f t="shared" si="17"/>
        <v>0</v>
      </c>
      <c r="AE231" s="85"/>
      <c r="AF231" s="275">
        <f t="shared" si="18"/>
        <v>0</v>
      </c>
      <c r="AH231" s="300"/>
    </row>
    <row r="232" spans="4:34" outlineLevel="1">
      <c r="D232" s="83" t="str">
        <f>'Line Items'!D119</f>
        <v>Customer Information and Experience</v>
      </c>
      <c r="E232" s="84"/>
      <c r="F232" s="150" t="str">
        <f t="shared" si="19"/>
        <v>£000s/FTE</v>
      </c>
      <c r="G232" s="85">
        <f t="shared" si="21"/>
        <v>0</v>
      </c>
      <c r="H232" s="85">
        <f t="shared" si="21"/>
        <v>0</v>
      </c>
      <c r="I232" s="85">
        <f t="shared" si="21"/>
        <v>0</v>
      </c>
      <c r="J232" s="85">
        <f t="shared" si="21"/>
        <v>0</v>
      </c>
      <c r="K232" s="85">
        <f t="shared" si="21"/>
        <v>0</v>
      </c>
      <c r="L232" s="85">
        <f t="shared" si="21"/>
        <v>0</v>
      </c>
      <c r="M232" s="85">
        <f t="shared" si="21"/>
        <v>0</v>
      </c>
      <c r="N232" s="85">
        <f t="shared" si="21"/>
        <v>0</v>
      </c>
      <c r="O232" s="85">
        <f t="shared" si="21"/>
        <v>0</v>
      </c>
      <c r="P232" s="85">
        <f t="shared" si="21"/>
        <v>0</v>
      </c>
      <c r="Q232" s="85">
        <f t="shared" si="21"/>
        <v>0</v>
      </c>
      <c r="R232" s="85">
        <f t="shared" si="21"/>
        <v>0</v>
      </c>
      <c r="S232" s="85">
        <f t="shared" si="21"/>
        <v>0</v>
      </c>
      <c r="T232" s="85">
        <f t="shared" si="21"/>
        <v>0</v>
      </c>
      <c r="U232" s="85">
        <f t="shared" si="21"/>
        <v>0</v>
      </c>
      <c r="V232" s="85">
        <f t="shared" si="21"/>
        <v>0</v>
      </c>
      <c r="W232" s="85">
        <f t="shared" si="21"/>
        <v>0</v>
      </c>
      <c r="X232" s="85">
        <f t="shared" si="21"/>
        <v>0</v>
      </c>
      <c r="Y232" s="85">
        <f t="shared" si="21"/>
        <v>0</v>
      </c>
      <c r="Z232" s="274">
        <f t="shared" si="21"/>
        <v>0</v>
      </c>
      <c r="AA232" s="85"/>
      <c r="AB232" s="275">
        <f t="shared" si="16"/>
        <v>0</v>
      </c>
      <c r="AC232" s="85"/>
      <c r="AD232" s="275">
        <f t="shared" si="17"/>
        <v>0</v>
      </c>
      <c r="AE232" s="85"/>
      <c r="AF232" s="275">
        <f t="shared" si="18"/>
        <v>0</v>
      </c>
      <c r="AH232" s="300"/>
    </row>
    <row r="233" spans="4:34" outlineLevel="1">
      <c r="D233" s="83" t="str">
        <f>'Line Items'!D120</f>
        <v>Head of Station</v>
      </c>
      <c r="E233" s="84"/>
      <c r="F233" s="150" t="str">
        <f t="shared" si="19"/>
        <v>£000s/FTE</v>
      </c>
      <c r="G233" s="85">
        <f t="shared" si="21"/>
        <v>0</v>
      </c>
      <c r="H233" s="85">
        <f t="shared" si="21"/>
        <v>0</v>
      </c>
      <c r="I233" s="85">
        <f t="shared" si="21"/>
        <v>0</v>
      </c>
      <c r="J233" s="85">
        <f t="shared" si="21"/>
        <v>0</v>
      </c>
      <c r="K233" s="85">
        <f t="shared" si="21"/>
        <v>0</v>
      </c>
      <c r="L233" s="85">
        <f t="shared" si="21"/>
        <v>0</v>
      </c>
      <c r="M233" s="85">
        <f t="shared" si="21"/>
        <v>0</v>
      </c>
      <c r="N233" s="85">
        <f t="shared" si="21"/>
        <v>0</v>
      </c>
      <c r="O233" s="85">
        <f t="shared" si="21"/>
        <v>0</v>
      </c>
      <c r="P233" s="85">
        <f t="shared" si="21"/>
        <v>0</v>
      </c>
      <c r="Q233" s="85">
        <f t="shared" si="21"/>
        <v>0</v>
      </c>
      <c r="R233" s="85">
        <f t="shared" si="21"/>
        <v>0</v>
      </c>
      <c r="S233" s="85">
        <f t="shared" si="21"/>
        <v>0</v>
      </c>
      <c r="T233" s="85">
        <f t="shared" si="21"/>
        <v>0</v>
      </c>
      <c r="U233" s="85">
        <f t="shared" si="21"/>
        <v>0</v>
      </c>
      <c r="V233" s="85">
        <f t="shared" si="21"/>
        <v>0</v>
      </c>
      <c r="W233" s="85">
        <f t="shared" si="21"/>
        <v>0</v>
      </c>
      <c r="X233" s="85">
        <f t="shared" si="21"/>
        <v>0</v>
      </c>
      <c r="Y233" s="85">
        <f t="shared" si="21"/>
        <v>0</v>
      </c>
      <c r="Z233" s="274">
        <f t="shared" si="21"/>
        <v>0</v>
      </c>
      <c r="AA233" s="85"/>
      <c r="AB233" s="275">
        <f t="shared" si="16"/>
        <v>0</v>
      </c>
      <c r="AC233" s="85"/>
      <c r="AD233" s="275">
        <f t="shared" si="17"/>
        <v>0</v>
      </c>
      <c r="AE233" s="85"/>
      <c r="AF233" s="275">
        <f t="shared" si="18"/>
        <v>0</v>
      </c>
      <c r="AH233" s="300"/>
    </row>
    <row r="234" spans="4:34" outlineLevel="1">
      <c r="D234" s="83" t="str">
        <f>'Line Items'!D121</f>
        <v>Station Property</v>
      </c>
      <c r="E234" s="84"/>
      <c r="F234" s="150" t="str">
        <f t="shared" si="19"/>
        <v>£000s/FTE</v>
      </c>
      <c r="G234" s="85">
        <f t="shared" si="21"/>
        <v>0</v>
      </c>
      <c r="H234" s="85">
        <f t="shared" si="21"/>
        <v>0</v>
      </c>
      <c r="I234" s="85">
        <f t="shared" si="21"/>
        <v>0</v>
      </c>
      <c r="J234" s="85">
        <f t="shared" si="21"/>
        <v>0</v>
      </c>
      <c r="K234" s="85">
        <f t="shared" si="21"/>
        <v>0</v>
      </c>
      <c r="L234" s="85">
        <f t="shared" si="21"/>
        <v>0</v>
      </c>
      <c r="M234" s="85">
        <f t="shared" si="21"/>
        <v>0</v>
      </c>
      <c r="N234" s="85">
        <f t="shared" si="21"/>
        <v>0</v>
      </c>
      <c r="O234" s="85">
        <f t="shared" si="21"/>
        <v>0</v>
      </c>
      <c r="P234" s="85">
        <f t="shared" si="21"/>
        <v>0</v>
      </c>
      <c r="Q234" s="85">
        <f t="shared" si="21"/>
        <v>0</v>
      </c>
      <c r="R234" s="85">
        <f t="shared" si="21"/>
        <v>0</v>
      </c>
      <c r="S234" s="85">
        <f t="shared" si="21"/>
        <v>0</v>
      </c>
      <c r="T234" s="85">
        <f t="shared" si="21"/>
        <v>0</v>
      </c>
      <c r="U234" s="85">
        <f t="shared" si="21"/>
        <v>0</v>
      </c>
      <c r="V234" s="85">
        <f t="shared" si="21"/>
        <v>0</v>
      </c>
      <c r="W234" s="85">
        <f t="shared" si="21"/>
        <v>0</v>
      </c>
      <c r="X234" s="85">
        <f t="shared" si="21"/>
        <v>0</v>
      </c>
      <c r="Y234" s="85">
        <f t="shared" si="21"/>
        <v>0</v>
      </c>
      <c r="Z234" s="274">
        <f t="shared" si="21"/>
        <v>0</v>
      </c>
      <c r="AA234" s="85"/>
      <c r="AB234" s="275">
        <f t="shared" si="16"/>
        <v>0</v>
      </c>
      <c r="AC234" s="85"/>
      <c r="AD234" s="275">
        <f t="shared" si="17"/>
        <v>0</v>
      </c>
      <c r="AE234" s="85"/>
      <c r="AF234" s="275">
        <f t="shared" si="18"/>
        <v>0</v>
      </c>
      <c r="AH234" s="300"/>
    </row>
    <row r="235" spans="4:34" outlineLevel="1">
      <c r="D235" s="83" t="str">
        <f>'Line Items'!D122</f>
        <v>Stations &amp; Retail</v>
      </c>
      <c r="E235" s="84"/>
      <c r="F235" s="150" t="str">
        <f t="shared" si="19"/>
        <v>£000s/FTE</v>
      </c>
      <c r="G235" s="85">
        <f t="shared" si="21"/>
        <v>0</v>
      </c>
      <c r="H235" s="85">
        <f t="shared" si="21"/>
        <v>0</v>
      </c>
      <c r="I235" s="85">
        <f t="shared" si="21"/>
        <v>0</v>
      </c>
      <c r="J235" s="85">
        <f t="shared" si="21"/>
        <v>0</v>
      </c>
      <c r="K235" s="85">
        <f t="shared" si="21"/>
        <v>0</v>
      </c>
      <c r="L235" s="85">
        <f t="shared" si="21"/>
        <v>0</v>
      </c>
      <c r="M235" s="85">
        <f t="shared" si="21"/>
        <v>0</v>
      </c>
      <c r="N235" s="85">
        <f t="shared" si="21"/>
        <v>0</v>
      </c>
      <c r="O235" s="85">
        <f t="shared" si="21"/>
        <v>0</v>
      </c>
      <c r="P235" s="85">
        <f t="shared" si="21"/>
        <v>0</v>
      </c>
      <c r="Q235" s="85">
        <f t="shared" si="21"/>
        <v>0</v>
      </c>
      <c r="R235" s="85">
        <f t="shared" si="21"/>
        <v>0</v>
      </c>
      <c r="S235" s="85">
        <f t="shared" si="21"/>
        <v>0</v>
      </c>
      <c r="T235" s="85">
        <f t="shared" si="21"/>
        <v>0</v>
      </c>
      <c r="U235" s="85">
        <f t="shared" si="21"/>
        <v>0</v>
      </c>
      <c r="V235" s="85">
        <f t="shared" si="21"/>
        <v>0</v>
      </c>
      <c r="W235" s="85">
        <f t="shared" si="21"/>
        <v>0</v>
      </c>
      <c r="X235" s="85">
        <f t="shared" si="21"/>
        <v>0</v>
      </c>
      <c r="Y235" s="85">
        <f t="shared" si="21"/>
        <v>0</v>
      </c>
      <c r="Z235" s="274">
        <f t="shared" si="21"/>
        <v>0</v>
      </c>
      <c r="AA235" s="85"/>
      <c r="AB235" s="275">
        <f t="shared" si="16"/>
        <v>0</v>
      </c>
      <c r="AC235" s="85"/>
      <c r="AD235" s="275">
        <f t="shared" si="17"/>
        <v>0</v>
      </c>
      <c r="AE235" s="85"/>
      <c r="AF235" s="275">
        <f t="shared" si="18"/>
        <v>0</v>
      </c>
      <c r="AH235" s="300"/>
    </row>
    <row r="236" spans="4:34" outlineLevel="1">
      <c r="D236" s="83" t="str">
        <f>'Line Items'!D123</f>
        <v>Ticket Office</v>
      </c>
      <c r="E236" s="84"/>
      <c r="F236" s="150" t="str">
        <f t="shared" si="19"/>
        <v>£000s/FTE</v>
      </c>
      <c r="G236" s="85">
        <f t="shared" si="21"/>
        <v>0</v>
      </c>
      <c r="H236" s="85">
        <f t="shared" si="21"/>
        <v>0</v>
      </c>
      <c r="I236" s="85">
        <f t="shared" si="21"/>
        <v>0</v>
      </c>
      <c r="J236" s="85">
        <f t="shared" si="21"/>
        <v>0</v>
      </c>
      <c r="K236" s="85">
        <f t="shared" si="21"/>
        <v>0</v>
      </c>
      <c r="L236" s="85">
        <f t="shared" si="21"/>
        <v>0</v>
      </c>
      <c r="M236" s="85">
        <f t="shared" si="21"/>
        <v>0</v>
      </c>
      <c r="N236" s="85">
        <f t="shared" si="21"/>
        <v>0</v>
      </c>
      <c r="O236" s="85">
        <f t="shared" si="21"/>
        <v>0</v>
      </c>
      <c r="P236" s="85">
        <f t="shared" si="21"/>
        <v>0</v>
      </c>
      <c r="Q236" s="85">
        <f t="shared" si="21"/>
        <v>0</v>
      </c>
      <c r="R236" s="85">
        <f t="shared" si="21"/>
        <v>0</v>
      </c>
      <c r="S236" s="85">
        <f t="shared" si="21"/>
        <v>0</v>
      </c>
      <c r="T236" s="85">
        <f t="shared" si="21"/>
        <v>0</v>
      </c>
      <c r="U236" s="85">
        <f t="shared" si="21"/>
        <v>0</v>
      </c>
      <c r="V236" s="85">
        <f t="shared" si="21"/>
        <v>0</v>
      </c>
      <c r="W236" s="85">
        <f t="shared" si="21"/>
        <v>0</v>
      </c>
      <c r="X236" s="85">
        <f t="shared" si="21"/>
        <v>0</v>
      </c>
      <c r="Y236" s="85">
        <f t="shared" si="21"/>
        <v>0</v>
      </c>
      <c r="Z236" s="274">
        <f t="shared" si="21"/>
        <v>0</v>
      </c>
      <c r="AA236" s="85"/>
      <c r="AB236" s="275">
        <f t="shared" si="16"/>
        <v>0</v>
      </c>
      <c r="AC236" s="85"/>
      <c r="AD236" s="275">
        <f t="shared" si="17"/>
        <v>0</v>
      </c>
      <c r="AE236" s="85"/>
      <c r="AF236" s="275">
        <f t="shared" si="18"/>
        <v>0</v>
      </c>
      <c r="AH236" s="300"/>
    </row>
    <row r="237" spans="4:34" outlineLevel="1">
      <c r="D237" s="83" t="str">
        <f>'Line Items'!D124</f>
        <v>Commercial Guards</v>
      </c>
      <c r="E237" s="84"/>
      <c r="F237" s="150" t="str">
        <f t="shared" si="19"/>
        <v>£000s/FTE</v>
      </c>
      <c r="G237" s="85">
        <f t="shared" si="21"/>
        <v>0</v>
      </c>
      <c r="H237" s="85">
        <f t="shared" si="21"/>
        <v>0</v>
      </c>
      <c r="I237" s="85">
        <f t="shared" si="21"/>
        <v>0</v>
      </c>
      <c r="J237" s="85">
        <f t="shared" si="21"/>
        <v>0</v>
      </c>
      <c r="K237" s="85">
        <f t="shared" si="21"/>
        <v>0</v>
      </c>
      <c r="L237" s="85">
        <f t="shared" si="21"/>
        <v>0</v>
      </c>
      <c r="M237" s="85">
        <f t="shared" si="21"/>
        <v>0</v>
      </c>
      <c r="N237" s="85">
        <f t="shared" si="21"/>
        <v>0</v>
      </c>
      <c r="O237" s="85">
        <f t="shared" si="21"/>
        <v>0</v>
      </c>
      <c r="P237" s="85">
        <f t="shared" si="21"/>
        <v>0</v>
      </c>
      <c r="Q237" s="85">
        <f t="shared" si="21"/>
        <v>0</v>
      </c>
      <c r="R237" s="85">
        <f t="shared" si="21"/>
        <v>0</v>
      </c>
      <c r="S237" s="85">
        <f t="shared" si="21"/>
        <v>0</v>
      </c>
      <c r="T237" s="85">
        <f t="shared" si="21"/>
        <v>0</v>
      </c>
      <c r="U237" s="85">
        <f t="shared" si="21"/>
        <v>0</v>
      </c>
      <c r="V237" s="85">
        <f t="shared" si="21"/>
        <v>0</v>
      </c>
      <c r="W237" s="85">
        <f t="shared" si="21"/>
        <v>0</v>
      </c>
      <c r="X237" s="85">
        <f t="shared" si="21"/>
        <v>0</v>
      </c>
      <c r="Y237" s="85">
        <f t="shared" si="21"/>
        <v>0</v>
      </c>
      <c r="Z237" s="274">
        <f t="shared" si="21"/>
        <v>0</v>
      </c>
      <c r="AA237" s="85"/>
      <c r="AB237" s="275">
        <f t="shared" si="16"/>
        <v>0</v>
      </c>
      <c r="AC237" s="85"/>
      <c r="AD237" s="275">
        <f t="shared" si="17"/>
        <v>0</v>
      </c>
      <c r="AE237" s="85"/>
      <c r="AF237" s="275">
        <f t="shared" si="18"/>
        <v>0</v>
      </c>
      <c r="AH237" s="300"/>
    </row>
    <row r="238" spans="4:34" outlineLevel="1">
      <c r="D238" s="83" t="str">
        <f>'Line Items'!D125</f>
        <v>Drivers (Qualified)</v>
      </c>
      <c r="E238" s="84"/>
      <c r="F238" s="150" t="str">
        <f t="shared" si="19"/>
        <v>£000s/FTE</v>
      </c>
      <c r="G238" s="85">
        <f t="shared" si="21"/>
        <v>0</v>
      </c>
      <c r="H238" s="85">
        <f t="shared" si="21"/>
        <v>0</v>
      </c>
      <c r="I238" s="85">
        <f t="shared" si="21"/>
        <v>0</v>
      </c>
      <c r="J238" s="85">
        <f t="shared" si="21"/>
        <v>0</v>
      </c>
      <c r="K238" s="85">
        <f t="shared" si="21"/>
        <v>0</v>
      </c>
      <c r="L238" s="85">
        <f t="shared" si="21"/>
        <v>0</v>
      </c>
      <c r="M238" s="85">
        <f t="shared" si="21"/>
        <v>0</v>
      </c>
      <c r="N238" s="85">
        <f t="shared" si="21"/>
        <v>0</v>
      </c>
      <c r="O238" s="85">
        <f t="shared" si="21"/>
        <v>0</v>
      </c>
      <c r="P238" s="85">
        <f t="shared" si="21"/>
        <v>0</v>
      </c>
      <c r="Q238" s="85">
        <f t="shared" si="21"/>
        <v>0</v>
      </c>
      <c r="R238" s="85">
        <f t="shared" si="21"/>
        <v>0</v>
      </c>
      <c r="S238" s="85">
        <f t="shared" si="21"/>
        <v>0</v>
      </c>
      <c r="T238" s="85">
        <f t="shared" si="21"/>
        <v>0</v>
      </c>
      <c r="U238" s="85">
        <f t="shared" si="21"/>
        <v>0</v>
      </c>
      <c r="V238" s="85">
        <f t="shared" si="21"/>
        <v>0</v>
      </c>
      <c r="W238" s="85">
        <f t="shared" si="21"/>
        <v>0</v>
      </c>
      <c r="X238" s="85">
        <f t="shared" si="21"/>
        <v>0</v>
      </c>
      <c r="Y238" s="85">
        <f t="shared" si="21"/>
        <v>0</v>
      </c>
      <c r="Z238" s="274">
        <f t="shared" si="21"/>
        <v>0</v>
      </c>
      <c r="AA238" s="85"/>
      <c r="AB238" s="275">
        <f t="shared" si="16"/>
        <v>0</v>
      </c>
      <c r="AC238" s="85"/>
      <c r="AD238" s="275">
        <f t="shared" si="17"/>
        <v>0</v>
      </c>
      <c r="AE238" s="85"/>
      <c r="AF238" s="275">
        <f t="shared" si="18"/>
        <v>0</v>
      </c>
      <c r="AH238" s="300"/>
    </row>
    <row r="239" spans="4:34" outlineLevel="1">
      <c r="D239" s="83" t="str">
        <f>'Line Items'!D126</f>
        <v>Guards</v>
      </c>
      <c r="E239" s="84"/>
      <c r="F239" s="150" t="str">
        <f t="shared" si="19"/>
        <v>£000s/FTE</v>
      </c>
      <c r="G239" s="85">
        <f t="shared" si="21"/>
        <v>0</v>
      </c>
      <c r="H239" s="85">
        <f t="shared" si="21"/>
        <v>0</v>
      </c>
      <c r="I239" s="85">
        <f t="shared" si="21"/>
        <v>0</v>
      </c>
      <c r="J239" s="85">
        <f t="shared" si="21"/>
        <v>0</v>
      </c>
      <c r="K239" s="85">
        <f t="shared" si="21"/>
        <v>0</v>
      </c>
      <c r="L239" s="85">
        <f t="shared" si="21"/>
        <v>0</v>
      </c>
      <c r="M239" s="85">
        <f t="shared" si="21"/>
        <v>0</v>
      </c>
      <c r="N239" s="85">
        <f t="shared" si="21"/>
        <v>0</v>
      </c>
      <c r="O239" s="85">
        <f t="shared" si="21"/>
        <v>0</v>
      </c>
      <c r="P239" s="85">
        <f t="shared" si="21"/>
        <v>0</v>
      </c>
      <c r="Q239" s="85">
        <f t="shared" si="21"/>
        <v>0</v>
      </c>
      <c r="R239" s="85">
        <f t="shared" si="21"/>
        <v>0</v>
      </c>
      <c r="S239" s="85">
        <f t="shared" si="21"/>
        <v>0</v>
      </c>
      <c r="T239" s="85">
        <f t="shared" si="21"/>
        <v>0</v>
      </c>
      <c r="U239" s="85">
        <f t="shared" si="21"/>
        <v>0</v>
      </c>
      <c r="V239" s="85">
        <f t="shared" si="21"/>
        <v>0</v>
      </c>
      <c r="W239" s="85">
        <f t="shared" si="21"/>
        <v>0</v>
      </c>
      <c r="X239" s="85">
        <f t="shared" si="21"/>
        <v>0</v>
      </c>
      <c r="Y239" s="85">
        <f t="shared" si="21"/>
        <v>0</v>
      </c>
      <c r="Z239" s="274">
        <f t="shared" si="21"/>
        <v>0</v>
      </c>
      <c r="AA239" s="85"/>
      <c r="AB239" s="275">
        <f t="shared" si="16"/>
        <v>0</v>
      </c>
      <c r="AC239" s="85"/>
      <c r="AD239" s="275">
        <f t="shared" si="17"/>
        <v>0</v>
      </c>
      <c r="AE239" s="85"/>
      <c r="AF239" s="275">
        <f t="shared" si="18"/>
        <v>0</v>
      </c>
      <c r="AH239" s="300"/>
    </row>
    <row r="240" spans="4:34" outlineLevel="1">
      <c r="D240" s="83" t="str">
        <f>'Line Items'!D127</f>
        <v>Trainee Drivers</v>
      </c>
      <c r="E240" s="84"/>
      <c r="F240" s="150" t="str">
        <f t="shared" si="19"/>
        <v>£000s/FTE</v>
      </c>
      <c r="G240" s="85">
        <f t="shared" si="21"/>
        <v>0</v>
      </c>
      <c r="H240" s="85">
        <f t="shared" si="21"/>
        <v>0</v>
      </c>
      <c r="I240" s="85">
        <f t="shared" si="21"/>
        <v>0</v>
      </c>
      <c r="J240" s="85">
        <f t="shared" si="21"/>
        <v>0</v>
      </c>
      <c r="K240" s="85">
        <f t="shared" si="21"/>
        <v>0</v>
      </c>
      <c r="L240" s="85">
        <f t="shared" si="21"/>
        <v>0</v>
      </c>
      <c r="M240" s="85">
        <f t="shared" si="21"/>
        <v>0</v>
      </c>
      <c r="N240" s="85">
        <f t="shared" si="21"/>
        <v>0</v>
      </c>
      <c r="O240" s="85">
        <f t="shared" si="21"/>
        <v>0</v>
      </c>
      <c r="P240" s="85">
        <f t="shared" si="21"/>
        <v>0</v>
      </c>
      <c r="Q240" s="85">
        <f t="shared" si="21"/>
        <v>0</v>
      </c>
      <c r="R240" s="85">
        <f t="shared" si="21"/>
        <v>0</v>
      </c>
      <c r="S240" s="85">
        <f t="shared" si="21"/>
        <v>0</v>
      </c>
      <c r="T240" s="85">
        <f t="shared" si="21"/>
        <v>0</v>
      </c>
      <c r="U240" s="85">
        <f t="shared" si="21"/>
        <v>0</v>
      </c>
      <c r="V240" s="85">
        <f t="shared" si="21"/>
        <v>0</v>
      </c>
      <c r="W240" s="85">
        <f t="shared" si="21"/>
        <v>0</v>
      </c>
      <c r="X240" s="85">
        <f t="shared" si="21"/>
        <v>0</v>
      </c>
      <c r="Y240" s="85">
        <f t="shared" si="21"/>
        <v>0</v>
      </c>
      <c r="Z240" s="274">
        <f t="shared" si="21"/>
        <v>0</v>
      </c>
      <c r="AA240" s="85"/>
      <c r="AB240" s="275">
        <f t="shared" si="16"/>
        <v>0</v>
      </c>
      <c r="AC240" s="85"/>
      <c r="AD240" s="275">
        <f t="shared" si="17"/>
        <v>0</v>
      </c>
      <c r="AE240" s="85"/>
      <c r="AF240" s="275">
        <f t="shared" si="18"/>
        <v>0</v>
      </c>
      <c r="AH240" s="300"/>
    </row>
    <row r="241" spans="2:34" outlineLevel="1">
      <c r="D241" s="83" t="str">
        <f>'Line Items'!D128</f>
        <v>Customer Experience Ambassador + VTO Agent</v>
      </c>
      <c r="E241" s="84"/>
      <c r="F241" s="150" t="str">
        <f t="shared" si="19"/>
        <v>£000s/FTE</v>
      </c>
      <c r="G241" s="85">
        <f>SUM(G81,G121,G161,G201)</f>
        <v>0</v>
      </c>
      <c r="H241" s="85">
        <f t="shared" si="21"/>
        <v>0</v>
      </c>
      <c r="I241" s="85">
        <f t="shared" si="21"/>
        <v>0</v>
      </c>
      <c r="J241" s="85">
        <f t="shared" si="21"/>
        <v>0</v>
      </c>
      <c r="K241" s="85">
        <f t="shared" si="21"/>
        <v>0</v>
      </c>
      <c r="L241" s="85">
        <f t="shared" si="21"/>
        <v>0</v>
      </c>
      <c r="M241" s="85">
        <f t="shared" si="21"/>
        <v>0</v>
      </c>
      <c r="N241" s="85">
        <f t="shared" si="21"/>
        <v>0</v>
      </c>
      <c r="O241" s="85">
        <f t="shared" si="21"/>
        <v>0</v>
      </c>
      <c r="P241" s="85">
        <f t="shared" si="21"/>
        <v>0</v>
      </c>
      <c r="Q241" s="85">
        <f t="shared" si="21"/>
        <v>0</v>
      </c>
      <c r="R241" s="85">
        <f t="shared" si="21"/>
        <v>0</v>
      </c>
      <c r="S241" s="85">
        <f t="shared" si="21"/>
        <v>0</v>
      </c>
      <c r="T241" s="85">
        <f t="shared" si="21"/>
        <v>0</v>
      </c>
      <c r="U241" s="85">
        <f t="shared" si="21"/>
        <v>0</v>
      </c>
      <c r="V241" s="85">
        <f t="shared" si="21"/>
        <v>0</v>
      </c>
      <c r="W241" s="85">
        <f t="shared" si="21"/>
        <v>0</v>
      </c>
      <c r="X241" s="85">
        <f t="shared" si="21"/>
        <v>0</v>
      </c>
      <c r="Y241" s="85">
        <f t="shared" si="21"/>
        <v>0</v>
      </c>
      <c r="Z241" s="274">
        <f t="shared" si="21"/>
        <v>0</v>
      </c>
      <c r="AA241" s="85"/>
      <c r="AB241" s="275">
        <f t="shared" si="16"/>
        <v>0</v>
      </c>
      <c r="AC241" s="85"/>
      <c r="AD241" s="275">
        <f t="shared" si="17"/>
        <v>0</v>
      </c>
      <c r="AE241" s="85"/>
      <c r="AF241" s="275">
        <f t="shared" si="18"/>
        <v>0</v>
      </c>
      <c r="AH241" s="300"/>
    </row>
    <row r="242" spans="2:34" outlineLevel="1">
      <c r="D242" s="83" t="str">
        <f>'Line Items'!D129</f>
        <v>Island Line</v>
      </c>
      <c r="E242" s="84"/>
      <c r="F242" s="150" t="str">
        <f t="shared" si="19"/>
        <v>£000s/FTE</v>
      </c>
      <c r="G242" s="85">
        <f>SUM(G82,G122,G162,G202)</f>
        <v>0</v>
      </c>
      <c r="H242" s="85">
        <f t="shared" si="21"/>
        <v>0</v>
      </c>
      <c r="I242" s="85">
        <f t="shared" si="21"/>
        <v>0</v>
      </c>
      <c r="J242" s="85">
        <f t="shared" si="21"/>
        <v>0</v>
      </c>
      <c r="K242" s="85">
        <f t="shared" si="21"/>
        <v>0</v>
      </c>
      <c r="L242" s="85">
        <f t="shared" si="21"/>
        <v>0</v>
      </c>
      <c r="M242" s="85">
        <f t="shared" si="21"/>
        <v>0</v>
      </c>
      <c r="N242" s="85">
        <f t="shared" si="21"/>
        <v>0</v>
      </c>
      <c r="O242" s="85">
        <f t="shared" si="21"/>
        <v>0</v>
      </c>
      <c r="P242" s="85">
        <f t="shared" si="21"/>
        <v>0</v>
      </c>
      <c r="Q242" s="85">
        <f t="shared" si="21"/>
        <v>0</v>
      </c>
      <c r="R242" s="85">
        <f t="shared" si="21"/>
        <v>0</v>
      </c>
      <c r="S242" s="85">
        <f t="shared" si="21"/>
        <v>0</v>
      </c>
      <c r="T242" s="85">
        <f t="shared" si="21"/>
        <v>0</v>
      </c>
      <c r="U242" s="85">
        <f t="shared" si="21"/>
        <v>0</v>
      </c>
      <c r="V242" s="85">
        <f t="shared" si="21"/>
        <v>0</v>
      </c>
      <c r="W242" s="85">
        <f t="shared" si="21"/>
        <v>0</v>
      </c>
      <c r="X242" s="85">
        <f t="shared" ref="X242:Z242" si="22">SUM(X82,X122,X162,X202)</f>
        <v>0</v>
      </c>
      <c r="Y242" s="85">
        <f t="shared" si="22"/>
        <v>0</v>
      </c>
      <c r="Z242" s="274">
        <f t="shared" si="22"/>
        <v>0</v>
      </c>
      <c r="AA242" s="85"/>
      <c r="AB242" s="275">
        <f t="shared" si="16"/>
        <v>0</v>
      </c>
      <c r="AC242" s="85"/>
      <c r="AD242" s="275">
        <f t="shared" si="17"/>
        <v>0</v>
      </c>
      <c r="AE242" s="85"/>
      <c r="AF242" s="275">
        <f t="shared" si="18"/>
        <v>0</v>
      </c>
      <c r="AH242" s="300"/>
    </row>
    <row r="243" spans="2:34" outlineLevel="1">
      <c r="D243" s="83" t="str">
        <f>'Line Items'!D130</f>
        <v>[Staff Functions Line 27]</v>
      </c>
      <c r="E243" s="84"/>
      <c r="F243" s="150" t="str">
        <f t="shared" ref="F243:F248" si="23">F237</f>
        <v>£000s/FTE</v>
      </c>
      <c r="G243" s="85">
        <f t="shared" ref="G243:Z251" si="24">SUM(G83,G123,G163,G203)</f>
        <v>0</v>
      </c>
      <c r="H243" s="85">
        <f t="shared" si="24"/>
        <v>0</v>
      </c>
      <c r="I243" s="85">
        <f t="shared" si="24"/>
        <v>0</v>
      </c>
      <c r="J243" s="85">
        <f t="shared" si="24"/>
        <v>0</v>
      </c>
      <c r="K243" s="85">
        <f t="shared" si="24"/>
        <v>0</v>
      </c>
      <c r="L243" s="85">
        <f t="shared" si="24"/>
        <v>0</v>
      </c>
      <c r="M243" s="85">
        <f t="shared" si="24"/>
        <v>0</v>
      </c>
      <c r="N243" s="85">
        <f t="shared" si="24"/>
        <v>0</v>
      </c>
      <c r="O243" s="85">
        <f t="shared" si="24"/>
        <v>0</v>
      </c>
      <c r="P243" s="85">
        <f t="shared" si="24"/>
        <v>0</v>
      </c>
      <c r="Q243" s="85">
        <f t="shared" si="24"/>
        <v>0</v>
      </c>
      <c r="R243" s="85">
        <f t="shared" si="24"/>
        <v>0</v>
      </c>
      <c r="S243" s="85">
        <f t="shared" si="24"/>
        <v>0</v>
      </c>
      <c r="T243" s="85">
        <f t="shared" si="24"/>
        <v>0</v>
      </c>
      <c r="U243" s="85">
        <f t="shared" si="24"/>
        <v>0</v>
      </c>
      <c r="V243" s="85">
        <f t="shared" si="24"/>
        <v>0</v>
      </c>
      <c r="W243" s="85">
        <f t="shared" si="24"/>
        <v>0</v>
      </c>
      <c r="X243" s="85">
        <f t="shared" si="24"/>
        <v>0</v>
      </c>
      <c r="Y243" s="85">
        <f t="shared" si="24"/>
        <v>0</v>
      </c>
      <c r="Z243" s="274">
        <f t="shared" si="24"/>
        <v>0</v>
      </c>
      <c r="AA243" s="85"/>
      <c r="AB243" s="275">
        <f t="shared" si="16"/>
        <v>0</v>
      </c>
      <c r="AC243" s="85"/>
      <c r="AD243" s="275">
        <f t="shared" si="17"/>
        <v>0</v>
      </c>
      <c r="AE243" s="85"/>
      <c r="AF243" s="275">
        <f t="shared" si="18"/>
        <v>0</v>
      </c>
      <c r="AH243" s="300"/>
    </row>
    <row r="244" spans="2:34" outlineLevel="1">
      <c r="D244" s="83" t="str">
        <f>'Line Items'!D131</f>
        <v>[Staff Functions Line 28]</v>
      </c>
      <c r="E244" s="84"/>
      <c r="F244" s="150" t="str">
        <f t="shared" si="23"/>
        <v>£000s/FTE</v>
      </c>
      <c r="G244" s="85">
        <f t="shared" si="24"/>
        <v>0</v>
      </c>
      <c r="H244" s="85">
        <f t="shared" si="24"/>
        <v>0</v>
      </c>
      <c r="I244" s="85">
        <f t="shared" si="24"/>
        <v>0</v>
      </c>
      <c r="J244" s="85">
        <f t="shared" si="24"/>
        <v>0</v>
      </c>
      <c r="K244" s="85">
        <f t="shared" si="24"/>
        <v>0</v>
      </c>
      <c r="L244" s="85">
        <f t="shared" si="24"/>
        <v>0</v>
      </c>
      <c r="M244" s="85">
        <f t="shared" si="24"/>
        <v>0</v>
      </c>
      <c r="N244" s="85">
        <f t="shared" si="24"/>
        <v>0</v>
      </c>
      <c r="O244" s="85">
        <f t="shared" si="24"/>
        <v>0</v>
      </c>
      <c r="P244" s="85">
        <f t="shared" si="24"/>
        <v>0</v>
      </c>
      <c r="Q244" s="85">
        <f t="shared" si="24"/>
        <v>0</v>
      </c>
      <c r="R244" s="85">
        <f t="shared" si="24"/>
        <v>0</v>
      </c>
      <c r="S244" s="85">
        <f t="shared" si="24"/>
        <v>0</v>
      </c>
      <c r="T244" s="85">
        <f t="shared" si="24"/>
        <v>0</v>
      </c>
      <c r="U244" s="85">
        <f t="shared" si="24"/>
        <v>0</v>
      </c>
      <c r="V244" s="85">
        <f t="shared" si="24"/>
        <v>0</v>
      </c>
      <c r="W244" s="85">
        <f t="shared" si="24"/>
        <v>0</v>
      </c>
      <c r="X244" s="85">
        <f t="shared" si="24"/>
        <v>0</v>
      </c>
      <c r="Y244" s="85">
        <f t="shared" si="24"/>
        <v>0</v>
      </c>
      <c r="Z244" s="274">
        <f t="shared" si="24"/>
        <v>0</v>
      </c>
      <c r="AA244" s="85"/>
      <c r="AB244" s="275">
        <f t="shared" si="16"/>
        <v>0</v>
      </c>
      <c r="AC244" s="85"/>
      <c r="AD244" s="275">
        <f t="shared" si="17"/>
        <v>0</v>
      </c>
      <c r="AE244" s="85"/>
      <c r="AF244" s="275">
        <f t="shared" si="18"/>
        <v>0</v>
      </c>
      <c r="AH244" s="300"/>
    </row>
    <row r="245" spans="2:34" outlineLevel="1">
      <c r="D245" s="83" t="str">
        <f>'Line Items'!D132</f>
        <v>[Staff Functions Line 29]</v>
      </c>
      <c r="E245" s="84"/>
      <c r="F245" s="150" t="str">
        <f t="shared" si="23"/>
        <v>£000s/FTE</v>
      </c>
      <c r="G245" s="85">
        <f t="shared" si="24"/>
        <v>0</v>
      </c>
      <c r="H245" s="85">
        <f t="shared" si="24"/>
        <v>0</v>
      </c>
      <c r="I245" s="85">
        <f t="shared" si="24"/>
        <v>0</v>
      </c>
      <c r="J245" s="85">
        <f t="shared" si="24"/>
        <v>0</v>
      </c>
      <c r="K245" s="85">
        <f t="shared" si="24"/>
        <v>0</v>
      </c>
      <c r="L245" s="85">
        <f t="shared" si="24"/>
        <v>0</v>
      </c>
      <c r="M245" s="85">
        <f t="shared" si="24"/>
        <v>0</v>
      </c>
      <c r="N245" s="85">
        <f t="shared" si="24"/>
        <v>0</v>
      </c>
      <c r="O245" s="85">
        <f t="shared" si="24"/>
        <v>0</v>
      </c>
      <c r="P245" s="85">
        <f t="shared" si="24"/>
        <v>0</v>
      </c>
      <c r="Q245" s="85">
        <f t="shared" si="24"/>
        <v>0</v>
      </c>
      <c r="R245" s="85">
        <f t="shared" si="24"/>
        <v>0</v>
      </c>
      <c r="S245" s="85">
        <f t="shared" si="24"/>
        <v>0</v>
      </c>
      <c r="T245" s="85">
        <f t="shared" si="24"/>
        <v>0</v>
      </c>
      <c r="U245" s="85">
        <f t="shared" si="24"/>
        <v>0</v>
      </c>
      <c r="V245" s="85">
        <f t="shared" si="24"/>
        <v>0</v>
      </c>
      <c r="W245" s="85">
        <f t="shared" si="24"/>
        <v>0</v>
      </c>
      <c r="X245" s="85">
        <f t="shared" si="24"/>
        <v>0</v>
      </c>
      <c r="Y245" s="85">
        <f t="shared" si="24"/>
        <v>0</v>
      </c>
      <c r="Z245" s="274">
        <f t="shared" si="24"/>
        <v>0</v>
      </c>
      <c r="AA245" s="85"/>
      <c r="AB245" s="275">
        <f t="shared" si="16"/>
        <v>0</v>
      </c>
      <c r="AC245" s="85"/>
      <c r="AD245" s="275">
        <f t="shared" si="17"/>
        <v>0</v>
      </c>
      <c r="AE245" s="85"/>
      <c r="AF245" s="275">
        <f t="shared" si="18"/>
        <v>0</v>
      </c>
      <c r="AH245" s="300"/>
    </row>
    <row r="246" spans="2:34" outlineLevel="1">
      <c r="D246" s="83" t="str">
        <f>'Line Items'!D133</f>
        <v>[Staff Functions Line 30]</v>
      </c>
      <c r="E246" s="84"/>
      <c r="F246" s="150" t="str">
        <f t="shared" si="23"/>
        <v>£000s/FTE</v>
      </c>
      <c r="G246" s="85">
        <f t="shared" si="24"/>
        <v>0</v>
      </c>
      <c r="H246" s="85">
        <f t="shared" si="24"/>
        <v>0</v>
      </c>
      <c r="I246" s="85">
        <f t="shared" si="24"/>
        <v>0</v>
      </c>
      <c r="J246" s="85">
        <f t="shared" si="24"/>
        <v>0</v>
      </c>
      <c r="K246" s="85">
        <f t="shared" si="24"/>
        <v>0</v>
      </c>
      <c r="L246" s="85">
        <f t="shared" si="24"/>
        <v>0</v>
      </c>
      <c r="M246" s="85">
        <f t="shared" si="24"/>
        <v>0</v>
      </c>
      <c r="N246" s="85">
        <f t="shared" si="24"/>
        <v>0</v>
      </c>
      <c r="O246" s="85">
        <f t="shared" si="24"/>
        <v>0</v>
      </c>
      <c r="P246" s="85">
        <f t="shared" si="24"/>
        <v>0</v>
      </c>
      <c r="Q246" s="85">
        <f t="shared" si="24"/>
        <v>0</v>
      </c>
      <c r="R246" s="85">
        <f t="shared" si="24"/>
        <v>0</v>
      </c>
      <c r="S246" s="85">
        <f t="shared" si="24"/>
        <v>0</v>
      </c>
      <c r="T246" s="85">
        <f t="shared" si="24"/>
        <v>0</v>
      </c>
      <c r="U246" s="85">
        <f t="shared" si="24"/>
        <v>0</v>
      </c>
      <c r="V246" s="85">
        <f t="shared" si="24"/>
        <v>0</v>
      </c>
      <c r="W246" s="85">
        <f t="shared" si="24"/>
        <v>0</v>
      </c>
      <c r="X246" s="85">
        <f t="shared" si="24"/>
        <v>0</v>
      </c>
      <c r="Y246" s="85">
        <f t="shared" si="24"/>
        <v>0</v>
      </c>
      <c r="Z246" s="274">
        <f t="shared" si="24"/>
        <v>0</v>
      </c>
      <c r="AA246" s="85"/>
      <c r="AB246" s="275">
        <f t="shared" si="16"/>
        <v>0</v>
      </c>
      <c r="AC246" s="85"/>
      <c r="AD246" s="275">
        <f t="shared" si="17"/>
        <v>0</v>
      </c>
      <c r="AE246" s="85"/>
      <c r="AF246" s="275">
        <f t="shared" si="18"/>
        <v>0</v>
      </c>
      <c r="AH246" s="300"/>
    </row>
    <row r="247" spans="2:34" outlineLevel="1">
      <c r="D247" s="83" t="str">
        <f>'Line Items'!D134</f>
        <v>[Staff Functions Line 31]</v>
      </c>
      <c r="E247" s="84"/>
      <c r="F247" s="150" t="str">
        <f t="shared" si="23"/>
        <v>£000s/FTE</v>
      </c>
      <c r="G247" s="85">
        <f t="shared" si="24"/>
        <v>0</v>
      </c>
      <c r="H247" s="85">
        <f t="shared" si="24"/>
        <v>0</v>
      </c>
      <c r="I247" s="85">
        <f t="shared" si="24"/>
        <v>0</v>
      </c>
      <c r="J247" s="85">
        <f t="shared" si="24"/>
        <v>0</v>
      </c>
      <c r="K247" s="85">
        <f t="shared" si="24"/>
        <v>0</v>
      </c>
      <c r="L247" s="85">
        <f t="shared" si="24"/>
        <v>0</v>
      </c>
      <c r="M247" s="85">
        <f t="shared" si="24"/>
        <v>0</v>
      </c>
      <c r="N247" s="85">
        <f t="shared" si="24"/>
        <v>0</v>
      </c>
      <c r="O247" s="85">
        <f t="shared" si="24"/>
        <v>0</v>
      </c>
      <c r="P247" s="85">
        <f t="shared" si="24"/>
        <v>0</v>
      </c>
      <c r="Q247" s="85">
        <f t="shared" si="24"/>
        <v>0</v>
      </c>
      <c r="R247" s="85">
        <f t="shared" si="24"/>
        <v>0</v>
      </c>
      <c r="S247" s="85">
        <f t="shared" si="24"/>
        <v>0</v>
      </c>
      <c r="T247" s="85">
        <f t="shared" si="24"/>
        <v>0</v>
      </c>
      <c r="U247" s="85">
        <f t="shared" si="24"/>
        <v>0</v>
      </c>
      <c r="V247" s="85">
        <f t="shared" si="24"/>
        <v>0</v>
      </c>
      <c r="W247" s="85">
        <f t="shared" si="24"/>
        <v>0</v>
      </c>
      <c r="X247" s="85">
        <f t="shared" si="24"/>
        <v>0</v>
      </c>
      <c r="Y247" s="85">
        <f t="shared" si="24"/>
        <v>0</v>
      </c>
      <c r="Z247" s="274">
        <f t="shared" si="24"/>
        <v>0</v>
      </c>
      <c r="AA247" s="85"/>
      <c r="AB247" s="275">
        <f t="shared" si="16"/>
        <v>0</v>
      </c>
      <c r="AC247" s="85"/>
      <c r="AD247" s="275">
        <f t="shared" si="17"/>
        <v>0</v>
      </c>
      <c r="AE247" s="85"/>
      <c r="AF247" s="275">
        <f t="shared" si="18"/>
        <v>0</v>
      </c>
      <c r="AH247" s="300"/>
    </row>
    <row r="248" spans="2:34" outlineLevel="1">
      <c r="D248" s="83" t="str">
        <f>'Line Items'!D135</f>
        <v>[Staff Functions Line 32]</v>
      </c>
      <c r="E248" s="84"/>
      <c r="F248" s="150" t="str">
        <f t="shared" si="23"/>
        <v>£000s/FTE</v>
      </c>
      <c r="G248" s="85">
        <f>SUM(G88,G128,G168,G208)</f>
        <v>0</v>
      </c>
      <c r="H248" s="85">
        <f t="shared" si="24"/>
        <v>0</v>
      </c>
      <c r="I248" s="85">
        <f t="shared" si="24"/>
        <v>0</v>
      </c>
      <c r="J248" s="85">
        <f t="shared" si="24"/>
        <v>0</v>
      </c>
      <c r="K248" s="85">
        <f t="shared" si="24"/>
        <v>0</v>
      </c>
      <c r="L248" s="85">
        <f t="shared" si="24"/>
        <v>0</v>
      </c>
      <c r="M248" s="85">
        <f t="shared" si="24"/>
        <v>0</v>
      </c>
      <c r="N248" s="85">
        <f t="shared" si="24"/>
        <v>0</v>
      </c>
      <c r="O248" s="85">
        <f t="shared" si="24"/>
        <v>0</v>
      </c>
      <c r="P248" s="85">
        <f t="shared" si="24"/>
        <v>0</v>
      </c>
      <c r="Q248" s="85">
        <f t="shared" si="24"/>
        <v>0</v>
      </c>
      <c r="R248" s="85">
        <f t="shared" si="24"/>
        <v>0</v>
      </c>
      <c r="S248" s="85">
        <f t="shared" si="24"/>
        <v>0</v>
      </c>
      <c r="T248" s="85">
        <f t="shared" si="24"/>
        <v>0</v>
      </c>
      <c r="U248" s="85">
        <f t="shared" si="24"/>
        <v>0</v>
      </c>
      <c r="V248" s="85">
        <f t="shared" si="24"/>
        <v>0</v>
      </c>
      <c r="W248" s="85">
        <f t="shared" si="24"/>
        <v>0</v>
      </c>
      <c r="X248" s="85">
        <f t="shared" si="24"/>
        <v>0</v>
      </c>
      <c r="Y248" s="85">
        <f t="shared" si="24"/>
        <v>0</v>
      </c>
      <c r="Z248" s="274">
        <f t="shared" si="24"/>
        <v>0</v>
      </c>
      <c r="AA248" s="85"/>
      <c r="AB248" s="275">
        <f t="shared" si="16"/>
        <v>0</v>
      </c>
      <c r="AC248" s="85"/>
      <c r="AD248" s="275">
        <f t="shared" si="17"/>
        <v>0</v>
      </c>
      <c r="AE248" s="85"/>
      <c r="AF248" s="275">
        <f t="shared" si="18"/>
        <v>0</v>
      </c>
      <c r="AH248" s="300"/>
    </row>
    <row r="249" spans="2:34" outlineLevel="1">
      <c r="D249" s="83" t="str">
        <f>'Line Items'!D136</f>
        <v>[Staff Functions Line 33]</v>
      </c>
      <c r="E249" s="84"/>
      <c r="F249" s="150" t="str">
        <f t="shared" si="19"/>
        <v>£000s/FTE</v>
      </c>
      <c r="G249" s="85">
        <f>SUM(G89,G129,G169,G209)</f>
        <v>0</v>
      </c>
      <c r="H249" s="85">
        <f t="shared" si="24"/>
        <v>0</v>
      </c>
      <c r="I249" s="85">
        <f t="shared" si="24"/>
        <v>0</v>
      </c>
      <c r="J249" s="85">
        <f t="shared" si="24"/>
        <v>0</v>
      </c>
      <c r="K249" s="85">
        <f t="shared" si="24"/>
        <v>0</v>
      </c>
      <c r="L249" s="85">
        <f t="shared" si="24"/>
        <v>0</v>
      </c>
      <c r="M249" s="85">
        <f t="shared" si="24"/>
        <v>0</v>
      </c>
      <c r="N249" s="85">
        <f t="shared" si="24"/>
        <v>0</v>
      </c>
      <c r="O249" s="85">
        <f t="shared" si="24"/>
        <v>0</v>
      </c>
      <c r="P249" s="85">
        <f t="shared" si="24"/>
        <v>0</v>
      </c>
      <c r="Q249" s="85">
        <f t="shared" si="24"/>
        <v>0</v>
      </c>
      <c r="R249" s="85">
        <f t="shared" si="24"/>
        <v>0</v>
      </c>
      <c r="S249" s="85">
        <f t="shared" si="24"/>
        <v>0</v>
      </c>
      <c r="T249" s="85">
        <f t="shared" si="24"/>
        <v>0</v>
      </c>
      <c r="U249" s="85">
        <f t="shared" si="24"/>
        <v>0</v>
      </c>
      <c r="V249" s="85">
        <f t="shared" si="24"/>
        <v>0</v>
      </c>
      <c r="W249" s="85">
        <f t="shared" si="24"/>
        <v>0</v>
      </c>
      <c r="X249" s="85">
        <f t="shared" si="24"/>
        <v>0</v>
      </c>
      <c r="Y249" s="85">
        <f t="shared" si="24"/>
        <v>0</v>
      </c>
      <c r="Z249" s="274">
        <f t="shared" si="24"/>
        <v>0</v>
      </c>
      <c r="AA249" s="85"/>
      <c r="AB249" s="275">
        <f t="shared" si="16"/>
        <v>0</v>
      </c>
      <c r="AC249" s="85"/>
      <c r="AD249" s="275">
        <f t="shared" si="17"/>
        <v>0</v>
      </c>
      <c r="AE249" s="85"/>
      <c r="AF249" s="275">
        <f t="shared" si="18"/>
        <v>0</v>
      </c>
      <c r="AH249" s="300"/>
    </row>
    <row r="250" spans="2:34" outlineLevel="1">
      <c r="D250" s="83" t="str">
        <f>'Line Items'!D137</f>
        <v>[Staff Functions Line 34]</v>
      </c>
      <c r="E250" s="84"/>
      <c r="F250" s="150" t="str">
        <f t="shared" si="19"/>
        <v>£000s/FTE</v>
      </c>
      <c r="G250" s="85">
        <f>SUM(G90,G130,G170,G210)</f>
        <v>0</v>
      </c>
      <c r="H250" s="85">
        <f t="shared" si="24"/>
        <v>0</v>
      </c>
      <c r="I250" s="85">
        <f t="shared" si="24"/>
        <v>0</v>
      </c>
      <c r="J250" s="85">
        <f t="shared" si="24"/>
        <v>0</v>
      </c>
      <c r="K250" s="85">
        <f t="shared" si="24"/>
        <v>0</v>
      </c>
      <c r="L250" s="85">
        <f t="shared" si="24"/>
        <v>0</v>
      </c>
      <c r="M250" s="85">
        <f t="shared" si="24"/>
        <v>0</v>
      </c>
      <c r="N250" s="85">
        <f t="shared" si="24"/>
        <v>0</v>
      </c>
      <c r="O250" s="85">
        <f t="shared" si="24"/>
        <v>0</v>
      </c>
      <c r="P250" s="85">
        <f t="shared" si="24"/>
        <v>0</v>
      </c>
      <c r="Q250" s="85">
        <f t="shared" si="24"/>
        <v>0</v>
      </c>
      <c r="R250" s="85">
        <f t="shared" si="24"/>
        <v>0</v>
      </c>
      <c r="S250" s="85">
        <f t="shared" si="24"/>
        <v>0</v>
      </c>
      <c r="T250" s="85">
        <f t="shared" si="24"/>
        <v>0</v>
      </c>
      <c r="U250" s="85">
        <f t="shared" si="24"/>
        <v>0</v>
      </c>
      <c r="V250" s="85">
        <f t="shared" si="24"/>
        <v>0</v>
      </c>
      <c r="W250" s="85">
        <f t="shared" si="24"/>
        <v>0</v>
      </c>
      <c r="X250" s="85">
        <f t="shared" si="24"/>
        <v>0</v>
      </c>
      <c r="Y250" s="85">
        <f t="shared" si="24"/>
        <v>0</v>
      </c>
      <c r="Z250" s="274">
        <f t="shared" si="24"/>
        <v>0</v>
      </c>
      <c r="AA250" s="85"/>
      <c r="AB250" s="275">
        <f t="shared" si="16"/>
        <v>0</v>
      </c>
      <c r="AC250" s="85"/>
      <c r="AD250" s="275">
        <f t="shared" si="17"/>
        <v>0</v>
      </c>
      <c r="AE250" s="85"/>
      <c r="AF250" s="275">
        <f t="shared" si="18"/>
        <v>0</v>
      </c>
      <c r="AH250" s="300"/>
    </row>
    <row r="251" spans="2:34" outlineLevel="1">
      <c r="D251" s="108" t="str">
        <f>'Line Items'!D138</f>
        <v>[Staff Functions Line 35]</v>
      </c>
      <c r="E251" s="110"/>
      <c r="F251" s="164" t="str">
        <f t="shared" si="19"/>
        <v>£000s/FTE</v>
      </c>
      <c r="G251" s="301">
        <f>SUM(G91,G131,G171,G211)</f>
        <v>0</v>
      </c>
      <c r="H251" s="301">
        <f t="shared" si="24"/>
        <v>0</v>
      </c>
      <c r="I251" s="301">
        <f t="shared" si="24"/>
        <v>0</v>
      </c>
      <c r="J251" s="301">
        <f t="shared" si="24"/>
        <v>0</v>
      </c>
      <c r="K251" s="301">
        <f t="shared" si="24"/>
        <v>0</v>
      </c>
      <c r="L251" s="301">
        <f t="shared" si="24"/>
        <v>0</v>
      </c>
      <c r="M251" s="301">
        <f t="shared" si="24"/>
        <v>0</v>
      </c>
      <c r="N251" s="301">
        <f t="shared" si="24"/>
        <v>0</v>
      </c>
      <c r="O251" s="301">
        <f t="shared" si="24"/>
        <v>0</v>
      </c>
      <c r="P251" s="301">
        <f t="shared" si="24"/>
        <v>0</v>
      </c>
      <c r="Q251" s="301">
        <f t="shared" si="24"/>
        <v>0</v>
      </c>
      <c r="R251" s="301">
        <f t="shared" si="24"/>
        <v>0</v>
      </c>
      <c r="S251" s="301">
        <f t="shared" si="24"/>
        <v>0</v>
      </c>
      <c r="T251" s="301">
        <f t="shared" si="24"/>
        <v>0</v>
      </c>
      <c r="U251" s="301">
        <f t="shared" si="24"/>
        <v>0</v>
      </c>
      <c r="V251" s="301">
        <f t="shared" si="24"/>
        <v>0</v>
      </c>
      <c r="W251" s="301">
        <f t="shared" si="24"/>
        <v>0</v>
      </c>
      <c r="X251" s="301">
        <f t="shared" si="24"/>
        <v>0</v>
      </c>
      <c r="Y251" s="301">
        <f t="shared" si="24"/>
        <v>0</v>
      </c>
      <c r="Z251" s="302">
        <f t="shared" si="24"/>
        <v>0</v>
      </c>
      <c r="AA251" s="85"/>
      <c r="AB251" s="303">
        <f t="shared" si="16"/>
        <v>0</v>
      </c>
      <c r="AC251" s="85"/>
      <c r="AD251" s="303">
        <f t="shared" si="17"/>
        <v>0</v>
      </c>
      <c r="AE251" s="85"/>
      <c r="AF251" s="303">
        <f t="shared" si="18"/>
        <v>0</v>
      </c>
      <c r="AH251" s="304"/>
    </row>
    <row r="252" spans="2:34" outlineLevel="1">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row>
    <row r="253" spans="2:34" outlineLevel="1">
      <c r="D253" s="262" t="str">
        <f>"Average "&amp;B215</f>
        <v>Average Total Cost per FTE</v>
      </c>
      <c r="E253" s="263"/>
      <c r="F253" s="264" t="str">
        <f>F251</f>
        <v>£000s/FTE</v>
      </c>
      <c r="G253" s="265">
        <f>IF(G$53=0,0,SUMPRODUCT(G217:G251,G$17:G$51)/G$53)</f>
        <v>0</v>
      </c>
      <c r="H253" s="265">
        <f t="shared" ref="H253:Z253" si="25">IF(H$53=0,0,SUMPRODUCT(H217:H251,H$17:H$51)/H$53)</f>
        <v>0</v>
      </c>
      <c r="I253" s="265">
        <f t="shared" si="25"/>
        <v>0</v>
      </c>
      <c r="J253" s="265">
        <f t="shared" si="25"/>
        <v>0</v>
      </c>
      <c r="K253" s="265">
        <f t="shared" si="25"/>
        <v>0</v>
      </c>
      <c r="L253" s="265">
        <f t="shared" si="25"/>
        <v>0</v>
      </c>
      <c r="M253" s="265">
        <f t="shared" si="25"/>
        <v>0</v>
      </c>
      <c r="N253" s="265">
        <f t="shared" si="25"/>
        <v>0</v>
      </c>
      <c r="O253" s="265">
        <f t="shared" si="25"/>
        <v>0</v>
      </c>
      <c r="P253" s="265">
        <f t="shared" si="25"/>
        <v>0</v>
      </c>
      <c r="Q253" s="265">
        <f t="shared" si="25"/>
        <v>0</v>
      </c>
      <c r="R253" s="265">
        <f t="shared" si="25"/>
        <v>0</v>
      </c>
      <c r="S253" s="265">
        <f t="shared" si="25"/>
        <v>0</v>
      </c>
      <c r="T253" s="265">
        <f t="shared" si="25"/>
        <v>0</v>
      </c>
      <c r="U253" s="265">
        <f t="shared" si="25"/>
        <v>0</v>
      </c>
      <c r="V253" s="265">
        <f t="shared" si="25"/>
        <v>0</v>
      </c>
      <c r="W253" s="265">
        <f t="shared" si="25"/>
        <v>0</v>
      </c>
      <c r="X253" s="265">
        <f t="shared" si="25"/>
        <v>0</v>
      </c>
      <c r="Y253" s="265">
        <f t="shared" si="25"/>
        <v>0</v>
      </c>
      <c r="Z253" s="265">
        <f t="shared" si="25"/>
        <v>0</v>
      </c>
      <c r="AA253" s="85"/>
      <c r="AB253" s="267">
        <f>IF(AB$53=0,0,SUMPRODUCT(AB217:AB251,AB$17:AB$51)/AB$53)</f>
        <v>0</v>
      </c>
      <c r="AC253" s="85"/>
      <c r="AD253" s="267">
        <f>IF(AD$53=0,0,SUMPRODUCT(AD217:AD251,AD$17:AD$51)/AD$53)</f>
        <v>0</v>
      </c>
      <c r="AE253" s="85"/>
      <c r="AF253" s="267">
        <f>IF(AF$53=0,0,SUMPRODUCT(AF217:AF251,AF$17:AF$51)/AF$53)</f>
        <v>0</v>
      </c>
      <c r="AH253" s="268"/>
    </row>
    <row r="255" spans="2:34" ht="15">
      <c r="B255" s="99" t="s">
        <v>932</v>
      </c>
      <c r="C255" s="99"/>
      <c r="D255" s="249"/>
      <c r="E255" s="24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row>
    <row r="256" spans="2:34" outlineLevel="1"/>
    <row r="257" spans="4:34" outlineLevel="1">
      <c r="D257" s="235" t="str">
        <f t="shared" ref="D257:D291" si="26">D217</f>
        <v>Control</v>
      </c>
      <c r="E257" s="251"/>
      <c r="F257" s="252" t="s">
        <v>902</v>
      </c>
      <c r="G257" s="270">
        <f t="shared" ref="G257:Z269" si="27">G17*G217</f>
        <v>0</v>
      </c>
      <c r="H257" s="270">
        <f t="shared" si="27"/>
        <v>0</v>
      </c>
      <c r="I257" s="270">
        <f t="shared" si="27"/>
        <v>0</v>
      </c>
      <c r="J257" s="270">
        <f t="shared" si="27"/>
        <v>0</v>
      </c>
      <c r="K257" s="270">
        <f t="shared" si="27"/>
        <v>0</v>
      </c>
      <c r="L257" s="270">
        <f t="shared" si="27"/>
        <v>0</v>
      </c>
      <c r="M257" s="270">
        <f t="shared" si="27"/>
        <v>0</v>
      </c>
      <c r="N257" s="270">
        <f t="shared" si="27"/>
        <v>0</v>
      </c>
      <c r="O257" s="270">
        <f t="shared" si="27"/>
        <v>0</v>
      </c>
      <c r="P257" s="270">
        <f t="shared" si="27"/>
        <v>0</v>
      </c>
      <c r="Q257" s="270">
        <f t="shared" si="27"/>
        <v>0</v>
      </c>
      <c r="R257" s="270">
        <f t="shared" si="27"/>
        <v>0</v>
      </c>
      <c r="S257" s="270">
        <f t="shared" si="27"/>
        <v>0</v>
      </c>
      <c r="T257" s="270">
        <f t="shared" si="27"/>
        <v>0</v>
      </c>
      <c r="U257" s="270">
        <f t="shared" si="27"/>
        <v>0</v>
      </c>
      <c r="V257" s="270">
        <f t="shared" si="27"/>
        <v>0</v>
      </c>
      <c r="W257" s="270">
        <f t="shared" si="27"/>
        <v>0</v>
      </c>
      <c r="X257" s="270">
        <f t="shared" si="27"/>
        <v>0</v>
      </c>
      <c r="Y257" s="270">
        <f t="shared" si="27"/>
        <v>0</v>
      </c>
      <c r="Z257" s="271">
        <f t="shared" si="27"/>
        <v>0</v>
      </c>
      <c r="AA257" s="85"/>
      <c r="AB257" s="272">
        <f t="shared" ref="AB257:AB291" si="28">AB17*AB217</f>
        <v>0</v>
      </c>
      <c r="AC257" s="85"/>
      <c r="AD257" s="272">
        <f t="shared" ref="AD257:AD291" si="29">AD17*AD217</f>
        <v>0</v>
      </c>
      <c r="AE257" s="85"/>
      <c r="AF257" s="272">
        <f t="shared" ref="AF257:AF291" si="30">AF17*AF217</f>
        <v>0</v>
      </c>
      <c r="AH257" s="273"/>
    </row>
    <row r="258" spans="4:34" outlineLevel="1">
      <c r="D258" s="83" t="str">
        <f t="shared" si="26"/>
        <v>Depot</v>
      </c>
      <c r="E258" s="84"/>
      <c r="F258" s="150" t="str">
        <f>F257</f>
        <v>£000</v>
      </c>
      <c r="G258" s="85">
        <f t="shared" si="27"/>
        <v>0</v>
      </c>
      <c r="H258" s="85">
        <f t="shared" si="27"/>
        <v>0</v>
      </c>
      <c r="I258" s="85">
        <f t="shared" si="27"/>
        <v>0</v>
      </c>
      <c r="J258" s="85">
        <f t="shared" si="27"/>
        <v>0</v>
      </c>
      <c r="K258" s="85">
        <f t="shared" si="27"/>
        <v>0</v>
      </c>
      <c r="L258" s="85">
        <f t="shared" si="27"/>
        <v>0</v>
      </c>
      <c r="M258" s="85">
        <f t="shared" si="27"/>
        <v>0</v>
      </c>
      <c r="N258" s="85">
        <f t="shared" si="27"/>
        <v>0</v>
      </c>
      <c r="O258" s="85">
        <f t="shared" si="27"/>
        <v>0</v>
      </c>
      <c r="P258" s="85">
        <f t="shared" si="27"/>
        <v>0</v>
      </c>
      <c r="Q258" s="85">
        <f t="shared" si="27"/>
        <v>0</v>
      </c>
      <c r="R258" s="85">
        <f t="shared" si="27"/>
        <v>0</v>
      </c>
      <c r="S258" s="85">
        <f t="shared" si="27"/>
        <v>0</v>
      </c>
      <c r="T258" s="85">
        <f t="shared" si="27"/>
        <v>0</v>
      </c>
      <c r="U258" s="85">
        <f t="shared" si="27"/>
        <v>0</v>
      </c>
      <c r="V258" s="85">
        <f t="shared" si="27"/>
        <v>0</v>
      </c>
      <c r="W258" s="85">
        <f t="shared" si="27"/>
        <v>0</v>
      </c>
      <c r="X258" s="85">
        <f t="shared" si="27"/>
        <v>0</v>
      </c>
      <c r="Y258" s="85">
        <f t="shared" si="27"/>
        <v>0</v>
      </c>
      <c r="Z258" s="274">
        <f t="shared" si="27"/>
        <v>0</v>
      </c>
      <c r="AA258" s="85"/>
      <c r="AB258" s="275">
        <f t="shared" si="28"/>
        <v>0</v>
      </c>
      <c r="AC258" s="85"/>
      <c r="AD258" s="275">
        <f t="shared" si="29"/>
        <v>0</v>
      </c>
      <c r="AE258" s="85"/>
      <c r="AF258" s="275">
        <f t="shared" si="30"/>
        <v>0</v>
      </c>
      <c r="AH258" s="276"/>
    </row>
    <row r="259" spans="4:34" outlineLevel="1">
      <c r="D259" s="83" t="str">
        <f t="shared" si="26"/>
        <v>Engineering</v>
      </c>
      <c r="E259" s="84"/>
      <c r="F259" s="150" t="str">
        <f t="shared" ref="F259:F291" si="31">F258</f>
        <v>£000</v>
      </c>
      <c r="G259" s="85">
        <f t="shared" si="27"/>
        <v>0</v>
      </c>
      <c r="H259" s="85">
        <f t="shared" si="27"/>
        <v>0</v>
      </c>
      <c r="I259" s="85">
        <f t="shared" si="27"/>
        <v>0</v>
      </c>
      <c r="J259" s="85">
        <f t="shared" si="27"/>
        <v>0</v>
      </c>
      <c r="K259" s="85">
        <f t="shared" si="27"/>
        <v>0</v>
      </c>
      <c r="L259" s="85">
        <f t="shared" si="27"/>
        <v>0</v>
      </c>
      <c r="M259" s="85">
        <f t="shared" si="27"/>
        <v>0</v>
      </c>
      <c r="N259" s="85">
        <f t="shared" si="27"/>
        <v>0</v>
      </c>
      <c r="O259" s="85">
        <f t="shared" si="27"/>
        <v>0</v>
      </c>
      <c r="P259" s="85">
        <f t="shared" si="27"/>
        <v>0</v>
      </c>
      <c r="Q259" s="85">
        <f t="shared" si="27"/>
        <v>0</v>
      </c>
      <c r="R259" s="85">
        <f t="shared" si="27"/>
        <v>0</v>
      </c>
      <c r="S259" s="85">
        <f t="shared" si="27"/>
        <v>0</v>
      </c>
      <c r="T259" s="85">
        <f t="shared" si="27"/>
        <v>0</v>
      </c>
      <c r="U259" s="85">
        <f t="shared" si="27"/>
        <v>0</v>
      </c>
      <c r="V259" s="85">
        <f t="shared" si="27"/>
        <v>0</v>
      </c>
      <c r="W259" s="85">
        <f t="shared" si="27"/>
        <v>0</v>
      </c>
      <c r="X259" s="85">
        <f t="shared" si="27"/>
        <v>0</v>
      </c>
      <c r="Y259" s="85">
        <f t="shared" si="27"/>
        <v>0</v>
      </c>
      <c r="Z259" s="274">
        <f t="shared" si="27"/>
        <v>0</v>
      </c>
      <c r="AA259" s="85"/>
      <c r="AB259" s="275">
        <f t="shared" si="28"/>
        <v>0</v>
      </c>
      <c r="AC259" s="85"/>
      <c r="AD259" s="275">
        <f t="shared" si="29"/>
        <v>0</v>
      </c>
      <c r="AE259" s="85"/>
      <c r="AF259" s="275">
        <f t="shared" si="30"/>
        <v>0</v>
      </c>
      <c r="AH259" s="276"/>
    </row>
    <row r="260" spans="4:34" outlineLevel="1">
      <c r="D260" s="83" t="str">
        <f t="shared" si="26"/>
        <v>Performance</v>
      </c>
      <c r="E260" s="84"/>
      <c r="F260" s="150" t="str">
        <f t="shared" si="31"/>
        <v>£000</v>
      </c>
      <c r="G260" s="85">
        <f t="shared" si="27"/>
        <v>0</v>
      </c>
      <c r="H260" s="85">
        <f t="shared" si="27"/>
        <v>0</v>
      </c>
      <c r="I260" s="85">
        <f t="shared" si="27"/>
        <v>0</v>
      </c>
      <c r="J260" s="85">
        <f t="shared" si="27"/>
        <v>0</v>
      </c>
      <c r="K260" s="85">
        <f t="shared" si="27"/>
        <v>0</v>
      </c>
      <c r="L260" s="85">
        <f t="shared" si="27"/>
        <v>0</v>
      </c>
      <c r="M260" s="85">
        <f t="shared" si="27"/>
        <v>0</v>
      </c>
      <c r="N260" s="85">
        <f t="shared" si="27"/>
        <v>0</v>
      </c>
      <c r="O260" s="85">
        <f t="shared" si="27"/>
        <v>0</v>
      </c>
      <c r="P260" s="85">
        <f t="shared" si="27"/>
        <v>0</v>
      </c>
      <c r="Q260" s="85">
        <f t="shared" si="27"/>
        <v>0</v>
      </c>
      <c r="R260" s="85">
        <f t="shared" si="27"/>
        <v>0</v>
      </c>
      <c r="S260" s="85">
        <f t="shared" si="27"/>
        <v>0</v>
      </c>
      <c r="T260" s="85">
        <f t="shared" si="27"/>
        <v>0</v>
      </c>
      <c r="U260" s="85">
        <f t="shared" si="27"/>
        <v>0</v>
      </c>
      <c r="V260" s="85">
        <f t="shared" si="27"/>
        <v>0</v>
      </c>
      <c r="W260" s="85">
        <f t="shared" si="27"/>
        <v>0</v>
      </c>
      <c r="X260" s="85">
        <f t="shared" si="27"/>
        <v>0</v>
      </c>
      <c r="Y260" s="85">
        <f t="shared" si="27"/>
        <v>0</v>
      </c>
      <c r="Z260" s="274">
        <f t="shared" si="27"/>
        <v>0</v>
      </c>
      <c r="AA260" s="85"/>
      <c r="AB260" s="275">
        <f t="shared" si="28"/>
        <v>0</v>
      </c>
      <c r="AC260" s="85"/>
      <c r="AD260" s="275">
        <f t="shared" si="29"/>
        <v>0</v>
      </c>
      <c r="AE260" s="85"/>
      <c r="AF260" s="275">
        <f t="shared" si="30"/>
        <v>0</v>
      </c>
      <c r="AH260" s="276"/>
    </row>
    <row r="261" spans="4:34" outlineLevel="1">
      <c r="D261" s="83" t="str">
        <f t="shared" si="26"/>
        <v>Commercial</v>
      </c>
      <c r="E261" s="84"/>
      <c r="F261" s="150" t="str">
        <f t="shared" si="31"/>
        <v>£000</v>
      </c>
      <c r="G261" s="85">
        <f t="shared" si="27"/>
        <v>0</v>
      </c>
      <c r="H261" s="85">
        <f t="shared" si="27"/>
        <v>0</v>
      </c>
      <c r="I261" s="85">
        <f t="shared" si="27"/>
        <v>0</v>
      </c>
      <c r="J261" s="85">
        <f t="shared" si="27"/>
        <v>0</v>
      </c>
      <c r="K261" s="85">
        <f t="shared" si="27"/>
        <v>0</v>
      </c>
      <c r="L261" s="85">
        <f t="shared" si="27"/>
        <v>0</v>
      </c>
      <c r="M261" s="85">
        <f t="shared" si="27"/>
        <v>0</v>
      </c>
      <c r="N261" s="85">
        <f t="shared" si="27"/>
        <v>0</v>
      </c>
      <c r="O261" s="85">
        <f t="shared" si="27"/>
        <v>0</v>
      </c>
      <c r="P261" s="85">
        <f t="shared" si="27"/>
        <v>0</v>
      </c>
      <c r="Q261" s="85">
        <f t="shared" si="27"/>
        <v>0</v>
      </c>
      <c r="R261" s="85">
        <f t="shared" si="27"/>
        <v>0</v>
      </c>
      <c r="S261" s="85">
        <f t="shared" si="27"/>
        <v>0</v>
      </c>
      <c r="T261" s="85">
        <f t="shared" si="27"/>
        <v>0</v>
      </c>
      <c r="U261" s="85">
        <f t="shared" si="27"/>
        <v>0</v>
      </c>
      <c r="V261" s="85">
        <f t="shared" si="27"/>
        <v>0</v>
      </c>
      <c r="W261" s="85">
        <f t="shared" si="27"/>
        <v>0</v>
      </c>
      <c r="X261" s="85">
        <f t="shared" si="27"/>
        <v>0</v>
      </c>
      <c r="Y261" s="85">
        <f t="shared" si="27"/>
        <v>0</v>
      </c>
      <c r="Z261" s="274">
        <f t="shared" si="27"/>
        <v>0</v>
      </c>
      <c r="AA261" s="85"/>
      <c r="AB261" s="275">
        <f t="shared" si="28"/>
        <v>0</v>
      </c>
      <c r="AC261" s="85"/>
      <c r="AD261" s="275">
        <f t="shared" si="29"/>
        <v>0</v>
      </c>
      <c r="AE261" s="85"/>
      <c r="AF261" s="275">
        <f t="shared" si="30"/>
        <v>0</v>
      </c>
      <c r="AH261" s="276"/>
    </row>
    <row r="262" spans="4:34" outlineLevel="1">
      <c r="D262" s="83" t="str">
        <f t="shared" si="26"/>
        <v>Communications &amp; Marketing</v>
      </c>
      <c r="E262" s="84"/>
      <c r="F262" s="150" t="str">
        <f t="shared" si="31"/>
        <v>£000</v>
      </c>
      <c r="G262" s="85">
        <f t="shared" si="27"/>
        <v>0</v>
      </c>
      <c r="H262" s="85">
        <f t="shared" si="27"/>
        <v>0</v>
      </c>
      <c r="I262" s="85">
        <f t="shared" si="27"/>
        <v>0</v>
      </c>
      <c r="J262" s="85">
        <f t="shared" si="27"/>
        <v>0</v>
      </c>
      <c r="K262" s="85">
        <f t="shared" si="27"/>
        <v>0</v>
      </c>
      <c r="L262" s="85">
        <f t="shared" si="27"/>
        <v>0</v>
      </c>
      <c r="M262" s="85">
        <f t="shared" si="27"/>
        <v>0</v>
      </c>
      <c r="N262" s="85">
        <f t="shared" si="27"/>
        <v>0</v>
      </c>
      <c r="O262" s="85">
        <f t="shared" si="27"/>
        <v>0</v>
      </c>
      <c r="P262" s="85">
        <f t="shared" si="27"/>
        <v>0</v>
      </c>
      <c r="Q262" s="85">
        <f t="shared" si="27"/>
        <v>0</v>
      </c>
      <c r="R262" s="85">
        <f t="shared" si="27"/>
        <v>0</v>
      </c>
      <c r="S262" s="85">
        <f t="shared" si="27"/>
        <v>0</v>
      </c>
      <c r="T262" s="85">
        <f t="shared" si="27"/>
        <v>0</v>
      </c>
      <c r="U262" s="85">
        <f t="shared" si="27"/>
        <v>0</v>
      </c>
      <c r="V262" s="85">
        <f t="shared" si="27"/>
        <v>0</v>
      </c>
      <c r="W262" s="85">
        <f t="shared" si="27"/>
        <v>0</v>
      </c>
      <c r="X262" s="85">
        <f t="shared" si="27"/>
        <v>0</v>
      </c>
      <c r="Y262" s="85">
        <f t="shared" si="27"/>
        <v>0</v>
      </c>
      <c r="Z262" s="274">
        <f t="shared" si="27"/>
        <v>0</v>
      </c>
      <c r="AA262" s="85"/>
      <c r="AB262" s="275">
        <f t="shared" si="28"/>
        <v>0</v>
      </c>
      <c r="AC262" s="85"/>
      <c r="AD262" s="275">
        <f t="shared" si="29"/>
        <v>0</v>
      </c>
      <c r="AE262" s="85"/>
      <c r="AF262" s="275">
        <f t="shared" si="30"/>
        <v>0</v>
      </c>
      <c r="AH262" s="276"/>
    </row>
    <row r="263" spans="4:34" outlineLevel="1">
      <c r="D263" s="83" t="str">
        <f t="shared" si="26"/>
        <v>CSC</v>
      </c>
      <c r="E263" s="84"/>
      <c r="F263" s="150" t="str">
        <f t="shared" si="31"/>
        <v>£000</v>
      </c>
      <c r="G263" s="85">
        <f t="shared" si="27"/>
        <v>0</v>
      </c>
      <c r="H263" s="85">
        <f t="shared" si="27"/>
        <v>0</v>
      </c>
      <c r="I263" s="85">
        <f t="shared" si="27"/>
        <v>0</v>
      </c>
      <c r="J263" s="85">
        <f t="shared" si="27"/>
        <v>0</v>
      </c>
      <c r="K263" s="85">
        <f t="shared" si="27"/>
        <v>0</v>
      </c>
      <c r="L263" s="85">
        <f t="shared" si="27"/>
        <v>0</v>
      </c>
      <c r="M263" s="85">
        <f t="shared" si="27"/>
        <v>0</v>
      </c>
      <c r="N263" s="85">
        <f t="shared" si="27"/>
        <v>0</v>
      </c>
      <c r="O263" s="85">
        <f t="shared" si="27"/>
        <v>0</v>
      </c>
      <c r="P263" s="85">
        <f t="shared" si="27"/>
        <v>0</v>
      </c>
      <c r="Q263" s="85">
        <f t="shared" si="27"/>
        <v>0</v>
      </c>
      <c r="R263" s="85">
        <f t="shared" si="27"/>
        <v>0</v>
      </c>
      <c r="S263" s="85">
        <f t="shared" si="27"/>
        <v>0</v>
      </c>
      <c r="T263" s="85">
        <f t="shared" si="27"/>
        <v>0</v>
      </c>
      <c r="U263" s="85">
        <f t="shared" si="27"/>
        <v>0</v>
      </c>
      <c r="V263" s="85">
        <f t="shared" si="27"/>
        <v>0</v>
      </c>
      <c r="W263" s="85">
        <f t="shared" si="27"/>
        <v>0</v>
      </c>
      <c r="X263" s="85">
        <f t="shared" si="27"/>
        <v>0</v>
      </c>
      <c r="Y263" s="85">
        <f t="shared" si="27"/>
        <v>0</v>
      </c>
      <c r="Z263" s="274">
        <f t="shared" si="27"/>
        <v>0</v>
      </c>
      <c r="AA263" s="85"/>
      <c r="AB263" s="275">
        <f t="shared" si="28"/>
        <v>0</v>
      </c>
      <c r="AC263" s="85"/>
      <c r="AD263" s="275">
        <f t="shared" si="29"/>
        <v>0</v>
      </c>
      <c r="AE263" s="85"/>
      <c r="AF263" s="275">
        <f t="shared" si="30"/>
        <v>0</v>
      </c>
      <c r="AH263" s="276"/>
    </row>
    <row r="264" spans="4:34" outlineLevel="1">
      <c r="D264" s="83" t="str">
        <f t="shared" si="26"/>
        <v>Directors</v>
      </c>
      <c r="E264" s="84"/>
      <c r="F264" s="150" t="str">
        <f t="shared" si="31"/>
        <v>£000</v>
      </c>
      <c r="G264" s="85">
        <f t="shared" si="27"/>
        <v>0</v>
      </c>
      <c r="H264" s="85">
        <f t="shared" si="27"/>
        <v>0</v>
      </c>
      <c r="I264" s="85">
        <f t="shared" si="27"/>
        <v>0</v>
      </c>
      <c r="J264" s="85">
        <f t="shared" si="27"/>
        <v>0</v>
      </c>
      <c r="K264" s="85">
        <f t="shared" si="27"/>
        <v>0</v>
      </c>
      <c r="L264" s="85">
        <f t="shared" si="27"/>
        <v>0</v>
      </c>
      <c r="M264" s="85">
        <f t="shared" si="27"/>
        <v>0</v>
      </c>
      <c r="N264" s="85">
        <f t="shared" si="27"/>
        <v>0</v>
      </c>
      <c r="O264" s="85">
        <f t="shared" si="27"/>
        <v>0</v>
      </c>
      <c r="P264" s="85">
        <f t="shared" si="27"/>
        <v>0</v>
      </c>
      <c r="Q264" s="85">
        <f t="shared" si="27"/>
        <v>0</v>
      </c>
      <c r="R264" s="85">
        <f t="shared" si="27"/>
        <v>0</v>
      </c>
      <c r="S264" s="85">
        <f t="shared" si="27"/>
        <v>0</v>
      </c>
      <c r="T264" s="85">
        <f t="shared" si="27"/>
        <v>0</v>
      </c>
      <c r="U264" s="85">
        <f t="shared" si="27"/>
        <v>0</v>
      </c>
      <c r="V264" s="85">
        <f t="shared" si="27"/>
        <v>0</v>
      </c>
      <c r="W264" s="85">
        <f t="shared" si="27"/>
        <v>0</v>
      </c>
      <c r="X264" s="85">
        <f t="shared" si="27"/>
        <v>0</v>
      </c>
      <c r="Y264" s="85">
        <f t="shared" si="27"/>
        <v>0</v>
      </c>
      <c r="Z264" s="274">
        <f t="shared" si="27"/>
        <v>0</v>
      </c>
      <c r="AA264" s="85"/>
      <c r="AB264" s="275">
        <f t="shared" si="28"/>
        <v>0</v>
      </c>
      <c r="AC264" s="85"/>
      <c r="AD264" s="275">
        <f t="shared" si="29"/>
        <v>0</v>
      </c>
      <c r="AE264" s="85"/>
      <c r="AF264" s="275">
        <f t="shared" si="30"/>
        <v>0</v>
      </c>
      <c r="AH264" s="276"/>
    </row>
    <row r="265" spans="4:34" outlineLevel="1">
      <c r="D265" s="83" t="str">
        <f t="shared" si="26"/>
        <v>Finance</v>
      </c>
      <c r="E265" s="84"/>
      <c r="F265" s="150" t="str">
        <f t="shared" si="31"/>
        <v>£000</v>
      </c>
      <c r="G265" s="85">
        <f t="shared" si="27"/>
        <v>0</v>
      </c>
      <c r="H265" s="85">
        <f t="shared" si="27"/>
        <v>0</v>
      </c>
      <c r="I265" s="85">
        <f t="shared" si="27"/>
        <v>0</v>
      </c>
      <c r="J265" s="85">
        <f t="shared" si="27"/>
        <v>0</v>
      </c>
      <c r="K265" s="85">
        <f t="shared" si="27"/>
        <v>0</v>
      </c>
      <c r="L265" s="85">
        <f t="shared" si="27"/>
        <v>0</v>
      </c>
      <c r="M265" s="85">
        <f t="shared" si="27"/>
        <v>0</v>
      </c>
      <c r="N265" s="85">
        <f t="shared" si="27"/>
        <v>0</v>
      </c>
      <c r="O265" s="85">
        <f t="shared" si="27"/>
        <v>0</v>
      </c>
      <c r="P265" s="85">
        <f t="shared" si="27"/>
        <v>0</v>
      </c>
      <c r="Q265" s="85">
        <f t="shared" si="27"/>
        <v>0</v>
      </c>
      <c r="R265" s="85">
        <f t="shared" si="27"/>
        <v>0</v>
      </c>
      <c r="S265" s="85">
        <f t="shared" si="27"/>
        <v>0</v>
      </c>
      <c r="T265" s="85">
        <f t="shared" si="27"/>
        <v>0</v>
      </c>
      <c r="U265" s="85">
        <f t="shared" si="27"/>
        <v>0</v>
      </c>
      <c r="V265" s="85">
        <f t="shared" si="27"/>
        <v>0</v>
      </c>
      <c r="W265" s="85">
        <f t="shared" si="27"/>
        <v>0</v>
      </c>
      <c r="X265" s="85">
        <f t="shared" si="27"/>
        <v>0</v>
      </c>
      <c r="Y265" s="85">
        <f t="shared" si="27"/>
        <v>0</v>
      </c>
      <c r="Z265" s="274">
        <f t="shared" si="27"/>
        <v>0</v>
      </c>
      <c r="AA265" s="85"/>
      <c r="AB265" s="275">
        <f t="shared" si="28"/>
        <v>0</v>
      </c>
      <c r="AC265" s="85"/>
      <c r="AD265" s="275">
        <f t="shared" si="29"/>
        <v>0</v>
      </c>
      <c r="AE265" s="85"/>
      <c r="AF265" s="275">
        <f t="shared" si="30"/>
        <v>0</v>
      </c>
      <c r="AH265" s="276"/>
    </row>
    <row r="266" spans="4:34" outlineLevel="1">
      <c r="D266" s="83" t="str">
        <f t="shared" si="26"/>
        <v>Human Resources</v>
      </c>
      <c r="E266" s="84"/>
      <c r="F266" s="150" t="str">
        <f t="shared" si="31"/>
        <v>£000</v>
      </c>
      <c r="G266" s="85">
        <f t="shared" si="27"/>
        <v>0</v>
      </c>
      <c r="H266" s="85">
        <f t="shared" si="27"/>
        <v>0</v>
      </c>
      <c r="I266" s="85">
        <f t="shared" si="27"/>
        <v>0</v>
      </c>
      <c r="J266" s="85">
        <f t="shared" si="27"/>
        <v>0</v>
      </c>
      <c r="K266" s="85">
        <f t="shared" si="27"/>
        <v>0</v>
      </c>
      <c r="L266" s="85">
        <f t="shared" si="27"/>
        <v>0</v>
      </c>
      <c r="M266" s="85">
        <f t="shared" si="27"/>
        <v>0</v>
      </c>
      <c r="N266" s="85">
        <f t="shared" si="27"/>
        <v>0</v>
      </c>
      <c r="O266" s="85">
        <f t="shared" si="27"/>
        <v>0</v>
      </c>
      <c r="P266" s="85">
        <f t="shared" si="27"/>
        <v>0</v>
      </c>
      <c r="Q266" s="85">
        <f t="shared" si="27"/>
        <v>0</v>
      </c>
      <c r="R266" s="85">
        <f t="shared" si="27"/>
        <v>0</v>
      </c>
      <c r="S266" s="85">
        <f t="shared" si="27"/>
        <v>0</v>
      </c>
      <c r="T266" s="85">
        <f t="shared" si="27"/>
        <v>0</v>
      </c>
      <c r="U266" s="85">
        <f t="shared" si="27"/>
        <v>0</v>
      </c>
      <c r="V266" s="85">
        <f t="shared" si="27"/>
        <v>0</v>
      </c>
      <c r="W266" s="85">
        <f t="shared" si="27"/>
        <v>0</v>
      </c>
      <c r="X266" s="85">
        <f t="shared" si="27"/>
        <v>0</v>
      </c>
      <c r="Y266" s="85">
        <f t="shared" si="27"/>
        <v>0</v>
      </c>
      <c r="Z266" s="274">
        <f t="shared" si="27"/>
        <v>0</v>
      </c>
      <c r="AA266" s="85"/>
      <c r="AB266" s="275">
        <f t="shared" si="28"/>
        <v>0</v>
      </c>
      <c r="AC266" s="85"/>
      <c r="AD266" s="275">
        <f t="shared" si="29"/>
        <v>0</v>
      </c>
      <c r="AE266" s="85"/>
      <c r="AF266" s="275">
        <f t="shared" si="30"/>
        <v>0</v>
      </c>
      <c r="AH266" s="276"/>
    </row>
    <row r="267" spans="4:34" outlineLevel="1">
      <c r="D267" s="83" t="str">
        <f t="shared" si="26"/>
        <v>IT</v>
      </c>
      <c r="E267" s="84"/>
      <c r="F267" s="150" t="str">
        <f t="shared" si="31"/>
        <v>£000</v>
      </c>
      <c r="G267" s="85">
        <f t="shared" si="27"/>
        <v>0</v>
      </c>
      <c r="H267" s="85">
        <f t="shared" si="27"/>
        <v>0</v>
      </c>
      <c r="I267" s="85">
        <f t="shared" si="27"/>
        <v>0</v>
      </c>
      <c r="J267" s="85">
        <f t="shared" si="27"/>
        <v>0</v>
      </c>
      <c r="K267" s="85">
        <f t="shared" si="27"/>
        <v>0</v>
      </c>
      <c r="L267" s="85">
        <f t="shared" si="27"/>
        <v>0</v>
      </c>
      <c r="M267" s="85">
        <f t="shared" si="27"/>
        <v>0</v>
      </c>
      <c r="N267" s="85">
        <f t="shared" si="27"/>
        <v>0</v>
      </c>
      <c r="O267" s="85">
        <f t="shared" si="27"/>
        <v>0</v>
      </c>
      <c r="P267" s="85">
        <f t="shared" si="27"/>
        <v>0</v>
      </c>
      <c r="Q267" s="85">
        <f t="shared" si="27"/>
        <v>0</v>
      </c>
      <c r="R267" s="85">
        <f t="shared" si="27"/>
        <v>0</v>
      </c>
      <c r="S267" s="85">
        <f t="shared" si="27"/>
        <v>0</v>
      </c>
      <c r="T267" s="85">
        <f t="shared" si="27"/>
        <v>0</v>
      </c>
      <c r="U267" s="85">
        <f t="shared" si="27"/>
        <v>0</v>
      </c>
      <c r="V267" s="85">
        <f t="shared" si="27"/>
        <v>0</v>
      </c>
      <c r="W267" s="85">
        <f t="shared" si="27"/>
        <v>0</v>
      </c>
      <c r="X267" s="85">
        <f t="shared" si="27"/>
        <v>0</v>
      </c>
      <c r="Y267" s="85">
        <f t="shared" si="27"/>
        <v>0</v>
      </c>
      <c r="Z267" s="274">
        <f t="shared" si="27"/>
        <v>0</v>
      </c>
      <c r="AA267" s="85"/>
      <c r="AB267" s="275">
        <f t="shared" si="28"/>
        <v>0</v>
      </c>
      <c r="AC267" s="85"/>
      <c r="AD267" s="275">
        <f t="shared" si="29"/>
        <v>0</v>
      </c>
      <c r="AE267" s="85"/>
      <c r="AF267" s="275">
        <f t="shared" si="30"/>
        <v>0</v>
      </c>
      <c r="AH267" s="276"/>
    </row>
    <row r="268" spans="4:34" outlineLevel="1">
      <c r="D268" s="83" t="str">
        <f t="shared" si="26"/>
        <v>Resourcing</v>
      </c>
      <c r="E268" s="84"/>
      <c r="F268" s="150" t="str">
        <f t="shared" si="31"/>
        <v>£000</v>
      </c>
      <c r="G268" s="85">
        <f t="shared" si="27"/>
        <v>0</v>
      </c>
      <c r="H268" s="85">
        <f t="shared" si="27"/>
        <v>0</v>
      </c>
      <c r="I268" s="85">
        <f t="shared" si="27"/>
        <v>0</v>
      </c>
      <c r="J268" s="85">
        <f t="shared" si="27"/>
        <v>0</v>
      </c>
      <c r="K268" s="85">
        <f t="shared" si="27"/>
        <v>0</v>
      </c>
      <c r="L268" s="85">
        <f t="shared" si="27"/>
        <v>0</v>
      </c>
      <c r="M268" s="85">
        <f t="shared" si="27"/>
        <v>0</v>
      </c>
      <c r="N268" s="85">
        <f t="shared" si="27"/>
        <v>0</v>
      </c>
      <c r="O268" s="85">
        <f t="shared" si="27"/>
        <v>0</v>
      </c>
      <c r="P268" s="85">
        <f t="shared" si="27"/>
        <v>0</v>
      </c>
      <c r="Q268" s="85">
        <f t="shared" si="27"/>
        <v>0</v>
      </c>
      <c r="R268" s="85">
        <f t="shared" si="27"/>
        <v>0</v>
      </c>
      <c r="S268" s="85">
        <f t="shared" si="27"/>
        <v>0</v>
      </c>
      <c r="T268" s="85">
        <f t="shared" si="27"/>
        <v>0</v>
      </c>
      <c r="U268" s="85">
        <f t="shared" si="27"/>
        <v>0</v>
      </c>
      <c r="V268" s="85">
        <f t="shared" si="27"/>
        <v>0</v>
      </c>
      <c r="W268" s="85">
        <f t="shared" si="27"/>
        <v>0</v>
      </c>
      <c r="X268" s="85">
        <f t="shared" si="27"/>
        <v>0</v>
      </c>
      <c r="Y268" s="85">
        <f t="shared" si="27"/>
        <v>0</v>
      </c>
      <c r="Z268" s="274">
        <f t="shared" si="27"/>
        <v>0</v>
      </c>
      <c r="AA268" s="85"/>
      <c r="AB268" s="275">
        <f t="shared" si="28"/>
        <v>0</v>
      </c>
      <c r="AC268" s="85"/>
      <c r="AD268" s="275">
        <f t="shared" si="29"/>
        <v>0</v>
      </c>
      <c r="AE268" s="85"/>
      <c r="AF268" s="275">
        <f t="shared" si="30"/>
        <v>0</v>
      </c>
      <c r="AH268" s="276"/>
    </row>
    <row r="269" spans="4:34" outlineLevel="1">
      <c r="D269" s="83" t="str">
        <f t="shared" si="26"/>
        <v>Safety</v>
      </c>
      <c r="E269" s="84"/>
      <c r="F269" s="150" t="str">
        <f t="shared" si="31"/>
        <v>£000</v>
      </c>
      <c r="G269" s="85">
        <f t="shared" si="27"/>
        <v>0</v>
      </c>
      <c r="H269" s="85">
        <f t="shared" si="27"/>
        <v>0</v>
      </c>
      <c r="I269" s="85">
        <f t="shared" si="27"/>
        <v>0</v>
      </c>
      <c r="J269" s="85">
        <f t="shared" si="27"/>
        <v>0</v>
      </c>
      <c r="K269" s="85">
        <f t="shared" si="27"/>
        <v>0</v>
      </c>
      <c r="L269" s="85">
        <f t="shared" si="27"/>
        <v>0</v>
      </c>
      <c r="M269" s="85">
        <f t="shared" si="27"/>
        <v>0</v>
      </c>
      <c r="N269" s="85">
        <f t="shared" si="27"/>
        <v>0</v>
      </c>
      <c r="O269" s="85">
        <f t="shared" si="27"/>
        <v>0</v>
      </c>
      <c r="P269" s="85">
        <f t="shared" si="27"/>
        <v>0</v>
      </c>
      <c r="Q269" s="85">
        <f t="shared" si="27"/>
        <v>0</v>
      </c>
      <c r="R269" s="85">
        <f t="shared" si="27"/>
        <v>0</v>
      </c>
      <c r="S269" s="85">
        <f t="shared" si="27"/>
        <v>0</v>
      </c>
      <c r="T269" s="85">
        <f t="shared" si="27"/>
        <v>0</v>
      </c>
      <c r="U269" s="85">
        <f t="shared" si="27"/>
        <v>0</v>
      </c>
      <c r="V269" s="85">
        <f t="shared" ref="V269:Z269" si="32">V29*V229</f>
        <v>0</v>
      </c>
      <c r="W269" s="85">
        <f t="shared" si="32"/>
        <v>0</v>
      </c>
      <c r="X269" s="85">
        <f t="shared" si="32"/>
        <v>0</v>
      </c>
      <c r="Y269" s="85">
        <f t="shared" si="32"/>
        <v>0</v>
      </c>
      <c r="Z269" s="274">
        <f t="shared" si="32"/>
        <v>0</v>
      </c>
      <c r="AA269" s="85"/>
      <c r="AB269" s="275">
        <f t="shared" si="28"/>
        <v>0</v>
      </c>
      <c r="AC269" s="85"/>
      <c r="AD269" s="275">
        <f t="shared" si="29"/>
        <v>0</v>
      </c>
      <c r="AE269" s="85"/>
      <c r="AF269" s="275">
        <f t="shared" si="30"/>
        <v>0</v>
      </c>
      <c r="AH269" s="276"/>
    </row>
    <row r="270" spans="4:34" outlineLevel="1">
      <c r="D270" s="83" t="str">
        <f t="shared" si="26"/>
        <v>Standards</v>
      </c>
      <c r="E270" s="84"/>
      <c r="F270" s="150" t="str">
        <f t="shared" si="31"/>
        <v>£000</v>
      </c>
      <c r="G270" s="85">
        <f t="shared" ref="G270:Z282" si="33">G30*G230</f>
        <v>0</v>
      </c>
      <c r="H270" s="85">
        <f t="shared" si="33"/>
        <v>0</v>
      </c>
      <c r="I270" s="85">
        <f t="shared" si="33"/>
        <v>0</v>
      </c>
      <c r="J270" s="85">
        <f t="shared" si="33"/>
        <v>0</v>
      </c>
      <c r="K270" s="85">
        <f t="shared" si="33"/>
        <v>0</v>
      </c>
      <c r="L270" s="85">
        <f t="shared" si="33"/>
        <v>0</v>
      </c>
      <c r="M270" s="85">
        <f t="shared" si="33"/>
        <v>0</v>
      </c>
      <c r="N270" s="85">
        <f t="shared" si="33"/>
        <v>0</v>
      </c>
      <c r="O270" s="85">
        <f t="shared" si="33"/>
        <v>0</v>
      </c>
      <c r="P270" s="85">
        <f t="shared" si="33"/>
        <v>0</v>
      </c>
      <c r="Q270" s="85">
        <f t="shared" si="33"/>
        <v>0</v>
      </c>
      <c r="R270" s="85">
        <f t="shared" si="33"/>
        <v>0</v>
      </c>
      <c r="S270" s="85">
        <f t="shared" si="33"/>
        <v>0</v>
      </c>
      <c r="T270" s="85">
        <f t="shared" si="33"/>
        <v>0</v>
      </c>
      <c r="U270" s="85">
        <f t="shared" si="33"/>
        <v>0</v>
      </c>
      <c r="V270" s="85">
        <f t="shared" si="33"/>
        <v>0</v>
      </c>
      <c r="W270" s="85">
        <f t="shared" si="33"/>
        <v>0</v>
      </c>
      <c r="X270" s="85">
        <f t="shared" si="33"/>
        <v>0</v>
      </c>
      <c r="Y270" s="85">
        <f t="shared" si="33"/>
        <v>0</v>
      </c>
      <c r="Z270" s="274">
        <f t="shared" si="33"/>
        <v>0</v>
      </c>
      <c r="AA270" s="85"/>
      <c r="AB270" s="275">
        <f t="shared" si="28"/>
        <v>0</v>
      </c>
      <c r="AC270" s="85"/>
      <c r="AD270" s="275">
        <f t="shared" si="29"/>
        <v>0</v>
      </c>
      <c r="AE270" s="85"/>
      <c r="AF270" s="275">
        <f t="shared" si="30"/>
        <v>0</v>
      </c>
      <c r="AH270" s="276"/>
    </row>
    <row r="271" spans="4:34" outlineLevel="1">
      <c r="D271" s="83" t="str">
        <f t="shared" si="26"/>
        <v>Crime &amp; Revenue Protection</v>
      </c>
      <c r="E271" s="84"/>
      <c r="F271" s="150" t="str">
        <f t="shared" si="31"/>
        <v>£000</v>
      </c>
      <c r="G271" s="85">
        <f t="shared" si="33"/>
        <v>0</v>
      </c>
      <c r="H271" s="85">
        <f t="shared" si="33"/>
        <v>0</v>
      </c>
      <c r="I271" s="85">
        <f t="shared" si="33"/>
        <v>0</v>
      </c>
      <c r="J271" s="85">
        <f t="shared" si="33"/>
        <v>0</v>
      </c>
      <c r="K271" s="85">
        <f t="shared" si="33"/>
        <v>0</v>
      </c>
      <c r="L271" s="85">
        <f t="shared" si="33"/>
        <v>0</v>
      </c>
      <c r="M271" s="85">
        <f t="shared" si="33"/>
        <v>0</v>
      </c>
      <c r="N271" s="85">
        <f t="shared" si="33"/>
        <v>0</v>
      </c>
      <c r="O271" s="85">
        <f t="shared" si="33"/>
        <v>0</v>
      </c>
      <c r="P271" s="85">
        <f t="shared" si="33"/>
        <v>0</v>
      </c>
      <c r="Q271" s="85">
        <f t="shared" si="33"/>
        <v>0</v>
      </c>
      <c r="R271" s="85">
        <f t="shared" si="33"/>
        <v>0</v>
      </c>
      <c r="S271" s="85">
        <f t="shared" si="33"/>
        <v>0</v>
      </c>
      <c r="T271" s="85">
        <f t="shared" si="33"/>
        <v>0</v>
      </c>
      <c r="U271" s="85">
        <f t="shared" si="33"/>
        <v>0</v>
      </c>
      <c r="V271" s="85">
        <f t="shared" si="33"/>
        <v>0</v>
      </c>
      <c r="W271" s="85">
        <f t="shared" si="33"/>
        <v>0</v>
      </c>
      <c r="X271" s="85">
        <f t="shared" si="33"/>
        <v>0</v>
      </c>
      <c r="Y271" s="85">
        <f t="shared" si="33"/>
        <v>0</v>
      </c>
      <c r="Z271" s="274">
        <f t="shared" si="33"/>
        <v>0</v>
      </c>
      <c r="AA271" s="85"/>
      <c r="AB271" s="275">
        <f t="shared" si="28"/>
        <v>0</v>
      </c>
      <c r="AC271" s="85"/>
      <c r="AD271" s="275">
        <f t="shared" si="29"/>
        <v>0</v>
      </c>
      <c r="AE271" s="85"/>
      <c r="AF271" s="275">
        <f t="shared" si="30"/>
        <v>0</v>
      </c>
      <c r="AH271" s="276"/>
    </row>
    <row r="272" spans="4:34" outlineLevel="1">
      <c r="D272" s="83" t="str">
        <f t="shared" si="26"/>
        <v>Customer Information and Experience</v>
      </c>
      <c r="E272" s="84"/>
      <c r="F272" s="150" t="str">
        <f t="shared" si="31"/>
        <v>£000</v>
      </c>
      <c r="G272" s="85">
        <f t="shared" si="33"/>
        <v>0</v>
      </c>
      <c r="H272" s="85">
        <f t="shared" si="33"/>
        <v>0</v>
      </c>
      <c r="I272" s="85">
        <f t="shared" si="33"/>
        <v>0</v>
      </c>
      <c r="J272" s="85">
        <f t="shared" si="33"/>
        <v>0</v>
      </c>
      <c r="K272" s="85">
        <f t="shared" si="33"/>
        <v>0</v>
      </c>
      <c r="L272" s="85">
        <f t="shared" si="33"/>
        <v>0</v>
      </c>
      <c r="M272" s="85">
        <f t="shared" si="33"/>
        <v>0</v>
      </c>
      <c r="N272" s="85">
        <f t="shared" si="33"/>
        <v>0</v>
      </c>
      <c r="O272" s="85">
        <f t="shared" si="33"/>
        <v>0</v>
      </c>
      <c r="P272" s="85">
        <f t="shared" si="33"/>
        <v>0</v>
      </c>
      <c r="Q272" s="85">
        <f t="shared" si="33"/>
        <v>0</v>
      </c>
      <c r="R272" s="85">
        <f t="shared" si="33"/>
        <v>0</v>
      </c>
      <c r="S272" s="85">
        <f t="shared" si="33"/>
        <v>0</v>
      </c>
      <c r="T272" s="85">
        <f t="shared" si="33"/>
        <v>0</v>
      </c>
      <c r="U272" s="85">
        <f t="shared" si="33"/>
        <v>0</v>
      </c>
      <c r="V272" s="85">
        <f t="shared" si="33"/>
        <v>0</v>
      </c>
      <c r="W272" s="85">
        <f t="shared" si="33"/>
        <v>0</v>
      </c>
      <c r="X272" s="85">
        <f t="shared" si="33"/>
        <v>0</v>
      </c>
      <c r="Y272" s="85">
        <f t="shared" si="33"/>
        <v>0</v>
      </c>
      <c r="Z272" s="274">
        <f t="shared" si="33"/>
        <v>0</v>
      </c>
      <c r="AA272" s="85"/>
      <c r="AB272" s="275">
        <f t="shared" si="28"/>
        <v>0</v>
      </c>
      <c r="AC272" s="85"/>
      <c r="AD272" s="275">
        <f t="shared" si="29"/>
        <v>0</v>
      </c>
      <c r="AE272" s="85"/>
      <c r="AF272" s="275">
        <f t="shared" si="30"/>
        <v>0</v>
      </c>
      <c r="AH272" s="276"/>
    </row>
    <row r="273" spans="4:34" outlineLevel="1">
      <c r="D273" s="83" t="str">
        <f t="shared" si="26"/>
        <v>Head of Station</v>
      </c>
      <c r="E273" s="84"/>
      <c r="F273" s="150" t="str">
        <f t="shared" si="31"/>
        <v>£000</v>
      </c>
      <c r="G273" s="85">
        <f t="shared" si="33"/>
        <v>0</v>
      </c>
      <c r="H273" s="85">
        <f t="shared" si="33"/>
        <v>0</v>
      </c>
      <c r="I273" s="85">
        <f t="shared" si="33"/>
        <v>0</v>
      </c>
      <c r="J273" s="85">
        <f t="shared" si="33"/>
        <v>0</v>
      </c>
      <c r="K273" s="85">
        <f t="shared" si="33"/>
        <v>0</v>
      </c>
      <c r="L273" s="85">
        <f t="shared" si="33"/>
        <v>0</v>
      </c>
      <c r="M273" s="85">
        <f t="shared" si="33"/>
        <v>0</v>
      </c>
      <c r="N273" s="85">
        <f t="shared" si="33"/>
        <v>0</v>
      </c>
      <c r="O273" s="85">
        <f t="shared" si="33"/>
        <v>0</v>
      </c>
      <c r="P273" s="85">
        <f t="shared" si="33"/>
        <v>0</v>
      </c>
      <c r="Q273" s="85">
        <f t="shared" si="33"/>
        <v>0</v>
      </c>
      <c r="R273" s="85">
        <f t="shared" si="33"/>
        <v>0</v>
      </c>
      <c r="S273" s="85">
        <f t="shared" si="33"/>
        <v>0</v>
      </c>
      <c r="T273" s="85">
        <f t="shared" si="33"/>
        <v>0</v>
      </c>
      <c r="U273" s="85">
        <f t="shared" si="33"/>
        <v>0</v>
      </c>
      <c r="V273" s="85">
        <f t="shared" si="33"/>
        <v>0</v>
      </c>
      <c r="W273" s="85">
        <f t="shared" si="33"/>
        <v>0</v>
      </c>
      <c r="X273" s="85">
        <f t="shared" si="33"/>
        <v>0</v>
      </c>
      <c r="Y273" s="85">
        <f t="shared" si="33"/>
        <v>0</v>
      </c>
      <c r="Z273" s="274">
        <f t="shared" si="33"/>
        <v>0</v>
      </c>
      <c r="AA273" s="85"/>
      <c r="AB273" s="275">
        <f t="shared" si="28"/>
        <v>0</v>
      </c>
      <c r="AC273" s="85"/>
      <c r="AD273" s="275">
        <f t="shared" si="29"/>
        <v>0</v>
      </c>
      <c r="AE273" s="85"/>
      <c r="AF273" s="275">
        <f t="shared" si="30"/>
        <v>0</v>
      </c>
      <c r="AH273" s="276"/>
    </row>
    <row r="274" spans="4:34" outlineLevel="1">
      <c r="D274" s="83" t="str">
        <f t="shared" si="26"/>
        <v>Station Property</v>
      </c>
      <c r="E274" s="84"/>
      <c r="F274" s="150" t="str">
        <f t="shared" si="31"/>
        <v>£000</v>
      </c>
      <c r="G274" s="85">
        <f t="shared" si="33"/>
        <v>0</v>
      </c>
      <c r="H274" s="85">
        <f t="shared" si="33"/>
        <v>0</v>
      </c>
      <c r="I274" s="85">
        <f t="shared" si="33"/>
        <v>0</v>
      </c>
      <c r="J274" s="85">
        <f t="shared" si="33"/>
        <v>0</v>
      </c>
      <c r="K274" s="85">
        <f t="shared" si="33"/>
        <v>0</v>
      </c>
      <c r="L274" s="85">
        <f t="shared" si="33"/>
        <v>0</v>
      </c>
      <c r="M274" s="85">
        <f t="shared" si="33"/>
        <v>0</v>
      </c>
      <c r="N274" s="85">
        <f t="shared" si="33"/>
        <v>0</v>
      </c>
      <c r="O274" s="85">
        <f t="shared" si="33"/>
        <v>0</v>
      </c>
      <c r="P274" s="85">
        <f t="shared" si="33"/>
        <v>0</v>
      </c>
      <c r="Q274" s="85">
        <f t="shared" si="33"/>
        <v>0</v>
      </c>
      <c r="R274" s="85">
        <f t="shared" si="33"/>
        <v>0</v>
      </c>
      <c r="S274" s="85">
        <f t="shared" si="33"/>
        <v>0</v>
      </c>
      <c r="T274" s="85">
        <f t="shared" si="33"/>
        <v>0</v>
      </c>
      <c r="U274" s="85">
        <f t="shared" si="33"/>
        <v>0</v>
      </c>
      <c r="V274" s="85">
        <f t="shared" si="33"/>
        <v>0</v>
      </c>
      <c r="W274" s="85">
        <f t="shared" si="33"/>
        <v>0</v>
      </c>
      <c r="X274" s="85">
        <f t="shared" si="33"/>
        <v>0</v>
      </c>
      <c r="Y274" s="85">
        <f t="shared" si="33"/>
        <v>0</v>
      </c>
      <c r="Z274" s="274">
        <f t="shared" si="33"/>
        <v>0</v>
      </c>
      <c r="AA274" s="85"/>
      <c r="AB274" s="275">
        <f t="shared" si="28"/>
        <v>0</v>
      </c>
      <c r="AC274" s="85"/>
      <c r="AD274" s="275">
        <f t="shared" si="29"/>
        <v>0</v>
      </c>
      <c r="AE274" s="85"/>
      <c r="AF274" s="275">
        <f t="shared" si="30"/>
        <v>0</v>
      </c>
      <c r="AH274" s="276"/>
    </row>
    <row r="275" spans="4:34" outlineLevel="1">
      <c r="D275" s="83" t="str">
        <f t="shared" si="26"/>
        <v>Stations &amp; Retail</v>
      </c>
      <c r="E275" s="84"/>
      <c r="F275" s="150" t="str">
        <f t="shared" si="31"/>
        <v>£000</v>
      </c>
      <c r="G275" s="85">
        <f t="shared" si="33"/>
        <v>0</v>
      </c>
      <c r="H275" s="85">
        <f t="shared" si="33"/>
        <v>0</v>
      </c>
      <c r="I275" s="85">
        <f t="shared" si="33"/>
        <v>0</v>
      </c>
      <c r="J275" s="85">
        <f t="shared" si="33"/>
        <v>0</v>
      </c>
      <c r="K275" s="85">
        <f t="shared" si="33"/>
        <v>0</v>
      </c>
      <c r="L275" s="85">
        <f t="shared" si="33"/>
        <v>0</v>
      </c>
      <c r="M275" s="85">
        <f t="shared" si="33"/>
        <v>0</v>
      </c>
      <c r="N275" s="85">
        <f t="shared" si="33"/>
        <v>0</v>
      </c>
      <c r="O275" s="85">
        <f t="shared" si="33"/>
        <v>0</v>
      </c>
      <c r="P275" s="85">
        <f t="shared" si="33"/>
        <v>0</v>
      </c>
      <c r="Q275" s="85">
        <f t="shared" si="33"/>
        <v>0</v>
      </c>
      <c r="R275" s="85">
        <f t="shared" si="33"/>
        <v>0</v>
      </c>
      <c r="S275" s="85">
        <f t="shared" si="33"/>
        <v>0</v>
      </c>
      <c r="T275" s="85">
        <f t="shared" si="33"/>
        <v>0</v>
      </c>
      <c r="U275" s="85">
        <f t="shared" si="33"/>
        <v>0</v>
      </c>
      <c r="V275" s="85">
        <f t="shared" si="33"/>
        <v>0</v>
      </c>
      <c r="W275" s="85">
        <f t="shared" si="33"/>
        <v>0</v>
      </c>
      <c r="X275" s="85">
        <f t="shared" si="33"/>
        <v>0</v>
      </c>
      <c r="Y275" s="85">
        <f t="shared" si="33"/>
        <v>0</v>
      </c>
      <c r="Z275" s="274">
        <f t="shared" si="33"/>
        <v>0</v>
      </c>
      <c r="AA275" s="85"/>
      <c r="AB275" s="275">
        <f t="shared" si="28"/>
        <v>0</v>
      </c>
      <c r="AC275" s="85"/>
      <c r="AD275" s="275">
        <f t="shared" si="29"/>
        <v>0</v>
      </c>
      <c r="AE275" s="85"/>
      <c r="AF275" s="275">
        <f t="shared" si="30"/>
        <v>0</v>
      </c>
      <c r="AH275" s="276"/>
    </row>
    <row r="276" spans="4:34" outlineLevel="1">
      <c r="D276" s="83" t="str">
        <f t="shared" si="26"/>
        <v>Ticket Office</v>
      </c>
      <c r="E276" s="84"/>
      <c r="F276" s="150" t="str">
        <f t="shared" si="31"/>
        <v>£000</v>
      </c>
      <c r="G276" s="85">
        <f t="shared" si="33"/>
        <v>0</v>
      </c>
      <c r="H276" s="85">
        <f t="shared" si="33"/>
        <v>0</v>
      </c>
      <c r="I276" s="85">
        <f t="shared" si="33"/>
        <v>0</v>
      </c>
      <c r="J276" s="85">
        <f t="shared" si="33"/>
        <v>0</v>
      </c>
      <c r="K276" s="85">
        <f t="shared" si="33"/>
        <v>0</v>
      </c>
      <c r="L276" s="85">
        <f t="shared" si="33"/>
        <v>0</v>
      </c>
      <c r="M276" s="85">
        <f t="shared" si="33"/>
        <v>0</v>
      </c>
      <c r="N276" s="85">
        <f t="shared" si="33"/>
        <v>0</v>
      </c>
      <c r="O276" s="85">
        <f t="shared" si="33"/>
        <v>0</v>
      </c>
      <c r="P276" s="85">
        <f t="shared" si="33"/>
        <v>0</v>
      </c>
      <c r="Q276" s="85">
        <f t="shared" si="33"/>
        <v>0</v>
      </c>
      <c r="R276" s="85">
        <f t="shared" si="33"/>
        <v>0</v>
      </c>
      <c r="S276" s="85">
        <f t="shared" si="33"/>
        <v>0</v>
      </c>
      <c r="T276" s="85">
        <f t="shared" si="33"/>
        <v>0</v>
      </c>
      <c r="U276" s="85">
        <f t="shared" si="33"/>
        <v>0</v>
      </c>
      <c r="V276" s="85">
        <f t="shared" si="33"/>
        <v>0</v>
      </c>
      <c r="W276" s="85">
        <f t="shared" si="33"/>
        <v>0</v>
      </c>
      <c r="X276" s="85">
        <f t="shared" si="33"/>
        <v>0</v>
      </c>
      <c r="Y276" s="85">
        <f t="shared" si="33"/>
        <v>0</v>
      </c>
      <c r="Z276" s="274">
        <f t="shared" si="33"/>
        <v>0</v>
      </c>
      <c r="AA276" s="85"/>
      <c r="AB276" s="275">
        <f t="shared" si="28"/>
        <v>0</v>
      </c>
      <c r="AC276" s="85"/>
      <c r="AD276" s="275">
        <f t="shared" si="29"/>
        <v>0</v>
      </c>
      <c r="AE276" s="85"/>
      <c r="AF276" s="275">
        <f t="shared" si="30"/>
        <v>0</v>
      </c>
      <c r="AH276" s="276"/>
    </row>
    <row r="277" spans="4:34" outlineLevel="1">
      <c r="D277" s="83" t="str">
        <f t="shared" si="26"/>
        <v>Commercial Guards</v>
      </c>
      <c r="E277" s="84"/>
      <c r="F277" s="150" t="str">
        <f t="shared" si="31"/>
        <v>£000</v>
      </c>
      <c r="G277" s="85">
        <f t="shared" si="33"/>
        <v>0</v>
      </c>
      <c r="H277" s="85">
        <f t="shared" si="33"/>
        <v>0</v>
      </c>
      <c r="I277" s="85">
        <f t="shared" si="33"/>
        <v>0</v>
      </c>
      <c r="J277" s="85">
        <f t="shared" si="33"/>
        <v>0</v>
      </c>
      <c r="K277" s="85">
        <f t="shared" si="33"/>
        <v>0</v>
      </c>
      <c r="L277" s="85">
        <f t="shared" si="33"/>
        <v>0</v>
      </c>
      <c r="M277" s="85">
        <f t="shared" si="33"/>
        <v>0</v>
      </c>
      <c r="N277" s="85">
        <f t="shared" si="33"/>
        <v>0</v>
      </c>
      <c r="O277" s="85">
        <f t="shared" si="33"/>
        <v>0</v>
      </c>
      <c r="P277" s="85">
        <f t="shared" si="33"/>
        <v>0</v>
      </c>
      <c r="Q277" s="85">
        <f t="shared" si="33"/>
        <v>0</v>
      </c>
      <c r="R277" s="85">
        <f t="shared" si="33"/>
        <v>0</v>
      </c>
      <c r="S277" s="85">
        <f t="shared" si="33"/>
        <v>0</v>
      </c>
      <c r="T277" s="85">
        <f t="shared" si="33"/>
        <v>0</v>
      </c>
      <c r="U277" s="85">
        <f t="shared" si="33"/>
        <v>0</v>
      </c>
      <c r="V277" s="85">
        <f t="shared" si="33"/>
        <v>0</v>
      </c>
      <c r="W277" s="85">
        <f t="shared" si="33"/>
        <v>0</v>
      </c>
      <c r="X277" s="85">
        <f t="shared" si="33"/>
        <v>0</v>
      </c>
      <c r="Y277" s="85">
        <f t="shared" si="33"/>
        <v>0</v>
      </c>
      <c r="Z277" s="274">
        <f t="shared" si="33"/>
        <v>0</v>
      </c>
      <c r="AA277" s="85"/>
      <c r="AB277" s="275">
        <f t="shared" si="28"/>
        <v>0</v>
      </c>
      <c r="AC277" s="85"/>
      <c r="AD277" s="275">
        <f t="shared" si="29"/>
        <v>0</v>
      </c>
      <c r="AE277" s="85"/>
      <c r="AF277" s="275">
        <f t="shared" si="30"/>
        <v>0</v>
      </c>
      <c r="AH277" s="276"/>
    </row>
    <row r="278" spans="4:34" outlineLevel="1">
      <c r="D278" s="83" t="str">
        <f t="shared" si="26"/>
        <v>Drivers (Qualified)</v>
      </c>
      <c r="E278" s="84"/>
      <c r="F278" s="150" t="str">
        <f t="shared" si="31"/>
        <v>£000</v>
      </c>
      <c r="G278" s="85">
        <f t="shared" si="33"/>
        <v>0</v>
      </c>
      <c r="H278" s="85">
        <f t="shared" si="33"/>
        <v>0</v>
      </c>
      <c r="I278" s="85">
        <f t="shared" si="33"/>
        <v>0</v>
      </c>
      <c r="J278" s="85">
        <f t="shared" si="33"/>
        <v>0</v>
      </c>
      <c r="K278" s="85">
        <f t="shared" si="33"/>
        <v>0</v>
      </c>
      <c r="L278" s="85">
        <f t="shared" si="33"/>
        <v>0</v>
      </c>
      <c r="M278" s="85">
        <f t="shared" si="33"/>
        <v>0</v>
      </c>
      <c r="N278" s="85">
        <f t="shared" si="33"/>
        <v>0</v>
      </c>
      <c r="O278" s="85">
        <f t="shared" si="33"/>
        <v>0</v>
      </c>
      <c r="P278" s="85">
        <f t="shared" si="33"/>
        <v>0</v>
      </c>
      <c r="Q278" s="85">
        <f t="shared" si="33"/>
        <v>0</v>
      </c>
      <c r="R278" s="85">
        <f t="shared" si="33"/>
        <v>0</v>
      </c>
      <c r="S278" s="85">
        <f t="shared" si="33"/>
        <v>0</v>
      </c>
      <c r="T278" s="85">
        <f t="shared" si="33"/>
        <v>0</v>
      </c>
      <c r="U278" s="85">
        <f t="shared" si="33"/>
        <v>0</v>
      </c>
      <c r="V278" s="85">
        <f t="shared" si="33"/>
        <v>0</v>
      </c>
      <c r="W278" s="85">
        <f t="shared" si="33"/>
        <v>0</v>
      </c>
      <c r="X278" s="85">
        <f t="shared" si="33"/>
        <v>0</v>
      </c>
      <c r="Y278" s="85">
        <f t="shared" si="33"/>
        <v>0</v>
      </c>
      <c r="Z278" s="274">
        <f t="shared" si="33"/>
        <v>0</v>
      </c>
      <c r="AA278" s="85"/>
      <c r="AB278" s="275">
        <f t="shared" si="28"/>
        <v>0</v>
      </c>
      <c r="AC278" s="85"/>
      <c r="AD278" s="275">
        <f t="shared" si="29"/>
        <v>0</v>
      </c>
      <c r="AE278" s="85"/>
      <c r="AF278" s="275">
        <f t="shared" si="30"/>
        <v>0</v>
      </c>
      <c r="AH278" s="276"/>
    </row>
    <row r="279" spans="4:34" outlineLevel="1">
      <c r="D279" s="83" t="str">
        <f t="shared" si="26"/>
        <v>Guards</v>
      </c>
      <c r="E279" s="84"/>
      <c r="F279" s="150" t="str">
        <f t="shared" si="31"/>
        <v>£000</v>
      </c>
      <c r="G279" s="85">
        <f t="shared" si="33"/>
        <v>0</v>
      </c>
      <c r="H279" s="85">
        <f t="shared" si="33"/>
        <v>0</v>
      </c>
      <c r="I279" s="85">
        <f t="shared" si="33"/>
        <v>0</v>
      </c>
      <c r="J279" s="85">
        <f t="shared" si="33"/>
        <v>0</v>
      </c>
      <c r="K279" s="85">
        <f t="shared" si="33"/>
        <v>0</v>
      </c>
      <c r="L279" s="85">
        <f t="shared" si="33"/>
        <v>0</v>
      </c>
      <c r="M279" s="85">
        <f t="shared" si="33"/>
        <v>0</v>
      </c>
      <c r="N279" s="85">
        <f t="shared" si="33"/>
        <v>0</v>
      </c>
      <c r="O279" s="85">
        <f t="shared" si="33"/>
        <v>0</v>
      </c>
      <c r="P279" s="85">
        <f t="shared" si="33"/>
        <v>0</v>
      </c>
      <c r="Q279" s="85">
        <f t="shared" si="33"/>
        <v>0</v>
      </c>
      <c r="R279" s="85">
        <f t="shared" si="33"/>
        <v>0</v>
      </c>
      <c r="S279" s="85">
        <f t="shared" si="33"/>
        <v>0</v>
      </c>
      <c r="T279" s="85">
        <f t="shared" si="33"/>
        <v>0</v>
      </c>
      <c r="U279" s="85">
        <f t="shared" si="33"/>
        <v>0</v>
      </c>
      <c r="V279" s="85">
        <f t="shared" si="33"/>
        <v>0</v>
      </c>
      <c r="W279" s="85">
        <f t="shared" si="33"/>
        <v>0</v>
      </c>
      <c r="X279" s="85">
        <f t="shared" si="33"/>
        <v>0</v>
      </c>
      <c r="Y279" s="85">
        <f t="shared" si="33"/>
        <v>0</v>
      </c>
      <c r="Z279" s="274">
        <f t="shared" si="33"/>
        <v>0</v>
      </c>
      <c r="AA279" s="85"/>
      <c r="AB279" s="275">
        <f t="shared" si="28"/>
        <v>0</v>
      </c>
      <c r="AC279" s="85"/>
      <c r="AD279" s="275">
        <f t="shared" si="29"/>
        <v>0</v>
      </c>
      <c r="AE279" s="85"/>
      <c r="AF279" s="275">
        <f t="shared" si="30"/>
        <v>0</v>
      </c>
      <c r="AH279" s="276"/>
    </row>
    <row r="280" spans="4:34" outlineLevel="1">
      <c r="D280" s="83" t="str">
        <f t="shared" si="26"/>
        <v>Trainee Drivers</v>
      </c>
      <c r="E280" s="84"/>
      <c r="F280" s="150" t="str">
        <f t="shared" si="31"/>
        <v>£000</v>
      </c>
      <c r="G280" s="85">
        <f t="shared" si="33"/>
        <v>0</v>
      </c>
      <c r="H280" s="85">
        <f t="shared" si="33"/>
        <v>0</v>
      </c>
      <c r="I280" s="85">
        <f t="shared" si="33"/>
        <v>0</v>
      </c>
      <c r="J280" s="85">
        <f t="shared" si="33"/>
        <v>0</v>
      </c>
      <c r="K280" s="85">
        <f t="shared" si="33"/>
        <v>0</v>
      </c>
      <c r="L280" s="85">
        <f t="shared" si="33"/>
        <v>0</v>
      </c>
      <c r="M280" s="85">
        <f t="shared" si="33"/>
        <v>0</v>
      </c>
      <c r="N280" s="85">
        <f t="shared" si="33"/>
        <v>0</v>
      </c>
      <c r="O280" s="85">
        <f t="shared" si="33"/>
        <v>0</v>
      </c>
      <c r="P280" s="85">
        <f t="shared" si="33"/>
        <v>0</v>
      </c>
      <c r="Q280" s="85">
        <f t="shared" si="33"/>
        <v>0</v>
      </c>
      <c r="R280" s="85">
        <f t="shared" si="33"/>
        <v>0</v>
      </c>
      <c r="S280" s="85">
        <f t="shared" si="33"/>
        <v>0</v>
      </c>
      <c r="T280" s="85">
        <f t="shared" si="33"/>
        <v>0</v>
      </c>
      <c r="U280" s="85">
        <f t="shared" si="33"/>
        <v>0</v>
      </c>
      <c r="V280" s="85">
        <f t="shared" si="33"/>
        <v>0</v>
      </c>
      <c r="W280" s="85">
        <f t="shared" si="33"/>
        <v>0</v>
      </c>
      <c r="X280" s="85">
        <f t="shared" si="33"/>
        <v>0</v>
      </c>
      <c r="Y280" s="85">
        <f t="shared" si="33"/>
        <v>0</v>
      </c>
      <c r="Z280" s="274">
        <f t="shared" si="33"/>
        <v>0</v>
      </c>
      <c r="AA280" s="85"/>
      <c r="AB280" s="275">
        <f t="shared" si="28"/>
        <v>0</v>
      </c>
      <c r="AC280" s="85"/>
      <c r="AD280" s="275">
        <f t="shared" si="29"/>
        <v>0</v>
      </c>
      <c r="AE280" s="85"/>
      <c r="AF280" s="275">
        <f t="shared" si="30"/>
        <v>0</v>
      </c>
      <c r="AH280" s="276"/>
    </row>
    <row r="281" spans="4:34" outlineLevel="1">
      <c r="D281" s="83" t="str">
        <f t="shared" si="26"/>
        <v>Customer Experience Ambassador + VTO Agent</v>
      </c>
      <c r="E281" s="84"/>
      <c r="F281" s="150" t="str">
        <f t="shared" si="31"/>
        <v>£000</v>
      </c>
      <c r="G281" s="85">
        <f>G41*G241</f>
        <v>0</v>
      </c>
      <c r="H281" s="85">
        <f t="shared" si="33"/>
        <v>0</v>
      </c>
      <c r="I281" s="85">
        <f t="shared" si="33"/>
        <v>0</v>
      </c>
      <c r="J281" s="85">
        <f t="shared" si="33"/>
        <v>0</v>
      </c>
      <c r="K281" s="85">
        <f t="shared" si="33"/>
        <v>0</v>
      </c>
      <c r="L281" s="85">
        <f t="shared" si="33"/>
        <v>0</v>
      </c>
      <c r="M281" s="85">
        <f t="shared" si="33"/>
        <v>0</v>
      </c>
      <c r="N281" s="85">
        <f t="shared" si="33"/>
        <v>0</v>
      </c>
      <c r="O281" s="85">
        <f t="shared" si="33"/>
        <v>0</v>
      </c>
      <c r="P281" s="85">
        <f t="shared" si="33"/>
        <v>0</v>
      </c>
      <c r="Q281" s="85">
        <f t="shared" si="33"/>
        <v>0</v>
      </c>
      <c r="R281" s="85">
        <f t="shared" si="33"/>
        <v>0</v>
      </c>
      <c r="S281" s="85">
        <f t="shared" si="33"/>
        <v>0</v>
      </c>
      <c r="T281" s="85">
        <f t="shared" si="33"/>
        <v>0</v>
      </c>
      <c r="U281" s="85">
        <f t="shared" si="33"/>
        <v>0</v>
      </c>
      <c r="V281" s="85">
        <f t="shared" si="33"/>
        <v>0</v>
      </c>
      <c r="W281" s="85">
        <f t="shared" si="33"/>
        <v>0</v>
      </c>
      <c r="X281" s="85">
        <f t="shared" si="33"/>
        <v>0</v>
      </c>
      <c r="Y281" s="85">
        <f t="shared" si="33"/>
        <v>0</v>
      </c>
      <c r="Z281" s="274">
        <f t="shared" si="33"/>
        <v>0</v>
      </c>
      <c r="AA281" s="85"/>
      <c r="AB281" s="275">
        <f t="shared" si="28"/>
        <v>0</v>
      </c>
      <c r="AC281" s="85"/>
      <c r="AD281" s="275">
        <f t="shared" si="29"/>
        <v>0</v>
      </c>
      <c r="AE281" s="85"/>
      <c r="AF281" s="275">
        <f t="shared" si="30"/>
        <v>0</v>
      </c>
      <c r="AH281" s="276"/>
    </row>
    <row r="282" spans="4:34" outlineLevel="1">
      <c r="D282" s="83" t="str">
        <f t="shared" si="26"/>
        <v>Island Line</v>
      </c>
      <c r="E282" s="84"/>
      <c r="F282" s="150" t="str">
        <f t="shared" si="31"/>
        <v>£000</v>
      </c>
      <c r="G282" s="85">
        <f>G42*G242</f>
        <v>0</v>
      </c>
      <c r="H282" s="85">
        <f t="shared" si="33"/>
        <v>0</v>
      </c>
      <c r="I282" s="85">
        <f t="shared" si="33"/>
        <v>0</v>
      </c>
      <c r="J282" s="85">
        <f t="shared" si="33"/>
        <v>0</v>
      </c>
      <c r="K282" s="85">
        <f t="shared" si="33"/>
        <v>0</v>
      </c>
      <c r="L282" s="85">
        <f t="shared" si="33"/>
        <v>0</v>
      </c>
      <c r="M282" s="85">
        <f t="shared" si="33"/>
        <v>0</v>
      </c>
      <c r="N282" s="85">
        <f t="shared" si="33"/>
        <v>0</v>
      </c>
      <c r="O282" s="85">
        <f t="shared" si="33"/>
        <v>0</v>
      </c>
      <c r="P282" s="85">
        <f t="shared" si="33"/>
        <v>0</v>
      </c>
      <c r="Q282" s="85">
        <f t="shared" si="33"/>
        <v>0</v>
      </c>
      <c r="R282" s="85">
        <f t="shared" si="33"/>
        <v>0</v>
      </c>
      <c r="S282" s="85">
        <f t="shared" si="33"/>
        <v>0</v>
      </c>
      <c r="T282" s="85">
        <f t="shared" si="33"/>
        <v>0</v>
      </c>
      <c r="U282" s="85">
        <f t="shared" si="33"/>
        <v>0</v>
      </c>
      <c r="V282" s="85">
        <f t="shared" si="33"/>
        <v>0</v>
      </c>
      <c r="W282" s="85">
        <f t="shared" si="33"/>
        <v>0</v>
      </c>
      <c r="X282" s="85">
        <f t="shared" ref="X282:Z282" si="34">X42*X242</f>
        <v>0</v>
      </c>
      <c r="Y282" s="85">
        <f t="shared" si="34"/>
        <v>0</v>
      </c>
      <c r="Z282" s="274">
        <f t="shared" si="34"/>
        <v>0</v>
      </c>
      <c r="AA282" s="85"/>
      <c r="AB282" s="275">
        <f t="shared" si="28"/>
        <v>0</v>
      </c>
      <c r="AC282" s="85"/>
      <c r="AD282" s="275">
        <f t="shared" si="29"/>
        <v>0</v>
      </c>
      <c r="AE282" s="85"/>
      <c r="AF282" s="275">
        <f t="shared" si="30"/>
        <v>0</v>
      </c>
      <c r="AH282" s="276"/>
    </row>
    <row r="283" spans="4:34" outlineLevel="1">
      <c r="D283" s="83" t="str">
        <f t="shared" si="26"/>
        <v>[Staff Functions Line 27]</v>
      </c>
      <c r="E283" s="84"/>
      <c r="F283" s="150" t="str">
        <f t="shared" ref="F283:F288" si="35">F277</f>
        <v>£000</v>
      </c>
      <c r="G283" s="85">
        <f t="shared" ref="G283:Z291" si="36">G43*G243</f>
        <v>0</v>
      </c>
      <c r="H283" s="85">
        <f t="shared" si="36"/>
        <v>0</v>
      </c>
      <c r="I283" s="85">
        <f t="shared" si="36"/>
        <v>0</v>
      </c>
      <c r="J283" s="85">
        <f t="shared" si="36"/>
        <v>0</v>
      </c>
      <c r="K283" s="85">
        <f t="shared" si="36"/>
        <v>0</v>
      </c>
      <c r="L283" s="85">
        <f t="shared" si="36"/>
        <v>0</v>
      </c>
      <c r="M283" s="85">
        <f t="shared" si="36"/>
        <v>0</v>
      </c>
      <c r="N283" s="85">
        <f t="shared" si="36"/>
        <v>0</v>
      </c>
      <c r="O283" s="85">
        <f t="shared" si="36"/>
        <v>0</v>
      </c>
      <c r="P283" s="85">
        <f t="shared" si="36"/>
        <v>0</v>
      </c>
      <c r="Q283" s="85">
        <f t="shared" si="36"/>
        <v>0</v>
      </c>
      <c r="R283" s="85">
        <f t="shared" si="36"/>
        <v>0</v>
      </c>
      <c r="S283" s="85">
        <f t="shared" si="36"/>
        <v>0</v>
      </c>
      <c r="T283" s="85">
        <f t="shared" si="36"/>
        <v>0</v>
      </c>
      <c r="U283" s="85">
        <f t="shared" si="36"/>
        <v>0</v>
      </c>
      <c r="V283" s="85">
        <f t="shared" si="36"/>
        <v>0</v>
      </c>
      <c r="W283" s="85">
        <f t="shared" si="36"/>
        <v>0</v>
      </c>
      <c r="X283" s="85">
        <f t="shared" si="36"/>
        <v>0</v>
      </c>
      <c r="Y283" s="85">
        <f t="shared" si="36"/>
        <v>0</v>
      </c>
      <c r="Z283" s="274">
        <f t="shared" si="36"/>
        <v>0</v>
      </c>
      <c r="AA283" s="85"/>
      <c r="AB283" s="275">
        <f t="shared" si="28"/>
        <v>0</v>
      </c>
      <c r="AC283" s="85"/>
      <c r="AD283" s="275">
        <f t="shared" si="29"/>
        <v>0</v>
      </c>
      <c r="AE283" s="85"/>
      <c r="AF283" s="275">
        <f t="shared" si="30"/>
        <v>0</v>
      </c>
      <c r="AH283" s="276"/>
    </row>
    <row r="284" spans="4:34" outlineLevel="1">
      <c r="D284" s="83" t="str">
        <f t="shared" si="26"/>
        <v>[Staff Functions Line 28]</v>
      </c>
      <c r="E284" s="84"/>
      <c r="F284" s="150" t="str">
        <f t="shared" si="35"/>
        <v>£000</v>
      </c>
      <c r="G284" s="85">
        <f t="shared" si="36"/>
        <v>0</v>
      </c>
      <c r="H284" s="85">
        <f t="shared" si="36"/>
        <v>0</v>
      </c>
      <c r="I284" s="85">
        <f t="shared" si="36"/>
        <v>0</v>
      </c>
      <c r="J284" s="85">
        <f t="shared" si="36"/>
        <v>0</v>
      </c>
      <c r="K284" s="85">
        <f t="shared" si="36"/>
        <v>0</v>
      </c>
      <c r="L284" s="85">
        <f t="shared" si="36"/>
        <v>0</v>
      </c>
      <c r="M284" s="85">
        <f t="shared" si="36"/>
        <v>0</v>
      </c>
      <c r="N284" s="85">
        <f t="shared" si="36"/>
        <v>0</v>
      </c>
      <c r="O284" s="85">
        <f t="shared" si="36"/>
        <v>0</v>
      </c>
      <c r="P284" s="85">
        <f t="shared" si="36"/>
        <v>0</v>
      </c>
      <c r="Q284" s="85">
        <f t="shared" si="36"/>
        <v>0</v>
      </c>
      <c r="R284" s="85">
        <f t="shared" si="36"/>
        <v>0</v>
      </c>
      <c r="S284" s="85">
        <f t="shared" si="36"/>
        <v>0</v>
      </c>
      <c r="T284" s="85">
        <f t="shared" si="36"/>
        <v>0</v>
      </c>
      <c r="U284" s="85">
        <f t="shared" si="36"/>
        <v>0</v>
      </c>
      <c r="V284" s="85">
        <f t="shared" si="36"/>
        <v>0</v>
      </c>
      <c r="W284" s="85">
        <f t="shared" si="36"/>
        <v>0</v>
      </c>
      <c r="X284" s="85">
        <f t="shared" si="36"/>
        <v>0</v>
      </c>
      <c r="Y284" s="85">
        <f t="shared" si="36"/>
        <v>0</v>
      </c>
      <c r="Z284" s="274">
        <f t="shared" si="36"/>
        <v>0</v>
      </c>
      <c r="AA284" s="85"/>
      <c r="AB284" s="275">
        <f t="shared" si="28"/>
        <v>0</v>
      </c>
      <c r="AC284" s="85"/>
      <c r="AD284" s="275">
        <f t="shared" si="29"/>
        <v>0</v>
      </c>
      <c r="AE284" s="85"/>
      <c r="AF284" s="275">
        <f t="shared" si="30"/>
        <v>0</v>
      </c>
      <c r="AH284" s="276"/>
    </row>
    <row r="285" spans="4:34" outlineLevel="1">
      <c r="D285" s="83" t="str">
        <f t="shared" si="26"/>
        <v>[Staff Functions Line 29]</v>
      </c>
      <c r="E285" s="84"/>
      <c r="F285" s="150" t="str">
        <f t="shared" si="35"/>
        <v>£000</v>
      </c>
      <c r="G285" s="85">
        <f t="shared" si="36"/>
        <v>0</v>
      </c>
      <c r="H285" s="85">
        <f t="shared" si="36"/>
        <v>0</v>
      </c>
      <c r="I285" s="85">
        <f t="shared" si="36"/>
        <v>0</v>
      </c>
      <c r="J285" s="85">
        <f t="shared" si="36"/>
        <v>0</v>
      </c>
      <c r="K285" s="85">
        <f t="shared" si="36"/>
        <v>0</v>
      </c>
      <c r="L285" s="85">
        <f t="shared" si="36"/>
        <v>0</v>
      </c>
      <c r="M285" s="85">
        <f t="shared" si="36"/>
        <v>0</v>
      </c>
      <c r="N285" s="85">
        <f t="shared" si="36"/>
        <v>0</v>
      </c>
      <c r="O285" s="85">
        <f t="shared" si="36"/>
        <v>0</v>
      </c>
      <c r="P285" s="85">
        <f t="shared" si="36"/>
        <v>0</v>
      </c>
      <c r="Q285" s="85">
        <f t="shared" si="36"/>
        <v>0</v>
      </c>
      <c r="R285" s="85">
        <f t="shared" si="36"/>
        <v>0</v>
      </c>
      <c r="S285" s="85">
        <f t="shared" si="36"/>
        <v>0</v>
      </c>
      <c r="T285" s="85">
        <f t="shared" si="36"/>
        <v>0</v>
      </c>
      <c r="U285" s="85">
        <f t="shared" si="36"/>
        <v>0</v>
      </c>
      <c r="V285" s="85">
        <f t="shared" si="36"/>
        <v>0</v>
      </c>
      <c r="W285" s="85">
        <f t="shared" si="36"/>
        <v>0</v>
      </c>
      <c r="X285" s="85">
        <f t="shared" si="36"/>
        <v>0</v>
      </c>
      <c r="Y285" s="85">
        <f t="shared" si="36"/>
        <v>0</v>
      </c>
      <c r="Z285" s="274">
        <f t="shared" si="36"/>
        <v>0</v>
      </c>
      <c r="AA285" s="85"/>
      <c r="AB285" s="275">
        <f t="shared" si="28"/>
        <v>0</v>
      </c>
      <c r="AC285" s="85"/>
      <c r="AD285" s="275">
        <f t="shared" si="29"/>
        <v>0</v>
      </c>
      <c r="AE285" s="85"/>
      <c r="AF285" s="275">
        <f t="shared" si="30"/>
        <v>0</v>
      </c>
      <c r="AH285" s="276"/>
    </row>
    <row r="286" spans="4:34" outlineLevel="1">
      <c r="D286" s="83" t="str">
        <f t="shared" si="26"/>
        <v>[Staff Functions Line 30]</v>
      </c>
      <c r="E286" s="84"/>
      <c r="F286" s="150" t="str">
        <f t="shared" si="35"/>
        <v>£000</v>
      </c>
      <c r="G286" s="85">
        <f t="shared" si="36"/>
        <v>0</v>
      </c>
      <c r="H286" s="85">
        <f t="shared" si="36"/>
        <v>0</v>
      </c>
      <c r="I286" s="85">
        <f t="shared" si="36"/>
        <v>0</v>
      </c>
      <c r="J286" s="85">
        <f t="shared" si="36"/>
        <v>0</v>
      </c>
      <c r="K286" s="85">
        <f t="shared" si="36"/>
        <v>0</v>
      </c>
      <c r="L286" s="85">
        <f t="shared" si="36"/>
        <v>0</v>
      </c>
      <c r="M286" s="85">
        <f t="shared" si="36"/>
        <v>0</v>
      </c>
      <c r="N286" s="85">
        <f t="shared" si="36"/>
        <v>0</v>
      </c>
      <c r="O286" s="85">
        <f t="shared" si="36"/>
        <v>0</v>
      </c>
      <c r="P286" s="85">
        <f t="shared" si="36"/>
        <v>0</v>
      </c>
      <c r="Q286" s="85">
        <f t="shared" si="36"/>
        <v>0</v>
      </c>
      <c r="R286" s="85">
        <f t="shared" si="36"/>
        <v>0</v>
      </c>
      <c r="S286" s="85">
        <f t="shared" si="36"/>
        <v>0</v>
      </c>
      <c r="T286" s="85">
        <f t="shared" si="36"/>
        <v>0</v>
      </c>
      <c r="U286" s="85">
        <f t="shared" si="36"/>
        <v>0</v>
      </c>
      <c r="V286" s="85">
        <f t="shared" si="36"/>
        <v>0</v>
      </c>
      <c r="W286" s="85">
        <f t="shared" si="36"/>
        <v>0</v>
      </c>
      <c r="X286" s="85">
        <f t="shared" si="36"/>
        <v>0</v>
      </c>
      <c r="Y286" s="85">
        <f t="shared" si="36"/>
        <v>0</v>
      </c>
      <c r="Z286" s="274">
        <f t="shared" si="36"/>
        <v>0</v>
      </c>
      <c r="AA286" s="85"/>
      <c r="AB286" s="275">
        <f t="shared" si="28"/>
        <v>0</v>
      </c>
      <c r="AC286" s="85"/>
      <c r="AD286" s="275">
        <f t="shared" si="29"/>
        <v>0</v>
      </c>
      <c r="AE286" s="85"/>
      <c r="AF286" s="275">
        <f t="shared" si="30"/>
        <v>0</v>
      </c>
      <c r="AH286" s="276"/>
    </row>
    <row r="287" spans="4:34" outlineLevel="1">
      <c r="D287" s="83" t="str">
        <f t="shared" si="26"/>
        <v>[Staff Functions Line 31]</v>
      </c>
      <c r="E287" s="84"/>
      <c r="F287" s="150" t="str">
        <f t="shared" si="35"/>
        <v>£000</v>
      </c>
      <c r="G287" s="85">
        <f t="shared" si="36"/>
        <v>0</v>
      </c>
      <c r="H287" s="85">
        <f t="shared" si="36"/>
        <v>0</v>
      </c>
      <c r="I287" s="85">
        <f t="shared" si="36"/>
        <v>0</v>
      </c>
      <c r="J287" s="85">
        <f t="shared" si="36"/>
        <v>0</v>
      </c>
      <c r="K287" s="85">
        <f t="shared" si="36"/>
        <v>0</v>
      </c>
      <c r="L287" s="85">
        <f t="shared" si="36"/>
        <v>0</v>
      </c>
      <c r="M287" s="85">
        <f t="shared" si="36"/>
        <v>0</v>
      </c>
      <c r="N287" s="85">
        <f t="shared" si="36"/>
        <v>0</v>
      </c>
      <c r="O287" s="85">
        <f t="shared" si="36"/>
        <v>0</v>
      </c>
      <c r="P287" s="85">
        <f t="shared" si="36"/>
        <v>0</v>
      </c>
      <c r="Q287" s="85">
        <f t="shared" si="36"/>
        <v>0</v>
      </c>
      <c r="R287" s="85">
        <f t="shared" si="36"/>
        <v>0</v>
      </c>
      <c r="S287" s="85">
        <f t="shared" si="36"/>
        <v>0</v>
      </c>
      <c r="T287" s="85">
        <f t="shared" si="36"/>
        <v>0</v>
      </c>
      <c r="U287" s="85">
        <f t="shared" si="36"/>
        <v>0</v>
      </c>
      <c r="V287" s="85">
        <f t="shared" si="36"/>
        <v>0</v>
      </c>
      <c r="W287" s="85">
        <f t="shared" si="36"/>
        <v>0</v>
      </c>
      <c r="X287" s="85">
        <f t="shared" si="36"/>
        <v>0</v>
      </c>
      <c r="Y287" s="85">
        <f t="shared" si="36"/>
        <v>0</v>
      </c>
      <c r="Z287" s="274">
        <f t="shared" si="36"/>
        <v>0</v>
      </c>
      <c r="AA287" s="85"/>
      <c r="AB287" s="275">
        <f t="shared" si="28"/>
        <v>0</v>
      </c>
      <c r="AC287" s="85"/>
      <c r="AD287" s="275">
        <f t="shared" si="29"/>
        <v>0</v>
      </c>
      <c r="AE287" s="85"/>
      <c r="AF287" s="275">
        <f t="shared" si="30"/>
        <v>0</v>
      </c>
      <c r="AH287" s="276"/>
    </row>
    <row r="288" spans="4:34" outlineLevel="1">
      <c r="D288" s="83" t="str">
        <f t="shared" si="26"/>
        <v>[Staff Functions Line 32]</v>
      </c>
      <c r="E288" s="84"/>
      <c r="F288" s="150" t="str">
        <f t="shared" si="35"/>
        <v>£000</v>
      </c>
      <c r="G288" s="85">
        <f>G48*G248</f>
        <v>0</v>
      </c>
      <c r="H288" s="85">
        <f t="shared" si="36"/>
        <v>0</v>
      </c>
      <c r="I288" s="85">
        <f t="shared" si="36"/>
        <v>0</v>
      </c>
      <c r="J288" s="85">
        <f t="shared" si="36"/>
        <v>0</v>
      </c>
      <c r="K288" s="85">
        <f t="shared" si="36"/>
        <v>0</v>
      </c>
      <c r="L288" s="85">
        <f t="shared" si="36"/>
        <v>0</v>
      </c>
      <c r="M288" s="85">
        <f t="shared" si="36"/>
        <v>0</v>
      </c>
      <c r="N288" s="85">
        <f t="shared" si="36"/>
        <v>0</v>
      </c>
      <c r="O288" s="85">
        <f t="shared" si="36"/>
        <v>0</v>
      </c>
      <c r="P288" s="85">
        <f t="shared" si="36"/>
        <v>0</v>
      </c>
      <c r="Q288" s="85">
        <f t="shared" si="36"/>
        <v>0</v>
      </c>
      <c r="R288" s="85">
        <f t="shared" si="36"/>
        <v>0</v>
      </c>
      <c r="S288" s="85">
        <f t="shared" si="36"/>
        <v>0</v>
      </c>
      <c r="T288" s="85">
        <f t="shared" si="36"/>
        <v>0</v>
      </c>
      <c r="U288" s="85">
        <f t="shared" si="36"/>
        <v>0</v>
      </c>
      <c r="V288" s="85">
        <f t="shared" si="36"/>
        <v>0</v>
      </c>
      <c r="W288" s="85">
        <f t="shared" si="36"/>
        <v>0</v>
      </c>
      <c r="X288" s="85">
        <f t="shared" si="36"/>
        <v>0</v>
      </c>
      <c r="Y288" s="85">
        <f t="shared" si="36"/>
        <v>0</v>
      </c>
      <c r="Z288" s="274">
        <f t="shared" si="36"/>
        <v>0</v>
      </c>
      <c r="AA288" s="85"/>
      <c r="AB288" s="275">
        <f t="shared" si="28"/>
        <v>0</v>
      </c>
      <c r="AC288" s="85"/>
      <c r="AD288" s="275">
        <f t="shared" si="29"/>
        <v>0</v>
      </c>
      <c r="AE288" s="85"/>
      <c r="AF288" s="275">
        <f t="shared" si="30"/>
        <v>0</v>
      </c>
      <c r="AH288" s="276"/>
    </row>
    <row r="289" spans="2:34" outlineLevel="1">
      <c r="D289" s="83" t="str">
        <f t="shared" si="26"/>
        <v>[Staff Functions Line 33]</v>
      </c>
      <c r="E289" s="84"/>
      <c r="F289" s="150" t="str">
        <f t="shared" si="31"/>
        <v>£000</v>
      </c>
      <c r="G289" s="85">
        <f>G49*G249</f>
        <v>0</v>
      </c>
      <c r="H289" s="85">
        <f t="shared" si="36"/>
        <v>0</v>
      </c>
      <c r="I289" s="85">
        <f t="shared" si="36"/>
        <v>0</v>
      </c>
      <c r="J289" s="85">
        <f t="shared" si="36"/>
        <v>0</v>
      </c>
      <c r="K289" s="85">
        <f t="shared" si="36"/>
        <v>0</v>
      </c>
      <c r="L289" s="85">
        <f t="shared" si="36"/>
        <v>0</v>
      </c>
      <c r="M289" s="85">
        <f t="shared" si="36"/>
        <v>0</v>
      </c>
      <c r="N289" s="85">
        <f t="shared" si="36"/>
        <v>0</v>
      </c>
      <c r="O289" s="85">
        <f t="shared" si="36"/>
        <v>0</v>
      </c>
      <c r="P289" s="85">
        <f t="shared" si="36"/>
        <v>0</v>
      </c>
      <c r="Q289" s="85">
        <f t="shared" si="36"/>
        <v>0</v>
      </c>
      <c r="R289" s="85">
        <f t="shared" si="36"/>
        <v>0</v>
      </c>
      <c r="S289" s="85">
        <f t="shared" si="36"/>
        <v>0</v>
      </c>
      <c r="T289" s="85">
        <f t="shared" si="36"/>
        <v>0</v>
      </c>
      <c r="U289" s="85">
        <f t="shared" si="36"/>
        <v>0</v>
      </c>
      <c r="V289" s="85">
        <f t="shared" si="36"/>
        <v>0</v>
      </c>
      <c r="W289" s="85">
        <f t="shared" si="36"/>
        <v>0</v>
      </c>
      <c r="X289" s="85">
        <f t="shared" si="36"/>
        <v>0</v>
      </c>
      <c r="Y289" s="85">
        <f t="shared" si="36"/>
        <v>0</v>
      </c>
      <c r="Z289" s="274">
        <f t="shared" si="36"/>
        <v>0</v>
      </c>
      <c r="AA289" s="85"/>
      <c r="AB289" s="275">
        <f t="shared" si="28"/>
        <v>0</v>
      </c>
      <c r="AC289" s="85"/>
      <c r="AD289" s="275">
        <f t="shared" si="29"/>
        <v>0</v>
      </c>
      <c r="AE289" s="85"/>
      <c r="AF289" s="275">
        <f t="shared" si="30"/>
        <v>0</v>
      </c>
      <c r="AH289" s="276"/>
    </row>
    <row r="290" spans="2:34" outlineLevel="1">
      <c r="D290" s="83" t="str">
        <f t="shared" si="26"/>
        <v>[Staff Functions Line 34]</v>
      </c>
      <c r="E290" s="84"/>
      <c r="F290" s="150" t="str">
        <f t="shared" si="31"/>
        <v>£000</v>
      </c>
      <c r="G290" s="85">
        <f>G50*G250</f>
        <v>0</v>
      </c>
      <c r="H290" s="85">
        <f t="shared" si="36"/>
        <v>0</v>
      </c>
      <c r="I290" s="85">
        <f t="shared" si="36"/>
        <v>0</v>
      </c>
      <c r="J290" s="85">
        <f t="shared" si="36"/>
        <v>0</v>
      </c>
      <c r="K290" s="85">
        <f t="shared" si="36"/>
        <v>0</v>
      </c>
      <c r="L290" s="85">
        <f t="shared" si="36"/>
        <v>0</v>
      </c>
      <c r="M290" s="85">
        <f t="shared" si="36"/>
        <v>0</v>
      </c>
      <c r="N290" s="85">
        <f t="shared" si="36"/>
        <v>0</v>
      </c>
      <c r="O290" s="85">
        <f t="shared" si="36"/>
        <v>0</v>
      </c>
      <c r="P290" s="85">
        <f t="shared" si="36"/>
        <v>0</v>
      </c>
      <c r="Q290" s="85">
        <f t="shared" si="36"/>
        <v>0</v>
      </c>
      <c r="R290" s="85">
        <f t="shared" si="36"/>
        <v>0</v>
      </c>
      <c r="S290" s="85">
        <f t="shared" si="36"/>
        <v>0</v>
      </c>
      <c r="T290" s="85">
        <f t="shared" si="36"/>
        <v>0</v>
      </c>
      <c r="U290" s="85">
        <f t="shared" si="36"/>
        <v>0</v>
      </c>
      <c r="V290" s="85">
        <f t="shared" si="36"/>
        <v>0</v>
      </c>
      <c r="W290" s="85">
        <f t="shared" si="36"/>
        <v>0</v>
      </c>
      <c r="X290" s="85">
        <f t="shared" si="36"/>
        <v>0</v>
      </c>
      <c r="Y290" s="85">
        <f t="shared" si="36"/>
        <v>0</v>
      </c>
      <c r="Z290" s="274">
        <f t="shared" si="36"/>
        <v>0</v>
      </c>
      <c r="AA290" s="85"/>
      <c r="AB290" s="275">
        <f t="shared" si="28"/>
        <v>0</v>
      </c>
      <c r="AC290" s="85"/>
      <c r="AD290" s="275">
        <f t="shared" si="29"/>
        <v>0</v>
      </c>
      <c r="AE290" s="85"/>
      <c r="AF290" s="275">
        <f t="shared" si="30"/>
        <v>0</v>
      </c>
      <c r="AH290" s="276"/>
    </row>
    <row r="291" spans="2:34" outlineLevel="1">
      <c r="D291" s="108" t="str">
        <f t="shared" si="26"/>
        <v>[Staff Functions Line 35]</v>
      </c>
      <c r="E291" s="110"/>
      <c r="F291" s="164" t="str">
        <f t="shared" si="31"/>
        <v>£000</v>
      </c>
      <c r="G291" s="96">
        <f>G51*G251</f>
        <v>0</v>
      </c>
      <c r="H291" s="96">
        <f t="shared" si="36"/>
        <v>0</v>
      </c>
      <c r="I291" s="96">
        <f t="shared" si="36"/>
        <v>0</v>
      </c>
      <c r="J291" s="96">
        <f t="shared" si="36"/>
        <v>0</v>
      </c>
      <c r="K291" s="96">
        <f t="shared" si="36"/>
        <v>0</v>
      </c>
      <c r="L291" s="96">
        <f t="shared" si="36"/>
        <v>0</v>
      </c>
      <c r="M291" s="96">
        <f t="shared" si="36"/>
        <v>0</v>
      </c>
      <c r="N291" s="96">
        <f t="shared" si="36"/>
        <v>0</v>
      </c>
      <c r="O291" s="96">
        <f t="shared" si="36"/>
        <v>0</v>
      </c>
      <c r="P291" s="96">
        <f t="shared" si="36"/>
        <v>0</v>
      </c>
      <c r="Q291" s="96">
        <f t="shared" si="36"/>
        <v>0</v>
      </c>
      <c r="R291" s="96">
        <f t="shared" si="36"/>
        <v>0</v>
      </c>
      <c r="S291" s="96">
        <f t="shared" si="36"/>
        <v>0</v>
      </c>
      <c r="T291" s="96">
        <f t="shared" si="36"/>
        <v>0</v>
      </c>
      <c r="U291" s="96">
        <f t="shared" si="36"/>
        <v>0</v>
      </c>
      <c r="V291" s="96">
        <f t="shared" si="36"/>
        <v>0</v>
      </c>
      <c r="W291" s="96">
        <f t="shared" si="36"/>
        <v>0</v>
      </c>
      <c r="X291" s="96">
        <f t="shared" si="36"/>
        <v>0</v>
      </c>
      <c r="Y291" s="96">
        <f t="shared" si="36"/>
        <v>0</v>
      </c>
      <c r="Z291" s="277">
        <f t="shared" si="36"/>
        <v>0</v>
      </c>
      <c r="AA291" s="85"/>
      <c r="AB291" s="278">
        <f t="shared" si="28"/>
        <v>0</v>
      </c>
      <c r="AC291" s="85"/>
      <c r="AD291" s="278">
        <f t="shared" si="29"/>
        <v>0</v>
      </c>
      <c r="AE291" s="85"/>
      <c r="AF291" s="278">
        <f t="shared" si="30"/>
        <v>0</v>
      </c>
      <c r="AH291" s="279"/>
    </row>
    <row r="292" spans="2:34" outlineLevel="1">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row>
    <row r="293" spans="2:34" outlineLevel="1">
      <c r="D293" s="262" t="str">
        <f>B255</f>
        <v>Total Cost</v>
      </c>
      <c r="E293" s="263"/>
      <c r="F293" s="264" t="str">
        <f>F291</f>
        <v>£000</v>
      </c>
      <c r="G293" s="265">
        <f>SUM(G257:G291)</f>
        <v>0</v>
      </c>
      <c r="H293" s="265">
        <f t="shared" ref="H293:Y293" si="37">SUM(H257:H291)</f>
        <v>0</v>
      </c>
      <c r="I293" s="265">
        <f t="shared" si="37"/>
        <v>0</v>
      </c>
      <c r="J293" s="265">
        <f t="shared" si="37"/>
        <v>0</v>
      </c>
      <c r="K293" s="265">
        <f t="shared" si="37"/>
        <v>0</v>
      </c>
      <c r="L293" s="265">
        <f t="shared" si="37"/>
        <v>0</v>
      </c>
      <c r="M293" s="265">
        <f t="shared" si="37"/>
        <v>0</v>
      </c>
      <c r="N293" s="265">
        <f t="shared" si="37"/>
        <v>0</v>
      </c>
      <c r="O293" s="265">
        <f t="shared" si="37"/>
        <v>0</v>
      </c>
      <c r="P293" s="265">
        <f t="shared" si="37"/>
        <v>0</v>
      </c>
      <c r="Q293" s="265">
        <f t="shared" si="37"/>
        <v>0</v>
      </c>
      <c r="R293" s="265">
        <f t="shared" si="37"/>
        <v>0</v>
      </c>
      <c r="S293" s="265">
        <f t="shared" si="37"/>
        <v>0</v>
      </c>
      <c r="T293" s="265">
        <f t="shared" si="37"/>
        <v>0</v>
      </c>
      <c r="U293" s="265">
        <f t="shared" si="37"/>
        <v>0</v>
      </c>
      <c r="V293" s="265">
        <f t="shared" si="37"/>
        <v>0</v>
      </c>
      <c r="W293" s="265">
        <f t="shared" si="37"/>
        <v>0</v>
      </c>
      <c r="X293" s="265">
        <f t="shared" si="37"/>
        <v>0</v>
      </c>
      <c r="Y293" s="265">
        <f t="shared" si="37"/>
        <v>0</v>
      </c>
      <c r="Z293" s="265">
        <f>SUM(Z257:Z291)</f>
        <v>0</v>
      </c>
      <c r="AA293" s="85"/>
      <c r="AB293" s="267">
        <f>SUM(AB257:AB291)</f>
        <v>0</v>
      </c>
      <c r="AC293" s="85"/>
      <c r="AD293" s="267">
        <f>SUM(AD257:AD291)</f>
        <v>0</v>
      </c>
      <c r="AE293" s="85"/>
      <c r="AF293" s="267">
        <f>SUM(AF257:AF291)</f>
        <v>0</v>
      </c>
      <c r="AH293" s="268"/>
    </row>
    <row r="296" spans="2:34" ht="16.5">
      <c r="B296" s="5" t="s">
        <v>933</v>
      </c>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row>
    <row r="298" spans="2:34" ht="15">
      <c r="B298" s="99" t="s">
        <v>934</v>
      </c>
      <c r="C298" s="99"/>
      <c r="D298" s="249"/>
      <c r="E298" s="24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row>
    <row r="299" spans="2:34" outlineLevel="1"/>
    <row r="300" spans="2:34" outlineLevel="1">
      <c r="D300" s="235" t="str">
        <f>'Line Items'!D104</f>
        <v>Control</v>
      </c>
      <c r="E300" s="251"/>
      <c r="F300" s="252" t="s">
        <v>925</v>
      </c>
      <c r="G300" s="253"/>
      <c r="H300" s="253"/>
      <c r="I300" s="253"/>
      <c r="J300" s="253"/>
      <c r="K300" s="253"/>
      <c r="L300" s="253"/>
      <c r="M300" s="253"/>
      <c r="N300" s="253"/>
      <c r="O300" s="253"/>
      <c r="P300" s="253"/>
      <c r="Q300" s="253"/>
      <c r="R300" s="253"/>
      <c r="S300" s="253"/>
      <c r="T300" s="253"/>
      <c r="U300" s="253"/>
      <c r="V300" s="253"/>
      <c r="W300" s="253"/>
      <c r="X300" s="253"/>
      <c r="Y300" s="253"/>
      <c r="Z300" s="254"/>
      <c r="AA300" s="85"/>
      <c r="AB300" s="255"/>
      <c r="AC300" s="85"/>
      <c r="AD300" s="255"/>
      <c r="AE300" s="85"/>
      <c r="AF300" s="255"/>
      <c r="AH300" s="291"/>
    </row>
    <row r="301" spans="2:34" outlineLevel="1">
      <c r="D301" s="83" t="str">
        <f>'Line Items'!D105</f>
        <v>Depot</v>
      </c>
      <c r="E301" s="84"/>
      <c r="F301" s="150" t="str">
        <f>F300</f>
        <v>FTE</v>
      </c>
      <c r="G301" s="257"/>
      <c r="H301" s="257"/>
      <c r="I301" s="257"/>
      <c r="J301" s="257"/>
      <c r="K301" s="257"/>
      <c r="L301" s="257"/>
      <c r="M301" s="257"/>
      <c r="N301" s="257"/>
      <c r="O301" s="257"/>
      <c r="P301" s="257"/>
      <c r="Q301" s="257"/>
      <c r="R301" s="257"/>
      <c r="S301" s="257"/>
      <c r="T301" s="257"/>
      <c r="U301" s="257"/>
      <c r="V301" s="257"/>
      <c r="W301" s="257"/>
      <c r="X301" s="257"/>
      <c r="Y301" s="257"/>
      <c r="Z301" s="258"/>
      <c r="AA301" s="85"/>
      <c r="AB301" s="27"/>
      <c r="AC301" s="85"/>
      <c r="AD301" s="27"/>
      <c r="AE301" s="85"/>
      <c r="AF301" s="27"/>
      <c r="AH301" s="292"/>
    </row>
    <row r="302" spans="2:34" outlineLevel="1">
      <c r="D302" s="83" t="str">
        <f>'Line Items'!D106</f>
        <v>Engineering</v>
      </c>
      <c r="E302" s="84"/>
      <c r="F302" s="150" t="str">
        <f t="shared" ref="F302:F334" si="38">F301</f>
        <v>FTE</v>
      </c>
      <c r="G302" s="257"/>
      <c r="H302" s="257"/>
      <c r="I302" s="257"/>
      <c r="J302" s="257"/>
      <c r="K302" s="257"/>
      <c r="L302" s="257"/>
      <c r="M302" s="257"/>
      <c r="N302" s="257"/>
      <c r="O302" s="257"/>
      <c r="P302" s="257"/>
      <c r="Q302" s="257"/>
      <c r="R302" s="257"/>
      <c r="S302" s="257"/>
      <c r="T302" s="257"/>
      <c r="U302" s="257"/>
      <c r="V302" s="257"/>
      <c r="W302" s="257"/>
      <c r="X302" s="257"/>
      <c r="Y302" s="257"/>
      <c r="Z302" s="258"/>
      <c r="AA302" s="85"/>
      <c r="AB302" s="27"/>
      <c r="AC302" s="85"/>
      <c r="AD302" s="27"/>
      <c r="AE302" s="85"/>
      <c r="AF302" s="27"/>
      <c r="AH302" s="292"/>
    </row>
    <row r="303" spans="2:34" outlineLevel="1">
      <c r="D303" s="83" t="str">
        <f>'Line Items'!D107</f>
        <v>Performance</v>
      </c>
      <c r="E303" s="84"/>
      <c r="F303" s="150" t="str">
        <f t="shared" si="38"/>
        <v>FTE</v>
      </c>
      <c r="G303" s="257"/>
      <c r="H303" s="257"/>
      <c r="I303" s="257"/>
      <c r="J303" s="257"/>
      <c r="K303" s="257"/>
      <c r="L303" s="257"/>
      <c r="M303" s="257"/>
      <c r="N303" s="257"/>
      <c r="O303" s="257"/>
      <c r="P303" s="257"/>
      <c r="Q303" s="257"/>
      <c r="R303" s="257"/>
      <c r="S303" s="257"/>
      <c r="T303" s="257"/>
      <c r="U303" s="257"/>
      <c r="V303" s="257"/>
      <c r="W303" s="257"/>
      <c r="X303" s="257"/>
      <c r="Y303" s="257"/>
      <c r="Z303" s="258"/>
      <c r="AA303" s="85"/>
      <c r="AB303" s="27"/>
      <c r="AC303" s="85"/>
      <c r="AD303" s="27"/>
      <c r="AE303" s="85"/>
      <c r="AF303" s="27"/>
      <c r="AH303" s="292"/>
    </row>
    <row r="304" spans="2:34" outlineLevel="1">
      <c r="D304" s="83" t="str">
        <f>'Line Items'!D108</f>
        <v>Commercial</v>
      </c>
      <c r="E304" s="84"/>
      <c r="F304" s="150" t="str">
        <f t="shared" si="38"/>
        <v>FTE</v>
      </c>
      <c r="G304" s="257"/>
      <c r="H304" s="257"/>
      <c r="I304" s="257"/>
      <c r="J304" s="257"/>
      <c r="K304" s="257"/>
      <c r="L304" s="257"/>
      <c r="M304" s="257"/>
      <c r="N304" s="257"/>
      <c r="O304" s="257"/>
      <c r="P304" s="257"/>
      <c r="Q304" s="257"/>
      <c r="R304" s="257"/>
      <c r="S304" s="257"/>
      <c r="T304" s="257"/>
      <c r="U304" s="257"/>
      <c r="V304" s="257"/>
      <c r="W304" s="257"/>
      <c r="X304" s="257"/>
      <c r="Y304" s="257"/>
      <c r="Z304" s="258"/>
      <c r="AA304" s="85"/>
      <c r="AB304" s="27"/>
      <c r="AC304" s="85"/>
      <c r="AD304" s="27"/>
      <c r="AE304" s="85"/>
      <c r="AF304" s="27"/>
      <c r="AH304" s="292"/>
    </row>
    <row r="305" spans="4:34" outlineLevel="1">
      <c r="D305" s="83" t="str">
        <f>'Line Items'!D109</f>
        <v>Communications &amp; Marketing</v>
      </c>
      <c r="E305" s="84"/>
      <c r="F305" s="150" t="str">
        <f t="shared" si="38"/>
        <v>FTE</v>
      </c>
      <c r="G305" s="257"/>
      <c r="H305" s="257"/>
      <c r="I305" s="257"/>
      <c r="J305" s="257"/>
      <c r="K305" s="257"/>
      <c r="L305" s="257"/>
      <c r="M305" s="257"/>
      <c r="N305" s="257"/>
      <c r="O305" s="257"/>
      <c r="P305" s="257"/>
      <c r="Q305" s="257"/>
      <c r="R305" s="257"/>
      <c r="S305" s="257"/>
      <c r="T305" s="257"/>
      <c r="U305" s="257"/>
      <c r="V305" s="257"/>
      <c r="W305" s="257"/>
      <c r="X305" s="257"/>
      <c r="Y305" s="257"/>
      <c r="Z305" s="258"/>
      <c r="AA305" s="85"/>
      <c r="AB305" s="27"/>
      <c r="AC305" s="85"/>
      <c r="AD305" s="27"/>
      <c r="AE305" s="85"/>
      <c r="AF305" s="27"/>
      <c r="AH305" s="292"/>
    </row>
    <row r="306" spans="4:34" outlineLevel="1">
      <c r="D306" s="83" t="str">
        <f>'Line Items'!D110</f>
        <v>CSC</v>
      </c>
      <c r="E306" s="84"/>
      <c r="F306" s="150" t="str">
        <f t="shared" si="38"/>
        <v>FTE</v>
      </c>
      <c r="G306" s="257"/>
      <c r="H306" s="257"/>
      <c r="I306" s="257"/>
      <c r="J306" s="257"/>
      <c r="K306" s="257"/>
      <c r="L306" s="257"/>
      <c r="M306" s="257"/>
      <c r="N306" s="257"/>
      <c r="O306" s="257"/>
      <c r="P306" s="257"/>
      <c r="Q306" s="257"/>
      <c r="R306" s="257"/>
      <c r="S306" s="257"/>
      <c r="T306" s="257"/>
      <c r="U306" s="257"/>
      <c r="V306" s="257"/>
      <c r="W306" s="257"/>
      <c r="X306" s="257"/>
      <c r="Y306" s="257"/>
      <c r="Z306" s="258"/>
      <c r="AA306" s="85"/>
      <c r="AB306" s="27"/>
      <c r="AC306" s="85"/>
      <c r="AD306" s="27"/>
      <c r="AE306" s="85"/>
      <c r="AF306" s="27"/>
      <c r="AH306" s="292"/>
    </row>
    <row r="307" spans="4:34" outlineLevel="1">
      <c r="D307" s="83" t="str">
        <f>'Line Items'!D111</f>
        <v>Directors</v>
      </c>
      <c r="E307" s="84"/>
      <c r="F307" s="150" t="str">
        <f t="shared" si="38"/>
        <v>FTE</v>
      </c>
      <c r="G307" s="257"/>
      <c r="H307" s="257"/>
      <c r="I307" s="257"/>
      <c r="J307" s="257"/>
      <c r="K307" s="257"/>
      <c r="L307" s="257"/>
      <c r="M307" s="257"/>
      <c r="N307" s="257"/>
      <c r="O307" s="257"/>
      <c r="P307" s="257"/>
      <c r="Q307" s="257"/>
      <c r="R307" s="257"/>
      <c r="S307" s="257"/>
      <c r="T307" s="257"/>
      <c r="U307" s="257"/>
      <c r="V307" s="257"/>
      <c r="W307" s="257"/>
      <c r="X307" s="257"/>
      <c r="Y307" s="257"/>
      <c r="Z307" s="258"/>
      <c r="AA307" s="85"/>
      <c r="AB307" s="27"/>
      <c r="AC307" s="85"/>
      <c r="AD307" s="27"/>
      <c r="AE307" s="85"/>
      <c r="AF307" s="27"/>
      <c r="AH307" s="292"/>
    </row>
    <row r="308" spans="4:34" outlineLevel="1">
      <c r="D308" s="83" t="str">
        <f>'Line Items'!D112</f>
        <v>Finance</v>
      </c>
      <c r="E308" s="84"/>
      <c r="F308" s="150" t="str">
        <f t="shared" si="38"/>
        <v>FTE</v>
      </c>
      <c r="G308" s="257"/>
      <c r="H308" s="257"/>
      <c r="I308" s="257"/>
      <c r="J308" s="257"/>
      <c r="K308" s="257"/>
      <c r="L308" s="257"/>
      <c r="M308" s="257"/>
      <c r="N308" s="257"/>
      <c r="O308" s="257"/>
      <c r="P308" s="257"/>
      <c r="Q308" s="257"/>
      <c r="R308" s="257"/>
      <c r="S308" s="257"/>
      <c r="T308" s="257"/>
      <c r="U308" s="257"/>
      <c r="V308" s="257"/>
      <c r="W308" s="257"/>
      <c r="X308" s="257"/>
      <c r="Y308" s="257"/>
      <c r="Z308" s="258"/>
      <c r="AA308" s="85"/>
      <c r="AB308" s="27"/>
      <c r="AC308" s="85"/>
      <c r="AD308" s="27"/>
      <c r="AE308" s="85"/>
      <c r="AF308" s="27"/>
      <c r="AH308" s="292"/>
    </row>
    <row r="309" spans="4:34" outlineLevel="1">
      <c r="D309" s="83" t="str">
        <f>'Line Items'!D113</f>
        <v>Human Resources</v>
      </c>
      <c r="E309" s="84"/>
      <c r="F309" s="150" t="str">
        <f t="shared" si="38"/>
        <v>FTE</v>
      </c>
      <c r="G309" s="257"/>
      <c r="H309" s="257"/>
      <c r="I309" s="257"/>
      <c r="J309" s="257"/>
      <c r="K309" s="257"/>
      <c r="L309" s="257"/>
      <c r="M309" s="257"/>
      <c r="N309" s="257"/>
      <c r="O309" s="257"/>
      <c r="P309" s="257"/>
      <c r="Q309" s="257"/>
      <c r="R309" s="257"/>
      <c r="S309" s="257"/>
      <c r="T309" s="257"/>
      <c r="U309" s="257"/>
      <c r="V309" s="257"/>
      <c r="W309" s="257"/>
      <c r="X309" s="257"/>
      <c r="Y309" s="257"/>
      <c r="Z309" s="258"/>
      <c r="AA309" s="85"/>
      <c r="AB309" s="27"/>
      <c r="AC309" s="85"/>
      <c r="AD309" s="27"/>
      <c r="AE309" s="85"/>
      <c r="AF309" s="27"/>
      <c r="AH309" s="292"/>
    </row>
    <row r="310" spans="4:34" outlineLevel="1">
      <c r="D310" s="83" t="str">
        <f>'Line Items'!D114</f>
        <v>IT</v>
      </c>
      <c r="E310" s="84"/>
      <c r="F310" s="150" t="str">
        <f t="shared" si="38"/>
        <v>FTE</v>
      </c>
      <c r="G310" s="257"/>
      <c r="H310" s="257"/>
      <c r="I310" s="257"/>
      <c r="J310" s="257"/>
      <c r="K310" s="257"/>
      <c r="L310" s="257"/>
      <c r="M310" s="257"/>
      <c r="N310" s="257"/>
      <c r="O310" s="257"/>
      <c r="P310" s="257"/>
      <c r="Q310" s="257"/>
      <c r="R310" s="257"/>
      <c r="S310" s="257"/>
      <c r="T310" s="257"/>
      <c r="U310" s="257"/>
      <c r="V310" s="257"/>
      <c r="W310" s="257"/>
      <c r="X310" s="257"/>
      <c r="Y310" s="257"/>
      <c r="Z310" s="258"/>
      <c r="AA310" s="85"/>
      <c r="AB310" s="27"/>
      <c r="AC310" s="85"/>
      <c r="AD310" s="27"/>
      <c r="AE310" s="85"/>
      <c r="AF310" s="27"/>
      <c r="AH310" s="292"/>
    </row>
    <row r="311" spans="4:34" outlineLevel="1">
      <c r="D311" s="83" t="str">
        <f>'Line Items'!D115</f>
        <v>Resourcing</v>
      </c>
      <c r="E311" s="84"/>
      <c r="F311" s="150" t="str">
        <f t="shared" si="38"/>
        <v>FTE</v>
      </c>
      <c r="G311" s="257"/>
      <c r="H311" s="257"/>
      <c r="I311" s="257"/>
      <c r="J311" s="257"/>
      <c r="K311" s="257"/>
      <c r="L311" s="257"/>
      <c r="M311" s="257"/>
      <c r="N311" s="257"/>
      <c r="O311" s="257"/>
      <c r="P311" s="257"/>
      <c r="Q311" s="257"/>
      <c r="R311" s="257"/>
      <c r="S311" s="257"/>
      <c r="T311" s="257"/>
      <c r="U311" s="257"/>
      <c r="V311" s="257"/>
      <c r="W311" s="257"/>
      <c r="X311" s="257"/>
      <c r="Y311" s="257"/>
      <c r="Z311" s="258"/>
      <c r="AA311" s="85"/>
      <c r="AB311" s="27"/>
      <c r="AC311" s="85"/>
      <c r="AD311" s="27"/>
      <c r="AE311" s="85"/>
      <c r="AF311" s="27"/>
      <c r="AH311" s="292"/>
    </row>
    <row r="312" spans="4:34" outlineLevel="1">
      <c r="D312" s="83" t="str">
        <f>'Line Items'!D116</f>
        <v>Safety</v>
      </c>
      <c r="E312" s="84"/>
      <c r="F312" s="150" t="str">
        <f t="shared" si="38"/>
        <v>FTE</v>
      </c>
      <c r="G312" s="257"/>
      <c r="H312" s="257"/>
      <c r="I312" s="257"/>
      <c r="J312" s="257"/>
      <c r="K312" s="257"/>
      <c r="L312" s="257"/>
      <c r="M312" s="257"/>
      <c r="N312" s="257"/>
      <c r="O312" s="257"/>
      <c r="P312" s="257"/>
      <c r="Q312" s="257"/>
      <c r="R312" s="257"/>
      <c r="S312" s="257"/>
      <c r="T312" s="257"/>
      <c r="U312" s="257"/>
      <c r="V312" s="257"/>
      <c r="W312" s="257"/>
      <c r="X312" s="257"/>
      <c r="Y312" s="257"/>
      <c r="Z312" s="258"/>
      <c r="AA312" s="85"/>
      <c r="AB312" s="27"/>
      <c r="AC312" s="85"/>
      <c r="AD312" s="27"/>
      <c r="AE312" s="85"/>
      <c r="AF312" s="27"/>
      <c r="AH312" s="292"/>
    </row>
    <row r="313" spans="4:34" outlineLevel="1">
      <c r="D313" s="83" t="str">
        <f>'Line Items'!D117</f>
        <v>Standards</v>
      </c>
      <c r="E313" s="84"/>
      <c r="F313" s="150" t="str">
        <f t="shared" si="38"/>
        <v>FTE</v>
      </c>
      <c r="G313" s="257"/>
      <c r="H313" s="257"/>
      <c r="I313" s="257"/>
      <c r="J313" s="257"/>
      <c r="K313" s="257"/>
      <c r="L313" s="257"/>
      <c r="M313" s="257"/>
      <c r="N313" s="257"/>
      <c r="O313" s="257"/>
      <c r="P313" s="257"/>
      <c r="Q313" s="257"/>
      <c r="R313" s="257"/>
      <c r="S313" s="257"/>
      <c r="T313" s="257"/>
      <c r="U313" s="257"/>
      <c r="V313" s="257"/>
      <c r="W313" s="257"/>
      <c r="X313" s="257"/>
      <c r="Y313" s="257"/>
      <c r="Z313" s="258"/>
      <c r="AA313" s="85"/>
      <c r="AB313" s="27"/>
      <c r="AC313" s="85"/>
      <c r="AD313" s="27"/>
      <c r="AE313" s="85"/>
      <c r="AF313" s="27"/>
      <c r="AH313" s="292"/>
    </row>
    <row r="314" spans="4:34" outlineLevel="1">
      <c r="D314" s="83" t="str">
        <f>'Line Items'!D118</f>
        <v>Crime &amp; Revenue Protection</v>
      </c>
      <c r="E314" s="84"/>
      <c r="F314" s="150" t="str">
        <f t="shared" si="38"/>
        <v>FTE</v>
      </c>
      <c r="G314" s="257"/>
      <c r="H314" s="257"/>
      <c r="I314" s="257"/>
      <c r="J314" s="257"/>
      <c r="K314" s="257"/>
      <c r="L314" s="257"/>
      <c r="M314" s="257"/>
      <c r="N314" s="257"/>
      <c r="O314" s="257"/>
      <c r="P314" s="257"/>
      <c r="Q314" s="257"/>
      <c r="R314" s="257"/>
      <c r="S314" s="257"/>
      <c r="T314" s="257"/>
      <c r="U314" s="257"/>
      <c r="V314" s="257"/>
      <c r="W314" s="257"/>
      <c r="X314" s="257"/>
      <c r="Y314" s="257"/>
      <c r="Z314" s="258"/>
      <c r="AA314" s="85"/>
      <c r="AB314" s="27"/>
      <c r="AC314" s="85"/>
      <c r="AD314" s="27"/>
      <c r="AE314" s="85"/>
      <c r="AF314" s="27"/>
      <c r="AH314" s="292"/>
    </row>
    <row r="315" spans="4:34" outlineLevel="1">
      <c r="D315" s="83" t="str">
        <f>'Line Items'!D119</f>
        <v>Customer Information and Experience</v>
      </c>
      <c r="E315" s="84"/>
      <c r="F315" s="150" t="str">
        <f t="shared" si="38"/>
        <v>FTE</v>
      </c>
      <c r="G315" s="257"/>
      <c r="H315" s="257"/>
      <c r="I315" s="257"/>
      <c r="J315" s="257"/>
      <c r="K315" s="257"/>
      <c r="L315" s="257"/>
      <c r="M315" s="257"/>
      <c r="N315" s="257"/>
      <c r="O315" s="257"/>
      <c r="P315" s="257"/>
      <c r="Q315" s="257"/>
      <c r="R315" s="257"/>
      <c r="S315" s="257"/>
      <c r="T315" s="257"/>
      <c r="U315" s="257"/>
      <c r="V315" s="257"/>
      <c r="W315" s="257"/>
      <c r="X315" s="257"/>
      <c r="Y315" s="257"/>
      <c r="Z315" s="258"/>
      <c r="AA315" s="85"/>
      <c r="AB315" s="27"/>
      <c r="AC315" s="85"/>
      <c r="AD315" s="27"/>
      <c r="AE315" s="85"/>
      <c r="AF315" s="27"/>
      <c r="AH315" s="292"/>
    </row>
    <row r="316" spans="4:34" outlineLevel="1">
      <c r="D316" s="83" t="str">
        <f>'Line Items'!D120</f>
        <v>Head of Station</v>
      </c>
      <c r="E316" s="84"/>
      <c r="F316" s="150" t="str">
        <f t="shared" si="38"/>
        <v>FTE</v>
      </c>
      <c r="G316" s="257"/>
      <c r="H316" s="257"/>
      <c r="I316" s="257"/>
      <c r="J316" s="257"/>
      <c r="K316" s="257"/>
      <c r="L316" s="257"/>
      <c r="M316" s="257"/>
      <c r="N316" s="257"/>
      <c r="O316" s="257"/>
      <c r="P316" s="257"/>
      <c r="Q316" s="257"/>
      <c r="R316" s="257"/>
      <c r="S316" s="257"/>
      <c r="T316" s="257"/>
      <c r="U316" s="257"/>
      <c r="V316" s="257"/>
      <c r="W316" s="257"/>
      <c r="X316" s="257"/>
      <c r="Y316" s="257"/>
      <c r="Z316" s="258"/>
      <c r="AA316" s="85"/>
      <c r="AB316" s="27"/>
      <c r="AC316" s="85"/>
      <c r="AD316" s="27"/>
      <c r="AE316" s="85"/>
      <c r="AF316" s="27"/>
      <c r="AH316" s="292"/>
    </row>
    <row r="317" spans="4:34" outlineLevel="1">
      <c r="D317" s="83" t="str">
        <f>'Line Items'!D121</f>
        <v>Station Property</v>
      </c>
      <c r="E317" s="84"/>
      <c r="F317" s="150" t="str">
        <f t="shared" si="38"/>
        <v>FTE</v>
      </c>
      <c r="G317" s="257"/>
      <c r="H317" s="257"/>
      <c r="I317" s="257"/>
      <c r="J317" s="257"/>
      <c r="K317" s="257"/>
      <c r="L317" s="257"/>
      <c r="M317" s="257"/>
      <c r="N317" s="257"/>
      <c r="O317" s="257"/>
      <c r="P317" s="257"/>
      <c r="Q317" s="257"/>
      <c r="R317" s="257"/>
      <c r="S317" s="257"/>
      <c r="T317" s="257"/>
      <c r="U317" s="257"/>
      <c r="V317" s="257"/>
      <c r="W317" s="257"/>
      <c r="X317" s="257"/>
      <c r="Y317" s="257"/>
      <c r="Z317" s="258"/>
      <c r="AA317" s="85"/>
      <c r="AB317" s="27"/>
      <c r="AC317" s="85"/>
      <c r="AD317" s="27"/>
      <c r="AE317" s="85"/>
      <c r="AF317" s="27"/>
      <c r="AH317" s="292"/>
    </row>
    <row r="318" spans="4:34" outlineLevel="1">
      <c r="D318" s="83" t="str">
        <f>'Line Items'!D122</f>
        <v>Stations &amp; Retail</v>
      </c>
      <c r="E318" s="84"/>
      <c r="F318" s="150" t="str">
        <f t="shared" si="38"/>
        <v>FTE</v>
      </c>
      <c r="G318" s="257"/>
      <c r="H318" s="257"/>
      <c r="I318" s="257"/>
      <c r="J318" s="257"/>
      <c r="K318" s="257"/>
      <c r="L318" s="257"/>
      <c r="M318" s="257"/>
      <c r="N318" s="257"/>
      <c r="O318" s="257"/>
      <c r="P318" s="257"/>
      <c r="Q318" s="257"/>
      <c r="R318" s="257"/>
      <c r="S318" s="257"/>
      <c r="T318" s="257"/>
      <c r="U318" s="257"/>
      <c r="V318" s="257"/>
      <c r="W318" s="257"/>
      <c r="X318" s="257"/>
      <c r="Y318" s="257"/>
      <c r="Z318" s="258"/>
      <c r="AA318" s="85"/>
      <c r="AB318" s="27"/>
      <c r="AC318" s="85"/>
      <c r="AD318" s="27"/>
      <c r="AE318" s="85"/>
      <c r="AF318" s="27"/>
      <c r="AH318" s="292"/>
    </row>
    <row r="319" spans="4:34" outlineLevel="1">
      <c r="D319" s="83" t="str">
        <f>'Line Items'!D123</f>
        <v>Ticket Office</v>
      </c>
      <c r="E319" s="84"/>
      <c r="F319" s="150" t="str">
        <f t="shared" si="38"/>
        <v>FTE</v>
      </c>
      <c r="G319" s="257"/>
      <c r="H319" s="257"/>
      <c r="I319" s="257"/>
      <c r="J319" s="257"/>
      <c r="K319" s="257"/>
      <c r="L319" s="257"/>
      <c r="M319" s="257"/>
      <c r="N319" s="257"/>
      <c r="O319" s="257"/>
      <c r="P319" s="257"/>
      <c r="Q319" s="257"/>
      <c r="R319" s="257"/>
      <c r="S319" s="257"/>
      <c r="T319" s="257"/>
      <c r="U319" s="257"/>
      <c r="V319" s="257"/>
      <c r="W319" s="257"/>
      <c r="X319" s="257"/>
      <c r="Y319" s="257"/>
      <c r="Z319" s="258"/>
      <c r="AA319" s="85"/>
      <c r="AB319" s="27"/>
      <c r="AC319" s="85"/>
      <c r="AD319" s="27"/>
      <c r="AE319" s="85"/>
      <c r="AF319" s="27"/>
      <c r="AH319" s="292"/>
    </row>
    <row r="320" spans="4:34" outlineLevel="1">
      <c r="D320" s="83" t="str">
        <f>'Line Items'!D124</f>
        <v>Commercial Guards</v>
      </c>
      <c r="E320" s="84"/>
      <c r="F320" s="150" t="str">
        <f t="shared" si="38"/>
        <v>FTE</v>
      </c>
      <c r="G320" s="257"/>
      <c r="H320" s="257"/>
      <c r="I320" s="257"/>
      <c r="J320" s="257"/>
      <c r="K320" s="257"/>
      <c r="L320" s="257"/>
      <c r="M320" s="257"/>
      <c r="N320" s="257"/>
      <c r="O320" s="257"/>
      <c r="P320" s="257"/>
      <c r="Q320" s="257"/>
      <c r="R320" s="257"/>
      <c r="S320" s="257"/>
      <c r="T320" s="257"/>
      <c r="U320" s="257"/>
      <c r="V320" s="257"/>
      <c r="W320" s="257"/>
      <c r="X320" s="257"/>
      <c r="Y320" s="257"/>
      <c r="Z320" s="258"/>
      <c r="AA320" s="85"/>
      <c r="AB320" s="27"/>
      <c r="AC320" s="85"/>
      <c r="AD320" s="27"/>
      <c r="AE320" s="85"/>
      <c r="AF320" s="27"/>
      <c r="AH320" s="292"/>
    </row>
    <row r="321" spans="4:34" outlineLevel="1">
      <c r="D321" s="83" t="str">
        <f>'Line Items'!D125</f>
        <v>Drivers (Qualified)</v>
      </c>
      <c r="E321" s="84"/>
      <c r="F321" s="150" t="str">
        <f t="shared" si="38"/>
        <v>FTE</v>
      </c>
      <c r="G321" s="257"/>
      <c r="H321" s="257"/>
      <c r="I321" s="257"/>
      <c r="J321" s="257"/>
      <c r="K321" s="257"/>
      <c r="L321" s="257"/>
      <c r="M321" s="257"/>
      <c r="N321" s="257"/>
      <c r="O321" s="257"/>
      <c r="P321" s="257"/>
      <c r="Q321" s="257"/>
      <c r="R321" s="257"/>
      <c r="S321" s="257"/>
      <c r="T321" s="257"/>
      <c r="U321" s="257"/>
      <c r="V321" s="257"/>
      <c r="W321" s="257"/>
      <c r="X321" s="257"/>
      <c r="Y321" s="257"/>
      <c r="Z321" s="258"/>
      <c r="AA321" s="85"/>
      <c r="AB321" s="27"/>
      <c r="AC321" s="85"/>
      <c r="AD321" s="27"/>
      <c r="AE321" s="85"/>
      <c r="AF321" s="27"/>
      <c r="AH321" s="292"/>
    </row>
    <row r="322" spans="4:34" outlineLevel="1">
      <c r="D322" s="83" t="str">
        <f>'Line Items'!D126</f>
        <v>Guards</v>
      </c>
      <c r="E322" s="84"/>
      <c r="F322" s="150" t="str">
        <f t="shared" si="38"/>
        <v>FTE</v>
      </c>
      <c r="G322" s="257"/>
      <c r="H322" s="257"/>
      <c r="I322" s="257"/>
      <c r="J322" s="257"/>
      <c r="K322" s="257"/>
      <c r="L322" s="257"/>
      <c r="M322" s="257"/>
      <c r="N322" s="257"/>
      <c r="O322" s="257"/>
      <c r="P322" s="257"/>
      <c r="Q322" s="257"/>
      <c r="R322" s="257"/>
      <c r="S322" s="257"/>
      <c r="T322" s="257"/>
      <c r="U322" s="257"/>
      <c r="V322" s="257"/>
      <c r="W322" s="257"/>
      <c r="X322" s="257"/>
      <c r="Y322" s="257"/>
      <c r="Z322" s="258"/>
      <c r="AA322" s="85"/>
      <c r="AB322" s="27"/>
      <c r="AC322" s="85"/>
      <c r="AD322" s="27"/>
      <c r="AE322" s="85"/>
      <c r="AF322" s="27"/>
      <c r="AH322" s="292"/>
    </row>
    <row r="323" spans="4:34" outlineLevel="1">
      <c r="D323" s="83" t="str">
        <f>'Line Items'!D127</f>
        <v>Trainee Drivers</v>
      </c>
      <c r="E323" s="84"/>
      <c r="F323" s="150" t="str">
        <f t="shared" si="38"/>
        <v>FTE</v>
      </c>
      <c r="G323" s="257"/>
      <c r="H323" s="257"/>
      <c r="I323" s="257"/>
      <c r="J323" s="257"/>
      <c r="K323" s="257"/>
      <c r="L323" s="257"/>
      <c r="M323" s="257"/>
      <c r="N323" s="257"/>
      <c r="O323" s="257"/>
      <c r="P323" s="257"/>
      <c r="Q323" s="257"/>
      <c r="R323" s="257"/>
      <c r="S323" s="257"/>
      <c r="T323" s="257"/>
      <c r="U323" s="257"/>
      <c r="V323" s="257"/>
      <c r="W323" s="257"/>
      <c r="X323" s="257"/>
      <c r="Y323" s="257"/>
      <c r="Z323" s="258"/>
      <c r="AA323" s="85"/>
      <c r="AB323" s="27"/>
      <c r="AC323" s="85"/>
      <c r="AD323" s="27"/>
      <c r="AE323" s="85"/>
      <c r="AF323" s="27"/>
      <c r="AH323" s="292"/>
    </row>
    <row r="324" spans="4:34" outlineLevel="1">
      <c r="D324" s="83" t="str">
        <f>'Line Items'!D128</f>
        <v>Customer Experience Ambassador + VTO Agent</v>
      </c>
      <c r="E324" s="84"/>
      <c r="F324" s="150" t="str">
        <f t="shared" si="38"/>
        <v>FTE</v>
      </c>
      <c r="G324" s="257"/>
      <c r="H324" s="257"/>
      <c r="I324" s="257"/>
      <c r="J324" s="257"/>
      <c r="K324" s="257"/>
      <c r="L324" s="257"/>
      <c r="M324" s="257"/>
      <c r="N324" s="257"/>
      <c r="O324" s="257"/>
      <c r="P324" s="257"/>
      <c r="Q324" s="257"/>
      <c r="R324" s="257"/>
      <c r="S324" s="257"/>
      <c r="T324" s="257"/>
      <c r="U324" s="257"/>
      <c r="V324" s="257"/>
      <c r="W324" s="257"/>
      <c r="X324" s="257"/>
      <c r="Y324" s="257"/>
      <c r="Z324" s="258"/>
      <c r="AA324" s="85"/>
      <c r="AB324" s="27"/>
      <c r="AC324" s="85"/>
      <c r="AD324" s="27"/>
      <c r="AE324" s="85"/>
      <c r="AF324" s="27"/>
      <c r="AH324" s="292"/>
    </row>
    <row r="325" spans="4:34" outlineLevel="1">
      <c r="D325" s="83" t="str">
        <f>'Line Items'!D129</f>
        <v>Island Line</v>
      </c>
      <c r="E325" s="84"/>
      <c r="F325" s="150" t="str">
        <f t="shared" si="38"/>
        <v>FTE</v>
      </c>
      <c r="G325" s="257"/>
      <c r="H325" s="257"/>
      <c r="I325" s="257"/>
      <c r="J325" s="257"/>
      <c r="K325" s="257"/>
      <c r="L325" s="257"/>
      <c r="M325" s="257"/>
      <c r="N325" s="257"/>
      <c r="O325" s="257"/>
      <c r="P325" s="257"/>
      <c r="Q325" s="257"/>
      <c r="R325" s="257"/>
      <c r="S325" s="257"/>
      <c r="T325" s="257"/>
      <c r="U325" s="257"/>
      <c r="V325" s="257"/>
      <c r="W325" s="257"/>
      <c r="X325" s="257"/>
      <c r="Y325" s="257"/>
      <c r="Z325" s="258"/>
      <c r="AA325" s="85"/>
      <c r="AB325" s="27"/>
      <c r="AC325" s="85"/>
      <c r="AD325" s="27"/>
      <c r="AE325" s="85"/>
      <c r="AF325" s="27"/>
      <c r="AH325" s="292"/>
    </row>
    <row r="326" spans="4:34" outlineLevel="1">
      <c r="D326" s="83" t="str">
        <f>'Line Items'!D130</f>
        <v>[Staff Functions Line 27]</v>
      </c>
      <c r="E326" s="84"/>
      <c r="F326" s="150" t="str">
        <f t="shared" ref="F326:F331" si="39">F320</f>
        <v>FTE</v>
      </c>
      <c r="G326" s="257"/>
      <c r="H326" s="257"/>
      <c r="I326" s="257"/>
      <c r="J326" s="257"/>
      <c r="K326" s="257"/>
      <c r="L326" s="257"/>
      <c r="M326" s="257"/>
      <c r="N326" s="257"/>
      <c r="O326" s="257"/>
      <c r="P326" s="257"/>
      <c r="Q326" s="257"/>
      <c r="R326" s="257"/>
      <c r="S326" s="257"/>
      <c r="T326" s="257"/>
      <c r="U326" s="257"/>
      <c r="V326" s="257"/>
      <c r="W326" s="257"/>
      <c r="X326" s="257"/>
      <c r="Y326" s="257"/>
      <c r="Z326" s="258"/>
      <c r="AA326" s="85"/>
      <c r="AB326" s="27"/>
      <c r="AC326" s="85"/>
      <c r="AD326" s="27"/>
      <c r="AE326" s="85"/>
      <c r="AF326" s="27"/>
      <c r="AH326" s="293"/>
    </row>
    <row r="327" spans="4:34" outlineLevel="1">
      <c r="D327" s="83" t="str">
        <f>'Line Items'!D131</f>
        <v>[Staff Functions Line 28]</v>
      </c>
      <c r="E327" s="84"/>
      <c r="F327" s="150" t="str">
        <f t="shared" si="39"/>
        <v>FTE</v>
      </c>
      <c r="G327" s="257"/>
      <c r="H327" s="257"/>
      <c r="I327" s="257"/>
      <c r="J327" s="257"/>
      <c r="K327" s="257"/>
      <c r="L327" s="257"/>
      <c r="M327" s="257"/>
      <c r="N327" s="257"/>
      <c r="O327" s="257"/>
      <c r="P327" s="257"/>
      <c r="Q327" s="257"/>
      <c r="R327" s="257"/>
      <c r="S327" s="257"/>
      <c r="T327" s="257"/>
      <c r="U327" s="257"/>
      <c r="V327" s="257"/>
      <c r="W327" s="257"/>
      <c r="X327" s="257"/>
      <c r="Y327" s="257"/>
      <c r="Z327" s="258"/>
      <c r="AA327" s="85"/>
      <c r="AB327" s="27"/>
      <c r="AC327" s="85"/>
      <c r="AD327" s="27"/>
      <c r="AE327" s="85"/>
      <c r="AF327" s="27"/>
      <c r="AH327" s="293"/>
    </row>
    <row r="328" spans="4:34" outlineLevel="1">
      <c r="D328" s="83" t="str">
        <f>'Line Items'!D132</f>
        <v>[Staff Functions Line 29]</v>
      </c>
      <c r="E328" s="84"/>
      <c r="F328" s="150" t="str">
        <f t="shared" si="39"/>
        <v>FTE</v>
      </c>
      <c r="G328" s="257"/>
      <c r="H328" s="257"/>
      <c r="I328" s="257"/>
      <c r="J328" s="257"/>
      <c r="K328" s="257"/>
      <c r="L328" s="257"/>
      <c r="M328" s="257"/>
      <c r="N328" s="257"/>
      <c r="O328" s="257"/>
      <c r="P328" s="257"/>
      <c r="Q328" s="257"/>
      <c r="R328" s="257"/>
      <c r="S328" s="257"/>
      <c r="T328" s="257"/>
      <c r="U328" s="257"/>
      <c r="V328" s="257"/>
      <c r="W328" s="257"/>
      <c r="X328" s="257"/>
      <c r="Y328" s="257"/>
      <c r="Z328" s="258"/>
      <c r="AA328" s="85"/>
      <c r="AB328" s="27"/>
      <c r="AC328" s="85"/>
      <c r="AD328" s="27"/>
      <c r="AE328" s="85"/>
      <c r="AF328" s="27"/>
      <c r="AH328" s="293"/>
    </row>
    <row r="329" spans="4:34" outlineLevel="1">
      <c r="D329" s="83" t="str">
        <f>'Line Items'!D133</f>
        <v>[Staff Functions Line 30]</v>
      </c>
      <c r="E329" s="84"/>
      <c r="F329" s="150" t="str">
        <f t="shared" si="39"/>
        <v>FTE</v>
      </c>
      <c r="G329" s="257"/>
      <c r="H329" s="257"/>
      <c r="I329" s="257"/>
      <c r="J329" s="257"/>
      <c r="K329" s="257"/>
      <c r="L329" s="257"/>
      <c r="M329" s="257"/>
      <c r="N329" s="257"/>
      <c r="O329" s="257"/>
      <c r="P329" s="257"/>
      <c r="Q329" s="257"/>
      <c r="R329" s="257"/>
      <c r="S329" s="257"/>
      <c r="T329" s="257"/>
      <c r="U329" s="257"/>
      <c r="V329" s="257"/>
      <c r="W329" s="257"/>
      <c r="X329" s="257"/>
      <c r="Y329" s="257"/>
      <c r="Z329" s="258"/>
      <c r="AA329" s="85"/>
      <c r="AB329" s="27"/>
      <c r="AC329" s="85"/>
      <c r="AD329" s="27"/>
      <c r="AE329" s="85"/>
      <c r="AF329" s="27"/>
      <c r="AH329" s="293"/>
    </row>
    <row r="330" spans="4:34" outlineLevel="1">
      <c r="D330" s="83" t="str">
        <f>'Line Items'!D134</f>
        <v>[Staff Functions Line 31]</v>
      </c>
      <c r="E330" s="84"/>
      <c r="F330" s="150" t="str">
        <f t="shared" si="39"/>
        <v>FTE</v>
      </c>
      <c r="G330" s="257"/>
      <c r="H330" s="257"/>
      <c r="I330" s="257"/>
      <c r="J330" s="257"/>
      <c r="K330" s="257"/>
      <c r="L330" s="257"/>
      <c r="M330" s="257"/>
      <c r="N330" s="257"/>
      <c r="O330" s="257"/>
      <c r="P330" s="257"/>
      <c r="Q330" s="257"/>
      <c r="R330" s="257"/>
      <c r="S330" s="257"/>
      <c r="T330" s="257"/>
      <c r="U330" s="257"/>
      <c r="V330" s="257"/>
      <c r="W330" s="257"/>
      <c r="X330" s="257"/>
      <c r="Y330" s="257"/>
      <c r="Z330" s="258"/>
      <c r="AA330" s="85"/>
      <c r="AB330" s="27"/>
      <c r="AC330" s="85"/>
      <c r="AD330" s="27"/>
      <c r="AE330" s="85"/>
      <c r="AF330" s="27"/>
      <c r="AH330" s="293"/>
    </row>
    <row r="331" spans="4:34" outlineLevel="1">
      <c r="D331" s="83" t="str">
        <f>'Line Items'!D135</f>
        <v>[Staff Functions Line 32]</v>
      </c>
      <c r="E331" s="84"/>
      <c r="F331" s="150" t="str">
        <f t="shared" si="39"/>
        <v>FTE</v>
      </c>
      <c r="G331" s="257"/>
      <c r="H331" s="257"/>
      <c r="I331" s="257"/>
      <c r="J331" s="257"/>
      <c r="K331" s="257"/>
      <c r="L331" s="257"/>
      <c r="M331" s="257"/>
      <c r="N331" s="257"/>
      <c r="O331" s="257"/>
      <c r="P331" s="257"/>
      <c r="Q331" s="257"/>
      <c r="R331" s="257"/>
      <c r="S331" s="257"/>
      <c r="T331" s="257"/>
      <c r="U331" s="257"/>
      <c r="V331" s="257"/>
      <c r="W331" s="257"/>
      <c r="X331" s="257"/>
      <c r="Y331" s="257"/>
      <c r="Z331" s="258"/>
      <c r="AA331" s="85"/>
      <c r="AB331" s="27"/>
      <c r="AC331" s="85"/>
      <c r="AD331" s="27"/>
      <c r="AE331" s="85"/>
      <c r="AF331" s="27"/>
      <c r="AH331" s="293"/>
    </row>
    <row r="332" spans="4:34" outlineLevel="1">
      <c r="D332" s="83" t="str">
        <f>'Line Items'!D136</f>
        <v>[Staff Functions Line 33]</v>
      </c>
      <c r="E332" s="84"/>
      <c r="F332" s="150" t="str">
        <f t="shared" si="38"/>
        <v>FTE</v>
      </c>
      <c r="G332" s="257"/>
      <c r="H332" s="257"/>
      <c r="I332" s="257"/>
      <c r="J332" s="257"/>
      <c r="K332" s="257"/>
      <c r="L332" s="257"/>
      <c r="M332" s="257"/>
      <c r="N332" s="257"/>
      <c r="O332" s="257"/>
      <c r="P332" s="257"/>
      <c r="Q332" s="257"/>
      <c r="R332" s="257"/>
      <c r="S332" s="257"/>
      <c r="T332" s="257"/>
      <c r="U332" s="257"/>
      <c r="V332" s="257"/>
      <c r="W332" s="257"/>
      <c r="X332" s="257"/>
      <c r="Y332" s="257"/>
      <c r="Z332" s="258"/>
      <c r="AA332" s="85"/>
      <c r="AB332" s="27"/>
      <c r="AC332" s="85"/>
      <c r="AD332" s="27"/>
      <c r="AE332" s="85"/>
      <c r="AF332" s="27"/>
      <c r="AH332" s="293"/>
    </row>
    <row r="333" spans="4:34" outlineLevel="1">
      <c r="D333" s="83" t="str">
        <f>'Line Items'!D137</f>
        <v>[Staff Functions Line 34]</v>
      </c>
      <c r="E333" s="84"/>
      <c r="F333" s="150" t="str">
        <f t="shared" si="38"/>
        <v>FTE</v>
      </c>
      <c r="G333" s="257"/>
      <c r="H333" s="257"/>
      <c r="I333" s="257"/>
      <c r="J333" s="257"/>
      <c r="K333" s="257"/>
      <c r="L333" s="257"/>
      <c r="M333" s="257"/>
      <c r="N333" s="257"/>
      <c r="O333" s="257"/>
      <c r="P333" s="257"/>
      <c r="Q333" s="257"/>
      <c r="R333" s="257"/>
      <c r="S333" s="257"/>
      <c r="T333" s="257"/>
      <c r="U333" s="257"/>
      <c r="V333" s="257"/>
      <c r="W333" s="257"/>
      <c r="X333" s="257"/>
      <c r="Y333" s="257"/>
      <c r="Z333" s="258"/>
      <c r="AA333" s="85"/>
      <c r="AB333" s="27"/>
      <c r="AC333" s="85"/>
      <c r="AD333" s="27"/>
      <c r="AE333" s="85"/>
      <c r="AF333" s="27"/>
      <c r="AH333" s="293"/>
    </row>
    <row r="334" spans="4:34" outlineLevel="1">
      <c r="D334" s="108" t="str">
        <f>'Line Items'!D138</f>
        <v>[Staff Functions Line 35]</v>
      </c>
      <c r="E334" s="110"/>
      <c r="F334" s="164" t="str">
        <f t="shared" si="38"/>
        <v>FTE</v>
      </c>
      <c r="G334" s="260"/>
      <c r="H334" s="260"/>
      <c r="I334" s="260"/>
      <c r="J334" s="260"/>
      <c r="K334" s="260"/>
      <c r="L334" s="260"/>
      <c r="M334" s="260"/>
      <c r="N334" s="260"/>
      <c r="O334" s="260"/>
      <c r="P334" s="260"/>
      <c r="Q334" s="260"/>
      <c r="R334" s="260"/>
      <c r="S334" s="260"/>
      <c r="T334" s="260"/>
      <c r="U334" s="260"/>
      <c r="V334" s="260"/>
      <c r="W334" s="260"/>
      <c r="X334" s="260"/>
      <c r="Y334" s="260"/>
      <c r="Z334" s="261"/>
      <c r="AA334" s="85"/>
      <c r="AB334" s="29"/>
      <c r="AC334" s="85"/>
      <c r="AD334" s="29"/>
      <c r="AE334" s="85"/>
      <c r="AF334" s="29"/>
      <c r="AH334" s="294"/>
    </row>
    <row r="335" spans="4:34" outlineLevel="1">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row>
    <row r="336" spans="4:34" outlineLevel="1">
      <c r="D336" s="262" t="str">
        <f>"Total "&amp;B298</f>
        <v>Total Number of Redundancies: Average FTE</v>
      </c>
      <c r="E336" s="263"/>
      <c r="F336" s="264" t="str">
        <f>F334</f>
        <v>FTE</v>
      </c>
      <c r="G336" s="265">
        <f>SUM(G300:G334)</f>
        <v>0</v>
      </c>
      <c r="H336" s="265">
        <f t="shared" ref="H336:Y336" si="40">SUM(H300:H334)</f>
        <v>0</v>
      </c>
      <c r="I336" s="265">
        <f t="shared" si="40"/>
        <v>0</v>
      </c>
      <c r="J336" s="265">
        <f t="shared" si="40"/>
        <v>0</v>
      </c>
      <c r="K336" s="265">
        <f t="shared" si="40"/>
        <v>0</v>
      </c>
      <c r="L336" s="265">
        <f t="shared" si="40"/>
        <v>0</v>
      </c>
      <c r="M336" s="265">
        <f t="shared" si="40"/>
        <v>0</v>
      </c>
      <c r="N336" s="265">
        <f t="shared" si="40"/>
        <v>0</v>
      </c>
      <c r="O336" s="265">
        <f t="shared" si="40"/>
        <v>0</v>
      </c>
      <c r="P336" s="265">
        <f t="shared" si="40"/>
        <v>0</v>
      </c>
      <c r="Q336" s="265">
        <f t="shared" si="40"/>
        <v>0</v>
      </c>
      <c r="R336" s="265">
        <f t="shared" si="40"/>
        <v>0</v>
      </c>
      <c r="S336" s="265">
        <f t="shared" si="40"/>
        <v>0</v>
      </c>
      <c r="T336" s="265">
        <f t="shared" si="40"/>
        <v>0</v>
      </c>
      <c r="U336" s="265">
        <f t="shared" si="40"/>
        <v>0</v>
      </c>
      <c r="V336" s="265">
        <f t="shared" si="40"/>
        <v>0</v>
      </c>
      <c r="W336" s="265">
        <f t="shared" si="40"/>
        <v>0</v>
      </c>
      <c r="X336" s="265">
        <f t="shared" si="40"/>
        <v>0</v>
      </c>
      <c r="Y336" s="265">
        <f t="shared" si="40"/>
        <v>0</v>
      </c>
      <c r="Z336" s="265">
        <f>SUM(Z300:Z334)</f>
        <v>0</v>
      </c>
      <c r="AA336" s="85"/>
      <c r="AB336" s="267">
        <f>SUM(AB300:AB334)</f>
        <v>0</v>
      </c>
      <c r="AC336" s="85"/>
      <c r="AD336" s="267">
        <f>SUM(AD300:AD334)</f>
        <v>0</v>
      </c>
      <c r="AE336" s="85"/>
      <c r="AF336" s="267">
        <f>SUM(AF300:AF334)</f>
        <v>0</v>
      </c>
      <c r="AH336" s="268"/>
    </row>
    <row r="338" spans="2:34" ht="15">
      <c r="B338" s="99" t="s">
        <v>935</v>
      </c>
      <c r="C338" s="99"/>
      <c r="D338" s="249"/>
      <c r="E338" s="24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row>
    <row r="339" spans="2:34" outlineLevel="1"/>
    <row r="340" spans="2:34" outlineLevel="1">
      <c r="D340" s="235" t="str">
        <f>'Line Items'!D104</f>
        <v>Control</v>
      </c>
      <c r="E340" s="251"/>
      <c r="F340" s="252" t="s">
        <v>927</v>
      </c>
      <c r="G340" s="253"/>
      <c r="H340" s="253"/>
      <c r="I340" s="253"/>
      <c r="J340" s="253"/>
      <c r="K340" s="253"/>
      <c r="L340" s="253"/>
      <c r="M340" s="253"/>
      <c r="N340" s="253"/>
      <c r="O340" s="253"/>
      <c r="P340" s="253"/>
      <c r="Q340" s="253"/>
      <c r="R340" s="253"/>
      <c r="S340" s="253"/>
      <c r="T340" s="253"/>
      <c r="U340" s="253"/>
      <c r="V340" s="253"/>
      <c r="W340" s="253"/>
      <c r="X340" s="253"/>
      <c r="Y340" s="253"/>
      <c r="Z340" s="254"/>
      <c r="AA340" s="85"/>
      <c r="AB340" s="255"/>
      <c r="AC340" s="85"/>
      <c r="AD340" s="255"/>
      <c r="AE340" s="85"/>
      <c r="AF340" s="255"/>
      <c r="AH340" s="291"/>
    </row>
    <row r="341" spans="2:34" outlineLevel="1">
      <c r="D341" s="83" t="str">
        <f>'Line Items'!D105</f>
        <v>Depot</v>
      </c>
      <c r="E341" s="84"/>
      <c r="F341" s="150" t="str">
        <f>F340</f>
        <v>£000s/FTE</v>
      </c>
      <c r="G341" s="257"/>
      <c r="H341" s="257"/>
      <c r="I341" s="257"/>
      <c r="J341" s="257"/>
      <c r="K341" s="257"/>
      <c r="L341" s="257"/>
      <c r="M341" s="257"/>
      <c r="N341" s="257"/>
      <c r="O341" s="257"/>
      <c r="P341" s="257"/>
      <c r="Q341" s="257"/>
      <c r="R341" s="257"/>
      <c r="S341" s="257"/>
      <c r="T341" s="257"/>
      <c r="U341" s="257"/>
      <c r="V341" s="257"/>
      <c r="W341" s="257"/>
      <c r="X341" s="257"/>
      <c r="Y341" s="257"/>
      <c r="Z341" s="258"/>
      <c r="AA341" s="85"/>
      <c r="AB341" s="27"/>
      <c r="AC341" s="85"/>
      <c r="AD341" s="27"/>
      <c r="AE341" s="85"/>
      <c r="AF341" s="27"/>
      <c r="AH341" s="292"/>
    </row>
    <row r="342" spans="2:34" outlineLevel="1">
      <c r="D342" s="83" t="str">
        <f>'Line Items'!D106</f>
        <v>Engineering</v>
      </c>
      <c r="E342" s="84"/>
      <c r="F342" s="150" t="str">
        <f t="shared" ref="F342:F374" si="41">F341</f>
        <v>£000s/FTE</v>
      </c>
      <c r="G342" s="257"/>
      <c r="H342" s="257"/>
      <c r="I342" s="257"/>
      <c r="J342" s="257"/>
      <c r="K342" s="257"/>
      <c r="L342" s="257"/>
      <c r="M342" s="257"/>
      <c r="N342" s="257"/>
      <c r="O342" s="257"/>
      <c r="P342" s="257"/>
      <c r="Q342" s="257"/>
      <c r="R342" s="257"/>
      <c r="S342" s="257"/>
      <c r="T342" s="257"/>
      <c r="U342" s="257"/>
      <c r="V342" s="257"/>
      <c r="W342" s="257"/>
      <c r="X342" s="257"/>
      <c r="Y342" s="257"/>
      <c r="Z342" s="258"/>
      <c r="AA342" s="85"/>
      <c r="AB342" s="27"/>
      <c r="AC342" s="85"/>
      <c r="AD342" s="27"/>
      <c r="AE342" s="85"/>
      <c r="AF342" s="27"/>
      <c r="AH342" s="292"/>
    </row>
    <row r="343" spans="2:34" outlineLevel="1">
      <c r="D343" s="83" t="str">
        <f>'Line Items'!D107</f>
        <v>Performance</v>
      </c>
      <c r="E343" s="84"/>
      <c r="F343" s="150" t="str">
        <f t="shared" si="41"/>
        <v>£000s/FTE</v>
      </c>
      <c r="G343" s="257"/>
      <c r="H343" s="257"/>
      <c r="I343" s="257"/>
      <c r="J343" s="257"/>
      <c r="K343" s="257"/>
      <c r="L343" s="257"/>
      <c r="M343" s="257"/>
      <c r="N343" s="257"/>
      <c r="O343" s="257"/>
      <c r="P343" s="257"/>
      <c r="Q343" s="257"/>
      <c r="R343" s="257"/>
      <c r="S343" s="257"/>
      <c r="T343" s="257"/>
      <c r="U343" s="257"/>
      <c r="V343" s="257"/>
      <c r="W343" s="257"/>
      <c r="X343" s="257"/>
      <c r="Y343" s="257"/>
      <c r="Z343" s="258"/>
      <c r="AA343" s="85"/>
      <c r="AB343" s="27"/>
      <c r="AC343" s="85"/>
      <c r="AD343" s="27"/>
      <c r="AE343" s="85"/>
      <c r="AF343" s="27"/>
      <c r="AH343" s="292"/>
    </row>
    <row r="344" spans="2:34" outlineLevel="1">
      <c r="D344" s="83" t="str">
        <f>'Line Items'!D108</f>
        <v>Commercial</v>
      </c>
      <c r="E344" s="84"/>
      <c r="F344" s="150" t="str">
        <f t="shared" si="41"/>
        <v>£000s/FTE</v>
      </c>
      <c r="G344" s="257"/>
      <c r="H344" s="257"/>
      <c r="I344" s="257"/>
      <c r="J344" s="257"/>
      <c r="K344" s="257"/>
      <c r="L344" s="257"/>
      <c r="M344" s="257"/>
      <c r="N344" s="257"/>
      <c r="O344" s="257"/>
      <c r="P344" s="257"/>
      <c r="Q344" s="257"/>
      <c r="R344" s="257"/>
      <c r="S344" s="257"/>
      <c r="T344" s="257"/>
      <c r="U344" s="257"/>
      <c r="V344" s="257"/>
      <c r="W344" s="257"/>
      <c r="X344" s="257"/>
      <c r="Y344" s="257"/>
      <c r="Z344" s="258"/>
      <c r="AA344" s="85"/>
      <c r="AB344" s="27"/>
      <c r="AC344" s="85"/>
      <c r="AD344" s="27"/>
      <c r="AE344" s="85"/>
      <c r="AF344" s="27"/>
      <c r="AH344" s="292"/>
    </row>
    <row r="345" spans="2:34" outlineLevel="1">
      <c r="D345" s="83" t="str">
        <f>'Line Items'!D109</f>
        <v>Communications &amp; Marketing</v>
      </c>
      <c r="E345" s="84"/>
      <c r="F345" s="150" t="str">
        <f t="shared" si="41"/>
        <v>£000s/FTE</v>
      </c>
      <c r="G345" s="257"/>
      <c r="H345" s="257"/>
      <c r="I345" s="257"/>
      <c r="J345" s="257"/>
      <c r="K345" s="257"/>
      <c r="L345" s="257"/>
      <c r="M345" s="257"/>
      <c r="N345" s="257"/>
      <c r="O345" s="257"/>
      <c r="P345" s="257"/>
      <c r="Q345" s="257"/>
      <c r="R345" s="257"/>
      <c r="S345" s="257"/>
      <c r="T345" s="257"/>
      <c r="U345" s="257"/>
      <c r="V345" s="257"/>
      <c r="W345" s="257"/>
      <c r="X345" s="257"/>
      <c r="Y345" s="257"/>
      <c r="Z345" s="258"/>
      <c r="AA345" s="85"/>
      <c r="AB345" s="27"/>
      <c r="AC345" s="85"/>
      <c r="AD345" s="27"/>
      <c r="AE345" s="85"/>
      <c r="AF345" s="27"/>
      <c r="AH345" s="292"/>
    </row>
    <row r="346" spans="2:34" outlineLevel="1">
      <c r="D346" s="83" t="str">
        <f>'Line Items'!D110</f>
        <v>CSC</v>
      </c>
      <c r="E346" s="84"/>
      <c r="F346" s="150" t="str">
        <f t="shared" si="41"/>
        <v>£000s/FTE</v>
      </c>
      <c r="G346" s="257"/>
      <c r="H346" s="257"/>
      <c r="I346" s="257"/>
      <c r="J346" s="257"/>
      <c r="K346" s="257"/>
      <c r="L346" s="257"/>
      <c r="M346" s="257"/>
      <c r="N346" s="257"/>
      <c r="O346" s="257"/>
      <c r="P346" s="257"/>
      <c r="Q346" s="257"/>
      <c r="R346" s="257"/>
      <c r="S346" s="257"/>
      <c r="T346" s="257"/>
      <c r="U346" s="257"/>
      <c r="V346" s="257"/>
      <c r="W346" s="257"/>
      <c r="X346" s="257"/>
      <c r="Y346" s="257"/>
      <c r="Z346" s="258"/>
      <c r="AA346" s="85"/>
      <c r="AB346" s="27"/>
      <c r="AC346" s="85"/>
      <c r="AD346" s="27"/>
      <c r="AE346" s="85"/>
      <c r="AF346" s="27"/>
      <c r="AH346" s="292"/>
    </row>
    <row r="347" spans="2:34" outlineLevel="1">
      <c r="D347" s="83" t="str">
        <f>'Line Items'!D111</f>
        <v>Directors</v>
      </c>
      <c r="E347" s="84"/>
      <c r="F347" s="150" t="str">
        <f t="shared" si="41"/>
        <v>£000s/FTE</v>
      </c>
      <c r="G347" s="257"/>
      <c r="H347" s="257"/>
      <c r="I347" s="257"/>
      <c r="J347" s="257"/>
      <c r="K347" s="257"/>
      <c r="L347" s="257"/>
      <c r="M347" s="257"/>
      <c r="N347" s="257"/>
      <c r="O347" s="257"/>
      <c r="P347" s="257"/>
      <c r="Q347" s="257"/>
      <c r="R347" s="257"/>
      <c r="S347" s="257"/>
      <c r="T347" s="257"/>
      <c r="U347" s="257"/>
      <c r="V347" s="257"/>
      <c r="W347" s="257"/>
      <c r="X347" s="257"/>
      <c r="Y347" s="257"/>
      <c r="Z347" s="258"/>
      <c r="AA347" s="85"/>
      <c r="AB347" s="27"/>
      <c r="AC347" s="85"/>
      <c r="AD347" s="27"/>
      <c r="AE347" s="85"/>
      <c r="AF347" s="27"/>
      <c r="AH347" s="292"/>
    </row>
    <row r="348" spans="2:34" outlineLevel="1">
      <c r="D348" s="83" t="str">
        <f>'Line Items'!D112</f>
        <v>Finance</v>
      </c>
      <c r="E348" s="84"/>
      <c r="F348" s="150" t="str">
        <f t="shared" si="41"/>
        <v>£000s/FTE</v>
      </c>
      <c r="G348" s="257"/>
      <c r="H348" s="257"/>
      <c r="I348" s="257"/>
      <c r="J348" s="257"/>
      <c r="K348" s="257"/>
      <c r="L348" s="257"/>
      <c r="M348" s="257"/>
      <c r="N348" s="257"/>
      <c r="O348" s="257"/>
      <c r="P348" s="257"/>
      <c r="Q348" s="257"/>
      <c r="R348" s="257"/>
      <c r="S348" s="257"/>
      <c r="T348" s="257"/>
      <c r="U348" s="257"/>
      <c r="V348" s="257"/>
      <c r="W348" s="257"/>
      <c r="X348" s="257"/>
      <c r="Y348" s="257"/>
      <c r="Z348" s="258"/>
      <c r="AA348" s="85"/>
      <c r="AB348" s="27"/>
      <c r="AC348" s="85"/>
      <c r="AD348" s="27"/>
      <c r="AE348" s="85"/>
      <c r="AF348" s="27"/>
      <c r="AH348" s="292"/>
    </row>
    <row r="349" spans="2:34" outlineLevel="1">
      <c r="D349" s="83" t="str">
        <f>'Line Items'!D113</f>
        <v>Human Resources</v>
      </c>
      <c r="E349" s="84"/>
      <c r="F349" s="150" t="str">
        <f t="shared" si="41"/>
        <v>£000s/FTE</v>
      </c>
      <c r="G349" s="257"/>
      <c r="H349" s="257"/>
      <c r="I349" s="257"/>
      <c r="J349" s="257"/>
      <c r="K349" s="257"/>
      <c r="L349" s="257"/>
      <c r="M349" s="257"/>
      <c r="N349" s="257"/>
      <c r="O349" s="257"/>
      <c r="P349" s="257"/>
      <c r="Q349" s="257"/>
      <c r="R349" s="257"/>
      <c r="S349" s="257"/>
      <c r="T349" s="257"/>
      <c r="U349" s="257"/>
      <c r="V349" s="257"/>
      <c r="W349" s="257"/>
      <c r="X349" s="257"/>
      <c r="Y349" s="257"/>
      <c r="Z349" s="258"/>
      <c r="AA349" s="85"/>
      <c r="AB349" s="27"/>
      <c r="AC349" s="85"/>
      <c r="AD349" s="27"/>
      <c r="AE349" s="85"/>
      <c r="AF349" s="27"/>
      <c r="AH349" s="292"/>
    </row>
    <row r="350" spans="2:34" outlineLevel="1">
      <c r="D350" s="83" t="str">
        <f>'Line Items'!D114</f>
        <v>IT</v>
      </c>
      <c r="E350" s="84"/>
      <c r="F350" s="150" t="str">
        <f t="shared" si="41"/>
        <v>£000s/FTE</v>
      </c>
      <c r="G350" s="257"/>
      <c r="H350" s="257"/>
      <c r="I350" s="257"/>
      <c r="J350" s="257"/>
      <c r="K350" s="257"/>
      <c r="L350" s="257"/>
      <c r="M350" s="257"/>
      <c r="N350" s="257"/>
      <c r="O350" s="257"/>
      <c r="P350" s="257"/>
      <c r="Q350" s="257"/>
      <c r="R350" s="257"/>
      <c r="S350" s="257"/>
      <c r="T350" s="257"/>
      <c r="U350" s="257"/>
      <c r="V350" s="257"/>
      <c r="W350" s="257"/>
      <c r="X350" s="257"/>
      <c r="Y350" s="257"/>
      <c r="Z350" s="258"/>
      <c r="AA350" s="85"/>
      <c r="AB350" s="27"/>
      <c r="AC350" s="85"/>
      <c r="AD350" s="27"/>
      <c r="AE350" s="85"/>
      <c r="AF350" s="27"/>
      <c r="AH350" s="292"/>
    </row>
    <row r="351" spans="2:34" outlineLevel="1">
      <c r="D351" s="83" t="str">
        <f>'Line Items'!D115</f>
        <v>Resourcing</v>
      </c>
      <c r="E351" s="84"/>
      <c r="F351" s="150" t="str">
        <f t="shared" si="41"/>
        <v>£000s/FTE</v>
      </c>
      <c r="G351" s="257"/>
      <c r="H351" s="257"/>
      <c r="I351" s="257"/>
      <c r="J351" s="257"/>
      <c r="K351" s="257"/>
      <c r="L351" s="257"/>
      <c r="M351" s="257"/>
      <c r="N351" s="257"/>
      <c r="O351" s="257"/>
      <c r="P351" s="257"/>
      <c r="Q351" s="257"/>
      <c r="R351" s="257"/>
      <c r="S351" s="257"/>
      <c r="T351" s="257"/>
      <c r="U351" s="257"/>
      <c r="V351" s="257"/>
      <c r="W351" s="257"/>
      <c r="X351" s="257"/>
      <c r="Y351" s="257"/>
      <c r="Z351" s="258"/>
      <c r="AA351" s="85"/>
      <c r="AB351" s="27"/>
      <c r="AC351" s="85"/>
      <c r="AD351" s="27"/>
      <c r="AE351" s="85"/>
      <c r="AF351" s="27"/>
      <c r="AH351" s="292"/>
    </row>
    <row r="352" spans="2:34" outlineLevel="1">
      <c r="D352" s="83" t="str">
        <f>'Line Items'!D116</f>
        <v>Safety</v>
      </c>
      <c r="E352" s="84"/>
      <c r="F352" s="150" t="str">
        <f t="shared" si="41"/>
        <v>£000s/FTE</v>
      </c>
      <c r="G352" s="257"/>
      <c r="H352" s="257"/>
      <c r="I352" s="257"/>
      <c r="J352" s="257"/>
      <c r="K352" s="257"/>
      <c r="L352" s="257"/>
      <c r="M352" s="257"/>
      <c r="N352" s="257"/>
      <c r="O352" s="257"/>
      <c r="P352" s="257"/>
      <c r="Q352" s="257"/>
      <c r="R352" s="257"/>
      <c r="S352" s="257"/>
      <c r="T352" s="257"/>
      <c r="U352" s="257"/>
      <c r="V352" s="257"/>
      <c r="W352" s="257"/>
      <c r="X352" s="257"/>
      <c r="Y352" s="257"/>
      <c r="Z352" s="258"/>
      <c r="AA352" s="85"/>
      <c r="AB352" s="27"/>
      <c r="AC352" s="85"/>
      <c r="AD352" s="27"/>
      <c r="AE352" s="85"/>
      <c r="AF352" s="27"/>
      <c r="AH352" s="292"/>
    </row>
    <row r="353" spans="4:34" outlineLevel="1">
      <c r="D353" s="83" t="str">
        <f>'Line Items'!D117</f>
        <v>Standards</v>
      </c>
      <c r="E353" s="84"/>
      <c r="F353" s="150" t="str">
        <f t="shared" si="41"/>
        <v>£000s/FTE</v>
      </c>
      <c r="G353" s="257"/>
      <c r="H353" s="257"/>
      <c r="I353" s="257"/>
      <c r="J353" s="257"/>
      <c r="K353" s="257"/>
      <c r="L353" s="257"/>
      <c r="M353" s="257"/>
      <c r="N353" s="257"/>
      <c r="O353" s="257"/>
      <c r="P353" s="257"/>
      <c r="Q353" s="257"/>
      <c r="R353" s="257"/>
      <c r="S353" s="257"/>
      <c r="T353" s="257"/>
      <c r="U353" s="257"/>
      <c r="V353" s="257"/>
      <c r="W353" s="257"/>
      <c r="X353" s="257"/>
      <c r="Y353" s="257"/>
      <c r="Z353" s="258"/>
      <c r="AA353" s="85"/>
      <c r="AB353" s="27"/>
      <c r="AC353" s="85"/>
      <c r="AD353" s="27"/>
      <c r="AE353" s="85"/>
      <c r="AF353" s="27"/>
      <c r="AH353" s="292"/>
    </row>
    <row r="354" spans="4:34" outlineLevel="1">
      <c r="D354" s="83" t="str">
        <f>'Line Items'!D118</f>
        <v>Crime &amp; Revenue Protection</v>
      </c>
      <c r="E354" s="84"/>
      <c r="F354" s="150" t="str">
        <f t="shared" si="41"/>
        <v>£000s/FTE</v>
      </c>
      <c r="G354" s="257"/>
      <c r="H354" s="257"/>
      <c r="I354" s="257"/>
      <c r="J354" s="257"/>
      <c r="K354" s="257"/>
      <c r="L354" s="257"/>
      <c r="M354" s="257"/>
      <c r="N354" s="257"/>
      <c r="O354" s="257"/>
      <c r="P354" s="257"/>
      <c r="Q354" s="257"/>
      <c r="R354" s="257"/>
      <c r="S354" s="257"/>
      <c r="T354" s="257"/>
      <c r="U354" s="257"/>
      <c r="V354" s="257"/>
      <c r="W354" s="257"/>
      <c r="X354" s="257"/>
      <c r="Y354" s="257"/>
      <c r="Z354" s="258"/>
      <c r="AA354" s="85"/>
      <c r="AB354" s="27"/>
      <c r="AC354" s="85"/>
      <c r="AD354" s="27"/>
      <c r="AE354" s="85"/>
      <c r="AF354" s="27"/>
      <c r="AH354" s="292"/>
    </row>
    <row r="355" spans="4:34" outlineLevel="1">
      <c r="D355" s="83" t="str">
        <f>'Line Items'!D119</f>
        <v>Customer Information and Experience</v>
      </c>
      <c r="E355" s="84"/>
      <c r="F355" s="150" t="str">
        <f t="shared" si="41"/>
        <v>£000s/FTE</v>
      </c>
      <c r="G355" s="257"/>
      <c r="H355" s="257"/>
      <c r="I355" s="257"/>
      <c r="J355" s="257"/>
      <c r="K355" s="257"/>
      <c r="L355" s="257"/>
      <c r="M355" s="257"/>
      <c r="N355" s="257"/>
      <c r="O355" s="257"/>
      <c r="P355" s="257"/>
      <c r="Q355" s="257"/>
      <c r="R355" s="257"/>
      <c r="S355" s="257"/>
      <c r="T355" s="257"/>
      <c r="U355" s="257"/>
      <c r="V355" s="257"/>
      <c r="W355" s="257"/>
      <c r="X355" s="257"/>
      <c r="Y355" s="257"/>
      <c r="Z355" s="258"/>
      <c r="AA355" s="85"/>
      <c r="AB355" s="27"/>
      <c r="AC355" s="85"/>
      <c r="AD355" s="27"/>
      <c r="AE355" s="85"/>
      <c r="AF355" s="27"/>
      <c r="AH355" s="292"/>
    </row>
    <row r="356" spans="4:34" outlineLevel="1">
      <c r="D356" s="83" t="str">
        <f>'Line Items'!D120</f>
        <v>Head of Station</v>
      </c>
      <c r="E356" s="84"/>
      <c r="F356" s="150" t="str">
        <f t="shared" si="41"/>
        <v>£000s/FTE</v>
      </c>
      <c r="G356" s="257"/>
      <c r="H356" s="257"/>
      <c r="I356" s="257"/>
      <c r="J356" s="257"/>
      <c r="K356" s="257"/>
      <c r="L356" s="257"/>
      <c r="M356" s="257"/>
      <c r="N356" s="257"/>
      <c r="O356" s="257"/>
      <c r="P356" s="257"/>
      <c r="Q356" s="257"/>
      <c r="R356" s="257"/>
      <c r="S356" s="257"/>
      <c r="T356" s="257"/>
      <c r="U356" s="257"/>
      <c r="V356" s="257"/>
      <c r="W356" s="257"/>
      <c r="X356" s="257"/>
      <c r="Y356" s="257"/>
      <c r="Z356" s="258"/>
      <c r="AA356" s="85"/>
      <c r="AB356" s="27"/>
      <c r="AC356" s="85"/>
      <c r="AD356" s="27"/>
      <c r="AE356" s="85"/>
      <c r="AF356" s="27"/>
      <c r="AH356" s="292"/>
    </row>
    <row r="357" spans="4:34" outlineLevel="1">
      <c r="D357" s="83" t="str">
        <f>'Line Items'!D121</f>
        <v>Station Property</v>
      </c>
      <c r="E357" s="84"/>
      <c r="F357" s="150" t="str">
        <f t="shared" si="41"/>
        <v>£000s/FTE</v>
      </c>
      <c r="G357" s="257"/>
      <c r="H357" s="257"/>
      <c r="I357" s="257"/>
      <c r="J357" s="257"/>
      <c r="K357" s="257"/>
      <c r="L357" s="257"/>
      <c r="M357" s="257"/>
      <c r="N357" s="257"/>
      <c r="O357" s="257"/>
      <c r="P357" s="257"/>
      <c r="Q357" s="257"/>
      <c r="R357" s="257"/>
      <c r="S357" s="257"/>
      <c r="T357" s="257"/>
      <c r="U357" s="257"/>
      <c r="V357" s="257"/>
      <c r="W357" s="257"/>
      <c r="X357" s="257"/>
      <c r="Y357" s="257"/>
      <c r="Z357" s="258"/>
      <c r="AA357" s="85"/>
      <c r="AB357" s="27"/>
      <c r="AC357" s="85"/>
      <c r="AD357" s="27"/>
      <c r="AE357" s="85"/>
      <c r="AF357" s="27"/>
      <c r="AH357" s="292"/>
    </row>
    <row r="358" spans="4:34" outlineLevel="1">
      <c r="D358" s="83" t="str">
        <f>'Line Items'!D122</f>
        <v>Stations &amp; Retail</v>
      </c>
      <c r="E358" s="84"/>
      <c r="F358" s="150" t="str">
        <f t="shared" si="41"/>
        <v>£000s/FTE</v>
      </c>
      <c r="G358" s="257"/>
      <c r="H358" s="257"/>
      <c r="I358" s="257"/>
      <c r="J358" s="257"/>
      <c r="K358" s="257"/>
      <c r="L358" s="257"/>
      <c r="M358" s="257"/>
      <c r="N358" s="257"/>
      <c r="O358" s="257"/>
      <c r="P358" s="257"/>
      <c r="Q358" s="257"/>
      <c r="R358" s="257"/>
      <c r="S358" s="257"/>
      <c r="T358" s="257"/>
      <c r="U358" s="257"/>
      <c r="V358" s="257"/>
      <c r="W358" s="257"/>
      <c r="X358" s="257"/>
      <c r="Y358" s="257"/>
      <c r="Z358" s="258"/>
      <c r="AA358" s="85"/>
      <c r="AB358" s="27"/>
      <c r="AC358" s="85"/>
      <c r="AD358" s="27"/>
      <c r="AE358" s="85"/>
      <c r="AF358" s="27"/>
      <c r="AH358" s="292"/>
    </row>
    <row r="359" spans="4:34" outlineLevel="1">
      <c r="D359" s="83" t="str">
        <f>'Line Items'!D123</f>
        <v>Ticket Office</v>
      </c>
      <c r="E359" s="84"/>
      <c r="F359" s="150" t="str">
        <f t="shared" si="41"/>
        <v>£000s/FTE</v>
      </c>
      <c r="G359" s="257"/>
      <c r="H359" s="257"/>
      <c r="I359" s="257"/>
      <c r="J359" s="257"/>
      <c r="K359" s="257"/>
      <c r="L359" s="257"/>
      <c r="M359" s="257"/>
      <c r="N359" s="257"/>
      <c r="O359" s="257"/>
      <c r="P359" s="257"/>
      <c r="Q359" s="257"/>
      <c r="R359" s="257"/>
      <c r="S359" s="257"/>
      <c r="T359" s="257"/>
      <c r="U359" s="257"/>
      <c r="V359" s="257"/>
      <c r="W359" s="257"/>
      <c r="X359" s="257"/>
      <c r="Y359" s="257"/>
      <c r="Z359" s="258"/>
      <c r="AA359" s="85"/>
      <c r="AB359" s="27"/>
      <c r="AC359" s="85"/>
      <c r="AD359" s="27"/>
      <c r="AE359" s="85"/>
      <c r="AF359" s="27"/>
      <c r="AH359" s="292"/>
    </row>
    <row r="360" spans="4:34" outlineLevel="1">
      <c r="D360" s="83" t="str">
        <f>'Line Items'!D124</f>
        <v>Commercial Guards</v>
      </c>
      <c r="E360" s="84"/>
      <c r="F360" s="150" t="str">
        <f t="shared" si="41"/>
        <v>£000s/FTE</v>
      </c>
      <c r="G360" s="257"/>
      <c r="H360" s="257"/>
      <c r="I360" s="257"/>
      <c r="J360" s="257"/>
      <c r="K360" s="257"/>
      <c r="L360" s="257"/>
      <c r="M360" s="257"/>
      <c r="N360" s="257"/>
      <c r="O360" s="257"/>
      <c r="P360" s="257"/>
      <c r="Q360" s="257"/>
      <c r="R360" s="257"/>
      <c r="S360" s="257"/>
      <c r="T360" s="257"/>
      <c r="U360" s="257"/>
      <c r="V360" s="257"/>
      <c r="W360" s="257"/>
      <c r="X360" s="257"/>
      <c r="Y360" s="257"/>
      <c r="Z360" s="258"/>
      <c r="AA360" s="85"/>
      <c r="AB360" s="27"/>
      <c r="AC360" s="85"/>
      <c r="AD360" s="27"/>
      <c r="AE360" s="85"/>
      <c r="AF360" s="27"/>
      <c r="AH360" s="292"/>
    </row>
    <row r="361" spans="4:34" outlineLevel="1">
      <c r="D361" s="83" t="str">
        <f>'Line Items'!D125</f>
        <v>Drivers (Qualified)</v>
      </c>
      <c r="E361" s="84"/>
      <c r="F361" s="150" t="str">
        <f t="shared" si="41"/>
        <v>£000s/FTE</v>
      </c>
      <c r="G361" s="257"/>
      <c r="H361" s="257"/>
      <c r="I361" s="257"/>
      <c r="J361" s="257"/>
      <c r="K361" s="257"/>
      <c r="L361" s="257"/>
      <c r="M361" s="257"/>
      <c r="N361" s="257"/>
      <c r="O361" s="257"/>
      <c r="P361" s="257"/>
      <c r="Q361" s="257"/>
      <c r="R361" s="257"/>
      <c r="S361" s="257"/>
      <c r="T361" s="257"/>
      <c r="U361" s="257"/>
      <c r="V361" s="257"/>
      <c r="W361" s="257"/>
      <c r="X361" s="257"/>
      <c r="Y361" s="257"/>
      <c r="Z361" s="258"/>
      <c r="AA361" s="85"/>
      <c r="AB361" s="27"/>
      <c r="AC361" s="85"/>
      <c r="AD361" s="27"/>
      <c r="AE361" s="85"/>
      <c r="AF361" s="27"/>
      <c r="AH361" s="292"/>
    </row>
    <row r="362" spans="4:34" outlineLevel="1">
      <c r="D362" s="83" t="str">
        <f>'Line Items'!D126</f>
        <v>Guards</v>
      </c>
      <c r="E362" s="84"/>
      <c r="F362" s="150" t="str">
        <f t="shared" si="41"/>
        <v>£000s/FTE</v>
      </c>
      <c r="G362" s="257"/>
      <c r="H362" s="257"/>
      <c r="I362" s="257"/>
      <c r="J362" s="257"/>
      <c r="K362" s="257"/>
      <c r="L362" s="257"/>
      <c r="M362" s="257"/>
      <c r="N362" s="257"/>
      <c r="O362" s="257"/>
      <c r="P362" s="257"/>
      <c r="Q362" s="257"/>
      <c r="R362" s="257"/>
      <c r="S362" s="257"/>
      <c r="T362" s="257"/>
      <c r="U362" s="257"/>
      <c r="V362" s="257"/>
      <c r="W362" s="257"/>
      <c r="X362" s="257"/>
      <c r="Y362" s="257"/>
      <c r="Z362" s="258"/>
      <c r="AA362" s="85"/>
      <c r="AB362" s="27"/>
      <c r="AC362" s="85"/>
      <c r="AD362" s="27"/>
      <c r="AE362" s="85"/>
      <c r="AF362" s="27"/>
      <c r="AH362" s="292"/>
    </row>
    <row r="363" spans="4:34" outlineLevel="1">
      <c r="D363" s="83" t="str">
        <f>'Line Items'!D127</f>
        <v>Trainee Drivers</v>
      </c>
      <c r="E363" s="84"/>
      <c r="F363" s="150" t="str">
        <f t="shared" si="41"/>
        <v>£000s/FTE</v>
      </c>
      <c r="G363" s="257"/>
      <c r="H363" s="257"/>
      <c r="I363" s="257"/>
      <c r="J363" s="257"/>
      <c r="K363" s="257"/>
      <c r="L363" s="257"/>
      <c r="M363" s="257"/>
      <c r="N363" s="257"/>
      <c r="O363" s="257"/>
      <c r="P363" s="257"/>
      <c r="Q363" s="257"/>
      <c r="R363" s="257"/>
      <c r="S363" s="257"/>
      <c r="T363" s="257"/>
      <c r="U363" s="257"/>
      <c r="V363" s="257"/>
      <c r="W363" s="257"/>
      <c r="X363" s="257"/>
      <c r="Y363" s="257"/>
      <c r="Z363" s="258"/>
      <c r="AA363" s="85"/>
      <c r="AB363" s="27"/>
      <c r="AC363" s="85"/>
      <c r="AD363" s="27"/>
      <c r="AE363" s="85"/>
      <c r="AF363" s="27"/>
      <c r="AH363" s="292"/>
    </row>
    <row r="364" spans="4:34" outlineLevel="1">
      <c r="D364" s="83" t="str">
        <f>'Line Items'!D128</f>
        <v>Customer Experience Ambassador + VTO Agent</v>
      </c>
      <c r="E364" s="84"/>
      <c r="F364" s="150" t="str">
        <f t="shared" si="41"/>
        <v>£000s/FTE</v>
      </c>
      <c r="G364" s="257"/>
      <c r="H364" s="257"/>
      <c r="I364" s="257"/>
      <c r="J364" s="257"/>
      <c r="K364" s="257"/>
      <c r="L364" s="257"/>
      <c r="M364" s="257"/>
      <c r="N364" s="257"/>
      <c r="O364" s="257"/>
      <c r="P364" s="257"/>
      <c r="Q364" s="257"/>
      <c r="R364" s="257"/>
      <c r="S364" s="257"/>
      <c r="T364" s="257"/>
      <c r="U364" s="257"/>
      <c r="V364" s="257"/>
      <c r="W364" s="257"/>
      <c r="X364" s="257"/>
      <c r="Y364" s="257"/>
      <c r="Z364" s="258"/>
      <c r="AA364" s="85"/>
      <c r="AB364" s="27"/>
      <c r="AC364" s="85"/>
      <c r="AD364" s="27"/>
      <c r="AE364" s="85"/>
      <c r="AF364" s="27"/>
      <c r="AH364" s="292"/>
    </row>
    <row r="365" spans="4:34" outlineLevel="1">
      <c r="D365" s="83" t="str">
        <f>'Line Items'!D129</f>
        <v>Island Line</v>
      </c>
      <c r="E365" s="84"/>
      <c r="F365" s="150" t="str">
        <f t="shared" si="41"/>
        <v>£000s/FTE</v>
      </c>
      <c r="G365" s="257"/>
      <c r="H365" s="257"/>
      <c r="I365" s="257"/>
      <c r="J365" s="257"/>
      <c r="K365" s="257"/>
      <c r="L365" s="257"/>
      <c r="M365" s="257"/>
      <c r="N365" s="257"/>
      <c r="O365" s="257"/>
      <c r="P365" s="257"/>
      <c r="Q365" s="257"/>
      <c r="R365" s="257"/>
      <c r="S365" s="257"/>
      <c r="T365" s="257"/>
      <c r="U365" s="257"/>
      <c r="V365" s="257"/>
      <c r="W365" s="257"/>
      <c r="X365" s="257"/>
      <c r="Y365" s="257"/>
      <c r="Z365" s="258"/>
      <c r="AA365" s="85"/>
      <c r="AB365" s="27"/>
      <c r="AC365" s="85"/>
      <c r="AD365" s="27"/>
      <c r="AE365" s="85"/>
      <c r="AF365" s="27"/>
      <c r="AH365" s="292"/>
    </row>
    <row r="366" spans="4:34" outlineLevel="1">
      <c r="D366" s="83" t="str">
        <f>'Line Items'!D130</f>
        <v>[Staff Functions Line 27]</v>
      </c>
      <c r="E366" s="84"/>
      <c r="F366" s="150" t="str">
        <f t="shared" ref="F366:F371" si="42">F360</f>
        <v>£000s/FTE</v>
      </c>
      <c r="G366" s="257"/>
      <c r="H366" s="257"/>
      <c r="I366" s="257"/>
      <c r="J366" s="257"/>
      <c r="K366" s="257"/>
      <c r="L366" s="257"/>
      <c r="M366" s="257"/>
      <c r="N366" s="257"/>
      <c r="O366" s="257"/>
      <c r="P366" s="257"/>
      <c r="Q366" s="257"/>
      <c r="R366" s="257"/>
      <c r="S366" s="257"/>
      <c r="T366" s="257"/>
      <c r="U366" s="257"/>
      <c r="V366" s="257"/>
      <c r="W366" s="257"/>
      <c r="X366" s="257"/>
      <c r="Y366" s="257"/>
      <c r="Z366" s="258"/>
      <c r="AA366" s="85"/>
      <c r="AB366" s="27"/>
      <c r="AC366" s="85"/>
      <c r="AD366" s="27"/>
      <c r="AE366" s="85"/>
      <c r="AF366" s="27"/>
      <c r="AH366" s="293"/>
    </row>
    <row r="367" spans="4:34" outlineLevel="1">
      <c r="D367" s="83" t="str">
        <f>'Line Items'!D131</f>
        <v>[Staff Functions Line 28]</v>
      </c>
      <c r="E367" s="84"/>
      <c r="F367" s="150" t="str">
        <f t="shared" si="42"/>
        <v>£000s/FTE</v>
      </c>
      <c r="G367" s="257"/>
      <c r="H367" s="257"/>
      <c r="I367" s="257"/>
      <c r="J367" s="257"/>
      <c r="K367" s="257"/>
      <c r="L367" s="257"/>
      <c r="M367" s="257"/>
      <c r="N367" s="257"/>
      <c r="O367" s="257"/>
      <c r="P367" s="257"/>
      <c r="Q367" s="257"/>
      <c r="R367" s="257"/>
      <c r="S367" s="257"/>
      <c r="T367" s="257"/>
      <c r="U367" s="257"/>
      <c r="V367" s="257"/>
      <c r="W367" s="257"/>
      <c r="X367" s="257"/>
      <c r="Y367" s="257"/>
      <c r="Z367" s="258"/>
      <c r="AA367" s="85"/>
      <c r="AB367" s="27"/>
      <c r="AC367" s="85"/>
      <c r="AD367" s="27"/>
      <c r="AE367" s="85"/>
      <c r="AF367" s="27"/>
      <c r="AH367" s="293"/>
    </row>
    <row r="368" spans="4:34" outlineLevel="1">
      <c r="D368" s="83" t="str">
        <f>'Line Items'!D132</f>
        <v>[Staff Functions Line 29]</v>
      </c>
      <c r="E368" s="84"/>
      <c r="F368" s="150" t="str">
        <f t="shared" si="42"/>
        <v>£000s/FTE</v>
      </c>
      <c r="G368" s="257"/>
      <c r="H368" s="257"/>
      <c r="I368" s="257"/>
      <c r="J368" s="257"/>
      <c r="K368" s="257"/>
      <c r="L368" s="257"/>
      <c r="M368" s="257"/>
      <c r="N368" s="257"/>
      <c r="O368" s="257"/>
      <c r="P368" s="257"/>
      <c r="Q368" s="257"/>
      <c r="R368" s="257"/>
      <c r="S368" s="257"/>
      <c r="T368" s="257"/>
      <c r="U368" s="257"/>
      <c r="V368" s="257"/>
      <c r="W368" s="257"/>
      <c r="X368" s="257"/>
      <c r="Y368" s="257"/>
      <c r="Z368" s="258"/>
      <c r="AA368" s="85"/>
      <c r="AB368" s="27"/>
      <c r="AC368" s="85"/>
      <c r="AD368" s="27"/>
      <c r="AE368" s="85"/>
      <c r="AF368" s="27"/>
      <c r="AH368" s="293"/>
    </row>
    <row r="369" spans="2:34" outlineLevel="1">
      <c r="D369" s="83" t="str">
        <f>'Line Items'!D133</f>
        <v>[Staff Functions Line 30]</v>
      </c>
      <c r="E369" s="84"/>
      <c r="F369" s="150" t="str">
        <f t="shared" si="42"/>
        <v>£000s/FTE</v>
      </c>
      <c r="G369" s="257"/>
      <c r="H369" s="257"/>
      <c r="I369" s="257"/>
      <c r="J369" s="257"/>
      <c r="K369" s="257"/>
      <c r="L369" s="257"/>
      <c r="M369" s="257"/>
      <c r="N369" s="257"/>
      <c r="O369" s="257"/>
      <c r="P369" s="257"/>
      <c r="Q369" s="257"/>
      <c r="R369" s="257"/>
      <c r="S369" s="257"/>
      <c r="T369" s="257"/>
      <c r="U369" s="257"/>
      <c r="V369" s="257"/>
      <c r="W369" s="257"/>
      <c r="X369" s="257"/>
      <c r="Y369" s="257"/>
      <c r="Z369" s="258"/>
      <c r="AA369" s="85"/>
      <c r="AB369" s="27"/>
      <c r="AC369" s="85"/>
      <c r="AD369" s="27"/>
      <c r="AE369" s="85"/>
      <c r="AF369" s="27"/>
      <c r="AH369" s="293"/>
    </row>
    <row r="370" spans="2:34" outlineLevel="1">
      <c r="D370" s="83" t="str">
        <f>'Line Items'!D134</f>
        <v>[Staff Functions Line 31]</v>
      </c>
      <c r="E370" s="84"/>
      <c r="F370" s="150" t="str">
        <f t="shared" si="42"/>
        <v>£000s/FTE</v>
      </c>
      <c r="G370" s="257"/>
      <c r="H370" s="257"/>
      <c r="I370" s="257"/>
      <c r="J370" s="257"/>
      <c r="K370" s="257"/>
      <c r="L370" s="257"/>
      <c r="M370" s="257"/>
      <c r="N370" s="257"/>
      <c r="O370" s="257"/>
      <c r="P370" s="257"/>
      <c r="Q370" s="257"/>
      <c r="R370" s="257"/>
      <c r="S370" s="257"/>
      <c r="T370" s="257"/>
      <c r="U370" s="257"/>
      <c r="V370" s="257"/>
      <c r="W370" s="257"/>
      <c r="X370" s="257"/>
      <c r="Y370" s="257"/>
      <c r="Z370" s="258"/>
      <c r="AA370" s="85"/>
      <c r="AB370" s="27"/>
      <c r="AC370" s="85"/>
      <c r="AD370" s="27"/>
      <c r="AE370" s="85"/>
      <c r="AF370" s="27"/>
      <c r="AH370" s="293"/>
    </row>
    <row r="371" spans="2:34" outlineLevel="1">
      <c r="D371" s="83" t="str">
        <f>'Line Items'!D135</f>
        <v>[Staff Functions Line 32]</v>
      </c>
      <c r="E371" s="84"/>
      <c r="F371" s="150" t="str">
        <f t="shared" si="42"/>
        <v>£000s/FTE</v>
      </c>
      <c r="G371" s="257"/>
      <c r="H371" s="257"/>
      <c r="I371" s="257"/>
      <c r="J371" s="257"/>
      <c r="K371" s="257"/>
      <c r="L371" s="257"/>
      <c r="M371" s="257"/>
      <c r="N371" s="257"/>
      <c r="O371" s="257"/>
      <c r="P371" s="257"/>
      <c r="Q371" s="257"/>
      <c r="R371" s="257"/>
      <c r="S371" s="257"/>
      <c r="T371" s="257"/>
      <c r="U371" s="257"/>
      <c r="V371" s="257"/>
      <c r="W371" s="257"/>
      <c r="X371" s="257"/>
      <c r="Y371" s="257"/>
      <c r="Z371" s="258"/>
      <c r="AA371" s="85"/>
      <c r="AB371" s="27"/>
      <c r="AC371" s="85"/>
      <c r="AD371" s="27"/>
      <c r="AE371" s="85"/>
      <c r="AF371" s="27"/>
      <c r="AH371" s="293"/>
    </row>
    <row r="372" spans="2:34" outlineLevel="1">
      <c r="D372" s="83" t="str">
        <f>'Line Items'!D136</f>
        <v>[Staff Functions Line 33]</v>
      </c>
      <c r="E372" s="84"/>
      <c r="F372" s="150" t="str">
        <f t="shared" si="41"/>
        <v>£000s/FTE</v>
      </c>
      <c r="G372" s="257"/>
      <c r="H372" s="257"/>
      <c r="I372" s="257"/>
      <c r="J372" s="257"/>
      <c r="K372" s="257"/>
      <c r="L372" s="257"/>
      <c r="M372" s="257"/>
      <c r="N372" s="257"/>
      <c r="O372" s="257"/>
      <c r="P372" s="257"/>
      <c r="Q372" s="257"/>
      <c r="R372" s="257"/>
      <c r="S372" s="257"/>
      <c r="T372" s="257"/>
      <c r="U372" s="257"/>
      <c r="V372" s="257"/>
      <c r="W372" s="257"/>
      <c r="X372" s="257"/>
      <c r="Y372" s="257"/>
      <c r="Z372" s="258"/>
      <c r="AA372" s="85"/>
      <c r="AB372" s="27"/>
      <c r="AC372" s="85"/>
      <c r="AD372" s="27"/>
      <c r="AE372" s="85"/>
      <c r="AF372" s="27"/>
      <c r="AH372" s="293"/>
    </row>
    <row r="373" spans="2:34" outlineLevel="1">
      <c r="D373" s="83" t="str">
        <f>'Line Items'!D137</f>
        <v>[Staff Functions Line 34]</v>
      </c>
      <c r="E373" s="84"/>
      <c r="F373" s="150" t="str">
        <f t="shared" si="41"/>
        <v>£000s/FTE</v>
      </c>
      <c r="G373" s="257"/>
      <c r="H373" s="257"/>
      <c r="I373" s="257"/>
      <c r="J373" s="257"/>
      <c r="K373" s="257"/>
      <c r="L373" s="257"/>
      <c r="M373" s="257"/>
      <c r="N373" s="257"/>
      <c r="O373" s="257"/>
      <c r="P373" s="257"/>
      <c r="Q373" s="257"/>
      <c r="R373" s="257"/>
      <c r="S373" s="257"/>
      <c r="T373" s="257"/>
      <c r="U373" s="257"/>
      <c r="V373" s="257"/>
      <c r="W373" s="257"/>
      <c r="X373" s="257"/>
      <c r="Y373" s="257"/>
      <c r="Z373" s="258"/>
      <c r="AA373" s="85"/>
      <c r="AB373" s="27"/>
      <c r="AC373" s="85"/>
      <c r="AD373" s="27"/>
      <c r="AE373" s="85"/>
      <c r="AF373" s="27"/>
      <c r="AH373" s="293"/>
    </row>
    <row r="374" spans="2:34" outlineLevel="1">
      <c r="D374" s="108" t="str">
        <f>'Line Items'!D138</f>
        <v>[Staff Functions Line 35]</v>
      </c>
      <c r="E374" s="110"/>
      <c r="F374" s="164" t="str">
        <f t="shared" si="41"/>
        <v>£000s/FTE</v>
      </c>
      <c r="G374" s="260"/>
      <c r="H374" s="260"/>
      <c r="I374" s="260"/>
      <c r="J374" s="260"/>
      <c r="K374" s="260"/>
      <c r="L374" s="260"/>
      <c r="M374" s="260"/>
      <c r="N374" s="260"/>
      <c r="O374" s="260"/>
      <c r="P374" s="260"/>
      <c r="Q374" s="260"/>
      <c r="R374" s="260"/>
      <c r="S374" s="260"/>
      <c r="T374" s="260"/>
      <c r="U374" s="260"/>
      <c r="V374" s="260"/>
      <c r="W374" s="260"/>
      <c r="X374" s="260"/>
      <c r="Y374" s="260"/>
      <c r="Z374" s="261"/>
      <c r="AA374" s="85"/>
      <c r="AB374" s="29"/>
      <c r="AC374" s="85"/>
      <c r="AD374" s="29"/>
      <c r="AE374" s="85"/>
      <c r="AF374" s="29"/>
      <c r="AH374" s="294"/>
    </row>
    <row r="375" spans="2:34" outlineLevel="1">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row>
    <row r="376" spans="2:34" outlineLevel="1">
      <c r="D376" s="262" t="str">
        <f>"Average "&amp;B338</f>
        <v>Average Compensation per Redundancy</v>
      </c>
      <c r="E376" s="263"/>
      <c r="F376" s="264" t="str">
        <f>F374</f>
        <v>£000s/FTE</v>
      </c>
      <c r="G376" s="265">
        <f>IF(G$336=0,0,SUMPRODUCT(G340:G374,G$300:G$334)/G$336)</f>
        <v>0</v>
      </c>
      <c r="H376" s="265">
        <f t="shared" ref="H376:Z376" si="43">IF(H$336=0,0,SUMPRODUCT(H340:H374,H$300:H$334)/H$336)</f>
        <v>0</v>
      </c>
      <c r="I376" s="265">
        <f t="shared" si="43"/>
        <v>0</v>
      </c>
      <c r="J376" s="265">
        <f t="shared" si="43"/>
        <v>0</v>
      </c>
      <c r="K376" s="265">
        <f t="shared" si="43"/>
        <v>0</v>
      </c>
      <c r="L376" s="265">
        <f t="shared" si="43"/>
        <v>0</v>
      </c>
      <c r="M376" s="265">
        <f t="shared" si="43"/>
        <v>0</v>
      </c>
      <c r="N376" s="265">
        <f t="shared" si="43"/>
        <v>0</v>
      </c>
      <c r="O376" s="265">
        <f t="shared" si="43"/>
        <v>0</v>
      </c>
      <c r="P376" s="265">
        <f t="shared" si="43"/>
        <v>0</v>
      </c>
      <c r="Q376" s="265">
        <f t="shared" si="43"/>
        <v>0</v>
      </c>
      <c r="R376" s="265">
        <f t="shared" si="43"/>
        <v>0</v>
      </c>
      <c r="S376" s="265">
        <f t="shared" si="43"/>
        <v>0</v>
      </c>
      <c r="T376" s="265">
        <f t="shared" si="43"/>
        <v>0</v>
      </c>
      <c r="U376" s="265">
        <f t="shared" si="43"/>
        <v>0</v>
      </c>
      <c r="V376" s="265">
        <f t="shared" si="43"/>
        <v>0</v>
      </c>
      <c r="W376" s="265">
        <f t="shared" si="43"/>
        <v>0</v>
      </c>
      <c r="X376" s="265">
        <f t="shared" si="43"/>
        <v>0</v>
      </c>
      <c r="Y376" s="265">
        <f t="shared" si="43"/>
        <v>0</v>
      </c>
      <c r="Z376" s="265">
        <f t="shared" si="43"/>
        <v>0</v>
      </c>
      <c r="AA376" s="85"/>
      <c r="AB376" s="267">
        <f>IF(AB$336=0,0,SUMPRODUCT(AB340:AB374,AB$300:AB$334)/AB$336)</f>
        <v>0</v>
      </c>
      <c r="AC376" s="85"/>
      <c r="AD376" s="267">
        <f>IF(AD$336=0,0,SUMPRODUCT(AD340:AD374,AD$300:AD$334)/AD$336)</f>
        <v>0</v>
      </c>
      <c r="AE376" s="85"/>
      <c r="AF376" s="267">
        <f>IF(AF$336=0,0,SUMPRODUCT(AF340:AF374,AF$300:AF$334)/AF$336)</f>
        <v>0</v>
      </c>
      <c r="AH376" s="268"/>
    </row>
    <row r="378" spans="2:34" ht="15">
      <c r="B378" s="99" t="s">
        <v>258</v>
      </c>
      <c r="C378" s="99"/>
      <c r="D378" s="249"/>
      <c r="E378" s="24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row>
    <row r="379" spans="2:34" outlineLevel="1"/>
    <row r="380" spans="2:34" outlineLevel="1">
      <c r="D380" s="235" t="str">
        <f t="shared" ref="D380:D414" si="44">D340</f>
        <v>Control</v>
      </c>
      <c r="E380" s="251"/>
      <c r="F380" s="252" t="s">
        <v>902</v>
      </c>
      <c r="G380" s="270">
        <f t="shared" ref="G380:Z392" si="45">G300*G340</f>
        <v>0</v>
      </c>
      <c r="H380" s="270">
        <f t="shared" si="45"/>
        <v>0</v>
      </c>
      <c r="I380" s="270">
        <f t="shared" si="45"/>
        <v>0</v>
      </c>
      <c r="J380" s="270">
        <f t="shared" si="45"/>
        <v>0</v>
      </c>
      <c r="K380" s="270">
        <f t="shared" si="45"/>
        <v>0</v>
      </c>
      <c r="L380" s="270">
        <f t="shared" si="45"/>
        <v>0</v>
      </c>
      <c r="M380" s="270">
        <f t="shared" si="45"/>
        <v>0</v>
      </c>
      <c r="N380" s="270">
        <f t="shared" si="45"/>
        <v>0</v>
      </c>
      <c r="O380" s="270">
        <f t="shared" si="45"/>
        <v>0</v>
      </c>
      <c r="P380" s="270">
        <f t="shared" si="45"/>
        <v>0</v>
      </c>
      <c r="Q380" s="270">
        <f t="shared" si="45"/>
        <v>0</v>
      </c>
      <c r="R380" s="270">
        <f t="shared" si="45"/>
        <v>0</v>
      </c>
      <c r="S380" s="270">
        <f t="shared" si="45"/>
        <v>0</v>
      </c>
      <c r="T380" s="270">
        <f t="shared" si="45"/>
        <v>0</v>
      </c>
      <c r="U380" s="270">
        <f t="shared" si="45"/>
        <v>0</v>
      </c>
      <c r="V380" s="270">
        <f t="shared" si="45"/>
        <v>0</v>
      </c>
      <c r="W380" s="270">
        <f t="shared" si="45"/>
        <v>0</v>
      </c>
      <c r="X380" s="270">
        <f t="shared" si="45"/>
        <v>0</v>
      </c>
      <c r="Y380" s="270">
        <f t="shared" si="45"/>
        <v>0</v>
      </c>
      <c r="Z380" s="271">
        <f t="shared" si="45"/>
        <v>0</v>
      </c>
      <c r="AA380" s="85"/>
      <c r="AB380" s="272">
        <f t="shared" ref="AB380:AB414" si="46">AB300*AB340</f>
        <v>0</v>
      </c>
      <c r="AC380" s="85"/>
      <c r="AD380" s="272">
        <f t="shared" ref="AD380:AD414" si="47">AD300*AD340</f>
        <v>0</v>
      </c>
      <c r="AE380" s="85"/>
      <c r="AF380" s="272">
        <f t="shared" ref="AF380:AF414" si="48">AF300*AF340</f>
        <v>0</v>
      </c>
      <c r="AH380" s="273"/>
    </row>
    <row r="381" spans="2:34" outlineLevel="1">
      <c r="D381" s="83" t="str">
        <f t="shared" si="44"/>
        <v>Depot</v>
      </c>
      <c r="E381" s="84"/>
      <c r="F381" s="150" t="str">
        <f>F380</f>
        <v>£000</v>
      </c>
      <c r="G381" s="85">
        <f t="shared" si="45"/>
        <v>0</v>
      </c>
      <c r="H381" s="85">
        <f t="shared" si="45"/>
        <v>0</v>
      </c>
      <c r="I381" s="85">
        <f t="shared" si="45"/>
        <v>0</v>
      </c>
      <c r="J381" s="85">
        <f t="shared" si="45"/>
        <v>0</v>
      </c>
      <c r="K381" s="85">
        <f t="shared" si="45"/>
        <v>0</v>
      </c>
      <c r="L381" s="85">
        <f t="shared" si="45"/>
        <v>0</v>
      </c>
      <c r="M381" s="85">
        <f t="shared" si="45"/>
        <v>0</v>
      </c>
      <c r="N381" s="85">
        <f t="shared" si="45"/>
        <v>0</v>
      </c>
      <c r="O381" s="85">
        <f t="shared" si="45"/>
        <v>0</v>
      </c>
      <c r="P381" s="85">
        <f t="shared" si="45"/>
        <v>0</v>
      </c>
      <c r="Q381" s="85">
        <f t="shared" si="45"/>
        <v>0</v>
      </c>
      <c r="R381" s="85">
        <f t="shared" si="45"/>
        <v>0</v>
      </c>
      <c r="S381" s="85">
        <f t="shared" si="45"/>
        <v>0</v>
      </c>
      <c r="T381" s="85">
        <f t="shared" si="45"/>
        <v>0</v>
      </c>
      <c r="U381" s="85">
        <f t="shared" si="45"/>
        <v>0</v>
      </c>
      <c r="V381" s="85">
        <f t="shared" si="45"/>
        <v>0</v>
      </c>
      <c r="W381" s="85">
        <f t="shared" si="45"/>
        <v>0</v>
      </c>
      <c r="X381" s="85">
        <f t="shared" si="45"/>
        <v>0</v>
      </c>
      <c r="Y381" s="85">
        <f t="shared" si="45"/>
        <v>0</v>
      </c>
      <c r="Z381" s="274">
        <f t="shared" si="45"/>
        <v>0</v>
      </c>
      <c r="AA381" s="85"/>
      <c r="AB381" s="275">
        <f t="shared" si="46"/>
        <v>0</v>
      </c>
      <c r="AC381" s="85"/>
      <c r="AD381" s="275">
        <f t="shared" si="47"/>
        <v>0</v>
      </c>
      <c r="AE381" s="85"/>
      <c r="AF381" s="275">
        <f t="shared" si="48"/>
        <v>0</v>
      </c>
      <c r="AH381" s="276"/>
    </row>
    <row r="382" spans="2:34" outlineLevel="1">
      <c r="D382" s="83" t="str">
        <f t="shared" si="44"/>
        <v>Engineering</v>
      </c>
      <c r="E382" s="84"/>
      <c r="F382" s="150" t="str">
        <f t="shared" ref="F382:F414" si="49">F381</f>
        <v>£000</v>
      </c>
      <c r="G382" s="85">
        <f t="shared" si="45"/>
        <v>0</v>
      </c>
      <c r="H382" s="85">
        <f t="shared" si="45"/>
        <v>0</v>
      </c>
      <c r="I382" s="85">
        <f t="shared" si="45"/>
        <v>0</v>
      </c>
      <c r="J382" s="85">
        <f t="shared" si="45"/>
        <v>0</v>
      </c>
      <c r="K382" s="85">
        <f t="shared" si="45"/>
        <v>0</v>
      </c>
      <c r="L382" s="85">
        <f t="shared" si="45"/>
        <v>0</v>
      </c>
      <c r="M382" s="85">
        <f t="shared" si="45"/>
        <v>0</v>
      </c>
      <c r="N382" s="85">
        <f t="shared" si="45"/>
        <v>0</v>
      </c>
      <c r="O382" s="85">
        <f t="shared" si="45"/>
        <v>0</v>
      </c>
      <c r="P382" s="85">
        <f t="shared" si="45"/>
        <v>0</v>
      </c>
      <c r="Q382" s="85">
        <f t="shared" si="45"/>
        <v>0</v>
      </c>
      <c r="R382" s="85">
        <f t="shared" si="45"/>
        <v>0</v>
      </c>
      <c r="S382" s="85">
        <f t="shared" si="45"/>
        <v>0</v>
      </c>
      <c r="T382" s="85">
        <f t="shared" si="45"/>
        <v>0</v>
      </c>
      <c r="U382" s="85">
        <f t="shared" si="45"/>
        <v>0</v>
      </c>
      <c r="V382" s="85">
        <f t="shared" si="45"/>
        <v>0</v>
      </c>
      <c r="W382" s="85">
        <f t="shared" si="45"/>
        <v>0</v>
      </c>
      <c r="X382" s="85">
        <f t="shared" si="45"/>
        <v>0</v>
      </c>
      <c r="Y382" s="85">
        <f t="shared" si="45"/>
        <v>0</v>
      </c>
      <c r="Z382" s="274">
        <f t="shared" si="45"/>
        <v>0</v>
      </c>
      <c r="AA382" s="85"/>
      <c r="AB382" s="275">
        <f t="shared" si="46"/>
        <v>0</v>
      </c>
      <c r="AC382" s="85"/>
      <c r="AD382" s="275">
        <f t="shared" si="47"/>
        <v>0</v>
      </c>
      <c r="AE382" s="85"/>
      <c r="AF382" s="275">
        <f t="shared" si="48"/>
        <v>0</v>
      </c>
      <c r="AH382" s="276"/>
    </row>
    <row r="383" spans="2:34" outlineLevel="1">
      <c r="D383" s="83" t="str">
        <f t="shared" si="44"/>
        <v>Performance</v>
      </c>
      <c r="E383" s="84"/>
      <c r="F383" s="150" t="str">
        <f t="shared" si="49"/>
        <v>£000</v>
      </c>
      <c r="G383" s="85">
        <f t="shared" si="45"/>
        <v>0</v>
      </c>
      <c r="H383" s="85">
        <f t="shared" si="45"/>
        <v>0</v>
      </c>
      <c r="I383" s="85">
        <f t="shared" si="45"/>
        <v>0</v>
      </c>
      <c r="J383" s="85">
        <f t="shared" si="45"/>
        <v>0</v>
      </c>
      <c r="K383" s="85">
        <f t="shared" si="45"/>
        <v>0</v>
      </c>
      <c r="L383" s="85">
        <f t="shared" si="45"/>
        <v>0</v>
      </c>
      <c r="M383" s="85">
        <f t="shared" si="45"/>
        <v>0</v>
      </c>
      <c r="N383" s="85">
        <f t="shared" si="45"/>
        <v>0</v>
      </c>
      <c r="O383" s="85">
        <f t="shared" si="45"/>
        <v>0</v>
      </c>
      <c r="P383" s="85">
        <f t="shared" si="45"/>
        <v>0</v>
      </c>
      <c r="Q383" s="85">
        <f t="shared" si="45"/>
        <v>0</v>
      </c>
      <c r="R383" s="85">
        <f t="shared" si="45"/>
        <v>0</v>
      </c>
      <c r="S383" s="85">
        <f t="shared" si="45"/>
        <v>0</v>
      </c>
      <c r="T383" s="85">
        <f t="shared" si="45"/>
        <v>0</v>
      </c>
      <c r="U383" s="85">
        <f t="shared" si="45"/>
        <v>0</v>
      </c>
      <c r="V383" s="85">
        <f t="shared" si="45"/>
        <v>0</v>
      </c>
      <c r="W383" s="85">
        <f t="shared" si="45"/>
        <v>0</v>
      </c>
      <c r="X383" s="85">
        <f t="shared" si="45"/>
        <v>0</v>
      </c>
      <c r="Y383" s="85">
        <f t="shared" si="45"/>
        <v>0</v>
      </c>
      <c r="Z383" s="274">
        <f t="shared" si="45"/>
        <v>0</v>
      </c>
      <c r="AA383" s="85"/>
      <c r="AB383" s="275">
        <f t="shared" si="46"/>
        <v>0</v>
      </c>
      <c r="AC383" s="85"/>
      <c r="AD383" s="275">
        <f t="shared" si="47"/>
        <v>0</v>
      </c>
      <c r="AE383" s="85"/>
      <c r="AF383" s="275">
        <f t="shared" si="48"/>
        <v>0</v>
      </c>
      <c r="AH383" s="276"/>
    </row>
    <row r="384" spans="2:34" outlineLevel="1">
      <c r="D384" s="83" t="str">
        <f t="shared" si="44"/>
        <v>Commercial</v>
      </c>
      <c r="E384" s="84"/>
      <c r="F384" s="150" t="str">
        <f t="shared" si="49"/>
        <v>£000</v>
      </c>
      <c r="G384" s="85">
        <f t="shared" si="45"/>
        <v>0</v>
      </c>
      <c r="H384" s="85">
        <f t="shared" si="45"/>
        <v>0</v>
      </c>
      <c r="I384" s="85">
        <f t="shared" si="45"/>
        <v>0</v>
      </c>
      <c r="J384" s="85">
        <f t="shared" si="45"/>
        <v>0</v>
      </c>
      <c r="K384" s="85">
        <f t="shared" si="45"/>
        <v>0</v>
      </c>
      <c r="L384" s="85">
        <f t="shared" si="45"/>
        <v>0</v>
      </c>
      <c r="M384" s="85">
        <f t="shared" si="45"/>
        <v>0</v>
      </c>
      <c r="N384" s="85">
        <f t="shared" si="45"/>
        <v>0</v>
      </c>
      <c r="O384" s="85">
        <f t="shared" si="45"/>
        <v>0</v>
      </c>
      <c r="P384" s="85">
        <f t="shared" si="45"/>
        <v>0</v>
      </c>
      <c r="Q384" s="85">
        <f t="shared" si="45"/>
        <v>0</v>
      </c>
      <c r="R384" s="85">
        <f t="shared" si="45"/>
        <v>0</v>
      </c>
      <c r="S384" s="85">
        <f t="shared" si="45"/>
        <v>0</v>
      </c>
      <c r="T384" s="85">
        <f t="shared" si="45"/>
        <v>0</v>
      </c>
      <c r="U384" s="85">
        <f t="shared" si="45"/>
        <v>0</v>
      </c>
      <c r="V384" s="85">
        <f t="shared" si="45"/>
        <v>0</v>
      </c>
      <c r="W384" s="85">
        <f t="shared" si="45"/>
        <v>0</v>
      </c>
      <c r="X384" s="85">
        <f t="shared" si="45"/>
        <v>0</v>
      </c>
      <c r="Y384" s="85">
        <f t="shared" si="45"/>
        <v>0</v>
      </c>
      <c r="Z384" s="274">
        <f t="shared" si="45"/>
        <v>0</v>
      </c>
      <c r="AA384" s="85"/>
      <c r="AB384" s="275">
        <f t="shared" si="46"/>
        <v>0</v>
      </c>
      <c r="AC384" s="85"/>
      <c r="AD384" s="275">
        <f t="shared" si="47"/>
        <v>0</v>
      </c>
      <c r="AE384" s="85"/>
      <c r="AF384" s="275">
        <f t="shared" si="48"/>
        <v>0</v>
      </c>
      <c r="AH384" s="276"/>
    </row>
    <row r="385" spans="4:34" outlineLevel="1">
      <c r="D385" s="83" t="str">
        <f t="shared" si="44"/>
        <v>Communications &amp; Marketing</v>
      </c>
      <c r="E385" s="84"/>
      <c r="F385" s="150" t="str">
        <f t="shared" si="49"/>
        <v>£000</v>
      </c>
      <c r="G385" s="85">
        <f t="shared" si="45"/>
        <v>0</v>
      </c>
      <c r="H385" s="85">
        <f t="shared" si="45"/>
        <v>0</v>
      </c>
      <c r="I385" s="85">
        <f t="shared" si="45"/>
        <v>0</v>
      </c>
      <c r="J385" s="85">
        <f t="shared" si="45"/>
        <v>0</v>
      </c>
      <c r="K385" s="85">
        <f t="shared" si="45"/>
        <v>0</v>
      </c>
      <c r="L385" s="85">
        <f t="shared" si="45"/>
        <v>0</v>
      </c>
      <c r="M385" s="85">
        <f t="shared" si="45"/>
        <v>0</v>
      </c>
      <c r="N385" s="85">
        <f t="shared" si="45"/>
        <v>0</v>
      </c>
      <c r="O385" s="85">
        <f t="shared" si="45"/>
        <v>0</v>
      </c>
      <c r="P385" s="85">
        <f t="shared" si="45"/>
        <v>0</v>
      </c>
      <c r="Q385" s="85">
        <f t="shared" si="45"/>
        <v>0</v>
      </c>
      <c r="R385" s="85">
        <f t="shared" si="45"/>
        <v>0</v>
      </c>
      <c r="S385" s="85">
        <f t="shared" si="45"/>
        <v>0</v>
      </c>
      <c r="T385" s="85">
        <f t="shared" si="45"/>
        <v>0</v>
      </c>
      <c r="U385" s="85">
        <f t="shared" si="45"/>
        <v>0</v>
      </c>
      <c r="V385" s="85">
        <f t="shared" si="45"/>
        <v>0</v>
      </c>
      <c r="W385" s="85">
        <f t="shared" si="45"/>
        <v>0</v>
      </c>
      <c r="X385" s="85">
        <f t="shared" si="45"/>
        <v>0</v>
      </c>
      <c r="Y385" s="85">
        <f t="shared" si="45"/>
        <v>0</v>
      </c>
      <c r="Z385" s="274">
        <f t="shared" si="45"/>
        <v>0</v>
      </c>
      <c r="AA385" s="85"/>
      <c r="AB385" s="275">
        <f t="shared" si="46"/>
        <v>0</v>
      </c>
      <c r="AC385" s="85"/>
      <c r="AD385" s="275">
        <f t="shared" si="47"/>
        <v>0</v>
      </c>
      <c r="AE385" s="85"/>
      <c r="AF385" s="275">
        <f t="shared" si="48"/>
        <v>0</v>
      </c>
      <c r="AH385" s="276"/>
    </row>
    <row r="386" spans="4:34" outlineLevel="1">
      <c r="D386" s="83" t="str">
        <f t="shared" si="44"/>
        <v>CSC</v>
      </c>
      <c r="E386" s="84"/>
      <c r="F386" s="150" t="str">
        <f t="shared" si="49"/>
        <v>£000</v>
      </c>
      <c r="G386" s="85">
        <f t="shared" si="45"/>
        <v>0</v>
      </c>
      <c r="H386" s="85">
        <f t="shared" si="45"/>
        <v>0</v>
      </c>
      <c r="I386" s="85">
        <f t="shared" si="45"/>
        <v>0</v>
      </c>
      <c r="J386" s="85">
        <f t="shared" si="45"/>
        <v>0</v>
      </c>
      <c r="K386" s="85">
        <f t="shared" si="45"/>
        <v>0</v>
      </c>
      <c r="L386" s="85">
        <f t="shared" si="45"/>
        <v>0</v>
      </c>
      <c r="M386" s="85">
        <f t="shared" si="45"/>
        <v>0</v>
      </c>
      <c r="N386" s="85">
        <f t="shared" si="45"/>
        <v>0</v>
      </c>
      <c r="O386" s="85">
        <f t="shared" si="45"/>
        <v>0</v>
      </c>
      <c r="P386" s="85">
        <f t="shared" si="45"/>
        <v>0</v>
      </c>
      <c r="Q386" s="85">
        <f t="shared" si="45"/>
        <v>0</v>
      </c>
      <c r="R386" s="85">
        <f t="shared" si="45"/>
        <v>0</v>
      </c>
      <c r="S386" s="85">
        <f t="shared" si="45"/>
        <v>0</v>
      </c>
      <c r="T386" s="85">
        <f t="shared" si="45"/>
        <v>0</v>
      </c>
      <c r="U386" s="85">
        <f t="shared" si="45"/>
        <v>0</v>
      </c>
      <c r="V386" s="85">
        <f t="shared" si="45"/>
        <v>0</v>
      </c>
      <c r="W386" s="85">
        <f t="shared" si="45"/>
        <v>0</v>
      </c>
      <c r="X386" s="85">
        <f t="shared" si="45"/>
        <v>0</v>
      </c>
      <c r="Y386" s="85">
        <f t="shared" si="45"/>
        <v>0</v>
      </c>
      <c r="Z386" s="274">
        <f t="shared" si="45"/>
        <v>0</v>
      </c>
      <c r="AA386" s="85"/>
      <c r="AB386" s="275">
        <f t="shared" si="46"/>
        <v>0</v>
      </c>
      <c r="AC386" s="85"/>
      <c r="AD386" s="275">
        <f t="shared" si="47"/>
        <v>0</v>
      </c>
      <c r="AE386" s="85"/>
      <c r="AF386" s="275">
        <f t="shared" si="48"/>
        <v>0</v>
      </c>
      <c r="AH386" s="276"/>
    </row>
    <row r="387" spans="4:34" outlineLevel="1">
      <c r="D387" s="83" t="str">
        <f t="shared" si="44"/>
        <v>Directors</v>
      </c>
      <c r="E387" s="84"/>
      <c r="F387" s="150" t="str">
        <f t="shared" si="49"/>
        <v>£000</v>
      </c>
      <c r="G387" s="85">
        <f t="shared" si="45"/>
        <v>0</v>
      </c>
      <c r="H387" s="85">
        <f t="shared" si="45"/>
        <v>0</v>
      </c>
      <c r="I387" s="85">
        <f t="shared" si="45"/>
        <v>0</v>
      </c>
      <c r="J387" s="85">
        <f t="shared" si="45"/>
        <v>0</v>
      </c>
      <c r="K387" s="85">
        <f t="shared" si="45"/>
        <v>0</v>
      </c>
      <c r="L387" s="85">
        <f t="shared" si="45"/>
        <v>0</v>
      </c>
      <c r="M387" s="85">
        <f t="shared" si="45"/>
        <v>0</v>
      </c>
      <c r="N387" s="85">
        <f t="shared" si="45"/>
        <v>0</v>
      </c>
      <c r="O387" s="85">
        <f t="shared" si="45"/>
        <v>0</v>
      </c>
      <c r="P387" s="85">
        <f t="shared" si="45"/>
        <v>0</v>
      </c>
      <c r="Q387" s="85">
        <f t="shared" si="45"/>
        <v>0</v>
      </c>
      <c r="R387" s="85">
        <f t="shared" si="45"/>
        <v>0</v>
      </c>
      <c r="S387" s="85">
        <f t="shared" si="45"/>
        <v>0</v>
      </c>
      <c r="T387" s="85">
        <f t="shared" si="45"/>
        <v>0</v>
      </c>
      <c r="U387" s="85">
        <f t="shared" si="45"/>
        <v>0</v>
      </c>
      <c r="V387" s="85">
        <f t="shared" si="45"/>
        <v>0</v>
      </c>
      <c r="W387" s="85">
        <f t="shared" si="45"/>
        <v>0</v>
      </c>
      <c r="X387" s="85">
        <f t="shared" si="45"/>
        <v>0</v>
      </c>
      <c r="Y387" s="85">
        <f t="shared" si="45"/>
        <v>0</v>
      </c>
      <c r="Z387" s="274">
        <f t="shared" si="45"/>
        <v>0</v>
      </c>
      <c r="AA387" s="85"/>
      <c r="AB387" s="275">
        <f t="shared" si="46"/>
        <v>0</v>
      </c>
      <c r="AC387" s="85"/>
      <c r="AD387" s="275">
        <f t="shared" si="47"/>
        <v>0</v>
      </c>
      <c r="AE387" s="85"/>
      <c r="AF387" s="275">
        <f t="shared" si="48"/>
        <v>0</v>
      </c>
      <c r="AH387" s="276"/>
    </row>
    <row r="388" spans="4:34" outlineLevel="1">
      <c r="D388" s="83" t="str">
        <f t="shared" si="44"/>
        <v>Finance</v>
      </c>
      <c r="E388" s="84"/>
      <c r="F388" s="150" t="str">
        <f t="shared" si="49"/>
        <v>£000</v>
      </c>
      <c r="G388" s="85">
        <f t="shared" si="45"/>
        <v>0</v>
      </c>
      <c r="H388" s="85">
        <f t="shared" si="45"/>
        <v>0</v>
      </c>
      <c r="I388" s="85">
        <f t="shared" si="45"/>
        <v>0</v>
      </c>
      <c r="J388" s="85">
        <f t="shared" si="45"/>
        <v>0</v>
      </c>
      <c r="K388" s="85">
        <f t="shared" si="45"/>
        <v>0</v>
      </c>
      <c r="L388" s="85">
        <f t="shared" si="45"/>
        <v>0</v>
      </c>
      <c r="M388" s="85">
        <f t="shared" si="45"/>
        <v>0</v>
      </c>
      <c r="N388" s="85">
        <f t="shared" si="45"/>
        <v>0</v>
      </c>
      <c r="O388" s="85">
        <f t="shared" si="45"/>
        <v>0</v>
      </c>
      <c r="P388" s="85">
        <f t="shared" si="45"/>
        <v>0</v>
      </c>
      <c r="Q388" s="85">
        <f t="shared" si="45"/>
        <v>0</v>
      </c>
      <c r="R388" s="85">
        <f t="shared" si="45"/>
        <v>0</v>
      </c>
      <c r="S388" s="85">
        <f t="shared" si="45"/>
        <v>0</v>
      </c>
      <c r="T388" s="85">
        <f t="shared" si="45"/>
        <v>0</v>
      </c>
      <c r="U388" s="85">
        <f t="shared" si="45"/>
        <v>0</v>
      </c>
      <c r="V388" s="85">
        <f t="shared" si="45"/>
        <v>0</v>
      </c>
      <c r="W388" s="85">
        <f t="shared" si="45"/>
        <v>0</v>
      </c>
      <c r="X388" s="85">
        <f t="shared" si="45"/>
        <v>0</v>
      </c>
      <c r="Y388" s="85">
        <f t="shared" si="45"/>
        <v>0</v>
      </c>
      <c r="Z388" s="274">
        <f t="shared" si="45"/>
        <v>0</v>
      </c>
      <c r="AA388" s="85"/>
      <c r="AB388" s="275">
        <f t="shared" si="46"/>
        <v>0</v>
      </c>
      <c r="AC388" s="85"/>
      <c r="AD388" s="275">
        <f t="shared" si="47"/>
        <v>0</v>
      </c>
      <c r="AE388" s="85"/>
      <c r="AF388" s="275">
        <f t="shared" si="48"/>
        <v>0</v>
      </c>
      <c r="AH388" s="276"/>
    </row>
    <row r="389" spans="4:34" outlineLevel="1">
      <c r="D389" s="83" t="str">
        <f t="shared" si="44"/>
        <v>Human Resources</v>
      </c>
      <c r="E389" s="84"/>
      <c r="F389" s="150" t="str">
        <f t="shared" si="49"/>
        <v>£000</v>
      </c>
      <c r="G389" s="85">
        <f t="shared" si="45"/>
        <v>0</v>
      </c>
      <c r="H389" s="85">
        <f t="shared" si="45"/>
        <v>0</v>
      </c>
      <c r="I389" s="85">
        <f t="shared" si="45"/>
        <v>0</v>
      </c>
      <c r="J389" s="85">
        <f t="shared" si="45"/>
        <v>0</v>
      </c>
      <c r="K389" s="85">
        <f t="shared" si="45"/>
        <v>0</v>
      </c>
      <c r="L389" s="85">
        <f t="shared" si="45"/>
        <v>0</v>
      </c>
      <c r="M389" s="85">
        <f t="shared" si="45"/>
        <v>0</v>
      </c>
      <c r="N389" s="85">
        <f t="shared" si="45"/>
        <v>0</v>
      </c>
      <c r="O389" s="85">
        <f t="shared" si="45"/>
        <v>0</v>
      </c>
      <c r="P389" s="85">
        <f t="shared" si="45"/>
        <v>0</v>
      </c>
      <c r="Q389" s="85">
        <f t="shared" si="45"/>
        <v>0</v>
      </c>
      <c r="R389" s="85">
        <f t="shared" si="45"/>
        <v>0</v>
      </c>
      <c r="S389" s="85">
        <f t="shared" si="45"/>
        <v>0</v>
      </c>
      <c r="T389" s="85">
        <f t="shared" si="45"/>
        <v>0</v>
      </c>
      <c r="U389" s="85">
        <f t="shared" si="45"/>
        <v>0</v>
      </c>
      <c r="V389" s="85">
        <f t="shared" si="45"/>
        <v>0</v>
      </c>
      <c r="W389" s="85">
        <f t="shared" si="45"/>
        <v>0</v>
      </c>
      <c r="X389" s="85">
        <f t="shared" si="45"/>
        <v>0</v>
      </c>
      <c r="Y389" s="85">
        <f t="shared" si="45"/>
        <v>0</v>
      </c>
      <c r="Z389" s="274">
        <f t="shared" si="45"/>
        <v>0</v>
      </c>
      <c r="AA389" s="85"/>
      <c r="AB389" s="275">
        <f t="shared" si="46"/>
        <v>0</v>
      </c>
      <c r="AC389" s="85"/>
      <c r="AD389" s="275">
        <f t="shared" si="47"/>
        <v>0</v>
      </c>
      <c r="AE389" s="85"/>
      <c r="AF389" s="275">
        <f t="shared" si="48"/>
        <v>0</v>
      </c>
      <c r="AH389" s="276"/>
    </row>
    <row r="390" spans="4:34" outlineLevel="1">
      <c r="D390" s="83" t="str">
        <f t="shared" si="44"/>
        <v>IT</v>
      </c>
      <c r="E390" s="84"/>
      <c r="F390" s="150" t="str">
        <f t="shared" si="49"/>
        <v>£000</v>
      </c>
      <c r="G390" s="85">
        <f t="shared" si="45"/>
        <v>0</v>
      </c>
      <c r="H390" s="85">
        <f t="shared" si="45"/>
        <v>0</v>
      </c>
      <c r="I390" s="85">
        <f t="shared" si="45"/>
        <v>0</v>
      </c>
      <c r="J390" s="85">
        <f t="shared" si="45"/>
        <v>0</v>
      </c>
      <c r="K390" s="85">
        <f t="shared" si="45"/>
        <v>0</v>
      </c>
      <c r="L390" s="85">
        <f t="shared" si="45"/>
        <v>0</v>
      </c>
      <c r="M390" s="85">
        <f t="shared" si="45"/>
        <v>0</v>
      </c>
      <c r="N390" s="85">
        <f t="shared" si="45"/>
        <v>0</v>
      </c>
      <c r="O390" s="85">
        <f t="shared" si="45"/>
        <v>0</v>
      </c>
      <c r="P390" s="85">
        <f t="shared" si="45"/>
        <v>0</v>
      </c>
      <c r="Q390" s="85">
        <f t="shared" si="45"/>
        <v>0</v>
      </c>
      <c r="R390" s="85">
        <f t="shared" si="45"/>
        <v>0</v>
      </c>
      <c r="S390" s="85">
        <f t="shared" si="45"/>
        <v>0</v>
      </c>
      <c r="T390" s="85">
        <f t="shared" si="45"/>
        <v>0</v>
      </c>
      <c r="U390" s="85">
        <f t="shared" si="45"/>
        <v>0</v>
      </c>
      <c r="V390" s="85">
        <f t="shared" si="45"/>
        <v>0</v>
      </c>
      <c r="W390" s="85">
        <f t="shared" si="45"/>
        <v>0</v>
      </c>
      <c r="X390" s="85">
        <f t="shared" si="45"/>
        <v>0</v>
      </c>
      <c r="Y390" s="85">
        <f t="shared" si="45"/>
        <v>0</v>
      </c>
      <c r="Z390" s="274">
        <f t="shared" si="45"/>
        <v>0</v>
      </c>
      <c r="AA390" s="85"/>
      <c r="AB390" s="275">
        <f t="shared" si="46"/>
        <v>0</v>
      </c>
      <c r="AC390" s="85"/>
      <c r="AD390" s="275">
        <f t="shared" si="47"/>
        <v>0</v>
      </c>
      <c r="AE390" s="85"/>
      <c r="AF390" s="275">
        <f t="shared" si="48"/>
        <v>0</v>
      </c>
      <c r="AH390" s="276"/>
    </row>
    <row r="391" spans="4:34" outlineLevel="1">
      <c r="D391" s="83" t="str">
        <f t="shared" si="44"/>
        <v>Resourcing</v>
      </c>
      <c r="E391" s="84"/>
      <c r="F391" s="150" t="str">
        <f t="shared" si="49"/>
        <v>£000</v>
      </c>
      <c r="G391" s="85">
        <f t="shared" si="45"/>
        <v>0</v>
      </c>
      <c r="H391" s="85">
        <f t="shared" si="45"/>
        <v>0</v>
      </c>
      <c r="I391" s="85">
        <f t="shared" si="45"/>
        <v>0</v>
      </c>
      <c r="J391" s="85">
        <f t="shared" si="45"/>
        <v>0</v>
      </c>
      <c r="K391" s="85">
        <f t="shared" si="45"/>
        <v>0</v>
      </c>
      <c r="L391" s="85">
        <f t="shared" si="45"/>
        <v>0</v>
      </c>
      <c r="M391" s="85">
        <f t="shared" si="45"/>
        <v>0</v>
      </c>
      <c r="N391" s="85">
        <f t="shared" si="45"/>
        <v>0</v>
      </c>
      <c r="O391" s="85">
        <f t="shared" si="45"/>
        <v>0</v>
      </c>
      <c r="P391" s="85">
        <f t="shared" si="45"/>
        <v>0</v>
      </c>
      <c r="Q391" s="85">
        <f t="shared" si="45"/>
        <v>0</v>
      </c>
      <c r="R391" s="85">
        <f t="shared" si="45"/>
        <v>0</v>
      </c>
      <c r="S391" s="85">
        <f t="shared" si="45"/>
        <v>0</v>
      </c>
      <c r="T391" s="85">
        <f t="shared" si="45"/>
        <v>0</v>
      </c>
      <c r="U391" s="85">
        <f t="shared" si="45"/>
        <v>0</v>
      </c>
      <c r="V391" s="85">
        <f t="shared" si="45"/>
        <v>0</v>
      </c>
      <c r="W391" s="85">
        <f t="shared" si="45"/>
        <v>0</v>
      </c>
      <c r="X391" s="85">
        <f t="shared" si="45"/>
        <v>0</v>
      </c>
      <c r="Y391" s="85">
        <f t="shared" si="45"/>
        <v>0</v>
      </c>
      <c r="Z391" s="274">
        <f t="shared" si="45"/>
        <v>0</v>
      </c>
      <c r="AA391" s="85"/>
      <c r="AB391" s="275">
        <f t="shared" si="46"/>
        <v>0</v>
      </c>
      <c r="AC391" s="85"/>
      <c r="AD391" s="275">
        <f t="shared" si="47"/>
        <v>0</v>
      </c>
      <c r="AE391" s="85"/>
      <c r="AF391" s="275">
        <f t="shared" si="48"/>
        <v>0</v>
      </c>
      <c r="AH391" s="276"/>
    </row>
    <row r="392" spans="4:34" outlineLevel="1">
      <c r="D392" s="83" t="str">
        <f t="shared" si="44"/>
        <v>Safety</v>
      </c>
      <c r="E392" s="84"/>
      <c r="F392" s="150" t="str">
        <f t="shared" si="49"/>
        <v>£000</v>
      </c>
      <c r="G392" s="85">
        <f t="shared" si="45"/>
        <v>0</v>
      </c>
      <c r="H392" s="85">
        <f t="shared" si="45"/>
        <v>0</v>
      </c>
      <c r="I392" s="85">
        <f t="shared" si="45"/>
        <v>0</v>
      </c>
      <c r="J392" s="85">
        <f t="shared" si="45"/>
        <v>0</v>
      </c>
      <c r="K392" s="85">
        <f t="shared" si="45"/>
        <v>0</v>
      </c>
      <c r="L392" s="85">
        <f t="shared" si="45"/>
        <v>0</v>
      </c>
      <c r="M392" s="85">
        <f t="shared" si="45"/>
        <v>0</v>
      </c>
      <c r="N392" s="85">
        <f t="shared" si="45"/>
        <v>0</v>
      </c>
      <c r="O392" s="85">
        <f t="shared" si="45"/>
        <v>0</v>
      </c>
      <c r="P392" s="85">
        <f t="shared" si="45"/>
        <v>0</v>
      </c>
      <c r="Q392" s="85">
        <f t="shared" si="45"/>
        <v>0</v>
      </c>
      <c r="R392" s="85">
        <f t="shared" si="45"/>
        <v>0</v>
      </c>
      <c r="S392" s="85">
        <f t="shared" si="45"/>
        <v>0</v>
      </c>
      <c r="T392" s="85">
        <f t="shared" si="45"/>
        <v>0</v>
      </c>
      <c r="U392" s="85">
        <f t="shared" si="45"/>
        <v>0</v>
      </c>
      <c r="V392" s="85">
        <f t="shared" ref="V392:Z392" si="50">V312*V352</f>
        <v>0</v>
      </c>
      <c r="W392" s="85">
        <f t="shared" si="50"/>
        <v>0</v>
      </c>
      <c r="X392" s="85">
        <f t="shared" si="50"/>
        <v>0</v>
      </c>
      <c r="Y392" s="85">
        <f t="shared" si="50"/>
        <v>0</v>
      </c>
      <c r="Z392" s="274">
        <f t="shared" si="50"/>
        <v>0</v>
      </c>
      <c r="AA392" s="85"/>
      <c r="AB392" s="275">
        <f t="shared" si="46"/>
        <v>0</v>
      </c>
      <c r="AC392" s="85"/>
      <c r="AD392" s="275">
        <f t="shared" si="47"/>
        <v>0</v>
      </c>
      <c r="AE392" s="85"/>
      <c r="AF392" s="275">
        <f t="shared" si="48"/>
        <v>0</v>
      </c>
      <c r="AH392" s="276"/>
    </row>
    <row r="393" spans="4:34" outlineLevel="1">
      <c r="D393" s="83" t="str">
        <f t="shared" si="44"/>
        <v>Standards</v>
      </c>
      <c r="E393" s="84"/>
      <c r="F393" s="150" t="str">
        <f t="shared" si="49"/>
        <v>£000</v>
      </c>
      <c r="G393" s="85">
        <f t="shared" ref="G393:Z405" si="51">G313*G353</f>
        <v>0</v>
      </c>
      <c r="H393" s="85">
        <f t="shared" si="51"/>
        <v>0</v>
      </c>
      <c r="I393" s="85">
        <f t="shared" si="51"/>
        <v>0</v>
      </c>
      <c r="J393" s="85">
        <f t="shared" si="51"/>
        <v>0</v>
      </c>
      <c r="K393" s="85">
        <f t="shared" si="51"/>
        <v>0</v>
      </c>
      <c r="L393" s="85">
        <f t="shared" si="51"/>
        <v>0</v>
      </c>
      <c r="M393" s="85">
        <f t="shared" si="51"/>
        <v>0</v>
      </c>
      <c r="N393" s="85">
        <f t="shared" si="51"/>
        <v>0</v>
      </c>
      <c r="O393" s="85">
        <f t="shared" si="51"/>
        <v>0</v>
      </c>
      <c r="P393" s="85">
        <f t="shared" si="51"/>
        <v>0</v>
      </c>
      <c r="Q393" s="85">
        <f t="shared" si="51"/>
        <v>0</v>
      </c>
      <c r="R393" s="85">
        <f t="shared" si="51"/>
        <v>0</v>
      </c>
      <c r="S393" s="85">
        <f t="shared" si="51"/>
        <v>0</v>
      </c>
      <c r="T393" s="85">
        <f t="shared" si="51"/>
        <v>0</v>
      </c>
      <c r="U393" s="85">
        <f t="shared" si="51"/>
        <v>0</v>
      </c>
      <c r="V393" s="85">
        <f t="shared" si="51"/>
        <v>0</v>
      </c>
      <c r="W393" s="85">
        <f t="shared" si="51"/>
        <v>0</v>
      </c>
      <c r="X393" s="85">
        <f t="shared" si="51"/>
        <v>0</v>
      </c>
      <c r="Y393" s="85">
        <f t="shared" si="51"/>
        <v>0</v>
      </c>
      <c r="Z393" s="274">
        <f t="shared" si="51"/>
        <v>0</v>
      </c>
      <c r="AA393" s="85"/>
      <c r="AB393" s="275">
        <f t="shared" si="46"/>
        <v>0</v>
      </c>
      <c r="AC393" s="85"/>
      <c r="AD393" s="275">
        <f t="shared" si="47"/>
        <v>0</v>
      </c>
      <c r="AE393" s="85"/>
      <c r="AF393" s="275">
        <f t="shared" si="48"/>
        <v>0</v>
      </c>
      <c r="AH393" s="276"/>
    </row>
    <row r="394" spans="4:34" outlineLevel="1">
      <c r="D394" s="83" t="str">
        <f t="shared" si="44"/>
        <v>Crime &amp; Revenue Protection</v>
      </c>
      <c r="E394" s="84"/>
      <c r="F394" s="150" t="str">
        <f t="shared" si="49"/>
        <v>£000</v>
      </c>
      <c r="G394" s="85">
        <f t="shared" si="51"/>
        <v>0</v>
      </c>
      <c r="H394" s="85">
        <f t="shared" si="51"/>
        <v>0</v>
      </c>
      <c r="I394" s="85">
        <f t="shared" si="51"/>
        <v>0</v>
      </c>
      <c r="J394" s="85">
        <f t="shared" si="51"/>
        <v>0</v>
      </c>
      <c r="K394" s="85">
        <f t="shared" si="51"/>
        <v>0</v>
      </c>
      <c r="L394" s="85">
        <f t="shared" si="51"/>
        <v>0</v>
      </c>
      <c r="M394" s="85">
        <f t="shared" si="51"/>
        <v>0</v>
      </c>
      <c r="N394" s="85">
        <f t="shared" si="51"/>
        <v>0</v>
      </c>
      <c r="O394" s="85">
        <f t="shared" si="51"/>
        <v>0</v>
      </c>
      <c r="P394" s="85">
        <f t="shared" si="51"/>
        <v>0</v>
      </c>
      <c r="Q394" s="85">
        <f t="shared" si="51"/>
        <v>0</v>
      </c>
      <c r="R394" s="85">
        <f t="shared" si="51"/>
        <v>0</v>
      </c>
      <c r="S394" s="85">
        <f t="shared" si="51"/>
        <v>0</v>
      </c>
      <c r="T394" s="85">
        <f t="shared" si="51"/>
        <v>0</v>
      </c>
      <c r="U394" s="85">
        <f t="shared" si="51"/>
        <v>0</v>
      </c>
      <c r="V394" s="85">
        <f t="shared" si="51"/>
        <v>0</v>
      </c>
      <c r="W394" s="85">
        <f t="shared" si="51"/>
        <v>0</v>
      </c>
      <c r="X394" s="85">
        <f t="shared" si="51"/>
        <v>0</v>
      </c>
      <c r="Y394" s="85">
        <f t="shared" si="51"/>
        <v>0</v>
      </c>
      <c r="Z394" s="274">
        <f t="shared" si="51"/>
        <v>0</v>
      </c>
      <c r="AA394" s="85"/>
      <c r="AB394" s="275">
        <f t="shared" si="46"/>
        <v>0</v>
      </c>
      <c r="AC394" s="85"/>
      <c r="AD394" s="275">
        <f t="shared" si="47"/>
        <v>0</v>
      </c>
      <c r="AE394" s="85"/>
      <c r="AF394" s="275">
        <f t="shared" si="48"/>
        <v>0</v>
      </c>
      <c r="AH394" s="276"/>
    </row>
    <row r="395" spans="4:34" outlineLevel="1">
      <c r="D395" s="83" t="str">
        <f t="shared" si="44"/>
        <v>Customer Information and Experience</v>
      </c>
      <c r="E395" s="84"/>
      <c r="F395" s="150" t="str">
        <f t="shared" si="49"/>
        <v>£000</v>
      </c>
      <c r="G395" s="85">
        <f t="shared" si="51"/>
        <v>0</v>
      </c>
      <c r="H395" s="85">
        <f t="shared" si="51"/>
        <v>0</v>
      </c>
      <c r="I395" s="85">
        <f t="shared" si="51"/>
        <v>0</v>
      </c>
      <c r="J395" s="85">
        <f t="shared" si="51"/>
        <v>0</v>
      </c>
      <c r="K395" s="85">
        <f t="shared" si="51"/>
        <v>0</v>
      </c>
      <c r="L395" s="85">
        <f t="shared" si="51"/>
        <v>0</v>
      </c>
      <c r="M395" s="85">
        <f t="shared" si="51"/>
        <v>0</v>
      </c>
      <c r="N395" s="85">
        <f t="shared" si="51"/>
        <v>0</v>
      </c>
      <c r="O395" s="85">
        <f t="shared" si="51"/>
        <v>0</v>
      </c>
      <c r="P395" s="85">
        <f t="shared" si="51"/>
        <v>0</v>
      </c>
      <c r="Q395" s="85">
        <f t="shared" si="51"/>
        <v>0</v>
      </c>
      <c r="R395" s="85">
        <f t="shared" si="51"/>
        <v>0</v>
      </c>
      <c r="S395" s="85">
        <f t="shared" si="51"/>
        <v>0</v>
      </c>
      <c r="T395" s="85">
        <f t="shared" si="51"/>
        <v>0</v>
      </c>
      <c r="U395" s="85">
        <f t="shared" si="51"/>
        <v>0</v>
      </c>
      <c r="V395" s="85">
        <f t="shared" si="51"/>
        <v>0</v>
      </c>
      <c r="W395" s="85">
        <f t="shared" si="51"/>
        <v>0</v>
      </c>
      <c r="X395" s="85">
        <f t="shared" si="51"/>
        <v>0</v>
      </c>
      <c r="Y395" s="85">
        <f t="shared" si="51"/>
        <v>0</v>
      </c>
      <c r="Z395" s="274">
        <f t="shared" si="51"/>
        <v>0</v>
      </c>
      <c r="AA395" s="85"/>
      <c r="AB395" s="275">
        <f t="shared" si="46"/>
        <v>0</v>
      </c>
      <c r="AC395" s="85"/>
      <c r="AD395" s="275">
        <f t="shared" si="47"/>
        <v>0</v>
      </c>
      <c r="AE395" s="85"/>
      <c r="AF395" s="275">
        <f t="shared" si="48"/>
        <v>0</v>
      </c>
      <c r="AH395" s="276"/>
    </row>
    <row r="396" spans="4:34" outlineLevel="1">
      <c r="D396" s="83" t="str">
        <f t="shared" si="44"/>
        <v>Head of Station</v>
      </c>
      <c r="E396" s="84"/>
      <c r="F396" s="150" t="str">
        <f t="shared" si="49"/>
        <v>£000</v>
      </c>
      <c r="G396" s="85">
        <f t="shared" si="51"/>
        <v>0</v>
      </c>
      <c r="H396" s="85">
        <f t="shared" si="51"/>
        <v>0</v>
      </c>
      <c r="I396" s="85">
        <f t="shared" si="51"/>
        <v>0</v>
      </c>
      <c r="J396" s="85">
        <f t="shared" si="51"/>
        <v>0</v>
      </c>
      <c r="K396" s="85">
        <f t="shared" si="51"/>
        <v>0</v>
      </c>
      <c r="L396" s="85">
        <f t="shared" si="51"/>
        <v>0</v>
      </c>
      <c r="M396" s="85">
        <f t="shared" si="51"/>
        <v>0</v>
      </c>
      <c r="N396" s="85">
        <f t="shared" si="51"/>
        <v>0</v>
      </c>
      <c r="O396" s="85">
        <f t="shared" si="51"/>
        <v>0</v>
      </c>
      <c r="P396" s="85">
        <f t="shared" si="51"/>
        <v>0</v>
      </c>
      <c r="Q396" s="85">
        <f t="shared" si="51"/>
        <v>0</v>
      </c>
      <c r="R396" s="85">
        <f t="shared" si="51"/>
        <v>0</v>
      </c>
      <c r="S396" s="85">
        <f t="shared" si="51"/>
        <v>0</v>
      </c>
      <c r="T396" s="85">
        <f t="shared" si="51"/>
        <v>0</v>
      </c>
      <c r="U396" s="85">
        <f t="shared" si="51"/>
        <v>0</v>
      </c>
      <c r="V396" s="85">
        <f t="shared" si="51"/>
        <v>0</v>
      </c>
      <c r="W396" s="85">
        <f t="shared" si="51"/>
        <v>0</v>
      </c>
      <c r="X396" s="85">
        <f t="shared" si="51"/>
        <v>0</v>
      </c>
      <c r="Y396" s="85">
        <f t="shared" si="51"/>
        <v>0</v>
      </c>
      <c r="Z396" s="274">
        <f t="shared" si="51"/>
        <v>0</v>
      </c>
      <c r="AA396" s="85"/>
      <c r="AB396" s="275">
        <f t="shared" si="46"/>
        <v>0</v>
      </c>
      <c r="AC396" s="85"/>
      <c r="AD396" s="275">
        <f t="shared" si="47"/>
        <v>0</v>
      </c>
      <c r="AE396" s="85"/>
      <c r="AF396" s="275">
        <f t="shared" si="48"/>
        <v>0</v>
      </c>
      <c r="AH396" s="276"/>
    </row>
    <row r="397" spans="4:34" outlineLevel="1">
      <c r="D397" s="83" t="str">
        <f t="shared" si="44"/>
        <v>Station Property</v>
      </c>
      <c r="E397" s="84"/>
      <c r="F397" s="150" t="str">
        <f t="shared" si="49"/>
        <v>£000</v>
      </c>
      <c r="G397" s="85">
        <f t="shared" si="51"/>
        <v>0</v>
      </c>
      <c r="H397" s="85">
        <f t="shared" si="51"/>
        <v>0</v>
      </c>
      <c r="I397" s="85">
        <f t="shared" si="51"/>
        <v>0</v>
      </c>
      <c r="J397" s="85">
        <f t="shared" si="51"/>
        <v>0</v>
      </c>
      <c r="K397" s="85">
        <f t="shared" si="51"/>
        <v>0</v>
      </c>
      <c r="L397" s="85">
        <f t="shared" si="51"/>
        <v>0</v>
      </c>
      <c r="M397" s="85">
        <f t="shared" si="51"/>
        <v>0</v>
      </c>
      <c r="N397" s="85">
        <f t="shared" si="51"/>
        <v>0</v>
      </c>
      <c r="O397" s="85">
        <f t="shared" si="51"/>
        <v>0</v>
      </c>
      <c r="P397" s="85">
        <f t="shared" si="51"/>
        <v>0</v>
      </c>
      <c r="Q397" s="85">
        <f t="shared" si="51"/>
        <v>0</v>
      </c>
      <c r="R397" s="85">
        <f t="shared" si="51"/>
        <v>0</v>
      </c>
      <c r="S397" s="85">
        <f t="shared" si="51"/>
        <v>0</v>
      </c>
      <c r="T397" s="85">
        <f t="shared" si="51"/>
        <v>0</v>
      </c>
      <c r="U397" s="85">
        <f t="shared" si="51"/>
        <v>0</v>
      </c>
      <c r="V397" s="85">
        <f t="shared" si="51"/>
        <v>0</v>
      </c>
      <c r="W397" s="85">
        <f t="shared" si="51"/>
        <v>0</v>
      </c>
      <c r="X397" s="85">
        <f t="shared" si="51"/>
        <v>0</v>
      </c>
      <c r="Y397" s="85">
        <f t="shared" si="51"/>
        <v>0</v>
      </c>
      <c r="Z397" s="274">
        <f t="shared" si="51"/>
        <v>0</v>
      </c>
      <c r="AA397" s="85"/>
      <c r="AB397" s="275">
        <f t="shared" si="46"/>
        <v>0</v>
      </c>
      <c r="AC397" s="85"/>
      <c r="AD397" s="275">
        <f t="shared" si="47"/>
        <v>0</v>
      </c>
      <c r="AE397" s="85"/>
      <c r="AF397" s="275">
        <f t="shared" si="48"/>
        <v>0</v>
      </c>
      <c r="AH397" s="276"/>
    </row>
    <row r="398" spans="4:34" outlineLevel="1">
      <c r="D398" s="83" t="str">
        <f t="shared" si="44"/>
        <v>Stations &amp; Retail</v>
      </c>
      <c r="E398" s="84"/>
      <c r="F398" s="150" t="str">
        <f t="shared" si="49"/>
        <v>£000</v>
      </c>
      <c r="G398" s="85">
        <f t="shared" si="51"/>
        <v>0</v>
      </c>
      <c r="H398" s="85">
        <f t="shared" si="51"/>
        <v>0</v>
      </c>
      <c r="I398" s="85">
        <f t="shared" si="51"/>
        <v>0</v>
      </c>
      <c r="J398" s="85">
        <f t="shared" si="51"/>
        <v>0</v>
      </c>
      <c r="K398" s="85">
        <f t="shared" si="51"/>
        <v>0</v>
      </c>
      <c r="L398" s="85">
        <f t="shared" si="51"/>
        <v>0</v>
      </c>
      <c r="M398" s="85">
        <f t="shared" si="51"/>
        <v>0</v>
      </c>
      <c r="N398" s="85">
        <f t="shared" si="51"/>
        <v>0</v>
      </c>
      <c r="O398" s="85">
        <f t="shared" si="51"/>
        <v>0</v>
      </c>
      <c r="P398" s="85">
        <f t="shared" si="51"/>
        <v>0</v>
      </c>
      <c r="Q398" s="85">
        <f t="shared" si="51"/>
        <v>0</v>
      </c>
      <c r="R398" s="85">
        <f t="shared" si="51"/>
        <v>0</v>
      </c>
      <c r="S398" s="85">
        <f t="shared" si="51"/>
        <v>0</v>
      </c>
      <c r="T398" s="85">
        <f t="shared" si="51"/>
        <v>0</v>
      </c>
      <c r="U398" s="85">
        <f t="shared" si="51"/>
        <v>0</v>
      </c>
      <c r="V398" s="85">
        <f t="shared" si="51"/>
        <v>0</v>
      </c>
      <c r="W398" s="85">
        <f t="shared" si="51"/>
        <v>0</v>
      </c>
      <c r="X398" s="85">
        <f t="shared" si="51"/>
        <v>0</v>
      </c>
      <c r="Y398" s="85">
        <f t="shared" si="51"/>
        <v>0</v>
      </c>
      <c r="Z398" s="274">
        <f t="shared" si="51"/>
        <v>0</v>
      </c>
      <c r="AA398" s="85"/>
      <c r="AB398" s="275">
        <f t="shared" si="46"/>
        <v>0</v>
      </c>
      <c r="AC398" s="85"/>
      <c r="AD398" s="275">
        <f t="shared" si="47"/>
        <v>0</v>
      </c>
      <c r="AE398" s="85"/>
      <c r="AF398" s="275">
        <f t="shared" si="48"/>
        <v>0</v>
      </c>
      <c r="AH398" s="276"/>
    </row>
    <row r="399" spans="4:34" outlineLevel="1">
      <c r="D399" s="83" t="str">
        <f t="shared" si="44"/>
        <v>Ticket Office</v>
      </c>
      <c r="E399" s="84"/>
      <c r="F399" s="150" t="str">
        <f t="shared" si="49"/>
        <v>£000</v>
      </c>
      <c r="G399" s="85">
        <f t="shared" si="51"/>
        <v>0</v>
      </c>
      <c r="H399" s="85">
        <f t="shared" si="51"/>
        <v>0</v>
      </c>
      <c r="I399" s="85">
        <f t="shared" si="51"/>
        <v>0</v>
      </c>
      <c r="J399" s="85">
        <f t="shared" si="51"/>
        <v>0</v>
      </c>
      <c r="K399" s="85">
        <f t="shared" si="51"/>
        <v>0</v>
      </c>
      <c r="L399" s="85">
        <f t="shared" si="51"/>
        <v>0</v>
      </c>
      <c r="M399" s="85">
        <f t="shared" si="51"/>
        <v>0</v>
      </c>
      <c r="N399" s="85">
        <f t="shared" si="51"/>
        <v>0</v>
      </c>
      <c r="O399" s="85">
        <f t="shared" si="51"/>
        <v>0</v>
      </c>
      <c r="P399" s="85">
        <f t="shared" si="51"/>
        <v>0</v>
      </c>
      <c r="Q399" s="85">
        <f t="shared" si="51"/>
        <v>0</v>
      </c>
      <c r="R399" s="85">
        <f t="shared" si="51"/>
        <v>0</v>
      </c>
      <c r="S399" s="85">
        <f t="shared" si="51"/>
        <v>0</v>
      </c>
      <c r="T399" s="85">
        <f t="shared" si="51"/>
        <v>0</v>
      </c>
      <c r="U399" s="85">
        <f t="shared" si="51"/>
        <v>0</v>
      </c>
      <c r="V399" s="85">
        <f t="shared" si="51"/>
        <v>0</v>
      </c>
      <c r="W399" s="85">
        <f t="shared" si="51"/>
        <v>0</v>
      </c>
      <c r="X399" s="85">
        <f t="shared" si="51"/>
        <v>0</v>
      </c>
      <c r="Y399" s="85">
        <f t="shared" si="51"/>
        <v>0</v>
      </c>
      <c r="Z399" s="274">
        <f t="shared" si="51"/>
        <v>0</v>
      </c>
      <c r="AA399" s="85"/>
      <c r="AB399" s="275">
        <f t="shared" si="46"/>
        <v>0</v>
      </c>
      <c r="AC399" s="85"/>
      <c r="AD399" s="275">
        <f t="shared" si="47"/>
        <v>0</v>
      </c>
      <c r="AE399" s="85"/>
      <c r="AF399" s="275">
        <f t="shared" si="48"/>
        <v>0</v>
      </c>
      <c r="AH399" s="276"/>
    </row>
    <row r="400" spans="4:34" outlineLevel="1">
      <c r="D400" s="83" t="str">
        <f t="shared" si="44"/>
        <v>Commercial Guards</v>
      </c>
      <c r="E400" s="84"/>
      <c r="F400" s="150" t="str">
        <f t="shared" si="49"/>
        <v>£000</v>
      </c>
      <c r="G400" s="85">
        <f t="shared" si="51"/>
        <v>0</v>
      </c>
      <c r="H400" s="85">
        <f t="shared" si="51"/>
        <v>0</v>
      </c>
      <c r="I400" s="85">
        <f t="shared" si="51"/>
        <v>0</v>
      </c>
      <c r="J400" s="85">
        <f t="shared" si="51"/>
        <v>0</v>
      </c>
      <c r="K400" s="85">
        <f t="shared" si="51"/>
        <v>0</v>
      </c>
      <c r="L400" s="85">
        <f t="shared" si="51"/>
        <v>0</v>
      </c>
      <c r="M400" s="85">
        <f t="shared" si="51"/>
        <v>0</v>
      </c>
      <c r="N400" s="85">
        <f t="shared" si="51"/>
        <v>0</v>
      </c>
      <c r="O400" s="85">
        <f t="shared" si="51"/>
        <v>0</v>
      </c>
      <c r="P400" s="85">
        <f t="shared" si="51"/>
        <v>0</v>
      </c>
      <c r="Q400" s="85">
        <f t="shared" si="51"/>
        <v>0</v>
      </c>
      <c r="R400" s="85">
        <f t="shared" si="51"/>
        <v>0</v>
      </c>
      <c r="S400" s="85">
        <f t="shared" si="51"/>
        <v>0</v>
      </c>
      <c r="T400" s="85">
        <f t="shared" si="51"/>
        <v>0</v>
      </c>
      <c r="U400" s="85">
        <f t="shared" si="51"/>
        <v>0</v>
      </c>
      <c r="V400" s="85">
        <f t="shared" si="51"/>
        <v>0</v>
      </c>
      <c r="W400" s="85">
        <f t="shared" si="51"/>
        <v>0</v>
      </c>
      <c r="X400" s="85">
        <f t="shared" si="51"/>
        <v>0</v>
      </c>
      <c r="Y400" s="85">
        <f t="shared" si="51"/>
        <v>0</v>
      </c>
      <c r="Z400" s="274">
        <f t="shared" si="51"/>
        <v>0</v>
      </c>
      <c r="AA400" s="85"/>
      <c r="AB400" s="275">
        <f t="shared" si="46"/>
        <v>0</v>
      </c>
      <c r="AC400" s="85"/>
      <c r="AD400" s="275">
        <f t="shared" si="47"/>
        <v>0</v>
      </c>
      <c r="AE400" s="85"/>
      <c r="AF400" s="275">
        <f t="shared" si="48"/>
        <v>0</v>
      </c>
      <c r="AH400" s="276"/>
    </row>
    <row r="401" spans="4:34" outlineLevel="1">
      <c r="D401" s="83" t="str">
        <f t="shared" si="44"/>
        <v>Drivers (Qualified)</v>
      </c>
      <c r="E401" s="84"/>
      <c r="F401" s="150" t="str">
        <f t="shared" si="49"/>
        <v>£000</v>
      </c>
      <c r="G401" s="85">
        <f t="shared" si="51"/>
        <v>0</v>
      </c>
      <c r="H401" s="85">
        <f t="shared" si="51"/>
        <v>0</v>
      </c>
      <c r="I401" s="85">
        <f t="shared" si="51"/>
        <v>0</v>
      </c>
      <c r="J401" s="85">
        <f t="shared" si="51"/>
        <v>0</v>
      </c>
      <c r="K401" s="85">
        <f t="shared" si="51"/>
        <v>0</v>
      </c>
      <c r="L401" s="85">
        <f t="shared" si="51"/>
        <v>0</v>
      </c>
      <c r="M401" s="85">
        <f t="shared" si="51"/>
        <v>0</v>
      </c>
      <c r="N401" s="85">
        <f t="shared" si="51"/>
        <v>0</v>
      </c>
      <c r="O401" s="85">
        <f t="shared" si="51"/>
        <v>0</v>
      </c>
      <c r="P401" s="85">
        <f t="shared" si="51"/>
        <v>0</v>
      </c>
      <c r="Q401" s="85">
        <f t="shared" si="51"/>
        <v>0</v>
      </c>
      <c r="R401" s="85">
        <f t="shared" si="51"/>
        <v>0</v>
      </c>
      <c r="S401" s="85">
        <f t="shared" si="51"/>
        <v>0</v>
      </c>
      <c r="T401" s="85">
        <f t="shared" si="51"/>
        <v>0</v>
      </c>
      <c r="U401" s="85">
        <f t="shared" si="51"/>
        <v>0</v>
      </c>
      <c r="V401" s="85">
        <f t="shared" si="51"/>
        <v>0</v>
      </c>
      <c r="W401" s="85">
        <f t="shared" si="51"/>
        <v>0</v>
      </c>
      <c r="X401" s="85">
        <f t="shared" si="51"/>
        <v>0</v>
      </c>
      <c r="Y401" s="85">
        <f t="shared" si="51"/>
        <v>0</v>
      </c>
      <c r="Z401" s="274">
        <f t="shared" si="51"/>
        <v>0</v>
      </c>
      <c r="AA401" s="85"/>
      <c r="AB401" s="275">
        <f t="shared" si="46"/>
        <v>0</v>
      </c>
      <c r="AC401" s="85"/>
      <c r="AD401" s="275">
        <f t="shared" si="47"/>
        <v>0</v>
      </c>
      <c r="AE401" s="85"/>
      <c r="AF401" s="275">
        <f t="shared" si="48"/>
        <v>0</v>
      </c>
      <c r="AH401" s="276"/>
    </row>
    <row r="402" spans="4:34" outlineLevel="1">
      <c r="D402" s="83" t="str">
        <f t="shared" si="44"/>
        <v>Guards</v>
      </c>
      <c r="E402" s="84"/>
      <c r="F402" s="150" t="str">
        <f t="shared" si="49"/>
        <v>£000</v>
      </c>
      <c r="G402" s="85">
        <f t="shared" si="51"/>
        <v>0</v>
      </c>
      <c r="H402" s="85">
        <f t="shared" si="51"/>
        <v>0</v>
      </c>
      <c r="I402" s="85">
        <f t="shared" si="51"/>
        <v>0</v>
      </c>
      <c r="J402" s="85">
        <f t="shared" si="51"/>
        <v>0</v>
      </c>
      <c r="K402" s="85">
        <f t="shared" si="51"/>
        <v>0</v>
      </c>
      <c r="L402" s="85">
        <f t="shared" si="51"/>
        <v>0</v>
      </c>
      <c r="M402" s="85">
        <f t="shared" si="51"/>
        <v>0</v>
      </c>
      <c r="N402" s="85">
        <f t="shared" si="51"/>
        <v>0</v>
      </c>
      <c r="O402" s="85">
        <f t="shared" si="51"/>
        <v>0</v>
      </c>
      <c r="P402" s="85">
        <f t="shared" si="51"/>
        <v>0</v>
      </c>
      <c r="Q402" s="85">
        <f t="shared" si="51"/>
        <v>0</v>
      </c>
      <c r="R402" s="85">
        <f t="shared" si="51"/>
        <v>0</v>
      </c>
      <c r="S402" s="85">
        <f t="shared" si="51"/>
        <v>0</v>
      </c>
      <c r="T402" s="85">
        <f t="shared" si="51"/>
        <v>0</v>
      </c>
      <c r="U402" s="85">
        <f t="shared" si="51"/>
        <v>0</v>
      </c>
      <c r="V402" s="85">
        <f t="shared" si="51"/>
        <v>0</v>
      </c>
      <c r="W402" s="85">
        <f t="shared" si="51"/>
        <v>0</v>
      </c>
      <c r="X402" s="85">
        <f t="shared" si="51"/>
        <v>0</v>
      </c>
      <c r="Y402" s="85">
        <f t="shared" si="51"/>
        <v>0</v>
      </c>
      <c r="Z402" s="274">
        <f t="shared" si="51"/>
        <v>0</v>
      </c>
      <c r="AA402" s="85"/>
      <c r="AB402" s="275">
        <f t="shared" si="46"/>
        <v>0</v>
      </c>
      <c r="AC402" s="85"/>
      <c r="AD402" s="275">
        <f t="shared" si="47"/>
        <v>0</v>
      </c>
      <c r="AE402" s="85"/>
      <c r="AF402" s="275">
        <f t="shared" si="48"/>
        <v>0</v>
      </c>
      <c r="AH402" s="276"/>
    </row>
    <row r="403" spans="4:34" outlineLevel="1">
      <c r="D403" s="83" t="str">
        <f t="shared" si="44"/>
        <v>Trainee Drivers</v>
      </c>
      <c r="E403" s="84"/>
      <c r="F403" s="150" t="str">
        <f t="shared" si="49"/>
        <v>£000</v>
      </c>
      <c r="G403" s="85">
        <f t="shared" si="51"/>
        <v>0</v>
      </c>
      <c r="H403" s="85">
        <f t="shared" si="51"/>
        <v>0</v>
      </c>
      <c r="I403" s="85">
        <f t="shared" si="51"/>
        <v>0</v>
      </c>
      <c r="J403" s="85">
        <f t="shared" si="51"/>
        <v>0</v>
      </c>
      <c r="K403" s="85">
        <f t="shared" si="51"/>
        <v>0</v>
      </c>
      <c r="L403" s="85">
        <f t="shared" si="51"/>
        <v>0</v>
      </c>
      <c r="M403" s="85">
        <f t="shared" si="51"/>
        <v>0</v>
      </c>
      <c r="N403" s="85">
        <f t="shared" si="51"/>
        <v>0</v>
      </c>
      <c r="O403" s="85">
        <f t="shared" si="51"/>
        <v>0</v>
      </c>
      <c r="P403" s="85">
        <f t="shared" si="51"/>
        <v>0</v>
      </c>
      <c r="Q403" s="85">
        <f t="shared" si="51"/>
        <v>0</v>
      </c>
      <c r="R403" s="85">
        <f t="shared" si="51"/>
        <v>0</v>
      </c>
      <c r="S403" s="85">
        <f t="shared" si="51"/>
        <v>0</v>
      </c>
      <c r="T403" s="85">
        <f t="shared" si="51"/>
        <v>0</v>
      </c>
      <c r="U403" s="85">
        <f t="shared" si="51"/>
        <v>0</v>
      </c>
      <c r="V403" s="85">
        <f t="shared" si="51"/>
        <v>0</v>
      </c>
      <c r="W403" s="85">
        <f t="shared" si="51"/>
        <v>0</v>
      </c>
      <c r="X403" s="85">
        <f t="shared" si="51"/>
        <v>0</v>
      </c>
      <c r="Y403" s="85">
        <f t="shared" si="51"/>
        <v>0</v>
      </c>
      <c r="Z403" s="274">
        <f t="shared" si="51"/>
        <v>0</v>
      </c>
      <c r="AA403" s="85"/>
      <c r="AB403" s="275">
        <f t="shared" si="46"/>
        <v>0</v>
      </c>
      <c r="AC403" s="85"/>
      <c r="AD403" s="275">
        <f t="shared" si="47"/>
        <v>0</v>
      </c>
      <c r="AE403" s="85"/>
      <c r="AF403" s="275">
        <f t="shared" si="48"/>
        <v>0</v>
      </c>
      <c r="AH403" s="276"/>
    </row>
    <row r="404" spans="4:34" outlineLevel="1">
      <c r="D404" s="83" t="str">
        <f t="shared" si="44"/>
        <v>Customer Experience Ambassador + VTO Agent</v>
      </c>
      <c r="E404" s="84"/>
      <c r="F404" s="150" t="str">
        <f t="shared" si="49"/>
        <v>£000</v>
      </c>
      <c r="G404" s="85">
        <f>G324*G364</f>
        <v>0</v>
      </c>
      <c r="H404" s="85">
        <f t="shared" si="51"/>
        <v>0</v>
      </c>
      <c r="I404" s="85">
        <f t="shared" si="51"/>
        <v>0</v>
      </c>
      <c r="J404" s="85">
        <f t="shared" si="51"/>
        <v>0</v>
      </c>
      <c r="K404" s="85">
        <f t="shared" si="51"/>
        <v>0</v>
      </c>
      <c r="L404" s="85">
        <f t="shared" si="51"/>
        <v>0</v>
      </c>
      <c r="M404" s="85">
        <f t="shared" si="51"/>
        <v>0</v>
      </c>
      <c r="N404" s="85">
        <f t="shared" si="51"/>
        <v>0</v>
      </c>
      <c r="O404" s="85">
        <f t="shared" si="51"/>
        <v>0</v>
      </c>
      <c r="P404" s="85">
        <f t="shared" si="51"/>
        <v>0</v>
      </c>
      <c r="Q404" s="85">
        <f t="shared" si="51"/>
        <v>0</v>
      </c>
      <c r="R404" s="85">
        <f t="shared" si="51"/>
        <v>0</v>
      </c>
      <c r="S404" s="85">
        <f t="shared" si="51"/>
        <v>0</v>
      </c>
      <c r="T404" s="85">
        <f t="shared" si="51"/>
        <v>0</v>
      </c>
      <c r="U404" s="85">
        <f t="shared" si="51"/>
        <v>0</v>
      </c>
      <c r="V404" s="85">
        <f t="shared" si="51"/>
        <v>0</v>
      </c>
      <c r="W404" s="85">
        <f t="shared" si="51"/>
        <v>0</v>
      </c>
      <c r="X404" s="85">
        <f t="shared" si="51"/>
        <v>0</v>
      </c>
      <c r="Y404" s="85">
        <f t="shared" si="51"/>
        <v>0</v>
      </c>
      <c r="Z404" s="274">
        <f t="shared" si="51"/>
        <v>0</v>
      </c>
      <c r="AA404" s="85"/>
      <c r="AB404" s="275">
        <f t="shared" si="46"/>
        <v>0</v>
      </c>
      <c r="AC404" s="85"/>
      <c r="AD404" s="275">
        <f t="shared" si="47"/>
        <v>0</v>
      </c>
      <c r="AE404" s="85"/>
      <c r="AF404" s="275">
        <f t="shared" si="48"/>
        <v>0</v>
      </c>
      <c r="AH404" s="276"/>
    </row>
    <row r="405" spans="4:34" outlineLevel="1">
      <c r="D405" s="83" t="str">
        <f t="shared" si="44"/>
        <v>Island Line</v>
      </c>
      <c r="E405" s="84"/>
      <c r="F405" s="150" t="str">
        <f t="shared" si="49"/>
        <v>£000</v>
      </c>
      <c r="G405" s="85">
        <f>G325*G365</f>
        <v>0</v>
      </c>
      <c r="H405" s="85">
        <f t="shared" si="51"/>
        <v>0</v>
      </c>
      <c r="I405" s="85">
        <f t="shared" si="51"/>
        <v>0</v>
      </c>
      <c r="J405" s="85">
        <f t="shared" si="51"/>
        <v>0</v>
      </c>
      <c r="K405" s="85">
        <f t="shared" si="51"/>
        <v>0</v>
      </c>
      <c r="L405" s="85">
        <f t="shared" si="51"/>
        <v>0</v>
      </c>
      <c r="M405" s="85">
        <f t="shared" si="51"/>
        <v>0</v>
      </c>
      <c r="N405" s="85">
        <f t="shared" si="51"/>
        <v>0</v>
      </c>
      <c r="O405" s="85">
        <f t="shared" si="51"/>
        <v>0</v>
      </c>
      <c r="P405" s="85">
        <f t="shared" si="51"/>
        <v>0</v>
      </c>
      <c r="Q405" s="85">
        <f t="shared" si="51"/>
        <v>0</v>
      </c>
      <c r="R405" s="85">
        <f t="shared" si="51"/>
        <v>0</v>
      </c>
      <c r="S405" s="85">
        <f t="shared" si="51"/>
        <v>0</v>
      </c>
      <c r="T405" s="85">
        <f t="shared" si="51"/>
        <v>0</v>
      </c>
      <c r="U405" s="85">
        <f t="shared" si="51"/>
        <v>0</v>
      </c>
      <c r="V405" s="85">
        <f t="shared" si="51"/>
        <v>0</v>
      </c>
      <c r="W405" s="85">
        <f t="shared" si="51"/>
        <v>0</v>
      </c>
      <c r="X405" s="85">
        <f t="shared" ref="X405:Z405" si="52">X325*X365</f>
        <v>0</v>
      </c>
      <c r="Y405" s="85">
        <f t="shared" si="52"/>
        <v>0</v>
      </c>
      <c r="Z405" s="274">
        <f t="shared" si="52"/>
        <v>0</v>
      </c>
      <c r="AA405" s="85"/>
      <c r="AB405" s="275">
        <f t="shared" si="46"/>
        <v>0</v>
      </c>
      <c r="AC405" s="85"/>
      <c r="AD405" s="275">
        <f t="shared" si="47"/>
        <v>0</v>
      </c>
      <c r="AE405" s="85"/>
      <c r="AF405" s="275">
        <f t="shared" si="48"/>
        <v>0</v>
      </c>
      <c r="AH405" s="276"/>
    </row>
    <row r="406" spans="4:34" outlineLevel="1">
      <c r="D406" s="83" t="str">
        <f t="shared" si="44"/>
        <v>[Staff Functions Line 27]</v>
      </c>
      <c r="E406" s="84"/>
      <c r="F406" s="150" t="str">
        <f t="shared" ref="F406:F411" si="53">F400</f>
        <v>£000</v>
      </c>
      <c r="G406" s="85">
        <f t="shared" ref="G406:Z414" si="54">G326*G366</f>
        <v>0</v>
      </c>
      <c r="H406" s="85">
        <f t="shared" si="54"/>
        <v>0</v>
      </c>
      <c r="I406" s="85">
        <f t="shared" si="54"/>
        <v>0</v>
      </c>
      <c r="J406" s="85">
        <f t="shared" si="54"/>
        <v>0</v>
      </c>
      <c r="K406" s="85">
        <f t="shared" si="54"/>
        <v>0</v>
      </c>
      <c r="L406" s="85">
        <f t="shared" si="54"/>
        <v>0</v>
      </c>
      <c r="M406" s="85">
        <f t="shared" si="54"/>
        <v>0</v>
      </c>
      <c r="N406" s="85">
        <f t="shared" si="54"/>
        <v>0</v>
      </c>
      <c r="O406" s="85">
        <f t="shared" si="54"/>
        <v>0</v>
      </c>
      <c r="P406" s="85">
        <f t="shared" si="54"/>
        <v>0</v>
      </c>
      <c r="Q406" s="85">
        <f t="shared" si="54"/>
        <v>0</v>
      </c>
      <c r="R406" s="85">
        <f t="shared" si="54"/>
        <v>0</v>
      </c>
      <c r="S406" s="85">
        <f t="shared" si="54"/>
        <v>0</v>
      </c>
      <c r="T406" s="85">
        <f t="shared" si="54"/>
        <v>0</v>
      </c>
      <c r="U406" s="85">
        <f t="shared" si="54"/>
        <v>0</v>
      </c>
      <c r="V406" s="85">
        <f t="shared" si="54"/>
        <v>0</v>
      </c>
      <c r="W406" s="85">
        <f t="shared" si="54"/>
        <v>0</v>
      </c>
      <c r="X406" s="85">
        <f t="shared" si="54"/>
        <v>0</v>
      </c>
      <c r="Y406" s="85">
        <f t="shared" si="54"/>
        <v>0</v>
      </c>
      <c r="Z406" s="274">
        <f t="shared" si="54"/>
        <v>0</v>
      </c>
      <c r="AA406" s="85"/>
      <c r="AB406" s="275">
        <f t="shared" si="46"/>
        <v>0</v>
      </c>
      <c r="AC406" s="85"/>
      <c r="AD406" s="275">
        <f t="shared" si="47"/>
        <v>0</v>
      </c>
      <c r="AE406" s="85"/>
      <c r="AF406" s="275">
        <f t="shared" si="48"/>
        <v>0</v>
      </c>
      <c r="AH406" s="276"/>
    </row>
    <row r="407" spans="4:34" outlineLevel="1">
      <c r="D407" s="83" t="str">
        <f t="shared" si="44"/>
        <v>[Staff Functions Line 28]</v>
      </c>
      <c r="E407" s="84"/>
      <c r="F407" s="150" t="str">
        <f t="shared" si="53"/>
        <v>£000</v>
      </c>
      <c r="G407" s="85">
        <f t="shared" si="54"/>
        <v>0</v>
      </c>
      <c r="H407" s="85">
        <f t="shared" si="54"/>
        <v>0</v>
      </c>
      <c r="I407" s="85">
        <f t="shared" si="54"/>
        <v>0</v>
      </c>
      <c r="J407" s="85">
        <f t="shared" si="54"/>
        <v>0</v>
      </c>
      <c r="K407" s="85">
        <f t="shared" si="54"/>
        <v>0</v>
      </c>
      <c r="L407" s="85">
        <f t="shared" si="54"/>
        <v>0</v>
      </c>
      <c r="M407" s="85">
        <f t="shared" si="54"/>
        <v>0</v>
      </c>
      <c r="N407" s="85">
        <f t="shared" si="54"/>
        <v>0</v>
      </c>
      <c r="O407" s="85">
        <f t="shared" si="54"/>
        <v>0</v>
      </c>
      <c r="P407" s="85">
        <f t="shared" si="54"/>
        <v>0</v>
      </c>
      <c r="Q407" s="85">
        <f t="shared" si="54"/>
        <v>0</v>
      </c>
      <c r="R407" s="85">
        <f t="shared" si="54"/>
        <v>0</v>
      </c>
      <c r="S407" s="85">
        <f t="shared" si="54"/>
        <v>0</v>
      </c>
      <c r="T407" s="85">
        <f t="shared" si="54"/>
        <v>0</v>
      </c>
      <c r="U407" s="85">
        <f t="shared" si="54"/>
        <v>0</v>
      </c>
      <c r="V407" s="85">
        <f t="shared" si="54"/>
        <v>0</v>
      </c>
      <c r="W407" s="85">
        <f t="shared" si="54"/>
        <v>0</v>
      </c>
      <c r="X407" s="85">
        <f t="shared" si="54"/>
        <v>0</v>
      </c>
      <c r="Y407" s="85">
        <f t="shared" si="54"/>
        <v>0</v>
      </c>
      <c r="Z407" s="274">
        <f t="shared" si="54"/>
        <v>0</v>
      </c>
      <c r="AA407" s="85"/>
      <c r="AB407" s="275">
        <f t="shared" si="46"/>
        <v>0</v>
      </c>
      <c r="AC407" s="85"/>
      <c r="AD407" s="275">
        <f t="shared" si="47"/>
        <v>0</v>
      </c>
      <c r="AE407" s="85"/>
      <c r="AF407" s="275">
        <f t="shared" si="48"/>
        <v>0</v>
      </c>
      <c r="AH407" s="276"/>
    </row>
    <row r="408" spans="4:34" outlineLevel="1">
      <c r="D408" s="83" t="str">
        <f t="shared" si="44"/>
        <v>[Staff Functions Line 29]</v>
      </c>
      <c r="E408" s="84"/>
      <c r="F408" s="150" t="str">
        <f t="shared" si="53"/>
        <v>£000</v>
      </c>
      <c r="G408" s="85">
        <f t="shared" si="54"/>
        <v>0</v>
      </c>
      <c r="H408" s="85">
        <f t="shared" si="54"/>
        <v>0</v>
      </c>
      <c r="I408" s="85">
        <f t="shared" si="54"/>
        <v>0</v>
      </c>
      <c r="J408" s="85">
        <f t="shared" si="54"/>
        <v>0</v>
      </c>
      <c r="K408" s="85">
        <f t="shared" si="54"/>
        <v>0</v>
      </c>
      <c r="L408" s="85">
        <f t="shared" si="54"/>
        <v>0</v>
      </c>
      <c r="M408" s="85">
        <f t="shared" si="54"/>
        <v>0</v>
      </c>
      <c r="N408" s="85">
        <f t="shared" si="54"/>
        <v>0</v>
      </c>
      <c r="O408" s="85">
        <f t="shared" si="54"/>
        <v>0</v>
      </c>
      <c r="P408" s="85">
        <f t="shared" si="54"/>
        <v>0</v>
      </c>
      <c r="Q408" s="85">
        <f t="shared" si="54"/>
        <v>0</v>
      </c>
      <c r="R408" s="85">
        <f t="shared" si="54"/>
        <v>0</v>
      </c>
      <c r="S408" s="85">
        <f t="shared" si="54"/>
        <v>0</v>
      </c>
      <c r="T408" s="85">
        <f t="shared" si="54"/>
        <v>0</v>
      </c>
      <c r="U408" s="85">
        <f t="shared" si="54"/>
        <v>0</v>
      </c>
      <c r="V408" s="85">
        <f t="shared" si="54"/>
        <v>0</v>
      </c>
      <c r="W408" s="85">
        <f t="shared" si="54"/>
        <v>0</v>
      </c>
      <c r="X408" s="85">
        <f t="shared" si="54"/>
        <v>0</v>
      </c>
      <c r="Y408" s="85">
        <f t="shared" si="54"/>
        <v>0</v>
      </c>
      <c r="Z408" s="274">
        <f t="shared" si="54"/>
        <v>0</v>
      </c>
      <c r="AA408" s="85"/>
      <c r="AB408" s="275">
        <f t="shared" si="46"/>
        <v>0</v>
      </c>
      <c r="AC408" s="85"/>
      <c r="AD408" s="275">
        <f t="shared" si="47"/>
        <v>0</v>
      </c>
      <c r="AE408" s="85"/>
      <c r="AF408" s="275">
        <f t="shared" si="48"/>
        <v>0</v>
      </c>
      <c r="AH408" s="276"/>
    </row>
    <row r="409" spans="4:34" outlineLevel="1">
      <c r="D409" s="83" t="str">
        <f t="shared" si="44"/>
        <v>[Staff Functions Line 30]</v>
      </c>
      <c r="E409" s="84"/>
      <c r="F409" s="150" t="str">
        <f t="shared" si="53"/>
        <v>£000</v>
      </c>
      <c r="G409" s="85">
        <f t="shared" si="54"/>
        <v>0</v>
      </c>
      <c r="H409" s="85">
        <f t="shared" si="54"/>
        <v>0</v>
      </c>
      <c r="I409" s="85">
        <f t="shared" si="54"/>
        <v>0</v>
      </c>
      <c r="J409" s="85">
        <f t="shared" si="54"/>
        <v>0</v>
      </c>
      <c r="K409" s="85">
        <f t="shared" si="54"/>
        <v>0</v>
      </c>
      <c r="L409" s="85">
        <f t="shared" si="54"/>
        <v>0</v>
      </c>
      <c r="M409" s="85">
        <f t="shared" si="54"/>
        <v>0</v>
      </c>
      <c r="N409" s="85">
        <f t="shared" si="54"/>
        <v>0</v>
      </c>
      <c r="O409" s="85">
        <f t="shared" si="54"/>
        <v>0</v>
      </c>
      <c r="P409" s="85">
        <f t="shared" si="54"/>
        <v>0</v>
      </c>
      <c r="Q409" s="85">
        <f t="shared" si="54"/>
        <v>0</v>
      </c>
      <c r="R409" s="85">
        <f t="shared" si="54"/>
        <v>0</v>
      </c>
      <c r="S409" s="85">
        <f t="shared" si="54"/>
        <v>0</v>
      </c>
      <c r="T409" s="85">
        <f t="shared" si="54"/>
        <v>0</v>
      </c>
      <c r="U409" s="85">
        <f t="shared" si="54"/>
        <v>0</v>
      </c>
      <c r="V409" s="85">
        <f t="shared" si="54"/>
        <v>0</v>
      </c>
      <c r="W409" s="85">
        <f t="shared" si="54"/>
        <v>0</v>
      </c>
      <c r="X409" s="85">
        <f t="shared" si="54"/>
        <v>0</v>
      </c>
      <c r="Y409" s="85">
        <f t="shared" si="54"/>
        <v>0</v>
      </c>
      <c r="Z409" s="274">
        <f t="shared" si="54"/>
        <v>0</v>
      </c>
      <c r="AA409" s="85"/>
      <c r="AB409" s="275">
        <f t="shared" si="46"/>
        <v>0</v>
      </c>
      <c r="AC409" s="85"/>
      <c r="AD409" s="275">
        <f t="shared" si="47"/>
        <v>0</v>
      </c>
      <c r="AE409" s="85"/>
      <c r="AF409" s="275">
        <f t="shared" si="48"/>
        <v>0</v>
      </c>
      <c r="AH409" s="276"/>
    </row>
    <row r="410" spans="4:34" outlineLevel="1">
      <c r="D410" s="83" t="str">
        <f t="shared" si="44"/>
        <v>[Staff Functions Line 31]</v>
      </c>
      <c r="E410" s="84"/>
      <c r="F410" s="150" t="str">
        <f t="shared" si="53"/>
        <v>£000</v>
      </c>
      <c r="G410" s="85">
        <f t="shared" si="54"/>
        <v>0</v>
      </c>
      <c r="H410" s="85">
        <f t="shared" si="54"/>
        <v>0</v>
      </c>
      <c r="I410" s="85">
        <f t="shared" si="54"/>
        <v>0</v>
      </c>
      <c r="J410" s="85">
        <f t="shared" si="54"/>
        <v>0</v>
      </c>
      <c r="K410" s="85">
        <f t="shared" si="54"/>
        <v>0</v>
      </c>
      <c r="L410" s="85">
        <f t="shared" si="54"/>
        <v>0</v>
      </c>
      <c r="M410" s="85">
        <f t="shared" si="54"/>
        <v>0</v>
      </c>
      <c r="N410" s="85">
        <f t="shared" si="54"/>
        <v>0</v>
      </c>
      <c r="O410" s="85">
        <f t="shared" si="54"/>
        <v>0</v>
      </c>
      <c r="P410" s="85">
        <f t="shared" si="54"/>
        <v>0</v>
      </c>
      <c r="Q410" s="85">
        <f t="shared" si="54"/>
        <v>0</v>
      </c>
      <c r="R410" s="85">
        <f t="shared" si="54"/>
        <v>0</v>
      </c>
      <c r="S410" s="85">
        <f t="shared" si="54"/>
        <v>0</v>
      </c>
      <c r="T410" s="85">
        <f t="shared" si="54"/>
        <v>0</v>
      </c>
      <c r="U410" s="85">
        <f t="shared" si="54"/>
        <v>0</v>
      </c>
      <c r="V410" s="85">
        <f t="shared" si="54"/>
        <v>0</v>
      </c>
      <c r="W410" s="85">
        <f t="shared" si="54"/>
        <v>0</v>
      </c>
      <c r="X410" s="85">
        <f t="shared" si="54"/>
        <v>0</v>
      </c>
      <c r="Y410" s="85">
        <f t="shared" si="54"/>
        <v>0</v>
      </c>
      <c r="Z410" s="274">
        <f t="shared" si="54"/>
        <v>0</v>
      </c>
      <c r="AA410" s="85"/>
      <c r="AB410" s="275">
        <f t="shared" si="46"/>
        <v>0</v>
      </c>
      <c r="AC410" s="85"/>
      <c r="AD410" s="275">
        <f t="shared" si="47"/>
        <v>0</v>
      </c>
      <c r="AE410" s="85"/>
      <c r="AF410" s="275">
        <f t="shared" si="48"/>
        <v>0</v>
      </c>
      <c r="AH410" s="276"/>
    </row>
    <row r="411" spans="4:34" outlineLevel="1">
      <c r="D411" s="83" t="str">
        <f t="shared" si="44"/>
        <v>[Staff Functions Line 32]</v>
      </c>
      <c r="E411" s="84"/>
      <c r="F411" s="150" t="str">
        <f t="shared" si="53"/>
        <v>£000</v>
      </c>
      <c r="G411" s="85">
        <f>G331*G371</f>
        <v>0</v>
      </c>
      <c r="H411" s="85">
        <f t="shared" si="54"/>
        <v>0</v>
      </c>
      <c r="I411" s="85">
        <f t="shared" si="54"/>
        <v>0</v>
      </c>
      <c r="J411" s="85">
        <f t="shared" si="54"/>
        <v>0</v>
      </c>
      <c r="K411" s="85">
        <f t="shared" si="54"/>
        <v>0</v>
      </c>
      <c r="L411" s="85">
        <f t="shared" si="54"/>
        <v>0</v>
      </c>
      <c r="M411" s="85">
        <f t="shared" si="54"/>
        <v>0</v>
      </c>
      <c r="N411" s="85">
        <f t="shared" si="54"/>
        <v>0</v>
      </c>
      <c r="O411" s="85">
        <f t="shared" si="54"/>
        <v>0</v>
      </c>
      <c r="P411" s="85">
        <f t="shared" si="54"/>
        <v>0</v>
      </c>
      <c r="Q411" s="85">
        <f t="shared" si="54"/>
        <v>0</v>
      </c>
      <c r="R411" s="85">
        <f t="shared" si="54"/>
        <v>0</v>
      </c>
      <c r="S411" s="85">
        <f t="shared" si="54"/>
        <v>0</v>
      </c>
      <c r="T411" s="85">
        <f t="shared" si="54"/>
        <v>0</v>
      </c>
      <c r="U411" s="85">
        <f t="shared" si="54"/>
        <v>0</v>
      </c>
      <c r="V411" s="85">
        <f t="shared" si="54"/>
        <v>0</v>
      </c>
      <c r="W411" s="85">
        <f t="shared" si="54"/>
        <v>0</v>
      </c>
      <c r="X411" s="85">
        <f t="shared" si="54"/>
        <v>0</v>
      </c>
      <c r="Y411" s="85">
        <f t="shared" si="54"/>
        <v>0</v>
      </c>
      <c r="Z411" s="274">
        <f t="shared" si="54"/>
        <v>0</v>
      </c>
      <c r="AA411" s="85"/>
      <c r="AB411" s="275">
        <f t="shared" si="46"/>
        <v>0</v>
      </c>
      <c r="AC411" s="85"/>
      <c r="AD411" s="275">
        <f t="shared" si="47"/>
        <v>0</v>
      </c>
      <c r="AE411" s="85"/>
      <c r="AF411" s="275">
        <f t="shared" si="48"/>
        <v>0</v>
      </c>
      <c r="AH411" s="276"/>
    </row>
    <row r="412" spans="4:34" outlineLevel="1">
      <c r="D412" s="83" t="str">
        <f t="shared" si="44"/>
        <v>[Staff Functions Line 33]</v>
      </c>
      <c r="E412" s="84"/>
      <c r="F412" s="150" t="str">
        <f t="shared" si="49"/>
        <v>£000</v>
      </c>
      <c r="G412" s="85">
        <f>G332*G372</f>
        <v>0</v>
      </c>
      <c r="H412" s="85">
        <f t="shared" si="54"/>
        <v>0</v>
      </c>
      <c r="I412" s="85">
        <f t="shared" si="54"/>
        <v>0</v>
      </c>
      <c r="J412" s="85">
        <f t="shared" si="54"/>
        <v>0</v>
      </c>
      <c r="K412" s="85">
        <f t="shared" si="54"/>
        <v>0</v>
      </c>
      <c r="L412" s="85">
        <f t="shared" si="54"/>
        <v>0</v>
      </c>
      <c r="M412" s="85">
        <f t="shared" si="54"/>
        <v>0</v>
      </c>
      <c r="N412" s="85">
        <f t="shared" si="54"/>
        <v>0</v>
      </c>
      <c r="O412" s="85">
        <f t="shared" si="54"/>
        <v>0</v>
      </c>
      <c r="P412" s="85">
        <f t="shared" si="54"/>
        <v>0</v>
      </c>
      <c r="Q412" s="85">
        <f t="shared" si="54"/>
        <v>0</v>
      </c>
      <c r="R412" s="85">
        <f t="shared" si="54"/>
        <v>0</v>
      </c>
      <c r="S412" s="85">
        <f t="shared" si="54"/>
        <v>0</v>
      </c>
      <c r="T412" s="85">
        <f t="shared" si="54"/>
        <v>0</v>
      </c>
      <c r="U412" s="85">
        <f t="shared" si="54"/>
        <v>0</v>
      </c>
      <c r="V412" s="85">
        <f t="shared" si="54"/>
        <v>0</v>
      </c>
      <c r="W412" s="85">
        <f t="shared" si="54"/>
        <v>0</v>
      </c>
      <c r="X412" s="85">
        <f t="shared" si="54"/>
        <v>0</v>
      </c>
      <c r="Y412" s="85">
        <f t="shared" si="54"/>
        <v>0</v>
      </c>
      <c r="Z412" s="274">
        <f t="shared" si="54"/>
        <v>0</v>
      </c>
      <c r="AA412" s="85"/>
      <c r="AB412" s="275">
        <f t="shared" si="46"/>
        <v>0</v>
      </c>
      <c r="AC412" s="85"/>
      <c r="AD412" s="275">
        <f t="shared" si="47"/>
        <v>0</v>
      </c>
      <c r="AE412" s="85"/>
      <c r="AF412" s="275">
        <f t="shared" si="48"/>
        <v>0</v>
      </c>
      <c r="AH412" s="276"/>
    </row>
    <row r="413" spans="4:34" outlineLevel="1">
      <c r="D413" s="83" t="str">
        <f t="shared" si="44"/>
        <v>[Staff Functions Line 34]</v>
      </c>
      <c r="E413" s="84"/>
      <c r="F413" s="150" t="str">
        <f t="shared" si="49"/>
        <v>£000</v>
      </c>
      <c r="G413" s="85">
        <f>G333*G373</f>
        <v>0</v>
      </c>
      <c r="H413" s="85">
        <f t="shared" si="54"/>
        <v>0</v>
      </c>
      <c r="I413" s="85">
        <f t="shared" si="54"/>
        <v>0</v>
      </c>
      <c r="J413" s="85">
        <f t="shared" si="54"/>
        <v>0</v>
      </c>
      <c r="K413" s="85">
        <f t="shared" si="54"/>
        <v>0</v>
      </c>
      <c r="L413" s="85">
        <f t="shared" si="54"/>
        <v>0</v>
      </c>
      <c r="M413" s="85">
        <f t="shared" si="54"/>
        <v>0</v>
      </c>
      <c r="N413" s="85">
        <f t="shared" si="54"/>
        <v>0</v>
      </c>
      <c r="O413" s="85">
        <f t="shared" si="54"/>
        <v>0</v>
      </c>
      <c r="P413" s="85">
        <f t="shared" si="54"/>
        <v>0</v>
      </c>
      <c r="Q413" s="85">
        <f t="shared" si="54"/>
        <v>0</v>
      </c>
      <c r="R413" s="85">
        <f t="shared" si="54"/>
        <v>0</v>
      </c>
      <c r="S413" s="85">
        <f t="shared" si="54"/>
        <v>0</v>
      </c>
      <c r="T413" s="85">
        <f t="shared" si="54"/>
        <v>0</v>
      </c>
      <c r="U413" s="85">
        <f t="shared" si="54"/>
        <v>0</v>
      </c>
      <c r="V413" s="85">
        <f t="shared" si="54"/>
        <v>0</v>
      </c>
      <c r="W413" s="85">
        <f t="shared" si="54"/>
        <v>0</v>
      </c>
      <c r="X413" s="85">
        <f t="shared" si="54"/>
        <v>0</v>
      </c>
      <c r="Y413" s="85">
        <f t="shared" si="54"/>
        <v>0</v>
      </c>
      <c r="Z413" s="274">
        <f t="shared" si="54"/>
        <v>0</v>
      </c>
      <c r="AA413" s="85"/>
      <c r="AB413" s="275">
        <f t="shared" si="46"/>
        <v>0</v>
      </c>
      <c r="AC413" s="85"/>
      <c r="AD413" s="275">
        <f t="shared" si="47"/>
        <v>0</v>
      </c>
      <c r="AE413" s="85"/>
      <c r="AF413" s="275">
        <f t="shared" si="48"/>
        <v>0</v>
      </c>
      <c r="AH413" s="276"/>
    </row>
    <row r="414" spans="4:34" outlineLevel="1">
      <c r="D414" s="108" t="str">
        <f t="shared" si="44"/>
        <v>[Staff Functions Line 35]</v>
      </c>
      <c r="E414" s="110"/>
      <c r="F414" s="164" t="str">
        <f t="shared" si="49"/>
        <v>£000</v>
      </c>
      <c r="G414" s="96">
        <f>G334*G374</f>
        <v>0</v>
      </c>
      <c r="H414" s="96">
        <f t="shared" si="54"/>
        <v>0</v>
      </c>
      <c r="I414" s="96">
        <f t="shared" si="54"/>
        <v>0</v>
      </c>
      <c r="J414" s="96">
        <f t="shared" si="54"/>
        <v>0</v>
      </c>
      <c r="K414" s="96">
        <f t="shared" si="54"/>
        <v>0</v>
      </c>
      <c r="L414" s="96">
        <f t="shared" si="54"/>
        <v>0</v>
      </c>
      <c r="M414" s="96">
        <f t="shared" si="54"/>
        <v>0</v>
      </c>
      <c r="N414" s="96">
        <f t="shared" si="54"/>
        <v>0</v>
      </c>
      <c r="O414" s="96">
        <f t="shared" si="54"/>
        <v>0</v>
      </c>
      <c r="P414" s="96">
        <f t="shared" si="54"/>
        <v>0</v>
      </c>
      <c r="Q414" s="96">
        <f t="shared" si="54"/>
        <v>0</v>
      </c>
      <c r="R414" s="96">
        <f t="shared" si="54"/>
        <v>0</v>
      </c>
      <c r="S414" s="96">
        <f t="shared" si="54"/>
        <v>0</v>
      </c>
      <c r="T414" s="96">
        <f t="shared" si="54"/>
        <v>0</v>
      </c>
      <c r="U414" s="96">
        <f t="shared" si="54"/>
        <v>0</v>
      </c>
      <c r="V414" s="96">
        <f t="shared" si="54"/>
        <v>0</v>
      </c>
      <c r="W414" s="96">
        <f t="shared" si="54"/>
        <v>0</v>
      </c>
      <c r="X414" s="96">
        <f t="shared" si="54"/>
        <v>0</v>
      </c>
      <c r="Y414" s="96">
        <f t="shared" si="54"/>
        <v>0</v>
      </c>
      <c r="Z414" s="277">
        <f t="shared" si="54"/>
        <v>0</v>
      </c>
      <c r="AA414" s="85"/>
      <c r="AB414" s="278">
        <f t="shared" si="46"/>
        <v>0</v>
      </c>
      <c r="AC414" s="85"/>
      <c r="AD414" s="278">
        <f t="shared" si="47"/>
        <v>0</v>
      </c>
      <c r="AE414" s="85"/>
      <c r="AF414" s="278">
        <f t="shared" si="48"/>
        <v>0</v>
      </c>
      <c r="AH414" s="279"/>
    </row>
    <row r="415" spans="4:34" outlineLevel="1">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row>
    <row r="416" spans="4:34" outlineLevel="1">
      <c r="D416" s="262" t="str">
        <f>B378</f>
        <v>Total Redundancy Compensation</v>
      </c>
      <c r="E416" s="263"/>
      <c r="F416" s="264" t="str">
        <f>F414</f>
        <v>£000</v>
      </c>
      <c r="G416" s="265">
        <f>SUM(G380:G414)</f>
        <v>0</v>
      </c>
      <c r="H416" s="265">
        <f t="shared" ref="H416:Y416" si="55">SUM(H380:H414)</f>
        <v>0</v>
      </c>
      <c r="I416" s="265">
        <f t="shared" si="55"/>
        <v>0</v>
      </c>
      <c r="J416" s="265">
        <f t="shared" si="55"/>
        <v>0</v>
      </c>
      <c r="K416" s="265">
        <f t="shared" si="55"/>
        <v>0</v>
      </c>
      <c r="L416" s="265">
        <f t="shared" si="55"/>
        <v>0</v>
      </c>
      <c r="M416" s="265">
        <f t="shared" si="55"/>
        <v>0</v>
      </c>
      <c r="N416" s="265">
        <f t="shared" si="55"/>
        <v>0</v>
      </c>
      <c r="O416" s="265">
        <f t="shared" si="55"/>
        <v>0</v>
      </c>
      <c r="P416" s="265">
        <f t="shared" si="55"/>
        <v>0</v>
      </c>
      <c r="Q416" s="265">
        <f t="shared" si="55"/>
        <v>0</v>
      </c>
      <c r="R416" s="265">
        <f t="shared" si="55"/>
        <v>0</v>
      </c>
      <c r="S416" s="265">
        <f t="shared" si="55"/>
        <v>0</v>
      </c>
      <c r="T416" s="265">
        <f t="shared" si="55"/>
        <v>0</v>
      </c>
      <c r="U416" s="265">
        <f t="shared" si="55"/>
        <v>0</v>
      </c>
      <c r="V416" s="265">
        <f t="shared" si="55"/>
        <v>0</v>
      </c>
      <c r="W416" s="265">
        <f t="shared" si="55"/>
        <v>0</v>
      </c>
      <c r="X416" s="265">
        <f t="shared" si="55"/>
        <v>0</v>
      </c>
      <c r="Y416" s="265">
        <f t="shared" si="55"/>
        <v>0</v>
      </c>
      <c r="Z416" s="265">
        <f>SUM(Z380:Z414)</f>
        <v>0</v>
      </c>
      <c r="AA416" s="85"/>
      <c r="AB416" s="267">
        <f>SUM(AB380:AB414)</f>
        <v>0</v>
      </c>
      <c r="AC416" s="85"/>
      <c r="AD416" s="267">
        <f>SUM(AD380:AD414)</f>
        <v>0</v>
      </c>
      <c r="AE416" s="85"/>
      <c r="AF416" s="267">
        <f>SUM(AF380:AF414)</f>
        <v>0</v>
      </c>
      <c r="AH416" s="268"/>
    </row>
    <row r="419" spans="2:34" ht="16.5">
      <c r="B419" s="5" t="str">
        <f>"Total "&amp;B13</f>
        <v>Total Staff Costs</v>
      </c>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row>
    <row r="420" spans="2:34" outlineLevel="1"/>
    <row r="421" spans="2:34" outlineLevel="1">
      <c r="D421" s="235" t="str">
        <f>D293</f>
        <v>Total Cost</v>
      </c>
      <c r="E421" s="251"/>
      <c r="F421" s="269" t="str">
        <f>F293</f>
        <v>£000</v>
      </c>
      <c r="G421" s="270">
        <f>G293</f>
        <v>0</v>
      </c>
      <c r="H421" s="270">
        <f t="shared" ref="H421:Z421" si="56">H293</f>
        <v>0</v>
      </c>
      <c r="I421" s="270">
        <f t="shared" si="56"/>
        <v>0</v>
      </c>
      <c r="J421" s="270">
        <f t="shared" si="56"/>
        <v>0</v>
      </c>
      <c r="K421" s="270">
        <f t="shared" si="56"/>
        <v>0</v>
      </c>
      <c r="L421" s="270">
        <f t="shared" si="56"/>
        <v>0</v>
      </c>
      <c r="M421" s="270">
        <f t="shared" si="56"/>
        <v>0</v>
      </c>
      <c r="N421" s="270">
        <f t="shared" si="56"/>
        <v>0</v>
      </c>
      <c r="O421" s="270">
        <f t="shared" si="56"/>
        <v>0</v>
      </c>
      <c r="P421" s="270">
        <f t="shared" si="56"/>
        <v>0</v>
      </c>
      <c r="Q421" s="270">
        <f t="shared" si="56"/>
        <v>0</v>
      </c>
      <c r="R421" s="270">
        <f t="shared" si="56"/>
        <v>0</v>
      </c>
      <c r="S421" s="270">
        <f t="shared" si="56"/>
        <v>0</v>
      </c>
      <c r="T421" s="270">
        <f t="shared" si="56"/>
        <v>0</v>
      </c>
      <c r="U421" s="270">
        <f t="shared" si="56"/>
        <v>0</v>
      </c>
      <c r="V421" s="270">
        <f t="shared" si="56"/>
        <v>0</v>
      </c>
      <c r="W421" s="270">
        <f t="shared" si="56"/>
        <v>0</v>
      </c>
      <c r="X421" s="270">
        <f t="shared" si="56"/>
        <v>0</v>
      </c>
      <c r="Y421" s="270">
        <f t="shared" si="56"/>
        <v>0</v>
      </c>
      <c r="Z421" s="271">
        <f t="shared" si="56"/>
        <v>0</v>
      </c>
      <c r="AA421" s="85"/>
      <c r="AB421" s="272">
        <f>AB293</f>
        <v>0</v>
      </c>
      <c r="AC421" s="85"/>
      <c r="AD421" s="272">
        <f>AD293</f>
        <v>0</v>
      </c>
      <c r="AE421" s="85"/>
      <c r="AF421" s="272">
        <f>AF293</f>
        <v>0</v>
      </c>
      <c r="AH421" s="273"/>
    </row>
    <row r="422" spans="2:34" outlineLevel="1">
      <c r="D422" s="108" t="str">
        <f>D416</f>
        <v>Total Redundancy Compensation</v>
      </c>
      <c r="E422" s="110"/>
      <c r="F422" s="164" t="str">
        <f>F416</f>
        <v>£000</v>
      </c>
      <c r="G422" s="96">
        <f>G416</f>
        <v>0</v>
      </c>
      <c r="H422" s="96">
        <f t="shared" ref="H422:Z422" si="57">H416</f>
        <v>0</v>
      </c>
      <c r="I422" s="96">
        <f t="shared" si="57"/>
        <v>0</v>
      </c>
      <c r="J422" s="96">
        <f t="shared" si="57"/>
        <v>0</v>
      </c>
      <c r="K422" s="96">
        <f t="shared" si="57"/>
        <v>0</v>
      </c>
      <c r="L422" s="96">
        <f t="shared" si="57"/>
        <v>0</v>
      </c>
      <c r="M422" s="96">
        <f t="shared" si="57"/>
        <v>0</v>
      </c>
      <c r="N422" s="96">
        <f t="shared" si="57"/>
        <v>0</v>
      </c>
      <c r="O422" s="96">
        <f t="shared" si="57"/>
        <v>0</v>
      </c>
      <c r="P422" s="96">
        <f t="shared" si="57"/>
        <v>0</v>
      </c>
      <c r="Q422" s="96">
        <f t="shared" si="57"/>
        <v>0</v>
      </c>
      <c r="R422" s="96">
        <f t="shared" si="57"/>
        <v>0</v>
      </c>
      <c r="S422" s="96">
        <f t="shared" si="57"/>
        <v>0</v>
      </c>
      <c r="T422" s="96">
        <f t="shared" si="57"/>
        <v>0</v>
      </c>
      <c r="U422" s="96">
        <f t="shared" si="57"/>
        <v>0</v>
      </c>
      <c r="V422" s="96">
        <f t="shared" si="57"/>
        <v>0</v>
      </c>
      <c r="W422" s="96">
        <f t="shared" si="57"/>
        <v>0</v>
      </c>
      <c r="X422" s="96">
        <f t="shared" si="57"/>
        <v>0</v>
      </c>
      <c r="Y422" s="96">
        <f t="shared" si="57"/>
        <v>0</v>
      </c>
      <c r="Z422" s="277">
        <f t="shared" si="57"/>
        <v>0</v>
      </c>
      <c r="AA422" s="85"/>
      <c r="AB422" s="278">
        <f>AB416</f>
        <v>0</v>
      </c>
      <c r="AC422" s="85"/>
      <c r="AD422" s="278">
        <f>AD416</f>
        <v>0</v>
      </c>
      <c r="AE422" s="85"/>
      <c r="AF422" s="278">
        <f>AF416</f>
        <v>0</v>
      </c>
      <c r="AH422" s="279"/>
    </row>
    <row r="423" spans="2:34" outlineLevel="1">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row>
    <row r="424" spans="2:34" outlineLevel="1">
      <c r="D424" s="262" t="str">
        <f>B419</f>
        <v>Total Staff Costs</v>
      </c>
      <c r="E424" s="263"/>
      <c r="F424" s="264" t="str">
        <f>F422</f>
        <v>£000</v>
      </c>
      <c r="G424" s="265">
        <f>SUM(G421:G422)</f>
        <v>0</v>
      </c>
      <c r="H424" s="265">
        <f t="shared" ref="H424:Z424" si="58">SUM(H421:H422)</f>
        <v>0</v>
      </c>
      <c r="I424" s="265">
        <f t="shared" si="58"/>
        <v>0</v>
      </c>
      <c r="J424" s="265">
        <f t="shared" si="58"/>
        <v>0</v>
      </c>
      <c r="K424" s="265">
        <f t="shared" si="58"/>
        <v>0</v>
      </c>
      <c r="L424" s="265">
        <f t="shared" si="58"/>
        <v>0</v>
      </c>
      <c r="M424" s="265">
        <f t="shared" si="58"/>
        <v>0</v>
      </c>
      <c r="N424" s="265">
        <f t="shared" si="58"/>
        <v>0</v>
      </c>
      <c r="O424" s="265">
        <f t="shared" si="58"/>
        <v>0</v>
      </c>
      <c r="P424" s="265">
        <f t="shared" si="58"/>
        <v>0</v>
      </c>
      <c r="Q424" s="265">
        <f t="shared" si="58"/>
        <v>0</v>
      </c>
      <c r="R424" s="265">
        <f t="shared" si="58"/>
        <v>0</v>
      </c>
      <c r="S424" s="265">
        <f t="shared" si="58"/>
        <v>0</v>
      </c>
      <c r="T424" s="265">
        <f t="shared" si="58"/>
        <v>0</v>
      </c>
      <c r="U424" s="265">
        <f t="shared" si="58"/>
        <v>0</v>
      </c>
      <c r="V424" s="265">
        <f t="shared" si="58"/>
        <v>0</v>
      </c>
      <c r="W424" s="265">
        <f t="shared" si="58"/>
        <v>0</v>
      </c>
      <c r="X424" s="265">
        <f t="shared" si="58"/>
        <v>0</v>
      </c>
      <c r="Y424" s="265">
        <f t="shared" si="58"/>
        <v>0</v>
      </c>
      <c r="Z424" s="265">
        <f t="shared" si="58"/>
        <v>0</v>
      </c>
      <c r="AA424" s="85"/>
      <c r="AB424" s="267">
        <f>SUM(AB421:AB422)</f>
        <v>0</v>
      </c>
      <c r="AC424" s="85"/>
      <c r="AD424" s="267">
        <f>SUM(AD421:AD422)</f>
        <v>0</v>
      </c>
      <c r="AE424" s="85"/>
      <c r="AF424" s="267">
        <f>SUM(AF421:AF422)</f>
        <v>0</v>
      </c>
      <c r="AH424" s="268"/>
    </row>
    <row r="427" spans="2:34" ht="16.5">
      <c r="B427" s="5" t="s">
        <v>27</v>
      </c>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row>
  </sheetData>
  <mergeCells count="4">
    <mergeCell ref="D9:E9"/>
    <mergeCell ref="F9:F11"/>
    <mergeCell ref="AH9:AH11"/>
    <mergeCell ref="D10:E11"/>
  </mergeCells>
  <pageMargins left="0.7" right="0.7" top="0.75" bottom="0.75" header="0.3" footer="0.3"/>
  <pageSetup paperSize="9" orientation="portrait" r:id="rId1"/>
  <ignoredErrors>
    <ignoredError sqref="F257 F38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outlinePr summaryBelow="0" summaryRight="0"/>
  </sheetPr>
  <dimension ref="B2:AH1031"/>
  <sheetViews>
    <sheetView showGridLines="0" zoomScale="85" zoomScaleNormal="85" workbookViewId="0">
      <pane xSplit="6" ySplit="12" topLeftCell="G13" activePane="bottomRight" state="frozen"/>
      <selection activeCell="AF1" activeCellId="2" sqref="AB1:AB1048576 AD1:AD1048576 AF1:AF1048576"/>
      <selection pane="topRight" activeCell="AF1" activeCellId="2" sqref="AB1:AB1048576 AD1:AD1048576 AF1:AF1048576"/>
      <selection pane="bottomLeft" activeCell="AF1" activeCellId="2" sqref="AB1:AB1048576 AD1:AD1048576 AF1:AF1048576"/>
      <selection pane="bottomRight" sqref="A1:XFD1048576"/>
    </sheetView>
  </sheetViews>
  <sheetFormatPr defaultRowHeight="12.75" outlineLevelRow="1" outlineLevelCol="1"/>
  <cols>
    <col min="1" max="1" width="2.85546875" style="3" customWidth="1"/>
    <col min="2" max="3" width="3" style="3" customWidth="1"/>
    <col min="4" max="5" width="24.7109375" style="3" customWidth="1"/>
    <col min="6" max="9" width="10.7109375" style="3" customWidth="1"/>
    <col min="10" max="21" width="11.42578125" style="3" customWidth="1"/>
    <col min="22" max="26" width="11.42578125" style="3" customWidth="1" outlineLevel="1"/>
    <col min="27" max="27" width="3.5703125" style="3" customWidth="1"/>
    <col min="28" max="28" width="11.42578125" style="3" customWidth="1"/>
    <col min="29" max="29" width="3.42578125" style="3" customWidth="1"/>
    <col min="30" max="30" width="11.42578125" style="3" customWidth="1"/>
    <col min="31" max="31" width="3.5703125" style="3" customWidth="1"/>
    <col min="32" max="32" width="11.42578125" style="3" customWidth="1"/>
    <col min="33" max="33" width="3.42578125" style="3" customWidth="1"/>
    <col min="34" max="34" width="90.85546875" style="3" customWidth="1"/>
    <col min="35" max="253" width="9.140625" style="3"/>
    <col min="254" max="254" width="2.85546875" style="3" customWidth="1"/>
    <col min="255" max="256" width="2.7109375" style="3" customWidth="1"/>
    <col min="257" max="258" width="24.42578125" style="3" customWidth="1"/>
    <col min="259" max="259" width="14" style="3" bestFit="1" customWidth="1"/>
    <col min="260" max="281" width="10.85546875" style="3" customWidth="1"/>
    <col min="282" max="282" width="3.42578125" style="3" customWidth="1"/>
    <col min="283" max="283" width="13.28515625" style="3" customWidth="1"/>
    <col min="284" max="284" width="3.42578125" style="3" customWidth="1"/>
    <col min="285" max="285" width="13.28515625" style="3" customWidth="1"/>
    <col min="286" max="286" width="3.42578125" style="3" customWidth="1"/>
    <col min="287" max="287" width="13.28515625" style="3" customWidth="1"/>
    <col min="288" max="288" width="3.42578125" style="3" customWidth="1"/>
    <col min="289" max="289" width="167.42578125" style="3" customWidth="1"/>
    <col min="290" max="290" width="67.140625" style="3" bestFit="1" customWidth="1"/>
    <col min="291" max="509" width="9.140625" style="3"/>
    <col min="510" max="510" width="2.85546875" style="3" customWidth="1"/>
    <col min="511" max="512" width="2.7109375" style="3" customWidth="1"/>
    <col min="513" max="514" width="24.42578125" style="3" customWidth="1"/>
    <col min="515" max="515" width="14" style="3" bestFit="1" customWidth="1"/>
    <col min="516" max="537" width="10.85546875" style="3" customWidth="1"/>
    <col min="538" max="538" width="3.42578125" style="3" customWidth="1"/>
    <col min="539" max="539" width="13.28515625" style="3" customWidth="1"/>
    <col min="540" max="540" width="3.42578125" style="3" customWidth="1"/>
    <col min="541" max="541" width="13.28515625" style="3" customWidth="1"/>
    <col min="542" max="542" width="3.42578125" style="3" customWidth="1"/>
    <col min="543" max="543" width="13.28515625" style="3" customWidth="1"/>
    <col min="544" max="544" width="3.42578125" style="3" customWidth="1"/>
    <col min="545" max="545" width="167.42578125" style="3" customWidth="1"/>
    <col min="546" max="546" width="67.140625" style="3" bestFit="1" customWidth="1"/>
    <col min="547" max="765" width="9.140625" style="3"/>
    <col min="766" max="766" width="2.85546875" style="3" customWidth="1"/>
    <col min="767" max="768" width="2.7109375" style="3" customWidth="1"/>
    <col min="769" max="770" width="24.42578125" style="3" customWidth="1"/>
    <col min="771" max="771" width="14" style="3" bestFit="1" customWidth="1"/>
    <col min="772" max="793" width="10.85546875" style="3" customWidth="1"/>
    <col min="794" max="794" width="3.42578125" style="3" customWidth="1"/>
    <col min="795" max="795" width="13.28515625" style="3" customWidth="1"/>
    <col min="796" max="796" width="3.42578125" style="3" customWidth="1"/>
    <col min="797" max="797" width="13.28515625" style="3" customWidth="1"/>
    <col min="798" max="798" width="3.42578125" style="3" customWidth="1"/>
    <col min="799" max="799" width="13.28515625" style="3" customWidth="1"/>
    <col min="800" max="800" width="3.42578125" style="3" customWidth="1"/>
    <col min="801" max="801" width="167.42578125" style="3" customWidth="1"/>
    <col min="802" max="802" width="67.140625" style="3" bestFit="1" customWidth="1"/>
    <col min="803" max="1021" width="9.140625" style="3"/>
    <col min="1022" max="1022" width="2.85546875" style="3" customWidth="1"/>
    <col min="1023" max="1024" width="2.7109375" style="3" customWidth="1"/>
    <col min="1025" max="1026" width="24.42578125" style="3" customWidth="1"/>
    <col min="1027" max="1027" width="14" style="3" bestFit="1" customWidth="1"/>
    <col min="1028" max="1049" width="10.85546875" style="3" customWidth="1"/>
    <col min="1050" max="1050" width="3.42578125" style="3" customWidth="1"/>
    <col min="1051" max="1051" width="13.28515625" style="3" customWidth="1"/>
    <col min="1052" max="1052" width="3.42578125" style="3" customWidth="1"/>
    <col min="1053" max="1053" width="13.28515625" style="3" customWidth="1"/>
    <col min="1054" max="1054" width="3.42578125" style="3" customWidth="1"/>
    <col min="1055" max="1055" width="13.28515625" style="3" customWidth="1"/>
    <col min="1056" max="1056" width="3.42578125" style="3" customWidth="1"/>
    <col min="1057" max="1057" width="167.42578125" style="3" customWidth="1"/>
    <col min="1058" max="1058" width="67.140625" style="3" bestFit="1" customWidth="1"/>
    <col min="1059" max="1277" width="9.140625" style="3"/>
    <col min="1278" max="1278" width="2.85546875" style="3" customWidth="1"/>
    <col min="1279" max="1280" width="2.7109375" style="3" customWidth="1"/>
    <col min="1281" max="1282" width="24.42578125" style="3" customWidth="1"/>
    <col min="1283" max="1283" width="14" style="3" bestFit="1" customWidth="1"/>
    <col min="1284" max="1305" width="10.85546875" style="3" customWidth="1"/>
    <col min="1306" max="1306" width="3.42578125" style="3" customWidth="1"/>
    <col min="1307" max="1307" width="13.28515625" style="3" customWidth="1"/>
    <col min="1308" max="1308" width="3.42578125" style="3" customWidth="1"/>
    <col min="1309" max="1309" width="13.28515625" style="3" customWidth="1"/>
    <col min="1310" max="1310" width="3.42578125" style="3" customWidth="1"/>
    <col min="1311" max="1311" width="13.28515625" style="3" customWidth="1"/>
    <col min="1312" max="1312" width="3.42578125" style="3" customWidth="1"/>
    <col min="1313" max="1313" width="167.42578125" style="3" customWidth="1"/>
    <col min="1314" max="1314" width="67.140625" style="3" bestFit="1" customWidth="1"/>
    <col min="1315" max="1533" width="9.140625" style="3"/>
    <col min="1534" max="1534" width="2.85546875" style="3" customWidth="1"/>
    <col min="1535" max="1536" width="2.7109375" style="3" customWidth="1"/>
    <col min="1537" max="1538" width="24.42578125" style="3" customWidth="1"/>
    <col min="1539" max="1539" width="14" style="3" bestFit="1" customWidth="1"/>
    <col min="1540" max="1561" width="10.85546875" style="3" customWidth="1"/>
    <col min="1562" max="1562" width="3.42578125" style="3" customWidth="1"/>
    <col min="1563" max="1563" width="13.28515625" style="3" customWidth="1"/>
    <col min="1564" max="1564" width="3.42578125" style="3" customWidth="1"/>
    <col min="1565" max="1565" width="13.28515625" style="3" customWidth="1"/>
    <col min="1566" max="1566" width="3.42578125" style="3" customWidth="1"/>
    <col min="1567" max="1567" width="13.28515625" style="3" customWidth="1"/>
    <col min="1568" max="1568" width="3.42578125" style="3" customWidth="1"/>
    <col min="1569" max="1569" width="167.42578125" style="3" customWidth="1"/>
    <col min="1570" max="1570" width="67.140625" style="3" bestFit="1" customWidth="1"/>
    <col min="1571" max="1789" width="9.140625" style="3"/>
    <col min="1790" max="1790" width="2.85546875" style="3" customWidth="1"/>
    <col min="1791" max="1792" width="2.7109375" style="3" customWidth="1"/>
    <col min="1793" max="1794" width="24.42578125" style="3" customWidth="1"/>
    <col min="1795" max="1795" width="14" style="3" bestFit="1" customWidth="1"/>
    <col min="1796" max="1817" width="10.85546875" style="3" customWidth="1"/>
    <col min="1818" max="1818" width="3.42578125" style="3" customWidth="1"/>
    <col min="1819" max="1819" width="13.28515625" style="3" customWidth="1"/>
    <col min="1820" max="1820" width="3.42578125" style="3" customWidth="1"/>
    <col min="1821" max="1821" width="13.28515625" style="3" customWidth="1"/>
    <col min="1822" max="1822" width="3.42578125" style="3" customWidth="1"/>
    <col min="1823" max="1823" width="13.28515625" style="3" customWidth="1"/>
    <col min="1824" max="1824" width="3.42578125" style="3" customWidth="1"/>
    <col min="1825" max="1825" width="167.42578125" style="3" customWidth="1"/>
    <col min="1826" max="1826" width="67.140625" style="3" bestFit="1" customWidth="1"/>
    <col min="1827" max="2045" width="9.140625" style="3"/>
    <col min="2046" max="2046" width="2.85546875" style="3" customWidth="1"/>
    <col min="2047" max="2048" width="2.7109375" style="3" customWidth="1"/>
    <col min="2049" max="2050" width="24.42578125" style="3" customWidth="1"/>
    <col min="2051" max="2051" width="14" style="3" bestFit="1" customWidth="1"/>
    <col min="2052" max="2073" width="10.85546875" style="3" customWidth="1"/>
    <col min="2074" max="2074" width="3.42578125" style="3" customWidth="1"/>
    <col min="2075" max="2075" width="13.28515625" style="3" customWidth="1"/>
    <col min="2076" max="2076" width="3.42578125" style="3" customWidth="1"/>
    <col min="2077" max="2077" width="13.28515625" style="3" customWidth="1"/>
    <col min="2078" max="2078" width="3.42578125" style="3" customWidth="1"/>
    <col min="2079" max="2079" width="13.28515625" style="3" customWidth="1"/>
    <col min="2080" max="2080" width="3.42578125" style="3" customWidth="1"/>
    <col min="2081" max="2081" width="167.42578125" style="3" customWidth="1"/>
    <col min="2082" max="2082" width="67.140625" style="3" bestFit="1" customWidth="1"/>
    <col min="2083" max="2301" width="9.140625" style="3"/>
    <col min="2302" max="2302" width="2.85546875" style="3" customWidth="1"/>
    <col min="2303" max="2304" width="2.7109375" style="3" customWidth="1"/>
    <col min="2305" max="2306" width="24.42578125" style="3" customWidth="1"/>
    <col min="2307" max="2307" width="14" style="3" bestFit="1" customWidth="1"/>
    <col min="2308" max="2329" width="10.85546875" style="3" customWidth="1"/>
    <col min="2330" max="2330" width="3.42578125" style="3" customWidth="1"/>
    <col min="2331" max="2331" width="13.28515625" style="3" customWidth="1"/>
    <col min="2332" max="2332" width="3.42578125" style="3" customWidth="1"/>
    <col min="2333" max="2333" width="13.28515625" style="3" customWidth="1"/>
    <col min="2334" max="2334" width="3.42578125" style="3" customWidth="1"/>
    <col min="2335" max="2335" width="13.28515625" style="3" customWidth="1"/>
    <col min="2336" max="2336" width="3.42578125" style="3" customWidth="1"/>
    <col min="2337" max="2337" width="167.42578125" style="3" customWidth="1"/>
    <col min="2338" max="2338" width="67.140625" style="3" bestFit="1" customWidth="1"/>
    <col min="2339" max="2557" width="9.140625" style="3"/>
    <col min="2558" max="2558" width="2.85546875" style="3" customWidth="1"/>
    <col min="2559" max="2560" width="2.7109375" style="3" customWidth="1"/>
    <col min="2561" max="2562" width="24.42578125" style="3" customWidth="1"/>
    <col min="2563" max="2563" width="14" style="3" bestFit="1" customWidth="1"/>
    <col min="2564" max="2585" width="10.85546875" style="3" customWidth="1"/>
    <col min="2586" max="2586" width="3.42578125" style="3" customWidth="1"/>
    <col min="2587" max="2587" width="13.28515625" style="3" customWidth="1"/>
    <col min="2588" max="2588" width="3.42578125" style="3" customWidth="1"/>
    <col min="2589" max="2589" width="13.28515625" style="3" customWidth="1"/>
    <col min="2590" max="2590" width="3.42578125" style="3" customWidth="1"/>
    <col min="2591" max="2591" width="13.28515625" style="3" customWidth="1"/>
    <col min="2592" max="2592" width="3.42578125" style="3" customWidth="1"/>
    <col min="2593" max="2593" width="167.42578125" style="3" customWidth="1"/>
    <col min="2594" max="2594" width="67.140625" style="3" bestFit="1" customWidth="1"/>
    <col min="2595" max="2813" width="9.140625" style="3"/>
    <col min="2814" max="2814" width="2.85546875" style="3" customWidth="1"/>
    <col min="2815" max="2816" width="2.7109375" style="3" customWidth="1"/>
    <col min="2817" max="2818" width="24.42578125" style="3" customWidth="1"/>
    <col min="2819" max="2819" width="14" style="3" bestFit="1" customWidth="1"/>
    <col min="2820" max="2841" width="10.85546875" style="3" customWidth="1"/>
    <col min="2842" max="2842" width="3.42578125" style="3" customWidth="1"/>
    <col min="2843" max="2843" width="13.28515625" style="3" customWidth="1"/>
    <col min="2844" max="2844" width="3.42578125" style="3" customWidth="1"/>
    <col min="2845" max="2845" width="13.28515625" style="3" customWidth="1"/>
    <col min="2846" max="2846" width="3.42578125" style="3" customWidth="1"/>
    <col min="2847" max="2847" width="13.28515625" style="3" customWidth="1"/>
    <col min="2848" max="2848" width="3.42578125" style="3" customWidth="1"/>
    <col min="2849" max="2849" width="167.42578125" style="3" customWidth="1"/>
    <col min="2850" max="2850" width="67.140625" style="3" bestFit="1" customWidth="1"/>
    <col min="2851" max="3069" width="9.140625" style="3"/>
    <col min="3070" max="3070" width="2.85546875" style="3" customWidth="1"/>
    <col min="3071" max="3072" width="2.7109375" style="3" customWidth="1"/>
    <col min="3073" max="3074" width="24.42578125" style="3" customWidth="1"/>
    <col min="3075" max="3075" width="14" style="3" bestFit="1" customWidth="1"/>
    <col min="3076" max="3097" width="10.85546875" style="3" customWidth="1"/>
    <col min="3098" max="3098" width="3.42578125" style="3" customWidth="1"/>
    <col min="3099" max="3099" width="13.28515625" style="3" customWidth="1"/>
    <col min="3100" max="3100" width="3.42578125" style="3" customWidth="1"/>
    <col min="3101" max="3101" width="13.28515625" style="3" customWidth="1"/>
    <col min="3102" max="3102" width="3.42578125" style="3" customWidth="1"/>
    <col min="3103" max="3103" width="13.28515625" style="3" customWidth="1"/>
    <col min="3104" max="3104" width="3.42578125" style="3" customWidth="1"/>
    <col min="3105" max="3105" width="167.42578125" style="3" customWidth="1"/>
    <col min="3106" max="3106" width="67.140625" style="3" bestFit="1" customWidth="1"/>
    <col min="3107" max="3325" width="9.140625" style="3"/>
    <col min="3326" max="3326" width="2.85546875" style="3" customWidth="1"/>
    <col min="3327" max="3328" width="2.7109375" style="3" customWidth="1"/>
    <col min="3329" max="3330" width="24.42578125" style="3" customWidth="1"/>
    <col min="3331" max="3331" width="14" style="3" bestFit="1" customWidth="1"/>
    <col min="3332" max="3353" width="10.85546875" style="3" customWidth="1"/>
    <col min="3354" max="3354" width="3.42578125" style="3" customWidth="1"/>
    <col min="3355" max="3355" width="13.28515625" style="3" customWidth="1"/>
    <col min="3356" max="3356" width="3.42578125" style="3" customWidth="1"/>
    <col min="3357" max="3357" width="13.28515625" style="3" customWidth="1"/>
    <col min="3358" max="3358" width="3.42578125" style="3" customWidth="1"/>
    <col min="3359" max="3359" width="13.28515625" style="3" customWidth="1"/>
    <col min="3360" max="3360" width="3.42578125" style="3" customWidth="1"/>
    <col min="3361" max="3361" width="167.42578125" style="3" customWidth="1"/>
    <col min="3362" max="3362" width="67.140625" style="3" bestFit="1" customWidth="1"/>
    <col min="3363" max="3581" width="9.140625" style="3"/>
    <col min="3582" max="3582" width="2.85546875" style="3" customWidth="1"/>
    <col min="3583" max="3584" width="2.7109375" style="3" customWidth="1"/>
    <col min="3585" max="3586" width="24.42578125" style="3" customWidth="1"/>
    <col min="3587" max="3587" width="14" style="3" bestFit="1" customWidth="1"/>
    <col min="3588" max="3609" width="10.85546875" style="3" customWidth="1"/>
    <col min="3610" max="3610" width="3.42578125" style="3" customWidth="1"/>
    <col min="3611" max="3611" width="13.28515625" style="3" customWidth="1"/>
    <col min="3612" max="3612" width="3.42578125" style="3" customWidth="1"/>
    <col min="3613" max="3613" width="13.28515625" style="3" customWidth="1"/>
    <col min="3614" max="3614" width="3.42578125" style="3" customWidth="1"/>
    <col min="3615" max="3615" width="13.28515625" style="3" customWidth="1"/>
    <col min="3616" max="3616" width="3.42578125" style="3" customWidth="1"/>
    <col min="3617" max="3617" width="167.42578125" style="3" customWidth="1"/>
    <col min="3618" max="3618" width="67.140625" style="3" bestFit="1" customWidth="1"/>
    <col min="3619" max="3837" width="9.140625" style="3"/>
    <col min="3838" max="3838" width="2.85546875" style="3" customWidth="1"/>
    <col min="3839" max="3840" width="2.7109375" style="3" customWidth="1"/>
    <col min="3841" max="3842" width="24.42578125" style="3" customWidth="1"/>
    <col min="3843" max="3843" width="14" style="3" bestFit="1" customWidth="1"/>
    <col min="3844" max="3865" width="10.85546875" style="3" customWidth="1"/>
    <col min="3866" max="3866" width="3.42578125" style="3" customWidth="1"/>
    <col min="3867" max="3867" width="13.28515625" style="3" customWidth="1"/>
    <col min="3868" max="3868" width="3.42578125" style="3" customWidth="1"/>
    <col min="3869" max="3869" width="13.28515625" style="3" customWidth="1"/>
    <col min="3870" max="3870" width="3.42578125" style="3" customWidth="1"/>
    <col min="3871" max="3871" width="13.28515625" style="3" customWidth="1"/>
    <col min="3872" max="3872" width="3.42578125" style="3" customWidth="1"/>
    <col min="3873" max="3873" width="167.42578125" style="3" customWidth="1"/>
    <col min="3874" max="3874" width="67.140625" style="3" bestFit="1" customWidth="1"/>
    <col min="3875" max="4093" width="9.140625" style="3"/>
    <col min="4094" max="4094" width="2.85546875" style="3" customWidth="1"/>
    <col min="4095" max="4096" width="2.7109375" style="3" customWidth="1"/>
    <col min="4097" max="4098" width="24.42578125" style="3" customWidth="1"/>
    <col min="4099" max="4099" width="14" style="3" bestFit="1" customWidth="1"/>
    <col min="4100" max="4121" width="10.85546875" style="3" customWidth="1"/>
    <col min="4122" max="4122" width="3.42578125" style="3" customWidth="1"/>
    <col min="4123" max="4123" width="13.28515625" style="3" customWidth="1"/>
    <col min="4124" max="4124" width="3.42578125" style="3" customWidth="1"/>
    <col min="4125" max="4125" width="13.28515625" style="3" customWidth="1"/>
    <col min="4126" max="4126" width="3.42578125" style="3" customWidth="1"/>
    <col min="4127" max="4127" width="13.28515625" style="3" customWidth="1"/>
    <col min="4128" max="4128" width="3.42578125" style="3" customWidth="1"/>
    <col min="4129" max="4129" width="167.42578125" style="3" customWidth="1"/>
    <col min="4130" max="4130" width="67.140625" style="3" bestFit="1" customWidth="1"/>
    <col min="4131" max="4349" width="9.140625" style="3"/>
    <col min="4350" max="4350" width="2.85546875" style="3" customWidth="1"/>
    <col min="4351" max="4352" width="2.7109375" style="3" customWidth="1"/>
    <col min="4353" max="4354" width="24.42578125" style="3" customWidth="1"/>
    <col min="4355" max="4355" width="14" style="3" bestFit="1" customWidth="1"/>
    <col min="4356" max="4377" width="10.85546875" style="3" customWidth="1"/>
    <col min="4378" max="4378" width="3.42578125" style="3" customWidth="1"/>
    <col min="4379" max="4379" width="13.28515625" style="3" customWidth="1"/>
    <col min="4380" max="4380" width="3.42578125" style="3" customWidth="1"/>
    <col min="4381" max="4381" width="13.28515625" style="3" customWidth="1"/>
    <col min="4382" max="4382" width="3.42578125" style="3" customWidth="1"/>
    <col min="4383" max="4383" width="13.28515625" style="3" customWidth="1"/>
    <col min="4384" max="4384" width="3.42578125" style="3" customWidth="1"/>
    <col min="4385" max="4385" width="167.42578125" style="3" customWidth="1"/>
    <col min="4386" max="4386" width="67.140625" style="3" bestFit="1" customWidth="1"/>
    <col min="4387" max="4605" width="9.140625" style="3"/>
    <col min="4606" max="4606" width="2.85546875" style="3" customWidth="1"/>
    <col min="4607" max="4608" width="2.7109375" style="3" customWidth="1"/>
    <col min="4609" max="4610" width="24.42578125" style="3" customWidth="1"/>
    <col min="4611" max="4611" width="14" style="3" bestFit="1" customWidth="1"/>
    <col min="4612" max="4633" width="10.85546875" style="3" customWidth="1"/>
    <col min="4634" max="4634" width="3.42578125" style="3" customWidth="1"/>
    <col min="4635" max="4635" width="13.28515625" style="3" customWidth="1"/>
    <col min="4636" max="4636" width="3.42578125" style="3" customWidth="1"/>
    <col min="4637" max="4637" width="13.28515625" style="3" customWidth="1"/>
    <col min="4638" max="4638" width="3.42578125" style="3" customWidth="1"/>
    <col min="4639" max="4639" width="13.28515625" style="3" customWidth="1"/>
    <col min="4640" max="4640" width="3.42578125" style="3" customWidth="1"/>
    <col min="4641" max="4641" width="167.42578125" style="3" customWidth="1"/>
    <col min="4642" max="4642" width="67.140625" style="3" bestFit="1" customWidth="1"/>
    <col min="4643" max="4861" width="9.140625" style="3"/>
    <col min="4862" max="4862" width="2.85546875" style="3" customWidth="1"/>
    <col min="4863" max="4864" width="2.7109375" style="3" customWidth="1"/>
    <col min="4865" max="4866" width="24.42578125" style="3" customWidth="1"/>
    <col min="4867" max="4867" width="14" style="3" bestFit="1" customWidth="1"/>
    <col min="4868" max="4889" width="10.85546875" style="3" customWidth="1"/>
    <col min="4890" max="4890" width="3.42578125" style="3" customWidth="1"/>
    <col min="4891" max="4891" width="13.28515625" style="3" customWidth="1"/>
    <col min="4892" max="4892" width="3.42578125" style="3" customWidth="1"/>
    <col min="4893" max="4893" width="13.28515625" style="3" customWidth="1"/>
    <col min="4894" max="4894" width="3.42578125" style="3" customWidth="1"/>
    <col min="4895" max="4895" width="13.28515625" style="3" customWidth="1"/>
    <col min="4896" max="4896" width="3.42578125" style="3" customWidth="1"/>
    <col min="4897" max="4897" width="167.42578125" style="3" customWidth="1"/>
    <col min="4898" max="4898" width="67.140625" style="3" bestFit="1" customWidth="1"/>
    <col min="4899" max="5117" width="9.140625" style="3"/>
    <col min="5118" max="5118" width="2.85546875" style="3" customWidth="1"/>
    <col min="5119" max="5120" width="2.7109375" style="3" customWidth="1"/>
    <col min="5121" max="5122" width="24.42578125" style="3" customWidth="1"/>
    <col min="5123" max="5123" width="14" style="3" bestFit="1" customWidth="1"/>
    <col min="5124" max="5145" width="10.85546875" style="3" customWidth="1"/>
    <col min="5146" max="5146" width="3.42578125" style="3" customWidth="1"/>
    <col min="5147" max="5147" width="13.28515625" style="3" customWidth="1"/>
    <col min="5148" max="5148" width="3.42578125" style="3" customWidth="1"/>
    <col min="5149" max="5149" width="13.28515625" style="3" customWidth="1"/>
    <col min="5150" max="5150" width="3.42578125" style="3" customWidth="1"/>
    <col min="5151" max="5151" width="13.28515625" style="3" customWidth="1"/>
    <col min="5152" max="5152" width="3.42578125" style="3" customWidth="1"/>
    <col min="5153" max="5153" width="167.42578125" style="3" customWidth="1"/>
    <col min="5154" max="5154" width="67.140625" style="3" bestFit="1" customWidth="1"/>
    <col min="5155" max="5373" width="9.140625" style="3"/>
    <col min="5374" max="5374" width="2.85546875" style="3" customWidth="1"/>
    <col min="5375" max="5376" width="2.7109375" style="3" customWidth="1"/>
    <col min="5377" max="5378" width="24.42578125" style="3" customWidth="1"/>
    <col min="5379" max="5379" width="14" style="3" bestFit="1" customWidth="1"/>
    <col min="5380" max="5401" width="10.85546875" style="3" customWidth="1"/>
    <col min="5402" max="5402" width="3.42578125" style="3" customWidth="1"/>
    <col min="5403" max="5403" width="13.28515625" style="3" customWidth="1"/>
    <col min="5404" max="5404" width="3.42578125" style="3" customWidth="1"/>
    <col min="5405" max="5405" width="13.28515625" style="3" customWidth="1"/>
    <col min="5406" max="5406" width="3.42578125" style="3" customWidth="1"/>
    <col min="5407" max="5407" width="13.28515625" style="3" customWidth="1"/>
    <col min="5408" max="5408" width="3.42578125" style="3" customWidth="1"/>
    <col min="5409" max="5409" width="167.42578125" style="3" customWidth="1"/>
    <col min="5410" max="5410" width="67.140625" style="3" bestFit="1" customWidth="1"/>
    <col min="5411" max="5629" width="9.140625" style="3"/>
    <col min="5630" max="5630" width="2.85546875" style="3" customWidth="1"/>
    <col min="5631" max="5632" width="2.7109375" style="3" customWidth="1"/>
    <col min="5633" max="5634" width="24.42578125" style="3" customWidth="1"/>
    <col min="5635" max="5635" width="14" style="3" bestFit="1" customWidth="1"/>
    <col min="5636" max="5657" width="10.85546875" style="3" customWidth="1"/>
    <col min="5658" max="5658" width="3.42578125" style="3" customWidth="1"/>
    <col min="5659" max="5659" width="13.28515625" style="3" customWidth="1"/>
    <col min="5660" max="5660" width="3.42578125" style="3" customWidth="1"/>
    <col min="5661" max="5661" width="13.28515625" style="3" customWidth="1"/>
    <col min="5662" max="5662" width="3.42578125" style="3" customWidth="1"/>
    <col min="5663" max="5663" width="13.28515625" style="3" customWidth="1"/>
    <col min="5664" max="5664" width="3.42578125" style="3" customWidth="1"/>
    <col min="5665" max="5665" width="167.42578125" style="3" customWidth="1"/>
    <col min="5666" max="5666" width="67.140625" style="3" bestFit="1" customWidth="1"/>
    <col min="5667" max="5885" width="9.140625" style="3"/>
    <col min="5886" max="5886" width="2.85546875" style="3" customWidth="1"/>
    <col min="5887" max="5888" width="2.7109375" style="3" customWidth="1"/>
    <col min="5889" max="5890" width="24.42578125" style="3" customWidth="1"/>
    <col min="5891" max="5891" width="14" style="3" bestFit="1" customWidth="1"/>
    <col min="5892" max="5913" width="10.85546875" style="3" customWidth="1"/>
    <col min="5914" max="5914" width="3.42578125" style="3" customWidth="1"/>
    <col min="5915" max="5915" width="13.28515625" style="3" customWidth="1"/>
    <col min="5916" max="5916" width="3.42578125" style="3" customWidth="1"/>
    <col min="5917" max="5917" width="13.28515625" style="3" customWidth="1"/>
    <col min="5918" max="5918" width="3.42578125" style="3" customWidth="1"/>
    <col min="5919" max="5919" width="13.28515625" style="3" customWidth="1"/>
    <col min="5920" max="5920" width="3.42578125" style="3" customWidth="1"/>
    <col min="5921" max="5921" width="167.42578125" style="3" customWidth="1"/>
    <col min="5922" max="5922" width="67.140625" style="3" bestFit="1" customWidth="1"/>
    <col min="5923" max="6141" width="9.140625" style="3"/>
    <col min="6142" max="6142" width="2.85546875" style="3" customWidth="1"/>
    <col min="6143" max="6144" width="2.7109375" style="3" customWidth="1"/>
    <col min="6145" max="6146" width="24.42578125" style="3" customWidth="1"/>
    <col min="6147" max="6147" width="14" style="3" bestFit="1" customWidth="1"/>
    <col min="6148" max="6169" width="10.85546875" style="3" customWidth="1"/>
    <col min="6170" max="6170" width="3.42578125" style="3" customWidth="1"/>
    <col min="6171" max="6171" width="13.28515625" style="3" customWidth="1"/>
    <col min="6172" max="6172" width="3.42578125" style="3" customWidth="1"/>
    <col min="6173" max="6173" width="13.28515625" style="3" customWidth="1"/>
    <col min="6174" max="6174" width="3.42578125" style="3" customWidth="1"/>
    <col min="6175" max="6175" width="13.28515625" style="3" customWidth="1"/>
    <col min="6176" max="6176" width="3.42578125" style="3" customWidth="1"/>
    <col min="6177" max="6177" width="167.42578125" style="3" customWidth="1"/>
    <col min="6178" max="6178" width="67.140625" style="3" bestFit="1" customWidth="1"/>
    <col min="6179" max="6397" width="9.140625" style="3"/>
    <col min="6398" max="6398" width="2.85546875" style="3" customWidth="1"/>
    <col min="6399" max="6400" width="2.7109375" style="3" customWidth="1"/>
    <col min="6401" max="6402" width="24.42578125" style="3" customWidth="1"/>
    <col min="6403" max="6403" width="14" style="3" bestFit="1" customWidth="1"/>
    <col min="6404" max="6425" width="10.85546875" style="3" customWidth="1"/>
    <col min="6426" max="6426" width="3.42578125" style="3" customWidth="1"/>
    <col min="6427" max="6427" width="13.28515625" style="3" customWidth="1"/>
    <col min="6428" max="6428" width="3.42578125" style="3" customWidth="1"/>
    <col min="6429" max="6429" width="13.28515625" style="3" customWidth="1"/>
    <col min="6430" max="6430" width="3.42578125" style="3" customWidth="1"/>
    <col min="6431" max="6431" width="13.28515625" style="3" customWidth="1"/>
    <col min="6432" max="6432" width="3.42578125" style="3" customWidth="1"/>
    <col min="6433" max="6433" width="167.42578125" style="3" customWidth="1"/>
    <col min="6434" max="6434" width="67.140625" style="3" bestFit="1" customWidth="1"/>
    <col min="6435" max="6653" width="9.140625" style="3"/>
    <col min="6654" max="6654" width="2.85546875" style="3" customWidth="1"/>
    <col min="6655" max="6656" width="2.7109375" style="3" customWidth="1"/>
    <col min="6657" max="6658" width="24.42578125" style="3" customWidth="1"/>
    <col min="6659" max="6659" width="14" style="3" bestFit="1" customWidth="1"/>
    <col min="6660" max="6681" width="10.85546875" style="3" customWidth="1"/>
    <col min="6682" max="6682" width="3.42578125" style="3" customWidth="1"/>
    <col min="6683" max="6683" width="13.28515625" style="3" customWidth="1"/>
    <col min="6684" max="6684" width="3.42578125" style="3" customWidth="1"/>
    <col min="6685" max="6685" width="13.28515625" style="3" customWidth="1"/>
    <col min="6686" max="6686" width="3.42578125" style="3" customWidth="1"/>
    <col min="6687" max="6687" width="13.28515625" style="3" customWidth="1"/>
    <col min="6688" max="6688" width="3.42578125" style="3" customWidth="1"/>
    <col min="6689" max="6689" width="167.42578125" style="3" customWidth="1"/>
    <col min="6690" max="6690" width="67.140625" style="3" bestFit="1" customWidth="1"/>
    <col min="6691" max="6909" width="9.140625" style="3"/>
    <col min="6910" max="6910" width="2.85546875" style="3" customWidth="1"/>
    <col min="6911" max="6912" width="2.7109375" style="3" customWidth="1"/>
    <col min="6913" max="6914" width="24.42578125" style="3" customWidth="1"/>
    <col min="6915" max="6915" width="14" style="3" bestFit="1" customWidth="1"/>
    <col min="6916" max="6937" width="10.85546875" style="3" customWidth="1"/>
    <col min="6938" max="6938" width="3.42578125" style="3" customWidth="1"/>
    <col min="6939" max="6939" width="13.28515625" style="3" customWidth="1"/>
    <col min="6940" max="6940" width="3.42578125" style="3" customWidth="1"/>
    <col min="6941" max="6941" width="13.28515625" style="3" customWidth="1"/>
    <col min="6942" max="6942" width="3.42578125" style="3" customWidth="1"/>
    <col min="6943" max="6943" width="13.28515625" style="3" customWidth="1"/>
    <col min="6944" max="6944" width="3.42578125" style="3" customWidth="1"/>
    <col min="6945" max="6945" width="167.42578125" style="3" customWidth="1"/>
    <col min="6946" max="6946" width="67.140625" style="3" bestFit="1" customWidth="1"/>
    <col min="6947" max="7165" width="9.140625" style="3"/>
    <col min="7166" max="7166" width="2.85546875" style="3" customWidth="1"/>
    <col min="7167" max="7168" width="2.7109375" style="3" customWidth="1"/>
    <col min="7169" max="7170" width="24.42578125" style="3" customWidth="1"/>
    <col min="7171" max="7171" width="14" style="3" bestFit="1" customWidth="1"/>
    <col min="7172" max="7193" width="10.85546875" style="3" customWidth="1"/>
    <col min="7194" max="7194" width="3.42578125" style="3" customWidth="1"/>
    <col min="7195" max="7195" width="13.28515625" style="3" customWidth="1"/>
    <col min="7196" max="7196" width="3.42578125" style="3" customWidth="1"/>
    <col min="7197" max="7197" width="13.28515625" style="3" customWidth="1"/>
    <col min="7198" max="7198" width="3.42578125" style="3" customWidth="1"/>
    <col min="7199" max="7199" width="13.28515625" style="3" customWidth="1"/>
    <col min="7200" max="7200" width="3.42578125" style="3" customWidth="1"/>
    <col min="7201" max="7201" width="167.42578125" style="3" customWidth="1"/>
    <col min="7202" max="7202" width="67.140625" style="3" bestFit="1" customWidth="1"/>
    <col min="7203" max="7421" width="9.140625" style="3"/>
    <col min="7422" max="7422" width="2.85546875" style="3" customWidth="1"/>
    <col min="7423" max="7424" width="2.7109375" style="3" customWidth="1"/>
    <col min="7425" max="7426" width="24.42578125" style="3" customWidth="1"/>
    <col min="7427" max="7427" width="14" style="3" bestFit="1" customWidth="1"/>
    <col min="7428" max="7449" width="10.85546875" style="3" customWidth="1"/>
    <col min="7450" max="7450" width="3.42578125" style="3" customWidth="1"/>
    <col min="7451" max="7451" width="13.28515625" style="3" customWidth="1"/>
    <col min="7452" max="7452" width="3.42578125" style="3" customWidth="1"/>
    <col min="7453" max="7453" width="13.28515625" style="3" customWidth="1"/>
    <col min="7454" max="7454" width="3.42578125" style="3" customWidth="1"/>
    <col min="7455" max="7455" width="13.28515625" style="3" customWidth="1"/>
    <col min="7456" max="7456" width="3.42578125" style="3" customWidth="1"/>
    <col min="7457" max="7457" width="167.42578125" style="3" customWidth="1"/>
    <col min="7458" max="7458" width="67.140625" style="3" bestFit="1" customWidth="1"/>
    <col min="7459" max="7677" width="9.140625" style="3"/>
    <col min="7678" max="7678" width="2.85546875" style="3" customWidth="1"/>
    <col min="7679" max="7680" width="2.7109375" style="3" customWidth="1"/>
    <col min="7681" max="7682" width="24.42578125" style="3" customWidth="1"/>
    <col min="7683" max="7683" width="14" style="3" bestFit="1" customWidth="1"/>
    <col min="7684" max="7705" width="10.85546875" style="3" customWidth="1"/>
    <col min="7706" max="7706" width="3.42578125" style="3" customWidth="1"/>
    <col min="7707" max="7707" width="13.28515625" style="3" customWidth="1"/>
    <col min="7708" max="7708" width="3.42578125" style="3" customWidth="1"/>
    <col min="7709" max="7709" width="13.28515625" style="3" customWidth="1"/>
    <col min="7710" max="7710" width="3.42578125" style="3" customWidth="1"/>
    <col min="7711" max="7711" width="13.28515625" style="3" customWidth="1"/>
    <col min="7712" max="7712" width="3.42578125" style="3" customWidth="1"/>
    <col min="7713" max="7713" width="167.42578125" style="3" customWidth="1"/>
    <col min="7714" max="7714" width="67.140625" style="3" bestFit="1" customWidth="1"/>
    <col min="7715" max="7933" width="9.140625" style="3"/>
    <col min="7934" max="7934" width="2.85546875" style="3" customWidth="1"/>
    <col min="7935" max="7936" width="2.7109375" style="3" customWidth="1"/>
    <col min="7937" max="7938" width="24.42578125" style="3" customWidth="1"/>
    <col min="7939" max="7939" width="14" style="3" bestFit="1" customWidth="1"/>
    <col min="7940" max="7961" width="10.85546875" style="3" customWidth="1"/>
    <col min="7962" max="7962" width="3.42578125" style="3" customWidth="1"/>
    <col min="7963" max="7963" width="13.28515625" style="3" customWidth="1"/>
    <col min="7964" max="7964" width="3.42578125" style="3" customWidth="1"/>
    <col min="7965" max="7965" width="13.28515625" style="3" customWidth="1"/>
    <col min="7966" max="7966" width="3.42578125" style="3" customWidth="1"/>
    <col min="7967" max="7967" width="13.28515625" style="3" customWidth="1"/>
    <col min="7968" max="7968" width="3.42578125" style="3" customWidth="1"/>
    <col min="7969" max="7969" width="167.42578125" style="3" customWidth="1"/>
    <col min="7970" max="7970" width="67.140625" style="3" bestFit="1" customWidth="1"/>
    <col min="7971" max="8189" width="9.140625" style="3"/>
    <col min="8190" max="8190" width="2.85546875" style="3" customWidth="1"/>
    <col min="8191" max="8192" width="2.7109375" style="3" customWidth="1"/>
    <col min="8193" max="8194" width="24.42578125" style="3" customWidth="1"/>
    <col min="8195" max="8195" width="14" style="3" bestFit="1" customWidth="1"/>
    <col min="8196" max="8217" width="10.85546875" style="3" customWidth="1"/>
    <col min="8218" max="8218" width="3.42578125" style="3" customWidth="1"/>
    <col min="8219" max="8219" width="13.28515625" style="3" customWidth="1"/>
    <col min="8220" max="8220" width="3.42578125" style="3" customWidth="1"/>
    <col min="8221" max="8221" width="13.28515625" style="3" customWidth="1"/>
    <col min="8222" max="8222" width="3.42578125" style="3" customWidth="1"/>
    <col min="8223" max="8223" width="13.28515625" style="3" customWidth="1"/>
    <col min="8224" max="8224" width="3.42578125" style="3" customWidth="1"/>
    <col min="8225" max="8225" width="167.42578125" style="3" customWidth="1"/>
    <col min="8226" max="8226" width="67.140625" style="3" bestFit="1" customWidth="1"/>
    <col min="8227" max="8445" width="9.140625" style="3"/>
    <col min="8446" max="8446" width="2.85546875" style="3" customWidth="1"/>
    <col min="8447" max="8448" width="2.7109375" style="3" customWidth="1"/>
    <col min="8449" max="8450" width="24.42578125" style="3" customWidth="1"/>
    <col min="8451" max="8451" width="14" style="3" bestFit="1" customWidth="1"/>
    <col min="8452" max="8473" width="10.85546875" style="3" customWidth="1"/>
    <col min="8474" max="8474" width="3.42578125" style="3" customWidth="1"/>
    <col min="8475" max="8475" width="13.28515625" style="3" customWidth="1"/>
    <col min="8476" max="8476" width="3.42578125" style="3" customWidth="1"/>
    <col min="8477" max="8477" width="13.28515625" style="3" customWidth="1"/>
    <col min="8478" max="8478" width="3.42578125" style="3" customWidth="1"/>
    <col min="8479" max="8479" width="13.28515625" style="3" customWidth="1"/>
    <col min="8480" max="8480" width="3.42578125" style="3" customWidth="1"/>
    <col min="8481" max="8481" width="167.42578125" style="3" customWidth="1"/>
    <col min="8482" max="8482" width="67.140625" style="3" bestFit="1" customWidth="1"/>
    <col min="8483" max="8701" width="9.140625" style="3"/>
    <col min="8702" max="8702" width="2.85546875" style="3" customWidth="1"/>
    <col min="8703" max="8704" width="2.7109375" style="3" customWidth="1"/>
    <col min="8705" max="8706" width="24.42578125" style="3" customWidth="1"/>
    <col min="8707" max="8707" width="14" style="3" bestFit="1" customWidth="1"/>
    <col min="8708" max="8729" width="10.85546875" style="3" customWidth="1"/>
    <col min="8730" max="8730" width="3.42578125" style="3" customWidth="1"/>
    <col min="8731" max="8731" width="13.28515625" style="3" customWidth="1"/>
    <col min="8732" max="8732" width="3.42578125" style="3" customWidth="1"/>
    <col min="8733" max="8733" width="13.28515625" style="3" customWidth="1"/>
    <col min="8734" max="8734" width="3.42578125" style="3" customWidth="1"/>
    <col min="8735" max="8735" width="13.28515625" style="3" customWidth="1"/>
    <col min="8736" max="8736" width="3.42578125" style="3" customWidth="1"/>
    <col min="8737" max="8737" width="167.42578125" style="3" customWidth="1"/>
    <col min="8738" max="8738" width="67.140625" style="3" bestFit="1" customWidth="1"/>
    <col min="8739" max="8957" width="9.140625" style="3"/>
    <col min="8958" max="8958" width="2.85546875" style="3" customWidth="1"/>
    <col min="8959" max="8960" width="2.7109375" style="3" customWidth="1"/>
    <col min="8961" max="8962" width="24.42578125" style="3" customWidth="1"/>
    <col min="8963" max="8963" width="14" style="3" bestFit="1" customWidth="1"/>
    <col min="8964" max="8985" width="10.85546875" style="3" customWidth="1"/>
    <col min="8986" max="8986" width="3.42578125" style="3" customWidth="1"/>
    <col min="8987" max="8987" width="13.28515625" style="3" customWidth="1"/>
    <col min="8988" max="8988" width="3.42578125" style="3" customWidth="1"/>
    <col min="8989" max="8989" width="13.28515625" style="3" customWidth="1"/>
    <col min="8990" max="8990" width="3.42578125" style="3" customWidth="1"/>
    <col min="8991" max="8991" width="13.28515625" style="3" customWidth="1"/>
    <col min="8992" max="8992" width="3.42578125" style="3" customWidth="1"/>
    <col min="8993" max="8993" width="167.42578125" style="3" customWidth="1"/>
    <col min="8994" max="8994" width="67.140625" style="3" bestFit="1" customWidth="1"/>
    <col min="8995" max="9213" width="9.140625" style="3"/>
    <col min="9214" max="9214" width="2.85546875" style="3" customWidth="1"/>
    <col min="9215" max="9216" width="2.7109375" style="3" customWidth="1"/>
    <col min="9217" max="9218" width="24.42578125" style="3" customWidth="1"/>
    <col min="9219" max="9219" width="14" style="3" bestFit="1" customWidth="1"/>
    <col min="9220" max="9241" width="10.85546875" style="3" customWidth="1"/>
    <col min="9242" max="9242" width="3.42578125" style="3" customWidth="1"/>
    <col min="9243" max="9243" width="13.28515625" style="3" customWidth="1"/>
    <col min="9244" max="9244" width="3.42578125" style="3" customWidth="1"/>
    <col min="9245" max="9245" width="13.28515625" style="3" customWidth="1"/>
    <col min="9246" max="9246" width="3.42578125" style="3" customWidth="1"/>
    <col min="9247" max="9247" width="13.28515625" style="3" customWidth="1"/>
    <col min="9248" max="9248" width="3.42578125" style="3" customWidth="1"/>
    <col min="9249" max="9249" width="167.42578125" style="3" customWidth="1"/>
    <col min="9250" max="9250" width="67.140625" style="3" bestFit="1" customWidth="1"/>
    <col min="9251" max="9469" width="9.140625" style="3"/>
    <col min="9470" max="9470" width="2.85546875" style="3" customWidth="1"/>
    <col min="9471" max="9472" width="2.7109375" style="3" customWidth="1"/>
    <col min="9473" max="9474" width="24.42578125" style="3" customWidth="1"/>
    <col min="9475" max="9475" width="14" style="3" bestFit="1" customWidth="1"/>
    <col min="9476" max="9497" width="10.85546875" style="3" customWidth="1"/>
    <col min="9498" max="9498" width="3.42578125" style="3" customWidth="1"/>
    <col min="9499" max="9499" width="13.28515625" style="3" customWidth="1"/>
    <col min="9500" max="9500" width="3.42578125" style="3" customWidth="1"/>
    <col min="9501" max="9501" width="13.28515625" style="3" customWidth="1"/>
    <col min="9502" max="9502" width="3.42578125" style="3" customWidth="1"/>
    <col min="9503" max="9503" width="13.28515625" style="3" customWidth="1"/>
    <col min="9504" max="9504" width="3.42578125" style="3" customWidth="1"/>
    <col min="9505" max="9505" width="167.42578125" style="3" customWidth="1"/>
    <col min="9506" max="9506" width="67.140625" style="3" bestFit="1" customWidth="1"/>
    <col min="9507" max="9725" width="9.140625" style="3"/>
    <col min="9726" max="9726" width="2.85546875" style="3" customWidth="1"/>
    <col min="9727" max="9728" width="2.7109375" style="3" customWidth="1"/>
    <col min="9729" max="9730" width="24.42578125" style="3" customWidth="1"/>
    <col min="9731" max="9731" width="14" style="3" bestFit="1" customWidth="1"/>
    <col min="9732" max="9753" width="10.85546875" style="3" customWidth="1"/>
    <col min="9754" max="9754" width="3.42578125" style="3" customWidth="1"/>
    <col min="9755" max="9755" width="13.28515625" style="3" customWidth="1"/>
    <col min="9756" max="9756" width="3.42578125" style="3" customWidth="1"/>
    <col min="9757" max="9757" width="13.28515625" style="3" customWidth="1"/>
    <col min="9758" max="9758" width="3.42578125" style="3" customWidth="1"/>
    <col min="9759" max="9759" width="13.28515625" style="3" customWidth="1"/>
    <col min="9760" max="9760" width="3.42578125" style="3" customWidth="1"/>
    <col min="9761" max="9761" width="167.42578125" style="3" customWidth="1"/>
    <col min="9762" max="9762" width="67.140625" style="3" bestFit="1" customWidth="1"/>
    <col min="9763" max="9981" width="9.140625" style="3"/>
    <col min="9982" max="9982" width="2.85546875" style="3" customWidth="1"/>
    <col min="9983" max="9984" width="2.7109375" style="3" customWidth="1"/>
    <col min="9985" max="9986" width="24.42578125" style="3" customWidth="1"/>
    <col min="9987" max="9987" width="14" style="3" bestFit="1" customWidth="1"/>
    <col min="9988" max="10009" width="10.85546875" style="3" customWidth="1"/>
    <col min="10010" max="10010" width="3.42578125" style="3" customWidth="1"/>
    <col min="10011" max="10011" width="13.28515625" style="3" customWidth="1"/>
    <col min="10012" max="10012" width="3.42578125" style="3" customWidth="1"/>
    <col min="10013" max="10013" width="13.28515625" style="3" customWidth="1"/>
    <col min="10014" max="10014" width="3.42578125" style="3" customWidth="1"/>
    <col min="10015" max="10015" width="13.28515625" style="3" customWidth="1"/>
    <col min="10016" max="10016" width="3.42578125" style="3" customWidth="1"/>
    <col min="10017" max="10017" width="167.42578125" style="3" customWidth="1"/>
    <col min="10018" max="10018" width="67.140625" style="3" bestFit="1" customWidth="1"/>
    <col min="10019" max="10237" width="9.140625" style="3"/>
    <col min="10238" max="10238" width="2.85546875" style="3" customWidth="1"/>
    <col min="10239" max="10240" width="2.7109375" style="3" customWidth="1"/>
    <col min="10241" max="10242" width="24.42578125" style="3" customWidth="1"/>
    <col min="10243" max="10243" width="14" style="3" bestFit="1" customWidth="1"/>
    <col min="10244" max="10265" width="10.85546875" style="3" customWidth="1"/>
    <col min="10266" max="10266" width="3.42578125" style="3" customWidth="1"/>
    <col min="10267" max="10267" width="13.28515625" style="3" customWidth="1"/>
    <col min="10268" max="10268" width="3.42578125" style="3" customWidth="1"/>
    <col min="10269" max="10269" width="13.28515625" style="3" customWidth="1"/>
    <col min="10270" max="10270" width="3.42578125" style="3" customWidth="1"/>
    <col min="10271" max="10271" width="13.28515625" style="3" customWidth="1"/>
    <col min="10272" max="10272" width="3.42578125" style="3" customWidth="1"/>
    <col min="10273" max="10273" width="167.42578125" style="3" customWidth="1"/>
    <col min="10274" max="10274" width="67.140625" style="3" bestFit="1" customWidth="1"/>
    <col min="10275" max="10493" width="9.140625" style="3"/>
    <col min="10494" max="10494" width="2.85546875" style="3" customWidth="1"/>
    <col min="10495" max="10496" width="2.7109375" style="3" customWidth="1"/>
    <col min="10497" max="10498" width="24.42578125" style="3" customWidth="1"/>
    <col min="10499" max="10499" width="14" style="3" bestFit="1" customWidth="1"/>
    <col min="10500" max="10521" width="10.85546875" style="3" customWidth="1"/>
    <col min="10522" max="10522" width="3.42578125" style="3" customWidth="1"/>
    <col min="10523" max="10523" width="13.28515625" style="3" customWidth="1"/>
    <col min="10524" max="10524" width="3.42578125" style="3" customWidth="1"/>
    <col min="10525" max="10525" width="13.28515625" style="3" customWidth="1"/>
    <col min="10526" max="10526" width="3.42578125" style="3" customWidth="1"/>
    <col min="10527" max="10527" width="13.28515625" style="3" customWidth="1"/>
    <col min="10528" max="10528" width="3.42578125" style="3" customWidth="1"/>
    <col min="10529" max="10529" width="167.42578125" style="3" customWidth="1"/>
    <col min="10530" max="10530" width="67.140625" style="3" bestFit="1" customWidth="1"/>
    <col min="10531" max="10749" width="9.140625" style="3"/>
    <col min="10750" max="10750" width="2.85546875" style="3" customWidth="1"/>
    <col min="10751" max="10752" width="2.7109375" style="3" customWidth="1"/>
    <col min="10753" max="10754" width="24.42578125" style="3" customWidth="1"/>
    <col min="10755" max="10755" width="14" style="3" bestFit="1" customWidth="1"/>
    <col min="10756" max="10777" width="10.85546875" style="3" customWidth="1"/>
    <col min="10778" max="10778" width="3.42578125" style="3" customWidth="1"/>
    <col min="10779" max="10779" width="13.28515625" style="3" customWidth="1"/>
    <col min="10780" max="10780" width="3.42578125" style="3" customWidth="1"/>
    <col min="10781" max="10781" width="13.28515625" style="3" customWidth="1"/>
    <col min="10782" max="10782" width="3.42578125" style="3" customWidth="1"/>
    <col min="10783" max="10783" width="13.28515625" style="3" customWidth="1"/>
    <col min="10784" max="10784" width="3.42578125" style="3" customWidth="1"/>
    <col min="10785" max="10785" width="167.42578125" style="3" customWidth="1"/>
    <col min="10786" max="10786" width="67.140625" style="3" bestFit="1" customWidth="1"/>
    <col min="10787" max="11005" width="9.140625" style="3"/>
    <col min="11006" max="11006" width="2.85546875" style="3" customWidth="1"/>
    <col min="11007" max="11008" width="2.7109375" style="3" customWidth="1"/>
    <col min="11009" max="11010" width="24.42578125" style="3" customWidth="1"/>
    <col min="11011" max="11011" width="14" style="3" bestFit="1" customWidth="1"/>
    <col min="11012" max="11033" width="10.85546875" style="3" customWidth="1"/>
    <col min="11034" max="11034" width="3.42578125" style="3" customWidth="1"/>
    <col min="11035" max="11035" width="13.28515625" style="3" customWidth="1"/>
    <col min="11036" max="11036" width="3.42578125" style="3" customWidth="1"/>
    <col min="11037" max="11037" width="13.28515625" style="3" customWidth="1"/>
    <col min="11038" max="11038" width="3.42578125" style="3" customWidth="1"/>
    <col min="11039" max="11039" width="13.28515625" style="3" customWidth="1"/>
    <col min="11040" max="11040" width="3.42578125" style="3" customWidth="1"/>
    <col min="11041" max="11041" width="167.42578125" style="3" customWidth="1"/>
    <col min="11042" max="11042" width="67.140625" style="3" bestFit="1" customWidth="1"/>
    <col min="11043" max="11261" width="9.140625" style="3"/>
    <col min="11262" max="11262" width="2.85546875" style="3" customWidth="1"/>
    <col min="11263" max="11264" width="2.7109375" style="3" customWidth="1"/>
    <col min="11265" max="11266" width="24.42578125" style="3" customWidth="1"/>
    <col min="11267" max="11267" width="14" style="3" bestFit="1" customWidth="1"/>
    <col min="11268" max="11289" width="10.85546875" style="3" customWidth="1"/>
    <col min="11290" max="11290" width="3.42578125" style="3" customWidth="1"/>
    <col min="11291" max="11291" width="13.28515625" style="3" customWidth="1"/>
    <col min="11292" max="11292" width="3.42578125" style="3" customWidth="1"/>
    <col min="11293" max="11293" width="13.28515625" style="3" customWidth="1"/>
    <col min="11294" max="11294" width="3.42578125" style="3" customWidth="1"/>
    <col min="11295" max="11295" width="13.28515625" style="3" customWidth="1"/>
    <col min="11296" max="11296" width="3.42578125" style="3" customWidth="1"/>
    <col min="11297" max="11297" width="167.42578125" style="3" customWidth="1"/>
    <col min="11298" max="11298" width="67.140625" style="3" bestFit="1" customWidth="1"/>
    <col min="11299" max="11517" width="9.140625" style="3"/>
    <col min="11518" max="11518" width="2.85546875" style="3" customWidth="1"/>
    <col min="11519" max="11520" width="2.7109375" style="3" customWidth="1"/>
    <col min="11521" max="11522" width="24.42578125" style="3" customWidth="1"/>
    <col min="11523" max="11523" width="14" style="3" bestFit="1" customWidth="1"/>
    <col min="11524" max="11545" width="10.85546875" style="3" customWidth="1"/>
    <col min="11546" max="11546" width="3.42578125" style="3" customWidth="1"/>
    <col min="11547" max="11547" width="13.28515625" style="3" customWidth="1"/>
    <col min="11548" max="11548" width="3.42578125" style="3" customWidth="1"/>
    <col min="11549" max="11549" width="13.28515625" style="3" customWidth="1"/>
    <col min="11550" max="11550" width="3.42578125" style="3" customWidth="1"/>
    <col min="11551" max="11551" width="13.28515625" style="3" customWidth="1"/>
    <col min="11552" max="11552" width="3.42578125" style="3" customWidth="1"/>
    <col min="11553" max="11553" width="167.42578125" style="3" customWidth="1"/>
    <col min="11554" max="11554" width="67.140625" style="3" bestFit="1" customWidth="1"/>
    <col min="11555" max="11773" width="9.140625" style="3"/>
    <col min="11774" max="11774" width="2.85546875" style="3" customWidth="1"/>
    <col min="11775" max="11776" width="2.7109375" style="3" customWidth="1"/>
    <col min="11777" max="11778" width="24.42578125" style="3" customWidth="1"/>
    <col min="11779" max="11779" width="14" style="3" bestFit="1" customWidth="1"/>
    <col min="11780" max="11801" width="10.85546875" style="3" customWidth="1"/>
    <col min="11802" max="11802" width="3.42578125" style="3" customWidth="1"/>
    <col min="11803" max="11803" width="13.28515625" style="3" customWidth="1"/>
    <col min="11804" max="11804" width="3.42578125" style="3" customWidth="1"/>
    <col min="11805" max="11805" width="13.28515625" style="3" customWidth="1"/>
    <col min="11806" max="11806" width="3.42578125" style="3" customWidth="1"/>
    <col min="11807" max="11807" width="13.28515625" style="3" customWidth="1"/>
    <col min="11808" max="11808" width="3.42578125" style="3" customWidth="1"/>
    <col min="11809" max="11809" width="167.42578125" style="3" customWidth="1"/>
    <col min="11810" max="11810" width="67.140625" style="3" bestFit="1" customWidth="1"/>
    <col min="11811" max="12029" width="9.140625" style="3"/>
    <col min="12030" max="12030" width="2.85546875" style="3" customWidth="1"/>
    <col min="12031" max="12032" width="2.7109375" style="3" customWidth="1"/>
    <col min="12033" max="12034" width="24.42578125" style="3" customWidth="1"/>
    <col min="12035" max="12035" width="14" style="3" bestFit="1" customWidth="1"/>
    <col min="12036" max="12057" width="10.85546875" style="3" customWidth="1"/>
    <col min="12058" max="12058" width="3.42578125" style="3" customWidth="1"/>
    <col min="12059" max="12059" width="13.28515625" style="3" customWidth="1"/>
    <col min="12060" max="12060" width="3.42578125" style="3" customWidth="1"/>
    <col min="12061" max="12061" width="13.28515625" style="3" customWidth="1"/>
    <col min="12062" max="12062" width="3.42578125" style="3" customWidth="1"/>
    <col min="12063" max="12063" width="13.28515625" style="3" customWidth="1"/>
    <col min="12064" max="12064" width="3.42578125" style="3" customWidth="1"/>
    <col min="12065" max="12065" width="167.42578125" style="3" customWidth="1"/>
    <col min="12066" max="12066" width="67.140625" style="3" bestFit="1" customWidth="1"/>
    <col min="12067" max="12285" width="9.140625" style="3"/>
    <col min="12286" max="12286" width="2.85546875" style="3" customWidth="1"/>
    <col min="12287" max="12288" width="2.7109375" style="3" customWidth="1"/>
    <col min="12289" max="12290" width="24.42578125" style="3" customWidth="1"/>
    <col min="12291" max="12291" width="14" style="3" bestFit="1" customWidth="1"/>
    <col min="12292" max="12313" width="10.85546875" style="3" customWidth="1"/>
    <col min="12314" max="12314" width="3.42578125" style="3" customWidth="1"/>
    <col min="12315" max="12315" width="13.28515625" style="3" customWidth="1"/>
    <col min="12316" max="12316" width="3.42578125" style="3" customWidth="1"/>
    <col min="12317" max="12317" width="13.28515625" style="3" customWidth="1"/>
    <col min="12318" max="12318" width="3.42578125" style="3" customWidth="1"/>
    <col min="12319" max="12319" width="13.28515625" style="3" customWidth="1"/>
    <col min="12320" max="12320" width="3.42578125" style="3" customWidth="1"/>
    <col min="12321" max="12321" width="167.42578125" style="3" customWidth="1"/>
    <col min="12322" max="12322" width="67.140625" style="3" bestFit="1" customWidth="1"/>
    <col min="12323" max="12541" width="9.140625" style="3"/>
    <col min="12542" max="12542" width="2.85546875" style="3" customWidth="1"/>
    <col min="12543" max="12544" width="2.7109375" style="3" customWidth="1"/>
    <col min="12545" max="12546" width="24.42578125" style="3" customWidth="1"/>
    <col min="12547" max="12547" width="14" style="3" bestFit="1" customWidth="1"/>
    <col min="12548" max="12569" width="10.85546875" style="3" customWidth="1"/>
    <col min="12570" max="12570" width="3.42578125" style="3" customWidth="1"/>
    <col min="12571" max="12571" width="13.28515625" style="3" customWidth="1"/>
    <col min="12572" max="12572" width="3.42578125" style="3" customWidth="1"/>
    <col min="12573" max="12573" width="13.28515625" style="3" customWidth="1"/>
    <col min="12574" max="12574" width="3.42578125" style="3" customWidth="1"/>
    <col min="12575" max="12575" width="13.28515625" style="3" customWidth="1"/>
    <col min="12576" max="12576" width="3.42578125" style="3" customWidth="1"/>
    <col min="12577" max="12577" width="167.42578125" style="3" customWidth="1"/>
    <col min="12578" max="12578" width="67.140625" style="3" bestFit="1" customWidth="1"/>
    <col min="12579" max="12797" width="9.140625" style="3"/>
    <col min="12798" max="12798" width="2.85546875" style="3" customWidth="1"/>
    <col min="12799" max="12800" width="2.7109375" style="3" customWidth="1"/>
    <col min="12801" max="12802" width="24.42578125" style="3" customWidth="1"/>
    <col min="12803" max="12803" width="14" style="3" bestFit="1" customWidth="1"/>
    <col min="12804" max="12825" width="10.85546875" style="3" customWidth="1"/>
    <col min="12826" max="12826" width="3.42578125" style="3" customWidth="1"/>
    <col min="12827" max="12827" width="13.28515625" style="3" customWidth="1"/>
    <col min="12828" max="12828" width="3.42578125" style="3" customWidth="1"/>
    <col min="12829" max="12829" width="13.28515625" style="3" customWidth="1"/>
    <col min="12830" max="12830" width="3.42578125" style="3" customWidth="1"/>
    <col min="12831" max="12831" width="13.28515625" style="3" customWidth="1"/>
    <col min="12832" max="12832" width="3.42578125" style="3" customWidth="1"/>
    <col min="12833" max="12833" width="167.42578125" style="3" customWidth="1"/>
    <col min="12834" max="12834" width="67.140625" style="3" bestFit="1" customWidth="1"/>
    <col min="12835" max="13053" width="9.140625" style="3"/>
    <col min="13054" max="13054" width="2.85546875" style="3" customWidth="1"/>
    <col min="13055" max="13056" width="2.7109375" style="3" customWidth="1"/>
    <col min="13057" max="13058" width="24.42578125" style="3" customWidth="1"/>
    <col min="13059" max="13059" width="14" style="3" bestFit="1" customWidth="1"/>
    <col min="13060" max="13081" width="10.85546875" style="3" customWidth="1"/>
    <col min="13082" max="13082" width="3.42578125" style="3" customWidth="1"/>
    <col min="13083" max="13083" width="13.28515625" style="3" customWidth="1"/>
    <col min="13084" max="13084" width="3.42578125" style="3" customWidth="1"/>
    <col min="13085" max="13085" width="13.28515625" style="3" customWidth="1"/>
    <col min="13086" max="13086" width="3.42578125" style="3" customWidth="1"/>
    <col min="13087" max="13087" width="13.28515625" style="3" customWidth="1"/>
    <col min="13088" max="13088" width="3.42578125" style="3" customWidth="1"/>
    <col min="13089" max="13089" width="167.42578125" style="3" customWidth="1"/>
    <col min="13090" max="13090" width="67.140625" style="3" bestFit="1" customWidth="1"/>
    <col min="13091" max="13309" width="9.140625" style="3"/>
    <col min="13310" max="13310" width="2.85546875" style="3" customWidth="1"/>
    <col min="13311" max="13312" width="2.7109375" style="3" customWidth="1"/>
    <col min="13313" max="13314" width="24.42578125" style="3" customWidth="1"/>
    <col min="13315" max="13315" width="14" style="3" bestFit="1" customWidth="1"/>
    <col min="13316" max="13337" width="10.85546875" style="3" customWidth="1"/>
    <col min="13338" max="13338" width="3.42578125" style="3" customWidth="1"/>
    <col min="13339" max="13339" width="13.28515625" style="3" customWidth="1"/>
    <col min="13340" max="13340" width="3.42578125" style="3" customWidth="1"/>
    <col min="13341" max="13341" width="13.28515625" style="3" customWidth="1"/>
    <col min="13342" max="13342" width="3.42578125" style="3" customWidth="1"/>
    <col min="13343" max="13343" width="13.28515625" style="3" customWidth="1"/>
    <col min="13344" max="13344" width="3.42578125" style="3" customWidth="1"/>
    <col min="13345" max="13345" width="167.42578125" style="3" customWidth="1"/>
    <col min="13346" max="13346" width="67.140625" style="3" bestFit="1" customWidth="1"/>
    <col min="13347" max="13565" width="9.140625" style="3"/>
    <col min="13566" max="13566" width="2.85546875" style="3" customWidth="1"/>
    <col min="13567" max="13568" width="2.7109375" style="3" customWidth="1"/>
    <col min="13569" max="13570" width="24.42578125" style="3" customWidth="1"/>
    <col min="13571" max="13571" width="14" style="3" bestFit="1" customWidth="1"/>
    <col min="13572" max="13593" width="10.85546875" style="3" customWidth="1"/>
    <col min="13594" max="13594" width="3.42578125" style="3" customWidth="1"/>
    <col min="13595" max="13595" width="13.28515625" style="3" customWidth="1"/>
    <col min="13596" max="13596" width="3.42578125" style="3" customWidth="1"/>
    <col min="13597" max="13597" width="13.28515625" style="3" customWidth="1"/>
    <col min="13598" max="13598" width="3.42578125" style="3" customWidth="1"/>
    <col min="13599" max="13599" width="13.28515625" style="3" customWidth="1"/>
    <col min="13600" max="13600" width="3.42578125" style="3" customWidth="1"/>
    <col min="13601" max="13601" width="167.42578125" style="3" customWidth="1"/>
    <col min="13602" max="13602" width="67.140625" style="3" bestFit="1" customWidth="1"/>
    <col min="13603" max="13821" width="9.140625" style="3"/>
    <col min="13822" max="13822" width="2.85546875" style="3" customWidth="1"/>
    <col min="13823" max="13824" width="2.7109375" style="3" customWidth="1"/>
    <col min="13825" max="13826" width="24.42578125" style="3" customWidth="1"/>
    <col min="13827" max="13827" width="14" style="3" bestFit="1" customWidth="1"/>
    <col min="13828" max="13849" width="10.85546875" style="3" customWidth="1"/>
    <col min="13850" max="13850" width="3.42578125" style="3" customWidth="1"/>
    <col min="13851" max="13851" width="13.28515625" style="3" customWidth="1"/>
    <col min="13852" max="13852" width="3.42578125" style="3" customWidth="1"/>
    <col min="13853" max="13853" width="13.28515625" style="3" customWidth="1"/>
    <col min="13854" max="13854" width="3.42578125" style="3" customWidth="1"/>
    <col min="13855" max="13855" width="13.28515625" style="3" customWidth="1"/>
    <col min="13856" max="13856" width="3.42578125" style="3" customWidth="1"/>
    <col min="13857" max="13857" width="167.42578125" style="3" customWidth="1"/>
    <col min="13858" max="13858" width="67.140625" style="3" bestFit="1" customWidth="1"/>
    <col min="13859" max="14077" width="9.140625" style="3"/>
    <col min="14078" max="14078" width="2.85546875" style="3" customWidth="1"/>
    <col min="14079" max="14080" width="2.7109375" style="3" customWidth="1"/>
    <col min="14081" max="14082" width="24.42578125" style="3" customWidth="1"/>
    <col min="14083" max="14083" width="14" style="3" bestFit="1" customWidth="1"/>
    <col min="14084" max="14105" width="10.85546875" style="3" customWidth="1"/>
    <col min="14106" max="14106" width="3.42578125" style="3" customWidth="1"/>
    <col min="14107" max="14107" width="13.28515625" style="3" customWidth="1"/>
    <col min="14108" max="14108" width="3.42578125" style="3" customWidth="1"/>
    <col min="14109" max="14109" width="13.28515625" style="3" customWidth="1"/>
    <col min="14110" max="14110" width="3.42578125" style="3" customWidth="1"/>
    <col min="14111" max="14111" width="13.28515625" style="3" customWidth="1"/>
    <col min="14112" max="14112" width="3.42578125" style="3" customWidth="1"/>
    <col min="14113" max="14113" width="167.42578125" style="3" customWidth="1"/>
    <col min="14114" max="14114" width="67.140625" style="3" bestFit="1" customWidth="1"/>
    <col min="14115" max="14333" width="9.140625" style="3"/>
    <col min="14334" max="14334" width="2.85546875" style="3" customWidth="1"/>
    <col min="14335" max="14336" width="2.7109375" style="3" customWidth="1"/>
    <col min="14337" max="14338" width="24.42578125" style="3" customWidth="1"/>
    <col min="14339" max="14339" width="14" style="3" bestFit="1" customWidth="1"/>
    <col min="14340" max="14361" width="10.85546875" style="3" customWidth="1"/>
    <col min="14362" max="14362" width="3.42578125" style="3" customWidth="1"/>
    <col min="14363" max="14363" width="13.28515625" style="3" customWidth="1"/>
    <col min="14364" max="14364" width="3.42578125" style="3" customWidth="1"/>
    <col min="14365" max="14365" width="13.28515625" style="3" customWidth="1"/>
    <col min="14366" max="14366" width="3.42578125" style="3" customWidth="1"/>
    <col min="14367" max="14367" width="13.28515625" style="3" customWidth="1"/>
    <col min="14368" max="14368" width="3.42578125" style="3" customWidth="1"/>
    <col min="14369" max="14369" width="167.42578125" style="3" customWidth="1"/>
    <col min="14370" max="14370" width="67.140625" style="3" bestFit="1" customWidth="1"/>
    <col min="14371" max="14589" width="9.140625" style="3"/>
    <col min="14590" max="14590" width="2.85546875" style="3" customWidth="1"/>
    <col min="14591" max="14592" width="2.7109375" style="3" customWidth="1"/>
    <col min="14593" max="14594" width="24.42578125" style="3" customWidth="1"/>
    <col min="14595" max="14595" width="14" style="3" bestFit="1" customWidth="1"/>
    <col min="14596" max="14617" width="10.85546875" style="3" customWidth="1"/>
    <col min="14618" max="14618" width="3.42578125" style="3" customWidth="1"/>
    <col min="14619" max="14619" width="13.28515625" style="3" customWidth="1"/>
    <col min="14620" max="14620" width="3.42578125" style="3" customWidth="1"/>
    <col min="14621" max="14621" width="13.28515625" style="3" customWidth="1"/>
    <col min="14622" max="14622" width="3.42578125" style="3" customWidth="1"/>
    <col min="14623" max="14623" width="13.28515625" style="3" customWidth="1"/>
    <col min="14624" max="14624" width="3.42578125" style="3" customWidth="1"/>
    <col min="14625" max="14625" width="167.42578125" style="3" customWidth="1"/>
    <col min="14626" max="14626" width="67.140625" style="3" bestFit="1" customWidth="1"/>
    <col min="14627" max="14845" width="9.140625" style="3"/>
    <col min="14846" max="14846" width="2.85546875" style="3" customWidth="1"/>
    <col min="14847" max="14848" width="2.7109375" style="3" customWidth="1"/>
    <col min="14849" max="14850" width="24.42578125" style="3" customWidth="1"/>
    <col min="14851" max="14851" width="14" style="3" bestFit="1" customWidth="1"/>
    <col min="14852" max="14873" width="10.85546875" style="3" customWidth="1"/>
    <col min="14874" max="14874" width="3.42578125" style="3" customWidth="1"/>
    <col min="14875" max="14875" width="13.28515625" style="3" customWidth="1"/>
    <col min="14876" max="14876" width="3.42578125" style="3" customWidth="1"/>
    <col min="14877" max="14877" width="13.28515625" style="3" customWidth="1"/>
    <col min="14878" max="14878" width="3.42578125" style="3" customWidth="1"/>
    <col min="14879" max="14879" width="13.28515625" style="3" customWidth="1"/>
    <col min="14880" max="14880" width="3.42578125" style="3" customWidth="1"/>
    <col min="14881" max="14881" width="167.42578125" style="3" customWidth="1"/>
    <col min="14882" max="14882" width="67.140625" style="3" bestFit="1" customWidth="1"/>
    <col min="14883" max="15101" width="9.140625" style="3"/>
    <col min="15102" max="15102" width="2.85546875" style="3" customWidth="1"/>
    <col min="15103" max="15104" width="2.7109375" style="3" customWidth="1"/>
    <col min="15105" max="15106" width="24.42578125" style="3" customWidth="1"/>
    <col min="15107" max="15107" width="14" style="3" bestFit="1" customWidth="1"/>
    <col min="15108" max="15129" width="10.85546875" style="3" customWidth="1"/>
    <col min="15130" max="15130" width="3.42578125" style="3" customWidth="1"/>
    <col min="15131" max="15131" width="13.28515625" style="3" customWidth="1"/>
    <col min="15132" max="15132" width="3.42578125" style="3" customWidth="1"/>
    <col min="15133" max="15133" width="13.28515625" style="3" customWidth="1"/>
    <col min="15134" max="15134" width="3.42578125" style="3" customWidth="1"/>
    <col min="15135" max="15135" width="13.28515625" style="3" customWidth="1"/>
    <col min="15136" max="15136" width="3.42578125" style="3" customWidth="1"/>
    <col min="15137" max="15137" width="167.42578125" style="3" customWidth="1"/>
    <col min="15138" max="15138" width="67.140625" style="3" bestFit="1" customWidth="1"/>
    <col min="15139" max="15357" width="9.140625" style="3"/>
    <col min="15358" max="15358" width="2.85546875" style="3" customWidth="1"/>
    <col min="15359" max="15360" width="2.7109375" style="3" customWidth="1"/>
    <col min="15361" max="15362" width="24.42578125" style="3" customWidth="1"/>
    <col min="15363" max="15363" width="14" style="3" bestFit="1" customWidth="1"/>
    <col min="15364" max="15385" width="10.85546875" style="3" customWidth="1"/>
    <col min="15386" max="15386" width="3.42578125" style="3" customWidth="1"/>
    <col min="15387" max="15387" width="13.28515625" style="3" customWidth="1"/>
    <col min="15388" max="15388" width="3.42578125" style="3" customWidth="1"/>
    <col min="15389" max="15389" width="13.28515625" style="3" customWidth="1"/>
    <col min="15390" max="15390" width="3.42578125" style="3" customWidth="1"/>
    <col min="15391" max="15391" width="13.28515625" style="3" customWidth="1"/>
    <col min="15392" max="15392" width="3.42578125" style="3" customWidth="1"/>
    <col min="15393" max="15393" width="167.42578125" style="3" customWidth="1"/>
    <col min="15394" max="15394" width="67.140625" style="3" bestFit="1" customWidth="1"/>
    <col min="15395" max="15613" width="9.140625" style="3"/>
    <col min="15614" max="15614" width="2.85546875" style="3" customWidth="1"/>
    <col min="15615" max="15616" width="2.7109375" style="3" customWidth="1"/>
    <col min="15617" max="15618" width="24.42578125" style="3" customWidth="1"/>
    <col min="15619" max="15619" width="14" style="3" bestFit="1" customWidth="1"/>
    <col min="15620" max="15641" width="10.85546875" style="3" customWidth="1"/>
    <col min="15642" max="15642" width="3.42578125" style="3" customWidth="1"/>
    <col min="15643" max="15643" width="13.28515625" style="3" customWidth="1"/>
    <col min="15644" max="15644" width="3.42578125" style="3" customWidth="1"/>
    <col min="15645" max="15645" width="13.28515625" style="3" customWidth="1"/>
    <col min="15646" max="15646" width="3.42578125" style="3" customWidth="1"/>
    <col min="15647" max="15647" width="13.28515625" style="3" customWidth="1"/>
    <col min="15648" max="15648" width="3.42578125" style="3" customWidth="1"/>
    <col min="15649" max="15649" width="167.42578125" style="3" customWidth="1"/>
    <col min="15650" max="15650" width="67.140625" style="3" bestFit="1" customWidth="1"/>
    <col min="15651" max="15869" width="9.140625" style="3"/>
    <col min="15870" max="15870" width="2.85546875" style="3" customWidth="1"/>
    <col min="15871" max="15872" width="2.7109375" style="3" customWidth="1"/>
    <col min="15873" max="15874" width="24.42578125" style="3" customWidth="1"/>
    <col min="15875" max="15875" width="14" style="3" bestFit="1" customWidth="1"/>
    <col min="15876" max="15897" width="10.85546875" style="3" customWidth="1"/>
    <col min="15898" max="15898" width="3.42578125" style="3" customWidth="1"/>
    <col min="15899" max="15899" width="13.28515625" style="3" customWidth="1"/>
    <col min="15900" max="15900" width="3.42578125" style="3" customWidth="1"/>
    <col min="15901" max="15901" width="13.28515625" style="3" customWidth="1"/>
    <col min="15902" max="15902" width="3.42578125" style="3" customWidth="1"/>
    <col min="15903" max="15903" width="13.28515625" style="3" customWidth="1"/>
    <col min="15904" max="15904" width="3.42578125" style="3" customWidth="1"/>
    <col min="15905" max="15905" width="167.42578125" style="3" customWidth="1"/>
    <col min="15906" max="15906" width="67.140625" style="3" bestFit="1" customWidth="1"/>
    <col min="15907" max="16125" width="9.140625" style="3"/>
    <col min="16126" max="16126" width="2.85546875" style="3" customWidth="1"/>
    <col min="16127" max="16128" width="2.7109375" style="3" customWidth="1"/>
    <col min="16129" max="16130" width="24.42578125" style="3" customWidth="1"/>
    <col min="16131" max="16131" width="14" style="3" bestFit="1" customWidth="1"/>
    <col min="16132" max="16153" width="10.85546875" style="3" customWidth="1"/>
    <col min="16154" max="16154" width="3.42578125" style="3" customWidth="1"/>
    <col min="16155" max="16155" width="13.28515625" style="3" customWidth="1"/>
    <col min="16156" max="16156" width="3.42578125" style="3" customWidth="1"/>
    <col min="16157" max="16157" width="13.28515625" style="3" customWidth="1"/>
    <col min="16158" max="16158" width="3.42578125" style="3" customWidth="1"/>
    <col min="16159" max="16159" width="13.28515625" style="3" customWidth="1"/>
    <col min="16160" max="16160" width="3.42578125" style="3" customWidth="1"/>
    <col min="16161" max="16161" width="167.42578125" style="3" customWidth="1"/>
    <col min="16162" max="16162" width="67.140625" style="3" bestFit="1" customWidth="1"/>
    <col min="16163" max="16384" width="9.140625" style="3"/>
  </cols>
  <sheetData>
    <row r="2" spans="2:34">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row>
    <row r="3" spans="2:34">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c r="AG3" s="2"/>
      <c r="AH3" s="2"/>
    </row>
    <row r="4" spans="2:34">
      <c r="B4" s="1" t="str">
        <f>'Template Cover'!B4</f>
        <v>Sheet:</v>
      </c>
      <c r="C4" s="2"/>
      <c r="D4" s="2"/>
      <c r="E4" s="2"/>
      <c r="F4" s="2"/>
      <c r="G4" s="2" t="str">
        <f ca="1">MID(CELL("filename",$A$1),FIND("]",CELL("filename",$A$1))+1,99)</f>
        <v>RS Charges</v>
      </c>
      <c r="H4" s="2"/>
      <c r="I4" s="2"/>
      <c r="J4" s="2"/>
      <c r="K4" s="2"/>
      <c r="L4" s="2"/>
      <c r="M4" s="2"/>
      <c r="N4" s="2"/>
      <c r="O4" s="2"/>
      <c r="P4" s="2"/>
      <c r="Q4" s="2"/>
      <c r="R4" s="2"/>
      <c r="S4" s="2"/>
      <c r="T4" s="2"/>
      <c r="U4" s="2"/>
      <c r="V4" s="2"/>
      <c r="W4" s="2"/>
      <c r="X4" s="2"/>
      <c r="Y4" s="2"/>
      <c r="Z4" s="2"/>
      <c r="AA4" s="2"/>
      <c r="AB4" s="2"/>
      <c r="AC4" s="2"/>
      <c r="AD4" s="2"/>
      <c r="AE4" s="2"/>
      <c r="AF4" s="2"/>
      <c r="AG4" s="2"/>
      <c r="AH4" s="2"/>
    </row>
    <row r="5" spans="2:34">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c r="AG5" s="2"/>
      <c r="AH5" s="2"/>
    </row>
    <row r="6" spans="2:34">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c r="AG6" s="4"/>
      <c r="AH6" s="4"/>
    </row>
    <row r="7" spans="2:34">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c r="AG7" s="2"/>
      <c r="AH7" s="2"/>
    </row>
    <row r="9" spans="2:34" ht="38.25" customHeight="1">
      <c r="D9" s="987" t="str">
        <f>RN_Switch</f>
        <v>Nominal</v>
      </c>
      <c r="E9" s="988"/>
      <c r="F9" s="989"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c r="AH9" s="989" t="s">
        <v>899</v>
      </c>
    </row>
    <row r="10" spans="2:34" ht="25.5">
      <c r="D10" s="990" t="str">
        <f>Option_Switch</f>
        <v>Sc0 : Baseline</v>
      </c>
      <c r="E10" s="991"/>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c r="AH10" s="985"/>
    </row>
    <row r="11" spans="2:34">
      <c r="D11" s="994"/>
      <c r="E11" s="993"/>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c r="AH11" s="986" t="s">
        <v>121</v>
      </c>
    </row>
    <row r="13" spans="2:34" ht="16.5">
      <c r="B13" s="5" t="s">
        <v>936</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5" spans="2:34" ht="15">
      <c r="B15" s="99" t="s">
        <v>937</v>
      </c>
      <c r="C15" s="99"/>
      <c r="D15" s="249"/>
      <c r="E15" s="24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row>
    <row r="16" spans="2:34" outlineLevel="1"/>
    <row r="17" spans="3:34" outlineLevel="1">
      <c r="C17" s="204" t="s">
        <v>938</v>
      </c>
    </row>
    <row r="18" spans="3:34" outlineLevel="1">
      <c r="D18" s="235" t="str">
        <f>'Line Items'!D337</f>
        <v>Class 450 (Desiros - Suburban)</v>
      </c>
      <c r="E18" s="251"/>
      <c r="F18" s="252" t="s">
        <v>939</v>
      </c>
      <c r="G18" s="253"/>
      <c r="H18" s="253"/>
      <c r="I18" s="253"/>
      <c r="J18" s="253"/>
      <c r="K18" s="253"/>
      <c r="L18" s="253"/>
      <c r="M18" s="253"/>
      <c r="N18" s="253"/>
      <c r="O18" s="253"/>
      <c r="P18" s="253"/>
      <c r="Q18" s="253"/>
      <c r="R18" s="253"/>
      <c r="S18" s="253"/>
      <c r="T18" s="253"/>
      <c r="U18" s="253"/>
      <c r="V18" s="253"/>
      <c r="W18" s="253"/>
      <c r="X18" s="253"/>
      <c r="Y18" s="253"/>
      <c r="Z18" s="254"/>
      <c r="AA18" s="85"/>
      <c r="AB18" s="255"/>
      <c r="AC18" s="85"/>
      <c r="AD18" s="255"/>
      <c r="AE18" s="85"/>
      <c r="AF18" s="255"/>
      <c r="AH18" s="291"/>
    </row>
    <row r="19" spans="3:34" outlineLevel="1">
      <c r="D19" s="83" t="str">
        <f>'Line Items'!D338</f>
        <v>Class 444 (Desiros - Mainline)</v>
      </c>
      <c r="E19" s="84"/>
      <c r="F19" s="150" t="str">
        <f t="shared" ref="F19:F49" si="0">F18</f>
        <v>Veh</v>
      </c>
      <c r="G19" s="257"/>
      <c r="H19" s="257"/>
      <c r="I19" s="257"/>
      <c r="J19" s="257"/>
      <c r="K19" s="257"/>
      <c r="L19" s="257"/>
      <c r="M19" s="257"/>
      <c r="N19" s="257"/>
      <c r="O19" s="257"/>
      <c r="P19" s="257"/>
      <c r="Q19" s="257"/>
      <c r="R19" s="257"/>
      <c r="S19" s="257"/>
      <c r="T19" s="257"/>
      <c r="U19" s="257"/>
      <c r="V19" s="257"/>
      <c r="W19" s="257"/>
      <c r="X19" s="257"/>
      <c r="Y19" s="257"/>
      <c r="Z19" s="258"/>
      <c r="AA19" s="85"/>
      <c r="AB19" s="27"/>
      <c r="AC19" s="85"/>
      <c r="AD19" s="27"/>
      <c r="AE19" s="85"/>
      <c r="AF19" s="27"/>
      <c r="AH19" s="287"/>
    </row>
    <row r="20" spans="3:34" outlineLevel="1">
      <c r="D20" s="83" t="str">
        <f>'Line Items'!D339</f>
        <v>Class 455</v>
      </c>
      <c r="E20" s="84"/>
      <c r="F20" s="150" t="str">
        <f t="shared" si="0"/>
        <v>Veh</v>
      </c>
      <c r="G20" s="257"/>
      <c r="H20" s="257"/>
      <c r="I20" s="257"/>
      <c r="J20" s="257"/>
      <c r="K20" s="257"/>
      <c r="L20" s="257"/>
      <c r="M20" s="257"/>
      <c r="N20" s="257"/>
      <c r="O20" s="257"/>
      <c r="P20" s="257"/>
      <c r="Q20" s="257"/>
      <c r="R20" s="257"/>
      <c r="S20" s="257"/>
      <c r="T20" s="257"/>
      <c r="U20" s="257"/>
      <c r="V20" s="257"/>
      <c r="W20" s="257"/>
      <c r="X20" s="257"/>
      <c r="Y20" s="257"/>
      <c r="Z20" s="258"/>
      <c r="AA20" s="85"/>
      <c r="AB20" s="27"/>
      <c r="AC20" s="85"/>
      <c r="AD20" s="27"/>
      <c r="AE20" s="85"/>
      <c r="AF20" s="27"/>
      <c r="AH20" s="287"/>
    </row>
    <row r="21" spans="3:34" outlineLevel="1">
      <c r="D21" s="83" t="str">
        <f>'Line Items'!D340</f>
        <v>Class 158</v>
      </c>
      <c r="E21" s="84"/>
      <c r="F21" s="150" t="str">
        <f t="shared" si="0"/>
        <v>Veh</v>
      </c>
      <c r="G21" s="257"/>
      <c r="H21" s="257"/>
      <c r="I21" s="257"/>
      <c r="J21" s="257"/>
      <c r="K21" s="257"/>
      <c r="L21" s="257"/>
      <c r="M21" s="257"/>
      <c r="N21" s="257"/>
      <c r="O21" s="257"/>
      <c r="P21" s="257"/>
      <c r="Q21" s="257"/>
      <c r="R21" s="257"/>
      <c r="S21" s="257"/>
      <c r="T21" s="257"/>
      <c r="U21" s="257"/>
      <c r="V21" s="257"/>
      <c r="W21" s="257"/>
      <c r="X21" s="257"/>
      <c r="Y21" s="257"/>
      <c r="Z21" s="258"/>
      <c r="AA21" s="85"/>
      <c r="AB21" s="27"/>
      <c r="AC21" s="85"/>
      <c r="AD21" s="27"/>
      <c r="AE21" s="85"/>
      <c r="AF21" s="27"/>
      <c r="AH21" s="287"/>
    </row>
    <row r="22" spans="3:34" outlineLevel="1">
      <c r="D22" s="83" t="str">
        <f>'Line Items'!D341</f>
        <v>Class 159/0</v>
      </c>
      <c r="E22" s="84"/>
      <c r="F22" s="150" t="str">
        <f t="shared" si="0"/>
        <v>Veh</v>
      </c>
      <c r="G22" s="257"/>
      <c r="H22" s="257"/>
      <c r="I22" s="257"/>
      <c r="J22" s="257"/>
      <c r="K22" s="257"/>
      <c r="L22" s="257"/>
      <c r="M22" s="257"/>
      <c r="N22" s="257"/>
      <c r="O22" s="257"/>
      <c r="P22" s="257"/>
      <c r="Q22" s="257"/>
      <c r="R22" s="257"/>
      <c r="S22" s="257"/>
      <c r="T22" s="257"/>
      <c r="U22" s="257"/>
      <c r="V22" s="257"/>
      <c r="W22" s="257"/>
      <c r="X22" s="257"/>
      <c r="Y22" s="257"/>
      <c r="Z22" s="258"/>
      <c r="AA22" s="85"/>
      <c r="AB22" s="27"/>
      <c r="AC22" s="85"/>
      <c r="AD22" s="27"/>
      <c r="AE22" s="85"/>
      <c r="AF22" s="27"/>
      <c r="AH22" s="287"/>
    </row>
    <row r="23" spans="3:34" outlineLevel="1">
      <c r="D23" s="83" t="str">
        <f>'Line Items'!D342</f>
        <v>Class 159/1</v>
      </c>
      <c r="E23" s="84"/>
      <c r="F23" s="150" t="str">
        <f t="shared" si="0"/>
        <v>Veh</v>
      </c>
      <c r="G23" s="257"/>
      <c r="H23" s="257"/>
      <c r="I23" s="257"/>
      <c r="J23" s="257"/>
      <c r="K23" s="257"/>
      <c r="L23" s="257"/>
      <c r="M23" s="257"/>
      <c r="N23" s="257"/>
      <c r="O23" s="257"/>
      <c r="P23" s="257"/>
      <c r="Q23" s="257"/>
      <c r="R23" s="257"/>
      <c r="S23" s="257"/>
      <c r="T23" s="257"/>
      <c r="U23" s="257"/>
      <c r="V23" s="257"/>
      <c r="W23" s="257"/>
      <c r="X23" s="257"/>
      <c r="Y23" s="257"/>
      <c r="Z23" s="258"/>
      <c r="AA23" s="85"/>
      <c r="AB23" s="27"/>
      <c r="AC23" s="85"/>
      <c r="AD23" s="27"/>
      <c r="AE23" s="85"/>
      <c r="AF23" s="27"/>
      <c r="AH23" s="287"/>
    </row>
    <row r="24" spans="3:34" outlineLevel="1">
      <c r="D24" s="83" t="str">
        <f>'Line Items'!D343</f>
        <v>Class 458</v>
      </c>
      <c r="E24" s="84"/>
      <c r="F24" s="150" t="str">
        <f t="shared" si="0"/>
        <v>Veh</v>
      </c>
      <c r="G24" s="257"/>
      <c r="H24" s="257"/>
      <c r="I24" s="257"/>
      <c r="J24" s="257"/>
      <c r="K24" s="257"/>
      <c r="L24" s="257"/>
      <c r="M24" s="257"/>
      <c r="N24" s="257"/>
      <c r="O24" s="257"/>
      <c r="P24" s="257"/>
      <c r="Q24" s="257"/>
      <c r="R24" s="257"/>
      <c r="S24" s="257"/>
      <c r="T24" s="257"/>
      <c r="U24" s="257"/>
      <c r="V24" s="257"/>
      <c r="W24" s="257"/>
      <c r="X24" s="257"/>
      <c r="Y24" s="257"/>
      <c r="Z24" s="258"/>
      <c r="AA24" s="85"/>
      <c r="AB24" s="27"/>
      <c r="AC24" s="85"/>
      <c r="AD24" s="27"/>
      <c r="AE24" s="85"/>
      <c r="AF24" s="27"/>
      <c r="AH24" s="287"/>
    </row>
    <row r="25" spans="3:34" outlineLevel="1">
      <c r="D25" s="83" t="str">
        <f>'Line Items'!D344</f>
        <v>Class 456</v>
      </c>
      <c r="E25" s="84"/>
      <c r="F25" s="150" t="str">
        <f t="shared" si="0"/>
        <v>Veh</v>
      </c>
      <c r="G25" s="257"/>
      <c r="H25" s="257"/>
      <c r="I25" s="257"/>
      <c r="J25" s="257"/>
      <c r="K25" s="257"/>
      <c r="L25" s="257"/>
      <c r="M25" s="257"/>
      <c r="N25" s="257"/>
      <c r="O25" s="257"/>
      <c r="P25" s="257"/>
      <c r="Q25" s="257"/>
      <c r="R25" s="257"/>
      <c r="S25" s="257"/>
      <c r="T25" s="257"/>
      <c r="U25" s="257"/>
      <c r="V25" s="257"/>
      <c r="W25" s="257"/>
      <c r="X25" s="257"/>
      <c r="Y25" s="257"/>
      <c r="Z25" s="258"/>
      <c r="AA25" s="85"/>
      <c r="AB25" s="27"/>
      <c r="AC25" s="85"/>
      <c r="AD25" s="27"/>
      <c r="AE25" s="85"/>
      <c r="AF25" s="27"/>
      <c r="AH25" s="287"/>
    </row>
    <row r="26" spans="3:34" outlineLevel="1">
      <c r="D26" s="83" t="str">
        <f>'Line Items'!D345</f>
        <v>Class 458/5</v>
      </c>
      <c r="E26" s="84"/>
      <c r="F26" s="150" t="str">
        <f t="shared" si="0"/>
        <v>Veh</v>
      </c>
      <c r="G26" s="257"/>
      <c r="H26" s="257"/>
      <c r="I26" s="257"/>
      <c r="J26" s="257"/>
      <c r="K26" s="257"/>
      <c r="L26" s="257"/>
      <c r="M26" s="257"/>
      <c r="N26" s="257"/>
      <c r="O26" s="257"/>
      <c r="P26" s="257"/>
      <c r="Q26" s="257"/>
      <c r="R26" s="257"/>
      <c r="S26" s="257"/>
      <c r="T26" s="257"/>
      <c r="U26" s="257"/>
      <c r="V26" s="257"/>
      <c r="W26" s="257"/>
      <c r="X26" s="257"/>
      <c r="Y26" s="257"/>
      <c r="Z26" s="258"/>
      <c r="AA26" s="85"/>
      <c r="AB26" s="27"/>
      <c r="AC26" s="85"/>
      <c r="AD26" s="27"/>
      <c r="AE26" s="85"/>
      <c r="AF26" s="27"/>
      <c r="AH26" s="287"/>
    </row>
    <row r="27" spans="3:34" outlineLevel="1">
      <c r="D27" s="83" t="str">
        <f>'Line Items'!D346</f>
        <v>Class 707</v>
      </c>
      <c r="E27" s="84"/>
      <c r="F27" s="150" t="str">
        <f t="shared" si="0"/>
        <v>Veh</v>
      </c>
      <c r="G27" s="257"/>
      <c r="H27" s="257"/>
      <c r="I27" s="257"/>
      <c r="J27" s="257"/>
      <c r="K27" s="257"/>
      <c r="L27" s="257"/>
      <c r="M27" s="257"/>
      <c r="N27" s="257"/>
      <c r="O27" s="257"/>
      <c r="P27" s="257"/>
      <c r="Q27" s="257"/>
      <c r="R27" s="257"/>
      <c r="S27" s="257"/>
      <c r="T27" s="257"/>
      <c r="U27" s="257"/>
      <c r="V27" s="257"/>
      <c r="W27" s="257"/>
      <c r="X27" s="257"/>
      <c r="Y27" s="257"/>
      <c r="Z27" s="258"/>
      <c r="AA27" s="85"/>
      <c r="AB27" s="27"/>
      <c r="AC27" s="85"/>
      <c r="AD27" s="27"/>
      <c r="AE27" s="85"/>
      <c r="AF27" s="27"/>
      <c r="AH27" s="287"/>
    </row>
    <row r="28" spans="3:34" outlineLevel="1">
      <c r="D28" s="83" t="str">
        <f>'Line Items'!D347</f>
        <v>[Rolling Stock Line 11]</v>
      </c>
      <c r="E28" s="84"/>
      <c r="F28" s="150" t="str">
        <f t="shared" si="0"/>
        <v>Veh</v>
      </c>
      <c r="G28" s="257"/>
      <c r="H28" s="257"/>
      <c r="I28" s="257"/>
      <c r="J28" s="257"/>
      <c r="K28" s="257"/>
      <c r="L28" s="257"/>
      <c r="M28" s="257"/>
      <c r="N28" s="257"/>
      <c r="O28" s="257"/>
      <c r="P28" s="257"/>
      <c r="Q28" s="257"/>
      <c r="R28" s="257"/>
      <c r="S28" s="257"/>
      <c r="T28" s="257"/>
      <c r="U28" s="257"/>
      <c r="V28" s="257"/>
      <c r="W28" s="257"/>
      <c r="X28" s="257"/>
      <c r="Y28" s="257"/>
      <c r="Z28" s="258"/>
      <c r="AA28" s="85"/>
      <c r="AB28" s="27"/>
      <c r="AC28" s="85"/>
      <c r="AD28" s="27"/>
      <c r="AE28" s="85"/>
      <c r="AF28" s="27"/>
      <c r="AH28" s="305"/>
    </row>
    <row r="29" spans="3:34" outlineLevel="1">
      <c r="D29" s="83" t="str">
        <f>'Line Items'!D348</f>
        <v>[Rolling Stock Line 12]</v>
      </c>
      <c r="E29" s="84"/>
      <c r="F29" s="150" t="str">
        <f t="shared" si="0"/>
        <v>Veh</v>
      </c>
      <c r="G29" s="257"/>
      <c r="H29" s="257"/>
      <c r="I29" s="257"/>
      <c r="J29" s="257"/>
      <c r="K29" s="257"/>
      <c r="L29" s="257"/>
      <c r="M29" s="257"/>
      <c r="N29" s="257"/>
      <c r="O29" s="257"/>
      <c r="P29" s="257"/>
      <c r="Q29" s="257"/>
      <c r="R29" s="257"/>
      <c r="S29" s="257"/>
      <c r="T29" s="257"/>
      <c r="U29" s="257"/>
      <c r="V29" s="257"/>
      <c r="W29" s="257"/>
      <c r="X29" s="257"/>
      <c r="Y29" s="257"/>
      <c r="Z29" s="258"/>
      <c r="AA29" s="85"/>
      <c r="AB29" s="27"/>
      <c r="AC29" s="85"/>
      <c r="AD29" s="27"/>
      <c r="AE29" s="85"/>
      <c r="AF29" s="27"/>
      <c r="AH29" s="305"/>
    </row>
    <row r="30" spans="3:34" outlineLevel="1">
      <c r="D30" s="83" t="str">
        <f>'Line Items'!D349</f>
        <v>[Rolling Stock Line 13]</v>
      </c>
      <c r="E30" s="84"/>
      <c r="F30" s="150" t="str">
        <f t="shared" si="0"/>
        <v>Veh</v>
      </c>
      <c r="G30" s="257"/>
      <c r="H30" s="257"/>
      <c r="I30" s="257"/>
      <c r="J30" s="257"/>
      <c r="K30" s="257"/>
      <c r="L30" s="257"/>
      <c r="M30" s="257"/>
      <c r="N30" s="257"/>
      <c r="O30" s="257"/>
      <c r="P30" s="257"/>
      <c r="Q30" s="257"/>
      <c r="R30" s="257"/>
      <c r="S30" s="257"/>
      <c r="T30" s="257"/>
      <c r="U30" s="257"/>
      <c r="V30" s="257"/>
      <c r="W30" s="257"/>
      <c r="X30" s="257"/>
      <c r="Y30" s="257"/>
      <c r="Z30" s="258"/>
      <c r="AA30" s="85"/>
      <c r="AB30" s="27"/>
      <c r="AC30" s="85"/>
      <c r="AD30" s="27"/>
      <c r="AE30" s="85"/>
      <c r="AF30" s="27"/>
      <c r="AH30" s="305"/>
    </row>
    <row r="31" spans="3:34" outlineLevel="1">
      <c r="D31" s="83" t="str">
        <f>'Line Items'!D350</f>
        <v>[Rolling Stock Line 14]</v>
      </c>
      <c r="E31" s="84"/>
      <c r="F31" s="150" t="str">
        <f t="shared" si="0"/>
        <v>Veh</v>
      </c>
      <c r="G31" s="257"/>
      <c r="H31" s="257"/>
      <c r="I31" s="257"/>
      <c r="J31" s="257"/>
      <c r="K31" s="257"/>
      <c r="L31" s="257"/>
      <c r="M31" s="257"/>
      <c r="N31" s="257"/>
      <c r="O31" s="257"/>
      <c r="P31" s="257"/>
      <c r="Q31" s="257"/>
      <c r="R31" s="257"/>
      <c r="S31" s="257"/>
      <c r="T31" s="257"/>
      <c r="U31" s="257"/>
      <c r="V31" s="257"/>
      <c r="W31" s="257"/>
      <c r="X31" s="257"/>
      <c r="Y31" s="257"/>
      <c r="Z31" s="258"/>
      <c r="AA31" s="85"/>
      <c r="AB31" s="27"/>
      <c r="AC31" s="85"/>
      <c r="AD31" s="27"/>
      <c r="AE31" s="85"/>
      <c r="AF31" s="27"/>
      <c r="AH31" s="305"/>
    </row>
    <row r="32" spans="3:34" outlineLevel="1">
      <c r="D32" s="83" t="str">
        <f>'Line Items'!D351</f>
        <v>[Rolling Stock Line 15]</v>
      </c>
      <c r="E32" s="84"/>
      <c r="F32" s="150" t="str">
        <f t="shared" si="0"/>
        <v>Veh</v>
      </c>
      <c r="G32" s="257"/>
      <c r="H32" s="257"/>
      <c r="I32" s="257"/>
      <c r="J32" s="257"/>
      <c r="K32" s="257"/>
      <c r="L32" s="257"/>
      <c r="M32" s="257"/>
      <c r="N32" s="257"/>
      <c r="O32" s="257"/>
      <c r="P32" s="257"/>
      <c r="Q32" s="257"/>
      <c r="R32" s="257"/>
      <c r="S32" s="257"/>
      <c r="T32" s="257"/>
      <c r="U32" s="257"/>
      <c r="V32" s="257"/>
      <c r="W32" s="257"/>
      <c r="X32" s="257"/>
      <c r="Y32" s="257"/>
      <c r="Z32" s="258"/>
      <c r="AA32" s="85"/>
      <c r="AB32" s="27"/>
      <c r="AC32" s="85"/>
      <c r="AD32" s="27"/>
      <c r="AE32" s="85"/>
      <c r="AF32" s="27"/>
      <c r="AH32" s="305"/>
    </row>
    <row r="33" spans="4:34" outlineLevel="1">
      <c r="D33" s="83" t="str">
        <f>'Line Items'!D352</f>
        <v>[Rolling Stock Line 16]</v>
      </c>
      <c r="E33" s="84"/>
      <c r="F33" s="150" t="str">
        <f t="shared" si="0"/>
        <v>Veh</v>
      </c>
      <c r="G33" s="257"/>
      <c r="H33" s="257"/>
      <c r="I33" s="257"/>
      <c r="J33" s="257"/>
      <c r="K33" s="257"/>
      <c r="L33" s="257"/>
      <c r="M33" s="257"/>
      <c r="N33" s="257"/>
      <c r="O33" s="257"/>
      <c r="P33" s="257"/>
      <c r="Q33" s="257"/>
      <c r="R33" s="257"/>
      <c r="S33" s="257"/>
      <c r="T33" s="257"/>
      <c r="U33" s="257"/>
      <c r="V33" s="257"/>
      <c r="W33" s="257"/>
      <c r="X33" s="257"/>
      <c r="Y33" s="257"/>
      <c r="Z33" s="258"/>
      <c r="AA33" s="85"/>
      <c r="AB33" s="27"/>
      <c r="AC33" s="85"/>
      <c r="AD33" s="27"/>
      <c r="AE33" s="85"/>
      <c r="AF33" s="27"/>
      <c r="AH33" s="305"/>
    </row>
    <row r="34" spans="4:34" outlineLevel="1">
      <c r="D34" s="83" t="str">
        <f>'Line Items'!D353</f>
        <v>[Rolling Stock Line 17]</v>
      </c>
      <c r="E34" s="84"/>
      <c r="F34" s="150" t="str">
        <f t="shared" si="0"/>
        <v>Veh</v>
      </c>
      <c r="G34" s="257"/>
      <c r="H34" s="257"/>
      <c r="I34" s="257"/>
      <c r="J34" s="257"/>
      <c r="K34" s="257"/>
      <c r="L34" s="257"/>
      <c r="M34" s="257"/>
      <c r="N34" s="257"/>
      <c r="O34" s="257"/>
      <c r="P34" s="257"/>
      <c r="Q34" s="257"/>
      <c r="R34" s="257"/>
      <c r="S34" s="257"/>
      <c r="T34" s="257"/>
      <c r="U34" s="257"/>
      <c r="V34" s="257"/>
      <c r="W34" s="257"/>
      <c r="X34" s="257"/>
      <c r="Y34" s="257"/>
      <c r="Z34" s="258"/>
      <c r="AA34" s="85"/>
      <c r="AB34" s="27"/>
      <c r="AC34" s="85"/>
      <c r="AD34" s="27"/>
      <c r="AE34" s="85"/>
      <c r="AF34" s="27"/>
      <c r="AH34" s="305"/>
    </row>
    <row r="35" spans="4:34" outlineLevel="1">
      <c r="D35" s="83" t="str">
        <f>'Line Items'!D354</f>
        <v>[Rolling Stock Line 18]</v>
      </c>
      <c r="E35" s="84"/>
      <c r="F35" s="150" t="str">
        <f t="shared" si="0"/>
        <v>Veh</v>
      </c>
      <c r="G35" s="257"/>
      <c r="H35" s="257"/>
      <c r="I35" s="257"/>
      <c r="J35" s="257"/>
      <c r="K35" s="257"/>
      <c r="L35" s="257"/>
      <c r="M35" s="257"/>
      <c r="N35" s="257"/>
      <c r="O35" s="257"/>
      <c r="P35" s="257"/>
      <c r="Q35" s="257"/>
      <c r="R35" s="257"/>
      <c r="S35" s="257"/>
      <c r="T35" s="257"/>
      <c r="U35" s="257"/>
      <c r="V35" s="257"/>
      <c r="W35" s="257"/>
      <c r="X35" s="257"/>
      <c r="Y35" s="257"/>
      <c r="Z35" s="258"/>
      <c r="AA35" s="85"/>
      <c r="AB35" s="27"/>
      <c r="AC35" s="85"/>
      <c r="AD35" s="27"/>
      <c r="AE35" s="85"/>
      <c r="AF35" s="27"/>
      <c r="AH35" s="305"/>
    </row>
    <row r="36" spans="4:34" outlineLevel="1">
      <c r="D36" s="83" t="str">
        <f>'Line Items'!D355</f>
        <v>[Rolling Stock Line 19]</v>
      </c>
      <c r="E36" s="84"/>
      <c r="F36" s="150" t="str">
        <f t="shared" si="0"/>
        <v>Veh</v>
      </c>
      <c r="G36" s="257"/>
      <c r="H36" s="257"/>
      <c r="I36" s="257"/>
      <c r="J36" s="257"/>
      <c r="K36" s="257"/>
      <c r="L36" s="257"/>
      <c r="M36" s="257"/>
      <c r="N36" s="257"/>
      <c r="O36" s="257"/>
      <c r="P36" s="257"/>
      <c r="Q36" s="257"/>
      <c r="R36" s="257"/>
      <c r="S36" s="257"/>
      <c r="T36" s="257"/>
      <c r="U36" s="257"/>
      <c r="V36" s="257"/>
      <c r="W36" s="257"/>
      <c r="X36" s="257"/>
      <c r="Y36" s="257"/>
      <c r="Z36" s="258"/>
      <c r="AA36" s="85"/>
      <c r="AB36" s="27"/>
      <c r="AC36" s="85"/>
      <c r="AD36" s="27"/>
      <c r="AE36" s="85"/>
      <c r="AF36" s="27"/>
      <c r="AH36" s="305"/>
    </row>
    <row r="37" spans="4:34" outlineLevel="1">
      <c r="D37" s="83" t="str">
        <f>'Line Items'!D356</f>
        <v>[Rolling Stock Line 20]</v>
      </c>
      <c r="E37" s="84"/>
      <c r="F37" s="150" t="str">
        <f t="shared" si="0"/>
        <v>Veh</v>
      </c>
      <c r="G37" s="257"/>
      <c r="H37" s="257"/>
      <c r="I37" s="257"/>
      <c r="J37" s="257"/>
      <c r="K37" s="257"/>
      <c r="L37" s="257"/>
      <c r="M37" s="257"/>
      <c r="N37" s="257"/>
      <c r="O37" s="257"/>
      <c r="P37" s="257"/>
      <c r="Q37" s="257"/>
      <c r="R37" s="257"/>
      <c r="S37" s="257"/>
      <c r="T37" s="257"/>
      <c r="U37" s="257"/>
      <c r="V37" s="257"/>
      <c r="W37" s="257"/>
      <c r="X37" s="257"/>
      <c r="Y37" s="257"/>
      <c r="Z37" s="258"/>
      <c r="AA37" s="85"/>
      <c r="AB37" s="27"/>
      <c r="AC37" s="85"/>
      <c r="AD37" s="27"/>
      <c r="AE37" s="85"/>
      <c r="AF37" s="27"/>
      <c r="AH37" s="305"/>
    </row>
    <row r="38" spans="4:34" outlineLevel="1">
      <c r="D38" s="83" t="str">
        <f>'Line Items'!D357</f>
        <v>[Rolling Stock Line 21]</v>
      </c>
      <c r="E38" s="84"/>
      <c r="F38" s="150" t="str">
        <f t="shared" si="0"/>
        <v>Veh</v>
      </c>
      <c r="G38" s="257"/>
      <c r="H38" s="257"/>
      <c r="I38" s="257"/>
      <c r="J38" s="257"/>
      <c r="K38" s="257"/>
      <c r="L38" s="257"/>
      <c r="M38" s="257"/>
      <c r="N38" s="257"/>
      <c r="O38" s="257"/>
      <c r="P38" s="257"/>
      <c r="Q38" s="257"/>
      <c r="R38" s="257"/>
      <c r="S38" s="257"/>
      <c r="T38" s="257"/>
      <c r="U38" s="257"/>
      <c r="V38" s="257"/>
      <c r="W38" s="257"/>
      <c r="X38" s="257"/>
      <c r="Y38" s="257"/>
      <c r="Z38" s="258"/>
      <c r="AA38" s="85"/>
      <c r="AB38" s="27"/>
      <c r="AC38" s="85"/>
      <c r="AD38" s="27"/>
      <c r="AE38" s="85"/>
      <c r="AF38" s="27"/>
      <c r="AH38" s="305"/>
    </row>
    <row r="39" spans="4:34" outlineLevel="1">
      <c r="D39" s="83" t="str">
        <f>'Line Items'!D358</f>
        <v>[Rolling Stock Line 22]</v>
      </c>
      <c r="E39" s="84"/>
      <c r="F39" s="150" t="str">
        <f t="shared" si="0"/>
        <v>Veh</v>
      </c>
      <c r="G39" s="257"/>
      <c r="H39" s="257"/>
      <c r="I39" s="257"/>
      <c r="J39" s="257"/>
      <c r="K39" s="257"/>
      <c r="L39" s="257"/>
      <c r="M39" s="257"/>
      <c r="N39" s="257"/>
      <c r="O39" s="257"/>
      <c r="P39" s="257"/>
      <c r="Q39" s="257"/>
      <c r="R39" s="257"/>
      <c r="S39" s="257"/>
      <c r="T39" s="257"/>
      <c r="U39" s="257"/>
      <c r="V39" s="257"/>
      <c r="W39" s="257"/>
      <c r="X39" s="257"/>
      <c r="Y39" s="257"/>
      <c r="Z39" s="258"/>
      <c r="AA39" s="85"/>
      <c r="AB39" s="27"/>
      <c r="AC39" s="85"/>
      <c r="AD39" s="27"/>
      <c r="AE39" s="85"/>
      <c r="AF39" s="27"/>
      <c r="AH39" s="305"/>
    </row>
    <row r="40" spans="4:34" outlineLevel="1">
      <c r="D40" s="83" t="str">
        <f>'Line Items'!D359</f>
        <v>[Rolling Stock Line 23]</v>
      </c>
      <c r="E40" s="84"/>
      <c r="F40" s="150" t="str">
        <f t="shared" si="0"/>
        <v>Veh</v>
      </c>
      <c r="G40" s="257"/>
      <c r="H40" s="257"/>
      <c r="I40" s="257"/>
      <c r="J40" s="257"/>
      <c r="K40" s="257"/>
      <c r="L40" s="257"/>
      <c r="M40" s="257"/>
      <c r="N40" s="257"/>
      <c r="O40" s="257"/>
      <c r="P40" s="257"/>
      <c r="Q40" s="257"/>
      <c r="R40" s="257"/>
      <c r="S40" s="257"/>
      <c r="T40" s="257"/>
      <c r="U40" s="257"/>
      <c r="V40" s="257"/>
      <c r="W40" s="257"/>
      <c r="X40" s="257"/>
      <c r="Y40" s="257"/>
      <c r="Z40" s="258"/>
      <c r="AA40" s="85"/>
      <c r="AB40" s="27"/>
      <c r="AC40" s="85"/>
      <c r="AD40" s="27"/>
      <c r="AE40" s="85"/>
      <c r="AF40" s="27"/>
      <c r="AH40" s="305"/>
    </row>
    <row r="41" spans="4:34" outlineLevel="1">
      <c r="D41" s="83" t="str">
        <f>'Line Items'!D360</f>
        <v>[Rolling Stock Line 24]</v>
      </c>
      <c r="E41" s="84"/>
      <c r="F41" s="150" t="str">
        <f t="shared" si="0"/>
        <v>Veh</v>
      </c>
      <c r="G41" s="257"/>
      <c r="H41" s="257"/>
      <c r="I41" s="257"/>
      <c r="J41" s="257"/>
      <c r="K41" s="257"/>
      <c r="L41" s="257"/>
      <c r="M41" s="257"/>
      <c r="N41" s="257"/>
      <c r="O41" s="257"/>
      <c r="P41" s="257"/>
      <c r="Q41" s="257"/>
      <c r="R41" s="257"/>
      <c r="S41" s="257"/>
      <c r="T41" s="257"/>
      <c r="U41" s="257"/>
      <c r="V41" s="257"/>
      <c r="W41" s="257"/>
      <c r="X41" s="257"/>
      <c r="Y41" s="257"/>
      <c r="Z41" s="258"/>
      <c r="AA41" s="85"/>
      <c r="AB41" s="27"/>
      <c r="AC41" s="85"/>
      <c r="AD41" s="27"/>
      <c r="AE41" s="85"/>
      <c r="AF41" s="27"/>
      <c r="AH41" s="305"/>
    </row>
    <row r="42" spans="4:34" outlineLevel="1">
      <c r="D42" s="83" t="str">
        <f>'Line Items'!D361</f>
        <v>[Rolling Stock Line 25]</v>
      </c>
      <c r="E42" s="84"/>
      <c r="F42" s="150" t="str">
        <f t="shared" si="0"/>
        <v>Veh</v>
      </c>
      <c r="G42" s="257"/>
      <c r="H42" s="257"/>
      <c r="I42" s="257"/>
      <c r="J42" s="257"/>
      <c r="K42" s="257"/>
      <c r="L42" s="257"/>
      <c r="M42" s="257"/>
      <c r="N42" s="257"/>
      <c r="O42" s="257"/>
      <c r="P42" s="257"/>
      <c r="Q42" s="257"/>
      <c r="R42" s="257"/>
      <c r="S42" s="257"/>
      <c r="T42" s="257"/>
      <c r="U42" s="257"/>
      <c r="V42" s="257"/>
      <c r="W42" s="257"/>
      <c r="X42" s="257"/>
      <c r="Y42" s="257"/>
      <c r="Z42" s="258"/>
      <c r="AA42" s="85"/>
      <c r="AB42" s="27"/>
      <c r="AC42" s="85"/>
      <c r="AD42" s="27"/>
      <c r="AE42" s="85"/>
      <c r="AF42" s="27"/>
      <c r="AH42" s="305"/>
    </row>
    <row r="43" spans="4:34" outlineLevel="1">
      <c r="D43" s="83" t="str">
        <f>'Line Items'!D362</f>
        <v>[Rolling Stock Line 26]</v>
      </c>
      <c r="E43" s="84"/>
      <c r="F43" s="150" t="str">
        <f t="shared" si="0"/>
        <v>Veh</v>
      </c>
      <c r="G43" s="257"/>
      <c r="H43" s="257"/>
      <c r="I43" s="257"/>
      <c r="J43" s="257"/>
      <c r="K43" s="257"/>
      <c r="L43" s="257"/>
      <c r="M43" s="257"/>
      <c r="N43" s="257"/>
      <c r="O43" s="257"/>
      <c r="P43" s="257"/>
      <c r="Q43" s="257"/>
      <c r="R43" s="257"/>
      <c r="S43" s="257"/>
      <c r="T43" s="257"/>
      <c r="U43" s="257"/>
      <c r="V43" s="257"/>
      <c r="W43" s="257"/>
      <c r="X43" s="257"/>
      <c r="Y43" s="257"/>
      <c r="Z43" s="258"/>
      <c r="AA43" s="85"/>
      <c r="AB43" s="27"/>
      <c r="AC43" s="85"/>
      <c r="AD43" s="27"/>
      <c r="AE43" s="85"/>
      <c r="AF43" s="27"/>
      <c r="AH43" s="305"/>
    </row>
    <row r="44" spans="4:34" outlineLevel="1">
      <c r="D44" s="83" t="str">
        <f>'Line Items'!D363</f>
        <v>[Rolling Stock Line 27]</v>
      </c>
      <c r="E44" s="84"/>
      <c r="F44" s="150" t="str">
        <f t="shared" si="0"/>
        <v>Veh</v>
      </c>
      <c r="G44" s="257"/>
      <c r="H44" s="257"/>
      <c r="I44" s="257"/>
      <c r="J44" s="257"/>
      <c r="K44" s="257"/>
      <c r="L44" s="257"/>
      <c r="M44" s="257"/>
      <c r="N44" s="257"/>
      <c r="O44" s="257"/>
      <c r="P44" s="257"/>
      <c r="Q44" s="257"/>
      <c r="R44" s="257"/>
      <c r="S44" s="257"/>
      <c r="T44" s="257"/>
      <c r="U44" s="257"/>
      <c r="V44" s="257"/>
      <c r="W44" s="257"/>
      <c r="X44" s="257"/>
      <c r="Y44" s="257"/>
      <c r="Z44" s="258"/>
      <c r="AA44" s="85"/>
      <c r="AB44" s="27"/>
      <c r="AC44" s="85"/>
      <c r="AD44" s="27"/>
      <c r="AE44" s="85"/>
      <c r="AF44" s="27"/>
      <c r="AH44" s="305"/>
    </row>
    <row r="45" spans="4:34" outlineLevel="1">
      <c r="D45" s="83" t="str">
        <f>'Line Items'!D364</f>
        <v>[Rolling Stock Line 28]</v>
      </c>
      <c r="E45" s="84"/>
      <c r="F45" s="150" t="str">
        <f t="shared" si="0"/>
        <v>Veh</v>
      </c>
      <c r="G45" s="257"/>
      <c r="H45" s="257"/>
      <c r="I45" s="257"/>
      <c r="J45" s="257"/>
      <c r="K45" s="257"/>
      <c r="L45" s="257"/>
      <c r="M45" s="257"/>
      <c r="N45" s="257"/>
      <c r="O45" s="257"/>
      <c r="P45" s="257"/>
      <c r="Q45" s="257"/>
      <c r="R45" s="257"/>
      <c r="S45" s="257"/>
      <c r="T45" s="257"/>
      <c r="U45" s="257"/>
      <c r="V45" s="257"/>
      <c r="W45" s="257"/>
      <c r="X45" s="257"/>
      <c r="Y45" s="257"/>
      <c r="Z45" s="258"/>
      <c r="AA45" s="85"/>
      <c r="AB45" s="27"/>
      <c r="AC45" s="85"/>
      <c r="AD45" s="27"/>
      <c r="AE45" s="85"/>
      <c r="AF45" s="27"/>
      <c r="AH45" s="305"/>
    </row>
    <row r="46" spans="4:34" outlineLevel="1">
      <c r="D46" s="83" t="str">
        <f>'Line Items'!D365</f>
        <v>[Rolling Stock Line 29]</v>
      </c>
      <c r="E46" s="84"/>
      <c r="F46" s="150" t="str">
        <f t="shared" si="0"/>
        <v>Veh</v>
      </c>
      <c r="G46" s="257"/>
      <c r="H46" s="257"/>
      <c r="I46" s="257"/>
      <c r="J46" s="257"/>
      <c r="K46" s="257"/>
      <c r="L46" s="257"/>
      <c r="M46" s="257"/>
      <c r="N46" s="257"/>
      <c r="O46" s="257"/>
      <c r="P46" s="257"/>
      <c r="Q46" s="257"/>
      <c r="R46" s="257"/>
      <c r="S46" s="257"/>
      <c r="T46" s="257"/>
      <c r="U46" s="257"/>
      <c r="V46" s="257"/>
      <c r="W46" s="257"/>
      <c r="X46" s="257"/>
      <c r="Y46" s="257"/>
      <c r="Z46" s="258"/>
      <c r="AA46" s="85"/>
      <c r="AB46" s="27"/>
      <c r="AC46" s="85"/>
      <c r="AD46" s="27"/>
      <c r="AE46" s="85"/>
      <c r="AF46" s="27"/>
      <c r="AH46" s="305"/>
    </row>
    <row r="47" spans="4:34" outlineLevel="1">
      <c r="D47" s="83" t="str">
        <f>'Line Items'!D366</f>
        <v>[Rolling Stock Line 30]</v>
      </c>
      <c r="E47" s="84"/>
      <c r="F47" s="150" t="str">
        <f t="shared" si="0"/>
        <v>Veh</v>
      </c>
      <c r="G47" s="257"/>
      <c r="H47" s="257"/>
      <c r="I47" s="257"/>
      <c r="J47" s="257"/>
      <c r="K47" s="257"/>
      <c r="L47" s="257"/>
      <c r="M47" s="257"/>
      <c r="N47" s="257"/>
      <c r="O47" s="257"/>
      <c r="P47" s="257"/>
      <c r="Q47" s="257"/>
      <c r="R47" s="257"/>
      <c r="S47" s="257"/>
      <c r="T47" s="257"/>
      <c r="U47" s="257"/>
      <c r="V47" s="257"/>
      <c r="W47" s="257"/>
      <c r="X47" s="257"/>
      <c r="Y47" s="257"/>
      <c r="Z47" s="258"/>
      <c r="AA47" s="85"/>
      <c r="AB47" s="27"/>
      <c r="AC47" s="85"/>
      <c r="AD47" s="27"/>
      <c r="AE47" s="85"/>
      <c r="AF47" s="27"/>
      <c r="AH47" s="305"/>
    </row>
    <row r="48" spans="4:34" outlineLevel="1">
      <c r="D48" s="83" t="str">
        <f>'Line Items'!D367</f>
        <v>[Rolling Stock Line 31]</v>
      </c>
      <c r="E48" s="84"/>
      <c r="F48" s="150" t="str">
        <f t="shared" si="0"/>
        <v>Veh</v>
      </c>
      <c r="G48" s="257"/>
      <c r="H48" s="257"/>
      <c r="I48" s="257"/>
      <c r="J48" s="257"/>
      <c r="K48" s="257"/>
      <c r="L48" s="257"/>
      <c r="M48" s="257"/>
      <c r="N48" s="257"/>
      <c r="O48" s="257"/>
      <c r="P48" s="257"/>
      <c r="Q48" s="257"/>
      <c r="R48" s="257"/>
      <c r="S48" s="257"/>
      <c r="T48" s="257"/>
      <c r="U48" s="257"/>
      <c r="V48" s="257"/>
      <c r="W48" s="257"/>
      <c r="X48" s="257"/>
      <c r="Y48" s="257"/>
      <c r="Z48" s="258"/>
      <c r="AA48" s="85"/>
      <c r="AB48" s="27"/>
      <c r="AC48" s="85"/>
      <c r="AD48" s="27"/>
      <c r="AE48" s="85"/>
      <c r="AF48" s="27"/>
      <c r="AH48" s="305"/>
    </row>
    <row r="49" spans="3:34" outlineLevel="1">
      <c r="D49" s="108" t="str">
        <f>'Line Items'!D368</f>
        <v>[Rolling Stock Line 32]</v>
      </c>
      <c r="E49" s="110"/>
      <c r="F49" s="164" t="str">
        <f t="shared" si="0"/>
        <v>Veh</v>
      </c>
      <c r="G49" s="260"/>
      <c r="H49" s="260"/>
      <c r="I49" s="260"/>
      <c r="J49" s="260"/>
      <c r="K49" s="260"/>
      <c r="L49" s="260"/>
      <c r="M49" s="260"/>
      <c r="N49" s="260"/>
      <c r="O49" s="260"/>
      <c r="P49" s="260"/>
      <c r="Q49" s="260"/>
      <c r="R49" s="260"/>
      <c r="S49" s="260"/>
      <c r="T49" s="260"/>
      <c r="U49" s="260"/>
      <c r="V49" s="260"/>
      <c r="W49" s="260"/>
      <c r="X49" s="260"/>
      <c r="Y49" s="260"/>
      <c r="Z49" s="261"/>
      <c r="AA49" s="85"/>
      <c r="AB49" s="29"/>
      <c r="AC49" s="85"/>
      <c r="AD49" s="29"/>
      <c r="AE49" s="85"/>
      <c r="AF49" s="29"/>
      <c r="AH49" s="306"/>
    </row>
    <row r="50" spans="3:34" outlineLevel="1">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row>
    <row r="51" spans="3:34" outlineLevel="1">
      <c r="D51" s="262" t="str">
        <f>"Total "&amp;C17</f>
        <v>Total Number of Vehicles in Fleet</v>
      </c>
      <c r="E51" s="263"/>
      <c r="F51" s="264" t="str">
        <f>F49</f>
        <v>Veh</v>
      </c>
      <c r="G51" s="265">
        <f t="shared" ref="G51:Z51" si="1">SUM(G18:G49)</f>
        <v>0</v>
      </c>
      <c r="H51" s="265">
        <f t="shared" si="1"/>
        <v>0</v>
      </c>
      <c r="I51" s="265">
        <f t="shared" si="1"/>
        <v>0</v>
      </c>
      <c r="J51" s="265">
        <f t="shared" si="1"/>
        <v>0</v>
      </c>
      <c r="K51" s="265">
        <f t="shared" si="1"/>
        <v>0</v>
      </c>
      <c r="L51" s="265">
        <f t="shared" si="1"/>
        <v>0</v>
      </c>
      <c r="M51" s="265">
        <f t="shared" si="1"/>
        <v>0</v>
      </c>
      <c r="N51" s="265">
        <f t="shared" si="1"/>
        <v>0</v>
      </c>
      <c r="O51" s="265">
        <f t="shared" si="1"/>
        <v>0</v>
      </c>
      <c r="P51" s="265">
        <f t="shared" si="1"/>
        <v>0</v>
      </c>
      <c r="Q51" s="265">
        <f t="shared" si="1"/>
        <v>0</v>
      </c>
      <c r="R51" s="265">
        <f t="shared" si="1"/>
        <v>0</v>
      </c>
      <c r="S51" s="265">
        <f t="shared" si="1"/>
        <v>0</v>
      </c>
      <c r="T51" s="265">
        <f t="shared" si="1"/>
        <v>0</v>
      </c>
      <c r="U51" s="265">
        <f t="shared" si="1"/>
        <v>0</v>
      </c>
      <c r="V51" s="265">
        <f t="shared" si="1"/>
        <v>0</v>
      </c>
      <c r="W51" s="265">
        <f t="shared" si="1"/>
        <v>0</v>
      </c>
      <c r="X51" s="265">
        <f t="shared" si="1"/>
        <v>0</v>
      </c>
      <c r="Y51" s="265">
        <f t="shared" si="1"/>
        <v>0</v>
      </c>
      <c r="Z51" s="266">
        <f t="shared" si="1"/>
        <v>0</v>
      </c>
      <c r="AA51" s="85"/>
      <c r="AB51" s="267">
        <f>SUM(AB18:AB49)</f>
        <v>0</v>
      </c>
      <c r="AC51" s="85"/>
      <c r="AD51" s="267">
        <f>SUM(AD18:AD49)</f>
        <v>0</v>
      </c>
      <c r="AE51" s="85"/>
      <c r="AF51" s="267">
        <f>SUM(AF18:AF49)</f>
        <v>0</v>
      </c>
      <c r="AH51" s="268"/>
    </row>
    <row r="52" spans="3:34" outlineLevel="1">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row>
    <row r="53" spans="3:34" outlineLevel="1">
      <c r="C53" s="204" t="s">
        <v>940</v>
      </c>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row>
    <row r="54" spans="3:34" outlineLevel="1">
      <c r="D54" s="235" t="str">
        <f>'Line Items'!D337</f>
        <v>Class 450 (Desiros - Suburban)</v>
      </c>
      <c r="E54" s="251"/>
      <c r="F54" s="252" t="s">
        <v>121</v>
      </c>
      <c r="G54" s="253"/>
      <c r="H54" s="253"/>
      <c r="I54" s="253"/>
      <c r="J54" s="253"/>
      <c r="K54" s="253"/>
      <c r="L54" s="253"/>
      <c r="M54" s="253"/>
      <c r="N54" s="253"/>
      <c r="O54" s="253"/>
      <c r="P54" s="253"/>
      <c r="Q54" s="253"/>
      <c r="R54" s="253"/>
      <c r="S54" s="253"/>
      <c r="T54" s="253"/>
      <c r="U54" s="253"/>
      <c r="V54" s="253"/>
      <c r="W54" s="253"/>
      <c r="X54" s="253"/>
      <c r="Y54" s="253"/>
      <c r="Z54" s="254"/>
      <c r="AA54" s="85"/>
      <c r="AB54" s="255"/>
      <c r="AC54" s="85"/>
      <c r="AD54" s="255"/>
      <c r="AE54" s="85"/>
      <c r="AF54" s="255"/>
      <c r="AH54" s="291"/>
    </row>
    <row r="55" spans="3:34" outlineLevel="1">
      <c r="D55" s="83" t="str">
        <f>'Line Items'!D338</f>
        <v>Class 444 (Desiros - Mainline)</v>
      </c>
      <c r="E55" s="84"/>
      <c r="F55" s="150" t="str">
        <f t="shared" ref="F55:F85" si="2">F54</f>
        <v>Unit</v>
      </c>
      <c r="G55" s="257"/>
      <c r="H55" s="257"/>
      <c r="I55" s="257"/>
      <c r="J55" s="257"/>
      <c r="K55" s="257"/>
      <c r="L55" s="257"/>
      <c r="M55" s="257"/>
      <c r="N55" s="257"/>
      <c r="O55" s="257"/>
      <c r="P55" s="257"/>
      <c r="Q55" s="257"/>
      <c r="R55" s="257"/>
      <c r="S55" s="257"/>
      <c r="T55" s="257"/>
      <c r="U55" s="257"/>
      <c r="V55" s="257"/>
      <c r="W55" s="257"/>
      <c r="X55" s="257"/>
      <c r="Y55" s="257"/>
      <c r="Z55" s="258"/>
      <c r="AA55" s="85"/>
      <c r="AB55" s="27"/>
      <c r="AC55" s="85"/>
      <c r="AD55" s="27"/>
      <c r="AE55" s="85"/>
      <c r="AF55" s="27"/>
      <c r="AH55" s="287"/>
    </row>
    <row r="56" spans="3:34" outlineLevel="1">
      <c r="D56" s="83" t="str">
        <f>'Line Items'!D339</f>
        <v>Class 455</v>
      </c>
      <c r="E56" s="84"/>
      <c r="F56" s="150" t="str">
        <f t="shared" si="2"/>
        <v>Unit</v>
      </c>
      <c r="G56" s="257"/>
      <c r="H56" s="257"/>
      <c r="I56" s="257"/>
      <c r="J56" s="257"/>
      <c r="K56" s="257"/>
      <c r="L56" s="257"/>
      <c r="M56" s="257"/>
      <c r="N56" s="257"/>
      <c r="O56" s="257"/>
      <c r="P56" s="257"/>
      <c r="Q56" s="257"/>
      <c r="R56" s="257"/>
      <c r="S56" s="257"/>
      <c r="T56" s="257"/>
      <c r="U56" s="257"/>
      <c r="V56" s="257"/>
      <c r="W56" s="257"/>
      <c r="X56" s="257"/>
      <c r="Y56" s="257"/>
      <c r="Z56" s="258"/>
      <c r="AA56" s="85"/>
      <c r="AB56" s="27"/>
      <c r="AC56" s="85"/>
      <c r="AD56" s="27"/>
      <c r="AE56" s="85"/>
      <c r="AF56" s="27"/>
      <c r="AH56" s="287"/>
    </row>
    <row r="57" spans="3:34" outlineLevel="1">
      <c r="D57" s="83" t="str">
        <f>'Line Items'!D340</f>
        <v>Class 158</v>
      </c>
      <c r="E57" s="84"/>
      <c r="F57" s="150" t="str">
        <f t="shared" si="2"/>
        <v>Unit</v>
      </c>
      <c r="G57" s="257"/>
      <c r="H57" s="257"/>
      <c r="I57" s="257"/>
      <c r="J57" s="257"/>
      <c r="K57" s="257"/>
      <c r="L57" s="257"/>
      <c r="M57" s="257"/>
      <c r="N57" s="257"/>
      <c r="O57" s="257"/>
      <c r="P57" s="257"/>
      <c r="Q57" s="257"/>
      <c r="R57" s="257"/>
      <c r="S57" s="257"/>
      <c r="T57" s="257"/>
      <c r="U57" s="257"/>
      <c r="V57" s="257"/>
      <c r="W57" s="257"/>
      <c r="X57" s="257"/>
      <c r="Y57" s="257"/>
      <c r="Z57" s="258"/>
      <c r="AA57" s="85"/>
      <c r="AB57" s="27"/>
      <c r="AC57" s="85"/>
      <c r="AD57" s="27"/>
      <c r="AE57" s="85"/>
      <c r="AF57" s="27"/>
      <c r="AH57" s="287"/>
    </row>
    <row r="58" spans="3:34" outlineLevel="1">
      <c r="D58" s="83" t="str">
        <f>'Line Items'!D341</f>
        <v>Class 159/0</v>
      </c>
      <c r="E58" s="84"/>
      <c r="F58" s="150" t="str">
        <f t="shared" si="2"/>
        <v>Unit</v>
      </c>
      <c r="G58" s="257"/>
      <c r="H58" s="257"/>
      <c r="I58" s="257"/>
      <c r="J58" s="257"/>
      <c r="K58" s="257"/>
      <c r="L58" s="257"/>
      <c r="M58" s="257"/>
      <c r="N58" s="257"/>
      <c r="O58" s="257"/>
      <c r="P58" s="257"/>
      <c r="Q58" s="257"/>
      <c r="R58" s="257"/>
      <c r="S58" s="257"/>
      <c r="T58" s="257"/>
      <c r="U58" s="257"/>
      <c r="V58" s="257"/>
      <c r="W58" s="257"/>
      <c r="X58" s="257"/>
      <c r="Y58" s="257"/>
      <c r="Z58" s="258"/>
      <c r="AA58" s="85"/>
      <c r="AB58" s="27"/>
      <c r="AC58" s="85"/>
      <c r="AD58" s="27"/>
      <c r="AE58" s="85"/>
      <c r="AF58" s="27"/>
      <c r="AH58" s="287"/>
    </row>
    <row r="59" spans="3:34" outlineLevel="1">
      <c r="D59" s="83" t="str">
        <f>'Line Items'!D342</f>
        <v>Class 159/1</v>
      </c>
      <c r="E59" s="84"/>
      <c r="F59" s="150" t="str">
        <f t="shared" si="2"/>
        <v>Unit</v>
      </c>
      <c r="G59" s="257"/>
      <c r="H59" s="257"/>
      <c r="I59" s="257"/>
      <c r="J59" s="257"/>
      <c r="K59" s="257"/>
      <c r="L59" s="257"/>
      <c r="M59" s="257"/>
      <c r="N59" s="257"/>
      <c r="O59" s="257"/>
      <c r="P59" s="257"/>
      <c r="Q59" s="257"/>
      <c r="R59" s="257"/>
      <c r="S59" s="257"/>
      <c r="T59" s="257"/>
      <c r="U59" s="257"/>
      <c r="V59" s="257"/>
      <c r="W59" s="257"/>
      <c r="X59" s="257"/>
      <c r="Y59" s="257"/>
      <c r="Z59" s="258"/>
      <c r="AA59" s="85"/>
      <c r="AB59" s="27"/>
      <c r="AC59" s="85"/>
      <c r="AD59" s="27"/>
      <c r="AE59" s="85"/>
      <c r="AF59" s="27"/>
      <c r="AH59" s="287"/>
    </row>
    <row r="60" spans="3:34" outlineLevel="1">
      <c r="D60" s="83" t="str">
        <f>'Line Items'!D343</f>
        <v>Class 458</v>
      </c>
      <c r="E60" s="84"/>
      <c r="F60" s="150" t="str">
        <f t="shared" si="2"/>
        <v>Unit</v>
      </c>
      <c r="G60" s="257"/>
      <c r="H60" s="257"/>
      <c r="I60" s="257"/>
      <c r="J60" s="257"/>
      <c r="K60" s="257"/>
      <c r="L60" s="257"/>
      <c r="M60" s="257"/>
      <c r="N60" s="257"/>
      <c r="O60" s="257"/>
      <c r="P60" s="257"/>
      <c r="Q60" s="257"/>
      <c r="R60" s="257"/>
      <c r="S60" s="257"/>
      <c r="T60" s="257"/>
      <c r="U60" s="257"/>
      <c r="V60" s="257"/>
      <c r="W60" s="257"/>
      <c r="X60" s="257"/>
      <c r="Y60" s="257"/>
      <c r="Z60" s="258"/>
      <c r="AA60" s="85"/>
      <c r="AB60" s="27"/>
      <c r="AC60" s="85"/>
      <c r="AD60" s="27"/>
      <c r="AE60" s="85"/>
      <c r="AF60" s="27"/>
      <c r="AH60" s="287"/>
    </row>
    <row r="61" spans="3:34" outlineLevel="1">
      <c r="D61" s="83" t="str">
        <f>'Line Items'!D344</f>
        <v>Class 456</v>
      </c>
      <c r="E61" s="84"/>
      <c r="F61" s="150" t="str">
        <f t="shared" si="2"/>
        <v>Unit</v>
      </c>
      <c r="G61" s="257"/>
      <c r="H61" s="257"/>
      <c r="I61" s="257"/>
      <c r="J61" s="257"/>
      <c r="K61" s="257"/>
      <c r="L61" s="257"/>
      <c r="M61" s="257"/>
      <c r="N61" s="257"/>
      <c r="O61" s="257"/>
      <c r="P61" s="257"/>
      <c r="Q61" s="257"/>
      <c r="R61" s="257"/>
      <c r="S61" s="257"/>
      <c r="T61" s="257"/>
      <c r="U61" s="257"/>
      <c r="V61" s="257"/>
      <c r="W61" s="257"/>
      <c r="X61" s="257"/>
      <c r="Y61" s="257"/>
      <c r="Z61" s="258"/>
      <c r="AA61" s="85"/>
      <c r="AB61" s="27"/>
      <c r="AC61" s="85"/>
      <c r="AD61" s="27"/>
      <c r="AE61" s="85"/>
      <c r="AF61" s="27"/>
      <c r="AH61" s="287"/>
    </row>
    <row r="62" spans="3:34" outlineLevel="1">
      <c r="D62" s="83" t="str">
        <f>'Line Items'!D345</f>
        <v>Class 458/5</v>
      </c>
      <c r="E62" s="84"/>
      <c r="F62" s="150" t="str">
        <f t="shared" si="2"/>
        <v>Unit</v>
      </c>
      <c r="G62" s="257"/>
      <c r="H62" s="257"/>
      <c r="I62" s="257"/>
      <c r="J62" s="257"/>
      <c r="K62" s="257"/>
      <c r="L62" s="257"/>
      <c r="M62" s="257"/>
      <c r="N62" s="257"/>
      <c r="O62" s="257"/>
      <c r="P62" s="257"/>
      <c r="Q62" s="257"/>
      <c r="R62" s="257"/>
      <c r="S62" s="257"/>
      <c r="T62" s="257"/>
      <c r="U62" s="257"/>
      <c r="V62" s="257"/>
      <c r="W62" s="257"/>
      <c r="X62" s="257"/>
      <c r="Y62" s="257"/>
      <c r="Z62" s="258"/>
      <c r="AA62" s="85"/>
      <c r="AB62" s="27"/>
      <c r="AC62" s="85"/>
      <c r="AD62" s="27"/>
      <c r="AE62" s="85"/>
      <c r="AF62" s="27"/>
      <c r="AH62" s="287"/>
    </row>
    <row r="63" spans="3:34" outlineLevel="1">
      <c r="D63" s="83" t="str">
        <f>'Line Items'!D346</f>
        <v>Class 707</v>
      </c>
      <c r="E63" s="84"/>
      <c r="F63" s="150" t="str">
        <f t="shared" si="2"/>
        <v>Unit</v>
      </c>
      <c r="G63" s="257"/>
      <c r="H63" s="257"/>
      <c r="I63" s="257"/>
      <c r="J63" s="257"/>
      <c r="K63" s="257"/>
      <c r="L63" s="257"/>
      <c r="M63" s="257"/>
      <c r="N63" s="257"/>
      <c r="O63" s="257"/>
      <c r="P63" s="257"/>
      <c r="Q63" s="257"/>
      <c r="R63" s="257"/>
      <c r="S63" s="257"/>
      <c r="T63" s="257"/>
      <c r="U63" s="257"/>
      <c r="V63" s="257"/>
      <c r="W63" s="257"/>
      <c r="X63" s="257"/>
      <c r="Y63" s="257"/>
      <c r="Z63" s="258"/>
      <c r="AA63" s="85"/>
      <c r="AB63" s="27"/>
      <c r="AC63" s="85"/>
      <c r="AD63" s="27"/>
      <c r="AE63" s="85"/>
      <c r="AF63" s="27"/>
      <c r="AH63" s="287"/>
    </row>
    <row r="64" spans="3:34" outlineLevel="1">
      <c r="D64" s="83" t="str">
        <f>'Line Items'!D347</f>
        <v>[Rolling Stock Line 11]</v>
      </c>
      <c r="E64" s="84"/>
      <c r="F64" s="150" t="str">
        <f t="shared" si="2"/>
        <v>Unit</v>
      </c>
      <c r="G64" s="257"/>
      <c r="H64" s="257"/>
      <c r="I64" s="257"/>
      <c r="J64" s="257"/>
      <c r="K64" s="257"/>
      <c r="L64" s="257"/>
      <c r="M64" s="257"/>
      <c r="N64" s="257"/>
      <c r="O64" s="257"/>
      <c r="P64" s="257"/>
      <c r="Q64" s="257"/>
      <c r="R64" s="257"/>
      <c r="S64" s="257"/>
      <c r="T64" s="257"/>
      <c r="U64" s="257"/>
      <c r="V64" s="257"/>
      <c r="W64" s="257"/>
      <c r="X64" s="257"/>
      <c r="Y64" s="257"/>
      <c r="Z64" s="258"/>
      <c r="AA64" s="85"/>
      <c r="AB64" s="27"/>
      <c r="AC64" s="85"/>
      <c r="AD64" s="27"/>
      <c r="AE64" s="85"/>
      <c r="AF64" s="27"/>
      <c r="AH64" s="305"/>
    </row>
    <row r="65" spans="4:34" outlineLevel="1">
      <c r="D65" s="83" t="str">
        <f>'Line Items'!D348</f>
        <v>[Rolling Stock Line 12]</v>
      </c>
      <c r="E65" s="84"/>
      <c r="F65" s="150" t="str">
        <f t="shared" si="2"/>
        <v>Unit</v>
      </c>
      <c r="G65" s="257"/>
      <c r="H65" s="257"/>
      <c r="I65" s="257"/>
      <c r="J65" s="257"/>
      <c r="K65" s="257"/>
      <c r="L65" s="257"/>
      <c r="M65" s="257"/>
      <c r="N65" s="257"/>
      <c r="O65" s="257"/>
      <c r="P65" s="257"/>
      <c r="Q65" s="257"/>
      <c r="R65" s="257"/>
      <c r="S65" s="257"/>
      <c r="T65" s="257"/>
      <c r="U65" s="257"/>
      <c r="V65" s="257"/>
      <c r="W65" s="257"/>
      <c r="X65" s="257"/>
      <c r="Y65" s="257"/>
      <c r="Z65" s="258"/>
      <c r="AA65" s="85"/>
      <c r="AB65" s="27"/>
      <c r="AC65" s="85"/>
      <c r="AD65" s="27"/>
      <c r="AE65" s="85"/>
      <c r="AF65" s="27"/>
      <c r="AH65" s="305"/>
    </row>
    <row r="66" spans="4:34" outlineLevel="1">
      <c r="D66" s="83" t="str">
        <f>'Line Items'!D349</f>
        <v>[Rolling Stock Line 13]</v>
      </c>
      <c r="E66" s="84"/>
      <c r="F66" s="150" t="str">
        <f t="shared" si="2"/>
        <v>Unit</v>
      </c>
      <c r="G66" s="257"/>
      <c r="H66" s="257"/>
      <c r="I66" s="257"/>
      <c r="J66" s="257"/>
      <c r="K66" s="257"/>
      <c r="L66" s="257"/>
      <c r="M66" s="257"/>
      <c r="N66" s="257"/>
      <c r="O66" s="257"/>
      <c r="P66" s="257"/>
      <c r="Q66" s="257"/>
      <c r="R66" s="257"/>
      <c r="S66" s="257"/>
      <c r="T66" s="257"/>
      <c r="U66" s="257"/>
      <c r="V66" s="257"/>
      <c r="W66" s="257"/>
      <c r="X66" s="257"/>
      <c r="Y66" s="257"/>
      <c r="Z66" s="258"/>
      <c r="AA66" s="85"/>
      <c r="AB66" s="27"/>
      <c r="AC66" s="85"/>
      <c r="AD66" s="27"/>
      <c r="AE66" s="85"/>
      <c r="AF66" s="27"/>
      <c r="AH66" s="305"/>
    </row>
    <row r="67" spans="4:34" outlineLevel="1">
      <c r="D67" s="83" t="str">
        <f>'Line Items'!D350</f>
        <v>[Rolling Stock Line 14]</v>
      </c>
      <c r="E67" s="84"/>
      <c r="F67" s="150" t="str">
        <f t="shared" si="2"/>
        <v>Unit</v>
      </c>
      <c r="G67" s="257"/>
      <c r="H67" s="257"/>
      <c r="I67" s="257"/>
      <c r="J67" s="257"/>
      <c r="K67" s="257"/>
      <c r="L67" s="257"/>
      <c r="M67" s="257"/>
      <c r="N67" s="257"/>
      <c r="O67" s="257"/>
      <c r="P67" s="257"/>
      <c r="Q67" s="257"/>
      <c r="R67" s="257"/>
      <c r="S67" s="257"/>
      <c r="T67" s="257"/>
      <c r="U67" s="257"/>
      <c r="V67" s="257"/>
      <c r="W67" s="257"/>
      <c r="X67" s="257"/>
      <c r="Y67" s="257"/>
      <c r="Z67" s="258"/>
      <c r="AA67" s="85"/>
      <c r="AB67" s="27"/>
      <c r="AC67" s="85"/>
      <c r="AD67" s="27"/>
      <c r="AE67" s="85"/>
      <c r="AF67" s="27"/>
      <c r="AH67" s="305"/>
    </row>
    <row r="68" spans="4:34" outlineLevel="1">
      <c r="D68" s="83" t="str">
        <f>'Line Items'!D351</f>
        <v>[Rolling Stock Line 15]</v>
      </c>
      <c r="E68" s="84"/>
      <c r="F68" s="150" t="str">
        <f t="shared" si="2"/>
        <v>Unit</v>
      </c>
      <c r="G68" s="257"/>
      <c r="H68" s="257"/>
      <c r="I68" s="257"/>
      <c r="J68" s="257"/>
      <c r="K68" s="257"/>
      <c r="L68" s="257"/>
      <c r="M68" s="257"/>
      <c r="N68" s="257"/>
      <c r="O68" s="257"/>
      <c r="P68" s="257"/>
      <c r="Q68" s="257"/>
      <c r="R68" s="257"/>
      <c r="S68" s="257"/>
      <c r="T68" s="257"/>
      <c r="U68" s="257"/>
      <c r="V68" s="257"/>
      <c r="W68" s="257"/>
      <c r="X68" s="257"/>
      <c r="Y68" s="257"/>
      <c r="Z68" s="258"/>
      <c r="AA68" s="85"/>
      <c r="AB68" s="27"/>
      <c r="AC68" s="85"/>
      <c r="AD68" s="27"/>
      <c r="AE68" s="85"/>
      <c r="AF68" s="27"/>
      <c r="AH68" s="305"/>
    </row>
    <row r="69" spans="4:34" outlineLevel="1">
      <c r="D69" s="83" t="str">
        <f>'Line Items'!D352</f>
        <v>[Rolling Stock Line 16]</v>
      </c>
      <c r="E69" s="84"/>
      <c r="F69" s="150" t="str">
        <f t="shared" si="2"/>
        <v>Unit</v>
      </c>
      <c r="G69" s="257"/>
      <c r="H69" s="257"/>
      <c r="I69" s="257"/>
      <c r="J69" s="257"/>
      <c r="K69" s="257"/>
      <c r="L69" s="257"/>
      <c r="M69" s="257"/>
      <c r="N69" s="257"/>
      <c r="O69" s="257"/>
      <c r="P69" s="257"/>
      <c r="Q69" s="257"/>
      <c r="R69" s="257"/>
      <c r="S69" s="257"/>
      <c r="T69" s="257"/>
      <c r="U69" s="257"/>
      <c r="V69" s="257"/>
      <c r="W69" s="257"/>
      <c r="X69" s="257"/>
      <c r="Y69" s="257"/>
      <c r="Z69" s="258"/>
      <c r="AA69" s="85"/>
      <c r="AB69" s="27"/>
      <c r="AC69" s="85"/>
      <c r="AD69" s="27"/>
      <c r="AE69" s="85"/>
      <c r="AF69" s="27"/>
      <c r="AH69" s="305"/>
    </row>
    <row r="70" spans="4:34" outlineLevel="1">
      <c r="D70" s="83" t="str">
        <f>'Line Items'!D353</f>
        <v>[Rolling Stock Line 17]</v>
      </c>
      <c r="E70" s="84"/>
      <c r="F70" s="150" t="str">
        <f t="shared" si="2"/>
        <v>Unit</v>
      </c>
      <c r="G70" s="257"/>
      <c r="H70" s="257"/>
      <c r="I70" s="257"/>
      <c r="J70" s="257"/>
      <c r="K70" s="257"/>
      <c r="L70" s="257"/>
      <c r="M70" s="257"/>
      <c r="N70" s="257"/>
      <c r="O70" s="257"/>
      <c r="P70" s="257"/>
      <c r="Q70" s="257"/>
      <c r="R70" s="257"/>
      <c r="S70" s="257"/>
      <c r="T70" s="257"/>
      <c r="U70" s="257"/>
      <c r="V70" s="257"/>
      <c r="W70" s="257"/>
      <c r="X70" s="257"/>
      <c r="Y70" s="257"/>
      <c r="Z70" s="258"/>
      <c r="AA70" s="85"/>
      <c r="AB70" s="27"/>
      <c r="AC70" s="85"/>
      <c r="AD70" s="27"/>
      <c r="AE70" s="85"/>
      <c r="AF70" s="27"/>
      <c r="AH70" s="305"/>
    </row>
    <row r="71" spans="4:34" outlineLevel="1">
      <c r="D71" s="83" t="str">
        <f>'Line Items'!D354</f>
        <v>[Rolling Stock Line 18]</v>
      </c>
      <c r="E71" s="84"/>
      <c r="F71" s="150" t="str">
        <f t="shared" si="2"/>
        <v>Unit</v>
      </c>
      <c r="G71" s="257"/>
      <c r="H71" s="257"/>
      <c r="I71" s="257"/>
      <c r="J71" s="257"/>
      <c r="K71" s="257"/>
      <c r="L71" s="257"/>
      <c r="M71" s="257"/>
      <c r="N71" s="257"/>
      <c r="O71" s="257"/>
      <c r="P71" s="257"/>
      <c r="Q71" s="257"/>
      <c r="R71" s="257"/>
      <c r="S71" s="257"/>
      <c r="T71" s="257"/>
      <c r="U71" s="257"/>
      <c r="V71" s="257"/>
      <c r="W71" s="257"/>
      <c r="X71" s="257"/>
      <c r="Y71" s="257"/>
      <c r="Z71" s="258"/>
      <c r="AA71" s="85"/>
      <c r="AB71" s="27"/>
      <c r="AC71" s="85"/>
      <c r="AD71" s="27"/>
      <c r="AE71" s="85"/>
      <c r="AF71" s="27"/>
      <c r="AH71" s="305"/>
    </row>
    <row r="72" spans="4:34" outlineLevel="1">
      <c r="D72" s="83" t="str">
        <f>'Line Items'!D355</f>
        <v>[Rolling Stock Line 19]</v>
      </c>
      <c r="E72" s="84"/>
      <c r="F72" s="150" t="str">
        <f t="shared" si="2"/>
        <v>Unit</v>
      </c>
      <c r="G72" s="257"/>
      <c r="H72" s="257"/>
      <c r="I72" s="257"/>
      <c r="J72" s="257"/>
      <c r="K72" s="257"/>
      <c r="L72" s="257"/>
      <c r="M72" s="257"/>
      <c r="N72" s="257"/>
      <c r="O72" s="257"/>
      <c r="P72" s="257"/>
      <c r="Q72" s="257"/>
      <c r="R72" s="257"/>
      <c r="S72" s="257"/>
      <c r="T72" s="257"/>
      <c r="U72" s="257"/>
      <c r="V72" s="257"/>
      <c r="W72" s="257"/>
      <c r="X72" s="257"/>
      <c r="Y72" s="257"/>
      <c r="Z72" s="258"/>
      <c r="AA72" s="85"/>
      <c r="AB72" s="27"/>
      <c r="AC72" s="85"/>
      <c r="AD72" s="27"/>
      <c r="AE72" s="85"/>
      <c r="AF72" s="27"/>
      <c r="AH72" s="305"/>
    </row>
    <row r="73" spans="4:34" outlineLevel="1">
      <c r="D73" s="83" t="str">
        <f>'Line Items'!D356</f>
        <v>[Rolling Stock Line 20]</v>
      </c>
      <c r="E73" s="84"/>
      <c r="F73" s="150" t="str">
        <f t="shared" si="2"/>
        <v>Unit</v>
      </c>
      <c r="G73" s="257"/>
      <c r="H73" s="257"/>
      <c r="I73" s="257"/>
      <c r="J73" s="257"/>
      <c r="K73" s="257"/>
      <c r="L73" s="257"/>
      <c r="M73" s="257"/>
      <c r="N73" s="257"/>
      <c r="O73" s="257"/>
      <c r="P73" s="257"/>
      <c r="Q73" s="257"/>
      <c r="R73" s="257"/>
      <c r="S73" s="257"/>
      <c r="T73" s="257"/>
      <c r="U73" s="257"/>
      <c r="V73" s="257"/>
      <c r="W73" s="257"/>
      <c r="X73" s="257"/>
      <c r="Y73" s="257"/>
      <c r="Z73" s="258"/>
      <c r="AA73" s="85"/>
      <c r="AB73" s="27"/>
      <c r="AC73" s="85"/>
      <c r="AD73" s="27"/>
      <c r="AE73" s="85"/>
      <c r="AF73" s="27"/>
      <c r="AH73" s="305"/>
    </row>
    <row r="74" spans="4:34" outlineLevel="1">
      <c r="D74" s="83" t="str">
        <f>'Line Items'!D357</f>
        <v>[Rolling Stock Line 21]</v>
      </c>
      <c r="E74" s="84"/>
      <c r="F74" s="150" t="str">
        <f t="shared" si="2"/>
        <v>Unit</v>
      </c>
      <c r="G74" s="257"/>
      <c r="H74" s="257"/>
      <c r="I74" s="257"/>
      <c r="J74" s="257"/>
      <c r="K74" s="257"/>
      <c r="L74" s="257"/>
      <c r="M74" s="257"/>
      <c r="N74" s="257"/>
      <c r="O74" s="257"/>
      <c r="P74" s="257"/>
      <c r="Q74" s="257"/>
      <c r="R74" s="257"/>
      <c r="S74" s="257"/>
      <c r="T74" s="257"/>
      <c r="U74" s="257"/>
      <c r="V74" s="257"/>
      <c r="W74" s="257"/>
      <c r="X74" s="257"/>
      <c r="Y74" s="257"/>
      <c r="Z74" s="258"/>
      <c r="AA74" s="85"/>
      <c r="AB74" s="27"/>
      <c r="AC74" s="85"/>
      <c r="AD74" s="27"/>
      <c r="AE74" s="85"/>
      <c r="AF74" s="27"/>
      <c r="AH74" s="305"/>
    </row>
    <row r="75" spans="4:34" outlineLevel="1">
      <c r="D75" s="83" t="str">
        <f>'Line Items'!D358</f>
        <v>[Rolling Stock Line 22]</v>
      </c>
      <c r="E75" s="84"/>
      <c r="F75" s="150" t="str">
        <f t="shared" si="2"/>
        <v>Unit</v>
      </c>
      <c r="G75" s="257"/>
      <c r="H75" s="257"/>
      <c r="I75" s="257"/>
      <c r="J75" s="257"/>
      <c r="K75" s="257"/>
      <c r="L75" s="257"/>
      <c r="M75" s="257"/>
      <c r="N75" s="257"/>
      <c r="O75" s="257"/>
      <c r="P75" s="257"/>
      <c r="Q75" s="257"/>
      <c r="R75" s="257"/>
      <c r="S75" s="257"/>
      <c r="T75" s="257"/>
      <c r="U75" s="257"/>
      <c r="V75" s="257"/>
      <c r="W75" s="257"/>
      <c r="X75" s="257"/>
      <c r="Y75" s="257"/>
      <c r="Z75" s="258"/>
      <c r="AA75" s="85"/>
      <c r="AB75" s="27"/>
      <c r="AC75" s="85"/>
      <c r="AD75" s="27"/>
      <c r="AE75" s="85"/>
      <c r="AF75" s="27"/>
      <c r="AH75" s="305"/>
    </row>
    <row r="76" spans="4:34" outlineLevel="1">
      <c r="D76" s="83" t="str">
        <f>'Line Items'!D359</f>
        <v>[Rolling Stock Line 23]</v>
      </c>
      <c r="E76" s="84"/>
      <c r="F76" s="150" t="str">
        <f t="shared" si="2"/>
        <v>Unit</v>
      </c>
      <c r="G76" s="257"/>
      <c r="H76" s="257"/>
      <c r="I76" s="257"/>
      <c r="J76" s="257"/>
      <c r="K76" s="257"/>
      <c r="L76" s="257"/>
      <c r="M76" s="257"/>
      <c r="N76" s="257"/>
      <c r="O76" s="257"/>
      <c r="P76" s="257"/>
      <c r="Q76" s="257"/>
      <c r="R76" s="257"/>
      <c r="S76" s="257"/>
      <c r="T76" s="257"/>
      <c r="U76" s="257"/>
      <c r="V76" s="257"/>
      <c r="W76" s="257"/>
      <c r="X76" s="257"/>
      <c r="Y76" s="257"/>
      <c r="Z76" s="258"/>
      <c r="AA76" s="85"/>
      <c r="AB76" s="27"/>
      <c r="AC76" s="85"/>
      <c r="AD76" s="27"/>
      <c r="AE76" s="85"/>
      <c r="AF76" s="27"/>
      <c r="AH76" s="305"/>
    </row>
    <row r="77" spans="4:34" outlineLevel="1">
      <c r="D77" s="83" t="str">
        <f>'Line Items'!D360</f>
        <v>[Rolling Stock Line 24]</v>
      </c>
      <c r="E77" s="84"/>
      <c r="F77" s="150" t="str">
        <f t="shared" si="2"/>
        <v>Unit</v>
      </c>
      <c r="G77" s="257"/>
      <c r="H77" s="257"/>
      <c r="I77" s="257"/>
      <c r="J77" s="257"/>
      <c r="K77" s="257"/>
      <c r="L77" s="257"/>
      <c r="M77" s="257"/>
      <c r="N77" s="257"/>
      <c r="O77" s="257"/>
      <c r="P77" s="257"/>
      <c r="Q77" s="257"/>
      <c r="R77" s="257"/>
      <c r="S77" s="257"/>
      <c r="T77" s="257"/>
      <c r="U77" s="257"/>
      <c r="V77" s="257"/>
      <c r="W77" s="257"/>
      <c r="X77" s="257"/>
      <c r="Y77" s="257"/>
      <c r="Z77" s="258"/>
      <c r="AA77" s="85"/>
      <c r="AB77" s="27"/>
      <c r="AC77" s="85"/>
      <c r="AD77" s="27"/>
      <c r="AE77" s="85"/>
      <c r="AF77" s="27"/>
      <c r="AH77" s="305"/>
    </row>
    <row r="78" spans="4:34" outlineLevel="1">
      <c r="D78" s="83" t="str">
        <f>'Line Items'!D361</f>
        <v>[Rolling Stock Line 25]</v>
      </c>
      <c r="E78" s="84"/>
      <c r="F78" s="150" t="str">
        <f t="shared" si="2"/>
        <v>Unit</v>
      </c>
      <c r="G78" s="257"/>
      <c r="H78" s="257"/>
      <c r="I78" s="257"/>
      <c r="J78" s="257"/>
      <c r="K78" s="257"/>
      <c r="L78" s="257"/>
      <c r="M78" s="257"/>
      <c r="N78" s="257"/>
      <c r="O78" s="257"/>
      <c r="P78" s="257"/>
      <c r="Q78" s="257"/>
      <c r="R78" s="257"/>
      <c r="S78" s="257"/>
      <c r="T78" s="257"/>
      <c r="U78" s="257"/>
      <c r="V78" s="257"/>
      <c r="W78" s="257"/>
      <c r="X78" s="257"/>
      <c r="Y78" s="257"/>
      <c r="Z78" s="258"/>
      <c r="AA78" s="85"/>
      <c r="AB78" s="27"/>
      <c r="AC78" s="85"/>
      <c r="AD78" s="27"/>
      <c r="AE78" s="85"/>
      <c r="AF78" s="27"/>
      <c r="AH78" s="305"/>
    </row>
    <row r="79" spans="4:34" outlineLevel="1">
      <c r="D79" s="83" t="str">
        <f>'Line Items'!D362</f>
        <v>[Rolling Stock Line 26]</v>
      </c>
      <c r="E79" s="84"/>
      <c r="F79" s="150" t="str">
        <f t="shared" si="2"/>
        <v>Unit</v>
      </c>
      <c r="G79" s="257"/>
      <c r="H79" s="257"/>
      <c r="I79" s="257"/>
      <c r="J79" s="257"/>
      <c r="K79" s="257"/>
      <c r="L79" s="257"/>
      <c r="M79" s="257"/>
      <c r="N79" s="257"/>
      <c r="O79" s="257"/>
      <c r="P79" s="257"/>
      <c r="Q79" s="257"/>
      <c r="R79" s="257"/>
      <c r="S79" s="257"/>
      <c r="T79" s="257"/>
      <c r="U79" s="257"/>
      <c r="V79" s="257"/>
      <c r="W79" s="257"/>
      <c r="X79" s="257"/>
      <c r="Y79" s="257"/>
      <c r="Z79" s="258"/>
      <c r="AA79" s="85"/>
      <c r="AB79" s="27"/>
      <c r="AC79" s="85"/>
      <c r="AD79" s="27"/>
      <c r="AE79" s="85"/>
      <c r="AF79" s="27"/>
      <c r="AH79" s="305"/>
    </row>
    <row r="80" spans="4:34" outlineLevel="1">
      <c r="D80" s="83" t="str">
        <f>'Line Items'!D363</f>
        <v>[Rolling Stock Line 27]</v>
      </c>
      <c r="E80" s="84"/>
      <c r="F80" s="150" t="str">
        <f t="shared" si="2"/>
        <v>Unit</v>
      </c>
      <c r="G80" s="257"/>
      <c r="H80" s="257"/>
      <c r="I80" s="257"/>
      <c r="J80" s="257"/>
      <c r="K80" s="257"/>
      <c r="L80" s="257"/>
      <c r="M80" s="257"/>
      <c r="N80" s="257"/>
      <c r="O80" s="257"/>
      <c r="P80" s="257"/>
      <c r="Q80" s="257"/>
      <c r="R80" s="257"/>
      <c r="S80" s="257"/>
      <c r="T80" s="257"/>
      <c r="U80" s="257"/>
      <c r="V80" s="257"/>
      <c r="W80" s="257"/>
      <c r="X80" s="257"/>
      <c r="Y80" s="257"/>
      <c r="Z80" s="258"/>
      <c r="AA80" s="85"/>
      <c r="AB80" s="27"/>
      <c r="AC80" s="85"/>
      <c r="AD80" s="27"/>
      <c r="AE80" s="85"/>
      <c r="AF80" s="27"/>
      <c r="AH80" s="305"/>
    </row>
    <row r="81" spans="3:34" outlineLevel="1">
      <c r="D81" s="83" t="str">
        <f>'Line Items'!D364</f>
        <v>[Rolling Stock Line 28]</v>
      </c>
      <c r="E81" s="84"/>
      <c r="F81" s="150" t="str">
        <f t="shared" si="2"/>
        <v>Unit</v>
      </c>
      <c r="G81" s="257"/>
      <c r="H81" s="257"/>
      <c r="I81" s="257"/>
      <c r="J81" s="257"/>
      <c r="K81" s="257"/>
      <c r="L81" s="257"/>
      <c r="M81" s="257"/>
      <c r="N81" s="257"/>
      <c r="O81" s="257"/>
      <c r="P81" s="257"/>
      <c r="Q81" s="257"/>
      <c r="R81" s="257"/>
      <c r="S81" s="257"/>
      <c r="T81" s="257"/>
      <c r="U81" s="257"/>
      <c r="V81" s="257"/>
      <c r="W81" s="257"/>
      <c r="X81" s="257"/>
      <c r="Y81" s="257"/>
      <c r="Z81" s="258"/>
      <c r="AA81" s="85"/>
      <c r="AB81" s="27"/>
      <c r="AC81" s="85"/>
      <c r="AD81" s="27"/>
      <c r="AE81" s="85"/>
      <c r="AF81" s="27"/>
      <c r="AH81" s="305"/>
    </row>
    <row r="82" spans="3:34" outlineLevel="1">
      <c r="D82" s="83" t="str">
        <f>'Line Items'!D365</f>
        <v>[Rolling Stock Line 29]</v>
      </c>
      <c r="E82" s="84"/>
      <c r="F82" s="150" t="str">
        <f t="shared" si="2"/>
        <v>Unit</v>
      </c>
      <c r="G82" s="257"/>
      <c r="H82" s="257"/>
      <c r="I82" s="257"/>
      <c r="J82" s="257"/>
      <c r="K82" s="257"/>
      <c r="L82" s="257"/>
      <c r="M82" s="257"/>
      <c r="N82" s="257"/>
      <c r="O82" s="257"/>
      <c r="P82" s="257"/>
      <c r="Q82" s="257"/>
      <c r="R82" s="257"/>
      <c r="S82" s="257"/>
      <c r="T82" s="257"/>
      <c r="U82" s="257"/>
      <c r="V82" s="257"/>
      <c r="W82" s="257"/>
      <c r="X82" s="257"/>
      <c r="Y82" s="257"/>
      <c r="Z82" s="258"/>
      <c r="AA82" s="85"/>
      <c r="AB82" s="27"/>
      <c r="AC82" s="85"/>
      <c r="AD82" s="27"/>
      <c r="AE82" s="85"/>
      <c r="AF82" s="27"/>
      <c r="AH82" s="305"/>
    </row>
    <row r="83" spans="3:34" outlineLevel="1">
      <c r="D83" s="83" t="str">
        <f>'Line Items'!D366</f>
        <v>[Rolling Stock Line 30]</v>
      </c>
      <c r="E83" s="84"/>
      <c r="F83" s="150" t="str">
        <f t="shared" si="2"/>
        <v>Unit</v>
      </c>
      <c r="G83" s="257"/>
      <c r="H83" s="257"/>
      <c r="I83" s="257"/>
      <c r="J83" s="257"/>
      <c r="K83" s="257"/>
      <c r="L83" s="257"/>
      <c r="M83" s="257"/>
      <c r="N83" s="257"/>
      <c r="O83" s="257"/>
      <c r="P83" s="257"/>
      <c r="Q83" s="257"/>
      <c r="R83" s="257"/>
      <c r="S83" s="257"/>
      <c r="T83" s="257"/>
      <c r="U83" s="257"/>
      <c r="V83" s="257"/>
      <c r="W83" s="257"/>
      <c r="X83" s="257"/>
      <c r="Y83" s="257"/>
      <c r="Z83" s="258"/>
      <c r="AA83" s="85"/>
      <c r="AB83" s="27"/>
      <c r="AC83" s="85"/>
      <c r="AD83" s="27"/>
      <c r="AE83" s="85"/>
      <c r="AF83" s="27"/>
      <c r="AH83" s="305"/>
    </row>
    <row r="84" spans="3:34" outlineLevel="1">
      <c r="D84" s="83" t="str">
        <f>'Line Items'!D367</f>
        <v>[Rolling Stock Line 31]</v>
      </c>
      <c r="E84" s="84"/>
      <c r="F84" s="150" t="str">
        <f t="shared" si="2"/>
        <v>Unit</v>
      </c>
      <c r="G84" s="257"/>
      <c r="H84" s="257"/>
      <c r="I84" s="257"/>
      <c r="J84" s="257"/>
      <c r="K84" s="257"/>
      <c r="L84" s="257"/>
      <c r="M84" s="257"/>
      <c r="N84" s="257"/>
      <c r="O84" s="257"/>
      <c r="P84" s="257"/>
      <c r="Q84" s="257"/>
      <c r="R84" s="257"/>
      <c r="S84" s="257"/>
      <c r="T84" s="257"/>
      <c r="U84" s="257"/>
      <c r="V84" s="257"/>
      <c r="W84" s="257"/>
      <c r="X84" s="257"/>
      <c r="Y84" s="257"/>
      <c r="Z84" s="258"/>
      <c r="AA84" s="85"/>
      <c r="AB84" s="27"/>
      <c r="AC84" s="85"/>
      <c r="AD84" s="27"/>
      <c r="AE84" s="85"/>
      <c r="AF84" s="27"/>
      <c r="AH84" s="305"/>
    </row>
    <row r="85" spans="3:34" outlineLevel="1">
      <c r="D85" s="108" t="str">
        <f>'Line Items'!D368</f>
        <v>[Rolling Stock Line 32]</v>
      </c>
      <c r="E85" s="110"/>
      <c r="F85" s="164" t="str">
        <f t="shared" si="2"/>
        <v>Unit</v>
      </c>
      <c r="G85" s="260"/>
      <c r="H85" s="260"/>
      <c r="I85" s="260"/>
      <c r="J85" s="260"/>
      <c r="K85" s="260"/>
      <c r="L85" s="260"/>
      <c r="M85" s="260"/>
      <c r="N85" s="260"/>
      <c r="O85" s="260"/>
      <c r="P85" s="260"/>
      <c r="Q85" s="260"/>
      <c r="R85" s="260"/>
      <c r="S85" s="260"/>
      <c r="T85" s="260"/>
      <c r="U85" s="260"/>
      <c r="V85" s="260"/>
      <c r="W85" s="260"/>
      <c r="X85" s="260"/>
      <c r="Y85" s="260"/>
      <c r="Z85" s="261"/>
      <c r="AA85" s="85"/>
      <c r="AB85" s="29"/>
      <c r="AC85" s="85"/>
      <c r="AD85" s="29"/>
      <c r="AE85" s="85"/>
      <c r="AF85" s="29"/>
      <c r="AH85" s="306"/>
    </row>
    <row r="86" spans="3:34" outlineLevel="1">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3:34" outlineLevel="1">
      <c r="D87" s="262" t="str">
        <f>"Total "&amp;C53</f>
        <v>Total Number of Units in Fleet</v>
      </c>
      <c r="E87" s="263"/>
      <c r="F87" s="264" t="str">
        <f>F85</f>
        <v>Unit</v>
      </c>
      <c r="G87" s="265">
        <f t="shared" ref="G87:Z87" si="3">SUM(G54:G85)</f>
        <v>0</v>
      </c>
      <c r="H87" s="265">
        <f t="shared" si="3"/>
        <v>0</v>
      </c>
      <c r="I87" s="265">
        <f t="shared" si="3"/>
        <v>0</v>
      </c>
      <c r="J87" s="265">
        <f t="shared" si="3"/>
        <v>0</v>
      </c>
      <c r="K87" s="265">
        <f t="shared" si="3"/>
        <v>0</v>
      </c>
      <c r="L87" s="265">
        <f t="shared" si="3"/>
        <v>0</v>
      </c>
      <c r="M87" s="265">
        <f t="shared" si="3"/>
        <v>0</v>
      </c>
      <c r="N87" s="265">
        <f t="shared" si="3"/>
        <v>0</v>
      </c>
      <c r="O87" s="265">
        <f t="shared" si="3"/>
        <v>0</v>
      </c>
      <c r="P87" s="265">
        <f t="shared" si="3"/>
        <v>0</v>
      </c>
      <c r="Q87" s="265">
        <f t="shared" si="3"/>
        <v>0</v>
      </c>
      <c r="R87" s="265">
        <f t="shared" si="3"/>
        <v>0</v>
      </c>
      <c r="S87" s="265">
        <f t="shared" si="3"/>
        <v>0</v>
      </c>
      <c r="T87" s="265">
        <f t="shared" si="3"/>
        <v>0</v>
      </c>
      <c r="U87" s="265">
        <f t="shared" si="3"/>
        <v>0</v>
      </c>
      <c r="V87" s="265">
        <f t="shared" si="3"/>
        <v>0</v>
      </c>
      <c r="W87" s="265">
        <f t="shared" si="3"/>
        <v>0</v>
      </c>
      <c r="X87" s="265">
        <f t="shared" si="3"/>
        <v>0</v>
      </c>
      <c r="Y87" s="265">
        <f t="shared" si="3"/>
        <v>0</v>
      </c>
      <c r="Z87" s="266">
        <f t="shared" si="3"/>
        <v>0</v>
      </c>
      <c r="AA87" s="307"/>
      <c r="AB87" s="267">
        <f>SUM(AB54:AB85)</f>
        <v>0</v>
      </c>
      <c r="AC87" s="307"/>
      <c r="AD87" s="267">
        <f>SUM(AD54:AD85)</f>
        <v>0</v>
      </c>
      <c r="AE87" s="307"/>
      <c r="AF87" s="267">
        <f>SUM(AF54:AF85)</f>
        <v>0</v>
      </c>
      <c r="AH87" s="268"/>
    </row>
    <row r="88" spans="3:34" outlineLevel="1">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3:34" outlineLevel="1">
      <c r="C89" s="204" t="s">
        <v>941</v>
      </c>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3:34" outlineLevel="1">
      <c r="D90" s="235" t="str">
        <f>'Line Items'!D337</f>
        <v>Class 450 (Desiros - Suburban)</v>
      </c>
      <c r="E90" s="251"/>
      <c r="F90" s="252" t="s">
        <v>942</v>
      </c>
      <c r="G90" s="253"/>
      <c r="H90" s="253"/>
      <c r="I90" s="253"/>
      <c r="J90" s="253"/>
      <c r="K90" s="253"/>
      <c r="L90" s="253"/>
      <c r="M90" s="253"/>
      <c r="N90" s="253"/>
      <c r="O90" s="253"/>
      <c r="P90" s="253"/>
      <c r="Q90" s="253"/>
      <c r="R90" s="253"/>
      <c r="S90" s="253"/>
      <c r="T90" s="253"/>
      <c r="U90" s="253"/>
      <c r="V90" s="253"/>
      <c r="W90" s="253"/>
      <c r="X90" s="253"/>
      <c r="Y90" s="253"/>
      <c r="Z90" s="254"/>
      <c r="AA90" s="85"/>
      <c r="AB90" s="255"/>
      <c r="AC90" s="85"/>
      <c r="AD90" s="255"/>
      <c r="AE90" s="85"/>
      <c r="AF90" s="255"/>
      <c r="AH90" s="291"/>
    </row>
    <row r="91" spans="3:34" outlineLevel="1">
      <c r="D91" s="83" t="str">
        <f>'Line Items'!D338</f>
        <v>Class 444 (Desiros - Mainline)</v>
      </c>
      <c r="E91" s="84"/>
      <c r="F91" s="150" t="str">
        <f t="shared" ref="F91:F121" si="4">F90</f>
        <v>Train</v>
      </c>
      <c r="G91" s="257"/>
      <c r="H91" s="257"/>
      <c r="I91" s="257"/>
      <c r="J91" s="257"/>
      <c r="K91" s="257"/>
      <c r="L91" s="257"/>
      <c r="M91" s="257"/>
      <c r="N91" s="257"/>
      <c r="O91" s="257"/>
      <c r="P91" s="257"/>
      <c r="Q91" s="257"/>
      <c r="R91" s="257"/>
      <c r="S91" s="257"/>
      <c r="T91" s="257"/>
      <c r="U91" s="257"/>
      <c r="V91" s="257"/>
      <c r="W91" s="257"/>
      <c r="X91" s="257"/>
      <c r="Y91" s="257"/>
      <c r="Z91" s="258"/>
      <c r="AA91" s="85"/>
      <c r="AB91" s="27"/>
      <c r="AC91" s="85"/>
      <c r="AD91" s="27"/>
      <c r="AE91" s="85"/>
      <c r="AF91" s="27"/>
      <c r="AH91" s="287"/>
    </row>
    <row r="92" spans="3:34" outlineLevel="1">
      <c r="D92" s="83" t="str">
        <f>'Line Items'!D339</f>
        <v>Class 455</v>
      </c>
      <c r="E92" s="84"/>
      <c r="F92" s="150" t="str">
        <f t="shared" si="4"/>
        <v>Train</v>
      </c>
      <c r="G92" s="257"/>
      <c r="H92" s="257"/>
      <c r="I92" s="257"/>
      <c r="J92" s="257"/>
      <c r="K92" s="257"/>
      <c r="L92" s="257"/>
      <c r="M92" s="257"/>
      <c r="N92" s="257"/>
      <c r="O92" s="257"/>
      <c r="P92" s="257"/>
      <c r="Q92" s="257"/>
      <c r="R92" s="257"/>
      <c r="S92" s="257"/>
      <c r="T92" s="257"/>
      <c r="U92" s="257"/>
      <c r="V92" s="257"/>
      <c r="W92" s="257"/>
      <c r="X92" s="257"/>
      <c r="Y92" s="257"/>
      <c r="Z92" s="258"/>
      <c r="AA92" s="85"/>
      <c r="AB92" s="27"/>
      <c r="AC92" s="85"/>
      <c r="AD92" s="27"/>
      <c r="AE92" s="85"/>
      <c r="AF92" s="27"/>
      <c r="AH92" s="287"/>
    </row>
    <row r="93" spans="3:34" outlineLevel="1">
      <c r="D93" s="83" t="str">
        <f>'Line Items'!D340</f>
        <v>Class 158</v>
      </c>
      <c r="E93" s="84"/>
      <c r="F93" s="150" t="str">
        <f t="shared" si="4"/>
        <v>Train</v>
      </c>
      <c r="G93" s="257"/>
      <c r="H93" s="257"/>
      <c r="I93" s="257"/>
      <c r="J93" s="257"/>
      <c r="K93" s="257"/>
      <c r="L93" s="257"/>
      <c r="M93" s="257"/>
      <c r="N93" s="257"/>
      <c r="O93" s="257"/>
      <c r="P93" s="257"/>
      <c r="Q93" s="257"/>
      <c r="R93" s="257"/>
      <c r="S93" s="257"/>
      <c r="T93" s="257"/>
      <c r="U93" s="257"/>
      <c r="V93" s="257"/>
      <c r="W93" s="257"/>
      <c r="X93" s="257"/>
      <c r="Y93" s="257"/>
      <c r="Z93" s="258"/>
      <c r="AA93" s="85"/>
      <c r="AB93" s="27"/>
      <c r="AC93" s="85"/>
      <c r="AD93" s="27"/>
      <c r="AE93" s="85"/>
      <c r="AF93" s="27"/>
      <c r="AH93" s="287"/>
    </row>
    <row r="94" spans="3:34" outlineLevel="1">
      <c r="D94" s="83" t="str">
        <f>'Line Items'!D341</f>
        <v>Class 159/0</v>
      </c>
      <c r="E94" s="84"/>
      <c r="F94" s="150" t="str">
        <f t="shared" si="4"/>
        <v>Train</v>
      </c>
      <c r="G94" s="257"/>
      <c r="H94" s="257"/>
      <c r="I94" s="257"/>
      <c r="J94" s="257"/>
      <c r="K94" s="257"/>
      <c r="L94" s="257"/>
      <c r="M94" s="257"/>
      <c r="N94" s="257"/>
      <c r="O94" s="257"/>
      <c r="P94" s="257"/>
      <c r="Q94" s="257"/>
      <c r="R94" s="257"/>
      <c r="S94" s="257"/>
      <c r="T94" s="257"/>
      <c r="U94" s="257"/>
      <c r="V94" s="257"/>
      <c r="W94" s="257"/>
      <c r="X94" s="257"/>
      <c r="Y94" s="257"/>
      <c r="Z94" s="258"/>
      <c r="AA94" s="85"/>
      <c r="AB94" s="27"/>
      <c r="AC94" s="85"/>
      <c r="AD94" s="27"/>
      <c r="AE94" s="85"/>
      <c r="AF94" s="27"/>
      <c r="AH94" s="287"/>
    </row>
    <row r="95" spans="3:34" outlineLevel="1">
      <c r="D95" s="83" t="str">
        <f>'Line Items'!D342</f>
        <v>Class 159/1</v>
      </c>
      <c r="E95" s="84"/>
      <c r="F95" s="150" t="str">
        <f t="shared" si="4"/>
        <v>Train</v>
      </c>
      <c r="G95" s="257"/>
      <c r="H95" s="257"/>
      <c r="I95" s="257"/>
      <c r="J95" s="257"/>
      <c r="K95" s="257"/>
      <c r="L95" s="257"/>
      <c r="M95" s="257"/>
      <c r="N95" s="257"/>
      <c r="O95" s="257"/>
      <c r="P95" s="257"/>
      <c r="Q95" s="257"/>
      <c r="R95" s="257"/>
      <c r="S95" s="257"/>
      <c r="T95" s="257"/>
      <c r="U95" s="257"/>
      <c r="V95" s="257"/>
      <c r="W95" s="257"/>
      <c r="X95" s="257"/>
      <c r="Y95" s="257"/>
      <c r="Z95" s="258"/>
      <c r="AA95" s="85"/>
      <c r="AB95" s="27"/>
      <c r="AC95" s="85"/>
      <c r="AD95" s="27"/>
      <c r="AE95" s="85"/>
      <c r="AF95" s="27"/>
      <c r="AH95" s="287"/>
    </row>
    <row r="96" spans="3:34" outlineLevel="1">
      <c r="D96" s="83" t="str">
        <f>'Line Items'!D343</f>
        <v>Class 458</v>
      </c>
      <c r="E96" s="84"/>
      <c r="F96" s="150" t="str">
        <f t="shared" si="4"/>
        <v>Train</v>
      </c>
      <c r="G96" s="257"/>
      <c r="H96" s="257"/>
      <c r="I96" s="257"/>
      <c r="J96" s="257"/>
      <c r="K96" s="257"/>
      <c r="L96" s="257"/>
      <c r="M96" s="257"/>
      <c r="N96" s="257"/>
      <c r="O96" s="257"/>
      <c r="P96" s="257"/>
      <c r="Q96" s="257"/>
      <c r="R96" s="257"/>
      <c r="S96" s="257"/>
      <c r="T96" s="257"/>
      <c r="U96" s="257"/>
      <c r="V96" s="257"/>
      <c r="W96" s="257"/>
      <c r="X96" s="257"/>
      <c r="Y96" s="257"/>
      <c r="Z96" s="258"/>
      <c r="AA96" s="85"/>
      <c r="AB96" s="27"/>
      <c r="AC96" s="85"/>
      <c r="AD96" s="27"/>
      <c r="AE96" s="85"/>
      <c r="AF96" s="27"/>
      <c r="AH96" s="287"/>
    </row>
    <row r="97" spans="4:34" outlineLevel="1">
      <c r="D97" s="83" t="str">
        <f>'Line Items'!D344</f>
        <v>Class 456</v>
      </c>
      <c r="E97" s="84"/>
      <c r="F97" s="150" t="str">
        <f t="shared" si="4"/>
        <v>Train</v>
      </c>
      <c r="G97" s="257"/>
      <c r="H97" s="257"/>
      <c r="I97" s="257"/>
      <c r="J97" s="257"/>
      <c r="K97" s="257"/>
      <c r="L97" s="257"/>
      <c r="M97" s="257"/>
      <c r="N97" s="257"/>
      <c r="O97" s="257"/>
      <c r="P97" s="257"/>
      <c r="Q97" s="257"/>
      <c r="R97" s="257"/>
      <c r="S97" s="257"/>
      <c r="T97" s="257"/>
      <c r="U97" s="257"/>
      <c r="V97" s="257"/>
      <c r="W97" s="257"/>
      <c r="X97" s="257"/>
      <c r="Y97" s="257"/>
      <c r="Z97" s="258"/>
      <c r="AA97" s="85"/>
      <c r="AB97" s="27"/>
      <c r="AC97" s="85"/>
      <c r="AD97" s="27"/>
      <c r="AE97" s="85"/>
      <c r="AF97" s="27"/>
      <c r="AH97" s="287"/>
    </row>
    <row r="98" spans="4:34" outlineLevel="1">
      <c r="D98" s="83" t="str">
        <f>'Line Items'!D345</f>
        <v>Class 458/5</v>
      </c>
      <c r="E98" s="84"/>
      <c r="F98" s="150" t="str">
        <f t="shared" si="4"/>
        <v>Train</v>
      </c>
      <c r="G98" s="257"/>
      <c r="H98" s="257"/>
      <c r="I98" s="257"/>
      <c r="J98" s="257"/>
      <c r="K98" s="257"/>
      <c r="L98" s="257"/>
      <c r="M98" s="257"/>
      <c r="N98" s="257"/>
      <c r="O98" s="257"/>
      <c r="P98" s="257"/>
      <c r="Q98" s="257"/>
      <c r="R98" s="257"/>
      <c r="S98" s="257"/>
      <c r="T98" s="257"/>
      <c r="U98" s="257"/>
      <c r="V98" s="257"/>
      <c r="W98" s="257"/>
      <c r="X98" s="257"/>
      <c r="Y98" s="257"/>
      <c r="Z98" s="258"/>
      <c r="AA98" s="85"/>
      <c r="AB98" s="27"/>
      <c r="AC98" s="85"/>
      <c r="AD98" s="27"/>
      <c r="AE98" s="85"/>
      <c r="AF98" s="27"/>
      <c r="AH98" s="287"/>
    </row>
    <row r="99" spans="4:34" outlineLevel="1">
      <c r="D99" s="83" t="str">
        <f>'Line Items'!D346</f>
        <v>Class 707</v>
      </c>
      <c r="E99" s="84"/>
      <c r="F99" s="150" t="str">
        <f t="shared" si="4"/>
        <v>Train</v>
      </c>
      <c r="G99" s="257"/>
      <c r="H99" s="257"/>
      <c r="I99" s="257"/>
      <c r="J99" s="257"/>
      <c r="K99" s="257"/>
      <c r="L99" s="257"/>
      <c r="M99" s="257"/>
      <c r="N99" s="257"/>
      <c r="O99" s="257"/>
      <c r="P99" s="257"/>
      <c r="Q99" s="257"/>
      <c r="R99" s="257"/>
      <c r="S99" s="257"/>
      <c r="T99" s="257"/>
      <c r="U99" s="257"/>
      <c r="V99" s="257"/>
      <c r="W99" s="257"/>
      <c r="X99" s="257"/>
      <c r="Y99" s="257"/>
      <c r="Z99" s="258"/>
      <c r="AA99" s="85"/>
      <c r="AB99" s="27"/>
      <c r="AC99" s="85"/>
      <c r="AD99" s="27"/>
      <c r="AE99" s="85"/>
      <c r="AF99" s="27"/>
      <c r="AH99" s="287"/>
    </row>
    <row r="100" spans="4:34" outlineLevel="1">
      <c r="D100" s="83" t="str">
        <f>'Line Items'!D347</f>
        <v>[Rolling Stock Line 11]</v>
      </c>
      <c r="E100" s="84"/>
      <c r="F100" s="150" t="str">
        <f t="shared" si="4"/>
        <v>Train</v>
      </c>
      <c r="G100" s="257"/>
      <c r="H100" s="257"/>
      <c r="I100" s="257"/>
      <c r="J100" s="257"/>
      <c r="K100" s="257"/>
      <c r="L100" s="257"/>
      <c r="M100" s="257"/>
      <c r="N100" s="257"/>
      <c r="O100" s="257"/>
      <c r="P100" s="257"/>
      <c r="Q100" s="257"/>
      <c r="R100" s="257"/>
      <c r="S100" s="257"/>
      <c r="T100" s="257"/>
      <c r="U100" s="257"/>
      <c r="V100" s="257"/>
      <c r="W100" s="257"/>
      <c r="X100" s="257"/>
      <c r="Y100" s="257"/>
      <c r="Z100" s="258"/>
      <c r="AA100" s="85"/>
      <c r="AB100" s="27"/>
      <c r="AC100" s="85"/>
      <c r="AD100" s="27"/>
      <c r="AE100" s="85"/>
      <c r="AF100" s="27"/>
      <c r="AH100" s="305"/>
    </row>
    <row r="101" spans="4:34" outlineLevel="1">
      <c r="D101" s="83" t="str">
        <f>'Line Items'!D348</f>
        <v>[Rolling Stock Line 12]</v>
      </c>
      <c r="E101" s="84"/>
      <c r="F101" s="150" t="str">
        <f t="shared" si="4"/>
        <v>Train</v>
      </c>
      <c r="G101" s="257"/>
      <c r="H101" s="257"/>
      <c r="I101" s="257"/>
      <c r="J101" s="257"/>
      <c r="K101" s="257"/>
      <c r="L101" s="257"/>
      <c r="M101" s="257"/>
      <c r="N101" s="257"/>
      <c r="O101" s="257"/>
      <c r="P101" s="257"/>
      <c r="Q101" s="257"/>
      <c r="R101" s="257"/>
      <c r="S101" s="257"/>
      <c r="T101" s="257"/>
      <c r="U101" s="257"/>
      <c r="V101" s="257"/>
      <c r="W101" s="257"/>
      <c r="X101" s="257"/>
      <c r="Y101" s="257"/>
      <c r="Z101" s="258"/>
      <c r="AA101" s="85"/>
      <c r="AB101" s="27"/>
      <c r="AC101" s="85"/>
      <c r="AD101" s="27"/>
      <c r="AE101" s="85"/>
      <c r="AF101" s="27"/>
      <c r="AH101" s="305"/>
    </row>
    <row r="102" spans="4:34" outlineLevel="1">
      <c r="D102" s="83" t="str">
        <f>'Line Items'!D349</f>
        <v>[Rolling Stock Line 13]</v>
      </c>
      <c r="E102" s="84"/>
      <c r="F102" s="150" t="str">
        <f t="shared" si="4"/>
        <v>Train</v>
      </c>
      <c r="G102" s="257"/>
      <c r="H102" s="257"/>
      <c r="I102" s="257"/>
      <c r="J102" s="257"/>
      <c r="K102" s="257"/>
      <c r="L102" s="257"/>
      <c r="M102" s="257"/>
      <c r="N102" s="257"/>
      <c r="O102" s="257"/>
      <c r="P102" s="257"/>
      <c r="Q102" s="257"/>
      <c r="R102" s="257"/>
      <c r="S102" s="257"/>
      <c r="T102" s="257"/>
      <c r="U102" s="257"/>
      <c r="V102" s="257"/>
      <c r="W102" s="257"/>
      <c r="X102" s="257"/>
      <c r="Y102" s="257"/>
      <c r="Z102" s="258"/>
      <c r="AA102" s="85"/>
      <c r="AB102" s="27"/>
      <c r="AC102" s="85"/>
      <c r="AD102" s="27"/>
      <c r="AE102" s="85"/>
      <c r="AF102" s="27"/>
      <c r="AH102" s="305"/>
    </row>
    <row r="103" spans="4:34" outlineLevel="1">
      <c r="D103" s="83" t="str">
        <f>'Line Items'!D350</f>
        <v>[Rolling Stock Line 14]</v>
      </c>
      <c r="E103" s="84"/>
      <c r="F103" s="150" t="str">
        <f t="shared" si="4"/>
        <v>Train</v>
      </c>
      <c r="G103" s="257"/>
      <c r="H103" s="257"/>
      <c r="I103" s="257"/>
      <c r="J103" s="257"/>
      <c r="K103" s="257"/>
      <c r="L103" s="257"/>
      <c r="M103" s="257"/>
      <c r="N103" s="257"/>
      <c r="O103" s="257"/>
      <c r="P103" s="257"/>
      <c r="Q103" s="257"/>
      <c r="R103" s="257"/>
      <c r="S103" s="257"/>
      <c r="T103" s="257"/>
      <c r="U103" s="257"/>
      <c r="V103" s="257"/>
      <c r="W103" s="257"/>
      <c r="X103" s="257"/>
      <c r="Y103" s="257"/>
      <c r="Z103" s="258"/>
      <c r="AA103" s="85"/>
      <c r="AB103" s="27"/>
      <c r="AC103" s="85"/>
      <c r="AD103" s="27"/>
      <c r="AE103" s="85"/>
      <c r="AF103" s="27"/>
      <c r="AH103" s="305"/>
    </row>
    <row r="104" spans="4:34" outlineLevel="1">
      <c r="D104" s="83" t="str">
        <f>'Line Items'!D351</f>
        <v>[Rolling Stock Line 15]</v>
      </c>
      <c r="E104" s="84"/>
      <c r="F104" s="150" t="str">
        <f t="shared" si="4"/>
        <v>Train</v>
      </c>
      <c r="G104" s="257"/>
      <c r="H104" s="257"/>
      <c r="I104" s="257"/>
      <c r="J104" s="257"/>
      <c r="K104" s="257"/>
      <c r="L104" s="257"/>
      <c r="M104" s="257"/>
      <c r="N104" s="257"/>
      <c r="O104" s="257"/>
      <c r="P104" s="257"/>
      <c r="Q104" s="257"/>
      <c r="R104" s="257"/>
      <c r="S104" s="257"/>
      <c r="T104" s="257"/>
      <c r="U104" s="257"/>
      <c r="V104" s="257"/>
      <c r="W104" s="257"/>
      <c r="X104" s="257"/>
      <c r="Y104" s="257"/>
      <c r="Z104" s="258"/>
      <c r="AA104" s="85"/>
      <c r="AB104" s="27"/>
      <c r="AC104" s="85"/>
      <c r="AD104" s="27"/>
      <c r="AE104" s="85"/>
      <c r="AF104" s="27"/>
      <c r="AH104" s="305"/>
    </row>
    <row r="105" spans="4:34" outlineLevel="1">
      <c r="D105" s="83" t="str">
        <f>'Line Items'!D352</f>
        <v>[Rolling Stock Line 16]</v>
      </c>
      <c r="E105" s="84"/>
      <c r="F105" s="150" t="str">
        <f t="shared" si="4"/>
        <v>Train</v>
      </c>
      <c r="G105" s="257"/>
      <c r="H105" s="257"/>
      <c r="I105" s="257"/>
      <c r="J105" s="257"/>
      <c r="K105" s="257"/>
      <c r="L105" s="257"/>
      <c r="M105" s="257"/>
      <c r="N105" s="257"/>
      <c r="O105" s="257"/>
      <c r="P105" s="257"/>
      <c r="Q105" s="257"/>
      <c r="R105" s="257"/>
      <c r="S105" s="257"/>
      <c r="T105" s="257"/>
      <c r="U105" s="257"/>
      <c r="V105" s="257"/>
      <c r="W105" s="257"/>
      <c r="X105" s="257"/>
      <c r="Y105" s="257"/>
      <c r="Z105" s="258"/>
      <c r="AA105" s="85"/>
      <c r="AB105" s="27"/>
      <c r="AC105" s="85"/>
      <c r="AD105" s="27"/>
      <c r="AE105" s="85"/>
      <c r="AF105" s="27"/>
      <c r="AH105" s="305"/>
    </row>
    <row r="106" spans="4:34" outlineLevel="1">
      <c r="D106" s="83" t="str">
        <f>'Line Items'!D353</f>
        <v>[Rolling Stock Line 17]</v>
      </c>
      <c r="E106" s="84"/>
      <c r="F106" s="150" t="str">
        <f t="shared" si="4"/>
        <v>Train</v>
      </c>
      <c r="G106" s="257"/>
      <c r="H106" s="257"/>
      <c r="I106" s="257"/>
      <c r="J106" s="257"/>
      <c r="K106" s="257"/>
      <c r="L106" s="257"/>
      <c r="M106" s="257"/>
      <c r="N106" s="257"/>
      <c r="O106" s="257"/>
      <c r="P106" s="257"/>
      <c r="Q106" s="257"/>
      <c r="R106" s="257"/>
      <c r="S106" s="257"/>
      <c r="T106" s="257"/>
      <c r="U106" s="257"/>
      <c r="V106" s="257"/>
      <c r="W106" s="257"/>
      <c r="X106" s="257"/>
      <c r="Y106" s="257"/>
      <c r="Z106" s="258"/>
      <c r="AA106" s="85"/>
      <c r="AB106" s="27"/>
      <c r="AC106" s="85"/>
      <c r="AD106" s="27"/>
      <c r="AE106" s="85"/>
      <c r="AF106" s="27"/>
      <c r="AH106" s="305"/>
    </row>
    <row r="107" spans="4:34" outlineLevel="1">
      <c r="D107" s="83" t="str">
        <f>'Line Items'!D354</f>
        <v>[Rolling Stock Line 18]</v>
      </c>
      <c r="E107" s="84"/>
      <c r="F107" s="150" t="str">
        <f t="shared" si="4"/>
        <v>Train</v>
      </c>
      <c r="G107" s="257"/>
      <c r="H107" s="257"/>
      <c r="I107" s="257"/>
      <c r="J107" s="257"/>
      <c r="K107" s="257"/>
      <c r="L107" s="257"/>
      <c r="M107" s="257"/>
      <c r="N107" s="257"/>
      <c r="O107" s="257"/>
      <c r="P107" s="257"/>
      <c r="Q107" s="257"/>
      <c r="R107" s="257"/>
      <c r="S107" s="257"/>
      <c r="T107" s="257"/>
      <c r="U107" s="257"/>
      <c r="V107" s="257"/>
      <c r="W107" s="257"/>
      <c r="X107" s="257"/>
      <c r="Y107" s="257"/>
      <c r="Z107" s="258"/>
      <c r="AA107" s="85"/>
      <c r="AB107" s="27"/>
      <c r="AC107" s="85"/>
      <c r="AD107" s="27"/>
      <c r="AE107" s="85"/>
      <c r="AF107" s="27"/>
      <c r="AH107" s="305"/>
    </row>
    <row r="108" spans="4:34" outlineLevel="1">
      <c r="D108" s="83" t="str">
        <f>'Line Items'!D355</f>
        <v>[Rolling Stock Line 19]</v>
      </c>
      <c r="E108" s="84"/>
      <c r="F108" s="150" t="str">
        <f t="shared" si="4"/>
        <v>Train</v>
      </c>
      <c r="G108" s="257"/>
      <c r="H108" s="257"/>
      <c r="I108" s="257"/>
      <c r="J108" s="257"/>
      <c r="K108" s="257"/>
      <c r="L108" s="257"/>
      <c r="M108" s="257"/>
      <c r="N108" s="257"/>
      <c r="O108" s="257"/>
      <c r="P108" s="257"/>
      <c r="Q108" s="257"/>
      <c r="R108" s="257"/>
      <c r="S108" s="257"/>
      <c r="T108" s="257"/>
      <c r="U108" s="257"/>
      <c r="V108" s="257"/>
      <c r="W108" s="257"/>
      <c r="X108" s="257"/>
      <c r="Y108" s="257"/>
      <c r="Z108" s="258"/>
      <c r="AA108" s="85"/>
      <c r="AB108" s="27"/>
      <c r="AC108" s="85"/>
      <c r="AD108" s="27"/>
      <c r="AE108" s="85"/>
      <c r="AF108" s="27"/>
      <c r="AH108" s="305"/>
    </row>
    <row r="109" spans="4:34" outlineLevel="1">
      <c r="D109" s="83" t="str">
        <f>'Line Items'!D356</f>
        <v>[Rolling Stock Line 20]</v>
      </c>
      <c r="E109" s="84"/>
      <c r="F109" s="150" t="str">
        <f t="shared" si="4"/>
        <v>Train</v>
      </c>
      <c r="G109" s="257"/>
      <c r="H109" s="257"/>
      <c r="I109" s="257"/>
      <c r="J109" s="257"/>
      <c r="K109" s="257"/>
      <c r="L109" s="257"/>
      <c r="M109" s="257"/>
      <c r="N109" s="257"/>
      <c r="O109" s="257"/>
      <c r="P109" s="257"/>
      <c r="Q109" s="257"/>
      <c r="R109" s="257"/>
      <c r="S109" s="257"/>
      <c r="T109" s="257"/>
      <c r="U109" s="257"/>
      <c r="V109" s="257"/>
      <c r="W109" s="257"/>
      <c r="X109" s="257"/>
      <c r="Y109" s="257"/>
      <c r="Z109" s="258"/>
      <c r="AA109" s="85"/>
      <c r="AB109" s="27"/>
      <c r="AC109" s="85"/>
      <c r="AD109" s="27"/>
      <c r="AE109" s="85"/>
      <c r="AF109" s="27"/>
      <c r="AH109" s="305"/>
    </row>
    <row r="110" spans="4:34" outlineLevel="1">
      <c r="D110" s="83" t="str">
        <f>'Line Items'!D357</f>
        <v>[Rolling Stock Line 21]</v>
      </c>
      <c r="E110" s="84"/>
      <c r="F110" s="150" t="str">
        <f t="shared" si="4"/>
        <v>Train</v>
      </c>
      <c r="G110" s="257"/>
      <c r="H110" s="257"/>
      <c r="I110" s="257"/>
      <c r="J110" s="257"/>
      <c r="K110" s="257"/>
      <c r="L110" s="257"/>
      <c r="M110" s="257"/>
      <c r="N110" s="257"/>
      <c r="O110" s="257"/>
      <c r="P110" s="257"/>
      <c r="Q110" s="257"/>
      <c r="R110" s="257"/>
      <c r="S110" s="257"/>
      <c r="T110" s="257"/>
      <c r="U110" s="257"/>
      <c r="V110" s="257"/>
      <c r="W110" s="257"/>
      <c r="X110" s="257"/>
      <c r="Y110" s="257"/>
      <c r="Z110" s="258"/>
      <c r="AA110" s="85"/>
      <c r="AB110" s="27"/>
      <c r="AC110" s="85"/>
      <c r="AD110" s="27"/>
      <c r="AE110" s="85"/>
      <c r="AF110" s="27"/>
      <c r="AH110" s="305"/>
    </row>
    <row r="111" spans="4:34" outlineLevel="1">
      <c r="D111" s="83" t="str">
        <f>'Line Items'!D358</f>
        <v>[Rolling Stock Line 22]</v>
      </c>
      <c r="E111" s="84"/>
      <c r="F111" s="150" t="str">
        <f t="shared" si="4"/>
        <v>Train</v>
      </c>
      <c r="G111" s="257"/>
      <c r="H111" s="257"/>
      <c r="I111" s="257"/>
      <c r="J111" s="257"/>
      <c r="K111" s="257"/>
      <c r="L111" s="257"/>
      <c r="M111" s="257"/>
      <c r="N111" s="257"/>
      <c r="O111" s="257"/>
      <c r="P111" s="257"/>
      <c r="Q111" s="257"/>
      <c r="R111" s="257"/>
      <c r="S111" s="257"/>
      <c r="T111" s="257"/>
      <c r="U111" s="257"/>
      <c r="V111" s="257"/>
      <c r="W111" s="257"/>
      <c r="X111" s="257"/>
      <c r="Y111" s="257"/>
      <c r="Z111" s="258"/>
      <c r="AA111" s="85"/>
      <c r="AB111" s="27"/>
      <c r="AC111" s="85"/>
      <c r="AD111" s="27"/>
      <c r="AE111" s="85"/>
      <c r="AF111" s="27"/>
      <c r="AH111" s="305"/>
    </row>
    <row r="112" spans="4:34" outlineLevel="1">
      <c r="D112" s="83" t="str">
        <f>'Line Items'!D359</f>
        <v>[Rolling Stock Line 23]</v>
      </c>
      <c r="E112" s="84"/>
      <c r="F112" s="150" t="str">
        <f t="shared" si="4"/>
        <v>Train</v>
      </c>
      <c r="G112" s="257"/>
      <c r="H112" s="257"/>
      <c r="I112" s="257"/>
      <c r="J112" s="257"/>
      <c r="K112" s="257"/>
      <c r="L112" s="257"/>
      <c r="M112" s="257"/>
      <c r="N112" s="257"/>
      <c r="O112" s="257"/>
      <c r="P112" s="257"/>
      <c r="Q112" s="257"/>
      <c r="R112" s="257"/>
      <c r="S112" s="257"/>
      <c r="T112" s="257"/>
      <c r="U112" s="257"/>
      <c r="V112" s="257"/>
      <c r="W112" s="257"/>
      <c r="X112" s="257"/>
      <c r="Y112" s="257"/>
      <c r="Z112" s="258"/>
      <c r="AA112" s="85"/>
      <c r="AB112" s="27"/>
      <c r="AC112" s="85"/>
      <c r="AD112" s="27"/>
      <c r="AE112" s="85"/>
      <c r="AF112" s="27"/>
      <c r="AH112" s="305"/>
    </row>
    <row r="113" spans="2:34" outlineLevel="1">
      <c r="D113" s="83" t="str">
        <f>'Line Items'!D360</f>
        <v>[Rolling Stock Line 24]</v>
      </c>
      <c r="E113" s="84"/>
      <c r="F113" s="150" t="str">
        <f t="shared" si="4"/>
        <v>Train</v>
      </c>
      <c r="G113" s="257"/>
      <c r="H113" s="257"/>
      <c r="I113" s="257"/>
      <c r="J113" s="257"/>
      <c r="K113" s="257"/>
      <c r="L113" s="257"/>
      <c r="M113" s="257"/>
      <c r="N113" s="257"/>
      <c r="O113" s="257"/>
      <c r="P113" s="257"/>
      <c r="Q113" s="257"/>
      <c r="R113" s="257"/>
      <c r="S113" s="257"/>
      <c r="T113" s="257"/>
      <c r="U113" s="257"/>
      <c r="V113" s="257"/>
      <c r="W113" s="257"/>
      <c r="X113" s="257"/>
      <c r="Y113" s="257"/>
      <c r="Z113" s="258"/>
      <c r="AA113" s="85"/>
      <c r="AB113" s="27"/>
      <c r="AC113" s="85"/>
      <c r="AD113" s="27"/>
      <c r="AE113" s="85"/>
      <c r="AF113" s="27"/>
      <c r="AH113" s="305"/>
    </row>
    <row r="114" spans="2:34" outlineLevel="1">
      <c r="D114" s="83" t="str">
        <f>'Line Items'!D361</f>
        <v>[Rolling Stock Line 25]</v>
      </c>
      <c r="E114" s="84"/>
      <c r="F114" s="150" t="str">
        <f t="shared" si="4"/>
        <v>Train</v>
      </c>
      <c r="G114" s="257"/>
      <c r="H114" s="257"/>
      <c r="I114" s="257"/>
      <c r="J114" s="257"/>
      <c r="K114" s="257"/>
      <c r="L114" s="257"/>
      <c r="M114" s="257"/>
      <c r="N114" s="257"/>
      <c r="O114" s="257"/>
      <c r="P114" s="257"/>
      <c r="Q114" s="257"/>
      <c r="R114" s="257"/>
      <c r="S114" s="257"/>
      <c r="T114" s="257"/>
      <c r="U114" s="257"/>
      <c r="V114" s="257"/>
      <c r="W114" s="257"/>
      <c r="X114" s="257"/>
      <c r="Y114" s="257"/>
      <c r="Z114" s="258"/>
      <c r="AA114" s="85"/>
      <c r="AB114" s="27"/>
      <c r="AC114" s="85"/>
      <c r="AD114" s="27"/>
      <c r="AE114" s="85"/>
      <c r="AF114" s="27"/>
      <c r="AH114" s="305"/>
    </row>
    <row r="115" spans="2:34" outlineLevel="1">
      <c r="D115" s="83" t="str">
        <f>'Line Items'!D362</f>
        <v>[Rolling Stock Line 26]</v>
      </c>
      <c r="E115" s="84"/>
      <c r="F115" s="150" t="str">
        <f t="shared" si="4"/>
        <v>Train</v>
      </c>
      <c r="G115" s="257"/>
      <c r="H115" s="257"/>
      <c r="I115" s="257"/>
      <c r="J115" s="257"/>
      <c r="K115" s="257"/>
      <c r="L115" s="257"/>
      <c r="M115" s="257"/>
      <c r="N115" s="257"/>
      <c r="O115" s="257"/>
      <c r="P115" s="257"/>
      <c r="Q115" s="257"/>
      <c r="R115" s="257"/>
      <c r="S115" s="257"/>
      <c r="T115" s="257"/>
      <c r="U115" s="257"/>
      <c r="V115" s="257"/>
      <c r="W115" s="257"/>
      <c r="X115" s="257"/>
      <c r="Y115" s="257"/>
      <c r="Z115" s="258"/>
      <c r="AA115" s="85"/>
      <c r="AB115" s="27"/>
      <c r="AC115" s="85"/>
      <c r="AD115" s="27"/>
      <c r="AE115" s="85"/>
      <c r="AF115" s="27"/>
      <c r="AH115" s="305"/>
    </row>
    <row r="116" spans="2:34" outlineLevel="1">
      <c r="D116" s="83" t="str">
        <f>'Line Items'!D363</f>
        <v>[Rolling Stock Line 27]</v>
      </c>
      <c r="E116" s="84"/>
      <c r="F116" s="150" t="str">
        <f t="shared" si="4"/>
        <v>Train</v>
      </c>
      <c r="G116" s="257"/>
      <c r="H116" s="257"/>
      <c r="I116" s="257"/>
      <c r="J116" s="257"/>
      <c r="K116" s="257"/>
      <c r="L116" s="257"/>
      <c r="M116" s="257"/>
      <c r="N116" s="257"/>
      <c r="O116" s="257"/>
      <c r="P116" s="257"/>
      <c r="Q116" s="257"/>
      <c r="R116" s="257"/>
      <c r="S116" s="257"/>
      <c r="T116" s="257"/>
      <c r="U116" s="257"/>
      <c r="V116" s="257"/>
      <c r="W116" s="257"/>
      <c r="X116" s="257"/>
      <c r="Y116" s="257"/>
      <c r="Z116" s="258"/>
      <c r="AA116" s="85"/>
      <c r="AB116" s="27"/>
      <c r="AC116" s="85"/>
      <c r="AD116" s="27"/>
      <c r="AE116" s="85"/>
      <c r="AF116" s="27"/>
      <c r="AH116" s="305"/>
    </row>
    <row r="117" spans="2:34" outlineLevel="1">
      <c r="D117" s="83" t="str">
        <f>'Line Items'!D364</f>
        <v>[Rolling Stock Line 28]</v>
      </c>
      <c r="E117" s="84"/>
      <c r="F117" s="150" t="str">
        <f t="shared" si="4"/>
        <v>Train</v>
      </c>
      <c r="G117" s="257"/>
      <c r="H117" s="257"/>
      <c r="I117" s="257"/>
      <c r="J117" s="257"/>
      <c r="K117" s="257"/>
      <c r="L117" s="257"/>
      <c r="M117" s="257"/>
      <c r="N117" s="257"/>
      <c r="O117" s="257"/>
      <c r="P117" s="257"/>
      <c r="Q117" s="257"/>
      <c r="R117" s="257"/>
      <c r="S117" s="257"/>
      <c r="T117" s="257"/>
      <c r="U117" s="257"/>
      <c r="V117" s="257"/>
      <c r="W117" s="257"/>
      <c r="X117" s="257"/>
      <c r="Y117" s="257"/>
      <c r="Z117" s="258"/>
      <c r="AA117" s="85"/>
      <c r="AB117" s="27"/>
      <c r="AC117" s="85"/>
      <c r="AD117" s="27"/>
      <c r="AE117" s="85"/>
      <c r="AF117" s="27"/>
      <c r="AH117" s="305"/>
    </row>
    <row r="118" spans="2:34" outlineLevel="1">
      <c r="D118" s="83" t="str">
        <f>'Line Items'!D365</f>
        <v>[Rolling Stock Line 29]</v>
      </c>
      <c r="E118" s="84"/>
      <c r="F118" s="150" t="str">
        <f t="shared" si="4"/>
        <v>Train</v>
      </c>
      <c r="G118" s="257"/>
      <c r="H118" s="257"/>
      <c r="I118" s="257"/>
      <c r="J118" s="257"/>
      <c r="K118" s="257"/>
      <c r="L118" s="257"/>
      <c r="M118" s="257"/>
      <c r="N118" s="257"/>
      <c r="O118" s="257"/>
      <c r="P118" s="257"/>
      <c r="Q118" s="257"/>
      <c r="R118" s="257"/>
      <c r="S118" s="257"/>
      <c r="T118" s="257"/>
      <c r="U118" s="257"/>
      <c r="V118" s="257"/>
      <c r="W118" s="257"/>
      <c r="X118" s="257"/>
      <c r="Y118" s="257"/>
      <c r="Z118" s="258"/>
      <c r="AA118" s="85"/>
      <c r="AB118" s="27"/>
      <c r="AC118" s="85"/>
      <c r="AD118" s="27"/>
      <c r="AE118" s="85"/>
      <c r="AF118" s="27"/>
      <c r="AH118" s="305"/>
    </row>
    <row r="119" spans="2:34" outlineLevel="1">
      <c r="D119" s="83" t="str">
        <f>'Line Items'!D366</f>
        <v>[Rolling Stock Line 30]</v>
      </c>
      <c r="E119" s="84"/>
      <c r="F119" s="150" t="str">
        <f t="shared" si="4"/>
        <v>Train</v>
      </c>
      <c r="G119" s="257"/>
      <c r="H119" s="257"/>
      <c r="I119" s="257"/>
      <c r="J119" s="257"/>
      <c r="K119" s="257"/>
      <c r="L119" s="257"/>
      <c r="M119" s="257"/>
      <c r="N119" s="257"/>
      <c r="O119" s="257"/>
      <c r="P119" s="257"/>
      <c r="Q119" s="257"/>
      <c r="R119" s="257"/>
      <c r="S119" s="257"/>
      <c r="T119" s="257"/>
      <c r="U119" s="257"/>
      <c r="V119" s="257"/>
      <c r="W119" s="257"/>
      <c r="X119" s="257"/>
      <c r="Y119" s="257"/>
      <c r="Z119" s="258"/>
      <c r="AA119" s="85"/>
      <c r="AB119" s="27"/>
      <c r="AC119" s="85"/>
      <c r="AD119" s="27"/>
      <c r="AE119" s="85"/>
      <c r="AF119" s="27"/>
      <c r="AH119" s="305"/>
    </row>
    <row r="120" spans="2:34" outlineLevel="1">
      <c r="D120" s="83" t="str">
        <f>'Line Items'!D367</f>
        <v>[Rolling Stock Line 31]</v>
      </c>
      <c r="E120" s="84"/>
      <c r="F120" s="150" t="str">
        <f t="shared" si="4"/>
        <v>Train</v>
      </c>
      <c r="G120" s="257"/>
      <c r="H120" s="257"/>
      <c r="I120" s="257"/>
      <c r="J120" s="257"/>
      <c r="K120" s="257"/>
      <c r="L120" s="257"/>
      <c r="M120" s="257"/>
      <c r="N120" s="257"/>
      <c r="O120" s="257"/>
      <c r="P120" s="257"/>
      <c r="Q120" s="257"/>
      <c r="R120" s="257"/>
      <c r="S120" s="257"/>
      <c r="T120" s="257"/>
      <c r="U120" s="257"/>
      <c r="V120" s="257"/>
      <c r="W120" s="257"/>
      <c r="X120" s="257"/>
      <c r="Y120" s="257"/>
      <c r="Z120" s="258"/>
      <c r="AA120" s="85"/>
      <c r="AB120" s="27"/>
      <c r="AC120" s="85"/>
      <c r="AD120" s="27"/>
      <c r="AE120" s="85"/>
      <c r="AF120" s="27"/>
      <c r="AH120" s="305"/>
    </row>
    <row r="121" spans="2:34" outlineLevel="1">
      <c r="D121" s="108" t="str">
        <f>'Line Items'!D368</f>
        <v>[Rolling Stock Line 32]</v>
      </c>
      <c r="E121" s="110"/>
      <c r="F121" s="164" t="str">
        <f t="shared" si="4"/>
        <v>Train</v>
      </c>
      <c r="G121" s="260"/>
      <c r="H121" s="260"/>
      <c r="I121" s="260"/>
      <c r="J121" s="260"/>
      <c r="K121" s="260"/>
      <c r="L121" s="260"/>
      <c r="M121" s="260"/>
      <c r="N121" s="260"/>
      <c r="O121" s="260"/>
      <c r="P121" s="260"/>
      <c r="Q121" s="260"/>
      <c r="R121" s="260"/>
      <c r="S121" s="260"/>
      <c r="T121" s="260"/>
      <c r="U121" s="260"/>
      <c r="V121" s="260"/>
      <c r="W121" s="260"/>
      <c r="X121" s="260"/>
      <c r="Y121" s="260"/>
      <c r="Z121" s="261"/>
      <c r="AA121" s="85"/>
      <c r="AB121" s="29"/>
      <c r="AC121" s="85"/>
      <c r="AD121" s="29"/>
      <c r="AE121" s="85"/>
      <c r="AF121" s="29"/>
      <c r="AH121" s="306"/>
    </row>
    <row r="122" spans="2:34" outlineLevel="1">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2:34" outlineLevel="1">
      <c r="D123" s="262" t="str">
        <f>"Total "&amp;C89</f>
        <v>Total Number of Trains in Fleet</v>
      </c>
      <c r="E123" s="263"/>
      <c r="F123" s="264" t="str">
        <f>F121</f>
        <v>Train</v>
      </c>
      <c r="G123" s="265">
        <f t="shared" ref="G123:Z123" si="5">SUM(G90:G121)</f>
        <v>0</v>
      </c>
      <c r="H123" s="265">
        <f t="shared" si="5"/>
        <v>0</v>
      </c>
      <c r="I123" s="265">
        <f t="shared" si="5"/>
        <v>0</v>
      </c>
      <c r="J123" s="265">
        <f t="shared" si="5"/>
        <v>0</v>
      </c>
      <c r="K123" s="265">
        <f t="shared" si="5"/>
        <v>0</v>
      </c>
      <c r="L123" s="265">
        <f t="shared" si="5"/>
        <v>0</v>
      </c>
      <c r="M123" s="265">
        <f t="shared" si="5"/>
        <v>0</v>
      </c>
      <c r="N123" s="265">
        <f t="shared" si="5"/>
        <v>0</v>
      </c>
      <c r="O123" s="265">
        <f t="shared" si="5"/>
        <v>0</v>
      </c>
      <c r="P123" s="265">
        <f t="shared" si="5"/>
        <v>0</v>
      </c>
      <c r="Q123" s="265">
        <f t="shared" si="5"/>
        <v>0</v>
      </c>
      <c r="R123" s="265">
        <f t="shared" si="5"/>
        <v>0</v>
      </c>
      <c r="S123" s="265">
        <f t="shared" si="5"/>
        <v>0</v>
      </c>
      <c r="T123" s="265">
        <f t="shared" si="5"/>
        <v>0</v>
      </c>
      <c r="U123" s="265">
        <f t="shared" si="5"/>
        <v>0</v>
      </c>
      <c r="V123" s="265">
        <f t="shared" si="5"/>
        <v>0</v>
      </c>
      <c r="W123" s="265">
        <f t="shared" si="5"/>
        <v>0</v>
      </c>
      <c r="X123" s="265">
        <f t="shared" si="5"/>
        <v>0</v>
      </c>
      <c r="Y123" s="265">
        <f t="shared" si="5"/>
        <v>0</v>
      </c>
      <c r="Z123" s="266">
        <f t="shared" si="5"/>
        <v>0</v>
      </c>
      <c r="AA123" s="307"/>
      <c r="AB123" s="267">
        <f>SUM(AB90:AB121)</f>
        <v>0</v>
      </c>
      <c r="AC123" s="307"/>
      <c r="AD123" s="267">
        <f>SUM(AD90:AD121)</f>
        <v>0</v>
      </c>
      <c r="AE123" s="307"/>
      <c r="AF123" s="267">
        <f>SUM(AF90:AF121)</f>
        <v>0</v>
      </c>
      <c r="AH123" s="268"/>
    </row>
    <row r="124" spans="2:34" collapsed="1">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2:34" ht="15">
      <c r="B125" s="99" t="s">
        <v>943</v>
      </c>
      <c r="C125" s="99"/>
      <c r="D125" s="249"/>
      <c r="E125" s="249"/>
      <c r="F125" s="99"/>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99"/>
      <c r="AH125" s="99"/>
    </row>
    <row r="126" spans="2:34" outlineLevel="1">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2:34" outlineLevel="1">
      <c r="C127" s="204" t="s">
        <v>944</v>
      </c>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row>
    <row r="128" spans="2:34" outlineLevel="1">
      <c r="D128" s="235" t="str">
        <f>'Line Items'!D337</f>
        <v>Class 450 (Desiros - Suburban)</v>
      </c>
      <c r="E128" s="251"/>
      <c r="F128" s="252" t="s">
        <v>939</v>
      </c>
      <c r="G128" s="253"/>
      <c r="H128" s="253"/>
      <c r="I128" s="253"/>
      <c r="J128" s="253"/>
      <c r="K128" s="253"/>
      <c r="L128" s="253"/>
      <c r="M128" s="253"/>
      <c r="N128" s="253"/>
      <c r="O128" s="253"/>
      <c r="P128" s="253"/>
      <c r="Q128" s="253"/>
      <c r="R128" s="253"/>
      <c r="S128" s="253"/>
      <c r="T128" s="253"/>
      <c r="U128" s="253"/>
      <c r="V128" s="253"/>
      <c r="W128" s="253"/>
      <c r="X128" s="253"/>
      <c r="Y128" s="253"/>
      <c r="Z128" s="254"/>
      <c r="AA128" s="85"/>
      <c r="AB128" s="255"/>
      <c r="AC128" s="85"/>
      <c r="AD128" s="255"/>
      <c r="AE128" s="85"/>
      <c r="AF128" s="255"/>
      <c r="AH128" s="291"/>
    </row>
    <row r="129" spans="4:34" outlineLevel="1">
      <c r="D129" s="83" t="str">
        <f>'Line Items'!D338</f>
        <v>Class 444 (Desiros - Mainline)</v>
      </c>
      <c r="E129" s="84"/>
      <c r="F129" s="150" t="str">
        <f t="shared" ref="F129:F159" si="6">F128</f>
        <v>Veh</v>
      </c>
      <c r="G129" s="257"/>
      <c r="H129" s="257"/>
      <c r="I129" s="257"/>
      <c r="J129" s="257"/>
      <c r="K129" s="257"/>
      <c r="L129" s="257"/>
      <c r="M129" s="257"/>
      <c r="N129" s="257"/>
      <c r="O129" s="257"/>
      <c r="P129" s="257"/>
      <c r="Q129" s="257"/>
      <c r="R129" s="257"/>
      <c r="S129" s="257"/>
      <c r="T129" s="257"/>
      <c r="U129" s="257"/>
      <c r="V129" s="257"/>
      <c r="W129" s="257"/>
      <c r="X129" s="257"/>
      <c r="Y129" s="257"/>
      <c r="Z129" s="258"/>
      <c r="AA129" s="85"/>
      <c r="AB129" s="27"/>
      <c r="AC129" s="85"/>
      <c r="AD129" s="27"/>
      <c r="AE129" s="85"/>
      <c r="AF129" s="27"/>
      <c r="AH129" s="287"/>
    </row>
    <row r="130" spans="4:34" outlineLevel="1">
      <c r="D130" s="83" t="str">
        <f>'Line Items'!D339</f>
        <v>Class 455</v>
      </c>
      <c r="E130" s="84"/>
      <c r="F130" s="150" t="str">
        <f t="shared" si="6"/>
        <v>Veh</v>
      </c>
      <c r="G130" s="257"/>
      <c r="H130" s="257"/>
      <c r="I130" s="257"/>
      <c r="J130" s="257"/>
      <c r="K130" s="257"/>
      <c r="L130" s="257"/>
      <c r="M130" s="257"/>
      <c r="N130" s="257"/>
      <c r="O130" s="257"/>
      <c r="P130" s="257"/>
      <c r="Q130" s="257"/>
      <c r="R130" s="257"/>
      <c r="S130" s="257"/>
      <c r="T130" s="257"/>
      <c r="U130" s="257"/>
      <c r="V130" s="257"/>
      <c r="W130" s="257"/>
      <c r="X130" s="257"/>
      <c r="Y130" s="257"/>
      <c r="Z130" s="258"/>
      <c r="AA130" s="85"/>
      <c r="AB130" s="27"/>
      <c r="AC130" s="85"/>
      <c r="AD130" s="27"/>
      <c r="AE130" s="85"/>
      <c r="AF130" s="27"/>
      <c r="AH130" s="287"/>
    </row>
    <row r="131" spans="4:34" outlineLevel="1">
      <c r="D131" s="83" t="str">
        <f>'Line Items'!D340</f>
        <v>Class 158</v>
      </c>
      <c r="E131" s="84"/>
      <c r="F131" s="150" t="str">
        <f t="shared" si="6"/>
        <v>Veh</v>
      </c>
      <c r="G131" s="257"/>
      <c r="H131" s="257"/>
      <c r="I131" s="257"/>
      <c r="J131" s="257"/>
      <c r="K131" s="257"/>
      <c r="L131" s="257"/>
      <c r="M131" s="257"/>
      <c r="N131" s="257"/>
      <c r="O131" s="257"/>
      <c r="P131" s="257"/>
      <c r="Q131" s="257"/>
      <c r="R131" s="257"/>
      <c r="S131" s="257"/>
      <c r="T131" s="257"/>
      <c r="U131" s="257"/>
      <c r="V131" s="257"/>
      <c r="W131" s="257"/>
      <c r="X131" s="257"/>
      <c r="Y131" s="257"/>
      <c r="Z131" s="258"/>
      <c r="AA131" s="85"/>
      <c r="AB131" s="27"/>
      <c r="AC131" s="85"/>
      <c r="AD131" s="27"/>
      <c r="AE131" s="85"/>
      <c r="AF131" s="27"/>
      <c r="AH131" s="287"/>
    </row>
    <row r="132" spans="4:34" outlineLevel="1">
      <c r="D132" s="83" t="str">
        <f>'Line Items'!D341</f>
        <v>Class 159/0</v>
      </c>
      <c r="E132" s="84"/>
      <c r="F132" s="150" t="str">
        <f t="shared" si="6"/>
        <v>Veh</v>
      </c>
      <c r="G132" s="257"/>
      <c r="H132" s="257"/>
      <c r="I132" s="257"/>
      <c r="J132" s="257"/>
      <c r="K132" s="257"/>
      <c r="L132" s="257"/>
      <c r="M132" s="257"/>
      <c r="N132" s="257"/>
      <c r="O132" s="257"/>
      <c r="P132" s="257"/>
      <c r="Q132" s="257"/>
      <c r="R132" s="257"/>
      <c r="S132" s="257"/>
      <c r="T132" s="257"/>
      <c r="U132" s="257"/>
      <c r="V132" s="257"/>
      <c r="W132" s="257"/>
      <c r="X132" s="257"/>
      <c r="Y132" s="257"/>
      <c r="Z132" s="258"/>
      <c r="AA132" s="85"/>
      <c r="AB132" s="27"/>
      <c r="AC132" s="85"/>
      <c r="AD132" s="27"/>
      <c r="AE132" s="85"/>
      <c r="AF132" s="27"/>
      <c r="AH132" s="287"/>
    </row>
    <row r="133" spans="4:34" outlineLevel="1">
      <c r="D133" s="83" t="str">
        <f>'Line Items'!D342</f>
        <v>Class 159/1</v>
      </c>
      <c r="E133" s="84"/>
      <c r="F133" s="150" t="str">
        <f t="shared" si="6"/>
        <v>Veh</v>
      </c>
      <c r="G133" s="257"/>
      <c r="H133" s="257"/>
      <c r="I133" s="257"/>
      <c r="J133" s="257"/>
      <c r="K133" s="257"/>
      <c r="L133" s="257"/>
      <c r="M133" s="257"/>
      <c r="N133" s="257"/>
      <c r="O133" s="257"/>
      <c r="P133" s="257"/>
      <c r="Q133" s="257"/>
      <c r="R133" s="257"/>
      <c r="S133" s="257"/>
      <c r="T133" s="257"/>
      <c r="U133" s="257"/>
      <c r="V133" s="257"/>
      <c r="W133" s="257"/>
      <c r="X133" s="257"/>
      <c r="Y133" s="257"/>
      <c r="Z133" s="258"/>
      <c r="AA133" s="85"/>
      <c r="AB133" s="27"/>
      <c r="AC133" s="85"/>
      <c r="AD133" s="27"/>
      <c r="AE133" s="85"/>
      <c r="AF133" s="27"/>
      <c r="AH133" s="287"/>
    </row>
    <row r="134" spans="4:34" outlineLevel="1">
      <c r="D134" s="83" t="str">
        <f>'Line Items'!D343</f>
        <v>Class 458</v>
      </c>
      <c r="E134" s="84"/>
      <c r="F134" s="150" t="str">
        <f t="shared" si="6"/>
        <v>Veh</v>
      </c>
      <c r="G134" s="257"/>
      <c r="H134" s="257"/>
      <c r="I134" s="257"/>
      <c r="J134" s="257"/>
      <c r="K134" s="257"/>
      <c r="L134" s="257"/>
      <c r="M134" s="257"/>
      <c r="N134" s="257"/>
      <c r="O134" s="257"/>
      <c r="P134" s="257"/>
      <c r="Q134" s="257"/>
      <c r="R134" s="257"/>
      <c r="S134" s="257"/>
      <c r="T134" s="257"/>
      <c r="U134" s="257"/>
      <c r="V134" s="257"/>
      <c r="W134" s="257"/>
      <c r="X134" s="257"/>
      <c r="Y134" s="257"/>
      <c r="Z134" s="258"/>
      <c r="AA134" s="85"/>
      <c r="AB134" s="27"/>
      <c r="AC134" s="85"/>
      <c r="AD134" s="27"/>
      <c r="AE134" s="85"/>
      <c r="AF134" s="27"/>
      <c r="AH134" s="287"/>
    </row>
    <row r="135" spans="4:34" outlineLevel="1">
      <c r="D135" s="83" t="str">
        <f>'Line Items'!D344</f>
        <v>Class 456</v>
      </c>
      <c r="E135" s="84"/>
      <c r="F135" s="150" t="str">
        <f t="shared" si="6"/>
        <v>Veh</v>
      </c>
      <c r="G135" s="257"/>
      <c r="H135" s="257"/>
      <c r="I135" s="257"/>
      <c r="J135" s="257"/>
      <c r="K135" s="257"/>
      <c r="L135" s="257"/>
      <c r="M135" s="257"/>
      <c r="N135" s="257"/>
      <c r="O135" s="257"/>
      <c r="P135" s="257"/>
      <c r="Q135" s="257"/>
      <c r="R135" s="257"/>
      <c r="S135" s="257"/>
      <c r="T135" s="257"/>
      <c r="U135" s="257"/>
      <c r="V135" s="257"/>
      <c r="W135" s="257"/>
      <c r="X135" s="257"/>
      <c r="Y135" s="257"/>
      <c r="Z135" s="258"/>
      <c r="AA135" s="85"/>
      <c r="AB135" s="27"/>
      <c r="AC135" s="85"/>
      <c r="AD135" s="27"/>
      <c r="AE135" s="85"/>
      <c r="AF135" s="27"/>
      <c r="AH135" s="287"/>
    </row>
    <row r="136" spans="4:34" outlineLevel="1">
      <c r="D136" s="83" t="str">
        <f>'Line Items'!D345</f>
        <v>Class 458/5</v>
      </c>
      <c r="E136" s="84"/>
      <c r="F136" s="150" t="str">
        <f t="shared" si="6"/>
        <v>Veh</v>
      </c>
      <c r="G136" s="257"/>
      <c r="H136" s="257"/>
      <c r="I136" s="257"/>
      <c r="J136" s="257"/>
      <c r="K136" s="257"/>
      <c r="L136" s="257"/>
      <c r="M136" s="257"/>
      <c r="N136" s="257"/>
      <c r="O136" s="257"/>
      <c r="P136" s="257"/>
      <c r="Q136" s="257"/>
      <c r="R136" s="257"/>
      <c r="S136" s="257"/>
      <c r="T136" s="257"/>
      <c r="U136" s="257"/>
      <c r="V136" s="257"/>
      <c r="W136" s="257"/>
      <c r="X136" s="257"/>
      <c r="Y136" s="257"/>
      <c r="Z136" s="258"/>
      <c r="AA136" s="85"/>
      <c r="AB136" s="27"/>
      <c r="AC136" s="85"/>
      <c r="AD136" s="27"/>
      <c r="AE136" s="85"/>
      <c r="AF136" s="27"/>
      <c r="AH136" s="287"/>
    </row>
    <row r="137" spans="4:34" outlineLevel="1">
      <c r="D137" s="83" t="str">
        <f>'Line Items'!D346</f>
        <v>Class 707</v>
      </c>
      <c r="E137" s="84"/>
      <c r="F137" s="150" t="str">
        <f t="shared" si="6"/>
        <v>Veh</v>
      </c>
      <c r="G137" s="257"/>
      <c r="H137" s="257"/>
      <c r="I137" s="257"/>
      <c r="J137" s="257"/>
      <c r="K137" s="257"/>
      <c r="L137" s="257"/>
      <c r="M137" s="257"/>
      <c r="N137" s="257"/>
      <c r="O137" s="257"/>
      <c r="P137" s="257"/>
      <c r="Q137" s="257"/>
      <c r="R137" s="257"/>
      <c r="S137" s="257"/>
      <c r="T137" s="257"/>
      <c r="U137" s="257"/>
      <c r="V137" s="257"/>
      <c r="W137" s="257"/>
      <c r="X137" s="257"/>
      <c r="Y137" s="257"/>
      <c r="Z137" s="258"/>
      <c r="AA137" s="85"/>
      <c r="AB137" s="27"/>
      <c r="AC137" s="85"/>
      <c r="AD137" s="27"/>
      <c r="AE137" s="85"/>
      <c r="AF137" s="27"/>
      <c r="AH137" s="287"/>
    </row>
    <row r="138" spans="4:34" outlineLevel="1">
      <c r="D138" s="83" t="str">
        <f>'Line Items'!D347</f>
        <v>[Rolling Stock Line 11]</v>
      </c>
      <c r="E138" s="84"/>
      <c r="F138" s="150" t="str">
        <f t="shared" si="6"/>
        <v>Veh</v>
      </c>
      <c r="G138" s="257"/>
      <c r="H138" s="257"/>
      <c r="I138" s="257"/>
      <c r="J138" s="257"/>
      <c r="K138" s="257"/>
      <c r="L138" s="257"/>
      <c r="M138" s="257"/>
      <c r="N138" s="257"/>
      <c r="O138" s="257"/>
      <c r="P138" s="257"/>
      <c r="Q138" s="257"/>
      <c r="R138" s="257"/>
      <c r="S138" s="257"/>
      <c r="T138" s="257"/>
      <c r="U138" s="257"/>
      <c r="V138" s="257"/>
      <c r="W138" s="257"/>
      <c r="X138" s="257"/>
      <c r="Y138" s="257"/>
      <c r="Z138" s="258"/>
      <c r="AA138" s="85"/>
      <c r="AB138" s="27"/>
      <c r="AC138" s="85"/>
      <c r="AD138" s="27"/>
      <c r="AE138" s="85"/>
      <c r="AF138" s="27"/>
      <c r="AH138" s="305"/>
    </row>
    <row r="139" spans="4:34" outlineLevel="1">
      <c r="D139" s="83" t="str">
        <f>'Line Items'!D348</f>
        <v>[Rolling Stock Line 12]</v>
      </c>
      <c r="E139" s="84"/>
      <c r="F139" s="150" t="str">
        <f t="shared" si="6"/>
        <v>Veh</v>
      </c>
      <c r="G139" s="257"/>
      <c r="H139" s="257"/>
      <c r="I139" s="257"/>
      <c r="J139" s="257"/>
      <c r="K139" s="257"/>
      <c r="L139" s="257"/>
      <c r="M139" s="257"/>
      <c r="N139" s="257"/>
      <c r="O139" s="257"/>
      <c r="P139" s="257"/>
      <c r="Q139" s="257"/>
      <c r="R139" s="257"/>
      <c r="S139" s="257"/>
      <c r="T139" s="257"/>
      <c r="U139" s="257"/>
      <c r="V139" s="257"/>
      <c r="W139" s="257"/>
      <c r="X139" s="257"/>
      <c r="Y139" s="257"/>
      <c r="Z139" s="258"/>
      <c r="AA139" s="85"/>
      <c r="AB139" s="27"/>
      <c r="AC139" s="85"/>
      <c r="AD139" s="27"/>
      <c r="AE139" s="85"/>
      <c r="AF139" s="27"/>
      <c r="AH139" s="305"/>
    </row>
    <row r="140" spans="4:34" outlineLevel="1">
      <c r="D140" s="83" t="str">
        <f>'Line Items'!D349</f>
        <v>[Rolling Stock Line 13]</v>
      </c>
      <c r="E140" s="84"/>
      <c r="F140" s="150" t="str">
        <f t="shared" si="6"/>
        <v>Veh</v>
      </c>
      <c r="G140" s="257"/>
      <c r="H140" s="257"/>
      <c r="I140" s="257"/>
      <c r="J140" s="257"/>
      <c r="K140" s="257"/>
      <c r="L140" s="257"/>
      <c r="M140" s="257"/>
      <c r="N140" s="257"/>
      <c r="O140" s="257"/>
      <c r="P140" s="257"/>
      <c r="Q140" s="257"/>
      <c r="R140" s="257"/>
      <c r="S140" s="257"/>
      <c r="T140" s="257"/>
      <c r="U140" s="257"/>
      <c r="V140" s="257"/>
      <c r="W140" s="257"/>
      <c r="X140" s="257"/>
      <c r="Y140" s="257"/>
      <c r="Z140" s="258"/>
      <c r="AA140" s="85"/>
      <c r="AB140" s="27"/>
      <c r="AC140" s="85"/>
      <c r="AD140" s="27"/>
      <c r="AE140" s="85"/>
      <c r="AF140" s="27"/>
      <c r="AH140" s="305"/>
    </row>
    <row r="141" spans="4:34" outlineLevel="1">
      <c r="D141" s="83" t="str">
        <f>'Line Items'!D350</f>
        <v>[Rolling Stock Line 14]</v>
      </c>
      <c r="E141" s="84"/>
      <c r="F141" s="150" t="str">
        <f t="shared" si="6"/>
        <v>Veh</v>
      </c>
      <c r="G141" s="257"/>
      <c r="H141" s="257"/>
      <c r="I141" s="257"/>
      <c r="J141" s="257"/>
      <c r="K141" s="257"/>
      <c r="L141" s="257"/>
      <c r="M141" s="257"/>
      <c r="N141" s="257"/>
      <c r="O141" s="257"/>
      <c r="P141" s="257"/>
      <c r="Q141" s="257"/>
      <c r="R141" s="257"/>
      <c r="S141" s="257"/>
      <c r="T141" s="257"/>
      <c r="U141" s="257"/>
      <c r="V141" s="257"/>
      <c r="W141" s="257"/>
      <c r="X141" s="257"/>
      <c r="Y141" s="257"/>
      <c r="Z141" s="258"/>
      <c r="AA141" s="85"/>
      <c r="AB141" s="27"/>
      <c r="AC141" s="85"/>
      <c r="AD141" s="27"/>
      <c r="AE141" s="85"/>
      <c r="AF141" s="27"/>
      <c r="AH141" s="305"/>
    </row>
    <row r="142" spans="4:34" outlineLevel="1">
      <c r="D142" s="83" t="str">
        <f>'Line Items'!D351</f>
        <v>[Rolling Stock Line 15]</v>
      </c>
      <c r="E142" s="84"/>
      <c r="F142" s="150" t="str">
        <f t="shared" si="6"/>
        <v>Veh</v>
      </c>
      <c r="G142" s="257"/>
      <c r="H142" s="257"/>
      <c r="I142" s="257"/>
      <c r="J142" s="257"/>
      <c r="K142" s="257"/>
      <c r="L142" s="257"/>
      <c r="M142" s="257"/>
      <c r="N142" s="257"/>
      <c r="O142" s="257"/>
      <c r="P142" s="257"/>
      <c r="Q142" s="257"/>
      <c r="R142" s="257"/>
      <c r="S142" s="257"/>
      <c r="T142" s="257"/>
      <c r="U142" s="257"/>
      <c r="V142" s="257"/>
      <c r="W142" s="257"/>
      <c r="X142" s="257"/>
      <c r="Y142" s="257"/>
      <c r="Z142" s="258"/>
      <c r="AA142" s="85"/>
      <c r="AB142" s="27"/>
      <c r="AC142" s="85"/>
      <c r="AD142" s="27"/>
      <c r="AE142" s="85"/>
      <c r="AF142" s="27"/>
      <c r="AH142" s="305"/>
    </row>
    <row r="143" spans="4:34" outlineLevel="1">
      <c r="D143" s="83" t="str">
        <f>'Line Items'!D352</f>
        <v>[Rolling Stock Line 16]</v>
      </c>
      <c r="E143" s="84"/>
      <c r="F143" s="150" t="str">
        <f t="shared" si="6"/>
        <v>Veh</v>
      </c>
      <c r="G143" s="257"/>
      <c r="H143" s="257"/>
      <c r="I143" s="257"/>
      <c r="J143" s="257"/>
      <c r="K143" s="257"/>
      <c r="L143" s="257"/>
      <c r="M143" s="257"/>
      <c r="N143" s="257"/>
      <c r="O143" s="257"/>
      <c r="P143" s="257"/>
      <c r="Q143" s="257"/>
      <c r="R143" s="257"/>
      <c r="S143" s="257"/>
      <c r="T143" s="257"/>
      <c r="U143" s="257"/>
      <c r="V143" s="257"/>
      <c r="W143" s="257"/>
      <c r="X143" s="257"/>
      <c r="Y143" s="257"/>
      <c r="Z143" s="258"/>
      <c r="AA143" s="85"/>
      <c r="AB143" s="27"/>
      <c r="AC143" s="85"/>
      <c r="AD143" s="27"/>
      <c r="AE143" s="85"/>
      <c r="AF143" s="27"/>
      <c r="AH143" s="305"/>
    </row>
    <row r="144" spans="4:34" outlineLevel="1">
      <c r="D144" s="83" t="str">
        <f>'Line Items'!D353</f>
        <v>[Rolling Stock Line 17]</v>
      </c>
      <c r="E144" s="84"/>
      <c r="F144" s="150" t="str">
        <f t="shared" si="6"/>
        <v>Veh</v>
      </c>
      <c r="G144" s="257"/>
      <c r="H144" s="257"/>
      <c r="I144" s="257"/>
      <c r="J144" s="257"/>
      <c r="K144" s="257"/>
      <c r="L144" s="257"/>
      <c r="M144" s="257"/>
      <c r="N144" s="257"/>
      <c r="O144" s="257"/>
      <c r="P144" s="257"/>
      <c r="Q144" s="257"/>
      <c r="R144" s="257"/>
      <c r="S144" s="257"/>
      <c r="T144" s="257"/>
      <c r="U144" s="257"/>
      <c r="V144" s="257"/>
      <c r="W144" s="257"/>
      <c r="X144" s="257"/>
      <c r="Y144" s="257"/>
      <c r="Z144" s="258"/>
      <c r="AA144" s="85"/>
      <c r="AB144" s="27"/>
      <c r="AC144" s="85"/>
      <c r="AD144" s="27"/>
      <c r="AE144" s="85"/>
      <c r="AF144" s="27"/>
      <c r="AH144" s="305"/>
    </row>
    <row r="145" spans="4:34" outlineLevel="1">
      <c r="D145" s="83" t="str">
        <f>'Line Items'!D354</f>
        <v>[Rolling Stock Line 18]</v>
      </c>
      <c r="E145" s="84"/>
      <c r="F145" s="150" t="str">
        <f t="shared" si="6"/>
        <v>Veh</v>
      </c>
      <c r="G145" s="257"/>
      <c r="H145" s="257"/>
      <c r="I145" s="257"/>
      <c r="J145" s="257"/>
      <c r="K145" s="257"/>
      <c r="L145" s="257"/>
      <c r="M145" s="257"/>
      <c r="N145" s="257"/>
      <c r="O145" s="257"/>
      <c r="P145" s="257"/>
      <c r="Q145" s="257"/>
      <c r="R145" s="257"/>
      <c r="S145" s="257"/>
      <c r="T145" s="257"/>
      <c r="U145" s="257"/>
      <c r="V145" s="257"/>
      <c r="W145" s="257"/>
      <c r="X145" s="257"/>
      <c r="Y145" s="257"/>
      <c r="Z145" s="258"/>
      <c r="AA145" s="85"/>
      <c r="AB145" s="27"/>
      <c r="AC145" s="85"/>
      <c r="AD145" s="27"/>
      <c r="AE145" s="85"/>
      <c r="AF145" s="27"/>
      <c r="AH145" s="305"/>
    </row>
    <row r="146" spans="4:34" outlineLevel="1">
      <c r="D146" s="83" t="str">
        <f>'Line Items'!D355</f>
        <v>[Rolling Stock Line 19]</v>
      </c>
      <c r="E146" s="84"/>
      <c r="F146" s="150" t="str">
        <f t="shared" si="6"/>
        <v>Veh</v>
      </c>
      <c r="G146" s="257"/>
      <c r="H146" s="257"/>
      <c r="I146" s="257"/>
      <c r="J146" s="257"/>
      <c r="K146" s="257"/>
      <c r="L146" s="257"/>
      <c r="M146" s="257"/>
      <c r="N146" s="257"/>
      <c r="O146" s="257"/>
      <c r="P146" s="257"/>
      <c r="Q146" s="257"/>
      <c r="R146" s="257"/>
      <c r="S146" s="257"/>
      <c r="T146" s="257"/>
      <c r="U146" s="257"/>
      <c r="V146" s="257"/>
      <c r="W146" s="257"/>
      <c r="X146" s="257"/>
      <c r="Y146" s="257"/>
      <c r="Z146" s="258"/>
      <c r="AA146" s="85"/>
      <c r="AB146" s="27"/>
      <c r="AC146" s="85"/>
      <c r="AD146" s="27"/>
      <c r="AE146" s="85"/>
      <c r="AF146" s="27"/>
      <c r="AH146" s="305"/>
    </row>
    <row r="147" spans="4:34" outlineLevel="1">
      <c r="D147" s="83" t="str">
        <f>'Line Items'!D356</f>
        <v>[Rolling Stock Line 20]</v>
      </c>
      <c r="E147" s="84"/>
      <c r="F147" s="150" t="str">
        <f t="shared" si="6"/>
        <v>Veh</v>
      </c>
      <c r="G147" s="257"/>
      <c r="H147" s="257"/>
      <c r="I147" s="257"/>
      <c r="J147" s="257"/>
      <c r="K147" s="257"/>
      <c r="L147" s="257"/>
      <c r="M147" s="257"/>
      <c r="N147" s="257"/>
      <c r="O147" s="257"/>
      <c r="P147" s="257"/>
      <c r="Q147" s="257"/>
      <c r="R147" s="257"/>
      <c r="S147" s="257"/>
      <c r="T147" s="257"/>
      <c r="U147" s="257"/>
      <c r="V147" s="257"/>
      <c r="W147" s="257"/>
      <c r="X147" s="257"/>
      <c r="Y147" s="257"/>
      <c r="Z147" s="258"/>
      <c r="AA147" s="85"/>
      <c r="AB147" s="27"/>
      <c r="AC147" s="85"/>
      <c r="AD147" s="27"/>
      <c r="AE147" s="85"/>
      <c r="AF147" s="27"/>
      <c r="AH147" s="305"/>
    </row>
    <row r="148" spans="4:34" outlineLevel="1">
      <c r="D148" s="83" t="str">
        <f>'Line Items'!D357</f>
        <v>[Rolling Stock Line 21]</v>
      </c>
      <c r="E148" s="84"/>
      <c r="F148" s="150" t="str">
        <f t="shared" si="6"/>
        <v>Veh</v>
      </c>
      <c r="G148" s="257"/>
      <c r="H148" s="257"/>
      <c r="I148" s="257"/>
      <c r="J148" s="257"/>
      <c r="K148" s="257"/>
      <c r="L148" s="257"/>
      <c r="M148" s="257"/>
      <c r="N148" s="257"/>
      <c r="O148" s="257"/>
      <c r="P148" s="257"/>
      <c r="Q148" s="257"/>
      <c r="R148" s="257"/>
      <c r="S148" s="257"/>
      <c r="T148" s="257"/>
      <c r="U148" s="257"/>
      <c r="V148" s="257"/>
      <c r="W148" s="257"/>
      <c r="X148" s="257"/>
      <c r="Y148" s="257"/>
      <c r="Z148" s="258"/>
      <c r="AA148" s="85"/>
      <c r="AB148" s="27"/>
      <c r="AC148" s="85"/>
      <c r="AD148" s="27"/>
      <c r="AE148" s="85"/>
      <c r="AF148" s="27"/>
      <c r="AH148" s="305"/>
    </row>
    <row r="149" spans="4:34" outlineLevel="1">
      <c r="D149" s="83" t="str">
        <f>'Line Items'!D358</f>
        <v>[Rolling Stock Line 22]</v>
      </c>
      <c r="E149" s="84"/>
      <c r="F149" s="150" t="str">
        <f t="shared" si="6"/>
        <v>Veh</v>
      </c>
      <c r="G149" s="257"/>
      <c r="H149" s="257"/>
      <c r="I149" s="257"/>
      <c r="J149" s="257"/>
      <c r="K149" s="257"/>
      <c r="L149" s="257"/>
      <c r="M149" s="257"/>
      <c r="N149" s="257"/>
      <c r="O149" s="257"/>
      <c r="P149" s="257"/>
      <c r="Q149" s="257"/>
      <c r="R149" s="257"/>
      <c r="S149" s="257"/>
      <c r="T149" s="257"/>
      <c r="U149" s="257"/>
      <c r="V149" s="257"/>
      <c r="W149" s="257"/>
      <c r="X149" s="257"/>
      <c r="Y149" s="257"/>
      <c r="Z149" s="258"/>
      <c r="AA149" s="85"/>
      <c r="AB149" s="27"/>
      <c r="AC149" s="85"/>
      <c r="AD149" s="27"/>
      <c r="AE149" s="85"/>
      <c r="AF149" s="27"/>
      <c r="AH149" s="305"/>
    </row>
    <row r="150" spans="4:34" outlineLevel="1">
      <c r="D150" s="83" t="str">
        <f>'Line Items'!D359</f>
        <v>[Rolling Stock Line 23]</v>
      </c>
      <c r="E150" s="84"/>
      <c r="F150" s="150" t="str">
        <f t="shared" si="6"/>
        <v>Veh</v>
      </c>
      <c r="G150" s="257"/>
      <c r="H150" s="257"/>
      <c r="I150" s="257"/>
      <c r="J150" s="257"/>
      <c r="K150" s="257"/>
      <c r="L150" s="257"/>
      <c r="M150" s="257"/>
      <c r="N150" s="257"/>
      <c r="O150" s="257"/>
      <c r="P150" s="257"/>
      <c r="Q150" s="257"/>
      <c r="R150" s="257"/>
      <c r="S150" s="257"/>
      <c r="T150" s="257"/>
      <c r="U150" s="257"/>
      <c r="V150" s="257"/>
      <c r="W150" s="257"/>
      <c r="X150" s="257"/>
      <c r="Y150" s="257"/>
      <c r="Z150" s="258"/>
      <c r="AA150" s="85"/>
      <c r="AB150" s="27"/>
      <c r="AC150" s="85"/>
      <c r="AD150" s="27"/>
      <c r="AE150" s="85"/>
      <c r="AF150" s="27"/>
      <c r="AH150" s="305"/>
    </row>
    <row r="151" spans="4:34" outlineLevel="1">
      <c r="D151" s="83" t="str">
        <f>'Line Items'!D360</f>
        <v>[Rolling Stock Line 24]</v>
      </c>
      <c r="E151" s="84"/>
      <c r="F151" s="150" t="str">
        <f t="shared" si="6"/>
        <v>Veh</v>
      </c>
      <c r="G151" s="257"/>
      <c r="H151" s="257"/>
      <c r="I151" s="257"/>
      <c r="J151" s="257"/>
      <c r="K151" s="257"/>
      <c r="L151" s="257"/>
      <c r="M151" s="257"/>
      <c r="N151" s="257"/>
      <c r="O151" s="257"/>
      <c r="P151" s="257"/>
      <c r="Q151" s="257"/>
      <c r="R151" s="257"/>
      <c r="S151" s="257"/>
      <c r="T151" s="257"/>
      <c r="U151" s="257"/>
      <c r="V151" s="257"/>
      <c r="W151" s="257"/>
      <c r="X151" s="257"/>
      <c r="Y151" s="257"/>
      <c r="Z151" s="258"/>
      <c r="AA151" s="85"/>
      <c r="AB151" s="27"/>
      <c r="AC151" s="85"/>
      <c r="AD151" s="27"/>
      <c r="AE151" s="85"/>
      <c r="AF151" s="27"/>
      <c r="AH151" s="305"/>
    </row>
    <row r="152" spans="4:34" outlineLevel="1">
      <c r="D152" s="83" t="str">
        <f>'Line Items'!D361</f>
        <v>[Rolling Stock Line 25]</v>
      </c>
      <c r="E152" s="84"/>
      <c r="F152" s="150" t="str">
        <f t="shared" si="6"/>
        <v>Veh</v>
      </c>
      <c r="G152" s="257"/>
      <c r="H152" s="257"/>
      <c r="I152" s="257"/>
      <c r="J152" s="257"/>
      <c r="K152" s="257"/>
      <c r="L152" s="257"/>
      <c r="M152" s="257"/>
      <c r="N152" s="257"/>
      <c r="O152" s="257"/>
      <c r="P152" s="257"/>
      <c r="Q152" s="257"/>
      <c r="R152" s="257"/>
      <c r="S152" s="257"/>
      <c r="T152" s="257"/>
      <c r="U152" s="257"/>
      <c r="V152" s="257"/>
      <c r="W152" s="257"/>
      <c r="X152" s="257"/>
      <c r="Y152" s="257"/>
      <c r="Z152" s="258"/>
      <c r="AA152" s="85"/>
      <c r="AB152" s="27"/>
      <c r="AC152" s="85"/>
      <c r="AD152" s="27"/>
      <c r="AE152" s="85"/>
      <c r="AF152" s="27"/>
      <c r="AH152" s="305"/>
    </row>
    <row r="153" spans="4:34" outlineLevel="1">
      <c r="D153" s="83" t="str">
        <f>'Line Items'!D362</f>
        <v>[Rolling Stock Line 26]</v>
      </c>
      <c r="E153" s="84"/>
      <c r="F153" s="150" t="str">
        <f t="shared" si="6"/>
        <v>Veh</v>
      </c>
      <c r="G153" s="257"/>
      <c r="H153" s="257"/>
      <c r="I153" s="257"/>
      <c r="J153" s="257"/>
      <c r="K153" s="257"/>
      <c r="L153" s="257"/>
      <c r="M153" s="257"/>
      <c r="N153" s="257"/>
      <c r="O153" s="257"/>
      <c r="P153" s="257"/>
      <c r="Q153" s="257"/>
      <c r="R153" s="257"/>
      <c r="S153" s="257"/>
      <c r="T153" s="257"/>
      <c r="U153" s="257"/>
      <c r="V153" s="257"/>
      <c r="W153" s="257"/>
      <c r="X153" s="257"/>
      <c r="Y153" s="257"/>
      <c r="Z153" s="258"/>
      <c r="AA153" s="85"/>
      <c r="AB153" s="27"/>
      <c r="AC153" s="85"/>
      <c r="AD153" s="27"/>
      <c r="AE153" s="85"/>
      <c r="AF153" s="27"/>
      <c r="AH153" s="305"/>
    </row>
    <row r="154" spans="4:34" outlineLevel="1">
      <c r="D154" s="83" t="str">
        <f>'Line Items'!D363</f>
        <v>[Rolling Stock Line 27]</v>
      </c>
      <c r="E154" s="84"/>
      <c r="F154" s="150" t="str">
        <f t="shared" si="6"/>
        <v>Veh</v>
      </c>
      <c r="G154" s="257"/>
      <c r="H154" s="257"/>
      <c r="I154" s="257"/>
      <c r="J154" s="257"/>
      <c r="K154" s="257"/>
      <c r="L154" s="257"/>
      <c r="M154" s="257"/>
      <c r="N154" s="257"/>
      <c r="O154" s="257"/>
      <c r="P154" s="257"/>
      <c r="Q154" s="257"/>
      <c r="R154" s="257"/>
      <c r="S154" s="257"/>
      <c r="T154" s="257"/>
      <c r="U154" s="257"/>
      <c r="V154" s="257"/>
      <c r="W154" s="257"/>
      <c r="X154" s="257"/>
      <c r="Y154" s="257"/>
      <c r="Z154" s="258"/>
      <c r="AA154" s="85"/>
      <c r="AB154" s="27"/>
      <c r="AC154" s="85"/>
      <c r="AD154" s="27"/>
      <c r="AE154" s="85"/>
      <c r="AF154" s="27"/>
      <c r="AH154" s="305"/>
    </row>
    <row r="155" spans="4:34" outlineLevel="1">
      <c r="D155" s="83" t="str">
        <f>'Line Items'!D364</f>
        <v>[Rolling Stock Line 28]</v>
      </c>
      <c r="E155" s="84"/>
      <c r="F155" s="150" t="str">
        <f t="shared" si="6"/>
        <v>Veh</v>
      </c>
      <c r="G155" s="257"/>
      <c r="H155" s="257"/>
      <c r="I155" s="257"/>
      <c r="J155" s="257"/>
      <c r="K155" s="257"/>
      <c r="L155" s="257"/>
      <c r="M155" s="257"/>
      <c r="N155" s="257"/>
      <c r="O155" s="257"/>
      <c r="P155" s="257"/>
      <c r="Q155" s="257"/>
      <c r="R155" s="257"/>
      <c r="S155" s="257"/>
      <c r="T155" s="257"/>
      <c r="U155" s="257"/>
      <c r="V155" s="257"/>
      <c r="W155" s="257"/>
      <c r="X155" s="257"/>
      <c r="Y155" s="257"/>
      <c r="Z155" s="258"/>
      <c r="AA155" s="85"/>
      <c r="AB155" s="27"/>
      <c r="AC155" s="85"/>
      <c r="AD155" s="27"/>
      <c r="AE155" s="85"/>
      <c r="AF155" s="27"/>
      <c r="AH155" s="305"/>
    </row>
    <row r="156" spans="4:34" outlineLevel="1">
      <c r="D156" s="83" t="str">
        <f>'Line Items'!D365</f>
        <v>[Rolling Stock Line 29]</v>
      </c>
      <c r="E156" s="84"/>
      <c r="F156" s="150" t="str">
        <f t="shared" si="6"/>
        <v>Veh</v>
      </c>
      <c r="G156" s="257"/>
      <c r="H156" s="257"/>
      <c r="I156" s="257"/>
      <c r="J156" s="257"/>
      <c r="K156" s="257"/>
      <c r="L156" s="257"/>
      <c r="M156" s="257"/>
      <c r="N156" s="257"/>
      <c r="O156" s="257"/>
      <c r="P156" s="257"/>
      <c r="Q156" s="257"/>
      <c r="R156" s="257"/>
      <c r="S156" s="257"/>
      <c r="T156" s="257"/>
      <c r="U156" s="257"/>
      <c r="V156" s="257"/>
      <c r="W156" s="257"/>
      <c r="X156" s="257"/>
      <c r="Y156" s="257"/>
      <c r="Z156" s="258"/>
      <c r="AA156" s="85"/>
      <c r="AB156" s="27"/>
      <c r="AC156" s="85"/>
      <c r="AD156" s="27"/>
      <c r="AE156" s="85"/>
      <c r="AF156" s="27"/>
      <c r="AH156" s="305"/>
    </row>
    <row r="157" spans="4:34" outlineLevel="1">
      <c r="D157" s="83" t="str">
        <f>'Line Items'!D366</f>
        <v>[Rolling Stock Line 30]</v>
      </c>
      <c r="E157" s="84"/>
      <c r="F157" s="150" t="str">
        <f t="shared" si="6"/>
        <v>Veh</v>
      </c>
      <c r="G157" s="257"/>
      <c r="H157" s="257"/>
      <c r="I157" s="257"/>
      <c r="J157" s="257"/>
      <c r="K157" s="257"/>
      <c r="L157" s="257"/>
      <c r="M157" s="257"/>
      <c r="N157" s="257"/>
      <c r="O157" s="257"/>
      <c r="P157" s="257"/>
      <c r="Q157" s="257"/>
      <c r="R157" s="257"/>
      <c r="S157" s="257"/>
      <c r="T157" s="257"/>
      <c r="U157" s="257"/>
      <c r="V157" s="257"/>
      <c r="W157" s="257"/>
      <c r="X157" s="257"/>
      <c r="Y157" s="257"/>
      <c r="Z157" s="258"/>
      <c r="AA157" s="85"/>
      <c r="AB157" s="27"/>
      <c r="AC157" s="85"/>
      <c r="AD157" s="27"/>
      <c r="AE157" s="85"/>
      <c r="AF157" s="27"/>
      <c r="AH157" s="305"/>
    </row>
    <row r="158" spans="4:34" outlineLevel="1">
      <c r="D158" s="83" t="str">
        <f>'Line Items'!D367</f>
        <v>[Rolling Stock Line 31]</v>
      </c>
      <c r="E158" s="84"/>
      <c r="F158" s="150" t="str">
        <f t="shared" si="6"/>
        <v>Veh</v>
      </c>
      <c r="G158" s="257"/>
      <c r="H158" s="257"/>
      <c r="I158" s="257"/>
      <c r="J158" s="257"/>
      <c r="K158" s="257"/>
      <c r="L158" s="257"/>
      <c r="M158" s="257"/>
      <c r="N158" s="257"/>
      <c r="O158" s="257"/>
      <c r="P158" s="257"/>
      <c r="Q158" s="257"/>
      <c r="R158" s="257"/>
      <c r="S158" s="257"/>
      <c r="T158" s="257"/>
      <c r="U158" s="257"/>
      <c r="V158" s="257"/>
      <c r="W158" s="257"/>
      <c r="X158" s="257"/>
      <c r="Y158" s="257"/>
      <c r="Z158" s="258"/>
      <c r="AA158" s="85"/>
      <c r="AB158" s="27"/>
      <c r="AC158" s="85"/>
      <c r="AD158" s="27"/>
      <c r="AE158" s="85"/>
      <c r="AF158" s="27"/>
      <c r="AH158" s="305"/>
    </row>
    <row r="159" spans="4:34" outlineLevel="1">
      <c r="D159" s="108" t="str">
        <f>'Line Items'!D368</f>
        <v>[Rolling Stock Line 32]</v>
      </c>
      <c r="E159" s="110"/>
      <c r="F159" s="164" t="str">
        <f t="shared" si="6"/>
        <v>Veh</v>
      </c>
      <c r="G159" s="260"/>
      <c r="H159" s="260"/>
      <c r="I159" s="260"/>
      <c r="J159" s="260"/>
      <c r="K159" s="260"/>
      <c r="L159" s="260"/>
      <c r="M159" s="260"/>
      <c r="N159" s="260"/>
      <c r="O159" s="260"/>
      <c r="P159" s="260"/>
      <c r="Q159" s="260"/>
      <c r="R159" s="260"/>
      <c r="S159" s="260"/>
      <c r="T159" s="260"/>
      <c r="U159" s="260"/>
      <c r="V159" s="260"/>
      <c r="W159" s="260"/>
      <c r="X159" s="260"/>
      <c r="Y159" s="260"/>
      <c r="Z159" s="261"/>
      <c r="AA159" s="85"/>
      <c r="AB159" s="29"/>
      <c r="AC159" s="85"/>
      <c r="AD159" s="29"/>
      <c r="AE159" s="85"/>
      <c r="AF159" s="29"/>
      <c r="AH159" s="306"/>
    </row>
    <row r="160" spans="4:34" outlineLevel="1">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3:34" outlineLevel="1">
      <c r="D161" s="262" t="str">
        <f>"Total "&amp;C127</f>
        <v>Total Number of Vehicles Diagrammed in Peak</v>
      </c>
      <c r="E161" s="263"/>
      <c r="F161" s="264" t="str">
        <f>F159</f>
        <v>Veh</v>
      </c>
      <c r="G161" s="265">
        <f t="shared" ref="G161:Z161" si="7">SUM(G128:G159)</f>
        <v>0</v>
      </c>
      <c r="H161" s="265">
        <f t="shared" si="7"/>
        <v>0</v>
      </c>
      <c r="I161" s="265">
        <f t="shared" si="7"/>
        <v>0</v>
      </c>
      <c r="J161" s="265">
        <f t="shared" si="7"/>
        <v>0</v>
      </c>
      <c r="K161" s="265">
        <f t="shared" si="7"/>
        <v>0</v>
      </c>
      <c r="L161" s="265">
        <f t="shared" si="7"/>
        <v>0</v>
      </c>
      <c r="M161" s="265">
        <f t="shared" si="7"/>
        <v>0</v>
      </c>
      <c r="N161" s="265">
        <f t="shared" si="7"/>
        <v>0</v>
      </c>
      <c r="O161" s="265">
        <f t="shared" si="7"/>
        <v>0</v>
      </c>
      <c r="P161" s="265">
        <f t="shared" si="7"/>
        <v>0</v>
      </c>
      <c r="Q161" s="265">
        <f t="shared" si="7"/>
        <v>0</v>
      </c>
      <c r="R161" s="265">
        <f t="shared" si="7"/>
        <v>0</v>
      </c>
      <c r="S161" s="265">
        <f t="shared" si="7"/>
        <v>0</v>
      </c>
      <c r="T161" s="265">
        <f t="shared" si="7"/>
        <v>0</v>
      </c>
      <c r="U161" s="265">
        <f t="shared" si="7"/>
        <v>0</v>
      </c>
      <c r="V161" s="265">
        <f t="shared" si="7"/>
        <v>0</v>
      </c>
      <c r="W161" s="265">
        <f t="shared" si="7"/>
        <v>0</v>
      </c>
      <c r="X161" s="265">
        <f t="shared" si="7"/>
        <v>0</v>
      </c>
      <c r="Y161" s="265">
        <f t="shared" si="7"/>
        <v>0</v>
      </c>
      <c r="Z161" s="266">
        <f t="shared" si="7"/>
        <v>0</v>
      </c>
      <c r="AA161" s="307"/>
      <c r="AB161" s="267">
        <f>SUM(AB128:AB159)</f>
        <v>0</v>
      </c>
      <c r="AC161" s="307"/>
      <c r="AD161" s="267">
        <f>SUM(AD128:AD159)</f>
        <v>0</v>
      </c>
      <c r="AE161" s="307"/>
      <c r="AF161" s="267">
        <f>SUM(AF128:AF159)</f>
        <v>0</v>
      </c>
      <c r="AH161" s="268"/>
    </row>
    <row r="162" spans="3:34" outlineLevel="1">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3:34" outlineLevel="1">
      <c r="C163" s="204" t="s">
        <v>945</v>
      </c>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3:34" outlineLevel="1">
      <c r="D164" s="235" t="str">
        <f>'Line Items'!D337</f>
        <v>Class 450 (Desiros - Suburban)</v>
      </c>
      <c r="E164" s="251"/>
      <c r="F164" s="252" t="s">
        <v>121</v>
      </c>
      <c r="G164" s="253"/>
      <c r="H164" s="253"/>
      <c r="I164" s="253"/>
      <c r="J164" s="253"/>
      <c r="K164" s="253"/>
      <c r="L164" s="253"/>
      <c r="M164" s="253"/>
      <c r="N164" s="253"/>
      <c r="O164" s="253"/>
      <c r="P164" s="253"/>
      <c r="Q164" s="253"/>
      <c r="R164" s="253"/>
      <c r="S164" s="253"/>
      <c r="T164" s="253"/>
      <c r="U164" s="253"/>
      <c r="V164" s="253"/>
      <c r="W164" s="253"/>
      <c r="X164" s="253"/>
      <c r="Y164" s="253"/>
      <c r="Z164" s="254"/>
      <c r="AA164" s="85"/>
      <c r="AB164" s="255"/>
      <c r="AC164" s="85"/>
      <c r="AD164" s="255"/>
      <c r="AE164" s="85"/>
      <c r="AF164" s="255"/>
      <c r="AH164" s="291"/>
    </row>
    <row r="165" spans="3:34" outlineLevel="1">
      <c r="D165" s="83" t="str">
        <f>'Line Items'!D338</f>
        <v>Class 444 (Desiros - Mainline)</v>
      </c>
      <c r="E165" s="84"/>
      <c r="F165" s="150" t="str">
        <f t="shared" ref="F165:F195" si="8">F164</f>
        <v>Unit</v>
      </c>
      <c r="G165" s="257"/>
      <c r="H165" s="257"/>
      <c r="I165" s="257"/>
      <c r="J165" s="257"/>
      <c r="K165" s="257"/>
      <c r="L165" s="257"/>
      <c r="M165" s="257"/>
      <c r="N165" s="257"/>
      <c r="O165" s="257"/>
      <c r="P165" s="257"/>
      <c r="Q165" s="257"/>
      <c r="R165" s="257"/>
      <c r="S165" s="257"/>
      <c r="T165" s="257"/>
      <c r="U165" s="257"/>
      <c r="V165" s="257"/>
      <c r="W165" s="257"/>
      <c r="X165" s="257"/>
      <c r="Y165" s="257"/>
      <c r="Z165" s="258"/>
      <c r="AA165" s="85"/>
      <c r="AB165" s="27"/>
      <c r="AC165" s="85"/>
      <c r="AD165" s="27"/>
      <c r="AE165" s="85"/>
      <c r="AF165" s="27"/>
      <c r="AH165" s="287"/>
    </row>
    <row r="166" spans="3:34" outlineLevel="1">
      <c r="D166" s="83" t="str">
        <f>'Line Items'!D339</f>
        <v>Class 455</v>
      </c>
      <c r="E166" s="84"/>
      <c r="F166" s="150" t="str">
        <f t="shared" si="8"/>
        <v>Unit</v>
      </c>
      <c r="G166" s="257"/>
      <c r="H166" s="257"/>
      <c r="I166" s="257"/>
      <c r="J166" s="257"/>
      <c r="K166" s="257"/>
      <c r="L166" s="257"/>
      <c r="M166" s="257"/>
      <c r="N166" s="257"/>
      <c r="O166" s="257"/>
      <c r="P166" s="257"/>
      <c r="Q166" s="257"/>
      <c r="R166" s="257"/>
      <c r="S166" s="257"/>
      <c r="T166" s="257"/>
      <c r="U166" s="257"/>
      <c r="V166" s="257"/>
      <c r="W166" s="257"/>
      <c r="X166" s="257"/>
      <c r="Y166" s="257"/>
      <c r="Z166" s="258"/>
      <c r="AA166" s="85"/>
      <c r="AB166" s="27"/>
      <c r="AC166" s="85"/>
      <c r="AD166" s="27"/>
      <c r="AE166" s="85"/>
      <c r="AF166" s="27"/>
      <c r="AH166" s="287"/>
    </row>
    <row r="167" spans="3:34" outlineLevel="1">
      <c r="D167" s="83" t="str">
        <f>'Line Items'!D340</f>
        <v>Class 158</v>
      </c>
      <c r="E167" s="84"/>
      <c r="F167" s="150" t="str">
        <f t="shared" si="8"/>
        <v>Unit</v>
      </c>
      <c r="G167" s="257"/>
      <c r="H167" s="257"/>
      <c r="I167" s="257"/>
      <c r="J167" s="257"/>
      <c r="K167" s="257"/>
      <c r="L167" s="257"/>
      <c r="M167" s="257"/>
      <c r="N167" s="257"/>
      <c r="O167" s="257"/>
      <c r="P167" s="257"/>
      <c r="Q167" s="257"/>
      <c r="R167" s="257"/>
      <c r="S167" s="257"/>
      <c r="T167" s="257"/>
      <c r="U167" s="257"/>
      <c r="V167" s="257"/>
      <c r="W167" s="257"/>
      <c r="X167" s="257"/>
      <c r="Y167" s="257"/>
      <c r="Z167" s="258"/>
      <c r="AA167" s="85"/>
      <c r="AB167" s="27"/>
      <c r="AC167" s="85"/>
      <c r="AD167" s="27"/>
      <c r="AE167" s="85"/>
      <c r="AF167" s="27"/>
      <c r="AH167" s="287"/>
    </row>
    <row r="168" spans="3:34" outlineLevel="1">
      <c r="D168" s="83" t="str">
        <f>'Line Items'!D341</f>
        <v>Class 159/0</v>
      </c>
      <c r="E168" s="84"/>
      <c r="F168" s="150" t="str">
        <f t="shared" si="8"/>
        <v>Unit</v>
      </c>
      <c r="G168" s="257"/>
      <c r="H168" s="257"/>
      <c r="I168" s="257"/>
      <c r="J168" s="257"/>
      <c r="K168" s="257"/>
      <c r="L168" s="257"/>
      <c r="M168" s="257"/>
      <c r="N168" s="257"/>
      <c r="O168" s="257"/>
      <c r="P168" s="257"/>
      <c r="Q168" s="257"/>
      <c r="R168" s="257"/>
      <c r="S168" s="257"/>
      <c r="T168" s="257"/>
      <c r="U168" s="257"/>
      <c r="V168" s="257"/>
      <c r="W168" s="257"/>
      <c r="X168" s="257"/>
      <c r="Y168" s="257"/>
      <c r="Z168" s="258"/>
      <c r="AA168" s="85"/>
      <c r="AB168" s="27"/>
      <c r="AC168" s="85"/>
      <c r="AD168" s="27"/>
      <c r="AE168" s="85"/>
      <c r="AF168" s="27"/>
      <c r="AH168" s="287"/>
    </row>
    <row r="169" spans="3:34" outlineLevel="1">
      <c r="D169" s="83" t="str">
        <f>'Line Items'!D342</f>
        <v>Class 159/1</v>
      </c>
      <c r="E169" s="84"/>
      <c r="F169" s="150" t="str">
        <f t="shared" si="8"/>
        <v>Unit</v>
      </c>
      <c r="G169" s="257"/>
      <c r="H169" s="257"/>
      <c r="I169" s="257"/>
      <c r="J169" s="257"/>
      <c r="K169" s="257"/>
      <c r="L169" s="257"/>
      <c r="M169" s="257"/>
      <c r="N169" s="257"/>
      <c r="O169" s="257"/>
      <c r="P169" s="257"/>
      <c r="Q169" s="257"/>
      <c r="R169" s="257"/>
      <c r="S169" s="257"/>
      <c r="T169" s="257"/>
      <c r="U169" s="257"/>
      <c r="V169" s="257"/>
      <c r="W169" s="257"/>
      <c r="X169" s="257"/>
      <c r="Y169" s="257"/>
      <c r="Z169" s="258"/>
      <c r="AA169" s="85"/>
      <c r="AB169" s="27"/>
      <c r="AC169" s="85"/>
      <c r="AD169" s="27"/>
      <c r="AE169" s="85"/>
      <c r="AF169" s="27"/>
      <c r="AH169" s="287"/>
    </row>
    <row r="170" spans="3:34" outlineLevel="1">
      <c r="D170" s="83" t="str">
        <f>'Line Items'!D343</f>
        <v>Class 458</v>
      </c>
      <c r="E170" s="84"/>
      <c r="F170" s="150" t="str">
        <f t="shared" si="8"/>
        <v>Unit</v>
      </c>
      <c r="G170" s="257"/>
      <c r="H170" s="257"/>
      <c r="I170" s="257"/>
      <c r="J170" s="257"/>
      <c r="K170" s="257"/>
      <c r="L170" s="257"/>
      <c r="M170" s="257"/>
      <c r="N170" s="257"/>
      <c r="O170" s="257"/>
      <c r="P170" s="257"/>
      <c r="Q170" s="257"/>
      <c r="R170" s="257"/>
      <c r="S170" s="257"/>
      <c r="T170" s="257"/>
      <c r="U170" s="257"/>
      <c r="V170" s="257"/>
      <c r="W170" s="257"/>
      <c r="X170" s="257"/>
      <c r="Y170" s="257"/>
      <c r="Z170" s="258"/>
      <c r="AA170" s="85"/>
      <c r="AB170" s="27"/>
      <c r="AC170" s="85"/>
      <c r="AD170" s="27"/>
      <c r="AE170" s="85"/>
      <c r="AF170" s="27"/>
      <c r="AH170" s="287"/>
    </row>
    <row r="171" spans="3:34" outlineLevel="1">
      <c r="D171" s="83" t="str">
        <f>'Line Items'!D344</f>
        <v>Class 456</v>
      </c>
      <c r="E171" s="84"/>
      <c r="F171" s="150" t="str">
        <f t="shared" si="8"/>
        <v>Unit</v>
      </c>
      <c r="G171" s="257"/>
      <c r="H171" s="257"/>
      <c r="I171" s="257"/>
      <c r="J171" s="257"/>
      <c r="K171" s="257"/>
      <c r="L171" s="257"/>
      <c r="M171" s="257"/>
      <c r="N171" s="257"/>
      <c r="O171" s="257"/>
      <c r="P171" s="257"/>
      <c r="Q171" s="257"/>
      <c r="R171" s="257"/>
      <c r="S171" s="257"/>
      <c r="T171" s="257"/>
      <c r="U171" s="257"/>
      <c r="V171" s="257"/>
      <c r="W171" s="257"/>
      <c r="X171" s="257"/>
      <c r="Y171" s="257"/>
      <c r="Z171" s="258"/>
      <c r="AA171" s="85"/>
      <c r="AB171" s="27"/>
      <c r="AC171" s="85"/>
      <c r="AD171" s="27"/>
      <c r="AE171" s="85"/>
      <c r="AF171" s="27"/>
      <c r="AH171" s="287"/>
    </row>
    <row r="172" spans="3:34" outlineLevel="1">
      <c r="D172" s="83" t="str">
        <f>'Line Items'!D345</f>
        <v>Class 458/5</v>
      </c>
      <c r="E172" s="84"/>
      <c r="F172" s="150" t="str">
        <f t="shared" si="8"/>
        <v>Unit</v>
      </c>
      <c r="G172" s="257"/>
      <c r="H172" s="257"/>
      <c r="I172" s="257"/>
      <c r="J172" s="257"/>
      <c r="K172" s="257"/>
      <c r="L172" s="257"/>
      <c r="M172" s="257"/>
      <c r="N172" s="257"/>
      <c r="O172" s="257"/>
      <c r="P172" s="257"/>
      <c r="Q172" s="257"/>
      <c r="R172" s="257"/>
      <c r="S172" s="257"/>
      <c r="T172" s="257"/>
      <c r="U172" s="257"/>
      <c r="V172" s="257"/>
      <c r="W172" s="257"/>
      <c r="X172" s="257"/>
      <c r="Y172" s="257"/>
      <c r="Z172" s="258"/>
      <c r="AA172" s="85"/>
      <c r="AB172" s="27"/>
      <c r="AC172" s="85"/>
      <c r="AD172" s="27"/>
      <c r="AE172" s="85"/>
      <c r="AF172" s="27"/>
      <c r="AH172" s="287"/>
    </row>
    <row r="173" spans="3:34" outlineLevel="1">
      <c r="D173" s="83" t="str">
        <f>'Line Items'!D346</f>
        <v>Class 707</v>
      </c>
      <c r="E173" s="84"/>
      <c r="F173" s="150" t="str">
        <f t="shared" si="8"/>
        <v>Unit</v>
      </c>
      <c r="G173" s="257"/>
      <c r="H173" s="257"/>
      <c r="I173" s="257"/>
      <c r="J173" s="257"/>
      <c r="K173" s="257"/>
      <c r="L173" s="257"/>
      <c r="M173" s="257"/>
      <c r="N173" s="257"/>
      <c r="O173" s="257"/>
      <c r="P173" s="257"/>
      <c r="Q173" s="257"/>
      <c r="R173" s="257"/>
      <c r="S173" s="257"/>
      <c r="T173" s="257"/>
      <c r="U173" s="257"/>
      <c r="V173" s="257"/>
      <c r="W173" s="257"/>
      <c r="X173" s="257"/>
      <c r="Y173" s="257"/>
      <c r="Z173" s="258"/>
      <c r="AA173" s="85"/>
      <c r="AB173" s="27"/>
      <c r="AC173" s="85"/>
      <c r="AD173" s="27"/>
      <c r="AE173" s="85"/>
      <c r="AF173" s="27"/>
      <c r="AH173" s="287"/>
    </row>
    <row r="174" spans="3:34" outlineLevel="1">
      <c r="D174" s="83" t="str">
        <f>'Line Items'!D347</f>
        <v>[Rolling Stock Line 11]</v>
      </c>
      <c r="E174" s="84"/>
      <c r="F174" s="150" t="str">
        <f t="shared" si="8"/>
        <v>Unit</v>
      </c>
      <c r="G174" s="257"/>
      <c r="H174" s="257"/>
      <c r="I174" s="257"/>
      <c r="J174" s="257"/>
      <c r="K174" s="257"/>
      <c r="L174" s="257"/>
      <c r="M174" s="257"/>
      <c r="N174" s="257"/>
      <c r="O174" s="257"/>
      <c r="P174" s="257"/>
      <c r="Q174" s="257"/>
      <c r="R174" s="257"/>
      <c r="S174" s="257"/>
      <c r="T174" s="257"/>
      <c r="U174" s="257"/>
      <c r="V174" s="257"/>
      <c r="W174" s="257"/>
      <c r="X174" s="257"/>
      <c r="Y174" s="257"/>
      <c r="Z174" s="258"/>
      <c r="AA174" s="85"/>
      <c r="AB174" s="27"/>
      <c r="AC174" s="85"/>
      <c r="AD174" s="27"/>
      <c r="AE174" s="85"/>
      <c r="AF174" s="27"/>
      <c r="AH174" s="305"/>
    </row>
    <row r="175" spans="3:34" outlineLevel="1">
      <c r="D175" s="83" t="str">
        <f>'Line Items'!D348</f>
        <v>[Rolling Stock Line 12]</v>
      </c>
      <c r="E175" s="84"/>
      <c r="F175" s="150" t="str">
        <f t="shared" si="8"/>
        <v>Unit</v>
      </c>
      <c r="G175" s="257"/>
      <c r="H175" s="257"/>
      <c r="I175" s="257"/>
      <c r="J175" s="257"/>
      <c r="K175" s="257"/>
      <c r="L175" s="257"/>
      <c r="M175" s="257"/>
      <c r="N175" s="257"/>
      <c r="O175" s="257"/>
      <c r="P175" s="257"/>
      <c r="Q175" s="257"/>
      <c r="R175" s="257"/>
      <c r="S175" s="257"/>
      <c r="T175" s="257"/>
      <c r="U175" s="257"/>
      <c r="V175" s="257"/>
      <c r="W175" s="257"/>
      <c r="X175" s="257"/>
      <c r="Y175" s="257"/>
      <c r="Z175" s="258"/>
      <c r="AA175" s="85"/>
      <c r="AB175" s="27"/>
      <c r="AC175" s="85"/>
      <c r="AD175" s="27"/>
      <c r="AE175" s="85"/>
      <c r="AF175" s="27"/>
      <c r="AH175" s="305"/>
    </row>
    <row r="176" spans="3:34" outlineLevel="1">
      <c r="D176" s="83" t="str">
        <f>'Line Items'!D349</f>
        <v>[Rolling Stock Line 13]</v>
      </c>
      <c r="E176" s="84"/>
      <c r="F176" s="150" t="str">
        <f t="shared" si="8"/>
        <v>Unit</v>
      </c>
      <c r="G176" s="257"/>
      <c r="H176" s="257"/>
      <c r="I176" s="257"/>
      <c r="J176" s="257"/>
      <c r="K176" s="257"/>
      <c r="L176" s="257"/>
      <c r="M176" s="257"/>
      <c r="N176" s="257"/>
      <c r="O176" s="257"/>
      <c r="P176" s="257"/>
      <c r="Q176" s="257"/>
      <c r="R176" s="257"/>
      <c r="S176" s="257"/>
      <c r="T176" s="257"/>
      <c r="U176" s="257"/>
      <c r="V176" s="257"/>
      <c r="W176" s="257"/>
      <c r="X176" s="257"/>
      <c r="Y176" s="257"/>
      <c r="Z176" s="258"/>
      <c r="AA176" s="85"/>
      <c r="AB176" s="27"/>
      <c r="AC176" s="85"/>
      <c r="AD176" s="27"/>
      <c r="AE176" s="85"/>
      <c r="AF176" s="27"/>
      <c r="AH176" s="305"/>
    </row>
    <row r="177" spans="4:34" outlineLevel="1">
      <c r="D177" s="83" t="str">
        <f>'Line Items'!D350</f>
        <v>[Rolling Stock Line 14]</v>
      </c>
      <c r="E177" s="84"/>
      <c r="F177" s="150" t="str">
        <f t="shared" si="8"/>
        <v>Unit</v>
      </c>
      <c r="G177" s="257"/>
      <c r="H177" s="257"/>
      <c r="I177" s="257"/>
      <c r="J177" s="257"/>
      <c r="K177" s="257"/>
      <c r="L177" s="257"/>
      <c r="M177" s="257"/>
      <c r="N177" s="257"/>
      <c r="O177" s="257"/>
      <c r="P177" s="257"/>
      <c r="Q177" s="257"/>
      <c r="R177" s="257"/>
      <c r="S177" s="257"/>
      <c r="T177" s="257"/>
      <c r="U177" s="257"/>
      <c r="V177" s="257"/>
      <c r="W177" s="257"/>
      <c r="X177" s="257"/>
      <c r="Y177" s="257"/>
      <c r="Z177" s="258"/>
      <c r="AA177" s="85"/>
      <c r="AB177" s="27"/>
      <c r="AC177" s="85"/>
      <c r="AD177" s="27"/>
      <c r="AE177" s="85"/>
      <c r="AF177" s="27"/>
      <c r="AH177" s="305"/>
    </row>
    <row r="178" spans="4:34" outlineLevel="1">
      <c r="D178" s="83" t="str">
        <f>'Line Items'!D351</f>
        <v>[Rolling Stock Line 15]</v>
      </c>
      <c r="E178" s="84"/>
      <c r="F178" s="150" t="str">
        <f t="shared" si="8"/>
        <v>Unit</v>
      </c>
      <c r="G178" s="257"/>
      <c r="H178" s="257"/>
      <c r="I178" s="257"/>
      <c r="J178" s="257"/>
      <c r="K178" s="257"/>
      <c r="L178" s="257"/>
      <c r="M178" s="257"/>
      <c r="N178" s="257"/>
      <c r="O178" s="257"/>
      <c r="P178" s="257"/>
      <c r="Q178" s="257"/>
      <c r="R178" s="257"/>
      <c r="S178" s="257"/>
      <c r="T178" s="257"/>
      <c r="U178" s="257"/>
      <c r="V178" s="257"/>
      <c r="W178" s="257"/>
      <c r="X178" s="257"/>
      <c r="Y178" s="257"/>
      <c r="Z178" s="258"/>
      <c r="AA178" s="85"/>
      <c r="AB178" s="27"/>
      <c r="AC178" s="85"/>
      <c r="AD178" s="27"/>
      <c r="AE178" s="85"/>
      <c r="AF178" s="27"/>
      <c r="AH178" s="305"/>
    </row>
    <row r="179" spans="4:34" outlineLevel="1">
      <c r="D179" s="83" t="str">
        <f>'Line Items'!D352</f>
        <v>[Rolling Stock Line 16]</v>
      </c>
      <c r="E179" s="84"/>
      <c r="F179" s="150" t="str">
        <f t="shared" si="8"/>
        <v>Unit</v>
      </c>
      <c r="G179" s="257"/>
      <c r="H179" s="257"/>
      <c r="I179" s="257"/>
      <c r="J179" s="257"/>
      <c r="K179" s="257"/>
      <c r="L179" s="257"/>
      <c r="M179" s="257"/>
      <c r="N179" s="257"/>
      <c r="O179" s="257"/>
      <c r="P179" s="257"/>
      <c r="Q179" s="257"/>
      <c r="R179" s="257"/>
      <c r="S179" s="257"/>
      <c r="T179" s="257"/>
      <c r="U179" s="257"/>
      <c r="V179" s="257"/>
      <c r="W179" s="257"/>
      <c r="X179" s="257"/>
      <c r="Y179" s="257"/>
      <c r="Z179" s="258"/>
      <c r="AA179" s="85"/>
      <c r="AB179" s="27"/>
      <c r="AC179" s="85"/>
      <c r="AD179" s="27"/>
      <c r="AE179" s="85"/>
      <c r="AF179" s="27"/>
      <c r="AH179" s="305"/>
    </row>
    <row r="180" spans="4:34" outlineLevel="1">
      <c r="D180" s="83" t="str">
        <f>'Line Items'!D353</f>
        <v>[Rolling Stock Line 17]</v>
      </c>
      <c r="E180" s="84"/>
      <c r="F180" s="150" t="str">
        <f t="shared" si="8"/>
        <v>Unit</v>
      </c>
      <c r="G180" s="257"/>
      <c r="H180" s="257"/>
      <c r="I180" s="257"/>
      <c r="J180" s="257"/>
      <c r="K180" s="257"/>
      <c r="L180" s="257"/>
      <c r="M180" s="257"/>
      <c r="N180" s="257"/>
      <c r="O180" s="257"/>
      <c r="P180" s="257"/>
      <c r="Q180" s="257"/>
      <c r="R180" s="257"/>
      <c r="S180" s="257"/>
      <c r="T180" s="257"/>
      <c r="U180" s="257"/>
      <c r="V180" s="257"/>
      <c r="W180" s="257"/>
      <c r="X180" s="257"/>
      <c r="Y180" s="257"/>
      <c r="Z180" s="258"/>
      <c r="AA180" s="85"/>
      <c r="AB180" s="27"/>
      <c r="AC180" s="85"/>
      <c r="AD180" s="27"/>
      <c r="AE180" s="85"/>
      <c r="AF180" s="27"/>
      <c r="AH180" s="305"/>
    </row>
    <row r="181" spans="4:34" outlineLevel="1">
      <c r="D181" s="83" t="str">
        <f>'Line Items'!D354</f>
        <v>[Rolling Stock Line 18]</v>
      </c>
      <c r="E181" s="84"/>
      <c r="F181" s="150" t="str">
        <f t="shared" si="8"/>
        <v>Unit</v>
      </c>
      <c r="G181" s="257"/>
      <c r="H181" s="257"/>
      <c r="I181" s="257"/>
      <c r="J181" s="257"/>
      <c r="K181" s="257"/>
      <c r="L181" s="257"/>
      <c r="M181" s="257"/>
      <c r="N181" s="257"/>
      <c r="O181" s="257"/>
      <c r="P181" s="257"/>
      <c r="Q181" s="257"/>
      <c r="R181" s="257"/>
      <c r="S181" s="257"/>
      <c r="T181" s="257"/>
      <c r="U181" s="257"/>
      <c r="V181" s="257"/>
      <c r="W181" s="257"/>
      <c r="X181" s="257"/>
      <c r="Y181" s="257"/>
      <c r="Z181" s="258"/>
      <c r="AA181" s="85"/>
      <c r="AB181" s="27"/>
      <c r="AC181" s="85"/>
      <c r="AD181" s="27"/>
      <c r="AE181" s="85"/>
      <c r="AF181" s="27"/>
      <c r="AH181" s="305"/>
    </row>
    <row r="182" spans="4:34" outlineLevel="1">
      <c r="D182" s="83" t="str">
        <f>'Line Items'!D355</f>
        <v>[Rolling Stock Line 19]</v>
      </c>
      <c r="E182" s="84"/>
      <c r="F182" s="150" t="str">
        <f t="shared" si="8"/>
        <v>Unit</v>
      </c>
      <c r="G182" s="257"/>
      <c r="H182" s="257"/>
      <c r="I182" s="257"/>
      <c r="J182" s="257"/>
      <c r="K182" s="257"/>
      <c r="L182" s="257"/>
      <c r="M182" s="257"/>
      <c r="N182" s="257"/>
      <c r="O182" s="257"/>
      <c r="P182" s="257"/>
      <c r="Q182" s="257"/>
      <c r="R182" s="257"/>
      <c r="S182" s="257"/>
      <c r="T182" s="257"/>
      <c r="U182" s="257"/>
      <c r="V182" s="257"/>
      <c r="W182" s="257"/>
      <c r="X182" s="257"/>
      <c r="Y182" s="257"/>
      <c r="Z182" s="258"/>
      <c r="AA182" s="85"/>
      <c r="AB182" s="27"/>
      <c r="AC182" s="85"/>
      <c r="AD182" s="27"/>
      <c r="AE182" s="85"/>
      <c r="AF182" s="27"/>
      <c r="AH182" s="305"/>
    </row>
    <row r="183" spans="4:34" outlineLevel="1">
      <c r="D183" s="83" t="str">
        <f>'Line Items'!D356</f>
        <v>[Rolling Stock Line 20]</v>
      </c>
      <c r="E183" s="84"/>
      <c r="F183" s="150" t="str">
        <f t="shared" si="8"/>
        <v>Unit</v>
      </c>
      <c r="G183" s="257"/>
      <c r="H183" s="257"/>
      <c r="I183" s="257"/>
      <c r="J183" s="257"/>
      <c r="K183" s="257"/>
      <c r="L183" s="257"/>
      <c r="M183" s="257"/>
      <c r="N183" s="257"/>
      <c r="O183" s="257"/>
      <c r="P183" s="257"/>
      <c r="Q183" s="257"/>
      <c r="R183" s="257"/>
      <c r="S183" s="257"/>
      <c r="T183" s="257"/>
      <c r="U183" s="257"/>
      <c r="V183" s="257"/>
      <c r="W183" s="257"/>
      <c r="X183" s="257"/>
      <c r="Y183" s="257"/>
      <c r="Z183" s="258"/>
      <c r="AA183" s="85"/>
      <c r="AB183" s="27"/>
      <c r="AC183" s="85"/>
      <c r="AD183" s="27"/>
      <c r="AE183" s="85"/>
      <c r="AF183" s="27"/>
      <c r="AH183" s="305"/>
    </row>
    <row r="184" spans="4:34" outlineLevel="1">
      <c r="D184" s="83" t="str">
        <f>'Line Items'!D357</f>
        <v>[Rolling Stock Line 21]</v>
      </c>
      <c r="E184" s="84"/>
      <c r="F184" s="150" t="str">
        <f t="shared" si="8"/>
        <v>Unit</v>
      </c>
      <c r="G184" s="257"/>
      <c r="H184" s="257"/>
      <c r="I184" s="257"/>
      <c r="J184" s="257"/>
      <c r="K184" s="257"/>
      <c r="L184" s="257"/>
      <c r="M184" s="257"/>
      <c r="N184" s="257"/>
      <c r="O184" s="257"/>
      <c r="P184" s="257"/>
      <c r="Q184" s="257"/>
      <c r="R184" s="257"/>
      <c r="S184" s="257"/>
      <c r="T184" s="257"/>
      <c r="U184" s="257"/>
      <c r="V184" s="257"/>
      <c r="W184" s="257"/>
      <c r="X184" s="257"/>
      <c r="Y184" s="257"/>
      <c r="Z184" s="258"/>
      <c r="AA184" s="85"/>
      <c r="AB184" s="27"/>
      <c r="AC184" s="85"/>
      <c r="AD184" s="27"/>
      <c r="AE184" s="85"/>
      <c r="AF184" s="27"/>
      <c r="AH184" s="305"/>
    </row>
    <row r="185" spans="4:34" outlineLevel="1">
      <c r="D185" s="83" t="str">
        <f>'Line Items'!D358</f>
        <v>[Rolling Stock Line 22]</v>
      </c>
      <c r="E185" s="84"/>
      <c r="F185" s="150" t="str">
        <f t="shared" si="8"/>
        <v>Unit</v>
      </c>
      <c r="G185" s="257"/>
      <c r="H185" s="257"/>
      <c r="I185" s="257"/>
      <c r="J185" s="257"/>
      <c r="K185" s="257"/>
      <c r="L185" s="257"/>
      <c r="M185" s="257"/>
      <c r="N185" s="257"/>
      <c r="O185" s="257"/>
      <c r="P185" s="257"/>
      <c r="Q185" s="257"/>
      <c r="R185" s="257"/>
      <c r="S185" s="257"/>
      <c r="T185" s="257"/>
      <c r="U185" s="257"/>
      <c r="V185" s="257"/>
      <c r="W185" s="257"/>
      <c r="X185" s="257"/>
      <c r="Y185" s="257"/>
      <c r="Z185" s="258"/>
      <c r="AA185" s="85"/>
      <c r="AB185" s="27"/>
      <c r="AC185" s="85"/>
      <c r="AD185" s="27"/>
      <c r="AE185" s="85"/>
      <c r="AF185" s="27"/>
      <c r="AH185" s="305"/>
    </row>
    <row r="186" spans="4:34" outlineLevel="1">
      <c r="D186" s="83" t="str">
        <f>'Line Items'!D359</f>
        <v>[Rolling Stock Line 23]</v>
      </c>
      <c r="E186" s="84"/>
      <c r="F186" s="150" t="str">
        <f t="shared" si="8"/>
        <v>Unit</v>
      </c>
      <c r="G186" s="257"/>
      <c r="H186" s="257"/>
      <c r="I186" s="257"/>
      <c r="J186" s="257"/>
      <c r="K186" s="257"/>
      <c r="L186" s="257"/>
      <c r="M186" s="257"/>
      <c r="N186" s="257"/>
      <c r="O186" s="257"/>
      <c r="P186" s="257"/>
      <c r="Q186" s="257"/>
      <c r="R186" s="257"/>
      <c r="S186" s="257"/>
      <c r="T186" s="257"/>
      <c r="U186" s="257"/>
      <c r="V186" s="257"/>
      <c r="W186" s="257"/>
      <c r="X186" s="257"/>
      <c r="Y186" s="257"/>
      <c r="Z186" s="258"/>
      <c r="AA186" s="85"/>
      <c r="AB186" s="27"/>
      <c r="AC186" s="85"/>
      <c r="AD186" s="27"/>
      <c r="AE186" s="85"/>
      <c r="AF186" s="27"/>
      <c r="AH186" s="305"/>
    </row>
    <row r="187" spans="4:34" outlineLevel="1">
      <c r="D187" s="83" t="str">
        <f>'Line Items'!D360</f>
        <v>[Rolling Stock Line 24]</v>
      </c>
      <c r="E187" s="84"/>
      <c r="F187" s="150" t="str">
        <f t="shared" si="8"/>
        <v>Unit</v>
      </c>
      <c r="G187" s="257"/>
      <c r="H187" s="257"/>
      <c r="I187" s="257"/>
      <c r="J187" s="257"/>
      <c r="K187" s="257"/>
      <c r="L187" s="257"/>
      <c r="M187" s="257"/>
      <c r="N187" s="257"/>
      <c r="O187" s="257"/>
      <c r="P187" s="257"/>
      <c r="Q187" s="257"/>
      <c r="R187" s="257"/>
      <c r="S187" s="257"/>
      <c r="T187" s="257"/>
      <c r="U187" s="257"/>
      <c r="V187" s="257"/>
      <c r="W187" s="257"/>
      <c r="X187" s="257"/>
      <c r="Y187" s="257"/>
      <c r="Z187" s="258"/>
      <c r="AA187" s="85"/>
      <c r="AB187" s="27"/>
      <c r="AC187" s="85"/>
      <c r="AD187" s="27"/>
      <c r="AE187" s="85"/>
      <c r="AF187" s="27"/>
      <c r="AH187" s="305"/>
    </row>
    <row r="188" spans="4:34" outlineLevel="1">
      <c r="D188" s="83" t="str">
        <f>'Line Items'!D361</f>
        <v>[Rolling Stock Line 25]</v>
      </c>
      <c r="E188" s="84"/>
      <c r="F188" s="150" t="str">
        <f t="shared" si="8"/>
        <v>Unit</v>
      </c>
      <c r="G188" s="257"/>
      <c r="H188" s="257"/>
      <c r="I188" s="257"/>
      <c r="J188" s="257"/>
      <c r="K188" s="257"/>
      <c r="L188" s="257"/>
      <c r="M188" s="257"/>
      <c r="N188" s="257"/>
      <c r="O188" s="257"/>
      <c r="P188" s="257"/>
      <c r="Q188" s="257"/>
      <c r="R188" s="257"/>
      <c r="S188" s="257"/>
      <c r="T188" s="257"/>
      <c r="U188" s="257"/>
      <c r="V188" s="257"/>
      <c r="W188" s="257"/>
      <c r="X188" s="257"/>
      <c r="Y188" s="257"/>
      <c r="Z188" s="258"/>
      <c r="AA188" s="85"/>
      <c r="AB188" s="27"/>
      <c r="AC188" s="85"/>
      <c r="AD188" s="27"/>
      <c r="AE188" s="85"/>
      <c r="AF188" s="27"/>
      <c r="AH188" s="305"/>
    </row>
    <row r="189" spans="4:34" outlineLevel="1">
      <c r="D189" s="83" t="str">
        <f>'Line Items'!D362</f>
        <v>[Rolling Stock Line 26]</v>
      </c>
      <c r="E189" s="84"/>
      <c r="F189" s="150" t="str">
        <f t="shared" si="8"/>
        <v>Unit</v>
      </c>
      <c r="G189" s="257"/>
      <c r="H189" s="257"/>
      <c r="I189" s="257"/>
      <c r="J189" s="257"/>
      <c r="K189" s="257"/>
      <c r="L189" s="257"/>
      <c r="M189" s="257"/>
      <c r="N189" s="257"/>
      <c r="O189" s="257"/>
      <c r="P189" s="257"/>
      <c r="Q189" s="257"/>
      <c r="R189" s="257"/>
      <c r="S189" s="257"/>
      <c r="T189" s="257"/>
      <c r="U189" s="257"/>
      <c r="V189" s="257"/>
      <c r="W189" s="257"/>
      <c r="X189" s="257"/>
      <c r="Y189" s="257"/>
      <c r="Z189" s="258"/>
      <c r="AA189" s="85"/>
      <c r="AB189" s="27"/>
      <c r="AC189" s="85"/>
      <c r="AD189" s="27"/>
      <c r="AE189" s="85"/>
      <c r="AF189" s="27"/>
      <c r="AH189" s="305"/>
    </row>
    <row r="190" spans="4:34" outlineLevel="1">
      <c r="D190" s="83" t="str">
        <f>'Line Items'!D363</f>
        <v>[Rolling Stock Line 27]</v>
      </c>
      <c r="E190" s="84"/>
      <c r="F190" s="150" t="str">
        <f t="shared" si="8"/>
        <v>Unit</v>
      </c>
      <c r="G190" s="257"/>
      <c r="H190" s="257"/>
      <c r="I190" s="257"/>
      <c r="J190" s="257"/>
      <c r="K190" s="257"/>
      <c r="L190" s="257"/>
      <c r="M190" s="257"/>
      <c r="N190" s="257"/>
      <c r="O190" s="257"/>
      <c r="P190" s="257"/>
      <c r="Q190" s="257"/>
      <c r="R190" s="257"/>
      <c r="S190" s="257"/>
      <c r="T190" s="257"/>
      <c r="U190" s="257"/>
      <c r="V190" s="257"/>
      <c r="W190" s="257"/>
      <c r="X190" s="257"/>
      <c r="Y190" s="257"/>
      <c r="Z190" s="258"/>
      <c r="AA190" s="85"/>
      <c r="AB190" s="27"/>
      <c r="AC190" s="85"/>
      <c r="AD190" s="27"/>
      <c r="AE190" s="85"/>
      <c r="AF190" s="27"/>
      <c r="AH190" s="305"/>
    </row>
    <row r="191" spans="4:34" outlineLevel="1">
      <c r="D191" s="83" t="str">
        <f>'Line Items'!D364</f>
        <v>[Rolling Stock Line 28]</v>
      </c>
      <c r="E191" s="84"/>
      <c r="F191" s="150" t="str">
        <f t="shared" si="8"/>
        <v>Unit</v>
      </c>
      <c r="G191" s="257"/>
      <c r="H191" s="257"/>
      <c r="I191" s="257"/>
      <c r="J191" s="257"/>
      <c r="K191" s="257"/>
      <c r="L191" s="257"/>
      <c r="M191" s="257"/>
      <c r="N191" s="257"/>
      <c r="O191" s="257"/>
      <c r="P191" s="257"/>
      <c r="Q191" s="257"/>
      <c r="R191" s="257"/>
      <c r="S191" s="257"/>
      <c r="T191" s="257"/>
      <c r="U191" s="257"/>
      <c r="V191" s="257"/>
      <c r="W191" s="257"/>
      <c r="X191" s="257"/>
      <c r="Y191" s="257"/>
      <c r="Z191" s="258"/>
      <c r="AA191" s="85"/>
      <c r="AB191" s="27"/>
      <c r="AC191" s="85"/>
      <c r="AD191" s="27"/>
      <c r="AE191" s="85"/>
      <c r="AF191" s="27"/>
      <c r="AH191" s="305"/>
    </row>
    <row r="192" spans="4:34" outlineLevel="1">
      <c r="D192" s="83" t="str">
        <f>'Line Items'!D365</f>
        <v>[Rolling Stock Line 29]</v>
      </c>
      <c r="E192" s="84"/>
      <c r="F192" s="150" t="str">
        <f t="shared" si="8"/>
        <v>Unit</v>
      </c>
      <c r="G192" s="257"/>
      <c r="H192" s="257"/>
      <c r="I192" s="257"/>
      <c r="J192" s="257"/>
      <c r="K192" s="257"/>
      <c r="L192" s="257"/>
      <c r="M192" s="257"/>
      <c r="N192" s="257"/>
      <c r="O192" s="257"/>
      <c r="P192" s="257"/>
      <c r="Q192" s="257"/>
      <c r="R192" s="257"/>
      <c r="S192" s="257"/>
      <c r="T192" s="257"/>
      <c r="U192" s="257"/>
      <c r="V192" s="257"/>
      <c r="W192" s="257"/>
      <c r="X192" s="257"/>
      <c r="Y192" s="257"/>
      <c r="Z192" s="258"/>
      <c r="AA192" s="85"/>
      <c r="AB192" s="27"/>
      <c r="AC192" s="85"/>
      <c r="AD192" s="27"/>
      <c r="AE192" s="85"/>
      <c r="AF192" s="27"/>
      <c r="AH192" s="305"/>
    </row>
    <row r="193" spans="3:34" outlineLevel="1">
      <c r="D193" s="83" t="str">
        <f>'Line Items'!D366</f>
        <v>[Rolling Stock Line 30]</v>
      </c>
      <c r="E193" s="84"/>
      <c r="F193" s="150" t="str">
        <f t="shared" si="8"/>
        <v>Unit</v>
      </c>
      <c r="G193" s="257"/>
      <c r="H193" s="257"/>
      <c r="I193" s="257"/>
      <c r="J193" s="257"/>
      <c r="K193" s="257"/>
      <c r="L193" s="257"/>
      <c r="M193" s="257"/>
      <c r="N193" s="257"/>
      <c r="O193" s="257"/>
      <c r="P193" s="257"/>
      <c r="Q193" s="257"/>
      <c r="R193" s="257"/>
      <c r="S193" s="257"/>
      <c r="T193" s="257"/>
      <c r="U193" s="257"/>
      <c r="V193" s="257"/>
      <c r="W193" s="257"/>
      <c r="X193" s="257"/>
      <c r="Y193" s="257"/>
      <c r="Z193" s="258"/>
      <c r="AA193" s="85"/>
      <c r="AB193" s="27"/>
      <c r="AC193" s="85"/>
      <c r="AD193" s="27"/>
      <c r="AE193" s="85"/>
      <c r="AF193" s="27"/>
      <c r="AH193" s="305"/>
    </row>
    <row r="194" spans="3:34" outlineLevel="1">
      <c r="D194" s="83" t="str">
        <f>'Line Items'!D367</f>
        <v>[Rolling Stock Line 31]</v>
      </c>
      <c r="E194" s="84"/>
      <c r="F194" s="150" t="str">
        <f t="shared" si="8"/>
        <v>Unit</v>
      </c>
      <c r="G194" s="257"/>
      <c r="H194" s="257"/>
      <c r="I194" s="257"/>
      <c r="J194" s="257"/>
      <c r="K194" s="257"/>
      <c r="L194" s="257"/>
      <c r="M194" s="257"/>
      <c r="N194" s="257"/>
      <c r="O194" s="257"/>
      <c r="P194" s="257"/>
      <c r="Q194" s="257"/>
      <c r="R194" s="257"/>
      <c r="S194" s="257"/>
      <c r="T194" s="257"/>
      <c r="U194" s="257"/>
      <c r="V194" s="257"/>
      <c r="W194" s="257"/>
      <c r="X194" s="257"/>
      <c r="Y194" s="257"/>
      <c r="Z194" s="258"/>
      <c r="AA194" s="85"/>
      <c r="AB194" s="27"/>
      <c r="AC194" s="85"/>
      <c r="AD194" s="27"/>
      <c r="AE194" s="85"/>
      <c r="AF194" s="27"/>
      <c r="AH194" s="305"/>
    </row>
    <row r="195" spans="3:34" outlineLevel="1">
      <c r="D195" s="108" t="str">
        <f>'Line Items'!D368</f>
        <v>[Rolling Stock Line 32]</v>
      </c>
      <c r="E195" s="110"/>
      <c r="F195" s="164" t="str">
        <f t="shared" si="8"/>
        <v>Unit</v>
      </c>
      <c r="G195" s="260"/>
      <c r="H195" s="260"/>
      <c r="I195" s="260"/>
      <c r="J195" s="260"/>
      <c r="K195" s="260"/>
      <c r="L195" s="260"/>
      <c r="M195" s="260"/>
      <c r="N195" s="260"/>
      <c r="O195" s="260"/>
      <c r="P195" s="260"/>
      <c r="Q195" s="260"/>
      <c r="R195" s="260"/>
      <c r="S195" s="260"/>
      <c r="T195" s="260"/>
      <c r="U195" s="260"/>
      <c r="V195" s="260"/>
      <c r="W195" s="260"/>
      <c r="X195" s="260"/>
      <c r="Y195" s="260"/>
      <c r="Z195" s="261"/>
      <c r="AA195" s="85"/>
      <c r="AB195" s="29"/>
      <c r="AC195" s="85"/>
      <c r="AD195" s="29"/>
      <c r="AE195" s="85"/>
      <c r="AF195" s="29"/>
      <c r="AH195" s="306"/>
    </row>
    <row r="196" spans="3:34" outlineLevel="1">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row>
    <row r="197" spans="3:34" outlineLevel="1">
      <c r="D197" s="262" t="str">
        <f>"Total "&amp;C163</f>
        <v>Total Number of Units Diagrammed in Peak</v>
      </c>
      <c r="E197" s="263"/>
      <c r="F197" s="264" t="str">
        <f>F195</f>
        <v>Unit</v>
      </c>
      <c r="G197" s="265">
        <f t="shared" ref="G197:Z197" si="9">SUM(G164:G195)</f>
        <v>0</v>
      </c>
      <c r="H197" s="265">
        <f t="shared" si="9"/>
        <v>0</v>
      </c>
      <c r="I197" s="265">
        <f t="shared" si="9"/>
        <v>0</v>
      </c>
      <c r="J197" s="265">
        <f t="shared" si="9"/>
        <v>0</v>
      </c>
      <c r="K197" s="265">
        <f t="shared" si="9"/>
        <v>0</v>
      </c>
      <c r="L197" s="265">
        <f t="shared" si="9"/>
        <v>0</v>
      </c>
      <c r="M197" s="265">
        <f t="shared" si="9"/>
        <v>0</v>
      </c>
      <c r="N197" s="265">
        <f t="shared" si="9"/>
        <v>0</v>
      </c>
      <c r="O197" s="265">
        <f t="shared" si="9"/>
        <v>0</v>
      </c>
      <c r="P197" s="265">
        <f t="shared" si="9"/>
        <v>0</v>
      </c>
      <c r="Q197" s="265">
        <f t="shared" si="9"/>
        <v>0</v>
      </c>
      <c r="R197" s="265">
        <f t="shared" si="9"/>
        <v>0</v>
      </c>
      <c r="S197" s="265">
        <f t="shared" si="9"/>
        <v>0</v>
      </c>
      <c r="T197" s="265">
        <f t="shared" si="9"/>
        <v>0</v>
      </c>
      <c r="U197" s="265">
        <f t="shared" si="9"/>
        <v>0</v>
      </c>
      <c r="V197" s="265">
        <f t="shared" si="9"/>
        <v>0</v>
      </c>
      <c r="W197" s="265">
        <f t="shared" si="9"/>
        <v>0</v>
      </c>
      <c r="X197" s="265">
        <f t="shared" si="9"/>
        <v>0</v>
      </c>
      <c r="Y197" s="265">
        <f t="shared" si="9"/>
        <v>0</v>
      </c>
      <c r="Z197" s="266">
        <f t="shared" si="9"/>
        <v>0</v>
      </c>
      <c r="AA197" s="307"/>
      <c r="AB197" s="267">
        <f>SUM(AB164:AB195)</f>
        <v>0</v>
      </c>
      <c r="AC197" s="307"/>
      <c r="AD197" s="267">
        <f>SUM(AD164:AD195)</f>
        <v>0</v>
      </c>
      <c r="AE197" s="307"/>
      <c r="AF197" s="267">
        <f>SUM(AF164:AF195)</f>
        <v>0</v>
      </c>
      <c r="AH197" s="268"/>
    </row>
    <row r="198" spans="3:34" outlineLevel="1">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row>
    <row r="199" spans="3:34" outlineLevel="1">
      <c r="C199" s="204" t="s">
        <v>946</v>
      </c>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row>
    <row r="200" spans="3:34" outlineLevel="1">
      <c r="D200" s="235" t="str">
        <f>'Line Items'!D337</f>
        <v>Class 450 (Desiros - Suburban)</v>
      </c>
      <c r="E200" s="251"/>
      <c r="F200" s="252" t="s">
        <v>942</v>
      </c>
      <c r="G200" s="253"/>
      <c r="H200" s="253"/>
      <c r="I200" s="253"/>
      <c r="J200" s="253"/>
      <c r="K200" s="253"/>
      <c r="L200" s="253"/>
      <c r="M200" s="253"/>
      <c r="N200" s="253"/>
      <c r="O200" s="253"/>
      <c r="P200" s="253"/>
      <c r="Q200" s="253"/>
      <c r="R200" s="253"/>
      <c r="S200" s="253"/>
      <c r="T200" s="253"/>
      <c r="U200" s="253"/>
      <c r="V200" s="253"/>
      <c r="W200" s="253"/>
      <c r="X200" s="253"/>
      <c r="Y200" s="253"/>
      <c r="Z200" s="254"/>
      <c r="AA200" s="85"/>
      <c r="AB200" s="255"/>
      <c r="AC200" s="85"/>
      <c r="AD200" s="255"/>
      <c r="AE200" s="85"/>
      <c r="AF200" s="255"/>
      <c r="AH200" s="291"/>
    </row>
    <row r="201" spans="3:34" outlineLevel="1">
      <c r="D201" s="83" t="str">
        <f>'Line Items'!D338</f>
        <v>Class 444 (Desiros - Mainline)</v>
      </c>
      <c r="E201" s="84"/>
      <c r="F201" s="150" t="str">
        <f t="shared" ref="F201:F231" si="10">F200</f>
        <v>Train</v>
      </c>
      <c r="G201" s="257"/>
      <c r="H201" s="257"/>
      <c r="I201" s="257"/>
      <c r="J201" s="257"/>
      <c r="K201" s="257"/>
      <c r="L201" s="257"/>
      <c r="M201" s="257"/>
      <c r="N201" s="257"/>
      <c r="O201" s="257"/>
      <c r="P201" s="257"/>
      <c r="Q201" s="257"/>
      <c r="R201" s="257"/>
      <c r="S201" s="257"/>
      <c r="T201" s="257"/>
      <c r="U201" s="257"/>
      <c r="V201" s="257"/>
      <c r="W201" s="257"/>
      <c r="X201" s="257"/>
      <c r="Y201" s="257"/>
      <c r="Z201" s="258"/>
      <c r="AA201" s="85"/>
      <c r="AB201" s="27"/>
      <c r="AC201" s="85"/>
      <c r="AD201" s="27"/>
      <c r="AE201" s="85"/>
      <c r="AF201" s="27"/>
      <c r="AH201" s="287"/>
    </row>
    <row r="202" spans="3:34" outlineLevel="1">
      <c r="D202" s="83" t="str">
        <f>'Line Items'!D339</f>
        <v>Class 455</v>
      </c>
      <c r="E202" s="84"/>
      <c r="F202" s="150" t="str">
        <f t="shared" si="10"/>
        <v>Train</v>
      </c>
      <c r="G202" s="257"/>
      <c r="H202" s="257"/>
      <c r="I202" s="257"/>
      <c r="J202" s="257"/>
      <c r="K202" s="257"/>
      <c r="L202" s="257"/>
      <c r="M202" s="257"/>
      <c r="N202" s="257"/>
      <c r="O202" s="257"/>
      <c r="P202" s="257"/>
      <c r="Q202" s="257"/>
      <c r="R202" s="257"/>
      <c r="S202" s="257"/>
      <c r="T202" s="257"/>
      <c r="U202" s="257"/>
      <c r="V202" s="257"/>
      <c r="W202" s="257"/>
      <c r="X202" s="257"/>
      <c r="Y202" s="257"/>
      <c r="Z202" s="258"/>
      <c r="AA202" s="85"/>
      <c r="AB202" s="27"/>
      <c r="AC202" s="85"/>
      <c r="AD202" s="27"/>
      <c r="AE202" s="85"/>
      <c r="AF202" s="27"/>
      <c r="AH202" s="287"/>
    </row>
    <row r="203" spans="3:34" outlineLevel="1">
      <c r="D203" s="83" t="str">
        <f>'Line Items'!D340</f>
        <v>Class 158</v>
      </c>
      <c r="E203" s="84"/>
      <c r="F203" s="150" t="str">
        <f t="shared" si="10"/>
        <v>Train</v>
      </c>
      <c r="G203" s="257"/>
      <c r="H203" s="257"/>
      <c r="I203" s="257"/>
      <c r="J203" s="257"/>
      <c r="K203" s="257"/>
      <c r="L203" s="257"/>
      <c r="M203" s="257"/>
      <c r="N203" s="257"/>
      <c r="O203" s="257"/>
      <c r="P203" s="257"/>
      <c r="Q203" s="257"/>
      <c r="R203" s="257"/>
      <c r="S203" s="257"/>
      <c r="T203" s="257"/>
      <c r="U203" s="257"/>
      <c r="V203" s="257"/>
      <c r="W203" s="257"/>
      <c r="X203" s="257"/>
      <c r="Y203" s="257"/>
      <c r="Z203" s="258"/>
      <c r="AA203" s="85"/>
      <c r="AB203" s="27"/>
      <c r="AC203" s="85"/>
      <c r="AD203" s="27"/>
      <c r="AE203" s="85"/>
      <c r="AF203" s="27"/>
      <c r="AH203" s="287"/>
    </row>
    <row r="204" spans="3:34" outlineLevel="1">
      <c r="D204" s="83" t="str">
        <f>'Line Items'!D341</f>
        <v>Class 159/0</v>
      </c>
      <c r="E204" s="84"/>
      <c r="F204" s="150" t="str">
        <f t="shared" si="10"/>
        <v>Train</v>
      </c>
      <c r="G204" s="257"/>
      <c r="H204" s="257"/>
      <c r="I204" s="257"/>
      <c r="J204" s="257"/>
      <c r="K204" s="257"/>
      <c r="L204" s="257"/>
      <c r="M204" s="257"/>
      <c r="N204" s="257"/>
      <c r="O204" s="257"/>
      <c r="P204" s="257"/>
      <c r="Q204" s="257"/>
      <c r="R204" s="257"/>
      <c r="S204" s="257"/>
      <c r="T204" s="257"/>
      <c r="U204" s="257"/>
      <c r="V204" s="257"/>
      <c r="W204" s="257"/>
      <c r="X204" s="257"/>
      <c r="Y204" s="257"/>
      <c r="Z204" s="258"/>
      <c r="AA204" s="85"/>
      <c r="AB204" s="27"/>
      <c r="AC204" s="85"/>
      <c r="AD204" s="27"/>
      <c r="AE204" s="85"/>
      <c r="AF204" s="27"/>
      <c r="AH204" s="287"/>
    </row>
    <row r="205" spans="3:34" outlineLevel="1">
      <c r="D205" s="83" t="str">
        <f>'Line Items'!D342</f>
        <v>Class 159/1</v>
      </c>
      <c r="E205" s="84"/>
      <c r="F205" s="150" t="str">
        <f t="shared" si="10"/>
        <v>Train</v>
      </c>
      <c r="G205" s="257"/>
      <c r="H205" s="257"/>
      <c r="I205" s="257"/>
      <c r="J205" s="257"/>
      <c r="K205" s="257"/>
      <c r="L205" s="257"/>
      <c r="M205" s="257"/>
      <c r="N205" s="257"/>
      <c r="O205" s="257"/>
      <c r="P205" s="257"/>
      <c r="Q205" s="257"/>
      <c r="R205" s="257"/>
      <c r="S205" s="257"/>
      <c r="T205" s="257"/>
      <c r="U205" s="257"/>
      <c r="V205" s="257"/>
      <c r="W205" s="257"/>
      <c r="X205" s="257"/>
      <c r="Y205" s="257"/>
      <c r="Z205" s="258"/>
      <c r="AA205" s="85"/>
      <c r="AB205" s="27"/>
      <c r="AC205" s="85"/>
      <c r="AD205" s="27"/>
      <c r="AE205" s="85"/>
      <c r="AF205" s="27"/>
      <c r="AH205" s="287"/>
    </row>
    <row r="206" spans="3:34" outlineLevel="1">
      <c r="D206" s="83" t="str">
        <f>'Line Items'!D343</f>
        <v>Class 458</v>
      </c>
      <c r="E206" s="84"/>
      <c r="F206" s="150" t="str">
        <f t="shared" si="10"/>
        <v>Train</v>
      </c>
      <c r="G206" s="257"/>
      <c r="H206" s="257"/>
      <c r="I206" s="257"/>
      <c r="J206" s="257"/>
      <c r="K206" s="257"/>
      <c r="L206" s="257"/>
      <c r="M206" s="257"/>
      <c r="N206" s="257"/>
      <c r="O206" s="257"/>
      <c r="P206" s="257"/>
      <c r="Q206" s="257"/>
      <c r="R206" s="257"/>
      <c r="S206" s="257"/>
      <c r="T206" s="257"/>
      <c r="U206" s="257"/>
      <c r="V206" s="257"/>
      <c r="W206" s="257"/>
      <c r="X206" s="257"/>
      <c r="Y206" s="257"/>
      <c r="Z206" s="258"/>
      <c r="AA206" s="85"/>
      <c r="AB206" s="27"/>
      <c r="AC206" s="85"/>
      <c r="AD206" s="27"/>
      <c r="AE206" s="85"/>
      <c r="AF206" s="27"/>
      <c r="AH206" s="287"/>
    </row>
    <row r="207" spans="3:34" outlineLevel="1">
      <c r="D207" s="83" t="str">
        <f>'Line Items'!D344</f>
        <v>Class 456</v>
      </c>
      <c r="E207" s="84"/>
      <c r="F207" s="150" t="str">
        <f t="shared" si="10"/>
        <v>Train</v>
      </c>
      <c r="G207" s="257"/>
      <c r="H207" s="257"/>
      <c r="I207" s="257"/>
      <c r="J207" s="257"/>
      <c r="K207" s="257"/>
      <c r="L207" s="257"/>
      <c r="M207" s="257"/>
      <c r="N207" s="257"/>
      <c r="O207" s="257"/>
      <c r="P207" s="257"/>
      <c r="Q207" s="257"/>
      <c r="R207" s="257"/>
      <c r="S207" s="257"/>
      <c r="T207" s="257"/>
      <c r="U207" s="257"/>
      <c r="V207" s="257"/>
      <c r="W207" s="257"/>
      <c r="X207" s="257"/>
      <c r="Y207" s="257"/>
      <c r="Z207" s="258"/>
      <c r="AA207" s="85"/>
      <c r="AB207" s="27"/>
      <c r="AC207" s="85"/>
      <c r="AD207" s="27"/>
      <c r="AE207" s="85"/>
      <c r="AF207" s="27"/>
      <c r="AH207" s="287"/>
    </row>
    <row r="208" spans="3:34" outlineLevel="1">
      <c r="D208" s="83" t="str">
        <f>'Line Items'!D345</f>
        <v>Class 458/5</v>
      </c>
      <c r="E208" s="84"/>
      <c r="F208" s="150" t="str">
        <f t="shared" si="10"/>
        <v>Train</v>
      </c>
      <c r="G208" s="257"/>
      <c r="H208" s="257"/>
      <c r="I208" s="257"/>
      <c r="J208" s="257"/>
      <c r="K208" s="257"/>
      <c r="L208" s="257"/>
      <c r="M208" s="257"/>
      <c r="N208" s="257"/>
      <c r="O208" s="257"/>
      <c r="P208" s="257"/>
      <c r="Q208" s="257"/>
      <c r="R208" s="257"/>
      <c r="S208" s="257"/>
      <c r="T208" s="257"/>
      <c r="U208" s="257"/>
      <c r="V208" s="257"/>
      <c r="W208" s="257"/>
      <c r="X208" s="257"/>
      <c r="Y208" s="257"/>
      <c r="Z208" s="258"/>
      <c r="AA208" s="85"/>
      <c r="AB208" s="27"/>
      <c r="AC208" s="85"/>
      <c r="AD208" s="27"/>
      <c r="AE208" s="85"/>
      <c r="AF208" s="27"/>
      <c r="AH208" s="287"/>
    </row>
    <row r="209" spans="4:34" outlineLevel="1">
      <c r="D209" s="83" t="str">
        <f>'Line Items'!D346</f>
        <v>Class 707</v>
      </c>
      <c r="E209" s="84"/>
      <c r="F209" s="150" t="str">
        <f t="shared" si="10"/>
        <v>Train</v>
      </c>
      <c r="G209" s="257"/>
      <c r="H209" s="257"/>
      <c r="I209" s="257"/>
      <c r="J209" s="257"/>
      <c r="K209" s="257"/>
      <c r="L209" s="257"/>
      <c r="M209" s="257"/>
      <c r="N209" s="257"/>
      <c r="O209" s="257"/>
      <c r="P209" s="257"/>
      <c r="Q209" s="257"/>
      <c r="R209" s="257"/>
      <c r="S209" s="257"/>
      <c r="T209" s="257"/>
      <c r="U209" s="257"/>
      <c r="V209" s="257"/>
      <c r="W209" s="257"/>
      <c r="X209" s="257"/>
      <c r="Y209" s="257"/>
      <c r="Z209" s="258"/>
      <c r="AA209" s="85"/>
      <c r="AB209" s="27"/>
      <c r="AC209" s="85"/>
      <c r="AD209" s="27"/>
      <c r="AE209" s="85"/>
      <c r="AF209" s="27"/>
      <c r="AH209" s="287"/>
    </row>
    <row r="210" spans="4:34" outlineLevel="1">
      <c r="D210" s="83" t="str">
        <f>'Line Items'!D347</f>
        <v>[Rolling Stock Line 11]</v>
      </c>
      <c r="E210" s="84"/>
      <c r="F210" s="150" t="str">
        <f t="shared" si="10"/>
        <v>Train</v>
      </c>
      <c r="G210" s="257"/>
      <c r="H210" s="257"/>
      <c r="I210" s="257"/>
      <c r="J210" s="257"/>
      <c r="K210" s="257"/>
      <c r="L210" s="257"/>
      <c r="M210" s="257"/>
      <c r="N210" s="257"/>
      <c r="O210" s="257"/>
      <c r="P210" s="257"/>
      <c r="Q210" s="257"/>
      <c r="R210" s="257"/>
      <c r="S210" s="257"/>
      <c r="T210" s="257"/>
      <c r="U210" s="257"/>
      <c r="V210" s="257"/>
      <c r="W210" s="257"/>
      <c r="X210" s="257"/>
      <c r="Y210" s="257"/>
      <c r="Z210" s="258"/>
      <c r="AA210" s="85"/>
      <c r="AB210" s="27"/>
      <c r="AC210" s="85"/>
      <c r="AD210" s="27"/>
      <c r="AE210" s="85"/>
      <c r="AF210" s="27"/>
      <c r="AH210" s="305"/>
    </row>
    <row r="211" spans="4:34" outlineLevel="1">
      <c r="D211" s="83" t="str">
        <f>'Line Items'!D348</f>
        <v>[Rolling Stock Line 12]</v>
      </c>
      <c r="E211" s="84"/>
      <c r="F211" s="150" t="str">
        <f t="shared" si="10"/>
        <v>Train</v>
      </c>
      <c r="G211" s="257"/>
      <c r="H211" s="257"/>
      <c r="I211" s="257"/>
      <c r="J211" s="257"/>
      <c r="K211" s="257"/>
      <c r="L211" s="257"/>
      <c r="M211" s="257"/>
      <c r="N211" s="257"/>
      <c r="O211" s="257"/>
      <c r="P211" s="257"/>
      <c r="Q211" s="257"/>
      <c r="R211" s="257"/>
      <c r="S211" s="257"/>
      <c r="T211" s="257"/>
      <c r="U211" s="257"/>
      <c r="V211" s="257"/>
      <c r="W211" s="257"/>
      <c r="X211" s="257"/>
      <c r="Y211" s="257"/>
      <c r="Z211" s="258"/>
      <c r="AA211" s="85"/>
      <c r="AB211" s="27"/>
      <c r="AC211" s="85"/>
      <c r="AD211" s="27"/>
      <c r="AE211" s="85"/>
      <c r="AF211" s="27"/>
      <c r="AH211" s="305"/>
    </row>
    <row r="212" spans="4:34" outlineLevel="1">
      <c r="D212" s="83" t="str">
        <f>'Line Items'!D349</f>
        <v>[Rolling Stock Line 13]</v>
      </c>
      <c r="E212" s="84"/>
      <c r="F212" s="150" t="str">
        <f t="shared" si="10"/>
        <v>Train</v>
      </c>
      <c r="G212" s="257"/>
      <c r="H212" s="257"/>
      <c r="I212" s="257"/>
      <c r="J212" s="257"/>
      <c r="K212" s="257"/>
      <c r="L212" s="257"/>
      <c r="M212" s="257"/>
      <c r="N212" s="257"/>
      <c r="O212" s="257"/>
      <c r="P212" s="257"/>
      <c r="Q212" s="257"/>
      <c r="R212" s="257"/>
      <c r="S212" s="257"/>
      <c r="T212" s="257"/>
      <c r="U212" s="257"/>
      <c r="V212" s="257"/>
      <c r="W212" s="257"/>
      <c r="X212" s="257"/>
      <c r="Y212" s="257"/>
      <c r="Z212" s="258"/>
      <c r="AA212" s="85"/>
      <c r="AB212" s="27"/>
      <c r="AC212" s="85"/>
      <c r="AD212" s="27"/>
      <c r="AE212" s="85"/>
      <c r="AF212" s="27"/>
      <c r="AH212" s="305"/>
    </row>
    <row r="213" spans="4:34" outlineLevel="1">
      <c r="D213" s="83" t="str">
        <f>'Line Items'!D350</f>
        <v>[Rolling Stock Line 14]</v>
      </c>
      <c r="E213" s="84"/>
      <c r="F213" s="150" t="str">
        <f t="shared" si="10"/>
        <v>Train</v>
      </c>
      <c r="G213" s="257"/>
      <c r="H213" s="257"/>
      <c r="I213" s="257"/>
      <c r="J213" s="257"/>
      <c r="K213" s="257"/>
      <c r="L213" s="257"/>
      <c r="M213" s="257"/>
      <c r="N213" s="257"/>
      <c r="O213" s="257"/>
      <c r="P213" s="257"/>
      <c r="Q213" s="257"/>
      <c r="R213" s="257"/>
      <c r="S213" s="257"/>
      <c r="T213" s="257"/>
      <c r="U213" s="257"/>
      <c r="V213" s="257"/>
      <c r="W213" s="257"/>
      <c r="X213" s="257"/>
      <c r="Y213" s="257"/>
      <c r="Z213" s="258"/>
      <c r="AA213" s="85"/>
      <c r="AB213" s="27"/>
      <c r="AC213" s="85"/>
      <c r="AD213" s="27"/>
      <c r="AE213" s="85"/>
      <c r="AF213" s="27"/>
      <c r="AH213" s="305"/>
    </row>
    <row r="214" spans="4:34" outlineLevel="1">
      <c r="D214" s="83" t="str">
        <f>'Line Items'!D351</f>
        <v>[Rolling Stock Line 15]</v>
      </c>
      <c r="E214" s="84"/>
      <c r="F214" s="150" t="str">
        <f t="shared" si="10"/>
        <v>Train</v>
      </c>
      <c r="G214" s="257"/>
      <c r="H214" s="257"/>
      <c r="I214" s="257"/>
      <c r="J214" s="257"/>
      <c r="K214" s="257"/>
      <c r="L214" s="257"/>
      <c r="M214" s="257"/>
      <c r="N214" s="257"/>
      <c r="O214" s="257"/>
      <c r="P214" s="257"/>
      <c r="Q214" s="257"/>
      <c r="R214" s="257"/>
      <c r="S214" s="257"/>
      <c r="T214" s="257"/>
      <c r="U214" s="257"/>
      <c r="V214" s="257"/>
      <c r="W214" s="257"/>
      <c r="X214" s="257"/>
      <c r="Y214" s="257"/>
      <c r="Z214" s="258"/>
      <c r="AA214" s="85"/>
      <c r="AB214" s="27"/>
      <c r="AC214" s="85"/>
      <c r="AD214" s="27"/>
      <c r="AE214" s="85"/>
      <c r="AF214" s="27"/>
      <c r="AH214" s="305"/>
    </row>
    <row r="215" spans="4:34" outlineLevel="1">
      <c r="D215" s="83" t="str">
        <f>'Line Items'!D352</f>
        <v>[Rolling Stock Line 16]</v>
      </c>
      <c r="E215" s="84"/>
      <c r="F215" s="150" t="str">
        <f t="shared" si="10"/>
        <v>Train</v>
      </c>
      <c r="G215" s="257"/>
      <c r="H215" s="257"/>
      <c r="I215" s="257"/>
      <c r="J215" s="257"/>
      <c r="K215" s="257"/>
      <c r="L215" s="257"/>
      <c r="M215" s="257"/>
      <c r="N215" s="257"/>
      <c r="O215" s="257"/>
      <c r="P215" s="257"/>
      <c r="Q215" s="257"/>
      <c r="R215" s="257"/>
      <c r="S215" s="257"/>
      <c r="T215" s="257"/>
      <c r="U215" s="257"/>
      <c r="V215" s="257"/>
      <c r="W215" s="257"/>
      <c r="X215" s="257"/>
      <c r="Y215" s="257"/>
      <c r="Z215" s="258"/>
      <c r="AA215" s="85"/>
      <c r="AB215" s="27"/>
      <c r="AC215" s="85"/>
      <c r="AD215" s="27"/>
      <c r="AE215" s="85"/>
      <c r="AF215" s="27"/>
      <c r="AH215" s="305"/>
    </row>
    <row r="216" spans="4:34" outlineLevel="1">
      <c r="D216" s="83" t="str">
        <f>'Line Items'!D353</f>
        <v>[Rolling Stock Line 17]</v>
      </c>
      <c r="E216" s="84"/>
      <c r="F216" s="150" t="str">
        <f t="shared" si="10"/>
        <v>Train</v>
      </c>
      <c r="G216" s="257"/>
      <c r="H216" s="257"/>
      <c r="I216" s="257"/>
      <c r="J216" s="257"/>
      <c r="K216" s="257"/>
      <c r="L216" s="257"/>
      <c r="M216" s="257"/>
      <c r="N216" s="257"/>
      <c r="O216" s="257"/>
      <c r="P216" s="257"/>
      <c r="Q216" s="257"/>
      <c r="R216" s="257"/>
      <c r="S216" s="257"/>
      <c r="T216" s="257"/>
      <c r="U216" s="257"/>
      <c r="V216" s="257"/>
      <c r="W216" s="257"/>
      <c r="X216" s="257"/>
      <c r="Y216" s="257"/>
      <c r="Z216" s="258"/>
      <c r="AA216" s="85"/>
      <c r="AB216" s="27"/>
      <c r="AC216" s="85"/>
      <c r="AD216" s="27"/>
      <c r="AE216" s="85"/>
      <c r="AF216" s="27"/>
      <c r="AH216" s="305"/>
    </row>
    <row r="217" spans="4:34" outlineLevel="1">
      <c r="D217" s="83" t="str">
        <f>'Line Items'!D354</f>
        <v>[Rolling Stock Line 18]</v>
      </c>
      <c r="E217" s="84"/>
      <c r="F217" s="150" t="str">
        <f t="shared" si="10"/>
        <v>Train</v>
      </c>
      <c r="G217" s="257"/>
      <c r="H217" s="257"/>
      <c r="I217" s="257"/>
      <c r="J217" s="257"/>
      <c r="K217" s="257"/>
      <c r="L217" s="257"/>
      <c r="M217" s="257"/>
      <c r="N217" s="257"/>
      <c r="O217" s="257"/>
      <c r="P217" s="257"/>
      <c r="Q217" s="257"/>
      <c r="R217" s="257"/>
      <c r="S217" s="257"/>
      <c r="T217" s="257"/>
      <c r="U217" s="257"/>
      <c r="V217" s="257"/>
      <c r="W217" s="257"/>
      <c r="X217" s="257"/>
      <c r="Y217" s="257"/>
      <c r="Z217" s="258"/>
      <c r="AA217" s="85"/>
      <c r="AB217" s="27"/>
      <c r="AC217" s="85"/>
      <c r="AD217" s="27"/>
      <c r="AE217" s="85"/>
      <c r="AF217" s="27"/>
      <c r="AH217" s="305"/>
    </row>
    <row r="218" spans="4:34" outlineLevel="1">
      <c r="D218" s="83" t="str">
        <f>'Line Items'!D355</f>
        <v>[Rolling Stock Line 19]</v>
      </c>
      <c r="E218" s="84"/>
      <c r="F218" s="150" t="str">
        <f t="shared" si="10"/>
        <v>Train</v>
      </c>
      <c r="G218" s="257"/>
      <c r="H218" s="257"/>
      <c r="I218" s="257"/>
      <c r="J218" s="257"/>
      <c r="K218" s="257"/>
      <c r="L218" s="257"/>
      <c r="M218" s="257"/>
      <c r="N218" s="257"/>
      <c r="O218" s="257"/>
      <c r="P218" s="257"/>
      <c r="Q218" s="257"/>
      <c r="R218" s="257"/>
      <c r="S218" s="257"/>
      <c r="T218" s="257"/>
      <c r="U218" s="257"/>
      <c r="V218" s="257"/>
      <c r="W218" s="257"/>
      <c r="X218" s="257"/>
      <c r="Y218" s="257"/>
      <c r="Z218" s="258"/>
      <c r="AA218" s="85"/>
      <c r="AB218" s="27"/>
      <c r="AC218" s="85"/>
      <c r="AD218" s="27"/>
      <c r="AE218" s="85"/>
      <c r="AF218" s="27"/>
      <c r="AH218" s="305"/>
    </row>
    <row r="219" spans="4:34" outlineLevel="1">
      <c r="D219" s="83" t="str">
        <f>'Line Items'!D356</f>
        <v>[Rolling Stock Line 20]</v>
      </c>
      <c r="E219" s="84"/>
      <c r="F219" s="150" t="str">
        <f t="shared" si="10"/>
        <v>Train</v>
      </c>
      <c r="G219" s="257"/>
      <c r="H219" s="257"/>
      <c r="I219" s="257"/>
      <c r="J219" s="257"/>
      <c r="K219" s="257"/>
      <c r="L219" s="257"/>
      <c r="M219" s="257"/>
      <c r="N219" s="257"/>
      <c r="O219" s="257"/>
      <c r="P219" s="257"/>
      <c r="Q219" s="257"/>
      <c r="R219" s="257"/>
      <c r="S219" s="257"/>
      <c r="T219" s="257"/>
      <c r="U219" s="257"/>
      <c r="V219" s="257"/>
      <c r="W219" s="257"/>
      <c r="X219" s="257"/>
      <c r="Y219" s="257"/>
      <c r="Z219" s="258"/>
      <c r="AA219" s="85"/>
      <c r="AB219" s="27"/>
      <c r="AC219" s="85"/>
      <c r="AD219" s="27"/>
      <c r="AE219" s="85"/>
      <c r="AF219" s="27"/>
      <c r="AH219" s="305"/>
    </row>
    <row r="220" spans="4:34" outlineLevel="1">
      <c r="D220" s="83" t="str">
        <f>'Line Items'!D357</f>
        <v>[Rolling Stock Line 21]</v>
      </c>
      <c r="E220" s="84"/>
      <c r="F220" s="150" t="str">
        <f t="shared" si="10"/>
        <v>Train</v>
      </c>
      <c r="G220" s="257"/>
      <c r="H220" s="257"/>
      <c r="I220" s="257"/>
      <c r="J220" s="257"/>
      <c r="K220" s="257"/>
      <c r="L220" s="257"/>
      <c r="M220" s="257"/>
      <c r="N220" s="257"/>
      <c r="O220" s="257"/>
      <c r="P220" s="257"/>
      <c r="Q220" s="257"/>
      <c r="R220" s="257"/>
      <c r="S220" s="257"/>
      <c r="T220" s="257"/>
      <c r="U220" s="257"/>
      <c r="V220" s="257"/>
      <c r="W220" s="257"/>
      <c r="X220" s="257"/>
      <c r="Y220" s="257"/>
      <c r="Z220" s="258"/>
      <c r="AA220" s="85"/>
      <c r="AB220" s="27"/>
      <c r="AC220" s="85"/>
      <c r="AD220" s="27"/>
      <c r="AE220" s="85"/>
      <c r="AF220" s="27"/>
      <c r="AH220" s="305"/>
    </row>
    <row r="221" spans="4:34" outlineLevel="1">
      <c r="D221" s="83" t="str">
        <f>'Line Items'!D358</f>
        <v>[Rolling Stock Line 22]</v>
      </c>
      <c r="E221" s="84"/>
      <c r="F221" s="150" t="str">
        <f t="shared" si="10"/>
        <v>Train</v>
      </c>
      <c r="G221" s="257"/>
      <c r="H221" s="257"/>
      <c r="I221" s="257"/>
      <c r="J221" s="257"/>
      <c r="K221" s="257"/>
      <c r="L221" s="257"/>
      <c r="M221" s="257"/>
      <c r="N221" s="257"/>
      <c r="O221" s="257"/>
      <c r="P221" s="257"/>
      <c r="Q221" s="257"/>
      <c r="R221" s="257"/>
      <c r="S221" s="257"/>
      <c r="T221" s="257"/>
      <c r="U221" s="257"/>
      <c r="V221" s="257"/>
      <c r="W221" s="257"/>
      <c r="X221" s="257"/>
      <c r="Y221" s="257"/>
      <c r="Z221" s="258"/>
      <c r="AA221" s="85"/>
      <c r="AB221" s="27"/>
      <c r="AC221" s="85"/>
      <c r="AD221" s="27"/>
      <c r="AE221" s="85"/>
      <c r="AF221" s="27"/>
      <c r="AH221" s="305"/>
    </row>
    <row r="222" spans="4:34" outlineLevel="1">
      <c r="D222" s="83" t="str">
        <f>'Line Items'!D359</f>
        <v>[Rolling Stock Line 23]</v>
      </c>
      <c r="E222" s="84"/>
      <c r="F222" s="150" t="str">
        <f t="shared" si="10"/>
        <v>Train</v>
      </c>
      <c r="G222" s="257"/>
      <c r="H222" s="257"/>
      <c r="I222" s="257"/>
      <c r="J222" s="257"/>
      <c r="K222" s="257"/>
      <c r="L222" s="257"/>
      <c r="M222" s="257"/>
      <c r="N222" s="257"/>
      <c r="O222" s="257"/>
      <c r="P222" s="257"/>
      <c r="Q222" s="257"/>
      <c r="R222" s="257"/>
      <c r="S222" s="257"/>
      <c r="T222" s="257"/>
      <c r="U222" s="257"/>
      <c r="V222" s="257"/>
      <c r="W222" s="257"/>
      <c r="X222" s="257"/>
      <c r="Y222" s="257"/>
      <c r="Z222" s="258"/>
      <c r="AA222" s="85"/>
      <c r="AB222" s="27"/>
      <c r="AC222" s="85"/>
      <c r="AD222" s="27"/>
      <c r="AE222" s="85"/>
      <c r="AF222" s="27"/>
      <c r="AH222" s="305"/>
    </row>
    <row r="223" spans="4:34" outlineLevel="1">
      <c r="D223" s="83" t="str">
        <f>'Line Items'!D360</f>
        <v>[Rolling Stock Line 24]</v>
      </c>
      <c r="E223" s="84"/>
      <c r="F223" s="150" t="str">
        <f t="shared" si="10"/>
        <v>Train</v>
      </c>
      <c r="G223" s="257"/>
      <c r="H223" s="257"/>
      <c r="I223" s="257"/>
      <c r="J223" s="257"/>
      <c r="K223" s="257"/>
      <c r="L223" s="257"/>
      <c r="M223" s="257"/>
      <c r="N223" s="257"/>
      <c r="O223" s="257"/>
      <c r="P223" s="257"/>
      <c r="Q223" s="257"/>
      <c r="R223" s="257"/>
      <c r="S223" s="257"/>
      <c r="T223" s="257"/>
      <c r="U223" s="257"/>
      <c r="V223" s="257"/>
      <c r="W223" s="257"/>
      <c r="X223" s="257"/>
      <c r="Y223" s="257"/>
      <c r="Z223" s="258"/>
      <c r="AA223" s="85"/>
      <c r="AB223" s="27"/>
      <c r="AC223" s="85"/>
      <c r="AD223" s="27"/>
      <c r="AE223" s="85"/>
      <c r="AF223" s="27"/>
      <c r="AH223" s="305"/>
    </row>
    <row r="224" spans="4:34" outlineLevel="1">
      <c r="D224" s="83" t="str">
        <f>'Line Items'!D361</f>
        <v>[Rolling Stock Line 25]</v>
      </c>
      <c r="E224" s="84"/>
      <c r="F224" s="150" t="str">
        <f t="shared" si="10"/>
        <v>Train</v>
      </c>
      <c r="G224" s="257"/>
      <c r="H224" s="257"/>
      <c r="I224" s="257"/>
      <c r="J224" s="257"/>
      <c r="K224" s="257"/>
      <c r="L224" s="257"/>
      <c r="M224" s="257"/>
      <c r="N224" s="257"/>
      <c r="O224" s="257"/>
      <c r="P224" s="257"/>
      <c r="Q224" s="257"/>
      <c r="R224" s="257"/>
      <c r="S224" s="257"/>
      <c r="T224" s="257"/>
      <c r="U224" s="257"/>
      <c r="V224" s="257"/>
      <c r="W224" s="257"/>
      <c r="X224" s="257"/>
      <c r="Y224" s="257"/>
      <c r="Z224" s="258"/>
      <c r="AA224" s="85"/>
      <c r="AB224" s="27"/>
      <c r="AC224" s="85"/>
      <c r="AD224" s="27"/>
      <c r="AE224" s="85"/>
      <c r="AF224" s="27"/>
      <c r="AH224" s="305"/>
    </row>
    <row r="225" spans="2:34" outlineLevel="1">
      <c r="D225" s="83" t="str">
        <f>'Line Items'!D362</f>
        <v>[Rolling Stock Line 26]</v>
      </c>
      <c r="E225" s="84"/>
      <c r="F225" s="150" t="str">
        <f t="shared" si="10"/>
        <v>Train</v>
      </c>
      <c r="G225" s="257"/>
      <c r="H225" s="257"/>
      <c r="I225" s="257"/>
      <c r="J225" s="257"/>
      <c r="K225" s="257"/>
      <c r="L225" s="257"/>
      <c r="M225" s="257"/>
      <c r="N225" s="257"/>
      <c r="O225" s="257"/>
      <c r="P225" s="257"/>
      <c r="Q225" s="257"/>
      <c r="R225" s="257"/>
      <c r="S225" s="257"/>
      <c r="T225" s="257"/>
      <c r="U225" s="257"/>
      <c r="V225" s="257"/>
      <c r="W225" s="257"/>
      <c r="X225" s="257"/>
      <c r="Y225" s="257"/>
      <c r="Z225" s="258"/>
      <c r="AA225" s="85"/>
      <c r="AB225" s="27"/>
      <c r="AC225" s="85"/>
      <c r="AD225" s="27"/>
      <c r="AE225" s="85"/>
      <c r="AF225" s="27"/>
      <c r="AH225" s="305"/>
    </row>
    <row r="226" spans="2:34" outlineLevel="1">
      <c r="D226" s="83" t="str">
        <f>'Line Items'!D363</f>
        <v>[Rolling Stock Line 27]</v>
      </c>
      <c r="E226" s="84"/>
      <c r="F226" s="150" t="str">
        <f t="shared" si="10"/>
        <v>Train</v>
      </c>
      <c r="G226" s="257"/>
      <c r="H226" s="257"/>
      <c r="I226" s="257"/>
      <c r="J226" s="257"/>
      <c r="K226" s="257"/>
      <c r="L226" s="257"/>
      <c r="M226" s="257"/>
      <c r="N226" s="257"/>
      <c r="O226" s="257"/>
      <c r="P226" s="257"/>
      <c r="Q226" s="257"/>
      <c r="R226" s="257"/>
      <c r="S226" s="257"/>
      <c r="T226" s="257"/>
      <c r="U226" s="257"/>
      <c r="V226" s="257"/>
      <c r="W226" s="257"/>
      <c r="X226" s="257"/>
      <c r="Y226" s="257"/>
      <c r="Z226" s="258"/>
      <c r="AA226" s="85"/>
      <c r="AB226" s="27"/>
      <c r="AC226" s="85"/>
      <c r="AD226" s="27"/>
      <c r="AE226" s="85"/>
      <c r="AF226" s="27"/>
      <c r="AH226" s="305"/>
    </row>
    <row r="227" spans="2:34" outlineLevel="1">
      <c r="D227" s="83" t="str">
        <f>'Line Items'!D364</f>
        <v>[Rolling Stock Line 28]</v>
      </c>
      <c r="E227" s="84"/>
      <c r="F227" s="150" t="str">
        <f t="shared" si="10"/>
        <v>Train</v>
      </c>
      <c r="G227" s="257"/>
      <c r="H227" s="257"/>
      <c r="I227" s="257"/>
      <c r="J227" s="257"/>
      <c r="K227" s="257"/>
      <c r="L227" s="257"/>
      <c r="M227" s="257"/>
      <c r="N227" s="257"/>
      <c r="O227" s="257"/>
      <c r="P227" s="257"/>
      <c r="Q227" s="257"/>
      <c r="R227" s="257"/>
      <c r="S227" s="257"/>
      <c r="T227" s="257"/>
      <c r="U227" s="257"/>
      <c r="V227" s="257"/>
      <c r="W227" s="257"/>
      <c r="X227" s="257"/>
      <c r="Y227" s="257"/>
      <c r="Z227" s="258"/>
      <c r="AA227" s="85"/>
      <c r="AB227" s="27"/>
      <c r="AC227" s="85"/>
      <c r="AD227" s="27"/>
      <c r="AE227" s="85"/>
      <c r="AF227" s="27"/>
      <c r="AH227" s="305"/>
    </row>
    <row r="228" spans="2:34" outlineLevel="1">
      <c r="D228" s="83" t="str">
        <f>'Line Items'!D365</f>
        <v>[Rolling Stock Line 29]</v>
      </c>
      <c r="E228" s="84"/>
      <c r="F228" s="150" t="str">
        <f t="shared" si="10"/>
        <v>Train</v>
      </c>
      <c r="G228" s="257"/>
      <c r="H228" s="257"/>
      <c r="I228" s="257"/>
      <c r="J228" s="257"/>
      <c r="K228" s="257"/>
      <c r="L228" s="257"/>
      <c r="M228" s="257"/>
      <c r="N228" s="257"/>
      <c r="O228" s="257"/>
      <c r="P228" s="257"/>
      <c r="Q228" s="257"/>
      <c r="R228" s="257"/>
      <c r="S228" s="257"/>
      <c r="T228" s="257"/>
      <c r="U228" s="257"/>
      <c r="V228" s="257"/>
      <c r="W228" s="257"/>
      <c r="X228" s="257"/>
      <c r="Y228" s="257"/>
      <c r="Z228" s="258"/>
      <c r="AA228" s="85"/>
      <c r="AB228" s="27"/>
      <c r="AC228" s="85"/>
      <c r="AD228" s="27"/>
      <c r="AE228" s="85"/>
      <c r="AF228" s="27"/>
      <c r="AH228" s="305"/>
    </row>
    <row r="229" spans="2:34" outlineLevel="1">
      <c r="D229" s="83" t="str">
        <f>'Line Items'!D366</f>
        <v>[Rolling Stock Line 30]</v>
      </c>
      <c r="E229" s="84"/>
      <c r="F229" s="150" t="str">
        <f t="shared" si="10"/>
        <v>Train</v>
      </c>
      <c r="G229" s="257"/>
      <c r="H229" s="257"/>
      <c r="I229" s="257"/>
      <c r="J229" s="257"/>
      <c r="K229" s="257"/>
      <c r="L229" s="257"/>
      <c r="M229" s="257"/>
      <c r="N229" s="257"/>
      <c r="O229" s="257"/>
      <c r="P229" s="257"/>
      <c r="Q229" s="257"/>
      <c r="R229" s="257"/>
      <c r="S229" s="257"/>
      <c r="T229" s="257"/>
      <c r="U229" s="257"/>
      <c r="V229" s="257"/>
      <c r="W229" s="257"/>
      <c r="X229" s="257"/>
      <c r="Y229" s="257"/>
      <c r="Z229" s="258"/>
      <c r="AA229" s="85"/>
      <c r="AB229" s="27"/>
      <c r="AC229" s="85"/>
      <c r="AD229" s="27"/>
      <c r="AE229" s="85"/>
      <c r="AF229" s="27"/>
      <c r="AH229" s="305"/>
    </row>
    <row r="230" spans="2:34" outlineLevel="1">
      <c r="D230" s="83" t="str">
        <f>'Line Items'!D367</f>
        <v>[Rolling Stock Line 31]</v>
      </c>
      <c r="E230" s="84"/>
      <c r="F230" s="150" t="str">
        <f t="shared" si="10"/>
        <v>Train</v>
      </c>
      <c r="G230" s="257"/>
      <c r="H230" s="257"/>
      <c r="I230" s="257"/>
      <c r="J230" s="257"/>
      <c r="K230" s="257"/>
      <c r="L230" s="257"/>
      <c r="M230" s="257"/>
      <c r="N230" s="257"/>
      <c r="O230" s="257"/>
      <c r="P230" s="257"/>
      <c r="Q230" s="257"/>
      <c r="R230" s="257"/>
      <c r="S230" s="257"/>
      <c r="T230" s="257"/>
      <c r="U230" s="257"/>
      <c r="V230" s="257"/>
      <c r="W230" s="257"/>
      <c r="X230" s="257"/>
      <c r="Y230" s="257"/>
      <c r="Z230" s="258"/>
      <c r="AA230" s="85"/>
      <c r="AB230" s="27"/>
      <c r="AC230" s="85"/>
      <c r="AD230" s="27"/>
      <c r="AE230" s="85"/>
      <c r="AF230" s="27"/>
      <c r="AH230" s="305"/>
    </row>
    <row r="231" spans="2:34" outlineLevel="1">
      <c r="D231" s="108" t="str">
        <f>'Line Items'!D368</f>
        <v>[Rolling Stock Line 32]</v>
      </c>
      <c r="E231" s="110"/>
      <c r="F231" s="164" t="str">
        <f t="shared" si="10"/>
        <v>Train</v>
      </c>
      <c r="G231" s="260"/>
      <c r="H231" s="260"/>
      <c r="I231" s="260"/>
      <c r="J231" s="260"/>
      <c r="K231" s="260"/>
      <c r="L231" s="260"/>
      <c r="M231" s="260"/>
      <c r="N231" s="260"/>
      <c r="O231" s="260"/>
      <c r="P231" s="260"/>
      <c r="Q231" s="260"/>
      <c r="R231" s="260"/>
      <c r="S231" s="260"/>
      <c r="T231" s="260"/>
      <c r="U231" s="260"/>
      <c r="V231" s="260"/>
      <c r="W231" s="260"/>
      <c r="X231" s="260"/>
      <c r="Y231" s="260"/>
      <c r="Z231" s="261"/>
      <c r="AA231" s="85"/>
      <c r="AB231" s="29"/>
      <c r="AC231" s="85"/>
      <c r="AD231" s="29"/>
      <c r="AE231" s="85"/>
      <c r="AF231" s="29"/>
      <c r="AH231" s="306"/>
    </row>
    <row r="232" spans="2:34" outlineLevel="1">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row>
    <row r="233" spans="2:34" outlineLevel="1">
      <c r="D233" s="262" t="str">
        <f>"Total "&amp;C199</f>
        <v>Total Number of Trains Diagrammed in Peak</v>
      </c>
      <c r="E233" s="263"/>
      <c r="F233" s="264" t="str">
        <f>F231</f>
        <v>Train</v>
      </c>
      <c r="G233" s="265">
        <f t="shared" ref="G233:Z233" si="11">SUM(G200:G231)</f>
        <v>0</v>
      </c>
      <c r="H233" s="265">
        <f t="shared" si="11"/>
        <v>0</v>
      </c>
      <c r="I233" s="265">
        <f t="shared" si="11"/>
        <v>0</v>
      </c>
      <c r="J233" s="265">
        <f t="shared" si="11"/>
        <v>0</v>
      </c>
      <c r="K233" s="265">
        <f t="shared" si="11"/>
        <v>0</v>
      </c>
      <c r="L233" s="265">
        <f t="shared" si="11"/>
        <v>0</v>
      </c>
      <c r="M233" s="265">
        <f t="shared" si="11"/>
        <v>0</v>
      </c>
      <c r="N233" s="265">
        <f t="shared" si="11"/>
        <v>0</v>
      </c>
      <c r="O233" s="265">
        <f t="shared" si="11"/>
        <v>0</v>
      </c>
      <c r="P233" s="265">
        <f t="shared" si="11"/>
        <v>0</v>
      </c>
      <c r="Q233" s="265">
        <f t="shared" si="11"/>
        <v>0</v>
      </c>
      <c r="R233" s="265">
        <f t="shared" si="11"/>
        <v>0</v>
      </c>
      <c r="S233" s="265">
        <f t="shared" si="11"/>
        <v>0</v>
      </c>
      <c r="T233" s="265">
        <f t="shared" si="11"/>
        <v>0</v>
      </c>
      <c r="U233" s="265">
        <f t="shared" si="11"/>
        <v>0</v>
      </c>
      <c r="V233" s="265">
        <f t="shared" si="11"/>
        <v>0</v>
      </c>
      <c r="W233" s="265">
        <f t="shared" si="11"/>
        <v>0</v>
      </c>
      <c r="X233" s="265">
        <f t="shared" si="11"/>
        <v>0</v>
      </c>
      <c r="Y233" s="265">
        <f t="shared" si="11"/>
        <v>0</v>
      </c>
      <c r="Z233" s="266">
        <f t="shared" si="11"/>
        <v>0</v>
      </c>
      <c r="AA233" s="307"/>
      <c r="AB233" s="267">
        <f>SUM(AB200:AB231)</f>
        <v>0</v>
      </c>
      <c r="AC233" s="307"/>
      <c r="AD233" s="267">
        <f>SUM(AD200:AD231)</f>
        <v>0</v>
      </c>
      <c r="AE233" s="307"/>
      <c r="AF233" s="267">
        <f>SUM(AF200:AF231)</f>
        <v>0</v>
      </c>
      <c r="AH233" s="268"/>
    </row>
    <row r="234" spans="2:34" collapsed="1">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row>
    <row r="235" spans="2:34" ht="15">
      <c r="B235" s="99" t="s">
        <v>947</v>
      </c>
      <c r="C235" s="99"/>
      <c r="D235" s="249"/>
      <c r="E235" s="249"/>
      <c r="F235" s="99"/>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80"/>
      <c r="AE235" s="280"/>
      <c r="AF235" s="280"/>
      <c r="AG235" s="99"/>
      <c r="AH235" s="99"/>
    </row>
    <row r="236" spans="2:34" outlineLevel="1">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row>
    <row r="237" spans="2:34" outlineLevel="1">
      <c r="C237" s="204"/>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row>
    <row r="238" spans="2:34" outlineLevel="1">
      <c r="D238" s="235" t="str">
        <f>'Line Items'!D337</f>
        <v>Class 450 (Desiros - Suburban)</v>
      </c>
      <c r="E238" s="251"/>
      <c r="F238" s="252" t="s">
        <v>125</v>
      </c>
      <c r="G238" s="296">
        <f t="shared" ref="G238:Z250" si="12">IF(G18=0,0,G128/G18)</f>
        <v>0</v>
      </c>
      <c r="H238" s="296">
        <f t="shared" si="12"/>
        <v>0</v>
      </c>
      <c r="I238" s="296">
        <f t="shared" si="12"/>
        <v>0</v>
      </c>
      <c r="J238" s="296">
        <f t="shared" si="12"/>
        <v>0</v>
      </c>
      <c r="K238" s="296">
        <f t="shared" si="12"/>
        <v>0</v>
      </c>
      <c r="L238" s="296">
        <f t="shared" si="12"/>
        <v>0</v>
      </c>
      <c r="M238" s="296">
        <f t="shared" si="12"/>
        <v>0</v>
      </c>
      <c r="N238" s="296">
        <f t="shared" si="12"/>
        <v>0</v>
      </c>
      <c r="O238" s="296">
        <f t="shared" si="12"/>
        <v>0</v>
      </c>
      <c r="P238" s="296">
        <f t="shared" si="12"/>
        <v>0</v>
      </c>
      <c r="Q238" s="296">
        <f t="shared" si="12"/>
        <v>0</v>
      </c>
      <c r="R238" s="296">
        <f t="shared" si="12"/>
        <v>0</v>
      </c>
      <c r="S238" s="296">
        <f t="shared" si="12"/>
        <v>0</v>
      </c>
      <c r="T238" s="296">
        <f t="shared" si="12"/>
        <v>0</v>
      </c>
      <c r="U238" s="296">
        <f t="shared" si="12"/>
        <v>0</v>
      </c>
      <c r="V238" s="296">
        <f t="shared" si="12"/>
        <v>0</v>
      </c>
      <c r="W238" s="296">
        <f t="shared" si="12"/>
        <v>0</v>
      </c>
      <c r="X238" s="296">
        <f t="shared" si="12"/>
        <v>0</v>
      </c>
      <c r="Y238" s="296">
        <f t="shared" si="12"/>
        <v>0</v>
      </c>
      <c r="Z238" s="297">
        <f t="shared" si="12"/>
        <v>0</v>
      </c>
      <c r="AA238" s="85"/>
      <c r="AB238" s="298">
        <f t="shared" ref="AB238:AB269" si="13">IF(AB18=0,0,AB128/AB18)</f>
        <v>0</v>
      </c>
      <c r="AC238" s="85"/>
      <c r="AD238" s="298">
        <f t="shared" ref="AD238:AD269" si="14">IF(AD18=0,0,AD128/AD18)</f>
        <v>0</v>
      </c>
      <c r="AE238" s="85"/>
      <c r="AF238" s="298">
        <f t="shared" ref="AF238:AF269" si="15">IF(AF18=0,0,AF128/AF18)</f>
        <v>0</v>
      </c>
      <c r="AH238" s="308"/>
    </row>
    <row r="239" spans="2:34" outlineLevel="1">
      <c r="D239" s="83" t="str">
        <f>'Line Items'!D338</f>
        <v>Class 444 (Desiros - Mainline)</v>
      </c>
      <c r="E239" s="84"/>
      <c r="F239" s="150" t="str">
        <f t="shared" ref="F239:F269" si="16">F238</f>
        <v>%</v>
      </c>
      <c r="G239" s="309">
        <f t="shared" si="12"/>
        <v>0</v>
      </c>
      <c r="H239" s="309">
        <f t="shared" si="12"/>
        <v>0</v>
      </c>
      <c r="I239" s="309">
        <f t="shared" si="12"/>
        <v>0</v>
      </c>
      <c r="J239" s="309">
        <f t="shared" si="12"/>
        <v>0</v>
      </c>
      <c r="K239" s="309">
        <f t="shared" si="12"/>
        <v>0</v>
      </c>
      <c r="L239" s="309">
        <f t="shared" si="12"/>
        <v>0</v>
      </c>
      <c r="M239" s="309">
        <f t="shared" si="12"/>
        <v>0</v>
      </c>
      <c r="N239" s="309">
        <f t="shared" si="12"/>
        <v>0</v>
      </c>
      <c r="O239" s="309">
        <f t="shared" si="12"/>
        <v>0</v>
      </c>
      <c r="P239" s="309">
        <f t="shared" si="12"/>
        <v>0</v>
      </c>
      <c r="Q239" s="309">
        <f t="shared" si="12"/>
        <v>0</v>
      </c>
      <c r="R239" s="309">
        <f t="shared" si="12"/>
        <v>0</v>
      </c>
      <c r="S239" s="309">
        <f t="shared" si="12"/>
        <v>0</v>
      </c>
      <c r="T239" s="309">
        <f t="shared" si="12"/>
        <v>0</v>
      </c>
      <c r="U239" s="309">
        <f t="shared" si="12"/>
        <v>0</v>
      </c>
      <c r="V239" s="309">
        <f t="shared" si="12"/>
        <v>0</v>
      </c>
      <c r="W239" s="309">
        <f t="shared" si="12"/>
        <v>0</v>
      </c>
      <c r="X239" s="309">
        <f t="shared" si="12"/>
        <v>0</v>
      </c>
      <c r="Y239" s="309">
        <f t="shared" si="12"/>
        <v>0</v>
      </c>
      <c r="Z239" s="310">
        <f t="shared" si="12"/>
        <v>0</v>
      </c>
      <c r="AA239" s="85"/>
      <c r="AB239" s="311">
        <f t="shared" si="13"/>
        <v>0</v>
      </c>
      <c r="AC239" s="85"/>
      <c r="AD239" s="311">
        <f t="shared" si="14"/>
        <v>0</v>
      </c>
      <c r="AE239" s="85"/>
      <c r="AF239" s="311">
        <f t="shared" si="15"/>
        <v>0</v>
      </c>
      <c r="AH239" s="312"/>
    </row>
    <row r="240" spans="2:34" outlineLevel="1">
      <c r="D240" s="83" t="str">
        <f>'Line Items'!D339</f>
        <v>Class 455</v>
      </c>
      <c r="E240" s="84"/>
      <c r="F240" s="150" t="str">
        <f t="shared" si="16"/>
        <v>%</v>
      </c>
      <c r="G240" s="309">
        <f t="shared" si="12"/>
        <v>0</v>
      </c>
      <c r="H240" s="309">
        <f t="shared" si="12"/>
        <v>0</v>
      </c>
      <c r="I240" s="309">
        <f t="shared" si="12"/>
        <v>0</v>
      </c>
      <c r="J240" s="309">
        <f t="shared" si="12"/>
        <v>0</v>
      </c>
      <c r="K240" s="309">
        <f t="shared" si="12"/>
        <v>0</v>
      </c>
      <c r="L240" s="309">
        <f t="shared" si="12"/>
        <v>0</v>
      </c>
      <c r="M240" s="309">
        <f t="shared" si="12"/>
        <v>0</v>
      </c>
      <c r="N240" s="309">
        <f t="shared" si="12"/>
        <v>0</v>
      </c>
      <c r="O240" s="309">
        <f t="shared" si="12"/>
        <v>0</v>
      </c>
      <c r="P240" s="309">
        <f t="shared" si="12"/>
        <v>0</v>
      </c>
      <c r="Q240" s="309">
        <f t="shared" si="12"/>
        <v>0</v>
      </c>
      <c r="R240" s="309">
        <f t="shared" si="12"/>
        <v>0</v>
      </c>
      <c r="S240" s="309">
        <f t="shared" si="12"/>
        <v>0</v>
      </c>
      <c r="T240" s="309">
        <f t="shared" si="12"/>
        <v>0</v>
      </c>
      <c r="U240" s="309">
        <f t="shared" si="12"/>
        <v>0</v>
      </c>
      <c r="V240" s="309">
        <f t="shared" si="12"/>
        <v>0</v>
      </c>
      <c r="W240" s="309">
        <f t="shared" si="12"/>
        <v>0</v>
      </c>
      <c r="X240" s="309">
        <f t="shared" si="12"/>
        <v>0</v>
      </c>
      <c r="Y240" s="309">
        <f t="shared" si="12"/>
        <v>0</v>
      </c>
      <c r="Z240" s="310">
        <f t="shared" si="12"/>
        <v>0</v>
      </c>
      <c r="AA240" s="85"/>
      <c r="AB240" s="311">
        <f t="shared" si="13"/>
        <v>0</v>
      </c>
      <c r="AC240" s="85"/>
      <c r="AD240" s="311">
        <f t="shared" si="14"/>
        <v>0</v>
      </c>
      <c r="AE240" s="85"/>
      <c r="AF240" s="311">
        <f t="shared" si="15"/>
        <v>0</v>
      </c>
      <c r="AH240" s="312"/>
    </row>
    <row r="241" spans="4:34" outlineLevel="1">
      <c r="D241" s="83" t="str">
        <f>'Line Items'!D340</f>
        <v>Class 158</v>
      </c>
      <c r="E241" s="84"/>
      <c r="F241" s="150" t="str">
        <f t="shared" si="16"/>
        <v>%</v>
      </c>
      <c r="G241" s="309">
        <f t="shared" si="12"/>
        <v>0</v>
      </c>
      <c r="H241" s="309">
        <f t="shared" si="12"/>
        <v>0</v>
      </c>
      <c r="I241" s="309">
        <f t="shared" si="12"/>
        <v>0</v>
      </c>
      <c r="J241" s="309">
        <f t="shared" si="12"/>
        <v>0</v>
      </c>
      <c r="K241" s="309">
        <f t="shared" si="12"/>
        <v>0</v>
      </c>
      <c r="L241" s="309">
        <f t="shared" si="12"/>
        <v>0</v>
      </c>
      <c r="M241" s="309">
        <f t="shared" si="12"/>
        <v>0</v>
      </c>
      <c r="N241" s="309">
        <f t="shared" si="12"/>
        <v>0</v>
      </c>
      <c r="O241" s="309">
        <f t="shared" si="12"/>
        <v>0</v>
      </c>
      <c r="P241" s="309">
        <f t="shared" si="12"/>
        <v>0</v>
      </c>
      <c r="Q241" s="309">
        <f t="shared" si="12"/>
        <v>0</v>
      </c>
      <c r="R241" s="309">
        <f t="shared" si="12"/>
        <v>0</v>
      </c>
      <c r="S241" s="309">
        <f t="shared" si="12"/>
        <v>0</v>
      </c>
      <c r="T241" s="309">
        <f t="shared" si="12"/>
        <v>0</v>
      </c>
      <c r="U241" s="309">
        <f t="shared" si="12"/>
        <v>0</v>
      </c>
      <c r="V241" s="309">
        <f t="shared" si="12"/>
        <v>0</v>
      </c>
      <c r="W241" s="309">
        <f t="shared" si="12"/>
        <v>0</v>
      </c>
      <c r="X241" s="309">
        <f t="shared" si="12"/>
        <v>0</v>
      </c>
      <c r="Y241" s="309">
        <f t="shared" si="12"/>
        <v>0</v>
      </c>
      <c r="Z241" s="310">
        <f t="shared" si="12"/>
        <v>0</v>
      </c>
      <c r="AA241" s="85"/>
      <c r="AB241" s="311">
        <f t="shared" si="13"/>
        <v>0</v>
      </c>
      <c r="AC241" s="85"/>
      <c r="AD241" s="311">
        <f t="shared" si="14"/>
        <v>0</v>
      </c>
      <c r="AE241" s="85"/>
      <c r="AF241" s="311">
        <f t="shared" si="15"/>
        <v>0</v>
      </c>
      <c r="AH241" s="312"/>
    </row>
    <row r="242" spans="4:34" outlineLevel="1">
      <c r="D242" s="83" t="str">
        <f>'Line Items'!D341</f>
        <v>Class 159/0</v>
      </c>
      <c r="E242" s="84"/>
      <c r="F242" s="150" t="str">
        <f t="shared" si="16"/>
        <v>%</v>
      </c>
      <c r="G242" s="309">
        <f t="shared" si="12"/>
        <v>0</v>
      </c>
      <c r="H242" s="309">
        <f t="shared" si="12"/>
        <v>0</v>
      </c>
      <c r="I242" s="309">
        <f t="shared" si="12"/>
        <v>0</v>
      </c>
      <c r="J242" s="309">
        <f t="shared" si="12"/>
        <v>0</v>
      </c>
      <c r="K242" s="309">
        <f t="shared" si="12"/>
        <v>0</v>
      </c>
      <c r="L242" s="309">
        <f t="shared" si="12"/>
        <v>0</v>
      </c>
      <c r="M242" s="309">
        <f t="shared" si="12"/>
        <v>0</v>
      </c>
      <c r="N242" s="309">
        <f t="shared" si="12"/>
        <v>0</v>
      </c>
      <c r="O242" s="309">
        <f t="shared" si="12"/>
        <v>0</v>
      </c>
      <c r="P242" s="309">
        <f t="shared" si="12"/>
        <v>0</v>
      </c>
      <c r="Q242" s="309">
        <f t="shared" si="12"/>
        <v>0</v>
      </c>
      <c r="R242" s="309">
        <f t="shared" si="12"/>
        <v>0</v>
      </c>
      <c r="S242" s="309">
        <f t="shared" si="12"/>
        <v>0</v>
      </c>
      <c r="T242" s="309">
        <f t="shared" si="12"/>
        <v>0</v>
      </c>
      <c r="U242" s="309">
        <f t="shared" si="12"/>
        <v>0</v>
      </c>
      <c r="V242" s="309">
        <f t="shared" si="12"/>
        <v>0</v>
      </c>
      <c r="W242" s="309">
        <f t="shared" si="12"/>
        <v>0</v>
      </c>
      <c r="X242" s="309">
        <f t="shared" si="12"/>
        <v>0</v>
      </c>
      <c r="Y242" s="309">
        <f t="shared" si="12"/>
        <v>0</v>
      </c>
      <c r="Z242" s="310">
        <f t="shared" si="12"/>
        <v>0</v>
      </c>
      <c r="AA242" s="85"/>
      <c r="AB242" s="311">
        <f t="shared" si="13"/>
        <v>0</v>
      </c>
      <c r="AC242" s="85"/>
      <c r="AD242" s="311">
        <f t="shared" si="14"/>
        <v>0</v>
      </c>
      <c r="AE242" s="85"/>
      <c r="AF242" s="311">
        <f t="shared" si="15"/>
        <v>0</v>
      </c>
      <c r="AH242" s="312"/>
    </row>
    <row r="243" spans="4:34" outlineLevel="1">
      <c r="D243" s="83" t="str">
        <f>'Line Items'!D342</f>
        <v>Class 159/1</v>
      </c>
      <c r="E243" s="84"/>
      <c r="F243" s="150" t="str">
        <f t="shared" si="16"/>
        <v>%</v>
      </c>
      <c r="G243" s="309">
        <f t="shared" si="12"/>
        <v>0</v>
      </c>
      <c r="H243" s="309">
        <f t="shared" si="12"/>
        <v>0</v>
      </c>
      <c r="I243" s="309">
        <f t="shared" si="12"/>
        <v>0</v>
      </c>
      <c r="J243" s="309">
        <f t="shared" si="12"/>
        <v>0</v>
      </c>
      <c r="K243" s="309">
        <f t="shared" si="12"/>
        <v>0</v>
      </c>
      <c r="L243" s="309">
        <f t="shared" si="12"/>
        <v>0</v>
      </c>
      <c r="M243" s="309">
        <f t="shared" si="12"/>
        <v>0</v>
      </c>
      <c r="N243" s="309">
        <f t="shared" si="12"/>
        <v>0</v>
      </c>
      <c r="O243" s="309">
        <f t="shared" si="12"/>
        <v>0</v>
      </c>
      <c r="P243" s="309">
        <f t="shared" si="12"/>
        <v>0</v>
      </c>
      <c r="Q243" s="309">
        <f t="shared" si="12"/>
        <v>0</v>
      </c>
      <c r="R243" s="309">
        <f t="shared" si="12"/>
        <v>0</v>
      </c>
      <c r="S243" s="309">
        <f t="shared" si="12"/>
        <v>0</v>
      </c>
      <c r="T243" s="309">
        <f t="shared" si="12"/>
        <v>0</v>
      </c>
      <c r="U243" s="309">
        <f t="shared" si="12"/>
        <v>0</v>
      </c>
      <c r="V243" s="309">
        <f t="shared" si="12"/>
        <v>0</v>
      </c>
      <c r="W243" s="309">
        <f t="shared" si="12"/>
        <v>0</v>
      </c>
      <c r="X243" s="309">
        <f t="shared" si="12"/>
        <v>0</v>
      </c>
      <c r="Y243" s="309">
        <f t="shared" si="12"/>
        <v>0</v>
      </c>
      <c r="Z243" s="310">
        <f t="shared" si="12"/>
        <v>0</v>
      </c>
      <c r="AA243" s="85"/>
      <c r="AB243" s="311">
        <f t="shared" si="13"/>
        <v>0</v>
      </c>
      <c r="AC243" s="85"/>
      <c r="AD243" s="311">
        <f t="shared" si="14"/>
        <v>0</v>
      </c>
      <c r="AE243" s="85"/>
      <c r="AF243" s="311">
        <f t="shared" si="15"/>
        <v>0</v>
      </c>
      <c r="AH243" s="312"/>
    </row>
    <row r="244" spans="4:34" outlineLevel="1">
      <c r="D244" s="83" t="str">
        <f>'Line Items'!D343</f>
        <v>Class 458</v>
      </c>
      <c r="E244" s="84"/>
      <c r="F244" s="150" t="str">
        <f t="shared" si="16"/>
        <v>%</v>
      </c>
      <c r="G244" s="309">
        <f t="shared" si="12"/>
        <v>0</v>
      </c>
      <c r="H244" s="309">
        <f t="shared" si="12"/>
        <v>0</v>
      </c>
      <c r="I244" s="309">
        <f t="shared" si="12"/>
        <v>0</v>
      </c>
      <c r="J244" s="309">
        <f t="shared" si="12"/>
        <v>0</v>
      </c>
      <c r="K244" s="309">
        <f t="shared" si="12"/>
        <v>0</v>
      </c>
      <c r="L244" s="309">
        <f t="shared" si="12"/>
        <v>0</v>
      </c>
      <c r="M244" s="309">
        <f t="shared" si="12"/>
        <v>0</v>
      </c>
      <c r="N244" s="309">
        <f t="shared" si="12"/>
        <v>0</v>
      </c>
      <c r="O244" s="309">
        <f t="shared" si="12"/>
        <v>0</v>
      </c>
      <c r="P244" s="309">
        <f t="shared" si="12"/>
        <v>0</v>
      </c>
      <c r="Q244" s="309">
        <f t="shared" si="12"/>
        <v>0</v>
      </c>
      <c r="R244" s="309">
        <f t="shared" si="12"/>
        <v>0</v>
      </c>
      <c r="S244" s="309">
        <f t="shared" si="12"/>
        <v>0</v>
      </c>
      <c r="T244" s="309">
        <f t="shared" si="12"/>
        <v>0</v>
      </c>
      <c r="U244" s="309">
        <f t="shared" si="12"/>
        <v>0</v>
      </c>
      <c r="V244" s="309">
        <f t="shared" si="12"/>
        <v>0</v>
      </c>
      <c r="W244" s="309">
        <f t="shared" si="12"/>
        <v>0</v>
      </c>
      <c r="X244" s="309">
        <f t="shared" si="12"/>
        <v>0</v>
      </c>
      <c r="Y244" s="309">
        <f t="shared" si="12"/>
        <v>0</v>
      </c>
      <c r="Z244" s="310">
        <f t="shared" si="12"/>
        <v>0</v>
      </c>
      <c r="AA244" s="85"/>
      <c r="AB244" s="311">
        <f t="shared" si="13"/>
        <v>0</v>
      </c>
      <c r="AC244" s="85"/>
      <c r="AD244" s="311">
        <f t="shared" si="14"/>
        <v>0</v>
      </c>
      <c r="AE244" s="85"/>
      <c r="AF244" s="311">
        <f t="shared" si="15"/>
        <v>0</v>
      </c>
      <c r="AH244" s="312"/>
    </row>
    <row r="245" spans="4:34" outlineLevel="1">
      <c r="D245" s="83" t="str">
        <f>'Line Items'!D344</f>
        <v>Class 456</v>
      </c>
      <c r="E245" s="84"/>
      <c r="F245" s="150" t="str">
        <f t="shared" si="16"/>
        <v>%</v>
      </c>
      <c r="G245" s="309">
        <f t="shared" si="12"/>
        <v>0</v>
      </c>
      <c r="H245" s="309">
        <f t="shared" si="12"/>
        <v>0</v>
      </c>
      <c r="I245" s="309">
        <f t="shared" si="12"/>
        <v>0</v>
      </c>
      <c r="J245" s="309">
        <f t="shared" si="12"/>
        <v>0</v>
      </c>
      <c r="K245" s="309">
        <f t="shared" si="12"/>
        <v>0</v>
      </c>
      <c r="L245" s="309">
        <f t="shared" si="12"/>
        <v>0</v>
      </c>
      <c r="M245" s="309">
        <f t="shared" si="12"/>
        <v>0</v>
      </c>
      <c r="N245" s="309">
        <f t="shared" si="12"/>
        <v>0</v>
      </c>
      <c r="O245" s="309">
        <f t="shared" si="12"/>
        <v>0</v>
      </c>
      <c r="P245" s="309">
        <f t="shared" si="12"/>
        <v>0</v>
      </c>
      <c r="Q245" s="309">
        <f t="shared" si="12"/>
        <v>0</v>
      </c>
      <c r="R245" s="309">
        <f t="shared" si="12"/>
        <v>0</v>
      </c>
      <c r="S245" s="309">
        <f t="shared" si="12"/>
        <v>0</v>
      </c>
      <c r="T245" s="309">
        <f t="shared" si="12"/>
        <v>0</v>
      </c>
      <c r="U245" s="309">
        <f t="shared" si="12"/>
        <v>0</v>
      </c>
      <c r="V245" s="309">
        <f t="shared" si="12"/>
        <v>0</v>
      </c>
      <c r="W245" s="309">
        <f t="shared" si="12"/>
        <v>0</v>
      </c>
      <c r="X245" s="309">
        <f t="shared" si="12"/>
        <v>0</v>
      </c>
      <c r="Y245" s="309">
        <f t="shared" si="12"/>
        <v>0</v>
      </c>
      <c r="Z245" s="310">
        <f t="shared" si="12"/>
        <v>0</v>
      </c>
      <c r="AA245" s="85"/>
      <c r="AB245" s="311">
        <f t="shared" si="13"/>
        <v>0</v>
      </c>
      <c r="AC245" s="85"/>
      <c r="AD245" s="311">
        <f t="shared" si="14"/>
        <v>0</v>
      </c>
      <c r="AE245" s="85"/>
      <c r="AF245" s="311">
        <f t="shared" si="15"/>
        <v>0</v>
      </c>
      <c r="AH245" s="312"/>
    </row>
    <row r="246" spans="4:34" outlineLevel="1">
      <c r="D246" s="83" t="str">
        <f>'Line Items'!D345</f>
        <v>Class 458/5</v>
      </c>
      <c r="E246" s="84"/>
      <c r="F246" s="150" t="str">
        <f t="shared" si="16"/>
        <v>%</v>
      </c>
      <c r="G246" s="309">
        <f t="shared" si="12"/>
        <v>0</v>
      </c>
      <c r="H246" s="309">
        <f t="shared" si="12"/>
        <v>0</v>
      </c>
      <c r="I246" s="309">
        <f t="shared" si="12"/>
        <v>0</v>
      </c>
      <c r="J246" s="309">
        <f t="shared" si="12"/>
        <v>0</v>
      </c>
      <c r="K246" s="309">
        <f t="shared" si="12"/>
        <v>0</v>
      </c>
      <c r="L246" s="309">
        <f t="shared" si="12"/>
        <v>0</v>
      </c>
      <c r="M246" s="309">
        <f t="shared" si="12"/>
        <v>0</v>
      </c>
      <c r="N246" s="309">
        <f t="shared" si="12"/>
        <v>0</v>
      </c>
      <c r="O246" s="309">
        <f t="shared" si="12"/>
        <v>0</v>
      </c>
      <c r="P246" s="309">
        <f t="shared" si="12"/>
        <v>0</v>
      </c>
      <c r="Q246" s="309">
        <f t="shared" si="12"/>
        <v>0</v>
      </c>
      <c r="R246" s="309">
        <f t="shared" si="12"/>
        <v>0</v>
      </c>
      <c r="S246" s="309">
        <f t="shared" si="12"/>
        <v>0</v>
      </c>
      <c r="T246" s="309">
        <f t="shared" si="12"/>
        <v>0</v>
      </c>
      <c r="U246" s="309">
        <f t="shared" si="12"/>
        <v>0</v>
      </c>
      <c r="V246" s="309">
        <f t="shared" si="12"/>
        <v>0</v>
      </c>
      <c r="W246" s="309">
        <f t="shared" si="12"/>
        <v>0</v>
      </c>
      <c r="X246" s="309">
        <f t="shared" si="12"/>
        <v>0</v>
      </c>
      <c r="Y246" s="309">
        <f t="shared" si="12"/>
        <v>0</v>
      </c>
      <c r="Z246" s="310">
        <f t="shared" si="12"/>
        <v>0</v>
      </c>
      <c r="AA246" s="85"/>
      <c r="AB246" s="311">
        <f t="shared" si="13"/>
        <v>0</v>
      </c>
      <c r="AC246" s="85"/>
      <c r="AD246" s="311">
        <f t="shared" si="14"/>
        <v>0</v>
      </c>
      <c r="AE246" s="85"/>
      <c r="AF246" s="311">
        <f t="shared" si="15"/>
        <v>0</v>
      </c>
      <c r="AH246" s="312"/>
    </row>
    <row r="247" spans="4:34" outlineLevel="1">
      <c r="D247" s="83" t="str">
        <f>'Line Items'!D346</f>
        <v>Class 707</v>
      </c>
      <c r="E247" s="84"/>
      <c r="F247" s="150" t="str">
        <f t="shared" si="16"/>
        <v>%</v>
      </c>
      <c r="G247" s="309">
        <f t="shared" si="12"/>
        <v>0</v>
      </c>
      <c r="H247" s="309">
        <f t="shared" si="12"/>
        <v>0</v>
      </c>
      <c r="I247" s="309">
        <f t="shared" si="12"/>
        <v>0</v>
      </c>
      <c r="J247" s="309">
        <f t="shared" si="12"/>
        <v>0</v>
      </c>
      <c r="K247" s="309">
        <f t="shared" si="12"/>
        <v>0</v>
      </c>
      <c r="L247" s="309">
        <f t="shared" si="12"/>
        <v>0</v>
      </c>
      <c r="M247" s="309">
        <f t="shared" si="12"/>
        <v>0</v>
      </c>
      <c r="N247" s="309">
        <f t="shared" si="12"/>
        <v>0</v>
      </c>
      <c r="O247" s="309">
        <f t="shared" si="12"/>
        <v>0</v>
      </c>
      <c r="P247" s="309">
        <f t="shared" si="12"/>
        <v>0</v>
      </c>
      <c r="Q247" s="309">
        <f t="shared" si="12"/>
        <v>0</v>
      </c>
      <c r="R247" s="309">
        <f t="shared" si="12"/>
        <v>0</v>
      </c>
      <c r="S247" s="309">
        <f t="shared" si="12"/>
        <v>0</v>
      </c>
      <c r="T247" s="309">
        <f t="shared" si="12"/>
        <v>0</v>
      </c>
      <c r="U247" s="309">
        <f t="shared" si="12"/>
        <v>0</v>
      </c>
      <c r="V247" s="309">
        <f t="shared" si="12"/>
        <v>0</v>
      </c>
      <c r="W247" s="309">
        <f t="shared" si="12"/>
        <v>0</v>
      </c>
      <c r="X247" s="309">
        <f t="shared" si="12"/>
        <v>0</v>
      </c>
      <c r="Y247" s="309">
        <f t="shared" si="12"/>
        <v>0</v>
      </c>
      <c r="Z247" s="310">
        <f t="shared" si="12"/>
        <v>0</v>
      </c>
      <c r="AA247" s="85"/>
      <c r="AB247" s="311">
        <f t="shared" si="13"/>
        <v>0</v>
      </c>
      <c r="AC247" s="85"/>
      <c r="AD247" s="311">
        <f t="shared" si="14"/>
        <v>0</v>
      </c>
      <c r="AE247" s="85"/>
      <c r="AF247" s="311">
        <f t="shared" si="15"/>
        <v>0</v>
      </c>
      <c r="AH247" s="312"/>
    </row>
    <row r="248" spans="4:34" outlineLevel="1">
      <c r="D248" s="83" t="str">
        <f>'Line Items'!D347</f>
        <v>[Rolling Stock Line 11]</v>
      </c>
      <c r="E248" s="84"/>
      <c r="F248" s="150" t="str">
        <f t="shared" si="16"/>
        <v>%</v>
      </c>
      <c r="G248" s="309">
        <f t="shared" si="12"/>
        <v>0</v>
      </c>
      <c r="H248" s="309">
        <f t="shared" si="12"/>
        <v>0</v>
      </c>
      <c r="I248" s="309">
        <f t="shared" si="12"/>
        <v>0</v>
      </c>
      <c r="J248" s="309">
        <f t="shared" si="12"/>
        <v>0</v>
      </c>
      <c r="K248" s="309">
        <f t="shared" si="12"/>
        <v>0</v>
      </c>
      <c r="L248" s="309">
        <f t="shared" si="12"/>
        <v>0</v>
      </c>
      <c r="M248" s="309">
        <f t="shared" si="12"/>
        <v>0</v>
      </c>
      <c r="N248" s="309">
        <f t="shared" si="12"/>
        <v>0</v>
      </c>
      <c r="O248" s="309">
        <f t="shared" si="12"/>
        <v>0</v>
      </c>
      <c r="P248" s="309">
        <f t="shared" si="12"/>
        <v>0</v>
      </c>
      <c r="Q248" s="309">
        <f t="shared" si="12"/>
        <v>0</v>
      </c>
      <c r="R248" s="309">
        <f t="shared" si="12"/>
        <v>0</v>
      </c>
      <c r="S248" s="309">
        <f t="shared" si="12"/>
        <v>0</v>
      </c>
      <c r="T248" s="309">
        <f t="shared" si="12"/>
        <v>0</v>
      </c>
      <c r="U248" s="309">
        <f t="shared" si="12"/>
        <v>0</v>
      </c>
      <c r="V248" s="309">
        <f t="shared" si="12"/>
        <v>0</v>
      </c>
      <c r="W248" s="309">
        <f t="shared" si="12"/>
        <v>0</v>
      </c>
      <c r="X248" s="309">
        <f t="shared" si="12"/>
        <v>0</v>
      </c>
      <c r="Y248" s="309">
        <f t="shared" si="12"/>
        <v>0</v>
      </c>
      <c r="Z248" s="310">
        <f t="shared" si="12"/>
        <v>0</v>
      </c>
      <c r="AA248" s="85"/>
      <c r="AB248" s="311">
        <f t="shared" si="13"/>
        <v>0</v>
      </c>
      <c r="AC248" s="85"/>
      <c r="AD248" s="311">
        <f t="shared" si="14"/>
        <v>0</v>
      </c>
      <c r="AE248" s="85"/>
      <c r="AF248" s="311">
        <f t="shared" si="15"/>
        <v>0</v>
      </c>
      <c r="AH248" s="312"/>
    </row>
    <row r="249" spans="4:34" outlineLevel="1">
      <c r="D249" s="83" t="str">
        <f>'Line Items'!D348</f>
        <v>[Rolling Stock Line 12]</v>
      </c>
      <c r="E249" s="84"/>
      <c r="F249" s="150" t="str">
        <f t="shared" si="16"/>
        <v>%</v>
      </c>
      <c r="G249" s="309">
        <f t="shared" si="12"/>
        <v>0</v>
      </c>
      <c r="H249" s="309">
        <f t="shared" si="12"/>
        <v>0</v>
      </c>
      <c r="I249" s="309">
        <f t="shared" si="12"/>
        <v>0</v>
      </c>
      <c r="J249" s="309">
        <f t="shared" si="12"/>
        <v>0</v>
      </c>
      <c r="K249" s="309">
        <f t="shared" si="12"/>
        <v>0</v>
      </c>
      <c r="L249" s="309">
        <f t="shared" si="12"/>
        <v>0</v>
      </c>
      <c r="M249" s="309">
        <f t="shared" si="12"/>
        <v>0</v>
      </c>
      <c r="N249" s="309">
        <f t="shared" si="12"/>
        <v>0</v>
      </c>
      <c r="O249" s="309">
        <f t="shared" si="12"/>
        <v>0</v>
      </c>
      <c r="P249" s="309">
        <f t="shared" si="12"/>
        <v>0</v>
      </c>
      <c r="Q249" s="309">
        <f t="shared" si="12"/>
        <v>0</v>
      </c>
      <c r="R249" s="309">
        <f t="shared" si="12"/>
        <v>0</v>
      </c>
      <c r="S249" s="309">
        <f t="shared" si="12"/>
        <v>0</v>
      </c>
      <c r="T249" s="309">
        <f t="shared" si="12"/>
        <v>0</v>
      </c>
      <c r="U249" s="309">
        <f t="shared" si="12"/>
        <v>0</v>
      </c>
      <c r="V249" s="309">
        <f t="shared" si="12"/>
        <v>0</v>
      </c>
      <c r="W249" s="309">
        <f t="shared" si="12"/>
        <v>0</v>
      </c>
      <c r="X249" s="309">
        <f t="shared" si="12"/>
        <v>0</v>
      </c>
      <c r="Y249" s="309">
        <f t="shared" si="12"/>
        <v>0</v>
      </c>
      <c r="Z249" s="310">
        <f t="shared" si="12"/>
        <v>0</v>
      </c>
      <c r="AA249" s="85"/>
      <c r="AB249" s="311">
        <f t="shared" si="13"/>
        <v>0</v>
      </c>
      <c r="AC249" s="85"/>
      <c r="AD249" s="311">
        <f t="shared" si="14"/>
        <v>0</v>
      </c>
      <c r="AE249" s="85"/>
      <c r="AF249" s="311">
        <f t="shared" si="15"/>
        <v>0</v>
      </c>
      <c r="AH249" s="312"/>
    </row>
    <row r="250" spans="4:34" outlineLevel="1">
      <c r="D250" s="83" t="str">
        <f>'Line Items'!D349</f>
        <v>[Rolling Stock Line 13]</v>
      </c>
      <c r="E250" s="84"/>
      <c r="F250" s="150" t="str">
        <f t="shared" si="16"/>
        <v>%</v>
      </c>
      <c r="G250" s="309">
        <f t="shared" si="12"/>
        <v>0</v>
      </c>
      <c r="H250" s="309">
        <f t="shared" si="12"/>
        <v>0</v>
      </c>
      <c r="I250" s="309">
        <f t="shared" si="12"/>
        <v>0</v>
      </c>
      <c r="J250" s="309">
        <f t="shared" si="12"/>
        <v>0</v>
      </c>
      <c r="K250" s="309">
        <f t="shared" si="12"/>
        <v>0</v>
      </c>
      <c r="L250" s="309">
        <f t="shared" si="12"/>
        <v>0</v>
      </c>
      <c r="M250" s="309">
        <f t="shared" si="12"/>
        <v>0</v>
      </c>
      <c r="N250" s="309">
        <f t="shared" si="12"/>
        <v>0</v>
      </c>
      <c r="O250" s="309">
        <f t="shared" si="12"/>
        <v>0</v>
      </c>
      <c r="P250" s="309">
        <f t="shared" si="12"/>
        <v>0</v>
      </c>
      <c r="Q250" s="309">
        <f t="shared" si="12"/>
        <v>0</v>
      </c>
      <c r="R250" s="309">
        <f t="shared" si="12"/>
        <v>0</v>
      </c>
      <c r="S250" s="309">
        <f t="shared" si="12"/>
        <v>0</v>
      </c>
      <c r="T250" s="309">
        <f t="shared" si="12"/>
        <v>0</v>
      </c>
      <c r="U250" s="309">
        <f t="shared" si="12"/>
        <v>0</v>
      </c>
      <c r="V250" s="309">
        <f t="shared" ref="V250:Z250" si="17">IF(V30=0,0,V140/V30)</f>
        <v>0</v>
      </c>
      <c r="W250" s="309">
        <f t="shared" si="17"/>
        <v>0</v>
      </c>
      <c r="X250" s="309">
        <f t="shared" si="17"/>
        <v>0</v>
      </c>
      <c r="Y250" s="309">
        <f t="shared" si="17"/>
        <v>0</v>
      </c>
      <c r="Z250" s="310">
        <f t="shared" si="17"/>
        <v>0</v>
      </c>
      <c r="AA250" s="85"/>
      <c r="AB250" s="311">
        <f t="shared" si="13"/>
        <v>0</v>
      </c>
      <c r="AC250" s="85"/>
      <c r="AD250" s="311">
        <f t="shared" si="14"/>
        <v>0</v>
      </c>
      <c r="AE250" s="85"/>
      <c r="AF250" s="311">
        <f t="shared" si="15"/>
        <v>0</v>
      </c>
      <c r="AH250" s="312"/>
    </row>
    <row r="251" spans="4:34" outlineLevel="1">
      <c r="D251" s="83" t="str">
        <f>'Line Items'!D350</f>
        <v>[Rolling Stock Line 14]</v>
      </c>
      <c r="E251" s="84"/>
      <c r="F251" s="150" t="str">
        <f t="shared" si="16"/>
        <v>%</v>
      </c>
      <c r="G251" s="309">
        <f t="shared" ref="G251:Z263" si="18">IF(G31=0,0,G141/G31)</f>
        <v>0</v>
      </c>
      <c r="H251" s="309">
        <f t="shared" si="18"/>
        <v>0</v>
      </c>
      <c r="I251" s="309">
        <f t="shared" si="18"/>
        <v>0</v>
      </c>
      <c r="J251" s="309">
        <f t="shared" si="18"/>
        <v>0</v>
      </c>
      <c r="K251" s="309">
        <f t="shared" si="18"/>
        <v>0</v>
      </c>
      <c r="L251" s="309">
        <f t="shared" si="18"/>
        <v>0</v>
      </c>
      <c r="M251" s="309">
        <f t="shared" si="18"/>
        <v>0</v>
      </c>
      <c r="N251" s="309">
        <f t="shared" si="18"/>
        <v>0</v>
      </c>
      <c r="O251" s="309">
        <f t="shared" si="18"/>
        <v>0</v>
      </c>
      <c r="P251" s="309">
        <f t="shared" si="18"/>
        <v>0</v>
      </c>
      <c r="Q251" s="309">
        <f t="shared" si="18"/>
        <v>0</v>
      </c>
      <c r="R251" s="309">
        <f t="shared" si="18"/>
        <v>0</v>
      </c>
      <c r="S251" s="309">
        <f t="shared" si="18"/>
        <v>0</v>
      </c>
      <c r="T251" s="309">
        <f t="shared" si="18"/>
        <v>0</v>
      </c>
      <c r="U251" s="309">
        <f t="shared" si="18"/>
        <v>0</v>
      </c>
      <c r="V251" s="309">
        <f t="shared" si="18"/>
        <v>0</v>
      </c>
      <c r="W251" s="309">
        <f t="shared" si="18"/>
        <v>0</v>
      </c>
      <c r="X251" s="309">
        <f t="shared" si="18"/>
        <v>0</v>
      </c>
      <c r="Y251" s="309">
        <f t="shared" si="18"/>
        <v>0</v>
      </c>
      <c r="Z251" s="310">
        <f t="shared" si="18"/>
        <v>0</v>
      </c>
      <c r="AA251" s="85"/>
      <c r="AB251" s="311">
        <f t="shared" si="13"/>
        <v>0</v>
      </c>
      <c r="AC251" s="85"/>
      <c r="AD251" s="311">
        <f t="shared" si="14"/>
        <v>0</v>
      </c>
      <c r="AE251" s="85"/>
      <c r="AF251" s="311">
        <f t="shared" si="15"/>
        <v>0</v>
      </c>
      <c r="AH251" s="312"/>
    </row>
    <row r="252" spans="4:34" outlineLevel="1">
      <c r="D252" s="83" t="str">
        <f>'Line Items'!D351</f>
        <v>[Rolling Stock Line 15]</v>
      </c>
      <c r="E252" s="84"/>
      <c r="F252" s="150" t="str">
        <f t="shared" si="16"/>
        <v>%</v>
      </c>
      <c r="G252" s="309">
        <f t="shared" si="18"/>
        <v>0</v>
      </c>
      <c r="H252" s="309">
        <f t="shared" si="18"/>
        <v>0</v>
      </c>
      <c r="I252" s="309">
        <f t="shared" si="18"/>
        <v>0</v>
      </c>
      <c r="J252" s="309">
        <f t="shared" si="18"/>
        <v>0</v>
      </c>
      <c r="K252" s="309">
        <f t="shared" si="18"/>
        <v>0</v>
      </c>
      <c r="L252" s="309">
        <f t="shared" si="18"/>
        <v>0</v>
      </c>
      <c r="M252" s="309">
        <f t="shared" si="18"/>
        <v>0</v>
      </c>
      <c r="N252" s="309">
        <f t="shared" si="18"/>
        <v>0</v>
      </c>
      <c r="O252" s="309">
        <f t="shared" si="18"/>
        <v>0</v>
      </c>
      <c r="P252" s="309">
        <f t="shared" si="18"/>
        <v>0</v>
      </c>
      <c r="Q252" s="309">
        <f t="shared" si="18"/>
        <v>0</v>
      </c>
      <c r="R252" s="309">
        <f t="shared" si="18"/>
        <v>0</v>
      </c>
      <c r="S252" s="309">
        <f t="shared" si="18"/>
        <v>0</v>
      </c>
      <c r="T252" s="309">
        <f t="shared" si="18"/>
        <v>0</v>
      </c>
      <c r="U252" s="309">
        <f t="shared" si="18"/>
        <v>0</v>
      </c>
      <c r="V252" s="309">
        <f t="shared" si="18"/>
        <v>0</v>
      </c>
      <c r="W252" s="309">
        <f t="shared" si="18"/>
        <v>0</v>
      </c>
      <c r="X252" s="309">
        <f t="shared" si="18"/>
        <v>0</v>
      </c>
      <c r="Y252" s="309">
        <f t="shared" si="18"/>
        <v>0</v>
      </c>
      <c r="Z252" s="310">
        <f t="shared" si="18"/>
        <v>0</v>
      </c>
      <c r="AA252" s="85"/>
      <c r="AB252" s="311">
        <f t="shared" si="13"/>
        <v>0</v>
      </c>
      <c r="AC252" s="85"/>
      <c r="AD252" s="311">
        <f t="shared" si="14"/>
        <v>0</v>
      </c>
      <c r="AE252" s="85"/>
      <c r="AF252" s="311">
        <f t="shared" si="15"/>
        <v>0</v>
      </c>
      <c r="AH252" s="312"/>
    </row>
    <row r="253" spans="4:34" outlineLevel="1">
      <c r="D253" s="83" t="str">
        <f>'Line Items'!D352</f>
        <v>[Rolling Stock Line 16]</v>
      </c>
      <c r="E253" s="84"/>
      <c r="F253" s="150" t="str">
        <f t="shared" si="16"/>
        <v>%</v>
      </c>
      <c r="G253" s="309">
        <f t="shared" si="18"/>
        <v>0</v>
      </c>
      <c r="H253" s="309">
        <f t="shared" si="18"/>
        <v>0</v>
      </c>
      <c r="I253" s="309">
        <f t="shared" si="18"/>
        <v>0</v>
      </c>
      <c r="J253" s="309">
        <f t="shared" si="18"/>
        <v>0</v>
      </c>
      <c r="K253" s="309">
        <f t="shared" si="18"/>
        <v>0</v>
      </c>
      <c r="L253" s="309">
        <f t="shared" si="18"/>
        <v>0</v>
      </c>
      <c r="M253" s="309">
        <f t="shared" si="18"/>
        <v>0</v>
      </c>
      <c r="N253" s="309">
        <f t="shared" si="18"/>
        <v>0</v>
      </c>
      <c r="O253" s="309">
        <f t="shared" si="18"/>
        <v>0</v>
      </c>
      <c r="P253" s="309">
        <f t="shared" si="18"/>
        <v>0</v>
      </c>
      <c r="Q253" s="309">
        <f t="shared" si="18"/>
        <v>0</v>
      </c>
      <c r="R253" s="309">
        <f t="shared" si="18"/>
        <v>0</v>
      </c>
      <c r="S253" s="309">
        <f t="shared" si="18"/>
        <v>0</v>
      </c>
      <c r="T253" s="309">
        <f t="shared" si="18"/>
        <v>0</v>
      </c>
      <c r="U253" s="309">
        <f t="shared" si="18"/>
        <v>0</v>
      </c>
      <c r="V253" s="309">
        <f t="shared" si="18"/>
        <v>0</v>
      </c>
      <c r="W253" s="309">
        <f t="shared" si="18"/>
        <v>0</v>
      </c>
      <c r="X253" s="309">
        <f t="shared" si="18"/>
        <v>0</v>
      </c>
      <c r="Y253" s="309">
        <f t="shared" si="18"/>
        <v>0</v>
      </c>
      <c r="Z253" s="310">
        <f t="shared" si="18"/>
        <v>0</v>
      </c>
      <c r="AA253" s="85"/>
      <c r="AB253" s="311">
        <f t="shared" si="13"/>
        <v>0</v>
      </c>
      <c r="AC253" s="85"/>
      <c r="AD253" s="311">
        <f t="shared" si="14"/>
        <v>0</v>
      </c>
      <c r="AE253" s="85"/>
      <c r="AF253" s="311">
        <f t="shared" si="15"/>
        <v>0</v>
      </c>
      <c r="AH253" s="312"/>
    </row>
    <row r="254" spans="4:34" outlineLevel="1">
      <c r="D254" s="83" t="str">
        <f>'Line Items'!D353</f>
        <v>[Rolling Stock Line 17]</v>
      </c>
      <c r="E254" s="84"/>
      <c r="F254" s="150" t="str">
        <f t="shared" si="16"/>
        <v>%</v>
      </c>
      <c r="G254" s="309">
        <f t="shared" si="18"/>
        <v>0</v>
      </c>
      <c r="H254" s="309">
        <f t="shared" si="18"/>
        <v>0</v>
      </c>
      <c r="I254" s="309">
        <f t="shared" si="18"/>
        <v>0</v>
      </c>
      <c r="J254" s="309">
        <f t="shared" si="18"/>
        <v>0</v>
      </c>
      <c r="K254" s="309">
        <f t="shared" si="18"/>
        <v>0</v>
      </c>
      <c r="L254" s="309">
        <f t="shared" si="18"/>
        <v>0</v>
      </c>
      <c r="M254" s="309">
        <f t="shared" si="18"/>
        <v>0</v>
      </c>
      <c r="N254" s="309">
        <f t="shared" si="18"/>
        <v>0</v>
      </c>
      <c r="O254" s="309">
        <f t="shared" si="18"/>
        <v>0</v>
      </c>
      <c r="P254" s="309">
        <f t="shared" si="18"/>
        <v>0</v>
      </c>
      <c r="Q254" s="309">
        <f t="shared" si="18"/>
        <v>0</v>
      </c>
      <c r="R254" s="309">
        <f t="shared" si="18"/>
        <v>0</v>
      </c>
      <c r="S254" s="309">
        <f t="shared" si="18"/>
        <v>0</v>
      </c>
      <c r="T254" s="309">
        <f t="shared" si="18"/>
        <v>0</v>
      </c>
      <c r="U254" s="309">
        <f t="shared" si="18"/>
        <v>0</v>
      </c>
      <c r="V254" s="309">
        <f t="shared" si="18"/>
        <v>0</v>
      </c>
      <c r="W254" s="309">
        <f t="shared" si="18"/>
        <v>0</v>
      </c>
      <c r="X254" s="309">
        <f t="shared" si="18"/>
        <v>0</v>
      </c>
      <c r="Y254" s="309">
        <f t="shared" si="18"/>
        <v>0</v>
      </c>
      <c r="Z254" s="310">
        <f t="shared" si="18"/>
        <v>0</v>
      </c>
      <c r="AA254" s="85"/>
      <c r="AB254" s="311">
        <f t="shared" si="13"/>
        <v>0</v>
      </c>
      <c r="AC254" s="85"/>
      <c r="AD254" s="311">
        <f t="shared" si="14"/>
        <v>0</v>
      </c>
      <c r="AE254" s="85"/>
      <c r="AF254" s="311">
        <f t="shared" si="15"/>
        <v>0</v>
      </c>
      <c r="AH254" s="312"/>
    </row>
    <row r="255" spans="4:34" outlineLevel="1">
      <c r="D255" s="83" t="str">
        <f>'Line Items'!D354</f>
        <v>[Rolling Stock Line 18]</v>
      </c>
      <c r="E255" s="84"/>
      <c r="F255" s="150" t="str">
        <f t="shared" si="16"/>
        <v>%</v>
      </c>
      <c r="G255" s="309">
        <f t="shared" si="18"/>
        <v>0</v>
      </c>
      <c r="H255" s="309">
        <f t="shared" si="18"/>
        <v>0</v>
      </c>
      <c r="I255" s="309">
        <f t="shared" si="18"/>
        <v>0</v>
      </c>
      <c r="J255" s="309">
        <f t="shared" si="18"/>
        <v>0</v>
      </c>
      <c r="K255" s="309">
        <f t="shared" si="18"/>
        <v>0</v>
      </c>
      <c r="L255" s="309">
        <f t="shared" si="18"/>
        <v>0</v>
      </c>
      <c r="M255" s="309">
        <f t="shared" si="18"/>
        <v>0</v>
      </c>
      <c r="N255" s="309">
        <f t="shared" si="18"/>
        <v>0</v>
      </c>
      <c r="O255" s="309">
        <f t="shared" si="18"/>
        <v>0</v>
      </c>
      <c r="P255" s="309">
        <f t="shared" si="18"/>
        <v>0</v>
      </c>
      <c r="Q255" s="309">
        <f t="shared" si="18"/>
        <v>0</v>
      </c>
      <c r="R255" s="309">
        <f t="shared" si="18"/>
        <v>0</v>
      </c>
      <c r="S255" s="309">
        <f t="shared" si="18"/>
        <v>0</v>
      </c>
      <c r="T255" s="309">
        <f t="shared" si="18"/>
        <v>0</v>
      </c>
      <c r="U255" s="309">
        <f t="shared" si="18"/>
        <v>0</v>
      </c>
      <c r="V255" s="309">
        <f t="shared" si="18"/>
        <v>0</v>
      </c>
      <c r="W255" s="309">
        <f t="shared" si="18"/>
        <v>0</v>
      </c>
      <c r="X255" s="309">
        <f t="shared" si="18"/>
        <v>0</v>
      </c>
      <c r="Y255" s="309">
        <f t="shared" si="18"/>
        <v>0</v>
      </c>
      <c r="Z255" s="310">
        <f t="shared" si="18"/>
        <v>0</v>
      </c>
      <c r="AA255" s="85"/>
      <c r="AB255" s="311">
        <f t="shared" si="13"/>
        <v>0</v>
      </c>
      <c r="AC255" s="85"/>
      <c r="AD255" s="311">
        <f t="shared" si="14"/>
        <v>0</v>
      </c>
      <c r="AE255" s="85"/>
      <c r="AF255" s="311">
        <f t="shared" si="15"/>
        <v>0</v>
      </c>
      <c r="AH255" s="312"/>
    </row>
    <row r="256" spans="4:34" outlineLevel="1">
      <c r="D256" s="83" t="str">
        <f>'Line Items'!D355</f>
        <v>[Rolling Stock Line 19]</v>
      </c>
      <c r="E256" s="84"/>
      <c r="F256" s="150" t="str">
        <f t="shared" si="16"/>
        <v>%</v>
      </c>
      <c r="G256" s="309">
        <f t="shared" si="18"/>
        <v>0</v>
      </c>
      <c r="H256" s="309">
        <f t="shared" si="18"/>
        <v>0</v>
      </c>
      <c r="I256" s="309">
        <f t="shared" si="18"/>
        <v>0</v>
      </c>
      <c r="J256" s="309">
        <f t="shared" si="18"/>
        <v>0</v>
      </c>
      <c r="K256" s="309">
        <f t="shared" si="18"/>
        <v>0</v>
      </c>
      <c r="L256" s="309">
        <f t="shared" si="18"/>
        <v>0</v>
      </c>
      <c r="M256" s="309">
        <f t="shared" si="18"/>
        <v>0</v>
      </c>
      <c r="N256" s="309">
        <f t="shared" si="18"/>
        <v>0</v>
      </c>
      <c r="O256" s="309">
        <f t="shared" si="18"/>
        <v>0</v>
      </c>
      <c r="P256" s="309">
        <f t="shared" si="18"/>
        <v>0</v>
      </c>
      <c r="Q256" s="309">
        <f t="shared" si="18"/>
        <v>0</v>
      </c>
      <c r="R256" s="309">
        <f t="shared" si="18"/>
        <v>0</v>
      </c>
      <c r="S256" s="309">
        <f t="shared" si="18"/>
        <v>0</v>
      </c>
      <c r="T256" s="309">
        <f t="shared" si="18"/>
        <v>0</v>
      </c>
      <c r="U256" s="309">
        <f t="shared" si="18"/>
        <v>0</v>
      </c>
      <c r="V256" s="309">
        <f t="shared" si="18"/>
        <v>0</v>
      </c>
      <c r="W256" s="309">
        <f t="shared" si="18"/>
        <v>0</v>
      </c>
      <c r="X256" s="309">
        <f t="shared" si="18"/>
        <v>0</v>
      </c>
      <c r="Y256" s="309">
        <f t="shared" si="18"/>
        <v>0</v>
      </c>
      <c r="Z256" s="310">
        <f t="shared" si="18"/>
        <v>0</v>
      </c>
      <c r="AA256" s="85"/>
      <c r="AB256" s="311">
        <f t="shared" si="13"/>
        <v>0</v>
      </c>
      <c r="AC256" s="85"/>
      <c r="AD256" s="311">
        <f t="shared" si="14"/>
        <v>0</v>
      </c>
      <c r="AE256" s="85"/>
      <c r="AF256" s="311">
        <f t="shared" si="15"/>
        <v>0</v>
      </c>
      <c r="AH256" s="312"/>
    </row>
    <row r="257" spans="4:34" outlineLevel="1">
      <c r="D257" s="83" t="str">
        <f>'Line Items'!D356</f>
        <v>[Rolling Stock Line 20]</v>
      </c>
      <c r="E257" s="84"/>
      <c r="F257" s="150" t="str">
        <f t="shared" si="16"/>
        <v>%</v>
      </c>
      <c r="G257" s="309">
        <f t="shared" si="18"/>
        <v>0</v>
      </c>
      <c r="H257" s="309">
        <f t="shared" si="18"/>
        <v>0</v>
      </c>
      <c r="I257" s="309">
        <f t="shared" si="18"/>
        <v>0</v>
      </c>
      <c r="J257" s="309">
        <f t="shared" si="18"/>
        <v>0</v>
      </c>
      <c r="K257" s="309">
        <f t="shared" si="18"/>
        <v>0</v>
      </c>
      <c r="L257" s="309">
        <f t="shared" si="18"/>
        <v>0</v>
      </c>
      <c r="M257" s="309">
        <f t="shared" si="18"/>
        <v>0</v>
      </c>
      <c r="N257" s="309">
        <f t="shared" si="18"/>
        <v>0</v>
      </c>
      <c r="O257" s="309">
        <f t="shared" si="18"/>
        <v>0</v>
      </c>
      <c r="P257" s="309">
        <f t="shared" si="18"/>
        <v>0</v>
      </c>
      <c r="Q257" s="309">
        <f t="shared" si="18"/>
        <v>0</v>
      </c>
      <c r="R257" s="309">
        <f t="shared" si="18"/>
        <v>0</v>
      </c>
      <c r="S257" s="309">
        <f t="shared" si="18"/>
        <v>0</v>
      </c>
      <c r="T257" s="309">
        <f t="shared" si="18"/>
        <v>0</v>
      </c>
      <c r="U257" s="309">
        <f t="shared" si="18"/>
        <v>0</v>
      </c>
      <c r="V257" s="309">
        <f t="shared" si="18"/>
        <v>0</v>
      </c>
      <c r="W257" s="309">
        <f t="shared" si="18"/>
        <v>0</v>
      </c>
      <c r="X257" s="309">
        <f t="shared" si="18"/>
        <v>0</v>
      </c>
      <c r="Y257" s="309">
        <f t="shared" si="18"/>
        <v>0</v>
      </c>
      <c r="Z257" s="310">
        <f t="shared" si="18"/>
        <v>0</v>
      </c>
      <c r="AA257" s="85"/>
      <c r="AB257" s="311">
        <f t="shared" si="13"/>
        <v>0</v>
      </c>
      <c r="AC257" s="85"/>
      <c r="AD257" s="311">
        <f t="shared" si="14"/>
        <v>0</v>
      </c>
      <c r="AE257" s="85"/>
      <c r="AF257" s="311">
        <f t="shared" si="15"/>
        <v>0</v>
      </c>
      <c r="AH257" s="312"/>
    </row>
    <row r="258" spans="4:34" outlineLevel="1">
      <c r="D258" s="83" t="str">
        <f>'Line Items'!D357</f>
        <v>[Rolling Stock Line 21]</v>
      </c>
      <c r="E258" s="84"/>
      <c r="F258" s="150" t="str">
        <f t="shared" si="16"/>
        <v>%</v>
      </c>
      <c r="G258" s="309">
        <f t="shared" si="18"/>
        <v>0</v>
      </c>
      <c r="H258" s="309">
        <f t="shared" si="18"/>
        <v>0</v>
      </c>
      <c r="I258" s="309">
        <f t="shared" si="18"/>
        <v>0</v>
      </c>
      <c r="J258" s="309">
        <f t="shared" si="18"/>
        <v>0</v>
      </c>
      <c r="K258" s="309">
        <f t="shared" si="18"/>
        <v>0</v>
      </c>
      <c r="L258" s="309">
        <f t="shared" si="18"/>
        <v>0</v>
      </c>
      <c r="M258" s="309">
        <f t="shared" si="18"/>
        <v>0</v>
      </c>
      <c r="N258" s="309">
        <f t="shared" si="18"/>
        <v>0</v>
      </c>
      <c r="O258" s="309">
        <f t="shared" si="18"/>
        <v>0</v>
      </c>
      <c r="P258" s="309">
        <f t="shared" si="18"/>
        <v>0</v>
      </c>
      <c r="Q258" s="309">
        <f t="shared" si="18"/>
        <v>0</v>
      </c>
      <c r="R258" s="309">
        <f t="shared" si="18"/>
        <v>0</v>
      </c>
      <c r="S258" s="309">
        <f t="shared" si="18"/>
        <v>0</v>
      </c>
      <c r="T258" s="309">
        <f t="shared" si="18"/>
        <v>0</v>
      </c>
      <c r="U258" s="309">
        <f t="shared" si="18"/>
        <v>0</v>
      </c>
      <c r="V258" s="309">
        <f t="shared" si="18"/>
        <v>0</v>
      </c>
      <c r="W258" s="309">
        <f t="shared" si="18"/>
        <v>0</v>
      </c>
      <c r="X258" s="309">
        <f t="shared" si="18"/>
        <v>0</v>
      </c>
      <c r="Y258" s="309">
        <f t="shared" si="18"/>
        <v>0</v>
      </c>
      <c r="Z258" s="310">
        <f t="shared" si="18"/>
        <v>0</v>
      </c>
      <c r="AA258" s="85"/>
      <c r="AB258" s="311">
        <f t="shared" si="13"/>
        <v>0</v>
      </c>
      <c r="AC258" s="85"/>
      <c r="AD258" s="311">
        <f t="shared" si="14"/>
        <v>0</v>
      </c>
      <c r="AE258" s="85"/>
      <c r="AF258" s="311">
        <f t="shared" si="15"/>
        <v>0</v>
      </c>
      <c r="AH258" s="312"/>
    </row>
    <row r="259" spans="4:34" outlineLevel="1">
      <c r="D259" s="83" t="str">
        <f>'Line Items'!D358</f>
        <v>[Rolling Stock Line 22]</v>
      </c>
      <c r="E259" s="84"/>
      <c r="F259" s="150" t="str">
        <f t="shared" si="16"/>
        <v>%</v>
      </c>
      <c r="G259" s="309">
        <f t="shared" si="18"/>
        <v>0</v>
      </c>
      <c r="H259" s="309">
        <f t="shared" si="18"/>
        <v>0</v>
      </c>
      <c r="I259" s="309">
        <f t="shared" si="18"/>
        <v>0</v>
      </c>
      <c r="J259" s="309">
        <f t="shared" si="18"/>
        <v>0</v>
      </c>
      <c r="K259" s="309">
        <f t="shared" si="18"/>
        <v>0</v>
      </c>
      <c r="L259" s="309">
        <f t="shared" si="18"/>
        <v>0</v>
      </c>
      <c r="M259" s="309">
        <f t="shared" si="18"/>
        <v>0</v>
      </c>
      <c r="N259" s="309">
        <f t="shared" si="18"/>
        <v>0</v>
      </c>
      <c r="O259" s="309">
        <f t="shared" si="18"/>
        <v>0</v>
      </c>
      <c r="P259" s="309">
        <f t="shared" si="18"/>
        <v>0</v>
      </c>
      <c r="Q259" s="309">
        <f t="shared" si="18"/>
        <v>0</v>
      </c>
      <c r="R259" s="309">
        <f t="shared" si="18"/>
        <v>0</v>
      </c>
      <c r="S259" s="309">
        <f t="shared" si="18"/>
        <v>0</v>
      </c>
      <c r="T259" s="309">
        <f t="shared" si="18"/>
        <v>0</v>
      </c>
      <c r="U259" s="309">
        <f t="shared" si="18"/>
        <v>0</v>
      </c>
      <c r="V259" s="309">
        <f t="shared" si="18"/>
        <v>0</v>
      </c>
      <c r="W259" s="309">
        <f t="shared" si="18"/>
        <v>0</v>
      </c>
      <c r="X259" s="309">
        <f t="shared" si="18"/>
        <v>0</v>
      </c>
      <c r="Y259" s="309">
        <f t="shared" si="18"/>
        <v>0</v>
      </c>
      <c r="Z259" s="310">
        <f t="shared" si="18"/>
        <v>0</v>
      </c>
      <c r="AA259" s="85"/>
      <c r="AB259" s="311">
        <f t="shared" si="13"/>
        <v>0</v>
      </c>
      <c r="AC259" s="85"/>
      <c r="AD259" s="311">
        <f t="shared" si="14"/>
        <v>0</v>
      </c>
      <c r="AE259" s="85"/>
      <c r="AF259" s="311">
        <f t="shared" si="15"/>
        <v>0</v>
      </c>
      <c r="AH259" s="312"/>
    </row>
    <row r="260" spans="4:34" outlineLevel="1">
      <c r="D260" s="83" t="str">
        <f>'Line Items'!D359</f>
        <v>[Rolling Stock Line 23]</v>
      </c>
      <c r="E260" s="84"/>
      <c r="F260" s="150" t="str">
        <f t="shared" si="16"/>
        <v>%</v>
      </c>
      <c r="G260" s="309">
        <f t="shared" si="18"/>
        <v>0</v>
      </c>
      <c r="H260" s="309">
        <f t="shared" si="18"/>
        <v>0</v>
      </c>
      <c r="I260" s="309">
        <f t="shared" si="18"/>
        <v>0</v>
      </c>
      <c r="J260" s="309">
        <f t="shared" si="18"/>
        <v>0</v>
      </c>
      <c r="K260" s="309">
        <f t="shared" si="18"/>
        <v>0</v>
      </c>
      <c r="L260" s="309">
        <f t="shared" si="18"/>
        <v>0</v>
      </c>
      <c r="M260" s="309">
        <f t="shared" si="18"/>
        <v>0</v>
      </c>
      <c r="N260" s="309">
        <f t="shared" si="18"/>
        <v>0</v>
      </c>
      <c r="O260" s="309">
        <f t="shared" si="18"/>
        <v>0</v>
      </c>
      <c r="P260" s="309">
        <f t="shared" si="18"/>
        <v>0</v>
      </c>
      <c r="Q260" s="309">
        <f t="shared" si="18"/>
        <v>0</v>
      </c>
      <c r="R260" s="309">
        <f t="shared" si="18"/>
        <v>0</v>
      </c>
      <c r="S260" s="309">
        <f t="shared" si="18"/>
        <v>0</v>
      </c>
      <c r="T260" s="309">
        <f t="shared" si="18"/>
        <v>0</v>
      </c>
      <c r="U260" s="309">
        <f t="shared" si="18"/>
        <v>0</v>
      </c>
      <c r="V260" s="309">
        <f t="shared" si="18"/>
        <v>0</v>
      </c>
      <c r="W260" s="309">
        <f t="shared" si="18"/>
        <v>0</v>
      </c>
      <c r="X260" s="309">
        <f t="shared" si="18"/>
        <v>0</v>
      </c>
      <c r="Y260" s="309">
        <f t="shared" si="18"/>
        <v>0</v>
      </c>
      <c r="Z260" s="310">
        <f t="shared" si="18"/>
        <v>0</v>
      </c>
      <c r="AA260" s="85"/>
      <c r="AB260" s="311">
        <f t="shared" si="13"/>
        <v>0</v>
      </c>
      <c r="AC260" s="85"/>
      <c r="AD260" s="311">
        <f t="shared" si="14"/>
        <v>0</v>
      </c>
      <c r="AE260" s="85"/>
      <c r="AF260" s="311">
        <f t="shared" si="15"/>
        <v>0</v>
      </c>
      <c r="AH260" s="312"/>
    </row>
    <row r="261" spans="4:34" outlineLevel="1">
      <c r="D261" s="83" t="str">
        <f>'Line Items'!D360</f>
        <v>[Rolling Stock Line 24]</v>
      </c>
      <c r="E261" s="84"/>
      <c r="F261" s="150" t="str">
        <f t="shared" si="16"/>
        <v>%</v>
      </c>
      <c r="G261" s="309">
        <f t="shared" si="18"/>
        <v>0</v>
      </c>
      <c r="H261" s="309">
        <f t="shared" si="18"/>
        <v>0</v>
      </c>
      <c r="I261" s="309">
        <f t="shared" si="18"/>
        <v>0</v>
      </c>
      <c r="J261" s="309">
        <f t="shared" si="18"/>
        <v>0</v>
      </c>
      <c r="K261" s="309">
        <f t="shared" si="18"/>
        <v>0</v>
      </c>
      <c r="L261" s="309">
        <f t="shared" si="18"/>
        <v>0</v>
      </c>
      <c r="M261" s="309">
        <f t="shared" si="18"/>
        <v>0</v>
      </c>
      <c r="N261" s="309">
        <f t="shared" si="18"/>
        <v>0</v>
      </c>
      <c r="O261" s="309">
        <f t="shared" si="18"/>
        <v>0</v>
      </c>
      <c r="P261" s="309">
        <f t="shared" si="18"/>
        <v>0</v>
      </c>
      <c r="Q261" s="309">
        <f t="shared" si="18"/>
        <v>0</v>
      </c>
      <c r="R261" s="309">
        <f t="shared" si="18"/>
        <v>0</v>
      </c>
      <c r="S261" s="309">
        <f t="shared" si="18"/>
        <v>0</v>
      </c>
      <c r="T261" s="309">
        <f t="shared" si="18"/>
        <v>0</v>
      </c>
      <c r="U261" s="309">
        <f t="shared" si="18"/>
        <v>0</v>
      </c>
      <c r="V261" s="309">
        <f t="shared" si="18"/>
        <v>0</v>
      </c>
      <c r="W261" s="309">
        <f t="shared" si="18"/>
        <v>0</v>
      </c>
      <c r="X261" s="309">
        <f t="shared" si="18"/>
        <v>0</v>
      </c>
      <c r="Y261" s="309">
        <f t="shared" si="18"/>
        <v>0</v>
      </c>
      <c r="Z261" s="310">
        <f t="shared" si="18"/>
        <v>0</v>
      </c>
      <c r="AA261" s="85"/>
      <c r="AB261" s="311">
        <f t="shared" si="13"/>
        <v>0</v>
      </c>
      <c r="AC261" s="85"/>
      <c r="AD261" s="311">
        <f t="shared" si="14"/>
        <v>0</v>
      </c>
      <c r="AE261" s="85"/>
      <c r="AF261" s="311">
        <f t="shared" si="15"/>
        <v>0</v>
      </c>
      <c r="AH261" s="312"/>
    </row>
    <row r="262" spans="4:34" outlineLevel="1">
      <c r="D262" s="83" t="str">
        <f>'Line Items'!D361</f>
        <v>[Rolling Stock Line 25]</v>
      </c>
      <c r="E262" s="84"/>
      <c r="F262" s="150" t="str">
        <f t="shared" si="16"/>
        <v>%</v>
      </c>
      <c r="G262" s="309">
        <f t="shared" si="18"/>
        <v>0</v>
      </c>
      <c r="H262" s="309">
        <f t="shared" si="18"/>
        <v>0</v>
      </c>
      <c r="I262" s="309">
        <f t="shared" si="18"/>
        <v>0</v>
      </c>
      <c r="J262" s="309">
        <f t="shared" si="18"/>
        <v>0</v>
      </c>
      <c r="K262" s="309">
        <f t="shared" si="18"/>
        <v>0</v>
      </c>
      <c r="L262" s="309">
        <f t="shared" si="18"/>
        <v>0</v>
      </c>
      <c r="M262" s="309">
        <f t="shared" si="18"/>
        <v>0</v>
      </c>
      <c r="N262" s="309">
        <f t="shared" si="18"/>
        <v>0</v>
      </c>
      <c r="O262" s="309">
        <f t="shared" si="18"/>
        <v>0</v>
      </c>
      <c r="P262" s="309">
        <f t="shared" si="18"/>
        <v>0</v>
      </c>
      <c r="Q262" s="309">
        <f t="shared" si="18"/>
        <v>0</v>
      </c>
      <c r="R262" s="309">
        <f t="shared" si="18"/>
        <v>0</v>
      </c>
      <c r="S262" s="309">
        <f t="shared" si="18"/>
        <v>0</v>
      </c>
      <c r="T262" s="309">
        <f t="shared" si="18"/>
        <v>0</v>
      </c>
      <c r="U262" s="309">
        <f t="shared" si="18"/>
        <v>0</v>
      </c>
      <c r="V262" s="309">
        <f t="shared" si="18"/>
        <v>0</v>
      </c>
      <c r="W262" s="309">
        <f t="shared" si="18"/>
        <v>0</v>
      </c>
      <c r="X262" s="309">
        <f t="shared" si="18"/>
        <v>0</v>
      </c>
      <c r="Y262" s="309">
        <f t="shared" si="18"/>
        <v>0</v>
      </c>
      <c r="Z262" s="310">
        <f t="shared" si="18"/>
        <v>0</v>
      </c>
      <c r="AA262" s="85"/>
      <c r="AB262" s="311">
        <f t="shared" si="13"/>
        <v>0</v>
      </c>
      <c r="AC262" s="85"/>
      <c r="AD262" s="311">
        <f t="shared" si="14"/>
        <v>0</v>
      </c>
      <c r="AE262" s="85"/>
      <c r="AF262" s="311">
        <f t="shared" si="15"/>
        <v>0</v>
      </c>
      <c r="AH262" s="312"/>
    </row>
    <row r="263" spans="4:34" outlineLevel="1">
      <c r="D263" s="83" t="str">
        <f>'Line Items'!D362</f>
        <v>[Rolling Stock Line 26]</v>
      </c>
      <c r="E263" s="84"/>
      <c r="F263" s="150" t="str">
        <f t="shared" si="16"/>
        <v>%</v>
      </c>
      <c r="G263" s="309">
        <f t="shared" si="18"/>
        <v>0</v>
      </c>
      <c r="H263" s="309">
        <f t="shared" si="18"/>
        <v>0</v>
      </c>
      <c r="I263" s="309">
        <f t="shared" si="18"/>
        <v>0</v>
      </c>
      <c r="J263" s="309">
        <f t="shared" si="18"/>
        <v>0</v>
      </c>
      <c r="K263" s="309">
        <f t="shared" si="18"/>
        <v>0</v>
      </c>
      <c r="L263" s="309">
        <f t="shared" si="18"/>
        <v>0</v>
      </c>
      <c r="M263" s="309">
        <f t="shared" si="18"/>
        <v>0</v>
      </c>
      <c r="N263" s="309">
        <f t="shared" si="18"/>
        <v>0</v>
      </c>
      <c r="O263" s="309">
        <f t="shared" si="18"/>
        <v>0</v>
      </c>
      <c r="P263" s="309">
        <f t="shared" si="18"/>
        <v>0</v>
      </c>
      <c r="Q263" s="309">
        <f t="shared" si="18"/>
        <v>0</v>
      </c>
      <c r="R263" s="309">
        <f t="shared" si="18"/>
        <v>0</v>
      </c>
      <c r="S263" s="309">
        <f t="shared" si="18"/>
        <v>0</v>
      </c>
      <c r="T263" s="309">
        <f t="shared" si="18"/>
        <v>0</v>
      </c>
      <c r="U263" s="309">
        <f t="shared" si="18"/>
        <v>0</v>
      </c>
      <c r="V263" s="309">
        <f t="shared" ref="V263:Z263" si="19">IF(V43=0,0,V153/V43)</f>
        <v>0</v>
      </c>
      <c r="W263" s="309">
        <f t="shared" si="19"/>
        <v>0</v>
      </c>
      <c r="X263" s="309">
        <f t="shared" si="19"/>
        <v>0</v>
      </c>
      <c r="Y263" s="309">
        <f t="shared" si="19"/>
        <v>0</v>
      </c>
      <c r="Z263" s="310">
        <f t="shared" si="19"/>
        <v>0</v>
      </c>
      <c r="AA263" s="85"/>
      <c r="AB263" s="311">
        <f t="shared" si="13"/>
        <v>0</v>
      </c>
      <c r="AC263" s="85"/>
      <c r="AD263" s="311">
        <f t="shared" si="14"/>
        <v>0</v>
      </c>
      <c r="AE263" s="85"/>
      <c r="AF263" s="311">
        <f t="shared" si="15"/>
        <v>0</v>
      </c>
      <c r="AH263" s="312"/>
    </row>
    <row r="264" spans="4:34" outlineLevel="1">
      <c r="D264" s="83" t="str">
        <f>'Line Items'!D363</f>
        <v>[Rolling Stock Line 27]</v>
      </c>
      <c r="E264" s="84"/>
      <c r="F264" s="150" t="str">
        <f t="shared" si="16"/>
        <v>%</v>
      </c>
      <c r="G264" s="309">
        <f t="shared" ref="G264:Z269" si="20">IF(G44=0,0,G154/G44)</f>
        <v>0</v>
      </c>
      <c r="H264" s="309">
        <f t="shared" si="20"/>
        <v>0</v>
      </c>
      <c r="I264" s="309">
        <f t="shared" si="20"/>
        <v>0</v>
      </c>
      <c r="J264" s="309">
        <f t="shared" si="20"/>
        <v>0</v>
      </c>
      <c r="K264" s="309">
        <f t="shared" si="20"/>
        <v>0</v>
      </c>
      <c r="L264" s="309">
        <f t="shared" si="20"/>
        <v>0</v>
      </c>
      <c r="M264" s="309">
        <f t="shared" si="20"/>
        <v>0</v>
      </c>
      <c r="N264" s="309">
        <f t="shared" si="20"/>
        <v>0</v>
      </c>
      <c r="O264" s="309">
        <f t="shared" si="20"/>
        <v>0</v>
      </c>
      <c r="P264" s="309">
        <f t="shared" si="20"/>
        <v>0</v>
      </c>
      <c r="Q264" s="309">
        <f t="shared" si="20"/>
        <v>0</v>
      </c>
      <c r="R264" s="309">
        <f t="shared" si="20"/>
        <v>0</v>
      </c>
      <c r="S264" s="309">
        <f t="shared" si="20"/>
        <v>0</v>
      </c>
      <c r="T264" s="309">
        <f t="shared" si="20"/>
        <v>0</v>
      </c>
      <c r="U264" s="309">
        <f t="shared" si="20"/>
        <v>0</v>
      </c>
      <c r="V264" s="309">
        <f t="shared" si="20"/>
        <v>0</v>
      </c>
      <c r="W264" s="309">
        <f t="shared" si="20"/>
        <v>0</v>
      </c>
      <c r="X264" s="309">
        <f t="shared" si="20"/>
        <v>0</v>
      </c>
      <c r="Y264" s="309">
        <f t="shared" si="20"/>
        <v>0</v>
      </c>
      <c r="Z264" s="310">
        <f t="shared" si="20"/>
        <v>0</v>
      </c>
      <c r="AA264" s="85"/>
      <c r="AB264" s="311">
        <f t="shared" si="13"/>
        <v>0</v>
      </c>
      <c r="AC264" s="85"/>
      <c r="AD264" s="311">
        <f t="shared" si="14"/>
        <v>0</v>
      </c>
      <c r="AE264" s="85"/>
      <c r="AF264" s="311">
        <f t="shared" si="15"/>
        <v>0</v>
      </c>
      <c r="AH264" s="312"/>
    </row>
    <row r="265" spans="4:34" outlineLevel="1">
      <c r="D265" s="83" t="str">
        <f>'Line Items'!D364</f>
        <v>[Rolling Stock Line 28]</v>
      </c>
      <c r="E265" s="84"/>
      <c r="F265" s="150" t="str">
        <f t="shared" si="16"/>
        <v>%</v>
      </c>
      <c r="G265" s="309">
        <f t="shared" si="20"/>
        <v>0</v>
      </c>
      <c r="H265" s="309">
        <f t="shared" si="20"/>
        <v>0</v>
      </c>
      <c r="I265" s="309">
        <f t="shared" si="20"/>
        <v>0</v>
      </c>
      <c r="J265" s="309">
        <f t="shared" si="20"/>
        <v>0</v>
      </c>
      <c r="K265" s="309">
        <f t="shared" si="20"/>
        <v>0</v>
      </c>
      <c r="L265" s="309">
        <f t="shared" si="20"/>
        <v>0</v>
      </c>
      <c r="M265" s="309">
        <f t="shared" si="20"/>
        <v>0</v>
      </c>
      <c r="N265" s="309">
        <f t="shared" si="20"/>
        <v>0</v>
      </c>
      <c r="O265" s="309">
        <f t="shared" si="20"/>
        <v>0</v>
      </c>
      <c r="P265" s="309">
        <f t="shared" si="20"/>
        <v>0</v>
      </c>
      <c r="Q265" s="309">
        <f t="shared" si="20"/>
        <v>0</v>
      </c>
      <c r="R265" s="309">
        <f t="shared" si="20"/>
        <v>0</v>
      </c>
      <c r="S265" s="309">
        <f t="shared" si="20"/>
        <v>0</v>
      </c>
      <c r="T265" s="309">
        <f t="shared" si="20"/>
        <v>0</v>
      </c>
      <c r="U265" s="309">
        <f t="shared" si="20"/>
        <v>0</v>
      </c>
      <c r="V265" s="309">
        <f t="shared" si="20"/>
        <v>0</v>
      </c>
      <c r="W265" s="309">
        <f t="shared" si="20"/>
        <v>0</v>
      </c>
      <c r="X265" s="309">
        <f t="shared" si="20"/>
        <v>0</v>
      </c>
      <c r="Y265" s="309">
        <f t="shared" si="20"/>
        <v>0</v>
      </c>
      <c r="Z265" s="310">
        <f t="shared" si="20"/>
        <v>0</v>
      </c>
      <c r="AA265" s="85"/>
      <c r="AB265" s="311">
        <f t="shared" si="13"/>
        <v>0</v>
      </c>
      <c r="AC265" s="85"/>
      <c r="AD265" s="311">
        <f t="shared" si="14"/>
        <v>0</v>
      </c>
      <c r="AE265" s="85"/>
      <c r="AF265" s="311">
        <f t="shared" si="15"/>
        <v>0</v>
      </c>
      <c r="AH265" s="312"/>
    </row>
    <row r="266" spans="4:34" outlineLevel="1">
      <c r="D266" s="83" t="str">
        <f>'Line Items'!D365</f>
        <v>[Rolling Stock Line 29]</v>
      </c>
      <c r="E266" s="84"/>
      <c r="F266" s="150" t="str">
        <f t="shared" si="16"/>
        <v>%</v>
      </c>
      <c r="G266" s="309">
        <f t="shared" si="20"/>
        <v>0</v>
      </c>
      <c r="H266" s="309">
        <f t="shared" si="20"/>
        <v>0</v>
      </c>
      <c r="I266" s="309">
        <f t="shared" si="20"/>
        <v>0</v>
      </c>
      <c r="J266" s="309">
        <f t="shared" si="20"/>
        <v>0</v>
      </c>
      <c r="K266" s="309">
        <f t="shared" si="20"/>
        <v>0</v>
      </c>
      <c r="L266" s="309">
        <f t="shared" si="20"/>
        <v>0</v>
      </c>
      <c r="M266" s="309">
        <f t="shared" si="20"/>
        <v>0</v>
      </c>
      <c r="N266" s="309">
        <f t="shared" si="20"/>
        <v>0</v>
      </c>
      <c r="O266" s="309">
        <f t="shared" si="20"/>
        <v>0</v>
      </c>
      <c r="P266" s="309">
        <f t="shared" si="20"/>
        <v>0</v>
      </c>
      <c r="Q266" s="309">
        <f t="shared" si="20"/>
        <v>0</v>
      </c>
      <c r="R266" s="309">
        <f t="shared" si="20"/>
        <v>0</v>
      </c>
      <c r="S266" s="309">
        <f t="shared" si="20"/>
        <v>0</v>
      </c>
      <c r="T266" s="309">
        <f t="shared" si="20"/>
        <v>0</v>
      </c>
      <c r="U266" s="309">
        <f t="shared" si="20"/>
        <v>0</v>
      </c>
      <c r="V266" s="309">
        <f t="shared" si="20"/>
        <v>0</v>
      </c>
      <c r="W266" s="309">
        <f t="shared" si="20"/>
        <v>0</v>
      </c>
      <c r="X266" s="309">
        <f t="shared" si="20"/>
        <v>0</v>
      </c>
      <c r="Y266" s="309">
        <f t="shared" si="20"/>
        <v>0</v>
      </c>
      <c r="Z266" s="310">
        <f t="shared" si="20"/>
        <v>0</v>
      </c>
      <c r="AA266" s="85"/>
      <c r="AB266" s="311">
        <f t="shared" si="13"/>
        <v>0</v>
      </c>
      <c r="AC266" s="85"/>
      <c r="AD266" s="311">
        <f t="shared" si="14"/>
        <v>0</v>
      </c>
      <c r="AE266" s="85"/>
      <c r="AF266" s="311">
        <f t="shared" si="15"/>
        <v>0</v>
      </c>
      <c r="AH266" s="312"/>
    </row>
    <row r="267" spans="4:34" outlineLevel="1">
      <c r="D267" s="83" t="str">
        <f>'Line Items'!D366</f>
        <v>[Rolling Stock Line 30]</v>
      </c>
      <c r="E267" s="84"/>
      <c r="F267" s="150" t="str">
        <f t="shared" si="16"/>
        <v>%</v>
      </c>
      <c r="G267" s="309">
        <f t="shared" si="20"/>
        <v>0</v>
      </c>
      <c r="H267" s="309">
        <f t="shared" si="20"/>
        <v>0</v>
      </c>
      <c r="I267" s="309">
        <f t="shared" si="20"/>
        <v>0</v>
      </c>
      <c r="J267" s="309">
        <f t="shared" si="20"/>
        <v>0</v>
      </c>
      <c r="K267" s="309">
        <f t="shared" si="20"/>
        <v>0</v>
      </c>
      <c r="L267" s="309">
        <f t="shared" si="20"/>
        <v>0</v>
      </c>
      <c r="M267" s="309">
        <f t="shared" si="20"/>
        <v>0</v>
      </c>
      <c r="N267" s="309">
        <f t="shared" si="20"/>
        <v>0</v>
      </c>
      <c r="O267" s="309">
        <f t="shared" si="20"/>
        <v>0</v>
      </c>
      <c r="P267" s="309">
        <f t="shared" si="20"/>
        <v>0</v>
      </c>
      <c r="Q267" s="309">
        <f t="shared" si="20"/>
        <v>0</v>
      </c>
      <c r="R267" s="309">
        <f t="shared" si="20"/>
        <v>0</v>
      </c>
      <c r="S267" s="309">
        <f t="shared" si="20"/>
        <v>0</v>
      </c>
      <c r="T267" s="309">
        <f t="shared" si="20"/>
        <v>0</v>
      </c>
      <c r="U267" s="309">
        <f t="shared" si="20"/>
        <v>0</v>
      </c>
      <c r="V267" s="309">
        <f t="shared" si="20"/>
        <v>0</v>
      </c>
      <c r="W267" s="309">
        <f t="shared" si="20"/>
        <v>0</v>
      </c>
      <c r="X267" s="309">
        <f t="shared" si="20"/>
        <v>0</v>
      </c>
      <c r="Y267" s="309">
        <f t="shared" si="20"/>
        <v>0</v>
      </c>
      <c r="Z267" s="310">
        <f t="shared" si="20"/>
        <v>0</v>
      </c>
      <c r="AA267" s="85"/>
      <c r="AB267" s="311">
        <f t="shared" si="13"/>
        <v>0</v>
      </c>
      <c r="AC267" s="85"/>
      <c r="AD267" s="311">
        <f t="shared" si="14"/>
        <v>0</v>
      </c>
      <c r="AE267" s="85"/>
      <c r="AF267" s="311">
        <f t="shared" si="15"/>
        <v>0</v>
      </c>
      <c r="AH267" s="312"/>
    </row>
    <row r="268" spans="4:34" outlineLevel="1">
      <c r="D268" s="83" t="str">
        <f>'Line Items'!D367</f>
        <v>[Rolling Stock Line 31]</v>
      </c>
      <c r="E268" s="84"/>
      <c r="F268" s="150" t="str">
        <f t="shared" si="16"/>
        <v>%</v>
      </c>
      <c r="G268" s="309">
        <f t="shared" si="20"/>
        <v>0</v>
      </c>
      <c r="H268" s="309">
        <f t="shared" si="20"/>
        <v>0</v>
      </c>
      <c r="I268" s="309">
        <f t="shared" si="20"/>
        <v>0</v>
      </c>
      <c r="J268" s="309">
        <f t="shared" si="20"/>
        <v>0</v>
      </c>
      <c r="K268" s="309">
        <f t="shared" si="20"/>
        <v>0</v>
      </c>
      <c r="L268" s="309">
        <f t="shared" si="20"/>
        <v>0</v>
      </c>
      <c r="M268" s="309">
        <f t="shared" si="20"/>
        <v>0</v>
      </c>
      <c r="N268" s="309">
        <f t="shared" si="20"/>
        <v>0</v>
      </c>
      <c r="O268" s="309">
        <f t="shared" si="20"/>
        <v>0</v>
      </c>
      <c r="P268" s="309">
        <f t="shared" si="20"/>
        <v>0</v>
      </c>
      <c r="Q268" s="309">
        <f t="shared" si="20"/>
        <v>0</v>
      </c>
      <c r="R268" s="309">
        <f t="shared" si="20"/>
        <v>0</v>
      </c>
      <c r="S268" s="309">
        <f t="shared" si="20"/>
        <v>0</v>
      </c>
      <c r="T268" s="309">
        <f t="shared" si="20"/>
        <v>0</v>
      </c>
      <c r="U268" s="309">
        <f t="shared" si="20"/>
        <v>0</v>
      </c>
      <c r="V268" s="309">
        <f t="shared" si="20"/>
        <v>0</v>
      </c>
      <c r="W268" s="309">
        <f t="shared" si="20"/>
        <v>0</v>
      </c>
      <c r="X268" s="309">
        <f t="shared" si="20"/>
        <v>0</v>
      </c>
      <c r="Y268" s="309">
        <f t="shared" si="20"/>
        <v>0</v>
      </c>
      <c r="Z268" s="310">
        <f t="shared" si="20"/>
        <v>0</v>
      </c>
      <c r="AA268" s="85"/>
      <c r="AB268" s="311">
        <f t="shared" si="13"/>
        <v>0</v>
      </c>
      <c r="AC268" s="85"/>
      <c r="AD268" s="311">
        <f t="shared" si="14"/>
        <v>0</v>
      </c>
      <c r="AE268" s="85"/>
      <c r="AF268" s="311">
        <f t="shared" si="15"/>
        <v>0</v>
      </c>
      <c r="AH268" s="312"/>
    </row>
    <row r="269" spans="4:34" outlineLevel="1">
      <c r="D269" s="108" t="str">
        <f>'Line Items'!D368</f>
        <v>[Rolling Stock Line 32]</v>
      </c>
      <c r="E269" s="110"/>
      <c r="F269" s="164" t="str">
        <f t="shared" si="16"/>
        <v>%</v>
      </c>
      <c r="G269" s="96">
        <f t="shared" si="20"/>
        <v>0</v>
      </c>
      <c r="H269" s="96">
        <f t="shared" si="20"/>
        <v>0</v>
      </c>
      <c r="I269" s="96">
        <f t="shared" si="20"/>
        <v>0</v>
      </c>
      <c r="J269" s="96">
        <f t="shared" si="20"/>
        <v>0</v>
      </c>
      <c r="K269" s="96">
        <f t="shared" si="20"/>
        <v>0</v>
      </c>
      <c r="L269" s="96">
        <f t="shared" si="20"/>
        <v>0</v>
      </c>
      <c r="M269" s="96">
        <f t="shared" si="20"/>
        <v>0</v>
      </c>
      <c r="N269" s="96">
        <f t="shared" si="20"/>
        <v>0</v>
      </c>
      <c r="O269" s="96">
        <f t="shared" si="20"/>
        <v>0</v>
      </c>
      <c r="P269" s="96">
        <f t="shared" si="20"/>
        <v>0</v>
      </c>
      <c r="Q269" s="96">
        <f t="shared" si="20"/>
        <v>0</v>
      </c>
      <c r="R269" s="96">
        <f t="shared" si="20"/>
        <v>0</v>
      </c>
      <c r="S269" s="96">
        <f t="shared" si="20"/>
        <v>0</v>
      </c>
      <c r="T269" s="96">
        <f t="shared" si="20"/>
        <v>0</v>
      </c>
      <c r="U269" s="96">
        <f t="shared" si="20"/>
        <v>0</v>
      </c>
      <c r="V269" s="96">
        <f t="shared" si="20"/>
        <v>0</v>
      </c>
      <c r="W269" s="96">
        <f t="shared" si="20"/>
        <v>0</v>
      </c>
      <c r="X269" s="96">
        <f t="shared" si="20"/>
        <v>0</v>
      </c>
      <c r="Y269" s="96">
        <f t="shared" si="20"/>
        <v>0</v>
      </c>
      <c r="Z269" s="277">
        <f t="shared" si="20"/>
        <v>0</v>
      </c>
      <c r="AA269" s="85"/>
      <c r="AB269" s="278">
        <f t="shared" si="13"/>
        <v>0</v>
      </c>
      <c r="AC269" s="85"/>
      <c r="AD269" s="278">
        <f t="shared" si="14"/>
        <v>0</v>
      </c>
      <c r="AE269" s="85"/>
      <c r="AF269" s="278">
        <f t="shared" si="15"/>
        <v>0</v>
      </c>
      <c r="AH269" s="313"/>
    </row>
    <row r="270" spans="4:34" outlineLevel="1">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row>
    <row r="271" spans="4:34" outlineLevel="1">
      <c r="D271" s="262" t="str">
        <f>"Average "&amp;B235</f>
        <v>Average Implied Vehicle Availability Percentage</v>
      </c>
      <c r="E271" s="263"/>
      <c r="F271" s="264" t="str">
        <f>F269</f>
        <v>%</v>
      </c>
      <c r="G271" s="314">
        <f t="shared" ref="G271:Z271" si="21">IF(G$51=0,0,SUMPRODUCT(G$18:G$49,G238:G269)/G$51)</f>
        <v>0</v>
      </c>
      <c r="H271" s="314">
        <f t="shared" si="21"/>
        <v>0</v>
      </c>
      <c r="I271" s="314">
        <f t="shared" si="21"/>
        <v>0</v>
      </c>
      <c r="J271" s="314">
        <f t="shared" si="21"/>
        <v>0</v>
      </c>
      <c r="K271" s="314">
        <f t="shared" si="21"/>
        <v>0</v>
      </c>
      <c r="L271" s="314">
        <f t="shared" si="21"/>
        <v>0</v>
      </c>
      <c r="M271" s="314">
        <f t="shared" si="21"/>
        <v>0</v>
      </c>
      <c r="N271" s="314">
        <f t="shared" si="21"/>
        <v>0</v>
      </c>
      <c r="O271" s="314">
        <f t="shared" si="21"/>
        <v>0</v>
      </c>
      <c r="P271" s="314">
        <f t="shared" si="21"/>
        <v>0</v>
      </c>
      <c r="Q271" s="314">
        <f t="shared" si="21"/>
        <v>0</v>
      </c>
      <c r="R271" s="314">
        <f t="shared" si="21"/>
        <v>0</v>
      </c>
      <c r="S271" s="314">
        <f t="shared" si="21"/>
        <v>0</v>
      </c>
      <c r="T271" s="314">
        <f t="shared" si="21"/>
        <v>0</v>
      </c>
      <c r="U271" s="314">
        <f t="shared" si="21"/>
        <v>0</v>
      </c>
      <c r="V271" s="314">
        <f t="shared" si="21"/>
        <v>0</v>
      </c>
      <c r="W271" s="314">
        <f t="shared" si="21"/>
        <v>0</v>
      </c>
      <c r="X271" s="314">
        <f t="shared" si="21"/>
        <v>0</v>
      </c>
      <c r="Y271" s="314">
        <f t="shared" si="21"/>
        <v>0</v>
      </c>
      <c r="Z271" s="315">
        <f t="shared" si="21"/>
        <v>0</v>
      </c>
      <c r="AA271" s="85"/>
      <c r="AB271" s="316">
        <f>IF(AB$51=0,0,SUMPRODUCT(AB$18:AB$49,AB238:AB269)/AB$51)</f>
        <v>0</v>
      </c>
      <c r="AC271" s="85"/>
      <c r="AD271" s="316">
        <f>IF(AD$51=0,0,SUMPRODUCT(AD$18:AD$49,AD238:AD269)/AD$51)</f>
        <v>0</v>
      </c>
      <c r="AE271" s="85"/>
      <c r="AF271" s="316">
        <f>IF(AF$51=0,0,SUMPRODUCT(AF$18:AF$49,AF238:AF269)/AF$51)</f>
        <v>0</v>
      </c>
      <c r="AH271" s="268"/>
    </row>
    <row r="272" spans="4:34" collapsed="1">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row>
    <row r="273" spans="2:34">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row>
    <row r="274" spans="2:34" ht="16.5">
      <c r="B274" s="5" t="s">
        <v>948</v>
      </c>
      <c r="C274" s="5"/>
      <c r="D274" s="5"/>
      <c r="E274" s="5"/>
      <c r="F274" s="5"/>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5"/>
      <c r="AH274" s="5"/>
    </row>
    <row r="275" spans="2:34">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row>
    <row r="276" spans="2:34" ht="15">
      <c r="B276" s="99" t="s">
        <v>949</v>
      </c>
      <c r="C276" s="99"/>
      <c r="D276" s="249"/>
      <c r="E276" s="249"/>
      <c r="F276" s="99"/>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80"/>
      <c r="AE276" s="280"/>
      <c r="AF276" s="280"/>
      <c r="AG276" s="99"/>
      <c r="AH276" s="99"/>
    </row>
    <row r="277" spans="2:34" outlineLevel="1">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row>
    <row r="278" spans="2:34" outlineLevel="1">
      <c r="C278" s="204" t="s">
        <v>950</v>
      </c>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row>
    <row r="279" spans="2:34" outlineLevel="1">
      <c r="D279" s="235" t="str">
        <f>'Line Items'!D337</f>
        <v>Class 450 (Desiros - Suburban)</v>
      </c>
      <c r="E279" s="251"/>
      <c r="F279" s="252" t="s">
        <v>951</v>
      </c>
      <c r="G279" s="253"/>
      <c r="H279" s="253"/>
      <c r="I279" s="253"/>
      <c r="J279" s="253"/>
      <c r="K279" s="253"/>
      <c r="L279" s="253"/>
      <c r="M279" s="253"/>
      <c r="N279" s="253"/>
      <c r="O279" s="253"/>
      <c r="P279" s="253"/>
      <c r="Q279" s="253"/>
      <c r="R279" s="253"/>
      <c r="S279" s="253"/>
      <c r="T279" s="253"/>
      <c r="U279" s="253"/>
      <c r="V279" s="253"/>
      <c r="W279" s="253"/>
      <c r="X279" s="253"/>
      <c r="Y279" s="253"/>
      <c r="Z279" s="254"/>
      <c r="AA279" s="85"/>
      <c r="AB279" s="255"/>
      <c r="AC279" s="85"/>
      <c r="AD279" s="255"/>
      <c r="AE279" s="85"/>
      <c r="AF279" s="255"/>
      <c r="AH279" s="291"/>
    </row>
    <row r="280" spans="2:34" outlineLevel="1">
      <c r="D280" s="83" t="str">
        <f>'Line Items'!D338</f>
        <v>Class 444 (Desiros - Mainline)</v>
      </c>
      <c r="E280" s="84"/>
      <c r="F280" s="150" t="str">
        <f t="shared" ref="F280:F310" si="22">F279</f>
        <v>000 Veh Miles</v>
      </c>
      <c r="G280" s="257"/>
      <c r="H280" s="257"/>
      <c r="I280" s="257"/>
      <c r="J280" s="257"/>
      <c r="K280" s="257"/>
      <c r="L280" s="257"/>
      <c r="M280" s="257"/>
      <c r="N280" s="257"/>
      <c r="O280" s="257"/>
      <c r="P280" s="257"/>
      <c r="Q280" s="257"/>
      <c r="R280" s="257"/>
      <c r="S280" s="257"/>
      <c r="T280" s="257"/>
      <c r="U280" s="257"/>
      <c r="V280" s="257"/>
      <c r="W280" s="257"/>
      <c r="X280" s="257"/>
      <c r="Y280" s="257"/>
      <c r="Z280" s="258"/>
      <c r="AA280" s="85"/>
      <c r="AB280" s="27"/>
      <c r="AC280" s="85"/>
      <c r="AD280" s="27"/>
      <c r="AE280" s="85"/>
      <c r="AF280" s="27"/>
      <c r="AH280" s="287"/>
    </row>
    <row r="281" spans="2:34" outlineLevel="1">
      <c r="D281" s="83" t="str">
        <f>'Line Items'!D339</f>
        <v>Class 455</v>
      </c>
      <c r="E281" s="84"/>
      <c r="F281" s="150" t="str">
        <f t="shared" si="22"/>
        <v>000 Veh Miles</v>
      </c>
      <c r="G281" s="257"/>
      <c r="H281" s="257"/>
      <c r="I281" s="257"/>
      <c r="J281" s="257"/>
      <c r="K281" s="257"/>
      <c r="L281" s="257"/>
      <c r="M281" s="257"/>
      <c r="N281" s="257"/>
      <c r="O281" s="257"/>
      <c r="P281" s="257"/>
      <c r="Q281" s="257"/>
      <c r="R281" s="257"/>
      <c r="S281" s="257"/>
      <c r="T281" s="257"/>
      <c r="U281" s="257"/>
      <c r="V281" s="257"/>
      <c r="W281" s="257"/>
      <c r="X281" s="257"/>
      <c r="Y281" s="257"/>
      <c r="Z281" s="258"/>
      <c r="AA281" s="85"/>
      <c r="AB281" s="27"/>
      <c r="AC281" s="85"/>
      <c r="AD281" s="27"/>
      <c r="AE281" s="85"/>
      <c r="AF281" s="27"/>
      <c r="AH281" s="287"/>
    </row>
    <row r="282" spans="2:34" outlineLevel="1">
      <c r="D282" s="83" t="str">
        <f>'Line Items'!D340</f>
        <v>Class 158</v>
      </c>
      <c r="E282" s="84"/>
      <c r="F282" s="150" t="str">
        <f t="shared" si="22"/>
        <v>000 Veh Miles</v>
      </c>
      <c r="G282" s="257"/>
      <c r="H282" s="257"/>
      <c r="I282" s="257"/>
      <c r="J282" s="257"/>
      <c r="K282" s="257"/>
      <c r="L282" s="257"/>
      <c r="M282" s="257"/>
      <c r="N282" s="257"/>
      <c r="O282" s="257"/>
      <c r="P282" s="257"/>
      <c r="Q282" s="257"/>
      <c r="R282" s="257"/>
      <c r="S282" s="257"/>
      <c r="T282" s="257"/>
      <c r="U282" s="257"/>
      <c r="V282" s="257"/>
      <c r="W282" s="257"/>
      <c r="X282" s="257"/>
      <c r="Y282" s="257"/>
      <c r="Z282" s="258"/>
      <c r="AA282" s="85"/>
      <c r="AB282" s="27"/>
      <c r="AC282" s="85"/>
      <c r="AD282" s="27"/>
      <c r="AE282" s="85"/>
      <c r="AF282" s="27"/>
      <c r="AH282" s="287"/>
    </row>
    <row r="283" spans="2:34" outlineLevel="1">
      <c r="D283" s="83" t="str">
        <f>'Line Items'!D341</f>
        <v>Class 159/0</v>
      </c>
      <c r="E283" s="84"/>
      <c r="F283" s="150" t="str">
        <f t="shared" si="22"/>
        <v>000 Veh Miles</v>
      </c>
      <c r="G283" s="257"/>
      <c r="H283" s="257"/>
      <c r="I283" s="257"/>
      <c r="J283" s="257"/>
      <c r="K283" s="257"/>
      <c r="L283" s="257"/>
      <c r="M283" s="257"/>
      <c r="N283" s="257"/>
      <c r="O283" s="257"/>
      <c r="P283" s="257"/>
      <c r="Q283" s="257"/>
      <c r="R283" s="257"/>
      <c r="S283" s="257"/>
      <c r="T283" s="257"/>
      <c r="U283" s="257"/>
      <c r="V283" s="257"/>
      <c r="W283" s="257"/>
      <c r="X283" s="257"/>
      <c r="Y283" s="257"/>
      <c r="Z283" s="258"/>
      <c r="AA283" s="85"/>
      <c r="AB283" s="27"/>
      <c r="AC283" s="85"/>
      <c r="AD283" s="27"/>
      <c r="AE283" s="85"/>
      <c r="AF283" s="27"/>
      <c r="AH283" s="287"/>
    </row>
    <row r="284" spans="2:34" outlineLevel="1">
      <c r="D284" s="83" t="str">
        <f>'Line Items'!D342</f>
        <v>Class 159/1</v>
      </c>
      <c r="E284" s="84"/>
      <c r="F284" s="150" t="str">
        <f t="shared" si="22"/>
        <v>000 Veh Miles</v>
      </c>
      <c r="G284" s="257"/>
      <c r="H284" s="257"/>
      <c r="I284" s="257"/>
      <c r="J284" s="257"/>
      <c r="K284" s="257"/>
      <c r="L284" s="257"/>
      <c r="M284" s="257"/>
      <c r="N284" s="257"/>
      <c r="O284" s="257"/>
      <c r="P284" s="257"/>
      <c r="Q284" s="257"/>
      <c r="R284" s="257"/>
      <c r="S284" s="257"/>
      <c r="T284" s="257"/>
      <c r="U284" s="257"/>
      <c r="V284" s="257"/>
      <c r="W284" s="257"/>
      <c r="X284" s="257"/>
      <c r="Y284" s="257"/>
      <c r="Z284" s="258"/>
      <c r="AA284" s="85"/>
      <c r="AB284" s="27"/>
      <c r="AC284" s="85"/>
      <c r="AD284" s="27"/>
      <c r="AE284" s="85"/>
      <c r="AF284" s="27"/>
      <c r="AH284" s="287"/>
    </row>
    <row r="285" spans="2:34" outlineLevel="1">
      <c r="D285" s="83" t="str">
        <f>'Line Items'!D343</f>
        <v>Class 458</v>
      </c>
      <c r="E285" s="84"/>
      <c r="F285" s="150" t="str">
        <f t="shared" si="22"/>
        <v>000 Veh Miles</v>
      </c>
      <c r="G285" s="257"/>
      <c r="H285" s="257"/>
      <c r="I285" s="257"/>
      <c r="J285" s="257"/>
      <c r="K285" s="257"/>
      <c r="L285" s="257"/>
      <c r="M285" s="257"/>
      <c r="N285" s="257"/>
      <c r="O285" s="257"/>
      <c r="P285" s="257"/>
      <c r="Q285" s="257"/>
      <c r="R285" s="257"/>
      <c r="S285" s="257"/>
      <c r="T285" s="257"/>
      <c r="U285" s="257"/>
      <c r="V285" s="257"/>
      <c r="W285" s="257"/>
      <c r="X285" s="257"/>
      <c r="Y285" s="257"/>
      <c r="Z285" s="258"/>
      <c r="AA285" s="85"/>
      <c r="AB285" s="27"/>
      <c r="AC285" s="85"/>
      <c r="AD285" s="27"/>
      <c r="AE285" s="85"/>
      <c r="AF285" s="27"/>
      <c r="AH285" s="287"/>
    </row>
    <row r="286" spans="2:34" outlineLevel="1">
      <c r="D286" s="83" t="str">
        <f>'Line Items'!D344</f>
        <v>Class 456</v>
      </c>
      <c r="E286" s="84"/>
      <c r="F286" s="150" t="str">
        <f t="shared" si="22"/>
        <v>000 Veh Miles</v>
      </c>
      <c r="G286" s="257"/>
      <c r="H286" s="257"/>
      <c r="I286" s="257"/>
      <c r="J286" s="257"/>
      <c r="K286" s="257"/>
      <c r="L286" s="257"/>
      <c r="M286" s="257"/>
      <c r="N286" s="257"/>
      <c r="O286" s="257"/>
      <c r="P286" s="257"/>
      <c r="Q286" s="257"/>
      <c r="R286" s="257"/>
      <c r="S286" s="257"/>
      <c r="T286" s="257"/>
      <c r="U286" s="257"/>
      <c r="V286" s="257"/>
      <c r="W286" s="257"/>
      <c r="X286" s="257"/>
      <c r="Y286" s="257"/>
      <c r="Z286" s="258"/>
      <c r="AA286" s="85"/>
      <c r="AB286" s="27"/>
      <c r="AC286" s="85"/>
      <c r="AD286" s="27"/>
      <c r="AE286" s="85"/>
      <c r="AF286" s="27"/>
      <c r="AH286" s="287"/>
    </row>
    <row r="287" spans="2:34" outlineLevel="1">
      <c r="D287" s="83" t="str">
        <f>'Line Items'!D345</f>
        <v>Class 458/5</v>
      </c>
      <c r="E287" s="84"/>
      <c r="F287" s="150" t="str">
        <f t="shared" si="22"/>
        <v>000 Veh Miles</v>
      </c>
      <c r="G287" s="257"/>
      <c r="H287" s="257"/>
      <c r="I287" s="257"/>
      <c r="J287" s="257"/>
      <c r="K287" s="257"/>
      <c r="L287" s="257"/>
      <c r="M287" s="257"/>
      <c r="N287" s="257"/>
      <c r="O287" s="257"/>
      <c r="P287" s="257"/>
      <c r="Q287" s="257"/>
      <c r="R287" s="257"/>
      <c r="S287" s="257"/>
      <c r="T287" s="257"/>
      <c r="U287" s="257"/>
      <c r="V287" s="257"/>
      <c r="W287" s="257"/>
      <c r="X287" s="257"/>
      <c r="Y287" s="257"/>
      <c r="Z287" s="258"/>
      <c r="AA287" s="85"/>
      <c r="AB287" s="27"/>
      <c r="AC287" s="85"/>
      <c r="AD287" s="27"/>
      <c r="AE287" s="85"/>
      <c r="AF287" s="27"/>
      <c r="AH287" s="287"/>
    </row>
    <row r="288" spans="2:34" outlineLevel="1">
      <c r="D288" s="83" t="str">
        <f>'Line Items'!D346</f>
        <v>Class 707</v>
      </c>
      <c r="E288" s="84"/>
      <c r="F288" s="150" t="str">
        <f t="shared" si="22"/>
        <v>000 Veh Miles</v>
      </c>
      <c r="G288" s="257"/>
      <c r="H288" s="257"/>
      <c r="I288" s="257"/>
      <c r="J288" s="257"/>
      <c r="K288" s="257"/>
      <c r="L288" s="257"/>
      <c r="M288" s="257"/>
      <c r="N288" s="257"/>
      <c r="O288" s="257"/>
      <c r="P288" s="257"/>
      <c r="Q288" s="257"/>
      <c r="R288" s="257"/>
      <c r="S288" s="257"/>
      <c r="T288" s="257"/>
      <c r="U288" s="257"/>
      <c r="V288" s="257"/>
      <c r="W288" s="257"/>
      <c r="X288" s="257"/>
      <c r="Y288" s="257"/>
      <c r="Z288" s="258"/>
      <c r="AA288" s="85"/>
      <c r="AB288" s="27"/>
      <c r="AC288" s="85"/>
      <c r="AD288" s="27"/>
      <c r="AE288" s="85"/>
      <c r="AF288" s="27"/>
      <c r="AH288" s="287"/>
    </row>
    <row r="289" spans="4:34" outlineLevel="1">
      <c r="D289" s="83" t="str">
        <f>'Line Items'!D347</f>
        <v>[Rolling Stock Line 11]</v>
      </c>
      <c r="E289" s="84"/>
      <c r="F289" s="150" t="str">
        <f t="shared" si="22"/>
        <v>000 Veh Miles</v>
      </c>
      <c r="G289" s="257"/>
      <c r="H289" s="257"/>
      <c r="I289" s="257"/>
      <c r="J289" s="257"/>
      <c r="K289" s="257"/>
      <c r="L289" s="257"/>
      <c r="M289" s="257"/>
      <c r="N289" s="257"/>
      <c r="O289" s="257"/>
      <c r="P289" s="257"/>
      <c r="Q289" s="257"/>
      <c r="R289" s="257"/>
      <c r="S289" s="257"/>
      <c r="T289" s="257"/>
      <c r="U289" s="257"/>
      <c r="V289" s="257"/>
      <c r="W289" s="257"/>
      <c r="X289" s="257"/>
      <c r="Y289" s="257"/>
      <c r="Z289" s="258"/>
      <c r="AA289" s="85"/>
      <c r="AB289" s="27"/>
      <c r="AC289" s="85"/>
      <c r="AD289" s="27"/>
      <c r="AE289" s="85"/>
      <c r="AF289" s="27"/>
      <c r="AH289" s="305"/>
    </row>
    <row r="290" spans="4:34" outlineLevel="1">
      <c r="D290" s="83" t="str">
        <f>'Line Items'!D348</f>
        <v>[Rolling Stock Line 12]</v>
      </c>
      <c r="E290" s="84"/>
      <c r="F290" s="150" t="str">
        <f t="shared" si="22"/>
        <v>000 Veh Miles</v>
      </c>
      <c r="G290" s="257"/>
      <c r="H290" s="257"/>
      <c r="I290" s="257"/>
      <c r="J290" s="257"/>
      <c r="K290" s="257"/>
      <c r="L290" s="257"/>
      <c r="M290" s="257"/>
      <c r="N290" s="257"/>
      <c r="O290" s="257"/>
      <c r="P290" s="257"/>
      <c r="Q290" s="257"/>
      <c r="R290" s="257"/>
      <c r="S290" s="257"/>
      <c r="T290" s="257"/>
      <c r="U290" s="257"/>
      <c r="V290" s="257"/>
      <c r="W290" s="257"/>
      <c r="X290" s="257"/>
      <c r="Y290" s="257"/>
      <c r="Z290" s="258"/>
      <c r="AA290" s="85"/>
      <c r="AB290" s="27"/>
      <c r="AC290" s="85"/>
      <c r="AD290" s="27"/>
      <c r="AE290" s="85"/>
      <c r="AF290" s="27"/>
      <c r="AH290" s="305"/>
    </row>
    <row r="291" spans="4:34" outlineLevel="1">
      <c r="D291" s="83" t="str">
        <f>'Line Items'!D349</f>
        <v>[Rolling Stock Line 13]</v>
      </c>
      <c r="E291" s="84"/>
      <c r="F291" s="150" t="str">
        <f t="shared" si="22"/>
        <v>000 Veh Miles</v>
      </c>
      <c r="G291" s="257"/>
      <c r="H291" s="257"/>
      <c r="I291" s="257"/>
      <c r="J291" s="257"/>
      <c r="K291" s="257"/>
      <c r="L291" s="257"/>
      <c r="M291" s="257"/>
      <c r="N291" s="257"/>
      <c r="O291" s="257"/>
      <c r="P291" s="257"/>
      <c r="Q291" s="257"/>
      <c r="R291" s="257"/>
      <c r="S291" s="257"/>
      <c r="T291" s="257"/>
      <c r="U291" s="257"/>
      <c r="V291" s="257"/>
      <c r="W291" s="257"/>
      <c r="X291" s="257"/>
      <c r="Y291" s="257"/>
      <c r="Z291" s="258"/>
      <c r="AA291" s="85"/>
      <c r="AB291" s="27"/>
      <c r="AC291" s="85"/>
      <c r="AD291" s="27"/>
      <c r="AE291" s="85"/>
      <c r="AF291" s="27"/>
      <c r="AH291" s="305"/>
    </row>
    <row r="292" spans="4:34" outlineLevel="1">
      <c r="D292" s="83" t="str">
        <f>'Line Items'!D350</f>
        <v>[Rolling Stock Line 14]</v>
      </c>
      <c r="E292" s="84"/>
      <c r="F292" s="150" t="str">
        <f t="shared" si="22"/>
        <v>000 Veh Miles</v>
      </c>
      <c r="G292" s="257"/>
      <c r="H292" s="257"/>
      <c r="I292" s="257"/>
      <c r="J292" s="257"/>
      <c r="K292" s="257"/>
      <c r="L292" s="257"/>
      <c r="M292" s="257"/>
      <c r="N292" s="257"/>
      <c r="O292" s="257"/>
      <c r="P292" s="257"/>
      <c r="Q292" s="257"/>
      <c r="R292" s="257"/>
      <c r="S292" s="257"/>
      <c r="T292" s="257"/>
      <c r="U292" s="257"/>
      <c r="V292" s="257"/>
      <c r="W292" s="257"/>
      <c r="X292" s="257"/>
      <c r="Y292" s="257"/>
      <c r="Z292" s="258"/>
      <c r="AA292" s="85"/>
      <c r="AB292" s="27"/>
      <c r="AC292" s="85"/>
      <c r="AD292" s="27"/>
      <c r="AE292" s="85"/>
      <c r="AF292" s="27"/>
      <c r="AH292" s="305"/>
    </row>
    <row r="293" spans="4:34" outlineLevel="1">
      <c r="D293" s="83" t="str">
        <f>'Line Items'!D351</f>
        <v>[Rolling Stock Line 15]</v>
      </c>
      <c r="E293" s="84"/>
      <c r="F293" s="150" t="str">
        <f t="shared" si="22"/>
        <v>000 Veh Miles</v>
      </c>
      <c r="G293" s="257"/>
      <c r="H293" s="257"/>
      <c r="I293" s="257"/>
      <c r="J293" s="257"/>
      <c r="K293" s="257"/>
      <c r="L293" s="257"/>
      <c r="M293" s="257"/>
      <c r="N293" s="257"/>
      <c r="O293" s="257"/>
      <c r="P293" s="257"/>
      <c r="Q293" s="257"/>
      <c r="R293" s="257"/>
      <c r="S293" s="257"/>
      <c r="T293" s="257"/>
      <c r="U293" s="257"/>
      <c r="V293" s="257"/>
      <c r="W293" s="257"/>
      <c r="X293" s="257"/>
      <c r="Y293" s="257"/>
      <c r="Z293" s="258"/>
      <c r="AA293" s="85"/>
      <c r="AB293" s="27"/>
      <c r="AC293" s="85"/>
      <c r="AD293" s="27"/>
      <c r="AE293" s="85"/>
      <c r="AF293" s="27"/>
      <c r="AH293" s="305"/>
    </row>
    <row r="294" spans="4:34" outlineLevel="1">
      <c r="D294" s="83" t="str">
        <f>'Line Items'!D352</f>
        <v>[Rolling Stock Line 16]</v>
      </c>
      <c r="E294" s="84"/>
      <c r="F294" s="150" t="str">
        <f t="shared" si="22"/>
        <v>000 Veh Miles</v>
      </c>
      <c r="G294" s="257"/>
      <c r="H294" s="257"/>
      <c r="I294" s="257"/>
      <c r="J294" s="257"/>
      <c r="K294" s="257"/>
      <c r="L294" s="257"/>
      <c r="M294" s="257"/>
      <c r="N294" s="257"/>
      <c r="O294" s="257"/>
      <c r="P294" s="257"/>
      <c r="Q294" s="257"/>
      <c r="R294" s="257"/>
      <c r="S294" s="257"/>
      <c r="T294" s="257"/>
      <c r="U294" s="257"/>
      <c r="V294" s="257"/>
      <c r="W294" s="257"/>
      <c r="X294" s="257"/>
      <c r="Y294" s="257"/>
      <c r="Z294" s="258"/>
      <c r="AA294" s="85"/>
      <c r="AB294" s="27"/>
      <c r="AC294" s="85"/>
      <c r="AD294" s="27"/>
      <c r="AE294" s="85"/>
      <c r="AF294" s="27"/>
      <c r="AH294" s="305"/>
    </row>
    <row r="295" spans="4:34" outlineLevel="1">
      <c r="D295" s="83" t="str">
        <f>'Line Items'!D353</f>
        <v>[Rolling Stock Line 17]</v>
      </c>
      <c r="E295" s="84"/>
      <c r="F295" s="150" t="str">
        <f t="shared" si="22"/>
        <v>000 Veh Miles</v>
      </c>
      <c r="G295" s="257"/>
      <c r="H295" s="257"/>
      <c r="I295" s="257"/>
      <c r="J295" s="257"/>
      <c r="K295" s="257"/>
      <c r="L295" s="257"/>
      <c r="M295" s="257"/>
      <c r="N295" s="257"/>
      <c r="O295" s="257"/>
      <c r="P295" s="257"/>
      <c r="Q295" s="257"/>
      <c r="R295" s="257"/>
      <c r="S295" s="257"/>
      <c r="T295" s="257"/>
      <c r="U295" s="257"/>
      <c r="V295" s="257"/>
      <c r="W295" s="257"/>
      <c r="X295" s="257"/>
      <c r="Y295" s="257"/>
      <c r="Z295" s="258"/>
      <c r="AA295" s="85"/>
      <c r="AB295" s="27"/>
      <c r="AC295" s="85"/>
      <c r="AD295" s="27"/>
      <c r="AE295" s="85"/>
      <c r="AF295" s="27"/>
      <c r="AH295" s="305"/>
    </row>
    <row r="296" spans="4:34" outlineLevel="1">
      <c r="D296" s="83" t="str">
        <f>'Line Items'!D354</f>
        <v>[Rolling Stock Line 18]</v>
      </c>
      <c r="E296" s="84"/>
      <c r="F296" s="150" t="str">
        <f t="shared" si="22"/>
        <v>000 Veh Miles</v>
      </c>
      <c r="G296" s="257"/>
      <c r="H296" s="257"/>
      <c r="I296" s="257"/>
      <c r="J296" s="257"/>
      <c r="K296" s="257"/>
      <c r="L296" s="257"/>
      <c r="M296" s="257"/>
      <c r="N296" s="257"/>
      <c r="O296" s="257"/>
      <c r="P296" s="257"/>
      <c r="Q296" s="257"/>
      <c r="R296" s="257"/>
      <c r="S296" s="257"/>
      <c r="T296" s="257"/>
      <c r="U296" s="257"/>
      <c r="V296" s="257"/>
      <c r="W296" s="257"/>
      <c r="X296" s="257"/>
      <c r="Y296" s="257"/>
      <c r="Z296" s="258"/>
      <c r="AA296" s="85"/>
      <c r="AB296" s="27"/>
      <c r="AC296" s="85"/>
      <c r="AD296" s="27"/>
      <c r="AE296" s="85"/>
      <c r="AF296" s="27"/>
      <c r="AH296" s="305"/>
    </row>
    <row r="297" spans="4:34" outlineLevel="1">
      <c r="D297" s="83" t="str">
        <f>'Line Items'!D355</f>
        <v>[Rolling Stock Line 19]</v>
      </c>
      <c r="E297" s="84"/>
      <c r="F297" s="150" t="str">
        <f t="shared" si="22"/>
        <v>000 Veh Miles</v>
      </c>
      <c r="G297" s="257"/>
      <c r="H297" s="257"/>
      <c r="I297" s="257"/>
      <c r="J297" s="257"/>
      <c r="K297" s="257"/>
      <c r="L297" s="257"/>
      <c r="M297" s="257"/>
      <c r="N297" s="257"/>
      <c r="O297" s="257"/>
      <c r="P297" s="257"/>
      <c r="Q297" s="257"/>
      <c r="R297" s="257"/>
      <c r="S297" s="257"/>
      <c r="T297" s="257"/>
      <c r="U297" s="257"/>
      <c r="V297" s="257"/>
      <c r="W297" s="257"/>
      <c r="X297" s="257"/>
      <c r="Y297" s="257"/>
      <c r="Z297" s="258"/>
      <c r="AA297" s="85"/>
      <c r="AB297" s="27"/>
      <c r="AC297" s="85"/>
      <c r="AD297" s="27"/>
      <c r="AE297" s="85"/>
      <c r="AF297" s="27"/>
      <c r="AH297" s="305"/>
    </row>
    <row r="298" spans="4:34" outlineLevel="1">
      <c r="D298" s="83" t="str">
        <f>'Line Items'!D356</f>
        <v>[Rolling Stock Line 20]</v>
      </c>
      <c r="E298" s="84"/>
      <c r="F298" s="150" t="str">
        <f t="shared" si="22"/>
        <v>000 Veh Miles</v>
      </c>
      <c r="G298" s="257"/>
      <c r="H298" s="257"/>
      <c r="I298" s="257"/>
      <c r="J298" s="257"/>
      <c r="K298" s="257"/>
      <c r="L298" s="257"/>
      <c r="M298" s="257"/>
      <c r="N298" s="257"/>
      <c r="O298" s="257"/>
      <c r="P298" s="257"/>
      <c r="Q298" s="257"/>
      <c r="R298" s="257"/>
      <c r="S298" s="257"/>
      <c r="T298" s="257"/>
      <c r="U298" s="257"/>
      <c r="V298" s="257"/>
      <c r="W298" s="257"/>
      <c r="X298" s="257"/>
      <c r="Y298" s="257"/>
      <c r="Z298" s="258"/>
      <c r="AA298" s="85"/>
      <c r="AB298" s="27"/>
      <c r="AC298" s="85"/>
      <c r="AD298" s="27"/>
      <c r="AE298" s="85"/>
      <c r="AF298" s="27"/>
      <c r="AH298" s="305"/>
    </row>
    <row r="299" spans="4:34" outlineLevel="1">
      <c r="D299" s="83" t="str">
        <f>'Line Items'!D357</f>
        <v>[Rolling Stock Line 21]</v>
      </c>
      <c r="E299" s="84"/>
      <c r="F299" s="150" t="str">
        <f t="shared" si="22"/>
        <v>000 Veh Miles</v>
      </c>
      <c r="G299" s="257"/>
      <c r="H299" s="257"/>
      <c r="I299" s="257"/>
      <c r="J299" s="257"/>
      <c r="K299" s="257"/>
      <c r="L299" s="257"/>
      <c r="M299" s="257"/>
      <c r="N299" s="257"/>
      <c r="O299" s="257"/>
      <c r="P299" s="257"/>
      <c r="Q299" s="257"/>
      <c r="R299" s="257"/>
      <c r="S299" s="257"/>
      <c r="T299" s="257"/>
      <c r="U299" s="257"/>
      <c r="V299" s="257"/>
      <c r="W299" s="257"/>
      <c r="X299" s="257"/>
      <c r="Y299" s="257"/>
      <c r="Z299" s="258"/>
      <c r="AA299" s="85"/>
      <c r="AB299" s="27"/>
      <c r="AC299" s="85"/>
      <c r="AD299" s="27"/>
      <c r="AE299" s="85"/>
      <c r="AF299" s="27"/>
      <c r="AH299" s="305"/>
    </row>
    <row r="300" spans="4:34" outlineLevel="1">
      <c r="D300" s="83" t="str">
        <f>'Line Items'!D358</f>
        <v>[Rolling Stock Line 22]</v>
      </c>
      <c r="E300" s="84"/>
      <c r="F300" s="150" t="str">
        <f t="shared" si="22"/>
        <v>000 Veh Miles</v>
      </c>
      <c r="G300" s="257"/>
      <c r="H300" s="257"/>
      <c r="I300" s="257"/>
      <c r="J300" s="257"/>
      <c r="K300" s="257"/>
      <c r="L300" s="257"/>
      <c r="M300" s="257"/>
      <c r="N300" s="257"/>
      <c r="O300" s="257"/>
      <c r="P300" s="257"/>
      <c r="Q300" s="257"/>
      <c r="R300" s="257"/>
      <c r="S300" s="257"/>
      <c r="T300" s="257"/>
      <c r="U300" s="257"/>
      <c r="V300" s="257"/>
      <c r="W300" s="257"/>
      <c r="X300" s="257"/>
      <c r="Y300" s="257"/>
      <c r="Z300" s="258"/>
      <c r="AA300" s="85"/>
      <c r="AB300" s="27"/>
      <c r="AC300" s="85"/>
      <c r="AD300" s="27"/>
      <c r="AE300" s="85"/>
      <c r="AF300" s="27"/>
      <c r="AH300" s="305"/>
    </row>
    <row r="301" spans="4:34" outlineLevel="1">
      <c r="D301" s="83" t="str">
        <f>'Line Items'!D359</f>
        <v>[Rolling Stock Line 23]</v>
      </c>
      <c r="E301" s="84"/>
      <c r="F301" s="150" t="str">
        <f t="shared" si="22"/>
        <v>000 Veh Miles</v>
      </c>
      <c r="G301" s="257"/>
      <c r="H301" s="257"/>
      <c r="I301" s="257"/>
      <c r="J301" s="257"/>
      <c r="K301" s="257"/>
      <c r="L301" s="257"/>
      <c r="M301" s="257"/>
      <c r="N301" s="257"/>
      <c r="O301" s="257"/>
      <c r="P301" s="257"/>
      <c r="Q301" s="257"/>
      <c r="R301" s="257"/>
      <c r="S301" s="257"/>
      <c r="T301" s="257"/>
      <c r="U301" s="257"/>
      <c r="V301" s="257"/>
      <c r="W301" s="257"/>
      <c r="X301" s="257"/>
      <c r="Y301" s="257"/>
      <c r="Z301" s="258"/>
      <c r="AA301" s="85"/>
      <c r="AB301" s="27"/>
      <c r="AC301" s="85"/>
      <c r="AD301" s="27"/>
      <c r="AE301" s="85"/>
      <c r="AF301" s="27"/>
      <c r="AH301" s="305"/>
    </row>
    <row r="302" spans="4:34" outlineLevel="1">
      <c r="D302" s="83" t="str">
        <f>'Line Items'!D360</f>
        <v>[Rolling Stock Line 24]</v>
      </c>
      <c r="E302" s="84"/>
      <c r="F302" s="150" t="str">
        <f t="shared" si="22"/>
        <v>000 Veh Miles</v>
      </c>
      <c r="G302" s="257"/>
      <c r="H302" s="257"/>
      <c r="I302" s="257"/>
      <c r="J302" s="257"/>
      <c r="K302" s="257"/>
      <c r="L302" s="257"/>
      <c r="M302" s="257"/>
      <c r="N302" s="257"/>
      <c r="O302" s="257"/>
      <c r="P302" s="257"/>
      <c r="Q302" s="257"/>
      <c r="R302" s="257"/>
      <c r="S302" s="257"/>
      <c r="T302" s="257"/>
      <c r="U302" s="257"/>
      <c r="V302" s="257"/>
      <c r="W302" s="257"/>
      <c r="X302" s="257"/>
      <c r="Y302" s="257"/>
      <c r="Z302" s="258"/>
      <c r="AA302" s="85"/>
      <c r="AB302" s="27"/>
      <c r="AC302" s="85"/>
      <c r="AD302" s="27"/>
      <c r="AE302" s="85"/>
      <c r="AF302" s="27"/>
      <c r="AH302" s="305"/>
    </row>
    <row r="303" spans="4:34" outlineLevel="1">
      <c r="D303" s="83" t="str">
        <f>'Line Items'!D361</f>
        <v>[Rolling Stock Line 25]</v>
      </c>
      <c r="E303" s="84"/>
      <c r="F303" s="150" t="str">
        <f t="shared" si="22"/>
        <v>000 Veh Miles</v>
      </c>
      <c r="G303" s="257"/>
      <c r="H303" s="257"/>
      <c r="I303" s="257"/>
      <c r="J303" s="257"/>
      <c r="K303" s="257"/>
      <c r="L303" s="257"/>
      <c r="M303" s="257"/>
      <c r="N303" s="257"/>
      <c r="O303" s="257"/>
      <c r="P303" s="257"/>
      <c r="Q303" s="257"/>
      <c r="R303" s="257"/>
      <c r="S303" s="257"/>
      <c r="T303" s="257"/>
      <c r="U303" s="257"/>
      <c r="V303" s="257"/>
      <c r="W303" s="257"/>
      <c r="X303" s="257"/>
      <c r="Y303" s="257"/>
      <c r="Z303" s="258"/>
      <c r="AA303" s="85"/>
      <c r="AB303" s="27"/>
      <c r="AC303" s="85"/>
      <c r="AD303" s="27"/>
      <c r="AE303" s="85"/>
      <c r="AF303" s="27"/>
      <c r="AH303" s="305"/>
    </row>
    <row r="304" spans="4:34" outlineLevel="1">
      <c r="D304" s="83" t="str">
        <f>'Line Items'!D362</f>
        <v>[Rolling Stock Line 26]</v>
      </c>
      <c r="E304" s="84"/>
      <c r="F304" s="150" t="str">
        <f t="shared" si="22"/>
        <v>000 Veh Miles</v>
      </c>
      <c r="G304" s="257"/>
      <c r="H304" s="257"/>
      <c r="I304" s="257"/>
      <c r="J304" s="257"/>
      <c r="K304" s="257"/>
      <c r="L304" s="257"/>
      <c r="M304" s="257"/>
      <c r="N304" s="257"/>
      <c r="O304" s="257"/>
      <c r="P304" s="257"/>
      <c r="Q304" s="257"/>
      <c r="R304" s="257"/>
      <c r="S304" s="257"/>
      <c r="T304" s="257"/>
      <c r="U304" s="257"/>
      <c r="V304" s="257"/>
      <c r="W304" s="257"/>
      <c r="X304" s="257"/>
      <c r="Y304" s="257"/>
      <c r="Z304" s="258"/>
      <c r="AA304" s="85"/>
      <c r="AB304" s="27"/>
      <c r="AC304" s="85"/>
      <c r="AD304" s="27"/>
      <c r="AE304" s="85"/>
      <c r="AF304" s="27"/>
      <c r="AH304" s="305"/>
    </row>
    <row r="305" spans="3:34" outlineLevel="1">
      <c r="D305" s="83" t="str">
        <f>'Line Items'!D363</f>
        <v>[Rolling Stock Line 27]</v>
      </c>
      <c r="E305" s="84"/>
      <c r="F305" s="150" t="str">
        <f t="shared" si="22"/>
        <v>000 Veh Miles</v>
      </c>
      <c r="G305" s="257"/>
      <c r="H305" s="257"/>
      <c r="I305" s="257"/>
      <c r="J305" s="257"/>
      <c r="K305" s="257"/>
      <c r="L305" s="257"/>
      <c r="M305" s="257"/>
      <c r="N305" s="257"/>
      <c r="O305" s="257"/>
      <c r="P305" s="257"/>
      <c r="Q305" s="257"/>
      <c r="R305" s="257"/>
      <c r="S305" s="257"/>
      <c r="T305" s="257"/>
      <c r="U305" s="257"/>
      <c r="V305" s="257"/>
      <c r="W305" s="257"/>
      <c r="X305" s="257"/>
      <c r="Y305" s="257"/>
      <c r="Z305" s="258"/>
      <c r="AA305" s="85"/>
      <c r="AB305" s="27"/>
      <c r="AC305" s="85"/>
      <c r="AD305" s="27"/>
      <c r="AE305" s="85"/>
      <c r="AF305" s="27"/>
      <c r="AH305" s="305"/>
    </row>
    <row r="306" spans="3:34" outlineLevel="1">
      <c r="D306" s="83" t="str">
        <f>'Line Items'!D364</f>
        <v>[Rolling Stock Line 28]</v>
      </c>
      <c r="E306" s="84"/>
      <c r="F306" s="150" t="str">
        <f t="shared" si="22"/>
        <v>000 Veh Miles</v>
      </c>
      <c r="G306" s="257"/>
      <c r="H306" s="257"/>
      <c r="I306" s="257"/>
      <c r="J306" s="257"/>
      <c r="K306" s="257"/>
      <c r="L306" s="257"/>
      <c r="M306" s="257"/>
      <c r="N306" s="257"/>
      <c r="O306" s="257"/>
      <c r="P306" s="257"/>
      <c r="Q306" s="257"/>
      <c r="R306" s="257"/>
      <c r="S306" s="257"/>
      <c r="T306" s="257"/>
      <c r="U306" s="257"/>
      <c r="V306" s="257"/>
      <c r="W306" s="257"/>
      <c r="X306" s="257"/>
      <c r="Y306" s="257"/>
      <c r="Z306" s="258"/>
      <c r="AA306" s="85"/>
      <c r="AB306" s="27"/>
      <c r="AC306" s="85"/>
      <c r="AD306" s="27"/>
      <c r="AE306" s="85"/>
      <c r="AF306" s="27"/>
      <c r="AH306" s="305"/>
    </row>
    <row r="307" spans="3:34" outlineLevel="1">
      <c r="D307" s="83" t="str">
        <f>'Line Items'!D365</f>
        <v>[Rolling Stock Line 29]</v>
      </c>
      <c r="E307" s="84"/>
      <c r="F307" s="150" t="str">
        <f t="shared" si="22"/>
        <v>000 Veh Miles</v>
      </c>
      <c r="G307" s="257"/>
      <c r="H307" s="257"/>
      <c r="I307" s="257"/>
      <c r="J307" s="257"/>
      <c r="K307" s="257"/>
      <c r="L307" s="257"/>
      <c r="M307" s="257"/>
      <c r="N307" s="257"/>
      <c r="O307" s="257"/>
      <c r="P307" s="257"/>
      <c r="Q307" s="257"/>
      <c r="R307" s="257"/>
      <c r="S307" s="257"/>
      <c r="T307" s="257"/>
      <c r="U307" s="257"/>
      <c r="V307" s="257"/>
      <c r="W307" s="257"/>
      <c r="X307" s="257"/>
      <c r="Y307" s="257"/>
      <c r="Z307" s="258"/>
      <c r="AA307" s="85"/>
      <c r="AB307" s="27"/>
      <c r="AC307" s="85"/>
      <c r="AD307" s="27"/>
      <c r="AE307" s="85"/>
      <c r="AF307" s="27"/>
      <c r="AH307" s="305"/>
    </row>
    <row r="308" spans="3:34" outlineLevel="1">
      <c r="D308" s="83" t="str">
        <f>'Line Items'!D366</f>
        <v>[Rolling Stock Line 30]</v>
      </c>
      <c r="E308" s="84"/>
      <c r="F308" s="150" t="str">
        <f t="shared" si="22"/>
        <v>000 Veh Miles</v>
      </c>
      <c r="G308" s="257"/>
      <c r="H308" s="257"/>
      <c r="I308" s="257"/>
      <c r="J308" s="257"/>
      <c r="K308" s="257"/>
      <c r="L308" s="257"/>
      <c r="M308" s="257"/>
      <c r="N308" s="257"/>
      <c r="O308" s="257"/>
      <c r="P308" s="257"/>
      <c r="Q308" s="257"/>
      <c r="R308" s="257"/>
      <c r="S308" s="257"/>
      <c r="T308" s="257"/>
      <c r="U308" s="257"/>
      <c r="V308" s="257"/>
      <c r="W308" s="257"/>
      <c r="X308" s="257"/>
      <c r="Y308" s="257"/>
      <c r="Z308" s="258"/>
      <c r="AA308" s="85"/>
      <c r="AB308" s="27"/>
      <c r="AC308" s="85"/>
      <c r="AD308" s="27"/>
      <c r="AE308" s="85"/>
      <c r="AF308" s="27"/>
      <c r="AH308" s="305"/>
    </row>
    <row r="309" spans="3:34" outlineLevel="1">
      <c r="D309" s="83" t="str">
        <f>'Line Items'!D367</f>
        <v>[Rolling Stock Line 31]</v>
      </c>
      <c r="E309" s="84"/>
      <c r="F309" s="150" t="str">
        <f t="shared" si="22"/>
        <v>000 Veh Miles</v>
      </c>
      <c r="G309" s="257"/>
      <c r="H309" s="257"/>
      <c r="I309" s="257"/>
      <c r="J309" s="257"/>
      <c r="K309" s="257"/>
      <c r="L309" s="257"/>
      <c r="M309" s="257"/>
      <c r="N309" s="257"/>
      <c r="O309" s="257"/>
      <c r="P309" s="257"/>
      <c r="Q309" s="257"/>
      <c r="R309" s="257"/>
      <c r="S309" s="257"/>
      <c r="T309" s="257"/>
      <c r="U309" s="257"/>
      <c r="V309" s="257"/>
      <c r="W309" s="257"/>
      <c r="X309" s="257"/>
      <c r="Y309" s="257"/>
      <c r="Z309" s="258"/>
      <c r="AA309" s="85"/>
      <c r="AB309" s="27"/>
      <c r="AC309" s="85"/>
      <c r="AD309" s="27"/>
      <c r="AE309" s="85"/>
      <c r="AF309" s="27"/>
      <c r="AH309" s="305"/>
    </row>
    <row r="310" spans="3:34" outlineLevel="1">
      <c r="D310" s="108" t="str">
        <f>'Line Items'!D368</f>
        <v>[Rolling Stock Line 32]</v>
      </c>
      <c r="E310" s="110"/>
      <c r="F310" s="164" t="str">
        <f t="shared" si="22"/>
        <v>000 Veh Miles</v>
      </c>
      <c r="G310" s="260"/>
      <c r="H310" s="260"/>
      <c r="I310" s="260"/>
      <c r="J310" s="260"/>
      <c r="K310" s="260"/>
      <c r="L310" s="260"/>
      <c r="M310" s="260"/>
      <c r="N310" s="260"/>
      <c r="O310" s="260"/>
      <c r="P310" s="260"/>
      <c r="Q310" s="260"/>
      <c r="R310" s="260"/>
      <c r="S310" s="260"/>
      <c r="T310" s="260"/>
      <c r="U310" s="260"/>
      <c r="V310" s="260"/>
      <c r="W310" s="260"/>
      <c r="X310" s="260"/>
      <c r="Y310" s="260"/>
      <c r="Z310" s="261"/>
      <c r="AA310" s="85"/>
      <c r="AB310" s="29"/>
      <c r="AC310" s="85"/>
      <c r="AD310" s="29"/>
      <c r="AE310" s="85"/>
      <c r="AF310" s="29"/>
      <c r="AH310" s="306"/>
    </row>
    <row r="311" spans="3:34" outlineLevel="1">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row>
    <row r="312" spans="3:34" outlineLevel="1">
      <c r="D312" s="262" t="str">
        <f>"Total "&amp;C278</f>
        <v>Total Loaded Vehicle Mileage</v>
      </c>
      <c r="E312" s="263"/>
      <c r="F312" s="264" t="str">
        <f>F310</f>
        <v>000 Veh Miles</v>
      </c>
      <c r="G312" s="265">
        <f t="shared" ref="G312:Z312" si="23">SUM(G279:G310)</f>
        <v>0</v>
      </c>
      <c r="H312" s="265">
        <f t="shared" si="23"/>
        <v>0</v>
      </c>
      <c r="I312" s="265">
        <f t="shared" si="23"/>
        <v>0</v>
      </c>
      <c r="J312" s="265">
        <f t="shared" si="23"/>
        <v>0</v>
      </c>
      <c r="K312" s="265">
        <f t="shared" si="23"/>
        <v>0</v>
      </c>
      <c r="L312" s="265">
        <f t="shared" si="23"/>
        <v>0</v>
      </c>
      <c r="M312" s="265">
        <f t="shared" si="23"/>
        <v>0</v>
      </c>
      <c r="N312" s="265">
        <f t="shared" si="23"/>
        <v>0</v>
      </c>
      <c r="O312" s="265">
        <f t="shared" si="23"/>
        <v>0</v>
      </c>
      <c r="P312" s="265">
        <f t="shared" si="23"/>
        <v>0</v>
      </c>
      <c r="Q312" s="265">
        <f t="shared" si="23"/>
        <v>0</v>
      </c>
      <c r="R312" s="265">
        <f t="shared" si="23"/>
        <v>0</v>
      </c>
      <c r="S312" s="265">
        <f t="shared" si="23"/>
        <v>0</v>
      </c>
      <c r="T312" s="265">
        <f t="shared" si="23"/>
        <v>0</v>
      </c>
      <c r="U312" s="265">
        <f t="shared" si="23"/>
        <v>0</v>
      </c>
      <c r="V312" s="265">
        <f t="shared" si="23"/>
        <v>0</v>
      </c>
      <c r="W312" s="265">
        <f t="shared" si="23"/>
        <v>0</v>
      </c>
      <c r="X312" s="265">
        <f t="shared" si="23"/>
        <v>0</v>
      </c>
      <c r="Y312" s="265">
        <f t="shared" si="23"/>
        <v>0</v>
      </c>
      <c r="Z312" s="266">
        <f t="shared" si="23"/>
        <v>0</v>
      </c>
      <c r="AA312" s="85"/>
      <c r="AB312" s="267">
        <f>SUM(AB279:AB310)</f>
        <v>0</v>
      </c>
      <c r="AC312" s="85"/>
      <c r="AD312" s="267">
        <f>SUM(AD279:AD310)</f>
        <v>0</v>
      </c>
      <c r="AE312" s="85"/>
      <c r="AF312" s="267">
        <f>SUM(AF279:AF310)</f>
        <v>0</v>
      </c>
      <c r="AH312" s="268"/>
    </row>
    <row r="313" spans="3:34" outlineLevel="1">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row>
    <row r="314" spans="3:34" outlineLevel="1">
      <c r="C314" s="204" t="s">
        <v>952</v>
      </c>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row>
    <row r="315" spans="3:34" outlineLevel="1">
      <c r="D315" s="235" t="str">
        <f>'Line Items'!D337</f>
        <v>Class 450 (Desiros - Suburban)</v>
      </c>
      <c r="E315" s="251"/>
      <c r="F315" s="252" t="s">
        <v>953</v>
      </c>
      <c r="G315" s="253"/>
      <c r="H315" s="253"/>
      <c r="I315" s="253"/>
      <c r="J315" s="253"/>
      <c r="K315" s="253"/>
      <c r="L315" s="253"/>
      <c r="M315" s="253"/>
      <c r="N315" s="253"/>
      <c r="O315" s="253"/>
      <c r="P315" s="253"/>
      <c r="Q315" s="253"/>
      <c r="R315" s="253"/>
      <c r="S315" s="253"/>
      <c r="T315" s="253"/>
      <c r="U315" s="253"/>
      <c r="V315" s="253"/>
      <c r="W315" s="253"/>
      <c r="X315" s="253"/>
      <c r="Y315" s="253"/>
      <c r="Z315" s="254"/>
      <c r="AA315" s="85"/>
      <c r="AB315" s="255"/>
      <c r="AC315" s="85"/>
      <c r="AD315" s="255"/>
      <c r="AE315" s="85"/>
      <c r="AF315" s="255"/>
      <c r="AH315" s="291"/>
    </row>
    <row r="316" spans="3:34" outlineLevel="1">
      <c r="D316" s="83" t="str">
        <f>'Line Items'!D338</f>
        <v>Class 444 (Desiros - Mainline)</v>
      </c>
      <c r="E316" s="84"/>
      <c r="F316" s="150" t="str">
        <f t="shared" ref="F316:F346" si="24">F315</f>
        <v>000 Unit Miles</v>
      </c>
      <c r="G316" s="257"/>
      <c r="H316" s="257"/>
      <c r="I316" s="257"/>
      <c r="J316" s="257"/>
      <c r="K316" s="257"/>
      <c r="L316" s="257"/>
      <c r="M316" s="257"/>
      <c r="N316" s="257"/>
      <c r="O316" s="257"/>
      <c r="P316" s="257"/>
      <c r="Q316" s="257"/>
      <c r="R316" s="257"/>
      <c r="S316" s="257"/>
      <c r="T316" s="257"/>
      <c r="U316" s="257"/>
      <c r="V316" s="257"/>
      <c r="W316" s="257"/>
      <c r="X316" s="257"/>
      <c r="Y316" s="257"/>
      <c r="Z316" s="258"/>
      <c r="AA316" s="85"/>
      <c r="AB316" s="27"/>
      <c r="AC316" s="85"/>
      <c r="AD316" s="27"/>
      <c r="AE316" s="85"/>
      <c r="AF316" s="27"/>
      <c r="AH316" s="287"/>
    </row>
    <row r="317" spans="3:34" outlineLevel="1">
      <c r="D317" s="83" t="str">
        <f>'Line Items'!D339</f>
        <v>Class 455</v>
      </c>
      <c r="E317" s="84"/>
      <c r="F317" s="150" t="str">
        <f t="shared" si="24"/>
        <v>000 Unit Miles</v>
      </c>
      <c r="G317" s="257"/>
      <c r="H317" s="257"/>
      <c r="I317" s="257"/>
      <c r="J317" s="257"/>
      <c r="K317" s="257"/>
      <c r="L317" s="257"/>
      <c r="M317" s="257"/>
      <c r="N317" s="257"/>
      <c r="O317" s="257"/>
      <c r="P317" s="257"/>
      <c r="Q317" s="257"/>
      <c r="R317" s="257"/>
      <c r="S317" s="257"/>
      <c r="T317" s="257"/>
      <c r="U317" s="257"/>
      <c r="V317" s="257"/>
      <c r="W317" s="257"/>
      <c r="X317" s="257"/>
      <c r="Y317" s="257"/>
      <c r="Z317" s="258"/>
      <c r="AA317" s="85"/>
      <c r="AB317" s="27"/>
      <c r="AC317" s="85"/>
      <c r="AD317" s="27"/>
      <c r="AE317" s="85"/>
      <c r="AF317" s="27"/>
      <c r="AH317" s="287"/>
    </row>
    <row r="318" spans="3:34" outlineLevel="1">
      <c r="D318" s="83" t="str">
        <f>'Line Items'!D340</f>
        <v>Class 158</v>
      </c>
      <c r="E318" s="84"/>
      <c r="F318" s="150" t="str">
        <f t="shared" si="24"/>
        <v>000 Unit Miles</v>
      </c>
      <c r="G318" s="257"/>
      <c r="H318" s="257"/>
      <c r="I318" s="257"/>
      <c r="J318" s="257"/>
      <c r="K318" s="257"/>
      <c r="L318" s="257"/>
      <c r="M318" s="257"/>
      <c r="N318" s="257"/>
      <c r="O318" s="257"/>
      <c r="P318" s="257"/>
      <c r="Q318" s="257"/>
      <c r="R318" s="257"/>
      <c r="S318" s="257"/>
      <c r="T318" s="257"/>
      <c r="U318" s="257"/>
      <c r="V318" s="257"/>
      <c r="W318" s="257"/>
      <c r="X318" s="257"/>
      <c r="Y318" s="257"/>
      <c r="Z318" s="258"/>
      <c r="AA318" s="85"/>
      <c r="AB318" s="27"/>
      <c r="AC318" s="85"/>
      <c r="AD318" s="27"/>
      <c r="AE318" s="85"/>
      <c r="AF318" s="27"/>
      <c r="AH318" s="287"/>
    </row>
    <row r="319" spans="3:34" outlineLevel="1">
      <c r="D319" s="83" t="str">
        <f>'Line Items'!D341</f>
        <v>Class 159/0</v>
      </c>
      <c r="E319" s="84"/>
      <c r="F319" s="150" t="str">
        <f t="shared" si="24"/>
        <v>000 Unit Miles</v>
      </c>
      <c r="G319" s="257"/>
      <c r="H319" s="257"/>
      <c r="I319" s="257"/>
      <c r="J319" s="257"/>
      <c r="K319" s="257"/>
      <c r="L319" s="257"/>
      <c r="M319" s="257"/>
      <c r="N319" s="257"/>
      <c r="O319" s="257"/>
      <c r="P319" s="257"/>
      <c r="Q319" s="257"/>
      <c r="R319" s="257"/>
      <c r="S319" s="257"/>
      <c r="T319" s="257"/>
      <c r="U319" s="257"/>
      <c r="V319" s="257"/>
      <c r="W319" s="257"/>
      <c r="X319" s="257"/>
      <c r="Y319" s="257"/>
      <c r="Z319" s="258"/>
      <c r="AA319" s="85"/>
      <c r="AB319" s="27"/>
      <c r="AC319" s="85"/>
      <c r="AD319" s="27"/>
      <c r="AE319" s="85"/>
      <c r="AF319" s="27"/>
      <c r="AH319" s="287"/>
    </row>
    <row r="320" spans="3:34" outlineLevel="1">
      <c r="D320" s="83" t="str">
        <f>'Line Items'!D342</f>
        <v>Class 159/1</v>
      </c>
      <c r="E320" s="84"/>
      <c r="F320" s="150" t="str">
        <f t="shared" si="24"/>
        <v>000 Unit Miles</v>
      </c>
      <c r="G320" s="257"/>
      <c r="H320" s="257"/>
      <c r="I320" s="257"/>
      <c r="J320" s="257"/>
      <c r="K320" s="257"/>
      <c r="L320" s="257"/>
      <c r="M320" s="257"/>
      <c r="N320" s="257"/>
      <c r="O320" s="257"/>
      <c r="P320" s="257"/>
      <c r="Q320" s="257"/>
      <c r="R320" s="257"/>
      <c r="S320" s="257"/>
      <c r="T320" s="257"/>
      <c r="U320" s="257"/>
      <c r="V320" s="257"/>
      <c r="W320" s="257"/>
      <c r="X320" s="257"/>
      <c r="Y320" s="257"/>
      <c r="Z320" s="258"/>
      <c r="AA320" s="85"/>
      <c r="AB320" s="27"/>
      <c r="AC320" s="85"/>
      <c r="AD320" s="27"/>
      <c r="AE320" s="85"/>
      <c r="AF320" s="27"/>
      <c r="AH320" s="287"/>
    </row>
    <row r="321" spans="4:34" outlineLevel="1">
      <c r="D321" s="83" t="str">
        <f>'Line Items'!D343</f>
        <v>Class 458</v>
      </c>
      <c r="E321" s="84"/>
      <c r="F321" s="150" t="str">
        <f t="shared" si="24"/>
        <v>000 Unit Miles</v>
      </c>
      <c r="G321" s="257"/>
      <c r="H321" s="257"/>
      <c r="I321" s="257"/>
      <c r="J321" s="257"/>
      <c r="K321" s="257"/>
      <c r="L321" s="257"/>
      <c r="M321" s="257"/>
      <c r="N321" s="257"/>
      <c r="O321" s="257"/>
      <c r="P321" s="257"/>
      <c r="Q321" s="257"/>
      <c r="R321" s="257"/>
      <c r="S321" s="257"/>
      <c r="T321" s="257"/>
      <c r="U321" s="257"/>
      <c r="V321" s="257"/>
      <c r="W321" s="257"/>
      <c r="X321" s="257"/>
      <c r="Y321" s="257"/>
      <c r="Z321" s="258"/>
      <c r="AA321" s="85"/>
      <c r="AB321" s="27"/>
      <c r="AC321" s="85"/>
      <c r="AD321" s="27"/>
      <c r="AE321" s="85"/>
      <c r="AF321" s="27"/>
      <c r="AH321" s="287"/>
    </row>
    <row r="322" spans="4:34" outlineLevel="1">
      <c r="D322" s="83" t="str">
        <f>'Line Items'!D344</f>
        <v>Class 456</v>
      </c>
      <c r="E322" s="84"/>
      <c r="F322" s="150" t="str">
        <f t="shared" si="24"/>
        <v>000 Unit Miles</v>
      </c>
      <c r="G322" s="257"/>
      <c r="H322" s="257"/>
      <c r="I322" s="257"/>
      <c r="J322" s="257"/>
      <c r="K322" s="257"/>
      <c r="L322" s="257"/>
      <c r="M322" s="257"/>
      <c r="N322" s="257"/>
      <c r="O322" s="257"/>
      <c r="P322" s="257"/>
      <c r="Q322" s="257"/>
      <c r="R322" s="257"/>
      <c r="S322" s="257"/>
      <c r="T322" s="257"/>
      <c r="U322" s="257"/>
      <c r="V322" s="257"/>
      <c r="W322" s="257"/>
      <c r="X322" s="257"/>
      <c r="Y322" s="257"/>
      <c r="Z322" s="258"/>
      <c r="AA322" s="85"/>
      <c r="AB322" s="27"/>
      <c r="AC322" s="85"/>
      <c r="AD322" s="27"/>
      <c r="AE322" s="85"/>
      <c r="AF322" s="27"/>
      <c r="AH322" s="287"/>
    </row>
    <row r="323" spans="4:34" outlineLevel="1">
      <c r="D323" s="83" t="str">
        <f>'Line Items'!D345</f>
        <v>Class 458/5</v>
      </c>
      <c r="E323" s="84"/>
      <c r="F323" s="150" t="str">
        <f t="shared" si="24"/>
        <v>000 Unit Miles</v>
      </c>
      <c r="G323" s="257"/>
      <c r="H323" s="257"/>
      <c r="I323" s="257"/>
      <c r="J323" s="257"/>
      <c r="K323" s="257"/>
      <c r="L323" s="257"/>
      <c r="M323" s="257"/>
      <c r="N323" s="257"/>
      <c r="O323" s="257"/>
      <c r="P323" s="257"/>
      <c r="Q323" s="257"/>
      <c r="R323" s="257"/>
      <c r="S323" s="257"/>
      <c r="T323" s="257"/>
      <c r="U323" s="257"/>
      <c r="V323" s="257"/>
      <c r="W323" s="257"/>
      <c r="X323" s="257"/>
      <c r="Y323" s="257"/>
      <c r="Z323" s="258"/>
      <c r="AA323" s="85"/>
      <c r="AB323" s="27"/>
      <c r="AC323" s="85"/>
      <c r="AD323" s="27"/>
      <c r="AE323" s="85"/>
      <c r="AF323" s="27"/>
      <c r="AH323" s="287"/>
    </row>
    <row r="324" spans="4:34" outlineLevel="1">
      <c r="D324" s="83" t="str">
        <f>'Line Items'!D346</f>
        <v>Class 707</v>
      </c>
      <c r="E324" s="84"/>
      <c r="F324" s="150" t="str">
        <f t="shared" si="24"/>
        <v>000 Unit Miles</v>
      </c>
      <c r="G324" s="257"/>
      <c r="H324" s="257"/>
      <c r="I324" s="257"/>
      <c r="J324" s="257"/>
      <c r="K324" s="257"/>
      <c r="L324" s="257"/>
      <c r="M324" s="257"/>
      <c r="N324" s="257"/>
      <c r="O324" s="257"/>
      <c r="P324" s="257"/>
      <c r="Q324" s="257"/>
      <c r="R324" s="257"/>
      <c r="S324" s="257"/>
      <c r="T324" s="257"/>
      <c r="U324" s="257"/>
      <c r="V324" s="257"/>
      <c r="W324" s="257"/>
      <c r="X324" s="257"/>
      <c r="Y324" s="257"/>
      <c r="Z324" s="258"/>
      <c r="AA324" s="85"/>
      <c r="AB324" s="27"/>
      <c r="AC324" s="85"/>
      <c r="AD324" s="27"/>
      <c r="AE324" s="85"/>
      <c r="AF324" s="27"/>
      <c r="AH324" s="287"/>
    </row>
    <row r="325" spans="4:34" outlineLevel="1">
      <c r="D325" s="83" t="str">
        <f>'Line Items'!D347</f>
        <v>[Rolling Stock Line 11]</v>
      </c>
      <c r="E325" s="84"/>
      <c r="F325" s="150" t="str">
        <f t="shared" si="24"/>
        <v>000 Unit Miles</v>
      </c>
      <c r="G325" s="257"/>
      <c r="H325" s="257"/>
      <c r="I325" s="257"/>
      <c r="J325" s="257"/>
      <c r="K325" s="257"/>
      <c r="L325" s="257"/>
      <c r="M325" s="257"/>
      <c r="N325" s="257"/>
      <c r="O325" s="257"/>
      <c r="P325" s="257"/>
      <c r="Q325" s="257"/>
      <c r="R325" s="257"/>
      <c r="S325" s="257"/>
      <c r="T325" s="257"/>
      <c r="U325" s="257"/>
      <c r="V325" s="257"/>
      <c r="W325" s="257"/>
      <c r="X325" s="257"/>
      <c r="Y325" s="257"/>
      <c r="Z325" s="258"/>
      <c r="AA325" s="85"/>
      <c r="AB325" s="27"/>
      <c r="AC325" s="85"/>
      <c r="AD325" s="27"/>
      <c r="AE325" s="85"/>
      <c r="AF325" s="27"/>
      <c r="AH325" s="305"/>
    </row>
    <row r="326" spans="4:34" outlineLevel="1">
      <c r="D326" s="83" t="str">
        <f>'Line Items'!D348</f>
        <v>[Rolling Stock Line 12]</v>
      </c>
      <c r="E326" s="84"/>
      <c r="F326" s="150" t="str">
        <f t="shared" si="24"/>
        <v>000 Unit Miles</v>
      </c>
      <c r="G326" s="257"/>
      <c r="H326" s="257"/>
      <c r="I326" s="257"/>
      <c r="J326" s="257"/>
      <c r="K326" s="257"/>
      <c r="L326" s="257"/>
      <c r="M326" s="257"/>
      <c r="N326" s="257"/>
      <c r="O326" s="257"/>
      <c r="P326" s="257"/>
      <c r="Q326" s="257"/>
      <c r="R326" s="257"/>
      <c r="S326" s="257"/>
      <c r="T326" s="257"/>
      <c r="U326" s="257"/>
      <c r="V326" s="257"/>
      <c r="W326" s="257"/>
      <c r="X326" s="257"/>
      <c r="Y326" s="257"/>
      <c r="Z326" s="258"/>
      <c r="AA326" s="85"/>
      <c r="AB326" s="27"/>
      <c r="AC326" s="85"/>
      <c r="AD326" s="27"/>
      <c r="AE326" s="85"/>
      <c r="AF326" s="27"/>
      <c r="AH326" s="305"/>
    </row>
    <row r="327" spans="4:34" outlineLevel="1">
      <c r="D327" s="83" t="str">
        <f>'Line Items'!D349</f>
        <v>[Rolling Stock Line 13]</v>
      </c>
      <c r="E327" s="84"/>
      <c r="F327" s="150" t="str">
        <f t="shared" si="24"/>
        <v>000 Unit Miles</v>
      </c>
      <c r="G327" s="257"/>
      <c r="H327" s="257"/>
      <c r="I327" s="257"/>
      <c r="J327" s="257"/>
      <c r="K327" s="257"/>
      <c r="L327" s="257"/>
      <c r="M327" s="257"/>
      <c r="N327" s="257"/>
      <c r="O327" s="257"/>
      <c r="P327" s="257"/>
      <c r="Q327" s="257"/>
      <c r="R327" s="257"/>
      <c r="S327" s="257"/>
      <c r="T327" s="257"/>
      <c r="U327" s="257"/>
      <c r="V327" s="257"/>
      <c r="W327" s="257"/>
      <c r="X327" s="257"/>
      <c r="Y327" s="257"/>
      <c r="Z327" s="258"/>
      <c r="AA327" s="85"/>
      <c r="AB327" s="27"/>
      <c r="AC327" s="85"/>
      <c r="AD327" s="27"/>
      <c r="AE327" s="85"/>
      <c r="AF327" s="27"/>
      <c r="AH327" s="305"/>
    </row>
    <row r="328" spans="4:34" outlineLevel="1">
      <c r="D328" s="83" t="str">
        <f>'Line Items'!D350</f>
        <v>[Rolling Stock Line 14]</v>
      </c>
      <c r="E328" s="84"/>
      <c r="F328" s="150" t="str">
        <f t="shared" si="24"/>
        <v>000 Unit Miles</v>
      </c>
      <c r="G328" s="257"/>
      <c r="H328" s="257"/>
      <c r="I328" s="257"/>
      <c r="J328" s="257"/>
      <c r="K328" s="257"/>
      <c r="L328" s="257"/>
      <c r="M328" s="257"/>
      <c r="N328" s="257"/>
      <c r="O328" s="257"/>
      <c r="P328" s="257"/>
      <c r="Q328" s="257"/>
      <c r="R328" s="257"/>
      <c r="S328" s="257"/>
      <c r="T328" s="257"/>
      <c r="U328" s="257"/>
      <c r="V328" s="257"/>
      <c r="W328" s="257"/>
      <c r="X328" s="257"/>
      <c r="Y328" s="257"/>
      <c r="Z328" s="258"/>
      <c r="AA328" s="85"/>
      <c r="AB328" s="27"/>
      <c r="AC328" s="85"/>
      <c r="AD328" s="27"/>
      <c r="AE328" s="85"/>
      <c r="AF328" s="27"/>
      <c r="AH328" s="305"/>
    </row>
    <row r="329" spans="4:34" outlineLevel="1">
      <c r="D329" s="83" t="str">
        <f>'Line Items'!D351</f>
        <v>[Rolling Stock Line 15]</v>
      </c>
      <c r="E329" s="84"/>
      <c r="F329" s="150" t="str">
        <f t="shared" si="24"/>
        <v>000 Unit Miles</v>
      </c>
      <c r="G329" s="257"/>
      <c r="H329" s="257"/>
      <c r="I329" s="257"/>
      <c r="J329" s="257"/>
      <c r="K329" s="257"/>
      <c r="L329" s="257"/>
      <c r="M329" s="257"/>
      <c r="N329" s="257"/>
      <c r="O329" s="257"/>
      <c r="P329" s="257"/>
      <c r="Q329" s="257"/>
      <c r="R329" s="257"/>
      <c r="S329" s="257"/>
      <c r="T329" s="257"/>
      <c r="U329" s="257"/>
      <c r="V329" s="257"/>
      <c r="W329" s="257"/>
      <c r="X329" s="257"/>
      <c r="Y329" s="257"/>
      <c r="Z329" s="258"/>
      <c r="AA329" s="85"/>
      <c r="AB329" s="27"/>
      <c r="AC329" s="85"/>
      <c r="AD329" s="27"/>
      <c r="AE329" s="85"/>
      <c r="AF329" s="27"/>
      <c r="AH329" s="305"/>
    </row>
    <row r="330" spans="4:34" outlineLevel="1">
      <c r="D330" s="83" t="str">
        <f>'Line Items'!D352</f>
        <v>[Rolling Stock Line 16]</v>
      </c>
      <c r="E330" s="84"/>
      <c r="F330" s="150" t="str">
        <f t="shared" si="24"/>
        <v>000 Unit Miles</v>
      </c>
      <c r="G330" s="257"/>
      <c r="H330" s="257"/>
      <c r="I330" s="257"/>
      <c r="J330" s="257"/>
      <c r="K330" s="257"/>
      <c r="L330" s="257"/>
      <c r="M330" s="257"/>
      <c r="N330" s="257"/>
      <c r="O330" s="257"/>
      <c r="P330" s="257"/>
      <c r="Q330" s="257"/>
      <c r="R330" s="257"/>
      <c r="S330" s="257"/>
      <c r="T330" s="257"/>
      <c r="U330" s="257"/>
      <c r="V330" s="257"/>
      <c r="W330" s="257"/>
      <c r="X330" s="257"/>
      <c r="Y330" s="257"/>
      <c r="Z330" s="258"/>
      <c r="AA330" s="85"/>
      <c r="AB330" s="27"/>
      <c r="AC330" s="85"/>
      <c r="AD330" s="27"/>
      <c r="AE330" s="85"/>
      <c r="AF330" s="27"/>
      <c r="AH330" s="305"/>
    </row>
    <row r="331" spans="4:34" outlineLevel="1">
      <c r="D331" s="83" t="str">
        <f>'Line Items'!D353</f>
        <v>[Rolling Stock Line 17]</v>
      </c>
      <c r="E331" s="84"/>
      <c r="F331" s="150" t="str">
        <f t="shared" si="24"/>
        <v>000 Unit Miles</v>
      </c>
      <c r="G331" s="257"/>
      <c r="H331" s="257"/>
      <c r="I331" s="257"/>
      <c r="J331" s="257"/>
      <c r="K331" s="257"/>
      <c r="L331" s="257"/>
      <c r="M331" s="257"/>
      <c r="N331" s="257"/>
      <c r="O331" s="257"/>
      <c r="P331" s="257"/>
      <c r="Q331" s="257"/>
      <c r="R331" s="257"/>
      <c r="S331" s="257"/>
      <c r="T331" s="257"/>
      <c r="U331" s="257"/>
      <c r="V331" s="257"/>
      <c r="W331" s="257"/>
      <c r="X331" s="257"/>
      <c r="Y331" s="257"/>
      <c r="Z331" s="258"/>
      <c r="AA331" s="85"/>
      <c r="AB331" s="27"/>
      <c r="AC331" s="85"/>
      <c r="AD331" s="27"/>
      <c r="AE331" s="85"/>
      <c r="AF331" s="27"/>
      <c r="AH331" s="305"/>
    </row>
    <row r="332" spans="4:34" outlineLevel="1">
      <c r="D332" s="83" t="str">
        <f>'Line Items'!D354</f>
        <v>[Rolling Stock Line 18]</v>
      </c>
      <c r="E332" s="84"/>
      <c r="F332" s="150" t="str">
        <f t="shared" si="24"/>
        <v>000 Unit Miles</v>
      </c>
      <c r="G332" s="257"/>
      <c r="H332" s="257"/>
      <c r="I332" s="257"/>
      <c r="J332" s="257"/>
      <c r="K332" s="257"/>
      <c r="L332" s="257"/>
      <c r="M332" s="257"/>
      <c r="N332" s="257"/>
      <c r="O332" s="257"/>
      <c r="P332" s="257"/>
      <c r="Q332" s="257"/>
      <c r="R332" s="257"/>
      <c r="S332" s="257"/>
      <c r="T332" s="257"/>
      <c r="U332" s="257"/>
      <c r="V332" s="257"/>
      <c r="W332" s="257"/>
      <c r="X332" s="257"/>
      <c r="Y332" s="257"/>
      <c r="Z332" s="258"/>
      <c r="AA332" s="85"/>
      <c r="AB332" s="27"/>
      <c r="AC332" s="85"/>
      <c r="AD332" s="27"/>
      <c r="AE332" s="85"/>
      <c r="AF332" s="27"/>
      <c r="AH332" s="305"/>
    </row>
    <row r="333" spans="4:34" outlineLevel="1">
      <c r="D333" s="83" t="str">
        <f>'Line Items'!D355</f>
        <v>[Rolling Stock Line 19]</v>
      </c>
      <c r="E333" s="84"/>
      <c r="F333" s="150" t="str">
        <f t="shared" si="24"/>
        <v>000 Unit Miles</v>
      </c>
      <c r="G333" s="257"/>
      <c r="H333" s="257"/>
      <c r="I333" s="257"/>
      <c r="J333" s="257"/>
      <c r="K333" s="257"/>
      <c r="L333" s="257"/>
      <c r="M333" s="257"/>
      <c r="N333" s="257"/>
      <c r="O333" s="257"/>
      <c r="P333" s="257"/>
      <c r="Q333" s="257"/>
      <c r="R333" s="257"/>
      <c r="S333" s="257"/>
      <c r="T333" s="257"/>
      <c r="U333" s="257"/>
      <c r="V333" s="257"/>
      <c r="W333" s="257"/>
      <c r="X333" s="257"/>
      <c r="Y333" s="257"/>
      <c r="Z333" s="258"/>
      <c r="AA333" s="85"/>
      <c r="AB333" s="27"/>
      <c r="AC333" s="85"/>
      <c r="AD333" s="27"/>
      <c r="AE333" s="85"/>
      <c r="AF333" s="27"/>
      <c r="AH333" s="305"/>
    </row>
    <row r="334" spans="4:34" outlineLevel="1">
      <c r="D334" s="83" t="str">
        <f>'Line Items'!D356</f>
        <v>[Rolling Stock Line 20]</v>
      </c>
      <c r="E334" s="84"/>
      <c r="F334" s="150" t="str">
        <f t="shared" si="24"/>
        <v>000 Unit Miles</v>
      </c>
      <c r="G334" s="257"/>
      <c r="H334" s="257"/>
      <c r="I334" s="257"/>
      <c r="J334" s="257"/>
      <c r="K334" s="257"/>
      <c r="L334" s="257"/>
      <c r="M334" s="257"/>
      <c r="N334" s="257"/>
      <c r="O334" s="257"/>
      <c r="P334" s="257"/>
      <c r="Q334" s="257"/>
      <c r="R334" s="257"/>
      <c r="S334" s="257"/>
      <c r="T334" s="257"/>
      <c r="U334" s="257"/>
      <c r="V334" s="257"/>
      <c r="W334" s="257"/>
      <c r="X334" s="257"/>
      <c r="Y334" s="257"/>
      <c r="Z334" s="258"/>
      <c r="AA334" s="85"/>
      <c r="AB334" s="27"/>
      <c r="AC334" s="85"/>
      <c r="AD334" s="27"/>
      <c r="AE334" s="85"/>
      <c r="AF334" s="27"/>
      <c r="AH334" s="305"/>
    </row>
    <row r="335" spans="4:34" outlineLevel="1">
      <c r="D335" s="83" t="str">
        <f>'Line Items'!D357</f>
        <v>[Rolling Stock Line 21]</v>
      </c>
      <c r="E335" s="84"/>
      <c r="F335" s="150" t="str">
        <f t="shared" si="24"/>
        <v>000 Unit Miles</v>
      </c>
      <c r="G335" s="257"/>
      <c r="H335" s="257"/>
      <c r="I335" s="257"/>
      <c r="J335" s="257"/>
      <c r="K335" s="257"/>
      <c r="L335" s="257"/>
      <c r="M335" s="257"/>
      <c r="N335" s="257"/>
      <c r="O335" s="257"/>
      <c r="P335" s="257"/>
      <c r="Q335" s="257"/>
      <c r="R335" s="257"/>
      <c r="S335" s="257"/>
      <c r="T335" s="257"/>
      <c r="U335" s="257"/>
      <c r="V335" s="257"/>
      <c r="W335" s="257"/>
      <c r="X335" s="257"/>
      <c r="Y335" s="257"/>
      <c r="Z335" s="258"/>
      <c r="AA335" s="85"/>
      <c r="AB335" s="27"/>
      <c r="AC335" s="85"/>
      <c r="AD335" s="27"/>
      <c r="AE335" s="85"/>
      <c r="AF335" s="27"/>
      <c r="AH335" s="305"/>
    </row>
    <row r="336" spans="4:34" outlineLevel="1">
      <c r="D336" s="83" t="str">
        <f>'Line Items'!D358</f>
        <v>[Rolling Stock Line 22]</v>
      </c>
      <c r="E336" s="84"/>
      <c r="F336" s="150" t="str">
        <f t="shared" si="24"/>
        <v>000 Unit Miles</v>
      </c>
      <c r="G336" s="257"/>
      <c r="H336" s="257"/>
      <c r="I336" s="257"/>
      <c r="J336" s="257"/>
      <c r="K336" s="257"/>
      <c r="L336" s="257"/>
      <c r="M336" s="257"/>
      <c r="N336" s="257"/>
      <c r="O336" s="257"/>
      <c r="P336" s="257"/>
      <c r="Q336" s="257"/>
      <c r="R336" s="257"/>
      <c r="S336" s="257"/>
      <c r="T336" s="257"/>
      <c r="U336" s="257"/>
      <c r="V336" s="257"/>
      <c r="W336" s="257"/>
      <c r="X336" s="257"/>
      <c r="Y336" s="257"/>
      <c r="Z336" s="258"/>
      <c r="AA336" s="85"/>
      <c r="AB336" s="27"/>
      <c r="AC336" s="85"/>
      <c r="AD336" s="27"/>
      <c r="AE336" s="85"/>
      <c r="AF336" s="27"/>
      <c r="AH336" s="305"/>
    </row>
    <row r="337" spans="3:34" outlineLevel="1">
      <c r="D337" s="83" t="str">
        <f>'Line Items'!D359</f>
        <v>[Rolling Stock Line 23]</v>
      </c>
      <c r="E337" s="84"/>
      <c r="F337" s="150" t="str">
        <f t="shared" si="24"/>
        <v>000 Unit Miles</v>
      </c>
      <c r="G337" s="257"/>
      <c r="H337" s="257"/>
      <c r="I337" s="257"/>
      <c r="J337" s="257"/>
      <c r="K337" s="257"/>
      <c r="L337" s="257"/>
      <c r="M337" s="257"/>
      <c r="N337" s="257"/>
      <c r="O337" s="257"/>
      <c r="P337" s="257"/>
      <c r="Q337" s="257"/>
      <c r="R337" s="257"/>
      <c r="S337" s="257"/>
      <c r="T337" s="257"/>
      <c r="U337" s="257"/>
      <c r="V337" s="257"/>
      <c r="W337" s="257"/>
      <c r="X337" s="257"/>
      <c r="Y337" s="257"/>
      <c r="Z337" s="258"/>
      <c r="AA337" s="85"/>
      <c r="AB337" s="27"/>
      <c r="AC337" s="85"/>
      <c r="AD337" s="27"/>
      <c r="AE337" s="85"/>
      <c r="AF337" s="27"/>
      <c r="AH337" s="305"/>
    </row>
    <row r="338" spans="3:34" outlineLevel="1">
      <c r="D338" s="83" t="str">
        <f>'Line Items'!D360</f>
        <v>[Rolling Stock Line 24]</v>
      </c>
      <c r="E338" s="84"/>
      <c r="F338" s="150" t="str">
        <f t="shared" si="24"/>
        <v>000 Unit Miles</v>
      </c>
      <c r="G338" s="257"/>
      <c r="H338" s="257"/>
      <c r="I338" s="257"/>
      <c r="J338" s="257"/>
      <c r="K338" s="257"/>
      <c r="L338" s="257"/>
      <c r="M338" s="257"/>
      <c r="N338" s="257"/>
      <c r="O338" s="257"/>
      <c r="P338" s="257"/>
      <c r="Q338" s="257"/>
      <c r="R338" s="257"/>
      <c r="S338" s="257"/>
      <c r="T338" s="257"/>
      <c r="U338" s="257"/>
      <c r="V338" s="257"/>
      <c r="W338" s="257"/>
      <c r="X338" s="257"/>
      <c r="Y338" s="257"/>
      <c r="Z338" s="258"/>
      <c r="AA338" s="85"/>
      <c r="AB338" s="27"/>
      <c r="AC338" s="85"/>
      <c r="AD338" s="27"/>
      <c r="AE338" s="85"/>
      <c r="AF338" s="27"/>
      <c r="AH338" s="305"/>
    </row>
    <row r="339" spans="3:34" outlineLevel="1">
      <c r="D339" s="83" t="str">
        <f>'Line Items'!D361</f>
        <v>[Rolling Stock Line 25]</v>
      </c>
      <c r="E339" s="84"/>
      <c r="F339" s="150" t="str">
        <f t="shared" si="24"/>
        <v>000 Unit Miles</v>
      </c>
      <c r="G339" s="257"/>
      <c r="H339" s="257"/>
      <c r="I339" s="257"/>
      <c r="J339" s="257"/>
      <c r="K339" s="257"/>
      <c r="L339" s="257"/>
      <c r="M339" s="257"/>
      <c r="N339" s="257"/>
      <c r="O339" s="257"/>
      <c r="P339" s="257"/>
      <c r="Q339" s="257"/>
      <c r="R339" s="257"/>
      <c r="S339" s="257"/>
      <c r="T339" s="257"/>
      <c r="U339" s="257"/>
      <c r="V339" s="257"/>
      <c r="W339" s="257"/>
      <c r="X339" s="257"/>
      <c r="Y339" s="257"/>
      <c r="Z339" s="258"/>
      <c r="AA339" s="85"/>
      <c r="AB339" s="27"/>
      <c r="AC339" s="85"/>
      <c r="AD339" s="27"/>
      <c r="AE339" s="85"/>
      <c r="AF339" s="27"/>
      <c r="AH339" s="305"/>
    </row>
    <row r="340" spans="3:34" outlineLevel="1">
      <c r="D340" s="83" t="str">
        <f>'Line Items'!D362</f>
        <v>[Rolling Stock Line 26]</v>
      </c>
      <c r="E340" s="84"/>
      <c r="F340" s="150" t="str">
        <f t="shared" si="24"/>
        <v>000 Unit Miles</v>
      </c>
      <c r="G340" s="257"/>
      <c r="H340" s="257"/>
      <c r="I340" s="257"/>
      <c r="J340" s="257"/>
      <c r="K340" s="257"/>
      <c r="L340" s="257"/>
      <c r="M340" s="257"/>
      <c r="N340" s="257"/>
      <c r="O340" s="257"/>
      <c r="P340" s="257"/>
      <c r="Q340" s="257"/>
      <c r="R340" s="257"/>
      <c r="S340" s="257"/>
      <c r="T340" s="257"/>
      <c r="U340" s="257"/>
      <c r="V340" s="257"/>
      <c r="W340" s="257"/>
      <c r="X340" s="257"/>
      <c r="Y340" s="257"/>
      <c r="Z340" s="258"/>
      <c r="AA340" s="85"/>
      <c r="AB340" s="27"/>
      <c r="AC340" s="85"/>
      <c r="AD340" s="27"/>
      <c r="AE340" s="85"/>
      <c r="AF340" s="27"/>
      <c r="AH340" s="305"/>
    </row>
    <row r="341" spans="3:34" outlineLevel="1">
      <c r="D341" s="83" t="str">
        <f>'Line Items'!D363</f>
        <v>[Rolling Stock Line 27]</v>
      </c>
      <c r="E341" s="84"/>
      <c r="F341" s="150" t="str">
        <f t="shared" si="24"/>
        <v>000 Unit Miles</v>
      </c>
      <c r="G341" s="257"/>
      <c r="H341" s="257"/>
      <c r="I341" s="257"/>
      <c r="J341" s="257"/>
      <c r="K341" s="257"/>
      <c r="L341" s="257"/>
      <c r="M341" s="257"/>
      <c r="N341" s="257"/>
      <c r="O341" s="257"/>
      <c r="P341" s="257"/>
      <c r="Q341" s="257"/>
      <c r="R341" s="257"/>
      <c r="S341" s="257"/>
      <c r="T341" s="257"/>
      <c r="U341" s="257"/>
      <c r="V341" s="257"/>
      <c r="W341" s="257"/>
      <c r="X341" s="257"/>
      <c r="Y341" s="257"/>
      <c r="Z341" s="258"/>
      <c r="AA341" s="85"/>
      <c r="AB341" s="27"/>
      <c r="AC341" s="85"/>
      <c r="AD341" s="27"/>
      <c r="AE341" s="85"/>
      <c r="AF341" s="27"/>
      <c r="AH341" s="305"/>
    </row>
    <row r="342" spans="3:34" outlineLevel="1">
      <c r="D342" s="83" t="str">
        <f>'Line Items'!D364</f>
        <v>[Rolling Stock Line 28]</v>
      </c>
      <c r="E342" s="84"/>
      <c r="F342" s="150" t="str">
        <f t="shared" si="24"/>
        <v>000 Unit Miles</v>
      </c>
      <c r="G342" s="257"/>
      <c r="H342" s="257"/>
      <c r="I342" s="257"/>
      <c r="J342" s="257"/>
      <c r="K342" s="257"/>
      <c r="L342" s="257"/>
      <c r="M342" s="257"/>
      <c r="N342" s="257"/>
      <c r="O342" s="257"/>
      <c r="P342" s="257"/>
      <c r="Q342" s="257"/>
      <c r="R342" s="257"/>
      <c r="S342" s="257"/>
      <c r="T342" s="257"/>
      <c r="U342" s="257"/>
      <c r="V342" s="257"/>
      <c r="W342" s="257"/>
      <c r="X342" s="257"/>
      <c r="Y342" s="257"/>
      <c r="Z342" s="258"/>
      <c r="AA342" s="85"/>
      <c r="AB342" s="27"/>
      <c r="AC342" s="85"/>
      <c r="AD342" s="27"/>
      <c r="AE342" s="85"/>
      <c r="AF342" s="27"/>
      <c r="AH342" s="305"/>
    </row>
    <row r="343" spans="3:34" outlineLevel="1">
      <c r="D343" s="83" t="str">
        <f>'Line Items'!D365</f>
        <v>[Rolling Stock Line 29]</v>
      </c>
      <c r="E343" s="84"/>
      <c r="F343" s="150" t="str">
        <f t="shared" si="24"/>
        <v>000 Unit Miles</v>
      </c>
      <c r="G343" s="257"/>
      <c r="H343" s="257"/>
      <c r="I343" s="257"/>
      <c r="J343" s="257"/>
      <c r="K343" s="257"/>
      <c r="L343" s="257"/>
      <c r="M343" s="257"/>
      <c r="N343" s="257"/>
      <c r="O343" s="257"/>
      <c r="P343" s="257"/>
      <c r="Q343" s="257"/>
      <c r="R343" s="257"/>
      <c r="S343" s="257"/>
      <c r="T343" s="257"/>
      <c r="U343" s="257"/>
      <c r="V343" s="257"/>
      <c r="W343" s="257"/>
      <c r="X343" s="257"/>
      <c r="Y343" s="257"/>
      <c r="Z343" s="258"/>
      <c r="AA343" s="85"/>
      <c r="AB343" s="27"/>
      <c r="AC343" s="85"/>
      <c r="AD343" s="27"/>
      <c r="AE343" s="85"/>
      <c r="AF343" s="27"/>
      <c r="AH343" s="305"/>
    </row>
    <row r="344" spans="3:34" outlineLevel="1">
      <c r="D344" s="83" t="str">
        <f>'Line Items'!D366</f>
        <v>[Rolling Stock Line 30]</v>
      </c>
      <c r="E344" s="84"/>
      <c r="F344" s="150" t="str">
        <f t="shared" si="24"/>
        <v>000 Unit Miles</v>
      </c>
      <c r="G344" s="257"/>
      <c r="H344" s="257"/>
      <c r="I344" s="257"/>
      <c r="J344" s="257"/>
      <c r="K344" s="257"/>
      <c r="L344" s="257"/>
      <c r="M344" s="257"/>
      <c r="N344" s="257"/>
      <c r="O344" s="257"/>
      <c r="P344" s="257"/>
      <c r="Q344" s="257"/>
      <c r="R344" s="257"/>
      <c r="S344" s="257"/>
      <c r="T344" s="257"/>
      <c r="U344" s="257"/>
      <c r="V344" s="257"/>
      <c r="W344" s="257"/>
      <c r="X344" s="257"/>
      <c r="Y344" s="257"/>
      <c r="Z344" s="258"/>
      <c r="AA344" s="85"/>
      <c r="AB344" s="27"/>
      <c r="AC344" s="85"/>
      <c r="AD344" s="27"/>
      <c r="AE344" s="85"/>
      <c r="AF344" s="27"/>
      <c r="AH344" s="305"/>
    </row>
    <row r="345" spans="3:34" outlineLevel="1">
      <c r="D345" s="83" t="str">
        <f>'Line Items'!D367</f>
        <v>[Rolling Stock Line 31]</v>
      </c>
      <c r="E345" s="84"/>
      <c r="F345" s="150" t="str">
        <f t="shared" si="24"/>
        <v>000 Unit Miles</v>
      </c>
      <c r="G345" s="257"/>
      <c r="H345" s="257"/>
      <c r="I345" s="257"/>
      <c r="J345" s="257"/>
      <c r="K345" s="257"/>
      <c r="L345" s="257"/>
      <c r="M345" s="257"/>
      <c r="N345" s="257"/>
      <c r="O345" s="257"/>
      <c r="P345" s="257"/>
      <c r="Q345" s="257"/>
      <c r="R345" s="257"/>
      <c r="S345" s="257"/>
      <c r="T345" s="257"/>
      <c r="U345" s="257"/>
      <c r="V345" s="257"/>
      <c r="W345" s="257"/>
      <c r="X345" s="257"/>
      <c r="Y345" s="257"/>
      <c r="Z345" s="258"/>
      <c r="AA345" s="85"/>
      <c r="AB345" s="27"/>
      <c r="AC345" s="85"/>
      <c r="AD345" s="27"/>
      <c r="AE345" s="85"/>
      <c r="AF345" s="27"/>
      <c r="AH345" s="305"/>
    </row>
    <row r="346" spans="3:34" outlineLevel="1">
      <c r="D346" s="108" t="str">
        <f>'Line Items'!D368</f>
        <v>[Rolling Stock Line 32]</v>
      </c>
      <c r="E346" s="110"/>
      <c r="F346" s="164" t="str">
        <f t="shared" si="24"/>
        <v>000 Unit Miles</v>
      </c>
      <c r="G346" s="260"/>
      <c r="H346" s="260"/>
      <c r="I346" s="260"/>
      <c r="J346" s="260"/>
      <c r="K346" s="260"/>
      <c r="L346" s="260"/>
      <c r="M346" s="260"/>
      <c r="N346" s="260"/>
      <c r="O346" s="260"/>
      <c r="P346" s="260"/>
      <c r="Q346" s="260"/>
      <c r="R346" s="260"/>
      <c r="S346" s="260"/>
      <c r="T346" s="260"/>
      <c r="U346" s="260"/>
      <c r="V346" s="260"/>
      <c r="W346" s="260"/>
      <c r="X346" s="260"/>
      <c r="Y346" s="260"/>
      <c r="Z346" s="261"/>
      <c r="AA346" s="85"/>
      <c r="AB346" s="29"/>
      <c r="AC346" s="85"/>
      <c r="AD346" s="29"/>
      <c r="AE346" s="85"/>
      <c r="AF346" s="29"/>
      <c r="AH346" s="306"/>
    </row>
    <row r="347" spans="3:34" outlineLevel="1">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row>
    <row r="348" spans="3:34" outlineLevel="1">
      <c r="D348" s="262" t="str">
        <f>"Total "&amp;C314</f>
        <v>Total Loaded Unit Mileage</v>
      </c>
      <c r="E348" s="263"/>
      <c r="F348" s="264" t="str">
        <f>F346</f>
        <v>000 Unit Miles</v>
      </c>
      <c r="G348" s="265">
        <f t="shared" ref="G348:Z348" si="25">SUM(G315:G346)</f>
        <v>0</v>
      </c>
      <c r="H348" s="265">
        <f t="shared" si="25"/>
        <v>0</v>
      </c>
      <c r="I348" s="265">
        <f t="shared" si="25"/>
        <v>0</v>
      </c>
      <c r="J348" s="265">
        <f t="shared" si="25"/>
        <v>0</v>
      </c>
      <c r="K348" s="265">
        <f t="shared" si="25"/>
        <v>0</v>
      </c>
      <c r="L348" s="265">
        <f t="shared" si="25"/>
        <v>0</v>
      </c>
      <c r="M348" s="265">
        <f t="shared" si="25"/>
        <v>0</v>
      </c>
      <c r="N348" s="265">
        <f t="shared" si="25"/>
        <v>0</v>
      </c>
      <c r="O348" s="265">
        <f t="shared" si="25"/>
        <v>0</v>
      </c>
      <c r="P348" s="265">
        <f t="shared" si="25"/>
        <v>0</v>
      </c>
      <c r="Q348" s="265">
        <f t="shared" si="25"/>
        <v>0</v>
      </c>
      <c r="R348" s="265">
        <f t="shared" si="25"/>
        <v>0</v>
      </c>
      <c r="S348" s="265">
        <f t="shared" si="25"/>
        <v>0</v>
      </c>
      <c r="T348" s="265">
        <f t="shared" si="25"/>
        <v>0</v>
      </c>
      <c r="U348" s="265">
        <f t="shared" si="25"/>
        <v>0</v>
      </c>
      <c r="V348" s="265">
        <f t="shared" si="25"/>
        <v>0</v>
      </c>
      <c r="W348" s="265">
        <f t="shared" si="25"/>
        <v>0</v>
      </c>
      <c r="X348" s="265">
        <f t="shared" si="25"/>
        <v>0</v>
      </c>
      <c r="Y348" s="265">
        <f t="shared" si="25"/>
        <v>0</v>
      </c>
      <c r="Z348" s="266">
        <f t="shared" si="25"/>
        <v>0</v>
      </c>
      <c r="AA348" s="85"/>
      <c r="AB348" s="267">
        <f>SUM(AB315:AB346)</f>
        <v>0</v>
      </c>
      <c r="AC348" s="85"/>
      <c r="AD348" s="267">
        <f>SUM(AD315:AD346)</f>
        <v>0</v>
      </c>
      <c r="AE348" s="85"/>
      <c r="AF348" s="267">
        <f>SUM(AF315:AF346)</f>
        <v>0</v>
      </c>
      <c r="AH348" s="268"/>
    </row>
    <row r="349" spans="3:34" outlineLevel="1">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row>
    <row r="350" spans="3:34" outlineLevel="1">
      <c r="C350" s="204" t="s">
        <v>954</v>
      </c>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row>
    <row r="351" spans="3:34" outlineLevel="1">
      <c r="D351" s="235" t="str">
        <f>'Line Items'!D337</f>
        <v>Class 450 (Desiros - Suburban)</v>
      </c>
      <c r="E351" s="251"/>
      <c r="F351" s="252" t="s">
        <v>955</v>
      </c>
      <c r="G351" s="253"/>
      <c r="H351" s="253"/>
      <c r="I351" s="253"/>
      <c r="J351" s="253"/>
      <c r="K351" s="253"/>
      <c r="L351" s="253"/>
      <c r="M351" s="253"/>
      <c r="N351" s="253"/>
      <c r="O351" s="253"/>
      <c r="P351" s="253"/>
      <c r="Q351" s="253"/>
      <c r="R351" s="253"/>
      <c r="S351" s="253"/>
      <c r="T351" s="253"/>
      <c r="U351" s="253"/>
      <c r="V351" s="253"/>
      <c r="W351" s="253"/>
      <c r="X351" s="253"/>
      <c r="Y351" s="253"/>
      <c r="Z351" s="254"/>
      <c r="AA351" s="85"/>
      <c r="AB351" s="255"/>
      <c r="AC351" s="85"/>
      <c r="AD351" s="255"/>
      <c r="AE351" s="85"/>
      <c r="AF351" s="255"/>
      <c r="AH351" s="291"/>
    </row>
    <row r="352" spans="3:34" outlineLevel="1">
      <c r="D352" s="83" t="str">
        <f>'Line Items'!D338</f>
        <v>Class 444 (Desiros - Mainline)</v>
      </c>
      <c r="E352" s="84"/>
      <c r="F352" s="150" t="str">
        <f t="shared" ref="F352:F382" si="26">F351</f>
        <v>000 Train Miles</v>
      </c>
      <c r="G352" s="257"/>
      <c r="H352" s="257"/>
      <c r="I352" s="257"/>
      <c r="J352" s="257"/>
      <c r="K352" s="257"/>
      <c r="L352" s="257"/>
      <c r="M352" s="257"/>
      <c r="N352" s="257"/>
      <c r="O352" s="257"/>
      <c r="P352" s="257"/>
      <c r="Q352" s="257"/>
      <c r="R352" s="257"/>
      <c r="S352" s="257"/>
      <c r="T352" s="257"/>
      <c r="U352" s="257"/>
      <c r="V352" s="257"/>
      <c r="W352" s="257"/>
      <c r="X352" s="257"/>
      <c r="Y352" s="257"/>
      <c r="Z352" s="258"/>
      <c r="AA352" s="85"/>
      <c r="AB352" s="27"/>
      <c r="AC352" s="85"/>
      <c r="AD352" s="27"/>
      <c r="AE352" s="85"/>
      <c r="AF352" s="27"/>
      <c r="AH352" s="287"/>
    </row>
    <row r="353" spans="4:34" outlineLevel="1">
      <c r="D353" s="83" t="str">
        <f>'Line Items'!D339</f>
        <v>Class 455</v>
      </c>
      <c r="E353" s="84"/>
      <c r="F353" s="150" t="str">
        <f t="shared" si="26"/>
        <v>000 Train Miles</v>
      </c>
      <c r="G353" s="257"/>
      <c r="H353" s="257"/>
      <c r="I353" s="257"/>
      <c r="J353" s="257"/>
      <c r="K353" s="257"/>
      <c r="L353" s="257"/>
      <c r="M353" s="257"/>
      <c r="N353" s="257"/>
      <c r="O353" s="257"/>
      <c r="P353" s="257"/>
      <c r="Q353" s="257"/>
      <c r="R353" s="257"/>
      <c r="S353" s="257"/>
      <c r="T353" s="257"/>
      <c r="U353" s="257"/>
      <c r="V353" s="257"/>
      <c r="W353" s="257"/>
      <c r="X353" s="257"/>
      <c r="Y353" s="257"/>
      <c r="Z353" s="258"/>
      <c r="AA353" s="85"/>
      <c r="AB353" s="27"/>
      <c r="AC353" s="85"/>
      <c r="AD353" s="27"/>
      <c r="AE353" s="85"/>
      <c r="AF353" s="27"/>
      <c r="AH353" s="287"/>
    </row>
    <row r="354" spans="4:34" outlineLevel="1">
      <c r="D354" s="83" t="str">
        <f>'Line Items'!D340</f>
        <v>Class 158</v>
      </c>
      <c r="E354" s="84"/>
      <c r="F354" s="150" t="str">
        <f t="shared" si="26"/>
        <v>000 Train Miles</v>
      </c>
      <c r="G354" s="257"/>
      <c r="H354" s="257"/>
      <c r="I354" s="257"/>
      <c r="J354" s="257"/>
      <c r="K354" s="257"/>
      <c r="L354" s="257"/>
      <c r="M354" s="257"/>
      <c r="N354" s="257"/>
      <c r="O354" s="257"/>
      <c r="P354" s="257"/>
      <c r="Q354" s="257"/>
      <c r="R354" s="257"/>
      <c r="S354" s="257"/>
      <c r="T354" s="257"/>
      <c r="U354" s="257"/>
      <c r="V354" s="257"/>
      <c r="W354" s="257"/>
      <c r="X354" s="257"/>
      <c r="Y354" s="257"/>
      <c r="Z354" s="258"/>
      <c r="AA354" s="85"/>
      <c r="AB354" s="27"/>
      <c r="AC354" s="85"/>
      <c r="AD354" s="27"/>
      <c r="AE354" s="85"/>
      <c r="AF354" s="27"/>
      <c r="AH354" s="287"/>
    </row>
    <row r="355" spans="4:34" outlineLevel="1">
      <c r="D355" s="83" t="str">
        <f>'Line Items'!D341</f>
        <v>Class 159/0</v>
      </c>
      <c r="E355" s="84"/>
      <c r="F355" s="150" t="str">
        <f t="shared" si="26"/>
        <v>000 Train Miles</v>
      </c>
      <c r="G355" s="257"/>
      <c r="H355" s="257"/>
      <c r="I355" s="257"/>
      <c r="J355" s="257"/>
      <c r="K355" s="257"/>
      <c r="L355" s="257"/>
      <c r="M355" s="257"/>
      <c r="N355" s="257"/>
      <c r="O355" s="257"/>
      <c r="P355" s="257"/>
      <c r="Q355" s="257"/>
      <c r="R355" s="257"/>
      <c r="S355" s="257"/>
      <c r="T355" s="257"/>
      <c r="U355" s="257"/>
      <c r="V355" s="257"/>
      <c r="W355" s="257"/>
      <c r="X355" s="257"/>
      <c r="Y355" s="257"/>
      <c r="Z355" s="258"/>
      <c r="AA355" s="85"/>
      <c r="AB355" s="27"/>
      <c r="AC355" s="85"/>
      <c r="AD355" s="27"/>
      <c r="AE355" s="85"/>
      <c r="AF355" s="27"/>
      <c r="AH355" s="287"/>
    </row>
    <row r="356" spans="4:34" outlineLevel="1">
      <c r="D356" s="83" t="str">
        <f>'Line Items'!D342</f>
        <v>Class 159/1</v>
      </c>
      <c r="E356" s="84"/>
      <c r="F356" s="150" t="str">
        <f t="shared" si="26"/>
        <v>000 Train Miles</v>
      </c>
      <c r="G356" s="257"/>
      <c r="H356" s="257"/>
      <c r="I356" s="257"/>
      <c r="J356" s="257"/>
      <c r="K356" s="257"/>
      <c r="L356" s="257"/>
      <c r="M356" s="257"/>
      <c r="N356" s="257"/>
      <c r="O356" s="257"/>
      <c r="P356" s="257"/>
      <c r="Q356" s="257"/>
      <c r="R356" s="257"/>
      <c r="S356" s="257"/>
      <c r="T356" s="257"/>
      <c r="U356" s="257"/>
      <c r="V356" s="257"/>
      <c r="W356" s="257"/>
      <c r="X356" s="257"/>
      <c r="Y356" s="257"/>
      <c r="Z356" s="258"/>
      <c r="AA356" s="85"/>
      <c r="AB356" s="27"/>
      <c r="AC356" s="85"/>
      <c r="AD356" s="27"/>
      <c r="AE356" s="85"/>
      <c r="AF356" s="27"/>
      <c r="AH356" s="287"/>
    </row>
    <row r="357" spans="4:34" outlineLevel="1">
      <c r="D357" s="83" t="str">
        <f>'Line Items'!D343</f>
        <v>Class 458</v>
      </c>
      <c r="E357" s="84"/>
      <c r="F357" s="150" t="str">
        <f t="shared" si="26"/>
        <v>000 Train Miles</v>
      </c>
      <c r="G357" s="257"/>
      <c r="H357" s="257"/>
      <c r="I357" s="257"/>
      <c r="J357" s="257"/>
      <c r="K357" s="257"/>
      <c r="L357" s="257"/>
      <c r="M357" s="257"/>
      <c r="N357" s="257"/>
      <c r="O357" s="257"/>
      <c r="P357" s="257"/>
      <c r="Q357" s="257"/>
      <c r="R357" s="257"/>
      <c r="S357" s="257"/>
      <c r="T357" s="257"/>
      <c r="U357" s="257"/>
      <c r="V357" s="257"/>
      <c r="W357" s="257"/>
      <c r="X357" s="257"/>
      <c r="Y357" s="257"/>
      <c r="Z357" s="258"/>
      <c r="AA357" s="85"/>
      <c r="AB357" s="27"/>
      <c r="AC357" s="85"/>
      <c r="AD357" s="27"/>
      <c r="AE357" s="85"/>
      <c r="AF357" s="27"/>
      <c r="AH357" s="287"/>
    </row>
    <row r="358" spans="4:34" outlineLevel="1">
      <c r="D358" s="83" t="str">
        <f>'Line Items'!D344</f>
        <v>Class 456</v>
      </c>
      <c r="E358" s="84"/>
      <c r="F358" s="150" t="str">
        <f t="shared" si="26"/>
        <v>000 Train Miles</v>
      </c>
      <c r="G358" s="257"/>
      <c r="H358" s="257"/>
      <c r="I358" s="257"/>
      <c r="J358" s="257"/>
      <c r="K358" s="257"/>
      <c r="L358" s="257"/>
      <c r="M358" s="257"/>
      <c r="N358" s="257"/>
      <c r="O358" s="257"/>
      <c r="P358" s="257"/>
      <c r="Q358" s="257"/>
      <c r="R358" s="257"/>
      <c r="S358" s="257"/>
      <c r="T358" s="257"/>
      <c r="U358" s="257"/>
      <c r="V358" s="257"/>
      <c r="W358" s="257"/>
      <c r="X358" s="257"/>
      <c r="Y358" s="257"/>
      <c r="Z358" s="258"/>
      <c r="AA358" s="85"/>
      <c r="AB358" s="27"/>
      <c r="AC358" s="85"/>
      <c r="AD358" s="27"/>
      <c r="AE358" s="85"/>
      <c r="AF358" s="27"/>
      <c r="AH358" s="287"/>
    </row>
    <row r="359" spans="4:34" outlineLevel="1">
      <c r="D359" s="83" t="str">
        <f>'Line Items'!D345</f>
        <v>Class 458/5</v>
      </c>
      <c r="E359" s="84"/>
      <c r="F359" s="150" t="str">
        <f t="shared" si="26"/>
        <v>000 Train Miles</v>
      </c>
      <c r="G359" s="257"/>
      <c r="H359" s="257"/>
      <c r="I359" s="257"/>
      <c r="J359" s="257"/>
      <c r="K359" s="257"/>
      <c r="L359" s="257"/>
      <c r="M359" s="257"/>
      <c r="N359" s="257"/>
      <c r="O359" s="257"/>
      <c r="P359" s="257"/>
      <c r="Q359" s="257"/>
      <c r="R359" s="257"/>
      <c r="S359" s="257"/>
      <c r="T359" s="257"/>
      <c r="U359" s="257"/>
      <c r="V359" s="257"/>
      <c r="W359" s="257"/>
      <c r="X359" s="257"/>
      <c r="Y359" s="257"/>
      <c r="Z359" s="258"/>
      <c r="AA359" s="85"/>
      <c r="AB359" s="27"/>
      <c r="AC359" s="85"/>
      <c r="AD359" s="27"/>
      <c r="AE359" s="85"/>
      <c r="AF359" s="27"/>
      <c r="AH359" s="287"/>
    </row>
    <row r="360" spans="4:34" outlineLevel="1">
      <c r="D360" s="83" t="str">
        <f>'Line Items'!D346</f>
        <v>Class 707</v>
      </c>
      <c r="E360" s="84"/>
      <c r="F360" s="150" t="str">
        <f t="shared" si="26"/>
        <v>000 Train Miles</v>
      </c>
      <c r="G360" s="257"/>
      <c r="H360" s="257"/>
      <c r="I360" s="257"/>
      <c r="J360" s="257"/>
      <c r="K360" s="257"/>
      <c r="L360" s="257"/>
      <c r="M360" s="257"/>
      <c r="N360" s="257"/>
      <c r="O360" s="257"/>
      <c r="P360" s="257"/>
      <c r="Q360" s="257"/>
      <c r="R360" s="257"/>
      <c r="S360" s="257"/>
      <c r="T360" s="257"/>
      <c r="U360" s="257"/>
      <c r="V360" s="257"/>
      <c r="W360" s="257"/>
      <c r="X360" s="257"/>
      <c r="Y360" s="257"/>
      <c r="Z360" s="258"/>
      <c r="AA360" s="85"/>
      <c r="AB360" s="27"/>
      <c r="AC360" s="85"/>
      <c r="AD360" s="27"/>
      <c r="AE360" s="85"/>
      <c r="AF360" s="27"/>
      <c r="AH360" s="287"/>
    </row>
    <row r="361" spans="4:34" outlineLevel="1">
      <c r="D361" s="83" t="str">
        <f>'Line Items'!D347</f>
        <v>[Rolling Stock Line 11]</v>
      </c>
      <c r="E361" s="84"/>
      <c r="F361" s="150" t="str">
        <f t="shared" si="26"/>
        <v>000 Train Miles</v>
      </c>
      <c r="G361" s="257"/>
      <c r="H361" s="257"/>
      <c r="I361" s="257"/>
      <c r="J361" s="257"/>
      <c r="K361" s="257"/>
      <c r="L361" s="257"/>
      <c r="M361" s="257"/>
      <c r="N361" s="257"/>
      <c r="O361" s="257"/>
      <c r="P361" s="257"/>
      <c r="Q361" s="257"/>
      <c r="R361" s="257"/>
      <c r="S361" s="257"/>
      <c r="T361" s="257"/>
      <c r="U361" s="257"/>
      <c r="V361" s="257"/>
      <c r="W361" s="257"/>
      <c r="X361" s="257"/>
      <c r="Y361" s="257"/>
      <c r="Z361" s="258"/>
      <c r="AA361" s="85"/>
      <c r="AB361" s="27"/>
      <c r="AC361" s="85"/>
      <c r="AD361" s="27"/>
      <c r="AE361" s="85"/>
      <c r="AF361" s="27"/>
      <c r="AH361" s="305"/>
    </row>
    <row r="362" spans="4:34" outlineLevel="1">
      <c r="D362" s="83" t="str">
        <f>'Line Items'!D348</f>
        <v>[Rolling Stock Line 12]</v>
      </c>
      <c r="E362" s="84"/>
      <c r="F362" s="150" t="str">
        <f t="shared" si="26"/>
        <v>000 Train Miles</v>
      </c>
      <c r="G362" s="257"/>
      <c r="H362" s="257"/>
      <c r="I362" s="257"/>
      <c r="J362" s="257"/>
      <c r="K362" s="257"/>
      <c r="L362" s="257"/>
      <c r="M362" s="257"/>
      <c r="N362" s="257"/>
      <c r="O362" s="257"/>
      <c r="P362" s="257"/>
      <c r="Q362" s="257"/>
      <c r="R362" s="257"/>
      <c r="S362" s="257"/>
      <c r="T362" s="257"/>
      <c r="U362" s="257"/>
      <c r="V362" s="257"/>
      <c r="W362" s="257"/>
      <c r="X362" s="257"/>
      <c r="Y362" s="257"/>
      <c r="Z362" s="258"/>
      <c r="AA362" s="85"/>
      <c r="AB362" s="27"/>
      <c r="AC362" s="85"/>
      <c r="AD362" s="27"/>
      <c r="AE362" s="85"/>
      <c r="AF362" s="27"/>
      <c r="AH362" s="305"/>
    </row>
    <row r="363" spans="4:34" outlineLevel="1">
      <c r="D363" s="83" t="str">
        <f>'Line Items'!D349</f>
        <v>[Rolling Stock Line 13]</v>
      </c>
      <c r="E363" s="84"/>
      <c r="F363" s="150" t="str">
        <f t="shared" si="26"/>
        <v>000 Train Miles</v>
      </c>
      <c r="G363" s="257"/>
      <c r="H363" s="257"/>
      <c r="I363" s="257"/>
      <c r="J363" s="257"/>
      <c r="K363" s="257"/>
      <c r="L363" s="257"/>
      <c r="M363" s="257"/>
      <c r="N363" s="257"/>
      <c r="O363" s="257"/>
      <c r="P363" s="257"/>
      <c r="Q363" s="257"/>
      <c r="R363" s="257"/>
      <c r="S363" s="257"/>
      <c r="T363" s="257"/>
      <c r="U363" s="257"/>
      <c r="V363" s="257"/>
      <c r="W363" s="257"/>
      <c r="X363" s="257"/>
      <c r="Y363" s="257"/>
      <c r="Z363" s="258"/>
      <c r="AA363" s="85"/>
      <c r="AB363" s="27"/>
      <c r="AC363" s="85"/>
      <c r="AD363" s="27"/>
      <c r="AE363" s="85"/>
      <c r="AF363" s="27"/>
      <c r="AH363" s="305"/>
    </row>
    <row r="364" spans="4:34" outlineLevel="1">
      <c r="D364" s="83" t="str">
        <f>'Line Items'!D350</f>
        <v>[Rolling Stock Line 14]</v>
      </c>
      <c r="E364" s="84"/>
      <c r="F364" s="150" t="str">
        <f t="shared" si="26"/>
        <v>000 Train Miles</v>
      </c>
      <c r="G364" s="257"/>
      <c r="H364" s="257"/>
      <c r="I364" s="257"/>
      <c r="J364" s="257"/>
      <c r="K364" s="257"/>
      <c r="L364" s="257"/>
      <c r="M364" s="257"/>
      <c r="N364" s="257"/>
      <c r="O364" s="257"/>
      <c r="P364" s="257"/>
      <c r="Q364" s="257"/>
      <c r="R364" s="257"/>
      <c r="S364" s="257"/>
      <c r="T364" s="257"/>
      <c r="U364" s="257"/>
      <c r="V364" s="257"/>
      <c r="W364" s="257"/>
      <c r="X364" s="257"/>
      <c r="Y364" s="257"/>
      <c r="Z364" s="258"/>
      <c r="AA364" s="85"/>
      <c r="AB364" s="27"/>
      <c r="AC364" s="85"/>
      <c r="AD364" s="27"/>
      <c r="AE364" s="85"/>
      <c r="AF364" s="27"/>
      <c r="AH364" s="305"/>
    </row>
    <row r="365" spans="4:34" outlineLevel="1">
      <c r="D365" s="83" t="str">
        <f>'Line Items'!D351</f>
        <v>[Rolling Stock Line 15]</v>
      </c>
      <c r="E365" s="84"/>
      <c r="F365" s="150" t="str">
        <f t="shared" si="26"/>
        <v>000 Train Miles</v>
      </c>
      <c r="G365" s="257"/>
      <c r="H365" s="257"/>
      <c r="I365" s="257"/>
      <c r="J365" s="257"/>
      <c r="K365" s="257"/>
      <c r="L365" s="257"/>
      <c r="M365" s="257"/>
      <c r="N365" s="257"/>
      <c r="O365" s="257"/>
      <c r="P365" s="257"/>
      <c r="Q365" s="257"/>
      <c r="R365" s="257"/>
      <c r="S365" s="257"/>
      <c r="T365" s="257"/>
      <c r="U365" s="257"/>
      <c r="V365" s="257"/>
      <c r="W365" s="257"/>
      <c r="X365" s="257"/>
      <c r="Y365" s="257"/>
      <c r="Z365" s="258"/>
      <c r="AA365" s="85"/>
      <c r="AB365" s="27"/>
      <c r="AC365" s="85"/>
      <c r="AD365" s="27"/>
      <c r="AE365" s="85"/>
      <c r="AF365" s="27"/>
      <c r="AH365" s="305"/>
    </row>
    <row r="366" spans="4:34" outlineLevel="1">
      <c r="D366" s="83" t="str">
        <f>'Line Items'!D352</f>
        <v>[Rolling Stock Line 16]</v>
      </c>
      <c r="E366" s="84"/>
      <c r="F366" s="150" t="str">
        <f t="shared" si="26"/>
        <v>000 Train Miles</v>
      </c>
      <c r="G366" s="257"/>
      <c r="H366" s="257"/>
      <c r="I366" s="257"/>
      <c r="J366" s="257"/>
      <c r="K366" s="257"/>
      <c r="L366" s="257"/>
      <c r="M366" s="257"/>
      <c r="N366" s="257"/>
      <c r="O366" s="257"/>
      <c r="P366" s="257"/>
      <c r="Q366" s="257"/>
      <c r="R366" s="257"/>
      <c r="S366" s="257"/>
      <c r="T366" s="257"/>
      <c r="U366" s="257"/>
      <c r="V366" s="257"/>
      <c r="W366" s="257"/>
      <c r="X366" s="257"/>
      <c r="Y366" s="257"/>
      <c r="Z366" s="258"/>
      <c r="AA366" s="85"/>
      <c r="AB366" s="27"/>
      <c r="AC366" s="85"/>
      <c r="AD366" s="27"/>
      <c r="AE366" s="85"/>
      <c r="AF366" s="27"/>
      <c r="AH366" s="305"/>
    </row>
    <row r="367" spans="4:34" outlineLevel="1">
      <c r="D367" s="83" t="str">
        <f>'Line Items'!D353</f>
        <v>[Rolling Stock Line 17]</v>
      </c>
      <c r="E367" s="84"/>
      <c r="F367" s="150" t="str">
        <f t="shared" si="26"/>
        <v>000 Train Miles</v>
      </c>
      <c r="G367" s="257"/>
      <c r="H367" s="257"/>
      <c r="I367" s="257"/>
      <c r="J367" s="257"/>
      <c r="K367" s="257"/>
      <c r="L367" s="257"/>
      <c r="M367" s="257"/>
      <c r="N367" s="257"/>
      <c r="O367" s="257"/>
      <c r="P367" s="257"/>
      <c r="Q367" s="257"/>
      <c r="R367" s="257"/>
      <c r="S367" s="257"/>
      <c r="T367" s="257"/>
      <c r="U367" s="257"/>
      <c r="V367" s="257"/>
      <c r="W367" s="257"/>
      <c r="X367" s="257"/>
      <c r="Y367" s="257"/>
      <c r="Z367" s="258"/>
      <c r="AA367" s="85"/>
      <c r="AB367" s="27"/>
      <c r="AC367" s="85"/>
      <c r="AD367" s="27"/>
      <c r="AE367" s="85"/>
      <c r="AF367" s="27"/>
      <c r="AH367" s="305"/>
    </row>
    <row r="368" spans="4:34" outlineLevel="1">
      <c r="D368" s="83" t="str">
        <f>'Line Items'!D354</f>
        <v>[Rolling Stock Line 18]</v>
      </c>
      <c r="E368" s="84"/>
      <c r="F368" s="150" t="str">
        <f t="shared" si="26"/>
        <v>000 Train Miles</v>
      </c>
      <c r="G368" s="257"/>
      <c r="H368" s="257"/>
      <c r="I368" s="257"/>
      <c r="J368" s="257"/>
      <c r="K368" s="257"/>
      <c r="L368" s="257"/>
      <c r="M368" s="257"/>
      <c r="N368" s="257"/>
      <c r="O368" s="257"/>
      <c r="P368" s="257"/>
      <c r="Q368" s="257"/>
      <c r="R368" s="257"/>
      <c r="S368" s="257"/>
      <c r="T368" s="257"/>
      <c r="U368" s="257"/>
      <c r="V368" s="257"/>
      <c r="W368" s="257"/>
      <c r="X368" s="257"/>
      <c r="Y368" s="257"/>
      <c r="Z368" s="258"/>
      <c r="AA368" s="85"/>
      <c r="AB368" s="27"/>
      <c r="AC368" s="85"/>
      <c r="AD368" s="27"/>
      <c r="AE368" s="85"/>
      <c r="AF368" s="27"/>
      <c r="AH368" s="305"/>
    </row>
    <row r="369" spans="4:34" outlineLevel="1">
      <c r="D369" s="83" t="str">
        <f>'Line Items'!D355</f>
        <v>[Rolling Stock Line 19]</v>
      </c>
      <c r="E369" s="84"/>
      <c r="F369" s="150" t="str">
        <f t="shared" si="26"/>
        <v>000 Train Miles</v>
      </c>
      <c r="G369" s="257"/>
      <c r="H369" s="257"/>
      <c r="I369" s="257"/>
      <c r="J369" s="257"/>
      <c r="K369" s="257"/>
      <c r="L369" s="257"/>
      <c r="M369" s="257"/>
      <c r="N369" s="257"/>
      <c r="O369" s="257"/>
      <c r="P369" s="257"/>
      <c r="Q369" s="257"/>
      <c r="R369" s="257"/>
      <c r="S369" s="257"/>
      <c r="T369" s="257"/>
      <c r="U369" s="257"/>
      <c r="V369" s="257"/>
      <c r="W369" s="257"/>
      <c r="X369" s="257"/>
      <c r="Y369" s="257"/>
      <c r="Z369" s="258"/>
      <c r="AA369" s="85"/>
      <c r="AB369" s="27"/>
      <c r="AC369" s="85"/>
      <c r="AD369" s="27"/>
      <c r="AE369" s="85"/>
      <c r="AF369" s="27"/>
      <c r="AH369" s="305"/>
    </row>
    <row r="370" spans="4:34" outlineLevel="1">
      <c r="D370" s="83" t="str">
        <f>'Line Items'!D356</f>
        <v>[Rolling Stock Line 20]</v>
      </c>
      <c r="E370" s="84"/>
      <c r="F370" s="150" t="str">
        <f t="shared" si="26"/>
        <v>000 Train Miles</v>
      </c>
      <c r="G370" s="257"/>
      <c r="H370" s="257"/>
      <c r="I370" s="257"/>
      <c r="J370" s="257"/>
      <c r="K370" s="257"/>
      <c r="L370" s="257"/>
      <c r="M370" s="257"/>
      <c r="N370" s="257"/>
      <c r="O370" s="257"/>
      <c r="P370" s="257"/>
      <c r="Q370" s="257"/>
      <c r="R370" s="257"/>
      <c r="S370" s="257"/>
      <c r="T370" s="257"/>
      <c r="U370" s="257"/>
      <c r="V370" s="257"/>
      <c r="W370" s="257"/>
      <c r="X370" s="257"/>
      <c r="Y370" s="257"/>
      <c r="Z370" s="258"/>
      <c r="AA370" s="85"/>
      <c r="AB370" s="27"/>
      <c r="AC370" s="85"/>
      <c r="AD370" s="27"/>
      <c r="AE370" s="85"/>
      <c r="AF370" s="27"/>
      <c r="AH370" s="305"/>
    </row>
    <row r="371" spans="4:34" outlineLevel="1">
      <c r="D371" s="83" t="str">
        <f>'Line Items'!D357</f>
        <v>[Rolling Stock Line 21]</v>
      </c>
      <c r="E371" s="84"/>
      <c r="F371" s="150" t="str">
        <f t="shared" si="26"/>
        <v>000 Train Miles</v>
      </c>
      <c r="G371" s="257"/>
      <c r="H371" s="257"/>
      <c r="I371" s="257"/>
      <c r="J371" s="257"/>
      <c r="K371" s="257"/>
      <c r="L371" s="257"/>
      <c r="M371" s="257"/>
      <c r="N371" s="257"/>
      <c r="O371" s="257"/>
      <c r="P371" s="257"/>
      <c r="Q371" s="257"/>
      <c r="R371" s="257"/>
      <c r="S371" s="257"/>
      <c r="T371" s="257"/>
      <c r="U371" s="257"/>
      <c r="V371" s="257"/>
      <c r="W371" s="257"/>
      <c r="X371" s="257"/>
      <c r="Y371" s="257"/>
      <c r="Z371" s="258"/>
      <c r="AA371" s="85"/>
      <c r="AB371" s="27"/>
      <c r="AC371" s="85"/>
      <c r="AD371" s="27"/>
      <c r="AE371" s="85"/>
      <c r="AF371" s="27"/>
      <c r="AH371" s="305"/>
    </row>
    <row r="372" spans="4:34" outlineLevel="1">
      <c r="D372" s="83" t="str">
        <f>'Line Items'!D358</f>
        <v>[Rolling Stock Line 22]</v>
      </c>
      <c r="E372" s="84"/>
      <c r="F372" s="150" t="str">
        <f t="shared" si="26"/>
        <v>000 Train Miles</v>
      </c>
      <c r="G372" s="257"/>
      <c r="H372" s="257"/>
      <c r="I372" s="257"/>
      <c r="J372" s="257"/>
      <c r="K372" s="257"/>
      <c r="L372" s="257"/>
      <c r="M372" s="257"/>
      <c r="N372" s="257"/>
      <c r="O372" s="257"/>
      <c r="P372" s="257"/>
      <c r="Q372" s="257"/>
      <c r="R372" s="257"/>
      <c r="S372" s="257"/>
      <c r="T372" s="257"/>
      <c r="U372" s="257"/>
      <c r="V372" s="257"/>
      <c r="W372" s="257"/>
      <c r="X372" s="257"/>
      <c r="Y372" s="257"/>
      <c r="Z372" s="258"/>
      <c r="AA372" s="85"/>
      <c r="AB372" s="27"/>
      <c r="AC372" s="85"/>
      <c r="AD372" s="27"/>
      <c r="AE372" s="85"/>
      <c r="AF372" s="27"/>
      <c r="AH372" s="305"/>
    </row>
    <row r="373" spans="4:34" outlineLevel="1">
      <c r="D373" s="83" t="str">
        <f>'Line Items'!D359</f>
        <v>[Rolling Stock Line 23]</v>
      </c>
      <c r="E373" s="84"/>
      <c r="F373" s="150" t="str">
        <f t="shared" si="26"/>
        <v>000 Train Miles</v>
      </c>
      <c r="G373" s="257"/>
      <c r="H373" s="257"/>
      <c r="I373" s="257"/>
      <c r="J373" s="257"/>
      <c r="K373" s="257"/>
      <c r="L373" s="257"/>
      <c r="M373" s="257"/>
      <c r="N373" s="257"/>
      <c r="O373" s="257"/>
      <c r="P373" s="257"/>
      <c r="Q373" s="257"/>
      <c r="R373" s="257"/>
      <c r="S373" s="257"/>
      <c r="T373" s="257"/>
      <c r="U373" s="257"/>
      <c r="V373" s="257"/>
      <c r="W373" s="257"/>
      <c r="X373" s="257"/>
      <c r="Y373" s="257"/>
      <c r="Z373" s="258"/>
      <c r="AA373" s="85"/>
      <c r="AB373" s="27"/>
      <c r="AC373" s="85"/>
      <c r="AD373" s="27"/>
      <c r="AE373" s="85"/>
      <c r="AF373" s="27"/>
      <c r="AH373" s="305"/>
    </row>
    <row r="374" spans="4:34" outlineLevel="1">
      <c r="D374" s="83" t="str">
        <f>'Line Items'!D360</f>
        <v>[Rolling Stock Line 24]</v>
      </c>
      <c r="E374" s="84"/>
      <c r="F374" s="150" t="str">
        <f t="shared" si="26"/>
        <v>000 Train Miles</v>
      </c>
      <c r="G374" s="257"/>
      <c r="H374" s="257"/>
      <c r="I374" s="257"/>
      <c r="J374" s="257"/>
      <c r="K374" s="257"/>
      <c r="L374" s="257"/>
      <c r="M374" s="257"/>
      <c r="N374" s="257"/>
      <c r="O374" s="257"/>
      <c r="P374" s="257"/>
      <c r="Q374" s="257"/>
      <c r="R374" s="257"/>
      <c r="S374" s="257"/>
      <c r="T374" s="257"/>
      <c r="U374" s="257"/>
      <c r="V374" s="257"/>
      <c r="W374" s="257"/>
      <c r="X374" s="257"/>
      <c r="Y374" s="257"/>
      <c r="Z374" s="258"/>
      <c r="AA374" s="85"/>
      <c r="AB374" s="27"/>
      <c r="AC374" s="85"/>
      <c r="AD374" s="27"/>
      <c r="AE374" s="85"/>
      <c r="AF374" s="27"/>
      <c r="AH374" s="305"/>
    </row>
    <row r="375" spans="4:34" outlineLevel="1">
      <c r="D375" s="83" t="str">
        <f>'Line Items'!D361</f>
        <v>[Rolling Stock Line 25]</v>
      </c>
      <c r="E375" s="84"/>
      <c r="F375" s="150" t="str">
        <f t="shared" si="26"/>
        <v>000 Train Miles</v>
      </c>
      <c r="G375" s="257"/>
      <c r="H375" s="257"/>
      <c r="I375" s="257"/>
      <c r="J375" s="257"/>
      <c r="K375" s="257"/>
      <c r="L375" s="257"/>
      <c r="M375" s="257"/>
      <c r="N375" s="257"/>
      <c r="O375" s="257"/>
      <c r="P375" s="257"/>
      <c r="Q375" s="257"/>
      <c r="R375" s="257"/>
      <c r="S375" s="257"/>
      <c r="T375" s="257"/>
      <c r="U375" s="257"/>
      <c r="V375" s="257"/>
      <c r="W375" s="257"/>
      <c r="X375" s="257"/>
      <c r="Y375" s="257"/>
      <c r="Z375" s="258"/>
      <c r="AA375" s="85"/>
      <c r="AB375" s="27"/>
      <c r="AC375" s="85"/>
      <c r="AD375" s="27"/>
      <c r="AE375" s="85"/>
      <c r="AF375" s="27"/>
      <c r="AH375" s="305"/>
    </row>
    <row r="376" spans="4:34" outlineLevel="1">
      <c r="D376" s="83" t="str">
        <f>'Line Items'!D362</f>
        <v>[Rolling Stock Line 26]</v>
      </c>
      <c r="E376" s="84"/>
      <c r="F376" s="150" t="str">
        <f t="shared" si="26"/>
        <v>000 Train Miles</v>
      </c>
      <c r="G376" s="257"/>
      <c r="H376" s="257"/>
      <c r="I376" s="257"/>
      <c r="J376" s="257"/>
      <c r="K376" s="257"/>
      <c r="L376" s="257"/>
      <c r="M376" s="257"/>
      <c r="N376" s="257"/>
      <c r="O376" s="257"/>
      <c r="P376" s="257"/>
      <c r="Q376" s="257"/>
      <c r="R376" s="257"/>
      <c r="S376" s="257"/>
      <c r="T376" s="257"/>
      <c r="U376" s="257"/>
      <c r="V376" s="257"/>
      <c r="W376" s="257"/>
      <c r="X376" s="257"/>
      <c r="Y376" s="257"/>
      <c r="Z376" s="258"/>
      <c r="AA376" s="85"/>
      <c r="AB376" s="27"/>
      <c r="AC376" s="85"/>
      <c r="AD376" s="27"/>
      <c r="AE376" s="85"/>
      <c r="AF376" s="27"/>
      <c r="AH376" s="305"/>
    </row>
    <row r="377" spans="4:34" outlineLevel="1">
      <c r="D377" s="83" t="str">
        <f>'Line Items'!D363</f>
        <v>[Rolling Stock Line 27]</v>
      </c>
      <c r="E377" s="84"/>
      <c r="F377" s="150" t="str">
        <f t="shared" si="26"/>
        <v>000 Train Miles</v>
      </c>
      <c r="G377" s="257"/>
      <c r="H377" s="257"/>
      <c r="I377" s="257"/>
      <c r="J377" s="257"/>
      <c r="K377" s="257"/>
      <c r="L377" s="257"/>
      <c r="M377" s="257"/>
      <c r="N377" s="257"/>
      <c r="O377" s="257"/>
      <c r="P377" s="257"/>
      <c r="Q377" s="257"/>
      <c r="R377" s="257"/>
      <c r="S377" s="257"/>
      <c r="T377" s="257"/>
      <c r="U377" s="257"/>
      <c r="V377" s="257"/>
      <c r="W377" s="257"/>
      <c r="X377" s="257"/>
      <c r="Y377" s="257"/>
      <c r="Z377" s="258"/>
      <c r="AA377" s="85"/>
      <c r="AB377" s="27"/>
      <c r="AC377" s="85"/>
      <c r="AD377" s="27"/>
      <c r="AE377" s="85"/>
      <c r="AF377" s="27"/>
      <c r="AH377" s="305"/>
    </row>
    <row r="378" spans="4:34" outlineLevel="1">
      <c r="D378" s="83" t="str">
        <f>'Line Items'!D364</f>
        <v>[Rolling Stock Line 28]</v>
      </c>
      <c r="E378" s="84"/>
      <c r="F378" s="150" t="str">
        <f t="shared" si="26"/>
        <v>000 Train Miles</v>
      </c>
      <c r="G378" s="257"/>
      <c r="H378" s="257"/>
      <c r="I378" s="257"/>
      <c r="J378" s="257"/>
      <c r="K378" s="257"/>
      <c r="L378" s="257"/>
      <c r="M378" s="257"/>
      <c r="N378" s="257"/>
      <c r="O378" s="257"/>
      <c r="P378" s="257"/>
      <c r="Q378" s="257"/>
      <c r="R378" s="257"/>
      <c r="S378" s="257"/>
      <c r="T378" s="257"/>
      <c r="U378" s="257"/>
      <c r="V378" s="257"/>
      <c r="W378" s="257"/>
      <c r="X378" s="257"/>
      <c r="Y378" s="257"/>
      <c r="Z378" s="258"/>
      <c r="AA378" s="85"/>
      <c r="AB378" s="27"/>
      <c r="AC378" s="85"/>
      <c r="AD378" s="27"/>
      <c r="AE378" s="85"/>
      <c r="AF378" s="27"/>
      <c r="AH378" s="305"/>
    </row>
    <row r="379" spans="4:34" outlineLevel="1">
      <c r="D379" s="83" t="str">
        <f>'Line Items'!D365</f>
        <v>[Rolling Stock Line 29]</v>
      </c>
      <c r="E379" s="84"/>
      <c r="F379" s="150" t="str">
        <f t="shared" si="26"/>
        <v>000 Train Miles</v>
      </c>
      <c r="G379" s="257"/>
      <c r="H379" s="257"/>
      <c r="I379" s="257"/>
      <c r="J379" s="257"/>
      <c r="K379" s="257"/>
      <c r="L379" s="257"/>
      <c r="M379" s="257"/>
      <c r="N379" s="257"/>
      <c r="O379" s="257"/>
      <c r="P379" s="257"/>
      <c r="Q379" s="257"/>
      <c r="R379" s="257"/>
      <c r="S379" s="257"/>
      <c r="T379" s="257"/>
      <c r="U379" s="257"/>
      <c r="V379" s="257"/>
      <c r="W379" s="257"/>
      <c r="X379" s="257"/>
      <c r="Y379" s="257"/>
      <c r="Z379" s="258"/>
      <c r="AA379" s="85"/>
      <c r="AB379" s="27"/>
      <c r="AC379" s="85"/>
      <c r="AD379" s="27"/>
      <c r="AE379" s="85"/>
      <c r="AF379" s="27"/>
      <c r="AH379" s="305"/>
    </row>
    <row r="380" spans="4:34" outlineLevel="1">
      <c r="D380" s="83" t="str">
        <f>'Line Items'!D366</f>
        <v>[Rolling Stock Line 30]</v>
      </c>
      <c r="E380" s="84"/>
      <c r="F380" s="150" t="str">
        <f t="shared" si="26"/>
        <v>000 Train Miles</v>
      </c>
      <c r="G380" s="257"/>
      <c r="H380" s="257"/>
      <c r="I380" s="257"/>
      <c r="J380" s="257"/>
      <c r="K380" s="257"/>
      <c r="L380" s="257"/>
      <c r="M380" s="257"/>
      <c r="N380" s="257"/>
      <c r="O380" s="257"/>
      <c r="P380" s="257"/>
      <c r="Q380" s="257"/>
      <c r="R380" s="257"/>
      <c r="S380" s="257"/>
      <c r="T380" s="257"/>
      <c r="U380" s="257"/>
      <c r="V380" s="257"/>
      <c r="W380" s="257"/>
      <c r="X380" s="257"/>
      <c r="Y380" s="257"/>
      <c r="Z380" s="258"/>
      <c r="AA380" s="85"/>
      <c r="AB380" s="27"/>
      <c r="AC380" s="85"/>
      <c r="AD380" s="27"/>
      <c r="AE380" s="85"/>
      <c r="AF380" s="27"/>
      <c r="AH380" s="305"/>
    </row>
    <row r="381" spans="4:34" outlineLevel="1">
      <c r="D381" s="83" t="str">
        <f>'Line Items'!D367</f>
        <v>[Rolling Stock Line 31]</v>
      </c>
      <c r="E381" s="84"/>
      <c r="F381" s="150" t="str">
        <f t="shared" si="26"/>
        <v>000 Train Miles</v>
      </c>
      <c r="G381" s="257"/>
      <c r="H381" s="257"/>
      <c r="I381" s="257"/>
      <c r="J381" s="257"/>
      <c r="K381" s="257"/>
      <c r="L381" s="257"/>
      <c r="M381" s="257"/>
      <c r="N381" s="257"/>
      <c r="O381" s="257"/>
      <c r="P381" s="257"/>
      <c r="Q381" s="257"/>
      <c r="R381" s="257"/>
      <c r="S381" s="257"/>
      <c r="T381" s="257"/>
      <c r="U381" s="257"/>
      <c r="V381" s="257"/>
      <c r="W381" s="257"/>
      <c r="X381" s="257"/>
      <c r="Y381" s="257"/>
      <c r="Z381" s="258"/>
      <c r="AA381" s="85"/>
      <c r="AB381" s="27"/>
      <c r="AC381" s="85"/>
      <c r="AD381" s="27"/>
      <c r="AE381" s="85"/>
      <c r="AF381" s="27"/>
      <c r="AH381" s="305"/>
    </row>
    <row r="382" spans="4:34" outlineLevel="1">
      <c r="D382" s="108" t="str">
        <f>'Line Items'!D368</f>
        <v>[Rolling Stock Line 32]</v>
      </c>
      <c r="E382" s="110"/>
      <c r="F382" s="164" t="str">
        <f t="shared" si="26"/>
        <v>000 Train Miles</v>
      </c>
      <c r="G382" s="260"/>
      <c r="H382" s="260"/>
      <c r="I382" s="260"/>
      <c r="J382" s="260"/>
      <c r="K382" s="260"/>
      <c r="L382" s="260"/>
      <c r="M382" s="260"/>
      <c r="N382" s="260"/>
      <c r="O382" s="260"/>
      <c r="P382" s="260"/>
      <c r="Q382" s="260"/>
      <c r="R382" s="260"/>
      <c r="S382" s="260"/>
      <c r="T382" s="260"/>
      <c r="U382" s="260"/>
      <c r="V382" s="260"/>
      <c r="W382" s="260"/>
      <c r="X382" s="260"/>
      <c r="Y382" s="260"/>
      <c r="Z382" s="261"/>
      <c r="AA382" s="85"/>
      <c r="AB382" s="29"/>
      <c r="AC382" s="85"/>
      <c r="AD382" s="29"/>
      <c r="AE382" s="85"/>
      <c r="AF382" s="29"/>
      <c r="AH382" s="306"/>
    </row>
    <row r="383" spans="4:34" outlineLevel="1">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row>
    <row r="384" spans="4:34" outlineLevel="1">
      <c r="D384" s="262" t="str">
        <f>"Total "&amp;C350</f>
        <v>Total Loaded Train Mileage</v>
      </c>
      <c r="E384" s="263"/>
      <c r="F384" s="264" t="str">
        <f>F382</f>
        <v>000 Train Miles</v>
      </c>
      <c r="G384" s="265">
        <f t="shared" ref="G384:Z384" si="27">SUM(G351:G382)</f>
        <v>0</v>
      </c>
      <c r="H384" s="265">
        <f t="shared" si="27"/>
        <v>0</v>
      </c>
      <c r="I384" s="265">
        <f t="shared" si="27"/>
        <v>0</v>
      </c>
      <c r="J384" s="265">
        <f t="shared" si="27"/>
        <v>0</v>
      </c>
      <c r="K384" s="265">
        <f t="shared" si="27"/>
        <v>0</v>
      </c>
      <c r="L384" s="265">
        <f t="shared" si="27"/>
        <v>0</v>
      </c>
      <c r="M384" s="265">
        <f t="shared" si="27"/>
        <v>0</v>
      </c>
      <c r="N384" s="265">
        <f t="shared" si="27"/>
        <v>0</v>
      </c>
      <c r="O384" s="265">
        <f t="shared" si="27"/>
        <v>0</v>
      </c>
      <c r="P384" s="265">
        <f t="shared" si="27"/>
        <v>0</v>
      </c>
      <c r="Q384" s="265">
        <f t="shared" si="27"/>
        <v>0</v>
      </c>
      <c r="R384" s="265">
        <f t="shared" si="27"/>
        <v>0</v>
      </c>
      <c r="S384" s="265">
        <f t="shared" si="27"/>
        <v>0</v>
      </c>
      <c r="T384" s="265">
        <f t="shared" si="27"/>
        <v>0</v>
      </c>
      <c r="U384" s="265">
        <f t="shared" si="27"/>
        <v>0</v>
      </c>
      <c r="V384" s="265">
        <f t="shared" si="27"/>
        <v>0</v>
      </c>
      <c r="W384" s="265">
        <f t="shared" si="27"/>
        <v>0</v>
      </c>
      <c r="X384" s="265">
        <f t="shared" si="27"/>
        <v>0</v>
      </c>
      <c r="Y384" s="265">
        <f t="shared" si="27"/>
        <v>0</v>
      </c>
      <c r="Z384" s="266">
        <f t="shared" si="27"/>
        <v>0</v>
      </c>
      <c r="AA384" s="85"/>
      <c r="AB384" s="267">
        <f>SUM(AB351:AB382)</f>
        <v>0</v>
      </c>
      <c r="AC384" s="85"/>
      <c r="AD384" s="267">
        <f>SUM(AD351:AD382)</f>
        <v>0</v>
      </c>
      <c r="AE384" s="85"/>
      <c r="AF384" s="267">
        <f>SUM(AF351:AF382)</f>
        <v>0</v>
      </c>
      <c r="AH384" s="268"/>
    </row>
    <row r="385" spans="2:34" collapsed="1">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row>
    <row r="386" spans="2:34" ht="15">
      <c r="B386" s="99" t="s">
        <v>956</v>
      </c>
      <c r="C386" s="99"/>
      <c r="D386" s="249"/>
      <c r="E386" s="249"/>
      <c r="F386" s="99"/>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280"/>
      <c r="AF386" s="280"/>
      <c r="AG386" s="99"/>
      <c r="AH386" s="99"/>
    </row>
    <row r="387" spans="2:34" outlineLevel="1">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row>
    <row r="388" spans="2:34" outlineLevel="1">
      <c r="C388" s="204" t="s">
        <v>957</v>
      </c>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row>
    <row r="389" spans="2:34" outlineLevel="1">
      <c r="D389" s="235" t="str">
        <f>'Line Items'!D337</f>
        <v>Class 450 (Desiros - Suburban)</v>
      </c>
      <c r="E389" s="251"/>
      <c r="F389" s="252" t="s">
        <v>951</v>
      </c>
      <c r="G389" s="253"/>
      <c r="H389" s="253"/>
      <c r="I389" s="253"/>
      <c r="J389" s="253"/>
      <c r="K389" s="253"/>
      <c r="L389" s="253"/>
      <c r="M389" s="253"/>
      <c r="N389" s="253"/>
      <c r="O389" s="253"/>
      <c r="P389" s="253"/>
      <c r="Q389" s="253"/>
      <c r="R389" s="253"/>
      <c r="S389" s="253"/>
      <c r="T389" s="253"/>
      <c r="U389" s="253"/>
      <c r="V389" s="253"/>
      <c r="W389" s="253"/>
      <c r="X389" s="253"/>
      <c r="Y389" s="253"/>
      <c r="Z389" s="254"/>
      <c r="AA389" s="85"/>
      <c r="AB389" s="255"/>
      <c r="AC389" s="85"/>
      <c r="AD389" s="255"/>
      <c r="AE389" s="85"/>
      <c r="AF389" s="255"/>
      <c r="AH389" s="291"/>
    </row>
    <row r="390" spans="2:34" outlineLevel="1">
      <c r="D390" s="83" t="str">
        <f>'Line Items'!D338</f>
        <v>Class 444 (Desiros - Mainline)</v>
      </c>
      <c r="E390" s="84"/>
      <c r="F390" s="150" t="str">
        <f t="shared" ref="F390:F420" si="28">F389</f>
        <v>000 Veh Miles</v>
      </c>
      <c r="G390" s="257"/>
      <c r="H390" s="257"/>
      <c r="I390" s="257"/>
      <c r="J390" s="257"/>
      <c r="K390" s="257"/>
      <c r="L390" s="257"/>
      <c r="M390" s="257"/>
      <c r="N390" s="257"/>
      <c r="O390" s="257"/>
      <c r="P390" s="257"/>
      <c r="Q390" s="257"/>
      <c r="R390" s="257"/>
      <c r="S390" s="257"/>
      <c r="T390" s="257"/>
      <c r="U390" s="257"/>
      <c r="V390" s="257"/>
      <c r="W390" s="257"/>
      <c r="X390" s="257"/>
      <c r="Y390" s="257"/>
      <c r="Z390" s="258"/>
      <c r="AA390" s="85"/>
      <c r="AB390" s="27"/>
      <c r="AC390" s="85"/>
      <c r="AD390" s="27"/>
      <c r="AE390" s="85"/>
      <c r="AF390" s="27"/>
      <c r="AH390" s="287"/>
    </row>
    <row r="391" spans="2:34" outlineLevel="1">
      <c r="D391" s="83" t="str">
        <f>'Line Items'!D339</f>
        <v>Class 455</v>
      </c>
      <c r="E391" s="84"/>
      <c r="F391" s="150" t="str">
        <f t="shared" si="28"/>
        <v>000 Veh Miles</v>
      </c>
      <c r="G391" s="257"/>
      <c r="H391" s="257"/>
      <c r="I391" s="257"/>
      <c r="J391" s="257"/>
      <c r="K391" s="257"/>
      <c r="L391" s="257"/>
      <c r="M391" s="257"/>
      <c r="N391" s="257"/>
      <c r="O391" s="257"/>
      <c r="P391" s="257"/>
      <c r="Q391" s="257"/>
      <c r="R391" s="257"/>
      <c r="S391" s="257"/>
      <c r="T391" s="257"/>
      <c r="U391" s="257"/>
      <c r="V391" s="257"/>
      <c r="W391" s="257"/>
      <c r="X391" s="257"/>
      <c r="Y391" s="257"/>
      <c r="Z391" s="258"/>
      <c r="AA391" s="85"/>
      <c r="AB391" s="27"/>
      <c r="AC391" s="85"/>
      <c r="AD391" s="27"/>
      <c r="AE391" s="85"/>
      <c r="AF391" s="27"/>
      <c r="AH391" s="287"/>
    </row>
    <row r="392" spans="2:34" outlineLevel="1">
      <c r="D392" s="83" t="str">
        <f>'Line Items'!D340</f>
        <v>Class 158</v>
      </c>
      <c r="E392" s="84"/>
      <c r="F392" s="150" t="str">
        <f t="shared" si="28"/>
        <v>000 Veh Miles</v>
      </c>
      <c r="G392" s="257"/>
      <c r="H392" s="257"/>
      <c r="I392" s="257"/>
      <c r="J392" s="257"/>
      <c r="K392" s="257"/>
      <c r="L392" s="257"/>
      <c r="M392" s="257"/>
      <c r="N392" s="257"/>
      <c r="O392" s="257"/>
      <c r="P392" s="257"/>
      <c r="Q392" s="257"/>
      <c r="R392" s="257"/>
      <c r="S392" s="257"/>
      <c r="T392" s="257"/>
      <c r="U392" s="257"/>
      <c r="V392" s="257"/>
      <c r="W392" s="257"/>
      <c r="X392" s="257"/>
      <c r="Y392" s="257"/>
      <c r="Z392" s="258"/>
      <c r="AA392" s="85"/>
      <c r="AB392" s="27"/>
      <c r="AC392" s="85"/>
      <c r="AD392" s="27"/>
      <c r="AE392" s="85"/>
      <c r="AF392" s="27"/>
      <c r="AH392" s="287"/>
    </row>
    <row r="393" spans="2:34" outlineLevel="1">
      <c r="D393" s="83" t="str">
        <f>'Line Items'!D341</f>
        <v>Class 159/0</v>
      </c>
      <c r="E393" s="84"/>
      <c r="F393" s="150" t="str">
        <f t="shared" si="28"/>
        <v>000 Veh Miles</v>
      </c>
      <c r="G393" s="257"/>
      <c r="H393" s="257"/>
      <c r="I393" s="257"/>
      <c r="J393" s="257"/>
      <c r="K393" s="257"/>
      <c r="L393" s="257"/>
      <c r="M393" s="257"/>
      <c r="N393" s="257"/>
      <c r="O393" s="257"/>
      <c r="P393" s="257"/>
      <c r="Q393" s="257"/>
      <c r="R393" s="257"/>
      <c r="S393" s="257"/>
      <c r="T393" s="257"/>
      <c r="U393" s="257"/>
      <c r="V393" s="257"/>
      <c r="W393" s="257"/>
      <c r="X393" s="257"/>
      <c r="Y393" s="257"/>
      <c r="Z393" s="258"/>
      <c r="AA393" s="85"/>
      <c r="AB393" s="27"/>
      <c r="AC393" s="85"/>
      <c r="AD393" s="27"/>
      <c r="AE393" s="85"/>
      <c r="AF393" s="27"/>
      <c r="AH393" s="287"/>
    </row>
    <row r="394" spans="2:34" outlineLevel="1">
      <c r="D394" s="83" t="str">
        <f>'Line Items'!D342</f>
        <v>Class 159/1</v>
      </c>
      <c r="E394" s="84"/>
      <c r="F394" s="150" t="str">
        <f t="shared" si="28"/>
        <v>000 Veh Miles</v>
      </c>
      <c r="G394" s="257"/>
      <c r="H394" s="257"/>
      <c r="I394" s="257"/>
      <c r="J394" s="257"/>
      <c r="K394" s="257"/>
      <c r="L394" s="257"/>
      <c r="M394" s="257"/>
      <c r="N394" s="257"/>
      <c r="O394" s="257"/>
      <c r="P394" s="257"/>
      <c r="Q394" s="257"/>
      <c r="R394" s="257"/>
      <c r="S394" s="257"/>
      <c r="T394" s="257"/>
      <c r="U394" s="257"/>
      <c r="V394" s="257"/>
      <c r="W394" s="257"/>
      <c r="X394" s="257"/>
      <c r="Y394" s="257"/>
      <c r="Z394" s="258"/>
      <c r="AA394" s="85"/>
      <c r="AB394" s="27"/>
      <c r="AC394" s="85"/>
      <c r="AD394" s="27"/>
      <c r="AE394" s="85"/>
      <c r="AF394" s="27"/>
      <c r="AH394" s="287"/>
    </row>
    <row r="395" spans="2:34" outlineLevel="1">
      <c r="D395" s="83" t="str">
        <f>'Line Items'!D343</f>
        <v>Class 458</v>
      </c>
      <c r="E395" s="84"/>
      <c r="F395" s="150" t="str">
        <f t="shared" si="28"/>
        <v>000 Veh Miles</v>
      </c>
      <c r="G395" s="257"/>
      <c r="H395" s="257"/>
      <c r="I395" s="257"/>
      <c r="J395" s="257"/>
      <c r="K395" s="257"/>
      <c r="L395" s="257"/>
      <c r="M395" s="257"/>
      <c r="N395" s="257"/>
      <c r="O395" s="257"/>
      <c r="P395" s="257"/>
      <c r="Q395" s="257"/>
      <c r="R395" s="257"/>
      <c r="S395" s="257"/>
      <c r="T395" s="257"/>
      <c r="U395" s="257"/>
      <c r="V395" s="257"/>
      <c r="W395" s="257"/>
      <c r="X395" s="257"/>
      <c r="Y395" s="257"/>
      <c r="Z395" s="258"/>
      <c r="AA395" s="85"/>
      <c r="AB395" s="27"/>
      <c r="AC395" s="85"/>
      <c r="AD395" s="27"/>
      <c r="AE395" s="85"/>
      <c r="AF395" s="27"/>
      <c r="AH395" s="287"/>
    </row>
    <row r="396" spans="2:34" outlineLevel="1">
      <c r="D396" s="83" t="str">
        <f>'Line Items'!D344</f>
        <v>Class 456</v>
      </c>
      <c r="E396" s="84"/>
      <c r="F396" s="150" t="str">
        <f t="shared" si="28"/>
        <v>000 Veh Miles</v>
      </c>
      <c r="G396" s="257"/>
      <c r="H396" s="257"/>
      <c r="I396" s="257"/>
      <c r="J396" s="257"/>
      <c r="K396" s="257"/>
      <c r="L396" s="257"/>
      <c r="M396" s="257"/>
      <c r="N396" s="257"/>
      <c r="O396" s="257"/>
      <c r="P396" s="257"/>
      <c r="Q396" s="257"/>
      <c r="R396" s="257"/>
      <c r="S396" s="257"/>
      <c r="T396" s="257"/>
      <c r="U396" s="257"/>
      <c r="V396" s="257"/>
      <c r="W396" s="257"/>
      <c r="X396" s="257"/>
      <c r="Y396" s="257"/>
      <c r="Z396" s="258"/>
      <c r="AA396" s="85"/>
      <c r="AB396" s="27"/>
      <c r="AC396" s="85"/>
      <c r="AD396" s="27"/>
      <c r="AE396" s="85"/>
      <c r="AF396" s="27"/>
      <c r="AH396" s="287"/>
    </row>
    <row r="397" spans="2:34" outlineLevel="1">
      <c r="D397" s="83" t="str">
        <f>'Line Items'!D345</f>
        <v>Class 458/5</v>
      </c>
      <c r="E397" s="84"/>
      <c r="F397" s="150" t="str">
        <f t="shared" si="28"/>
        <v>000 Veh Miles</v>
      </c>
      <c r="G397" s="257"/>
      <c r="H397" s="257"/>
      <c r="I397" s="257"/>
      <c r="J397" s="257"/>
      <c r="K397" s="257"/>
      <c r="L397" s="257"/>
      <c r="M397" s="257"/>
      <c r="N397" s="257"/>
      <c r="O397" s="257"/>
      <c r="P397" s="257"/>
      <c r="Q397" s="257"/>
      <c r="R397" s="257"/>
      <c r="S397" s="257"/>
      <c r="T397" s="257"/>
      <c r="U397" s="257"/>
      <c r="V397" s="257"/>
      <c r="W397" s="257"/>
      <c r="X397" s="257"/>
      <c r="Y397" s="257"/>
      <c r="Z397" s="258"/>
      <c r="AA397" s="85"/>
      <c r="AB397" s="27"/>
      <c r="AC397" s="85"/>
      <c r="AD397" s="27"/>
      <c r="AE397" s="85"/>
      <c r="AF397" s="27"/>
      <c r="AH397" s="287"/>
    </row>
    <row r="398" spans="2:34" outlineLevel="1">
      <c r="D398" s="83" t="str">
        <f>'Line Items'!D346</f>
        <v>Class 707</v>
      </c>
      <c r="E398" s="84"/>
      <c r="F398" s="150" t="str">
        <f t="shared" si="28"/>
        <v>000 Veh Miles</v>
      </c>
      <c r="G398" s="257"/>
      <c r="H398" s="257"/>
      <c r="I398" s="257"/>
      <c r="J398" s="257"/>
      <c r="K398" s="257"/>
      <c r="L398" s="257"/>
      <c r="M398" s="257"/>
      <c r="N398" s="257"/>
      <c r="O398" s="257"/>
      <c r="P398" s="257"/>
      <c r="Q398" s="257"/>
      <c r="R398" s="257"/>
      <c r="S398" s="257"/>
      <c r="T398" s="257"/>
      <c r="U398" s="257"/>
      <c r="V398" s="257"/>
      <c r="W398" s="257"/>
      <c r="X398" s="257"/>
      <c r="Y398" s="257"/>
      <c r="Z398" s="258"/>
      <c r="AA398" s="85"/>
      <c r="AB398" s="27"/>
      <c r="AC398" s="85"/>
      <c r="AD398" s="27"/>
      <c r="AE398" s="85"/>
      <c r="AF398" s="27"/>
      <c r="AH398" s="287"/>
    </row>
    <row r="399" spans="2:34" outlineLevel="1">
      <c r="D399" s="83" t="str">
        <f>'Line Items'!D347</f>
        <v>[Rolling Stock Line 11]</v>
      </c>
      <c r="E399" s="84"/>
      <c r="F399" s="150" t="str">
        <f t="shared" si="28"/>
        <v>000 Veh Miles</v>
      </c>
      <c r="G399" s="257"/>
      <c r="H399" s="257"/>
      <c r="I399" s="257"/>
      <c r="J399" s="257"/>
      <c r="K399" s="257"/>
      <c r="L399" s="257"/>
      <c r="M399" s="257"/>
      <c r="N399" s="257"/>
      <c r="O399" s="257"/>
      <c r="P399" s="257"/>
      <c r="Q399" s="257"/>
      <c r="R399" s="257"/>
      <c r="S399" s="257"/>
      <c r="T399" s="257"/>
      <c r="U399" s="257"/>
      <c r="V399" s="257"/>
      <c r="W399" s="257"/>
      <c r="X399" s="257"/>
      <c r="Y399" s="257"/>
      <c r="Z399" s="258"/>
      <c r="AA399" s="85"/>
      <c r="AB399" s="27"/>
      <c r="AC399" s="85"/>
      <c r="AD399" s="27"/>
      <c r="AE399" s="85"/>
      <c r="AF399" s="27"/>
      <c r="AH399" s="305"/>
    </row>
    <row r="400" spans="2:34" outlineLevel="1">
      <c r="D400" s="83" t="str">
        <f>'Line Items'!D348</f>
        <v>[Rolling Stock Line 12]</v>
      </c>
      <c r="E400" s="84"/>
      <c r="F400" s="150" t="str">
        <f t="shared" si="28"/>
        <v>000 Veh Miles</v>
      </c>
      <c r="G400" s="257"/>
      <c r="H400" s="257"/>
      <c r="I400" s="257"/>
      <c r="J400" s="257"/>
      <c r="K400" s="257"/>
      <c r="L400" s="257"/>
      <c r="M400" s="257"/>
      <c r="N400" s="257"/>
      <c r="O400" s="257"/>
      <c r="P400" s="257"/>
      <c r="Q400" s="257"/>
      <c r="R400" s="257"/>
      <c r="S400" s="257"/>
      <c r="T400" s="257"/>
      <c r="U400" s="257"/>
      <c r="V400" s="257"/>
      <c r="W400" s="257"/>
      <c r="X400" s="257"/>
      <c r="Y400" s="257"/>
      <c r="Z400" s="258"/>
      <c r="AA400" s="85"/>
      <c r="AB400" s="27"/>
      <c r="AC400" s="85"/>
      <c r="AD400" s="27"/>
      <c r="AE400" s="85"/>
      <c r="AF400" s="27"/>
      <c r="AH400" s="305"/>
    </row>
    <row r="401" spans="4:34" outlineLevel="1">
      <c r="D401" s="83" t="str">
        <f>'Line Items'!D349</f>
        <v>[Rolling Stock Line 13]</v>
      </c>
      <c r="E401" s="84"/>
      <c r="F401" s="150" t="str">
        <f t="shared" si="28"/>
        <v>000 Veh Miles</v>
      </c>
      <c r="G401" s="257"/>
      <c r="H401" s="257"/>
      <c r="I401" s="257"/>
      <c r="J401" s="257"/>
      <c r="K401" s="257"/>
      <c r="L401" s="257"/>
      <c r="M401" s="257"/>
      <c r="N401" s="257"/>
      <c r="O401" s="257"/>
      <c r="P401" s="257"/>
      <c r="Q401" s="257"/>
      <c r="R401" s="257"/>
      <c r="S401" s="257"/>
      <c r="T401" s="257"/>
      <c r="U401" s="257"/>
      <c r="V401" s="257"/>
      <c r="W401" s="257"/>
      <c r="X401" s="257"/>
      <c r="Y401" s="257"/>
      <c r="Z401" s="258"/>
      <c r="AA401" s="85"/>
      <c r="AB401" s="27"/>
      <c r="AC401" s="85"/>
      <c r="AD401" s="27"/>
      <c r="AE401" s="85"/>
      <c r="AF401" s="27"/>
      <c r="AH401" s="305"/>
    </row>
    <row r="402" spans="4:34" outlineLevel="1">
      <c r="D402" s="83" t="str">
        <f>'Line Items'!D350</f>
        <v>[Rolling Stock Line 14]</v>
      </c>
      <c r="E402" s="84"/>
      <c r="F402" s="150" t="str">
        <f t="shared" si="28"/>
        <v>000 Veh Miles</v>
      </c>
      <c r="G402" s="257"/>
      <c r="H402" s="257"/>
      <c r="I402" s="257"/>
      <c r="J402" s="257"/>
      <c r="K402" s="257"/>
      <c r="L402" s="257"/>
      <c r="M402" s="257"/>
      <c r="N402" s="257"/>
      <c r="O402" s="257"/>
      <c r="P402" s="257"/>
      <c r="Q402" s="257"/>
      <c r="R402" s="257"/>
      <c r="S402" s="257"/>
      <c r="T402" s="257"/>
      <c r="U402" s="257"/>
      <c r="V402" s="257"/>
      <c r="W402" s="257"/>
      <c r="X402" s="257"/>
      <c r="Y402" s="257"/>
      <c r="Z402" s="258"/>
      <c r="AA402" s="85"/>
      <c r="AB402" s="27"/>
      <c r="AC402" s="85"/>
      <c r="AD402" s="27"/>
      <c r="AE402" s="85"/>
      <c r="AF402" s="27"/>
      <c r="AH402" s="305"/>
    </row>
    <row r="403" spans="4:34" outlineLevel="1">
      <c r="D403" s="83" t="str">
        <f>'Line Items'!D351</f>
        <v>[Rolling Stock Line 15]</v>
      </c>
      <c r="E403" s="84"/>
      <c r="F403" s="150" t="str">
        <f t="shared" si="28"/>
        <v>000 Veh Miles</v>
      </c>
      <c r="G403" s="257"/>
      <c r="H403" s="257"/>
      <c r="I403" s="257"/>
      <c r="J403" s="257"/>
      <c r="K403" s="257"/>
      <c r="L403" s="257"/>
      <c r="M403" s="257"/>
      <c r="N403" s="257"/>
      <c r="O403" s="257"/>
      <c r="P403" s="257"/>
      <c r="Q403" s="257"/>
      <c r="R403" s="257"/>
      <c r="S403" s="257"/>
      <c r="T403" s="257"/>
      <c r="U403" s="257"/>
      <c r="V403" s="257"/>
      <c r="W403" s="257"/>
      <c r="X403" s="257"/>
      <c r="Y403" s="257"/>
      <c r="Z403" s="258"/>
      <c r="AA403" s="85"/>
      <c r="AB403" s="27"/>
      <c r="AC403" s="85"/>
      <c r="AD403" s="27"/>
      <c r="AE403" s="85"/>
      <c r="AF403" s="27"/>
      <c r="AH403" s="305"/>
    </row>
    <row r="404" spans="4:34" outlineLevel="1">
      <c r="D404" s="83" t="str">
        <f>'Line Items'!D352</f>
        <v>[Rolling Stock Line 16]</v>
      </c>
      <c r="E404" s="84"/>
      <c r="F404" s="150" t="str">
        <f t="shared" si="28"/>
        <v>000 Veh Miles</v>
      </c>
      <c r="G404" s="257"/>
      <c r="H404" s="257"/>
      <c r="I404" s="257"/>
      <c r="J404" s="257"/>
      <c r="K404" s="257"/>
      <c r="L404" s="257"/>
      <c r="M404" s="257"/>
      <c r="N404" s="257"/>
      <c r="O404" s="257"/>
      <c r="P404" s="257"/>
      <c r="Q404" s="257"/>
      <c r="R404" s="257"/>
      <c r="S404" s="257"/>
      <c r="T404" s="257"/>
      <c r="U404" s="257"/>
      <c r="V404" s="257"/>
      <c r="W404" s="257"/>
      <c r="X404" s="257"/>
      <c r="Y404" s="257"/>
      <c r="Z404" s="258"/>
      <c r="AA404" s="85"/>
      <c r="AB404" s="27"/>
      <c r="AC404" s="85"/>
      <c r="AD404" s="27"/>
      <c r="AE404" s="85"/>
      <c r="AF404" s="27"/>
      <c r="AH404" s="305"/>
    </row>
    <row r="405" spans="4:34" outlineLevel="1">
      <c r="D405" s="83" t="str">
        <f>'Line Items'!D353</f>
        <v>[Rolling Stock Line 17]</v>
      </c>
      <c r="E405" s="84"/>
      <c r="F405" s="150" t="str">
        <f t="shared" si="28"/>
        <v>000 Veh Miles</v>
      </c>
      <c r="G405" s="257"/>
      <c r="H405" s="257"/>
      <c r="I405" s="257"/>
      <c r="J405" s="257"/>
      <c r="K405" s="257"/>
      <c r="L405" s="257"/>
      <c r="M405" s="257"/>
      <c r="N405" s="257"/>
      <c r="O405" s="257"/>
      <c r="P405" s="257"/>
      <c r="Q405" s="257"/>
      <c r="R405" s="257"/>
      <c r="S405" s="257"/>
      <c r="T405" s="257"/>
      <c r="U405" s="257"/>
      <c r="V405" s="257"/>
      <c r="W405" s="257"/>
      <c r="X405" s="257"/>
      <c r="Y405" s="257"/>
      <c r="Z405" s="258"/>
      <c r="AA405" s="85"/>
      <c r="AB405" s="27"/>
      <c r="AC405" s="85"/>
      <c r="AD405" s="27"/>
      <c r="AE405" s="85"/>
      <c r="AF405" s="27"/>
      <c r="AH405" s="305"/>
    </row>
    <row r="406" spans="4:34" outlineLevel="1">
      <c r="D406" s="83" t="str">
        <f>'Line Items'!D354</f>
        <v>[Rolling Stock Line 18]</v>
      </c>
      <c r="E406" s="84"/>
      <c r="F406" s="150" t="str">
        <f t="shared" si="28"/>
        <v>000 Veh Miles</v>
      </c>
      <c r="G406" s="257"/>
      <c r="H406" s="257"/>
      <c r="I406" s="257"/>
      <c r="J406" s="257"/>
      <c r="K406" s="257"/>
      <c r="L406" s="257"/>
      <c r="M406" s="257"/>
      <c r="N406" s="257"/>
      <c r="O406" s="257"/>
      <c r="P406" s="257"/>
      <c r="Q406" s="257"/>
      <c r="R406" s="257"/>
      <c r="S406" s="257"/>
      <c r="T406" s="257"/>
      <c r="U406" s="257"/>
      <c r="V406" s="257"/>
      <c r="W406" s="257"/>
      <c r="X406" s="257"/>
      <c r="Y406" s="257"/>
      <c r="Z406" s="258"/>
      <c r="AA406" s="85"/>
      <c r="AB406" s="27"/>
      <c r="AC406" s="85"/>
      <c r="AD406" s="27"/>
      <c r="AE406" s="85"/>
      <c r="AF406" s="27"/>
      <c r="AH406" s="305"/>
    </row>
    <row r="407" spans="4:34" outlineLevel="1">
      <c r="D407" s="83" t="str">
        <f>'Line Items'!D355</f>
        <v>[Rolling Stock Line 19]</v>
      </c>
      <c r="E407" s="84"/>
      <c r="F407" s="150" t="str">
        <f t="shared" si="28"/>
        <v>000 Veh Miles</v>
      </c>
      <c r="G407" s="257"/>
      <c r="H407" s="257"/>
      <c r="I407" s="257"/>
      <c r="J407" s="257"/>
      <c r="K407" s="257"/>
      <c r="L407" s="257"/>
      <c r="M407" s="257"/>
      <c r="N407" s="257"/>
      <c r="O407" s="257"/>
      <c r="P407" s="257"/>
      <c r="Q407" s="257"/>
      <c r="R407" s="257"/>
      <c r="S407" s="257"/>
      <c r="T407" s="257"/>
      <c r="U407" s="257"/>
      <c r="V407" s="257"/>
      <c r="W407" s="257"/>
      <c r="X407" s="257"/>
      <c r="Y407" s="257"/>
      <c r="Z407" s="258"/>
      <c r="AA407" s="85"/>
      <c r="AB407" s="27"/>
      <c r="AC407" s="85"/>
      <c r="AD407" s="27"/>
      <c r="AE407" s="85"/>
      <c r="AF407" s="27"/>
      <c r="AH407" s="305"/>
    </row>
    <row r="408" spans="4:34" outlineLevel="1">
      <c r="D408" s="83" t="str">
        <f>'Line Items'!D356</f>
        <v>[Rolling Stock Line 20]</v>
      </c>
      <c r="E408" s="84"/>
      <c r="F408" s="150" t="str">
        <f t="shared" si="28"/>
        <v>000 Veh Miles</v>
      </c>
      <c r="G408" s="257"/>
      <c r="H408" s="257"/>
      <c r="I408" s="257"/>
      <c r="J408" s="257"/>
      <c r="K408" s="257"/>
      <c r="L408" s="257"/>
      <c r="M408" s="257"/>
      <c r="N408" s="257"/>
      <c r="O408" s="257"/>
      <c r="P408" s="257"/>
      <c r="Q408" s="257"/>
      <c r="R408" s="257"/>
      <c r="S408" s="257"/>
      <c r="T408" s="257"/>
      <c r="U408" s="257"/>
      <c r="V408" s="257"/>
      <c r="W408" s="257"/>
      <c r="X408" s="257"/>
      <c r="Y408" s="257"/>
      <c r="Z408" s="258"/>
      <c r="AA408" s="85"/>
      <c r="AB408" s="27"/>
      <c r="AC408" s="85"/>
      <c r="AD408" s="27"/>
      <c r="AE408" s="85"/>
      <c r="AF408" s="27"/>
      <c r="AH408" s="305"/>
    </row>
    <row r="409" spans="4:34" outlineLevel="1">
      <c r="D409" s="83" t="str">
        <f>'Line Items'!D357</f>
        <v>[Rolling Stock Line 21]</v>
      </c>
      <c r="E409" s="84"/>
      <c r="F409" s="150" t="str">
        <f t="shared" si="28"/>
        <v>000 Veh Miles</v>
      </c>
      <c r="G409" s="257"/>
      <c r="H409" s="257"/>
      <c r="I409" s="257"/>
      <c r="J409" s="257"/>
      <c r="K409" s="257"/>
      <c r="L409" s="257"/>
      <c r="M409" s="257"/>
      <c r="N409" s="257"/>
      <c r="O409" s="257"/>
      <c r="P409" s="257"/>
      <c r="Q409" s="257"/>
      <c r="R409" s="257"/>
      <c r="S409" s="257"/>
      <c r="T409" s="257"/>
      <c r="U409" s="257"/>
      <c r="V409" s="257"/>
      <c r="W409" s="257"/>
      <c r="X409" s="257"/>
      <c r="Y409" s="257"/>
      <c r="Z409" s="258"/>
      <c r="AA409" s="85"/>
      <c r="AB409" s="27"/>
      <c r="AC409" s="85"/>
      <c r="AD409" s="27"/>
      <c r="AE409" s="85"/>
      <c r="AF409" s="27"/>
      <c r="AH409" s="305"/>
    </row>
    <row r="410" spans="4:34" outlineLevel="1">
      <c r="D410" s="83" t="str">
        <f>'Line Items'!D358</f>
        <v>[Rolling Stock Line 22]</v>
      </c>
      <c r="E410" s="84"/>
      <c r="F410" s="150" t="str">
        <f t="shared" si="28"/>
        <v>000 Veh Miles</v>
      </c>
      <c r="G410" s="257"/>
      <c r="H410" s="257"/>
      <c r="I410" s="257"/>
      <c r="J410" s="257"/>
      <c r="K410" s="257"/>
      <c r="L410" s="257"/>
      <c r="M410" s="257"/>
      <c r="N410" s="257"/>
      <c r="O410" s="257"/>
      <c r="P410" s="257"/>
      <c r="Q410" s="257"/>
      <c r="R410" s="257"/>
      <c r="S410" s="257"/>
      <c r="T410" s="257"/>
      <c r="U410" s="257"/>
      <c r="V410" s="257"/>
      <c r="W410" s="257"/>
      <c r="X410" s="257"/>
      <c r="Y410" s="257"/>
      <c r="Z410" s="258"/>
      <c r="AA410" s="85"/>
      <c r="AB410" s="27"/>
      <c r="AC410" s="85"/>
      <c r="AD410" s="27"/>
      <c r="AE410" s="85"/>
      <c r="AF410" s="27"/>
      <c r="AH410" s="305"/>
    </row>
    <row r="411" spans="4:34" outlineLevel="1">
      <c r="D411" s="83" t="str">
        <f>'Line Items'!D359</f>
        <v>[Rolling Stock Line 23]</v>
      </c>
      <c r="E411" s="84"/>
      <c r="F411" s="150" t="str">
        <f t="shared" si="28"/>
        <v>000 Veh Miles</v>
      </c>
      <c r="G411" s="257"/>
      <c r="H411" s="257"/>
      <c r="I411" s="257"/>
      <c r="J411" s="257"/>
      <c r="K411" s="257"/>
      <c r="L411" s="257"/>
      <c r="M411" s="257"/>
      <c r="N411" s="257"/>
      <c r="O411" s="257"/>
      <c r="P411" s="257"/>
      <c r="Q411" s="257"/>
      <c r="R411" s="257"/>
      <c r="S411" s="257"/>
      <c r="T411" s="257"/>
      <c r="U411" s="257"/>
      <c r="V411" s="257"/>
      <c r="W411" s="257"/>
      <c r="X411" s="257"/>
      <c r="Y411" s="257"/>
      <c r="Z411" s="258"/>
      <c r="AA411" s="85"/>
      <c r="AB411" s="27"/>
      <c r="AC411" s="85"/>
      <c r="AD411" s="27"/>
      <c r="AE411" s="85"/>
      <c r="AF411" s="27"/>
      <c r="AH411" s="305"/>
    </row>
    <row r="412" spans="4:34" outlineLevel="1">
      <c r="D412" s="83" t="str">
        <f>'Line Items'!D360</f>
        <v>[Rolling Stock Line 24]</v>
      </c>
      <c r="E412" s="84"/>
      <c r="F412" s="150" t="str">
        <f t="shared" si="28"/>
        <v>000 Veh Miles</v>
      </c>
      <c r="G412" s="257"/>
      <c r="H412" s="257"/>
      <c r="I412" s="257"/>
      <c r="J412" s="257"/>
      <c r="K412" s="257"/>
      <c r="L412" s="257"/>
      <c r="M412" s="257"/>
      <c r="N412" s="257"/>
      <c r="O412" s="257"/>
      <c r="P412" s="257"/>
      <c r="Q412" s="257"/>
      <c r="R412" s="257"/>
      <c r="S412" s="257"/>
      <c r="T412" s="257"/>
      <c r="U412" s="257"/>
      <c r="V412" s="257"/>
      <c r="W412" s="257"/>
      <c r="X412" s="257"/>
      <c r="Y412" s="257"/>
      <c r="Z412" s="258"/>
      <c r="AA412" s="85"/>
      <c r="AB412" s="27"/>
      <c r="AC412" s="85"/>
      <c r="AD412" s="27"/>
      <c r="AE412" s="85"/>
      <c r="AF412" s="27"/>
      <c r="AH412" s="305"/>
    </row>
    <row r="413" spans="4:34" outlineLevel="1">
      <c r="D413" s="83" t="str">
        <f>'Line Items'!D361</f>
        <v>[Rolling Stock Line 25]</v>
      </c>
      <c r="E413" s="84"/>
      <c r="F413" s="150" t="str">
        <f t="shared" si="28"/>
        <v>000 Veh Miles</v>
      </c>
      <c r="G413" s="257"/>
      <c r="H413" s="257"/>
      <c r="I413" s="257"/>
      <c r="J413" s="257"/>
      <c r="K413" s="257"/>
      <c r="L413" s="257"/>
      <c r="M413" s="257"/>
      <c r="N413" s="257"/>
      <c r="O413" s="257"/>
      <c r="P413" s="257"/>
      <c r="Q413" s="257"/>
      <c r="R413" s="257"/>
      <c r="S413" s="257"/>
      <c r="T413" s="257"/>
      <c r="U413" s="257"/>
      <c r="V413" s="257"/>
      <c r="W413" s="257"/>
      <c r="X413" s="257"/>
      <c r="Y413" s="257"/>
      <c r="Z413" s="258"/>
      <c r="AA413" s="85"/>
      <c r="AB413" s="27"/>
      <c r="AC413" s="85"/>
      <c r="AD413" s="27"/>
      <c r="AE413" s="85"/>
      <c r="AF413" s="27"/>
      <c r="AH413" s="305"/>
    </row>
    <row r="414" spans="4:34" outlineLevel="1">
      <c r="D414" s="83" t="str">
        <f>'Line Items'!D362</f>
        <v>[Rolling Stock Line 26]</v>
      </c>
      <c r="E414" s="84"/>
      <c r="F414" s="150" t="str">
        <f t="shared" si="28"/>
        <v>000 Veh Miles</v>
      </c>
      <c r="G414" s="257"/>
      <c r="H414" s="257"/>
      <c r="I414" s="257"/>
      <c r="J414" s="257"/>
      <c r="K414" s="257"/>
      <c r="L414" s="257"/>
      <c r="M414" s="257"/>
      <c r="N414" s="257"/>
      <c r="O414" s="257"/>
      <c r="P414" s="257"/>
      <c r="Q414" s="257"/>
      <c r="R414" s="257"/>
      <c r="S414" s="257"/>
      <c r="T414" s="257"/>
      <c r="U414" s="257"/>
      <c r="V414" s="257"/>
      <c r="W414" s="257"/>
      <c r="X414" s="257"/>
      <c r="Y414" s="257"/>
      <c r="Z414" s="258"/>
      <c r="AA414" s="85"/>
      <c r="AB414" s="27"/>
      <c r="AC414" s="85"/>
      <c r="AD414" s="27"/>
      <c r="AE414" s="85"/>
      <c r="AF414" s="27"/>
      <c r="AH414" s="305"/>
    </row>
    <row r="415" spans="4:34" outlineLevel="1">
      <c r="D415" s="83" t="str">
        <f>'Line Items'!D363</f>
        <v>[Rolling Stock Line 27]</v>
      </c>
      <c r="E415" s="84"/>
      <c r="F415" s="150" t="str">
        <f t="shared" si="28"/>
        <v>000 Veh Miles</v>
      </c>
      <c r="G415" s="257"/>
      <c r="H415" s="257"/>
      <c r="I415" s="257"/>
      <c r="J415" s="257"/>
      <c r="K415" s="257"/>
      <c r="L415" s="257"/>
      <c r="M415" s="257"/>
      <c r="N415" s="257"/>
      <c r="O415" s="257"/>
      <c r="P415" s="257"/>
      <c r="Q415" s="257"/>
      <c r="R415" s="257"/>
      <c r="S415" s="257"/>
      <c r="T415" s="257"/>
      <c r="U415" s="257"/>
      <c r="V415" s="257"/>
      <c r="W415" s="257"/>
      <c r="X415" s="257"/>
      <c r="Y415" s="257"/>
      <c r="Z415" s="258"/>
      <c r="AA415" s="85"/>
      <c r="AB415" s="27"/>
      <c r="AC415" s="85"/>
      <c r="AD415" s="27"/>
      <c r="AE415" s="85"/>
      <c r="AF415" s="27"/>
      <c r="AH415" s="305"/>
    </row>
    <row r="416" spans="4:34" outlineLevel="1">
      <c r="D416" s="83" t="str">
        <f>'Line Items'!D364</f>
        <v>[Rolling Stock Line 28]</v>
      </c>
      <c r="E416" s="84"/>
      <c r="F416" s="150" t="str">
        <f t="shared" si="28"/>
        <v>000 Veh Miles</v>
      </c>
      <c r="G416" s="257"/>
      <c r="H416" s="257"/>
      <c r="I416" s="257"/>
      <c r="J416" s="257"/>
      <c r="K416" s="257"/>
      <c r="L416" s="257"/>
      <c r="M416" s="257"/>
      <c r="N416" s="257"/>
      <c r="O416" s="257"/>
      <c r="P416" s="257"/>
      <c r="Q416" s="257"/>
      <c r="R416" s="257"/>
      <c r="S416" s="257"/>
      <c r="T416" s="257"/>
      <c r="U416" s="257"/>
      <c r="V416" s="257"/>
      <c r="W416" s="257"/>
      <c r="X416" s="257"/>
      <c r="Y416" s="257"/>
      <c r="Z416" s="258"/>
      <c r="AA416" s="85"/>
      <c r="AB416" s="27"/>
      <c r="AC416" s="85"/>
      <c r="AD416" s="27"/>
      <c r="AE416" s="85"/>
      <c r="AF416" s="27"/>
      <c r="AH416" s="305"/>
    </row>
    <row r="417" spans="3:34" outlineLevel="1">
      <c r="D417" s="83" t="str">
        <f>'Line Items'!D365</f>
        <v>[Rolling Stock Line 29]</v>
      </c>
      <c r="E417" s="84"/>
      <c r="F417" s="150" t="str">
        <f t="shared" si="28"/>
        <v>000 Veh Miles</v>
      </c>
      <c r="G417" s="257"/>
      <c r="H417" s="257"/>
      <c r="I417" s="257"/>
      <c r="J417" s="257"/>
      <c r="K417" s="257"/>
      <c r="L417" s="257"/>
      <c r="M417" s="257"/>
      <c r="N417" s="257"/>
      <c r="O417" s="257"/>
      <c r="P417" s="257"/>
      <c r="Q417" s="257"/>
      <c r="R417" s="257"/>
      <c r="S417" s="257"/>
      <c r="T417" s="257"/>
      <c r="U417" s="257"/>
      <c r="V417" s="257"/>
      <c r="W417" s="257"/>
      <c r="X417" s="257"/>
      <c r="Y417" s="257"/>
      <c r="Z417" s="258"/>
      <c r="AA417" s="85"/>
      <c r="AB417" s="27"/>
      <c r="AC417" s="85"/>
      <c r="AD417" s="27"/>
      <c r="AE417" s="85"/>
      <c r="AF417" s="27"/>
      <c r="AH417" s="305"/>
    </row>
    <row r="418" spans="3:34" outlineLevel="1">
      <c r="D418" s="83" t="str">
        <f>'Line Items'!D366</f>
        <v>[Rolling Stock Line 30]</v>
      </c>
      <c r="E418" s="84"/>
      <c r="F418" s="150" t="str">
        <f t="shared" si="28"/>
        <v>000 Veh Miles</v>
      </c>
      <c r="G418" s="257"/>
      <c r="H418" s="257"/>
      <c r="I418" s="257"/>
      <c r="J418" s="257"/>
      <c r="K418" s="257"/>
      <c r="L418" s="257"/>
      <c r="M418" s="257"/>
      <c r="N418" s="257"/>
      <c r="O418" s="257"/>
      <c r="P418" s="257"/>
      <c r="Q418" s="257"/>
      <c r="R418" s="257"/>
      <c r="S418" s="257"/>
      <c r="T418" s="257"/>
      <c r="U418" s="257"/>
      <c r="V418" s="257"/>
      <c r="W418" s="257"/>
      <c r="X418" s="257"/>
      <c r="Y418" s="257"/>
      <c r="Z418" s="258"/>
      <c r="AA418" s="85"/>
      <c r="AB418" s="27"/>
      <c r="AC418" s="85"/>
      <c r="AD418" s="27"/>
      <c r="AE418" s="85"/>
      <c r="AF418" s="27"/>
      <c r="AH418" s="305"/>
    </row>
    <row r="419" spans="3:34" outlineLevel="1">
      <c r="D419" s="83" t="str">
        <f>'Line Items'!D367</f>
        <v>[Rolling Stock Line 31]</v>
      </c>
      <c r="E419" s="84"/>
      <c r="F419" s="150" t="str">
        <f t="shared" si="28"/>
        <v>000 Veh Miles</v>
      </c>
      <c r="G419" s="257"/>
      <c r="H419" s="257"/>
      <c r="I419" s="257"/>
      <c r="J419" s="257"/>
      <c r="K419" s="257"/>
      <c r="L419" s="257"/>
      <c r="M419" s="257"/>
      <c r="N419" s="257"/>
      <c r="O419" s="257"/>
      <c r="P419" s="257"/>
      <c r="Q419" s="257"/>
      <c r="R419" s="257"/>
      <c r="S419" s="257"/>
      <c r="T419" s="257"/>
      <c r="U419" s="257"/>
      <c r="V419" s="257"/>
      <c r="W419" s="257"/>
      <c r="X419" s="257"/>
      <c r="Y419" s="257"/>
      <c r="Z419" s="258"/>
      <c r="AA419" s="85"/>
      <c r="AB419" s="27"/>
      <c r="AC419" s="85"/>
      <c r="AD419" s="27"/>
      <c r="AE419" s="85"/>
      <c r="AF419" s="27"/>
      <c r="AH419" s="305"/>
    </row>
    <row r="420" spans="3:34" outlineLevel="1">
      <c r="D420" s="108" t="str">
        <f>'Line Items'!D368</f>
        <v>[Rolling Stock Line 32]</v>
      </c>
      <c r="E420" s="110"/>
      <c r="F420" s="164" t="str">
        <f t="shared" si="28"/>
        <v>000 Veh Miles</v>
      </c>
      <c r="G420" s="260"/>
      <c r="H420" s="260"/>
      <c r="I420" s="260"/>
      <c r="J420" s="260"/>
      <c r="K420" s="260"/>
      <c r="L420" s="260"/>
      <c r="M420" s="260"/>
      <c r="N420" s="260"/>
      <c r="O420" s="260"/>
      <c r="P420" s="260"/>
      <c r="Q420" s="260"/>
      <c r="R420" s="260"/>
      <c r="S420" s="260"/>
      <c r="T420" s="260"/>
      <c r="U420" s="260"/>
      <c r="V420" s="260"/>
      <c r="W420" s="260"/>
      <c r="X420" s="260"/>
      <c r="Y420" s="260"/>
      <c r="Z420" s="261"/>
      <c r="AA420" s="85"/>
      <c r="AB420" s="29"/>
      <c r="AC420" s="85"/>
      <c r="AD420" s="29"/>
      <c r="AE420" s="85"/>
      <c r="AF420" s="29"/>
      <c r="AH420" s="306"/>
    </row>
    <row r="421" spans="3:34" outlineLevel="1">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row>
    <row r="422" spans="3:34" outlineLevel="1">
      <c r="D422" s="262" t="str">
        <f>"Total "&amp;C388</f>
        <v>Total ECS Vehicle Mileage</v>
      </c>
      <c r="E422" s="263"/>
      <c r="F422" s="264" t="str">
        <f>F420</f>
        <v>000 Veh Miles</v>
      </c>
      <c r="G422" s="265">
        <f t="shared" ref="G422:Z422" si="29">SUM(G389:G420)</f>
        <v>0</v>
      </c>
      <c r="H422" s="265">
        <f t="shared" si="29"/>
        <v>0</v>
      </c>
      <c r="I422" s="265">
        <f t="shared" si="29"/>
        <v>0</v>
      </c>
      <c r="J422" s="265">
        <f t="shared" si="29"/>
        <v>0</v>
      </c>
      <c r="K422" s="265">
        <f t="shared" si="29"/>
        <v>0</v>
      </c>
      <c r="L422" s="265">
        <f t="shared" si="29"/>
        <v>0</v>
      </c>
      <c r="M422" s="265">
        <f t="shared" si="29"/>
        <v>0</v>
      </c>
      <c r="N422" s="265">
        <f t="shared" si="29"/>
        <v>0</v>
      </c>
      <c r="O422" s="265">
        <f t="shared" si="29"/>
        <v>0</v>
      </c>
      <c r="P422" s="265">
        <f t="shared" si="29"/>
        <v>0</v>
      </c>
      <c r="Q422" s="265">
        <f t="shared" si="29"/>
        <v>0</v>
      </c>
      <c r="R422" s="265">
        <f t="shared" si="29"/>
        <v>0</v>
      </c>
      <c r="S422" s="265">
        <f t="shared" si="29"/>
        <v>0</v>
      </c>
      <c r="T422" s="265">
        <f t="shared" si="29"/>
        <v>0</v>
      </c>
      <c r="U422" s="265">
        <f t="shared" si="29"/>
        <v>0</v>
      </c>
      <c r="V422" s="265">
        <f t="shared" si="29"/>
        <v>0</v>
      </c>
      <c r="W422" s="265">
        <f t="shared" si="29"/>
        <v>0</v>
      </c>
      <c r="X422" s="265">
        <f t="shared" si="29"/>
        <v>0</v>
      </c>
      <c r="Y422" s="265">
        <f t="shared" si="29"/>
        <v>0</v>
      </c>
      <c r="Z422" s="266">
        <f t="shared" si="29"/>
        <v>0</v>
      </c>
      <c r="AA422" s="85"/>
      <c r="AB422" s="267">
        <f>SUM(AB389:AB420)</f>
        <v>0</v>
      </c>
      <c r="AC422" s="85"/>
      <c r="AD422" s="267">
        <f>SUM(AD389:AD420)</f>
        <v>0</v>
      </c>
      <c r="AE422" s="85"/>
      <c r="AF422" s="267">
        <f>SUM(AF389:AF420)</f>
        <v>0</v>
      </c>
      <c r="AH422" s="268"/>
    </row>
    <row r="423" spans="3:34" outlineLevel="1">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row>
    <row r="424" spans="3:34" outlineLevel="1">
      <c r="C424" s="204" t="s">
        <v>958</v>
      </c>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row>
    <row r="425" spans="3:34" outlineLevel="1">
      <c r="D425" s="235" t="str">
        <f>'Line Items'!D337</f>
        <v>Class 450 (Desiros - Suburban)</v>
      </c>
      <c r="E425" s="251"/>
      <c r="F425" s="252" t="s">
        <v>953</v>
      </c>
      <c r="G425" s="253"/>
      <c r="H425" s="253"/>
      <c r="I425" s="253"/>
      <c r="J425" s="253"/>
      <c r="K425" s="253"/>
      <c r="L425" s="253"/>
      <c r="M425" s="253"/>
      <c r="N425" s="253"/>
      <c r="O425" s="253"/>
      <c r="P425" s="253"/>
      <c r="Q425" s="253"/>
      <c r="R425" s="253"/>
      <c r="S425" s="253"/>
      <c r="T425" s="253"/>
      <c r="U425" s="253"/>
      <c r="V425" s="253"/>
      <c r="W425" s="253"/>
      <c r="X425" s="253"/>
      <c r="Y425" s="253"/>
      <c r="Z425" s="254"/>
      <c r="AA425" s="85"/>
      <c r="AB425" s="255"/>
      <c r="AC425" s="85"/>
      <c r="AD425" s="255"/>
      <c r="AE425" s="85"/>
      <c r="AF425" s="255"/>
      <c r="AH425" s="291"/>
    </row>
    <row r="426" spans="3:34" outlineLevel="1">
      <c r="D426" s="83" t="str">
        <f>'Line Items'!D338</f>
        <v>Class 444 (Desiros - Mainline)</v>
      </c>
      <c r="E426" s="84"/>
      <c r="F426" s="150" t="str">
        <f t="shared" ref="F426:F456" si="30">F425</f>
        <v>000 Unit Miles</v>
      </c>
      <c r="G426" s="257"/>
      <c r="H426" s="257"/>
      <c r="I426" s="257"/>
      <c r="J426" s="257"/>
      <c r="K426" s="257"/>
      <c r="L426" s="257"/>
      <c r="M426" s="257"/>
      <c r="N426" s="257"/>
      <c r="O426" s="257"/>
      <c r="P426" s="257"/>
      <c r="Q426" s="257"/>
      <c r="R426" s="257"/>
      <c r="S426" s="257"/>
      <c r="T426" s="257"/>
      <c r="U426" s="257"/>
      <c r="V426" s="257"/>
      <c r="W426" s="257"/>
      <c r="X426" s="257"/>
      <c r="Y426" s="257"/>
      <c r="Z426" s="258"/>
      <c r="AA426" s="85"/>
      <c r="AB426" s="27"/>
      <c r="AC426" s="85"/>
      <c r="AD426" s="27"/>
      <c r="AE426" s="85"/>
      <c r="AF426" s="27"/>
      <c r="AH426" s="287"/>
    </row>
    <row r="427" spans="3:34" outlineLevel="1">
      <c r="D427" s="83" t="str">
        <f>'Line Items'!D339</f>
        <v>Class 455</v>
      </c>
      <c r="E427" s="84"/>
      <c r="F427" s="150" t="str">
        <f t="shared" si="30"/>
        <v>000 Unit Miles</v>
      </c>
      <c r="G427" s="257"/>
      <c r="H427" s="257"/>
      <c r="I427" s="257"/>
      <c r="J427" s="257"/>
      <c r="K427" s="257"/>
      <c r="L427" s="257"/>
      <c r="M427" s="257"/>
      <c r="N427" s="257"/>
      <c r="O427" s="257"/>
      <c r="P427" s="257"/>
      <c r="Q427" s="257"/>
      <c r="R427" s="257"/>
      <c r="S427" s="257"/>
      <c r="T427" s="257"/>
      <c r="U427" s="257"/>
      <c r="V427" s="257"/>
      <c r="W427" s="257"/>
      <c r="X427" s="257"/>
      <c r="Y427" s="257"/>
      <c r="Z427" s="258"/>
      <c r="AA427" s="85"/>
      <c r="AB427" s="27"/>
      <c r="AC427" s="85"/>
      <c r="AD427" s="27"/>
      <c r="AE427" s="85"/>
      <c r="AF427" s="27"/>
      <c r="AH427" s="287"/>
    </row>
    <row r="428" spans="3:34" outlineLevel="1">
      <c r="D428" s="83" t="str">
        <f>'Line Items'!D340</f>
        <v>Class 158</v>
      </c>
      <c r="E428" s="84"/>
      <c r="F428" s="150" t="str">
        <f t="shared" si="30"/>
        <v>000 Unit Miles</v>
      </c>
      <c r="G428" s="257"/>
      <c r="H428" s="257"/>
      <c r="I428" s="257"/>
      <c r="J428" s="257"/>
      <c r="K428" s="257"/>
      <c r="L428" s="257"/>
      <c r="M428" s="257"/>
      <c r="N428" s="257"/>
      <c r="O428" s="257"/>
      <c r="P428" s="257"/>
      <c r="Q428" s="257"/>
      <c r="R428" s="257"/>
      <c r="S428" s="257"/>
      <c r="T428" s="257"/>
      <c r="U428" s="257"/>
      <c r="V428" s="257"/>
      <c r="W428" s="257"/>
      <c r="X428" s="257"/>
      <c r="Y428" s="257"/>
      <c r="Z428" s="258"/>
      <c r="AA428" s="85"/>
      <c r="AB428" s="27"/>
      <c r="AC428" s="85"/>
      <c r="AD428" s="27"/>
      <c r="AE428" s="85"/>
      <c r="AF428" s="27"/>
      <c r="AH428" s="287"/>
    </row>
    <row r="429" spans="3:34" outlineLevel="1">
      <c r="D429" s="83" t="str">
        <f>'Line Items'!D341</f>
        <v>Class 159/0</v>
      </c>
      <c r="E429" s="84"/>
      <c r="F429" s="150" t="str">
        <f t="shared" si="30"/>
        <v>000 Unit Miles</v>
      </c>
      <c r="G429" s="257"/>
      <c r="H429" s="257"/>
      <c r="I429" s="257"/>
      <c r="J429" s="257"/>
      <c r="K429" s="257"/>
      <c r="L429" s="257"/>
      <c r="M429" s="257"/>
      <c r="N429" s="257"/>
      <c r="O429" s="257"/>
      <c r="P429" s="257"/>
      <c r="Q429" s="257"/>
      <c r="R429" s="257"/>
      <c r="S429" s="257"/>
      <c r="T429" s="257"/>
      <c r="U429" s="257"/>
      <c r="V429" s="257"/>
      <c r="W429" s="257"/>
      <c r="X429" s="257"/>
      <c r="Y429" s="257"/>
      <c r="Z429" s="258"/>
      <c r="AA429" s="85"/>
      <c r="AB429" s="27"/>
      <c r="AC429" s="85"/>
      <c r="AD429" s="27"/>
      <c r="AE429" s="85"/>
      <c r="AF429" s="27"/>
      <c r="AH429" s="287"/>
    </row>
    <row r="430" spans="3:34" outlineLevel="1">
      <c r="D430" s="83" t="str">
        <f>'Line Items'!D342</f>
        <v>Class 159/1</v>
      </c>
      <c r="E430" s="84"/>
      <c r="F430" s="150" t="str">
        <f t="shared" si="30"/>
        <v>000 Unit Miles</v>
      </c>
      <c r="G430" s="257"/>
      <c r="H430" s="257"/>
      <c r="I430" s="257"/>
      <c r="J430" s="257"/>
      <c r="K430" s="257"/>
      <c r="L430" s="257"/>
      <c r="M430" s="257"/>
      <c r="N430" s="257"/>
      <c r="O430" s="257"/>
      <c r="P430" s="257"/>
      <c r="Q430" s="257"/>
      <c r="R430" s="257"/>
      <c r="S430" s="257"/>
      <c r="T430" s="257"/>
      <c r="U430" s="257"/>
      <c r="V430" s="257"/>
      <c r="W430" s="257"/>
      <c r="X430" s="257"/>
      <c r="Y430" s="257"/>
      <c r="Z430" s="258"/>
      <c r="AA430" s="85"/>
      <c r="AB430" s="27"/>
      <c r="AC430" s="85"/>
      <c r="AD430" s="27"/>
      <c r="AE430" s="85"/>
      <c r="AF430" s="27"/>
      <c r="AH430" s="287"/>
    </row>
    <row r="431" spans="3:34" outlineLevel="1">
      <c r="D431" s="83" t="str">
        <f>'Line Items'!D343</f>
        <v>Class 458</v>
      </c>
      <c r="E431" s="84"/>
      <c r="F431" s="150" t="str">
        <f t="shared" si="30"/>
        <v>000 Unit Miles</v>
      </c>
      <c r="G431" s="257"/>
      <c r="H431" s="257"/>
      <c r="I431" s="257"/>
      <c r="J431" s="257"/>
      <c r="K431" s="257"/>
      <c r="L431" s="257"/>
      <c r="M431" s="257"/>
      <c r="N431" s="257"/>
      <c r="O431" s="257"/>
      <c r="P431" s="257"/>
      <c r="Q431" s="257"/>
      <c r="R431" s="257"/>
      <c r="S431" s="257"/>
      <c r="T431" s="257"/>
      <c r="U431" s="257"/>
      <c r="V431" s="257"/>
      <c r="W431" s="257"/>
      <c r="X431" s="257"/>
      <c r="Y431" s="257"/>
      <c r="Z431" s="258"/>
      <c r="AA431" s="85"/>
      <c r="AB431" s="27"/>
      <c r="AC431" s="85"/>
      <c r="AD431" s="27"/>
      <c r="AE431" s="85"/>
      <c r="AF431" s="27"/>
      <c r="AH431" s="287"/>
    </row>
    <row r="432" spans="3:34" outlineLevel="1">
      <c r="D432" s="83" t="str">
        <f>'Line Items'!D344</f>
        <v>Class 456</v>
      </c>
      <c r="E432" s="84"/>
      <c r="F432" s="150" t="str">
        <f t="shared" si="30"/>
        <v>000 Unit Miles</v>
      </c>
      <c r="G432" s="257"/>
      <c r="H432" s="257"/>
      <c r="I432" s="257"/>
      <c r="J432" s="257"/>
      <c r="K432" s="257"/>
      <c r="L432" s="257"/>
      <c r="M432" s="257"/>
      <c r="N432" s="257"/>
      <c r="O432" s="257"/>
      <c r="P432" s="257"/>
      <c r="Q432" s="257"/>
      <c r="R432" s="257"/>
      <c r="S432" s="257"/>
      <c r="T432" s="257"/>
      <c r="U432" s="257"/>
      <c r="V432" s="257"/>
      <c r="W432" s="257"/>
      <c r="X432" s="257"/>
      <c r="Y432" s="257"/>
      <c r="Z432" s="258"/>
      <c r="AA432" s="85"/>
      <c r="AB432" s="27"/>
      <c r="AC432" s="85"/>
      <c r="AD432" s="27"/>
      <c r="AE432" s="85"/>
      <c r="AF432" s="27"/>
      <c r="AH432" s="287"/>
    </row>
    <row r="433" spans="4:34" outlineLevel="1">
      <c r="D433" s="83" t="str">
        <f>'Line Items'!D345</f>
        <v>Class 458/5</v>
      </c>
      <c r="E433" s="84"/>
      <c r="F433" s="150" t="str">
        <f t="shared" si="30"/>
        <v>000 Unit Miles</v>
      </c>
      <c r="G433" s="257"/>
      <c r="H433" s="257"/>
      <c r="I433" s="257"/>
      <c r="J433" s="257"/>
      <c r="K433" s="257"/>
      <c r="L433" s="257"/>
      <c r="M433" s="257"/>
      <c r="N433" s="257"/>
      <c r="O433" s="257"/>
      <c r="P433" s="257"/>
      <c r="Q433" s="257"/>
      <c r="R433" s="257"/>
      <c r="S433" s="257"/>
      <c r="T433" s="257"/>
      <c r="U433" s="257"/>
      <c r="V433" s="257"/>
      <c r="W433" s="257"/>
      <c r="X433" s="257"/>
      <c r="Y433" s="257"/>
      <c r="Z433" s="258"/>
      <c r="AA433" s="85"/>
      <c r="AB433" s="27"/>
      <c r="AC433" s="85"/>
      <c r="AD433" s="27"/>
      <c r="AE433" s="85"/>
      <c r="AF433" s="27"/>
      <c r="AH433" s="287"/>
    </row>
    <row r="434" spans="4:34" outlineLevel="1">
      <c r="D434" s="83" t="str">
        <f>'Line Items'!D346</f>
        <v>Class 707</v>
      </c>
      <c r="E434" s="84"/>
      <c r="F434" s="150" t="str">
        <f t="shared" si="30"/>
        <v>000 Unit Miles</v>
      </c>
      <c r="G434" s="257"/>
      <c r="H434" s="257"/>
      <c r="I434" s="257"/>
      <c r="J434" s="257"/>
      <c r="K434" s="257"/>
      <c r="L434" s="257"/>
      <c r="M434" s="257"/>
      <c r="N434" s="257"/>
      <c r="O434" s="257"/>
      <c r="P434" s="257"/>
      <c r="Q434" s="257"/>
      <c r="R434" s="257"/>
      <c r="S434" s="257"/>
      <c r="T434" s="257"/>
      <c r="U434" s="257"/>
      <c r="V434" s="257"/>
      <c r="W434" s="257"/>
      <c r="X434" s="257"/>
      <c r="Y434" s="257"/>
      <c r="Z434" s="258"/>
      <c r="AA434" s="85"/>
      <c r="AB434" s="27"/>
      <c r="AC434" s="85"/>
      <c r="AD434" s="27"/>
      <c r="AE434" s="85"/>
      <c r="AF434" s="27"/>
      <c r="AH434" s="287"/>
    </row>
    <row r="435" spans="4:34" outlineLevel="1">
      <c r="D435" s="83" t="str">
        <f>'Line Items'!D347</f>
        <v>[Rolling Stock Line 11]</v>
      </c>
      <c r="E435" s="84"/>
      <c r="F435" s="150" t="str">
        <f t="shared" si="30"/>
        <v>000 Unit Miles</v>
      </c>
      <c r="G435" s="257"/>
      <c r="H435" s="257"/>
      <c r="I435" s="257"/>
      <c r="J435" s="257"/>
      <c r="K435" s="257"/>
      <c r="L435" s="257"/>
      <c r="M435" s="257"/>
      <c r="N435" s="257"/>
      <c r="O435" s="257"/>
      <c r="P435" s="257"/>
      <c r="Q435" s="257"/>
      <c r="R435" s="257"/>
      <c r="S435" s="257"/>
      <c r="T435" s="257"/>
      <c r="U435" s="257"/>
      <c r="V435" s="257"/>
      <c r="W435" s="257"/>
      <c r="X435" s="257"/>
      <c r="Y435" s="257"/>
      <c r="Z435" s="258"/>
      <c r="AA435" s="85"/>
      <c r="AB435" s="27"/>
      <c r="AC435" s="85"/>
      <c r="AD435" s="27"/>
      <c r="AE435" s="85"/>
      <c r="AF435" s="27"/>
      <c r="AH435" s="305"/>
    </row>
    <row r="436" spans="4:34" outlineLevel="1">
      <c r="D436" s="83" t="str">
        <f>'Line Items'!D348</f>
        <v>[Rolling Stock Line 12]</v>
      </c>
      <c r="E436" s="84"/>
      <c r="F436" s="150" t="str">
        <f t="shared" si="30"/>
        <v>000 Unit Miles</v>
      </c>
      <c r="G436" s="257"/>
      <c r="H436" s="257"/>
      <c r="I436" s="257"/>
      <c r="J436" s="257"/>
      <c r="K436" s="257"/>
      <c r="L436" s="257"/>
      <c r="M436" s="257"/>
      <c r="N436" s="257"/>
      <c r="O436" s="257"/>
      <c r="P436" s="257"/>
      <c r="Q436" s="257"/>
      <c r="R436" s="257"/>
      <c r="S436" s="257"/>
      <c r="T436" s="257"/>
      <c r="U436" s="257"/>
      <c r="V436" s="257"/>
      <c r="W436" s="257"/>
      <c r="X436" s="257"/>
      <c r="Y436" s="257"/>
      <c r="Z436" s="258"/>
      <c r="AA436" s="85"/>
      <c r="AB436" s="27"/>
      <c r="AC436" s="85"/>
      <c r="AD436" s="27"/>
      <c r="AE436" s="85"/>
      <c r="AF436" s="27"/>
      <c r="AH436" s="305"/>
    </row>
    <row r="437" spans="4:34" outlineLevel="1">
      <c r="D437" s="83" t="str">
        <f>'Line Items'!D349</f>
        <v>[Rolling Stock Line 13]</v>
      </c>
      <c r="E437" s="84"/>
      <c r="F437" s="150" t="str">
        <f t="shared" si="30"/>
        <v>000 Unit Miles</v>
      </c>
      <c r="G437" s="257"/>
      <c r="H437" s="257"/>
      <c r="I437" s="257"/>
      <c r="J437" s="257"/>
      <c r="K437" s="257"/>
      <c r="L437" s="257"/>
      <c r="M437" s="257"/>
      <c r="N437" s="257"/>
      <c r="O437" s="257"/>
      <c r="P437" s="257"/>
      <c r="Q437" s="257"/>
      <c r="R437" s="257"/>
      <c r="S437" s="257"/>
      <c r="T437" s="257"/>
      <c r="U437" s="257"/>
      <c r="V437" s="257"/>
      <c r="W437" s="257"/>
      <c r="X437" s="257"/>
      <c r="Y437" s="257"/>
      <c r="Z437" s="258"/>
      <c r="AA437" s="85"/>
      <c r="AB437" s="27"/>
      <c r="AC437" s="85"/>
      <c r="AD437" s="27"/>
      <c r="AE437" s="85"/>
      <c r="AF437" s="27"/>
      <c r="AH437" s="305"/>
    </row>
    <row r="438" spans="4:34" outlineLevel="1">
      <c r="D438" s="83" t="str">
        <f>'Line Items'!D350</f>
        <v>[Rolling Stock Line 14]</v>
      </c>
      <c r="E438" s="84"/>
      <c r="F438" s="150" t="str">
        <f t="shared" si="30"/>
        <v>000 Unit Miles</v>
      </c>
      <c r="G438" s="257"/>
      <c r="H438" s="257"/>
      <c r="I438" s="257"/>
      <c r="J438" s="257"/>
      <c r="K438" s="257"/>
      <c r="L438" s="257"/>
      <c r="M438" s="257"/>
      <c r="N438" s="257"/>
      <c r="O438" s="257"/>
      <c r="P438" s="257"/>
      <c r="Q438" s="257"/>
      <c r="R438" s="257"/>
      <c r="S438" s="257"/>
      <c r="T438" s="257"/>
      <c r="U438" s="257"/>
      <c r="V438" s="257"/>
      <c r="W438" s="257"/>
      <c r="X438" s="257"/>
      <c r="Y438" s="257"/>
      <c r="Z438" s="258"/>
      <c r="AA438" s="85"/>
      <c r="AB438" s="27"/>
      <c r="AC438" s="85"/>
      <c r="AD438" s="27"/>
      <c r="AE438" s="85"/>
      <c r="AF438" s="27"/>
      <c r="AH438" s="305"/>
    </row>
    <row r="439" spans="4:34" outlineLevel="1">
      <c r="D439" s="83" t="str">
        <f>'Line Items'!D351</f>
        <v>[Rolling Stock Line 15]</v>
      </c>
      <c r="E439" s="84"/>
      <c r="F439" s="150" t="str">
        <f t="shared" si="30"/>
        <v>000 Unit Miles</v>
      </c>
      <c r="G439" s="257"/>
      <c r="H439" s="257"/>
      <c r="I439" s="257"/>
      <c r="J439" s="257"/>
      <c r="K439" s="257"/>
      <c r="L439" s="257"/>
      <c r="M439" s="257"/>
      <c r="N439" s="257"/>
      <c r="O439" s="257"/>
      <c r="P439" s="257"/>
      <c r="Q439" s="257"/>
      <c r="R439" s="257"/>
      <c r="S439" s="257"/>
      <c r="T439" s="257"/>
      <c r="U439" s="257"/>
      <c r="V439" s="257"/>
      <c r="W439" s="257"/>
      <c r="X439" s="257"/>
      <c r="Y439" s="257"/>
      <c r="Z439" s="258"/>
      <c r="AA439" s="85"/>
      <c r="AB439" s="27"/>
      <c r="AC439" s="85"/>
      <c r="AD439" s="27"/>
      <c r="AE439" s="85"/>
      <c r="AF439" s="27"/>
      <c r="AH439" s="305"/>
    </row>
    <row r="440" spans="4:34" outlineLevel="1">
      <c r="D440" s="83" t="str">
        <f>'Line Items'!D352</f>
        <v>[Rolling Stock Line 16]</v>
      </c>
      <c r="E440" s="84"/>
      <c r="F440" s="150" t="str">
        <f t="shared" si="30"/>
        <v>000 Unit Miles</v>
      </c>
      <c r="G440" s="257"/>
      <c r="H440" s="257"/>
      <c r="I440" s="257"/>
      <c r="J440" s="257"/>
      <c r="K440" s="257"/>
      <c r="L440" s="257"/>
      <c r="M440" s="257"/>
      <c r="N440" s="257"/>
      <c r="O440" s="257"/>
      <c r="P440" s="257"/>
      <c r="Q440" s="257"/>
      <c r="R440" s="257"/>
      <c r="S440" s="257"/>
      <c r="T440" s="257"/>
      <c r="U440" s="257"/>
      <c r="V440" s="257"/>
      <c r="W440" s="257"/>
      <c r="X440" s="257"/>
      <c r="Y440" s="257"/>
      <c r="Z440" s="258"/>
      <c r="AA440" s="85"/>
      <c r="AB440" s="27"/>
      <c r="AC440" s="85"/>
      <c r="AD440" s="27"/>
      <c r="AE440" s="85"/>
      <c r="AF440" s="27"/>
      <c r="AH440" s="305"/>
    </row>
    <row r="441" spans="4:34" outlineLevel="1">
      <c r="D441" s="83" t="str">
        <f>'Line Items'!D353</f>
        <v>[Rolling Stock Line 17]</v>
      </c>
      <c r="E441" s="84"/>
      <c r="F441" s="150" t="str">
        <f t="shared" si="30"/>
        <v>000 Unit Miles</v>
      </c>
      <c r="G441" s="257"/>
      <c r="H441" s="257"/>
      <c r="I441" s="257"/>
      <c r="J441" s="257"/>
      <c r="K441" s="257"/>
      <c r="L441" s="257"/>
      <c r="M441" s="257"/>
      <c r="N441" s="257"/>
      <c r="O441" s="257"/>
      <c r="P441" s="257"/>
      <c r="Q441" s="257"/>
      <c r="R441" s="257"/>
      <c r="S441" s="257"/>
      <c r="T441" s="257"/>
      <c r="U441" s="257"/>
      <c r="V441" s="257"/>
      <c r="W441" s="257"/>
      <c r="X441" s="257"/>
      <c r="Y441" s="257"/>
      <c r="Z441" s="258"/>
      <c r="AA441" s="85"/>
      <c r="AB441" s="27"/>
      <c r="AC441" s="85"/>
      <c r="AD441" s="27"/>
      <c r="AE441" s="85"/>
      <c r="AF441" s="27"/>
      <c r="AH441" s="305"/>
    </row>
    <row r="442" spans="4:34" outlineLevel="1">
      <c r="D442" s="83" t="str">
        <f>'Line Items'!D354</f>
        <v>[Rolling Stock Line 18]</v>
      </c>
      <c r="E442" s="84"/>
      <c r="F442" s="150" t="str">
        <f t="shared" si="30"/>
        <v>000 Unit Miles</v>
      </c>
      <c r="G442" s="257"/>
      <c r="H442" s="257"/>
      <c r="I442" s="257"/>
      <c r="J442" s="257"/>
      <c r="K442" s="257"/>
      <c r="L442" s="257"/>
      <c r="M442" s="257"/>
      <c r="N442" s="257"/>
      <c r="O442" s="257"/>
      <c r="P442" s="257"/>
      <c r="Q442" s="257"/>
      <c r="R442" s="257"/>
      <c r="S442" s="257"/>
      <c r="T442" s="257"/>
      <c r="U442" s="257"/>
      <c r="V442" s="257"/>
      <c r="W442" s="257"/>
      <c r="X442" s="257"/>
      <c r="Y442" s="257"/>
      <c r="Z442" s="258"/>
      <c r="AA442" s="85"/>
      <c r="AB442" s="27"/>
      <c r="AC442" s="85"/>
      <c r="AD442" s="27"/>
      <c r="AE442" s="85"/>
      <c r="AF442" s="27"/>
      <c r="AH442" s="305"/>
    </row>
    <row r="443" spans="4:34" outlineLevel="1">
      <c r="D443" s="83" t="str">
        <f>'Line Items'!D355</f>
        <v>[Rolling Stock Line 19]</v>
      </c>
      <c r="E443" s="84"/>
      <c r="F443" s="150" t="str">
        <f t="shared" si="30"/>
        <v>000 Unit Miles</v>
      </c>
      <c r="G443" s="257"/>
      <c r="H443" s="257"/>
      <c r="I443" s="257"/>
      <c r="J443" s="257"/>
      <c r="K443" s="257"/>
      <c r="L443" s="257"/>
      <c r="M443" s="257"/>
      <c r="N443" s="257"/>
      <c r="O443" s="257"/>
      <c r="P443" s="257"/>
      <c r="Q443" s="257"/>
      <c r="R443" s="257"/>
      <c r="S443" s="257"/>
      <c r="T443" s="257"/>
      <c r="U443" s="257"/>
      <c r="V443" s="257"/>
      <c r="W443" s="257"/>
      <c r="X443" s="257"/>
      <c r="Y443" s="257"/>
      <c r="Z443" s="258"/>
      <c r="AA443" s="85"/>
      <c r="AB443" s="27"/>
      <c r="AC443" s="85"/>
      <c r="AD443" s="27"/>
      <c r="AE443" s="85"/>
      <c r="AF443" s="27"/>
      <c r="AH443" s="305"/>
    </row>
    <row r="444" spans="4:34" outlineLevel="1">
      <c r="D444" s="83" t="str">
        <f>'Line Items'!D356</f>
        <v>[Rolling Stock Line 20]</v>
      </c>
      <c r="E444" s="84"/>
      <c r="F444" s="150" t="str">
        <f t="shared" si="30"/>
        <v>000 Unit Miles</v>
      </c>
      <c r="G444" s="257"/>
      <c r="H444" s="257"/>
      <c r="I444" s="257"/>
      <c r="J444" s="257"/>
      <c r="K444" s="257"/>
      <c r="L444" s="257"/>
      <c r="M444" s="257"/>
      <c r="N444" s="257"/>
      <c r="O444" s="257"/>
      <c r="P444" s="257"/>
      <c r="Q444" s="257"/>
      <c r="R444" s="257"/>
      <c r="S444" s="257"/>
      <c r="T444" s="257"/>
      <c r="U444" s="257"/>
      <c r="V444" s="257"/>
      <c r="W444" s="257"/>
      <c r="X444" s="257"/>
      <c r="Y444" s="257"/>
      <c r="Z444" s="258"/>
      <c r="AA444" s="85"/>
      <c r="AB444" s="27"/>
      <c r="AC444" s="85"/>
      <c r="AD444" s="27"/>
      <c r="AE444" s="85"/>
      <c r="AF444" s="27"/>
      <c r="AH444" s="305"/>
    </row>
    <row r="445" spans="4:34" outlineLevel="1">
      <c r="D445" s="83" t="str">
        <f>'Line Items'!D357</f>
        <v>[Rolling Stock Line 21]</v>
      </c>
      <c r="E445" s="84"/>
      <c r="F445" s="150" t="str">
        <f t="shared" si="30"/>
        <v>000 Unit Miles</v>
      </c>
      <c r="G445" s="257"/>
      <c r="H445" s="257"/>
      <c r="I445" s="257"/>
      <c r="J445" s="257"/>
      <c r="K445" s="257"/>
      <c r="L445" s="257"/>
      <c r="M445" s="257"/>
      <c r="N445" s="257"/>
      <c r="O445" s="257"/>
      <c r="P445" s="257"/>
      <c r="Q445" s="257"/>
      <c r="R445" s="257"/>
      <c r="S445" s="257"/>
      <c r="T445" s="257"/>
      <c r="U445" s="257"/>
      <c r="V445" s="257"/>
      <c r="W445" s="257"/>
      <c r="X445" s="257"/>
      <c r="Y445" s="257"/>
      <c r="Z445" s="258"/>
      <c r="AA445" s="85"/>
      <c r="AB445" s="27"/>
      <c r="AC445" s="85"/>
      <c r="AD445" s="27"/>
      <c r="AE445" s="85"/>
      <c r="AF445" s="27"/>
      <c r="AH445" s="305"/>
    </row>
    <row r="446" spans="4:34" outlineLevel="1">
      <c r="D446" s="83" t="str">
        <f>'Line Items'!D358</f>
        <v>[Rolling Stock Line 22]</v>
      </c>
      <c r="E446" s="84"/>
      <c r="F446" s="150" t="str">
        <f t="shared" si="30"/>
        <v>000 Unit Miles</v>
      </c>
      <c r="G446" s="257"/>
      <c r="H446" s="257"/>
      <c r="I446" s="257"/>
      <c r="J446" s="257"/>
      <c r="K446" s="257"/>
      <c r="L446" s="257"/>
      <c r="M446" s="257"/>
      <c r="N446" s="257"/>
      <c r="O446" s="257"/>
      <c r="P446" s="257"/>
      <c r="Q446" s="257"/>
      <c r="R446" s="257"/>
      <c r="S446" s="257"/>
      <c r="T446" s="257"/>
      <c r="U446" s="257"/>
      <c r="V446" s="257"/>
      <c r="W446" s="257"/>
      <c r="X446" s="257"/>
      <c r="Y446" s="257"/>
      <c r="Z446" s="258"/>
      <c r="AA446" s="85"/>
      <c r="AB446" s="27"/>
      <c r="AC446" s="85"/>
      <c r="AD446" s="27"/>
      <c r="AE446" s="85"/>
      <c r="AF446" s="27"/>
      <c r="AH446" s="305"/>
    </row>
    <row r="447" spans="4:34" outlineLevel="1">
      <c r="D447" s="83" t="str">
        <f>'Line Items'!D359</f>
        <v>[Rolling Stock Line 23]</v>
      </c>
      <c r="E447" s="84"/>
      <c r="F447" s="150" t="str">
        <f t="shared" si="30"/>
        <v>000 Unit Miles</v>
      </c>
      <c r="G447" s="257"/>
      <c r="H447" s="257"/>
      <c r="I447" s="257"/>
      <c r="J447" s="257"/>
      <c r="K447" s="257"/>
      <c r="L447" s="257"/>
      <c r="M447" s="257"/>
      <c r="N447" s="257"/>
      <c r="O447" s="257"/>
      <c r="P447" s="257"/>
      <c r="Q447" s="257"/>
      <c r="R447" s="257"/>
      <c r="S447" s="257"/>
      <c r="T447" s="257"/>
      <c r="U447" s="257"/>
      <c r="V447" s="257"/>
      <c r="W447" s="257"/>
      <c r="X447" s="257"/>
      <c r="Y447" s="257"/>
      <c r="Z447" s="258"/>
      <c r="AA447" s="85"/>
      <c r="AB447" s="27"/>
      <c r="AC447" s="85"/>
      <c r="AD447" s="27"/>
      <c r="AE447" s="85"/>
      <c r="AF447" s="27"/>
      <c r="AH447" s="305"/>
    </row>
    <row r="448" spans="4:34" outlineLevel="1">
      <c r="D448" s="83" t="str">
        <f>'Line Items'!D360</f>
        <v>[Rolling Stock Line 24]</v>
      </c>
      <c r="E448" s="84"/>
      <c r="F448" s="150" t="str">
        <f t="shared" si="30"/>
        <v>000 Unit Miles</v>
      </c>
      <c r="G448" s="257"/>
      <c r="H448" s="257"/>
      <c r="I448" s="257"/>
      <c r="J448" s="257"/>
      <c r="K448" s="257"/>
      <c r="L448" s="257"/>
      <c r="M448" s="257"/>
      <c r="N448" s="257"/>
      <c r="O448" s="257"/>
      <c r="P448" s="257"/>
      <c r="Q448" s="257"/>
      <c r="R448" s="257"/>
      <c r="S448" s="257"/>
      <c r="T448" s="257"/>
      <c r="U448" s="257"/>
      <c r="V448" s="257"/>
      <c r="W448" s="257"/>
      <c r="X448" s="257"/>
      <c r="Y448" s="257"/>
      <c r="Z448" s="258"/>
      <c r="AA448" s="85"/>
      <c r="AB448" s="27"/>
      <c r="AC448" s="85"/>
      <c r="AD448" s="27"/>
      <c r="AE448" s="85"/>
      <c r="AF448" s="27"/>
      <c r="AH448" s="305"/>
    </row>
    <row r="449" spans="3:34" outlineLevel="1">
      <c r="D449" s="83" t="str">
        <f>'Line Items'!D361</f>
        <v>[Rolling Stock Line 25]</v>
      </c>
      <c r="E449" s="84"/>
      <c r="F449" s="150" t="str">
        <f t="shared" si="30"/>
        <v>000 Unit Miles</v>
      </c>
      <c r="G449" s="257"/>
      <c r="H449" s="257"/>
      <c r="I449" s="257"/>
      <c r="J449" s="257"/>
      <c r="K449" s="257"/>
      <c r="L449" s="257"/>
      <c r="M449" s="257"/>
      <c r="N449" s="257"/>
      <c r="O449" s="257"/>
      <c r="P449" s="257"/>
      <c r="Q449" s="257"/>
      <c r="R449" s="257"/>
      <c r="S449" s="257"/>
      <c r="T449" s="257"/>
      <c r="U449" s="257"/>
      <c r="V449" s="257"/>
      <c r="W449" s="257"/>
      <c r="X449" s="257"/>
      <c r="Y449" s="257"/>
      <c r="Z449" s="258"/>
      <c r="AA449" s="85"/>
      <c r="AB449" s="27"/>
      <c r="AC449" s="85"/>
      <c r="AD449" s="27"/>
      <c r="AE449" s="85"/>
      <c r="AF449" s="27"/>
      <c r="AH449" s="305"/>
    </row>
    <row r="450" spans="3:34" outlineLevel="1">
      <c r="D450" s="83" t="str">
        <f>'Line Items'!D362</f>
        <v>[Rolling Stock Line 26]</v>
      </c>
      <c r="E450" s="84"/>
      <c r="F450" s="150" t="str">
        <f t="shared" si="30"/>
        <v>000 Unit Miles</v>
      </c>
      <c r="G450" s="257"/>
      <c r="H450" s="257"/>
      <c r="I450" s="257"/>
      <c r="J450" s="257"/>
      <c r="K450" s="257"/>
      <c r="L450" s="257"/>
      <c r="M450" s="257"/>
      <c r="N450" s="257"/>
      <c r="O450" s="257"/>
      <c r="P450" s="257"/>
      <c r="Q450" s="257"/>
      <c r="R450" s="257"/>
      <c r="S450" s="257"/>
      <c r="T450" s="257"/>
      <c r="U450" s="257"/>
      <c r="V450" s="257"/>
      <c r="W450" s="257"/>
      <c r="X450" s="257"/>
      <c r="Y450" s="257"/>
      <c r="Z450" s="258"/>
      <c r="AA450" s="85"/>
      <c r="AB450" s="27"/>
      <c r="AC450" s="85"/>
      <c r="AD450" s="27"/>
      <c r="AE450" s="85"/>
      <c r="AF450" s="27"/>
      <c r="AH450" s="305"/>
    </row>
    <row r="451" spans="3:34" outlineLevel="1">
      <c r="D451" s="83" t="str">
        <f>'Line Items'!D363</f>
        <v>[Rolling Stock Line 27]</v>
      </c>
      <c r="E451" s="84"/>
      <c r="F451" s="150" t="str">
        <f t="shared" si="30"/>
        <v>000 Unit Miles</v>
      </c>
      <c r="G451" s="257"/>
      <c r="H451" s="257"/>
      <c r="I451" s="257"/>
      <c r="J451" s="257"/>
      <c r="K451" s="257"/>
      <c r="L451" s="257"/>
      <c r="M451" s="257"/>
      <c r="N451" s="257"/>
      <c r="O451" s="257"/>
      <c r="P451" s="257"/>
      <c r="Q451" s="257"/>
      <c r="R451" s="257"/>
      <c r="S451" s="257"/>
      <c r="T451" s="257"/>
      <c r="U451" s="257"/>
      <c r="V451" s="257"/>
      <c r="W451" s="257"/>
      <c r="X451" s="257"/>
      <c r="Y451" s="257"/>
      <c r="Z451" s="258"/>
      <c r="AA451" s="85"/>
      <c r="AB451" s="27"/>
      <c r="AC451" s="85"/>
      <c r="AD451" s="27"/>
      <c r="AE451" s="85"/>
      <c r="AF451" s="27"/>
      <c r="AH451" s="305"/>
    </row>
    <row r="452" spans="3:34" outlineLevel="1">
      <c r="D452" s="83" t="str">
        <f>'Line Items'!D364</f>
        <v>[Rolling Stock Line 28]</v>
      </c>
      <c r="E452" s="84"/>
      <c r="F452" s="150" t="str">
        <f t="shared" si="30"/>
        <v>000 Unit Miles</v>
      </c>
      <c r="G452" s="257"/>
      <c r="H452" s="257"/>
      <c r="I452" s="257"/>
      <c r="J452" s="257"/>
      <c r="K452" s="257"/>
      <c r="L452" s="257"/>
      <c r="M452" s="257"/>
      <c r="N452" s="257"/>
      <c r="O452" s="257"/>
      <c r="P452" s="257"/>
      <c r="Q452" s="257"/>
      <c r="R452" s="257"/>
      <c r="S452" s="257"/>
      <c r="T452" s="257"/>
      <c r="U452" s="257"/>
      <c r="V452" s="257"/>
      <c r="W452" s="257"/>
      <c r="X452" s="257"/>
      <c r="Y452" s="257"/>
      <c r="Z452" s="258"/>
      <c r="AA452" s="85"/>
      <c r="AB452" s="27"/>
      <c r="AC452" s="85"/>
      <c r="AD452" s="27"/>
      <c r="AE452" s="85"/>
      <c r="AF452" s="27"/>
      <c r="AH452" s="305"/>
    </row>
    <row r="453" spans="3:34" outlineLevel="1">
      <c r="D453" s="83" t="str">
        <f>'Line Items'!D365</f>
        <v>[Rolling Stock Line 29]</v>
      </c>
      <c r="E453" s="84"/>
      <c r="F453" s="150" t="str">
        <f t="shared" si="30"/>
        <v>000 Unit Miles</v>
      </c>
      <c r="G453" s="257"/>
      <c r="H453" s="257"/>
      <c r="I453" s="257"/>
      <c r="J453" s="257"/>
      <c r="K453" s="257"/>
      <c r="L453" s="257"/>
      <c r="M453" s="257"/>
      <c r="N453" s="257"/>
      <c r="O453" s="257"/>
      <c r="P453" s="257"/>
      <c r="Q453" s="257"/>
      <c r="R453" s="257"/>
      <c r="S453" s="257"/>
      <c r="T453" s="257"/>
      <c r="U453" s="257"/>
      <c r="V453" s="257"/>
      <c r="W453" s="257"/>
      <c r="X453" s="257"/>
      <c r="Y453" s="257"/>
      <c r="Z453" s="258"/>
      <c r="AA453" s="85"/>
      <c r="AB453" s="27"/>
      <c r="AC453" s="85"/>
      <c r="AD453" s="27"/>
      <c r="AE453" s="85"/>
      <c r="AF453" s="27"/>
      <c r="AH453" s="305"/>
    </row>
    <row r="454" spans="3:34" outlineLevel="1">
      <c r="D454" s="83" t="str">
        <f>'Line Items'!D366</f>
        <v>[Rolling Stock Line 30]</v>
      </c>
      <c r="E454" s="84"/>
      <c r="F454" s="150" t="str">
        <f t="shared" si="30"/>
        <v>000 Unit Miles</v>
      </c>
      <c r="G454" s="257"/>
      <c r="H454" s="257"/>
      <c r="I454" s="257"/>
      <c r="J454" s="257"/>
      <c r="K454" s="257"/>
      <c r="L454" s="257"/>
      <c r="M454" s="257"/>
      <c r="N454" s="257"/>
      <c r="O454" s="257"/>
      <c r="P454" s="257"/>
      <c r="Q454" s="257"/>
      <c r="R454" s="257"/>
      <c r="S454" s="257"/>
      <c r="T454" s="257"/>
      <c r="U454" s="257"/>
      <c r="V454" s="257"/>
      <c r="W454" s="257"/>
      <c r="X454" s="257"/>
      <c r="Y454" s="257"/>
      <c r="Z454" s="258"/>
      <c r="AA454" s="85"/>
      <c r="AB454" s="27"/>
      <c r="AC454" s="85"/>
      <c r="AD454" s="27"/>
      <c r="AE454" s="85"/>
      <c r="AF454" s="27"/>
      <c r="AH454" s="305"/>
    </row>
    <row r="455" spans="3:34" outlineLevel="1">
      <c r="D455" s="83" t="str">
        <f>'Line Items'!D367</f>
        <v>[Rolling Stock Line 31]</v>
      </c>
      <c r="E455" s="84"/>
      <c r="F455" s="150" t="str">
        <f t="shared" si="30"/>
        <v>000 Unit Miles</v>
      </c>
      <c r="G455" s="257"/>
      <c r="H455" s="257"/>
      <c r="I455" s="257"/>
      <c r="J455" s="257"/>
      <c r="K455" s="257"/>
      <c r="L455" s="257"/>
      <c r="M455" s="257"/>
      <c r="N455" s="257"/>
      <c r="O455" s="257"/>
      <c r="P455" s="257"/>
      <c r="Q455" s="257"/>
      <c r="R455" s="257"/>
      <c r="S455" s="257"/>
      <c r="T455" s="257"/>
      <c r="U455" s="257"/>
      <c r="V455" s="257"/>
      <c r="W455" s="257"/>
      <c r="X455" s="257"/>
      <c r="Y455" s="257"/>
      <c r="Z455" s="258"/>
      <c r="AA455" s="85"/>
      <c r="AB455" s="27"/>
      <c r="AC455" s="85"/>
      <c r="AD455" s="27"/>
      <c r="AE455" s="85"/>
      <c r="AF455" s="27"/>
      <c r="AH455" s="305"/>
    </row>
    <row r="456" spans="3:34" outlineLevel="1">
      <c r="D456" s="108" t="str">
        <f>'Line Items'!D368</f>
        <v>[Rolling Stock Line 32]</v>
      </c>
      <c r="E456" s="110"/>
      <c r="F456" s="164" t="str">
        <f t="shared" si="30"/>
        <v>000 Unit Miles</v>
      </c>
      <c r="G456" s="260"/>
      <c r="H456" s="260"/>
      <c r="I456" s="260"/>
      <c r="J456" s="260"/>
      <c r="K456" s="260"/>
      <c r="L456" s="260"/>
      <c r="M456" s="260"/>
      <c r="N456" s="260"/>
      <c r="O456" s="260"/>
      <c r="P456" s="260"/>
      <c r="Q456" s="260"/>
      <c r="R456" s="260"/>
      <c r="S456" s="260"/>
      <c r="T456" s="260"/>
      <c r="U456" s="260"/>
      <c r="V456" s="260"/>
      <c r="W456" s="260"/>
      <c r="X456" s="260"/>
      <c r="Y456" s="260"/>
      <c r="Z456" s="261"/>
      <c r="AA456" s="85"/>
      <c r="AB456" s="29"/>
      <c r="AC456" s="85"/>
      <c r="AD456" s="29"/>
      <c r="AE456" s="85"/>
      <c r="AF456" s="29"/>
      <c r="AH456" s="306"/>
    </row>
    <row r="457" spans="3:34" outlineLevel="1">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row>
    <row r="458" spans="3:34" outlineLevel="1">
      <c r="D458" s="262" t="str">
        <f>"Total "&amp;C424</f>
        <v>Total ECS Unit Mileage</v>
      </c>
      <c r="E458" s="263"/>
      <c r="F458" s="264" t="str">
        <f>F456</f>
        <v>000 Unit Miles</v>
      </c>
      <c r="G458" s="265">
        <f t="shared" ref="G458:Z458" si="31">SUM(G425:G456)</f>
        <v>0</v>
      </c>
      <c r="H458" s="265">
        <f t="shared" si="31"/>
        <v>0</v>
      </c>
      <c r="I458" s="265">
        <f t="shared" si="31"/>
        <v>0</v>
      </c>
      <c r="J458" s="265">
        <f t="shared" si="31"/>
        <v>0</v>
      </c>
      <c r="K458" s="265">
        <f t="shared" si="31"/>
        <v>0</v>
      </c>
      <c r="L458" s="265">
        <f t="shared" si="31"/>
        <v>0</v>
      </c>
      <c r="M458" s="265">
        <f t="shared" si="31"/>
        <v>0</v>
      </c>
      <c r="N458" s="265">
        <f t="shared" si="31"/>
        <v>0</v>
      </c>
      <c r="O458" s="265">
        <f t="shared" si="31"/>
        <v>0</v>
      </c>
      <c r="P458" s="265">
        <f t="shared" si="31"/>
        <v>0</v>
      </c>
      <c r="Q458" s="265">
        <f t="shared" si="31"/>
        <v>0</v>
      </c>
      <c r="R458" s="265">
        <f t="shared" si="31"/>
        <v>0</v>
      </c>
      <c r="S458" s="265">
        <f t="shared" si="31"/>
        <v>0</v>
      </c>
      <c r="T458" s="265">
        <f t="shared" si="31"/>
        <v>0</v>
      </c>
      <c r="U458" s="265">
        <f t="shared" si="31"/>
        <v>0</v>
      </c>
      <c r="V458" s="265">
        <f t="shared" si="31"/>
        <v>0</v>
      </c>
      <c r="W458" s="265">
        <f t="shared" si="31"/>
        <v>0</v>
      </c>
      <c r="X458" s="265">
        <f t="shared" si="31"/>
        <v>0</v>
      </c>
      <c r="Y458" s="265">
        <f t="shared" si="31"/>
        <v>0</v>
      </c>
      <c r="Z458" s="266">
        <f t="shared" si="31"/>
        <v>0</v>
      </c>
      <c r="AA458" s="85"/>
      <c r="AB458" s="267">
        <f>SUM(AB425:AB456)</f>
        <v>0</v>
      </c>
      <c r="AC458" s="85"/>
      <c r="AD458" s="267">
        <f>SUM(AD425:AD456)</f>
        <v>0</v>
      </c>
      <c r="AE458" s="85"/>
      <c r="AF458" s="267">
        <f>SUM(AF425:AF456)</f>
        <v>0</v>
      </c>
      <c r="AH458" s="268"/>
    </row>
    <row r="459" spans="3:34" outlineLevel="1">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row>
    <row r="460" spans="3:34" outlineLevel="1">
      <c r="C460" s="204" t="s">
        <v>959</v>
      </c>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row>
    <row r="461" spans="3:34" outlineLevel="1">
      <c r="D461" s="235" t="str">
        <f>'Line Items'!D337</f>
        <v>Class 450 (Desiros - Suburban)</v>
      </c>
      <c r="E461" s="251"/>
      <c r="F461" s="252" t="s">
        <v>955</v>
      </c>
      <c r="G461" s="253"/>
      <c r="H461" s="253"/>
      <c r="I461" s="253"/>
      <c r="J461" s="253"/>
      <c r="K461" s="253"/>
      <c r="L461" s="253"/>
      <c r="M461" s="253"/>
      <c r="N461" s="253"/>
      <c r="O461" s="253"/>
      <c r="P461" s="253"/>
      <c r="Q461" s="253"/>
      <c r="R461" s="253"/>
      <c r="S461" s="253"/>
      <c r="T461" s="253"/>
      <c r="U461" s="253"/>
      <c r="V461" s="253"/>
      <c r="W461" s="253"/>
      <c r="X461" s="253"/>
      <c r="Y461" s="253"/>
      <c r="Z461" s="254"/>
      <c r="AA461" s="85"/>
      <c r="AB461" s="255"/>
      <c r="AC461" s="85"/>
      <c r="AD461" s="255"/>
      <c r="AE461" s="85"/>
      <c r="AF461" s="255"/>
      <c r="AH461" s="291"/>
    </row>
    <row r="462" spans="3:34" outlineLevel="1">
      <c r="D462" s="83" t="str">
        <f>'Line Items'!D338</f>
        <v>Class 444 (Desiros - Mainline)</v>
      </c>
      <c r="E462" s="84"/>
      <c r="F462" s="150" t="str">
        <f t="shared" ref="F462:F492" si="32">F461</f>
        <v>000 Train Miles</v>
      </c>
      <c r="G462" s="257"/>
      <c r="H462" s="257"/>
      <c r="I462" s="257"/>
      <c r="J462" s="257"/>
      <c r="K462" s="257"/>
      <c r="L462" s="257"/>
      <c r="M462" s="257"/>
      <c r="N462" s="257"/>
      <c r="O462" s="257"/>
      <c r="P462" s="257"/>
      <c r="Q462" s="257"/>
      <c r="R462" s="257"/>
      <c r="S462" s="257"/>
      <c r="T462" s="257"/>
      <c r="U462" s="257"/>
      <c r="V462" s="257"/>
      <c r="W462" s="257"/>
      <c r="X462" s="257"/>
      <c r="Y462" s="257"/>
      <c r="Z462" s="258"/>
      <c r="AA462" s="85"/>
      <c r="AB462" s="27"/>
      <c r="AC462" s="85"/>
      <c r="AD462" s="27"/>
      <c r="AE462" s="85"/>
      <c r="AF462" s="27"/>
      <c r="AH462" s="287"/>
    </row>
    <row r="463" spans="3:34" outlineLevel="1">
      <c r="D463" s="83" t="str">
        <f>'Line Items'!D339</f>
        <v>Class 455</v>
      </c>
      <c r="E463" s="84"/>
      <c r="F463" s="150" t="str">
        <f t="shared" si="32"/>
        <v>000 Train Miles</v>
      </c>
      <c r="G463" s="257"/>
      <c r="H463" s="257"/>
      <c r="I463" s="257"/>
      <c r="J463" s="257"/>
      <c r="K463" s="257"/>
      <c r="L463" s="257"/>
      <c r="M463" s="257"/>
      <c r="N463" s="257"/>
      <c r="O463" s="257"/>
      <c r="P463" s="257"/>
      <c r="Q463" s="257"/>
      <c r="R463" s="257"/>
      <c r="S463" s="257"/>
      <c r="T463" s="257"/>
      <c r="U463" s="257"/>
      <c r="V463" s="257"/>
      <c r="W463" s="257"/>
      <c r="X463" s="257"/>
      <c r="Y463" s="257"/>
      <c r="Z463" s="258"/>
      <c r="AA463" s="85"/>
      <c r="AB463" s="27"/>
      <c r="AC463" s="85"/>
      <c r="AD463" s="27"/>
      <c r="AE463" s="85"/>
      <c r="AF463" s="27"/>
      <c r="AH463" s="287"/>
    </row>
    <row r="464" spans="3:34" outlineLevel="1">
      <c r="D464" s="83" t="str">
        <f>'Line Items'!D340</f>
        <v>Class 158</v>
      </c>
      <c r="E464" s="84"/>
      <c r="F464" s="150" t="str">
        <f t="shared" si="32"/>
        <v>000 Train Miles</v>
      </c>
      <c r="G464" s="257"/>
      <c r="H464" s="257"/>
      <c r="I464" s="257"/>
      <c r="J464" s="257"/>
      <c r="K464" s="257"/>
      <c r="L464" s="257"/>
      <c r="M464" s="257"/>
      <c r="N464" s="257"/>
      <c r="O464" s="257"/>
      <c r="P464" s="257"/>
      <c r="Q464" s="257"/>
      <c r="R464" s="257"/>
      <c r="S464" s="257"/>
      <c r="T464" s="257"/>
      <c r="U464" s="257"/>
      <c r="V464" s="257"/>
      <c r="W464" s="257"/>
      <c r="X464" s="257"/>
      <c r="Y464" s="257"/>
      <c r="Z464" s="258"/>
      <c r="AA464" s="85"/>
      <c r="AB464" s="27"/>
      <c r="AC464" s="85"/>
      <c r="AD464" s="27"/>
      <c r="AE464" s="85"/>
      <c r="AF464" s="27"/>
      <c r="AH464" s="287"/>
    </row>
    <row r="465" spans="4:34" outlineLevel="1">
      <c r="D465" s="83" t="str">
        <f>'Line Items'!D341</f>
        <v>Class 159/0</v>
      </c>
      <c r="E465" s="84"/>
      <c r="F465" s="150" t="str">
        <f t="shared" si="32"/>
        <v>000 Train Miles</v>
      </c>
      <c r="G465" s="257"/>
      <c r="H465" s="257"/>
      <c r="I465" s="257"/>
      <c r="J465" s="257"/>
      <c r="K465" s="257"/>
      <c r="L465" s="257"/>
      <c r="M465" s="257"/>
      <c r="N465" s="257"/>
      <c r="O465" s="257"/>
      <c r="P465" s="257"/>
      <c r="Q465" s="257"/>
      <c r="R465" s="257"/>
      <c r="S465" s="257"/>
      <c r="T465" s="257"/>
      <c r="U465" s="257"/>
      <c r="V465" s="257"/>
      <c r="W465" s="257"/>
      <c r="X465" s="257"/>
      <c r="Y465" s="257"/>
      <c r="Z465" s="258"/>
      <c r="AA465" s="85"/>
      <c r="AB465" s="27"/>
      <c r="AC465" s="85"/>
      <c r="AD465" s="27"/>
      <c r="AE465" s="85"/>
      <c r="AF465" s="27"/>
      <c r="AH465" s="287"/>
    </row>
    <row r="466" spans="4:34" outlineLevel="1">
      <c r="D466" s="83" t="str">
        <f>'Line Items'!D342</f>
        <v>Class 159/1</v>
      </c>
      <c r="E466" s="84"/>
      <c r="F466" s="150" t="str">
        <f t="shared" si="32"/>
        <v>000 Train Miles</v>
      </c>
      <c r="G466" s="257"/>
      <c r="H466" s="257"/>
      <c r="I466" s="257"/>
      <c r="J466" s="257"/>
      <c r="K466" s="257"/>
      <c r="L466" s="257"/>
      <c r="M466" s="257"/>
      <c r="N466" s="257"/>
      <c r="O466" s="257"/>
      <c r="P466" s="257"/>
      <c r="Q466" s="257"/>
      <c r="R466" s="257"/>
      <c r="S466" s="257"/>
      <c r="T466" s="257"/>
      <c r="U466" s="257"/>
      <c r="V466" s="257"/>
      <c r="W466" s="257"/>
      <c r="X466" s="257"/>
      <c r="Y466" s="257"/>
      <c r="Z466" s="258"/>
      <c r="AA466" s="85"/>
      <c r="AB466" s="27"/>
      <c r="AC466" s="85"/>
      <c r="AD466" s="27"/>
      <c r="AE466" s="85"/>
      <c r="AF466" s="27"/>
      <c r="AH466" s="287"/>
    </row>
    <row r="467" spans="4:34" outlineLevel="1">
      <c r="D467" s="83" t="str">
        <f>'Line Items'!D343</f>
        <v>Class 458</v>
      </c>
      <c r="E467" s="84"/>
      <c r="F467" s="150" t="str">
        <f t="shared" si="32"/>
        <v>000 Train Miles</v>
      </c>
      <c r="G467" s="257"/>
      <c r="H467" s="257"/>
      <c r="I467" s="257"/>
      <c r="J467" s="257"/>
      <c r="K467" s="257"/>
      <c r="L467" s="257"/>
      <c r="M467" s="257"/>
      <c r="N467" s="257"/>
      <c r="O467" s="257"/>
      <c r="P467" s="257"/>
      <c r="Q467" s="257"/>
      <c r="R467" s="257"/>
      <c r="S467" s="257"/>
      <c r="T467" s="257"/>
      <c r="U467" s="257"/>
      <c r="V467" s="257"/>
      <c r="W467" s="257"/>
      <c r="X467" s="257"/>
      <c r="Y467" s="257"/>
      <c r="Z467" s="258"/>
      <c r="AA467" s="85"/>
      <c r="AB467" s="27"/>
      <c r="AC467" s="85"/>
      <c r="AD467" s="27"/>
      <c r="AE467" s="85"/>
      <c r="AF467" s="27"/>
      <c r="AH467" s="287"/>
    </row>
    <row r="468" spans="4:34" outlineLevel="1">
      <c r="D468" s="83" t="str">
        <f>'Line Items'!D344</f>
        <v>Class 456</v>
      </c>
      <c r="E468" s="84"/>
      <c r="F468" s="150" t="str">
        <f t="shared" si="32"/>
        <v>000 Train Miles</v>
      </c>
      <c r="G468" s="257"/>
      <c r="H468" s="257"/>
      <c r="I468" s="257"/>
      <c r="J468" s="257"/>
      <c r="K468" s="257"/>
      <c r="L468" s="257"/>
      <c r="M468" s="257"/>
      <c r="N468" s="257"/>
      <c r="O468" s="257"/>
      <c r="P468" s="257"/>
      <c r="Q468" s="257"/>
      <c r="R468" s="257"/>
      <c r="S468" s="257"/>
      <c r="T468" s="257"/>
      <c r="U468" s="257"/>
      <c r="V468" s="257"/>
      <c r="W468" s="257"/>
      <c r="X468" s="257"/>
      <c r="Y468" s="257"/>
      <c r="Z468" s="258"/>
      <c r="AA468" s="85"/>
      <c r="AB468" s="27"/>
      <c r="AC468" s="85"/>
      <c r="AD468" s="27"/>
      <c r="AE468" s="85"/>
      <c r="AF468" s="27"/>
      <c r="AH468" s="287"/>
    </row>
    <row r="469" spans="4:34" outlineLevel="1">
      <c r="D469" s="83" t="str">
        <f>'Line Items'!D345</f>
        <v>Class 458/5</v>
      </c>
      <c r="E469" s="84"/>
      <c r="F469" s="150" t="str">
        <f t="shared" si="32"/>
        <v>000 Train Miles</v>
      </c>
      <c r="G469" s="257"/>
      <c r="H469" s="257"/>
      <c r="I469" s="257"/>
      <c r="J469" s="257"/>
      <c r="K469" s="257"/>
      <c r="L469" s="257"/>
      <c r="M469" s="257"/>
      <c r="N469" s="257"/>
      <c r="O469" s="257"/>
      <c r="P469" s="257"/>
      <c r="Q469" s="257"/>
      <c r="R469" s="257"/>
      <c r="S469" s="257"/>
      <c r="T469" s="257"/>
      <c r="U469" s="257"/>
      <c r="V469" s="257"/>
      <c r="W469" s="257"/>
      <c r="X469" s="257"/>
      <c r="Y469" s="257"/>
      <c r="Z469" s="258"/>
      <c r="AA469" s="85"/>
      <c r="AB469" s="27"/>
      <c r="AC469" s="85"/>
      <c r="AD469" s="27"/>
      <c r="AE469" s="85"/>
      <c r="AF469" s="27"/>
      <c r="AH469" s="287"/>
    </row>
    <row r="470" spans="4:34" outlineLevel="1">
      <c r="D470" s="83" t="str">
        <f>'Line Items'!D346</f>
        <v>Class 707</v>
      </c>
      <c r="E470" s="84"/>
      <c r="F470" s="150" t="str">
        <f t="shared" si="32"/>
        <v>000 Train Miles</v>
      </c>
      <c r="G470" s="257"/>
      <c r="H470" s="257"/>
      <c r="I470" s="257"/>
      <c r="J470" s="257"/>
      <c r="K470" s="257"/>
      <c r="L470" s="257"/>
      <c r="M470" s="257"/>
      <c r="N470" s="257"/>
      <c r="O470" s="257"/>
      <c r="P470" s="257"/>
      <c r="Q470" s="257"/>
      <c r="R470" s="257"/>
      <c r="S470" s="257"/>
      <c r="T470" s="257"/>
      <c r="U470" s="257"/>
      <c r="V470" s="257"/>
      <c r="W470" s="257"/>
      <c r="X470" s="257"/>
      <c r="Y470" s="257"/>
      <c r="Z470" s="258"/>
      <c r="AA470" s="85"/>
      <c r="AB470" s="27"/>
      <c r="AC470" s="85"/>
      <c r="AD470" s="27"/>
      <c r="AE470" s="85"/>
      <c r="AF470" s="27"/>
      <c r="AH470" s="287"/>
    </row>
    <row r="471" spans="4:34" outlineLevel="1">
      <c r="D471" s="83" t="str">
        <f>'Line Items'!D347</f>
        <v>[Rolling Stock Line 11]</v>
      </c>
      <c r="E471" s="84"/>
      <c r="F471" s="150" t="str">
        <f t="shared" si="32"/>
        <v>000 Train Miles</v>
      </c>
      <c r="G471" s="257"/>
      <c r="H471" s="257"/>
      <c r="I471" s="257"/>
      <c r="J471" s="257"/>
      <c r="K471" s="257"/>
      <c r="L471" s="257"/>
      <c r="M471" s="257"/>
      <c r="N471" s="257"/>
      <c r="O471" s="257"/>
      <c r="P471" s="257"/>
      <c r="Q471" s="257"/>
      <c r="R471" s="257"/>
      <c r="S471" s="257"/>
      <c r="T471" s="257"/>
      <c r="U471" s="257"/>
      <c r="V471" s="257"/>
      <c r="W471" s="257"/>
      <c r="X471" s="257"/>
      <c r="Y471" s="257"/>
      <c r="Z471" s="258"/>
      <c r="AA471" s="85"/>
      <c r="AB471" s="27"/>
      <c r="AC471" s="85"/>
      <c r="AD471" s="27"/>
      <c r="AE471" s="85"/>
      <c r="AF471" s="27"/>
      <c r="AH471" s="305"/>
    </row>
    <row r="472" spans="4:34" outlineLevel="1">
      <c r="D472" s="83" t="str">
        <f>'Line Items'!D348</f>
        <v>[Rolling Stock Line 12]</v>
      </c>
      <c r="E472" s="84"/>
      <c r="F472" s="150" t="str">
        <f t="shared" si="32"/>
        <v>000 Train Miles</v>
      </c>
      <c r="G472" s="257"/>
      <c r="H472" s="257"/>
      <c r="I472" s="257"/>
      <c r="J472" s="257"/>
      <c r="K472" s="257"/>
      <c r="L472" s="257"/>
      <c r="M472" s="257"/>
      <c r="N472" s="257"/>
      <c r="O472" s="257"/>
      <c r="P472" s="257"/>
      <c r="Q472" s="257"/>
      <c r="R472" s="257"/>
      <c r="S472" s="257"/>
      <c r="T472" s="257"/>
      <c r="U472" s="257"/>
      <c r="V472" s="257"/>
      <c r="W472" s="257"/>
      <c r="X472" s="257"/>
      <c r="Y472" s="257"/>
      <c r="Z472" s="258"/>
      <c r="AA472" s="85"/>
      <c r="AB472" s="27"/>
      <c r="AC472" s="85"/>
      <c r="AD472" s="27"/>
      <c r="AE472" s="85"/>
      <c r="AF472" s="27"/>
      <c r="AH472" s="305"/>
    </row>
    <row r="473" spans="4:34" outlineLevel="1">
      <c r="D473" s="83" t="str">
        <f>'Line Items'!D349</f>
        <v>[Rolling Stock Line 13]</v>
      </c>
      <c r="E473" s="84"/>
      <c r="F473" s="150" t="str">
        <f t="shared" si="32"/>
        <v>000 Train Miles</v>
      </c>
      <c r="G473" s="257"/>
      <c r="H473" s="257"/>
      <c r="I473" s="257"/>
      <c r="J473" s="257"/>
      <c r="K473" s="257"/>
      <c r="L473" s="257"/>
      <c r="M473" s="257"/>
      <c r="N473" s="257"/>
      <c r="O473" s="257"/>
      <c r="P473" s="257"/>
      <c r="Q473" s="257"/>
      <c r="R473" s="257"/>
      <c r="S473" s="257"/>
      <c r="T473" s="257"/>
      <c r="U473" s="257"/>
      <c r="V473" s="257"/>
      <c r="W473" s="257"/>
      <c r="X473" s="257"/>
      <c r="Y473" s="257"/>
      <c r="Z473" s="258"/>
      <c r="AA473" s="85"/>
      <c r="AB473" s="27"/>
      <c r="AC473" s="85"/>
      <c r="AD473" s="27"/>
      <c r="AE473" s="85"/>
      <c r="AF473" s="27"/>
      <c r="AH473" s="305"/>
    </row>
    <row r="474" spans="4:34" outlineLevel="1">
      <c r="D474" s="83" t="str">
        <f>'Line Items'!D350</f>
        <v>[Rolling Stock Line 14]</v>
      </c>
      <c r="E474" s="84"/>
      <c r="F474" s="150" t="str">
        <f t="shared" si="32"/>
        <v>000 Train Miles</v>
      </c>
      <c r="G474" s="257"/>
      <c r="H474" s="257"/>
      <c r="I474" s="257"/>
      <c r="J474" s="257"/>
      <c r="K474" s="257"/>
      <c r="L474" s="257"/>
      <c r="M474" s="257"/>
      <c r="N474" s="257"/>
      <c r="O474" s="257"/>
      <c r="P474" s="257"/>
      <c r="Q474" s="257"/>
      <c r="R474" s="257"/>
      <c r="S474" s="257"/>
      <c r="T474" s="257"/>
      <c r="U474" s="257"/>
      <c r="V474" s="257"/>
      <c r="W474" s="257"/>
      <c r="X474" s="257"/>
      <c r="Y474" s="257"/>
      <c r="Z474" s="258"/>
      <c r="AA474" s="85"/>
      <c r="AB474" s="27"/>
      <c r="AC474" s="85"/>
      <c r="AD474" s="27"/>
      <c r="AE474" s="85"/>
      <c r="AF474" s="27"/>
      <c r="AH474" s="305"/>
    </row>
    <row r="475" spans="4:34" outlineLevel="1">
      <c r="D475" s="83" t="str">
        <f>'Line Items'!D351</f>
        <v>[Rolling Stock Line 15]</v>
      </c>
      <c r="E475" s="84"/>
      <c r="F475" s="150" t="str">
        <f t="shared" si="32"/>
        <v>000 Train Miles</v>
      </c>
      <c r="G475" s="257"/>
      <c r="H475" s="257"/>
      <c r="I475" s="257"/>
      <c r="J475" s="257"/>
      <c r="K475" s="257"/>
      <c r="L475" s="257"/>
      <c r="M475" s="257"/>
      <c r="N475" s="257"/>
      <c r="O475" s="257"/>
      <c r="P475" s="257"/>
      <c r="Q475" s="257"/>
      <c r="R475" s="257"/>
      <c r="S475" s="257"/>
      <c r="T475" s="257"/>
      <c r="U475" s="257"/>
      <c r="V475" s="257"/>
      <c r="W475" s="257"/>
      <c r="X475" s="257"/>
      <c r="Y475" s="257"/>
      <c r="Z475" s="258"/>
      <c r="AA475" s="85"/>
      <c r="AB475" s="27"/>
      <c r="AC475" s="85"/>
      <c r="AD475" s="27"/>
      <c r="AE475" s="85"/>
      <c r="AF475" s="27"/>
      <c r="AH475" s="305"/>
    </row>
    <row r="476" spans="4:34" outlineLevel="1">
      <c r="D476" s="83" t="str">
        <f>'Line Items'!D352</f>
        <v>[Rolling Stock Line 16]</v>
      </c>
      <c r="E476" s="84"/>
      <c r="F476" s="150" t="str">
        <f t="shared" si="32"/>
        <v>000 Train Miles</v>
      </c>
      <c r="G476" s="257"/>
      <c r="H476" s="257"/>
      <c r="I476" s="257"/>
      <c r="J476" s="257"/>
      <c r="K476" s="257"/>
      <c r="L476" s="257"/>
      <c r="M476" s="257"/>
      <c r="N476" s="257"/>
      <c r="O476" s="257"/>
      <c r="P476" s="257"/>
      <c r="Q476" s="257"/>
      <c r="R476" s="257"/>
      <c r="S476" s="257"/>
      <c r="T476" s="257"/>
      <c r="U476" s="257"/>
      <c r="V476" s="257"/>
      <c r="W476" s="257"/>
      <c r="X476" s="257"/>
      <c r="Y476" s="257"/>
      <c r="Z476" s="258"/>
      <c r="AA476" s="85"/>
      <c r="AB476" s="27"/>
      <c r="AC476" s="85"/>
      <c r="AD476" s="27"/>
      <c r="AE476" s="85"/>
      <c r="AF476" s="27"/>
      <c r="AH476" s="305"/>
    </row>
    <row r="477" spans="4:34" outlineLevel="1">
      <c r="D477" s="83" t="str">
        <f>'Line Items'!D353</f>
        <v>[Rolling Stock Line 17]</v>
      </c>
      <c r="E477" s="84"/>
      <c r="F477" s="150" t="str">
        <f t="shared" si="32"/>
        <v>000 Train Miles</v>
      </c>
      <c r="G477" s="257"/>
      <c r="H477" s="257"/>
      <c r="I477" s="257"/>
      <c r="J477" s="257"/>
      <c r="K477" s="257"/>
      <c r="L477" s="257"/>
      <c r="M477" s="257"/>
      <c r="N477" s="257"/>
      <c r="O477" s="257"/>
      <c r="P477" s="257"/>
      <c r="Q477" s="257"/>
      <c r="R477" s="257"/>
      <c r="S477" s="257"/>
      <c r="T477" s="257"/>
      <c r="U477" s="257"/>
      <c r="V477" s="257"/>
      <c r="W477" s="257"/>
      <c r="X477" s="257"/>
      <c r="Y477" s="257"/>
      <c r="Z477" s="258"/>
      <c r="AA477" s="85"/>
      <c r="AB477" s="27"/>
      <c r="AC477" s="85"/>
      <c r="AD477" s="27"/>
      <c r="AE477" s="85"/>
      <c r="AF477" s="27"/>
      <c r="AH477" s="305"/>
    </row>
    <row r="478" spans="4:34" outlineLevel="1">
      <c r="D478" s="83" t="str">
        <f>'Line Items'!D354</f>
        <v>[Rolling Stock Line 18]</v>
      </c>
      <c r="E478" s="84"/>
      <c r="F478" s="150" t="str">
        <f t="shared" si="32"/>
        <v>000 Train Miles</v>
      </c>
      <c r="G478" s="257"/>
      <c r="H478" s="257"/>
      <c r="I478" s="257"/>
      <c r="J478" s="257"/>
      <c r="K478" s="257"/>
      <c r="L478" s="257"/>
      <c r="M478" s="257"/>
      <c r="N478" s="257"/>
      <c r="O478" s="257"/>
      <c r="P478" s="257"/>
      <c r="Q478" s="257"/>
      <c r="R478" s="257"/>
      <c r="S478" s="257"/>
      <c r="T478" s="257"/>
      <c r="U478" s="257"/>
      <c r="V478" s="257"/>
      <c r="W478" s="257"/>
      <c r="X478" s="257"/>
      <c r="Y478" s="257"/>
      <c r="Z478" s="258"/>
      <c r="AA478" s="85"/>
      <c r="AB478" s="27"/>
      <c r="AC478" s="85"/>
      <c r="AD478" s="27"/>
      <c r="AE478" s="85"/>
      <c r="AF478" s="27"/>
      <c r="AH478" s="305"/>
    </row>
    <row r="479" spans="4:34" outlineLevel="1">
      <c r="D479" s="83" t="str">
        <f>'Line Items'!D355</f>
        <v>[Rolling Stock Line 19]</v>
      </c>
      <c r="E479" s="84"/>
      <c r="F479" s="150" t="str">
        <f t="shared" si="32"/>
        <v>000 Train Miles</v>
      </c>
      <c r="G479" s="257"/>
      <c r="H479" s="257"/>
      <c r="I479" s="257"/>
      <c r="J479" s="257"/>
      <c r="K479" s="257"/>
      <c r="L479" s="257"/>
      <c r="M479" s="257"/>
      <c r="N479" s="257"/>
      <c r="O479" s="257"/>
      <c r="P479" s="257"/>
      <c r="Q479" s="257"/>
      <c r="R479" s="257"/>
      <c r="S479" s="257"/>
      <c r="T479" s="257"/>
      <c r="U479" s="257"/>
      <c r="V479" s="257"/>
      <c r="W479" s="257"/>
      <c r="X479" s="257"/>
      <c r="Y479" s="257"/>
      <c r="Z479" s="258"/>
      <c r="AA479" s="85"/>
      <c r="AB479" s="27"/>
      <c r="AC479" s="85"/>
      <c r="AD479" s="27"/>
      <c r="AE479" s="85"/>
      <c r="AF479" s="27"/>
      <c r="AH479" s="305"/>
    </row>
    <row r="480" spans="4:34" outlineLevel="1">
      <c r="D480" s="83" t="str">
        <f>'Line Items'!D356</f>
        <v>[Rolling Stock Line 20]</v>
      </c>
      <c r="E480" s="84"/>
      <c r="F480" s="150" t="str">
        <f t="shared" si="32"/>
        <v>000 Train Miles</v>
      </c>
      <c r="G480" s="257"/>
      <c r="H480" s="257"/>
      <c r="I480" s="257"/>
      <c r="J480" s="257"/>
      <c r="K480" s="257"/>
      <c r="L480" s="257"/>
      <c r="M480" s="257"/>
      <c r="N480" s="257"/>
      <c r="O480" s="257"/>
      <c r="P480" s="257"/>
      <c r="Q480" s="257"/>
      <c r="R480" s="257"/>
      <c r="S480" s="257"/>
      <c r="T480" s="257"/>
      <c r="U480" s="257"/>
      <c r="V480" s="257"/>
      <c r="W480" s="257"/>
      <c r="X480" s="257"/>
      <c r="Y480" s="257"/>
      <c r="Z480" s="258"/>
      <c r="AA480" s="85"/>
      <c r="AB480" s="27"/>
      <c r="AC480" s="85"/>
      <c r="AD480" s="27"/>
      <c r="AE480" s="85"/>
      <c r="AF480" s="27"/>
      <c r="AH480" s="305"/>
    </row>
    <row r="481" spans="2:34" outlineLevel="1">
      <c r="D481" s="83" t="str">
        <f>'Line Items'!D357</f>
        <v>[Rolling Stock Line 21]</v>
      </c>
      <c r="E481" s="84"/>
      <c r="F481" s="150" t="str">
        <f t="shared" si="32"/>
        <v>000 Train Miles</v>
      </c>
      <c r="G481" s="257"/>
      <c r="H481" s="257"/>
      <c r="I481" s="257"/>
      <c r="J481" s="257"/>
      <c r="K481" s="257"/>
      <c r="L481" s="257"/>
      <c r="M481" s="257"/>
      <c r="N481" s="257"/>
      <c r="O481" s="257"/>
      <c r="P481" s="257"/>
      <c r="Q481" s="257"/>
      <c r="R481" s="257"/>
      <c r="S481" s="257"/>
      <c r="T481" s="257"/>
      <c r="U481" s="257"/>
      <c r="V481" s="257"/>
      <c r="W481" s="257"/>
      <c r="X481" s="257"/>
      <c r="Y481" s="257"/>
      <c r="Z481" s="258"/>
      <c r="AA481" s="85"/>
      <c r="AB481" s="27"/>
      <c r="AC481" s="85"/>
      <c r="AD481" s="27"/>
      <c r="AE481" s="85"/>
      <c r="AF481" s="27"/>
      <c r="AH481" s="305"/>
    </row>
    <row r="482" spans="2:34" outlineLevel="1">
      <c r="D482" s="83" t="str">
        <f>'Line Items'!D358</f>
        <v>[Rolling Stock Line 22]</v>
      </c>
      <c r="E482" s="84"/>
      <c r="F482" s="150" t="str">
        <f t="shared" si="32"/>
        <v>000 Train Miles</v>
      </c>
      <c r="G482" s="257"/>
      <c r="H482" s="257"/>
      <c r="I482" s="257"/>
      <c r="J482" s="257"/>
      <c r="K482" s="257"/>
      <c r="L482" s="257"/>
      <c r="M482" s="257"/>
      <c r="N482" s="257"/>
      <c r="O482" s="257"/>
      <c r="P482" s="257"/>
      <c r="Q482" s="257"/>
      <c r="R482" s="257"/>
      <c r="S482" s="257"/>
      <c r="T482" s="257"/>
      <c r="U482" s="257"/>
      <c r="V482" s="257"/>
      <c r="W482" s="257"/>
      <c r="X482" s="257"/>
      <c r="Y482" s="257"/>
      <c r="Z482" s="258"/>
      <c r="AA482" s="85"/>
      <c r="AB482" s="27"/>
      <c r="AC482" s="85"/>
      <c r="AD482" s="27"/>
      <c r="AE482" s="85"/>
      <c r="AF482" s="27"/>
      <c r="AH482" s="305"/>
    </row>
    <row r="483" spans="2:34" outlineLevel="1">
      <c r="D483" s="83" t="str">
        <f>'Line Items'!D359</f>
        <v>[Rolling Stock Line 23]</v>
      </c>
      <c r="E483" s="84"/>
      <c r="F483" s="150" t="str">
        <f t="shared" si="32"/>
        <v>000 Train Miles</v>
      </c>
      <c r="G483" s="257"/>
      <c r="H483" s="257"/>
      <c r="I483" s="257"/>
      <c r="J483" s="257"/>
      <c r="K483" s="257"/>
      <c r="L483" s="257"/>
      <c r="M483" s="257"/>
      <c r="N483" s="257"/>
      <c r="O483" s="257"/>
      <c r="P483" s="257"/>
      <c r="Q483" s="257"/>
      <c r="R483" s="257"/>
      <c r="S483" s="257"/>
      <c r="T483" s="257"/>
      <c r="U483" s="257"/>
      <c r="V483" s="257"/>
      <c r="W483" s="257"/>
      <c r="X483" s="257"/>
      <c r="Y483" s="257"/>
      <c r="Z483" s="258"/>
      <c r="AA483" s="85"/>
      <c r="AB483" s="27"/>
      <c r="AC483" s="85"/>
      <c r="AD483" s="27"/>
      <c r="AE483" s="85"/>
      <c r="AF483" s="27"/>
      <c r="AH483" s="305"/>
    </row>
    <row r="484" spans="2:34" outlineLevel="1">
      <c r="D484" s="83" t="str">
        <f>'Line Items'!D360</f>
        <v>[Rolling Stock Line 24]</v>
      </c>
      <c r="E484" s="84"/>
      <c r="F484" s="150" t="str">
        <f t="shared" si="32"/>
        <v>000 Train Miles</v>
      </c>
      <c r="G484" s="257"/>
      <c r="H484" s="257"/>
      <c r="I484" s="257"/>
      <c r="J484" s="257"/>
      <c r="K484" s="257"/>
      <c r="L484" s="257"/>
      <c r="M484" s="257"/>
      <c r="N484" s="257"/>
      <c r="O484" s="257"/>
      <c r="P484" s="257"/>
      <c r="Q484" s="257"/>
      <c r="R484" s="257"/>
      <c r="S484" s="257"/>
      <c r="T484" s="257"/>
      <c r="U484" s="257"/>
      <c r="V484" s="257"/>
      <c r="W484" s="257"/>
      <c r="X484" s="257"/>
      <c r="Y484" s="257"/>
      <c r="Z484" s="258"/>
      <c r="AA484" s="85"/>
      <c r="AB484" s="27"/>
      <c r="AC484" s="85"/>
      <c r="AD484" s="27"/>
      <c r="AE484" s="85"/>
      <c r="AF484" s="27"/>
      <c r="AH484" s="305"/>
    </row>
    <row r="485" spans="2:34" outlineLevel="1">
      <c r="D485" s="83" t="str">
        <f>'Line Items'!D361</f>
        <v>[Rolling Stock Line 25]</v>
      </c>
      <c r="E485" s="84"/>
      <c r="F485" s="150" t="str">
        <f t="shared" si="32"/>
        <v>000 Train Miles</v>
      </c>
      <c r="G485" s="257"/>
      <c r="H485" s="257"/>
      <c r="I485" s="257"/>
      <c r="J485" s="257"/>
      <c r="K485" s="257"/>
      <c r="L485" s="257"/>
      <c r="M485" s="257"/>
      <c r="N485" s="257"/>
      <c r="O485" s="257"/>
      <c r="P485" s="257"/>
      <c r="Q485" s="257"/>
      <c r="R485" s="257"/>
      <c r="S485" s="257"/>
      <c r="T485" s="257"/>
      <c r="U485" s="257"/>
      <c r="V485" s="257"/>
      <c r="W485" s="257"/>
      <c r="X485" s="257"/>
      <c r="Y485" s="257"/>
      <c r="Z485" s="258"/>
      <c r="AA485" s="85"/>
      <c r="AB485" s="27"/>
      <c r="AC485" s="85"/>
      <c r="AD485" s="27"/>
      <c r="AE485" s="85"/>
      <c r="AF485" s="27"/>
      <c r="AH485" s="305"/>
    </row>
    <row r="486" spans="2:34" outlineLevel="1">
      <c r="D486" s="83" t="str">
        <f>'Line Items'!D362</f>
        <v>[Rolling Stock Line 26]</v>
      </c>
      <c r="E486" s="84"/>
      <c r="F486" s="150" t="str">
        <f t="shared" si="32"/>
        <v>000 Train Miles</v>
      </c>
      <c r="G486" s="257"/>
      <c r="H486" s="257"/>
      <c r="I486" s="257"/>
      <c r="J486" s="257"/>
      <c r="K486" s="257"/>
      <c r="L486" s="257"/>
      <c r="M486" s="257"/>
      <c r="N486" s="257"/>
      <c r="O486" s="257"/>
      <c r="P486" s="257"/>
      <c r="Q486" s="257"/>
      <c r="R486" s="257"/>
      <c r="S486" s="257"/>
      <c r="T486" s="257"/>
      <c r="U486" s="257"/>
      <c r="V486" s="257"/>
      <c r="W486" s="257"/>
      <c r="X486" s="257"/>
      <c r="Y486" s="257"/>
      <c r="Z486" s="258"/>
      <c r="AA486" s="85"/>
      <c r="AB486" s="27"/>
      <c r="AC486" s="85"/>
      <c r="AD486" s="27"/>
      <c r="AE486" s="85"/>
      <c r="AF486" s="27"/>
      <c r="AH486" s="305"/>
    </row>
    <row r="487" spans="2:34" outlineLevel="1">
      <c r="D487" s="83" t="str">
        <f>'Line Items'!D363</f>
        <v>[Rolling Stock Line 27]</v>
      </c>
      <c r="E487" s="84"/>
      <c r="F487" s="150" t="str">
        <f t="shared" si="32"/>
        <v>000 Train Miles</v>
      </c>
      <c r="G487" s="257"/>
      <c r="H487" s="257"/>
      <c r="I487" s="257"/>
      <c r="J487" s="257"/>
      <c r="K487" s="257"/>
      <c r="L487" s="257"/>
      <c r="M487" s="257"/>
      <c r="N487" s="257"/>
      <c r="O487" s="257"/>
      <c r="P487" s="257"/>
      <c r="Q487" s="257"/>
      <c r="R487" s="257"/>
      <c r="S487" s="257"/>
      <c r="T487" s="257"/>
      <c r="U487" s="257"/>
      <c r="V487" s="257"/>
      <c r="W487" s="257"/>
      <c r="X487" s="257"/>
      <c r="Y487" s="257"/>
      <c r="Z487" s="258"/>
      <c r="AA487" s="85"/>
      <c r="AB487" s="27"/>
      <c r="AC487" s="85"/>
      <c r="AD487" s="27"/>
      <c r="AE487" s="85"/>
      <c r="AF487" s="27"/>
      <c r="AH487" s="305"/>
    </row>
    <row r="488" spans="2:34" outlineLevel="1">
      <c r="D488" s="83" t="str">
        <f>'Line Items'!D364</f>
        <v>[Rolling Stock Line 28]</v>
      </c>
      <c r="E488" s="84"/>
      <c r="F488" s="150" t="str">
        <f t="shared" si="32"/>
        <v>000 Train Miles</v>
      </c>
      <c r="G488" s="257"/>
      <c r="H488" s="257"/>
      <c r="I488" s="257"/>
      <c r="J488" s="257"/>
      <c r="K488" s="257"/>
      <c r="L488" s="257"/>
      <c r="M488" s="257"/>
      <c r="N488" s="257"/>
      <c r="O488" s="257"/>
      <c r="P488" s="257"/>
      <c r="Q488" s="257"/>
      <c r="R488" s="257"/>
      <c r="S488" s="257"/>
      <c r="T488" s="257"/>
      <c r="U488" s="257"/>
      <c r="V488" s="257"/>
      <c r="W488" s="257"/>
      <c r="X488" s="257"/>
      <c r="Y488" s="257"/>
      <c r="Z488" s="258"/>
      <c r="AA488" s="85"/>
      <c r="AB488" s="27"/>
      <c r="AC488" s="85"/>
      <c r="AD488" s="27"/>
      <c r="AE488" s="85"/>
      <c r="AF488" s="27"/>
      <c r="AH488" s="305"/>
    </row>
    <row r="489" spans="2:34" outlineLevel="1">
      <c r="D489" s="83" t="str">
        <f>'Line Items'!D365</f>
        <v>[Rolling Stock Line 29]</v>
      </c>
      <c r="E489" s="84"/>
      <c r="F489" s="150" t="str">
        <f t="shared" si="32"/>
        <v>000 Train Miles</v>
      </c>
      <c r="G489" s="257"/>
      <c r="H489" s="257"/>
      <c r="I489" s="257"/>
      <c r="J489" s="257"/>
      <c r="K489" s="257"/>
      <c r="L489" s="257"/>
      <c r="M489" s="257"/>
      <c r="N489" s="257"/>
      <c r="O489" s="257"/>
      <c r="P489" s="257"/>
      <c r="Q489" s="257"/>
      <c r="R489" s="257"/>
      <c r="S489" s="257"/>
      <c r="T489" s="257"/>
      <c r="U489" s="257"/>
      <c r="V489" s="257"/>
      <c r="W489" s="257"/>
      <c r="X489" s="257"/>
      <c r="Y489" s="257"/>
      <c r="Z489" s="258"/>
      <c r="AA489" s="85"/>
      <c r="AB489" s="27"/>
      <c r="AC489" s="85"/>
      <c r="AD489" s="27"/>
      <c r="AE489" s="85"/>
      <c r="AF489" s="27"/>
      <c r="AH489" s="305"/>
    </row>
    <row r="490" spans="2:34" outlineLevel="1">
      <c r="D490" s="83" t="str">
        <f>'Line Items'!D366</f>
        <v>[Rolling Stock Line 30]</v>
      </c>
      <c r="E490" s="84"/>
      <c r="F490" s="150" t="str">
        <f t="shared" si="32"/>
        <v>000 Train Miles</v>
      </c>
      <c r="G490" s="257"/>
      <c r="H490" s="257"/>
      <c r="I490" s="257"/>
      <c r="J490" s="257"/>
      <c r="K490" s="257"/>
      <c r="L490" s="257"/>
      <c r="M490" s="257"/>
      <c r="N490" s="257"/>
      <c r="O490" s="257"/>
      <c r="P490" s="257"/>
      <c r="Q490" s="257"/>
      <c r="R490" s="257"/>
      <c r="S490" s="257"/>
      <c r="T490" s="257"/>
      <c r="U490" s="257"/>
      <c r="V490" s="257"/>
      <c r="W490" s="257"/>
      <c r="X490" s="257"/>
      <c r="Y490" s="257"/>
      <c r="Z490" s="258"/>
      <c r="AA490" s="85"/>
      <c r="AB490" s="27"/>
      <c r="AC490" s="85"/>
      <c r="AD490" s="27"/>
      <c r="AE490" s="85"/>
      <c r="AF490" s="27"/>
      <c r="AH490" s="305"/>
    </row>
    <row r="491" spans="2:34" outlineLevel="1">
      <c r="D491" s="83" t="str">
        <f>'Line Items'!D367</f>
        <v>[Rolling Stock Line 31]</v>
      </c>
      <c r="E491" s="84"/>
      <c r="F491" s="150" t="str">
        <f t="shared" si="32"/>
        <v>000 Train Miles</v>
      </c>
      <c r="G491" s="257"/>
      <c r="H491" s="257"/>
      <c r="I491" s="257"/>
      <c r="J491" s="257"/>
      <c r="K491" s="257"/>
      <c r="L491" s="257"/>
      <c r="M491" s="257"/>
      <c r="N491" s="257"/>
      <c r="O491" s="257"/>
      <c r="P491" s="257"/>
      <c r="Q491" s="257"/>
      <c r="R491" s="257"/>
      <c r="S491" s="257"/>
      <c r="T491" s="257"/>
      <c r="U491" s="257"/>
      <c r="V491" s="257"/>
      <c r="W491" s="257"/>
      <c r="X491" s="257"/>
      <c r="Y491" s="257"/>
      <c r="Z491" s="258"/>
      <c r="AA491" s="85"/>
      <c r="AB491" s="27"/>
      <c r="AC491" s="85"/>
      <c r="AD491" s="27"/>
      <c r="AE491" s="85"/>
      <c r="AF491" s="27"/>
      <c r="AH491" s="305"/>
    </row>
    <row r="492" spans="2:34" outlineLevel="1">
      <c r="D492" s="108" t="str">
        <f>'Line Items'!D368</f>
        <v>[Rolling Stock Line 32]</v>
      </c>
      <c r="E492" s="110"/>
      <c r="F492" s="164" t="str">
        <f t="shared" si="32"/>
        <v>000 Train Miles</v>
      </c>
      <c r="G492" s="260"/>
      <c r="H492" s="260"/>
      <c r="I492" s="260"/>
      <c r="J492" s="260"/>
      <c r="K492" s="260"/>
      <c r="L492" s="260"/>
      <c r="M492" s="260"/>
      <c r="N492" s="260"/>
      <c r="O492" s="260"/>
      <c r="P492" s="260"/>
      <c r="Q492" s="260"/>
      <c r="R492" s="260"/>
      <c r="S492" s="260"/>
      <c r="T492" s="260"/>
      <c r="U492" s="260"/>
      <c r="V492" s="260"/>
      <c r="W492" s="260"/>
      <c r="X492" s="260"/>
      <c r="Y492" s="260"/>
      <c r="Z492" s="261"/>
      <c r="AA492" s="85"/>
      <c r="AB492" s="29"/>
      <c r="AC492" s="85"/>
      <c r="AD492" s="29"/>
      <c r="AE492" s="85"/>
      <c r="AF492" s="29"/>
      <c r="AH492" s="306"/>
    </row>
    <row r="493" spans="2:34" outlineLevel="1">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row>
    <row r="494" spans="2:34" outlineLevel="1">
      <c r="D494" s="262" t="str">
        <f>"Total "&amp;C460</f>
        <v>Total ECS Train Mileage</v>
      </c>
      <c r="E494" s="263"/>
      <c r="F494" s="264" t="str">
        <f>F492</f>
        <v>000 Train Miles</v>
      </c>
      <c r="G494" s="265">
        <f t="shared" ref="G494:Z494" si="33">SUM(G461:G492)</f>
        <v>0</v>
      </c>
      <c r="H494" s="265">
        <f t="shared" si="33"/>
        <v>0</v>
      </c>
      <c r="I494" s="265">
        <f t="shared" si="33"/>
        <v>0</v>
      </c>
      <c r="J494" s="265">
        <f t="shared" si="33"/>
        <v>0</v>
      </c>
      <c r="K494" s="265">
        <f t="shared" si="33"/>
        <v>0</v>
      </c>
      <c r="L494" s="265">
        <f t="shared" si="33"/>
        <v>0</v>
      </c>
      <c r="M494" s="265">
        <f t="shared" si="33"/>
        <v>0</v>
      </c>
      <c r="N494" s="265">
        <f t="shared" si="33"/>
        <v>0</v>
      </c>
      <c r="O494" s="265">
        <f t="shared" si="33"/>
        <v>0</v>
      </c>
      <c r="P494" s="265">
        <f t="shared" si="33"/>
        <v>0</v>
      </c>
      <c r="Q494" s="265">
        <f t="shared" si="33"/>
        <v>0</v>
      </c>
      <c r="R494" s="265">
        <f t="shared" si="33"/>
        <v>0</v>
      </c>
      <c r="S494" s="265">
        <f t="shared" si="33"/>
        <v>0</v>
      </c>
      <c r="T494" s="265">
        <f t="shared" si="33"/>
        <v>0</v>
      </c>
      <c r="U494" s="265">
        <f t="shared" si="33"/>
        <v>0</v>
      </c>
      <c r="V494" s="265">
        <f t="shared" si="33"/>
        <v>0</v>
      </c>
      <c r="W494" s="265">
        <f t="shared" si="33"/>
        <v>0</v>
      </c>
      <c r="X494" s="265">
        <f t="shared" si="33"/>
        <v>0</v>
      </c>
      <c r="Y494" s="265">
        <f t="shared" si="33"/>
        <v>0</v>
      </c>
      <c r="Z494" s="266">
        <f t="shared" si="33"/>
        <v>0</v>
      </c>
      <c r="AA494" s="85"/>
      <c r="AB494" s="267">
        <f>SUM(AB461:AB492)</f>
        <v>0</v>
      </c>
      <c r="AC494" s="85"/>
      <c r="AD494" s="267">
        <f>SUM(AD461:AD492)</f>
        <v>0</v>
      </c>
      <c r="AE494" s="85"/>
      <c r="AF494" s="267">
        <f>SUM(AF461:AF492)</f>
        <v>0</v>
      </c>
      <c r="AH494" s="268"/>
    </row>
    <row r="495" spans="2:34" collapsed="1">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row>
    <row r="496" spans="2:34" ht="15">
      <c r="B496" s="99" t="s">
        <v>960</v>
      </c>
      <c r="C496" s="99"/>
      <c r="D496" s="249"/>
      <c r="E496" s="249"/>
      <c r="F496" s="99"/>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80"/>
      <c r="AE496" s="280"/>
      <c r="AF496" s="280"/>
      <c r="AG496" s="99"/>
      <c r="AH496" s="99"/>
    </row>
    <row r="497" spans="3:34" outlineLevel="1">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row>
    <row r="498" spans="3:34" outlineLevel="1">
      <c r="C498" s="204" t="s">
        <v>961</v>
      </c>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row>
    <row r="499" spans="3:34" outlineLevel="1">
      <c r="D499" s="235" t="str">
        <f>'Line Items'!D337</f>
        <v>Class 450 (Desiros - Suburban)</v>
      </c>
      <c r="E499" s="251"/>
      <c r="F499" s="252" t="s">
        <v>951</v>
      </c>
      <c r="G499" s="270">
        <f t="shared" ref="G499:Z511" si="34">SUM(G279,G389)</f>
        <v>0</v>
      </c>
      <c r="H499" s="270">
        <f t="shared" si="34"/>
        <v>0</v>
      </c>
      <c r="I499" s="270">
        <f t="shared" si="34"/>
        <v>0</v>
      </c>
      <c r="J499" s="270">
        <f t="shared" si="34"/>
        <v>0</v>
      </c>
      <c r="K499" s="270">
        <f t="shared" si="34"/>
        <v>0</v>
      </c>
      <c r="L499" s="270">
        <f t="shared" si="34"/>
        <v>0</v>
      </c>
      <c r="M499" s="270">
        <f t="shared" si="34"/>
        <v>0</v>
      </c>
      <c r="N499" s="270">
        <f t="shared" si="34"/>
        <v>0</v>
      </c>
      <c r="O499" s="270">
        <f t="shared" si="34"/>
        <v>0</v>
      </c>
      <c r="P499" s="270">
        <f t="shared" si="34"/>
        <v>0</v>
      </c>
      <c r="Q499" s="270">
        <f t="shared" si="34"/>
        <v>0</v>
      </c>
      <c r="R499" s="270">
        <f t="shared" si="34"/>
        <v>0</v>
      </c>
      <c r="S499" s="270">
        <f t="shared" si="34"/>
        <v>0</v>
      </c>
      <c r="T499" s="270">
        <f t="shared" si="34"/>
        <v>0</v>
      </c>
      <c r="U499" s="270">
        <f t="shared" si="34"/>
        <v>0</v>
      </c>
      <c r="V499" s="270">
        <f t="shared" si="34"/>
        <v>0</v>
      </c>
      <c r="W499" s="270">
        <f t="shared" si="34"/>
        <v>0</v>
      </c>
      <c r="X499" s="270">
        <f t="shared" si="34"/>
        <v>0</v>
      </c>
      <c r="Y499" s="270">
        <f t="shared" si="34"/>
        <v>0</v>
      </c>
      <c r="Z499" s="271">
        <f t="shared" si="34"/>
        <v>0</v>
      </c>
      <c r="AA499" s="85"/>
      <c r="AB499" s="272">
        <f t="shared" ref="AB499:AB530" si="35">SUM(AB279,AB389)</f>
        <v>0</v>
      </c>
      <c r="AC499" s="85"/>
      <c r="AD499" s="272">
        <f t="shared" ref="AD499:AD530" si="36">SUM(AD279,AD389)</f>
        <v>0</v>
      </c>
      <c r="AE499" s="85"/>
      <c r="AF499" s="272">
        <f t="shared" ref="AF499:AF530" si="37">SUM(AF279,AF389)</f>
        <v>0</v>
      </c>
      <c r="AH499" s="273"/>
    </row>
    <row r="500" spans="3:34" outlineLevel="1">
      <c r="D500" s="83" t="str">
        <f>'Line Items'!D338</f>
        <v>Class 444 (Desiros - Mainline)</v>
      </c>
      <c r="E500" s="84"/>
      <c r="F500" s="150" t="str">
        <f t="shared" ref="F500:F530" si="38">F499</f>
        <v>000 Veh Miles</v>
      </c>
      <c r="G500" s="85">
        <f t="shared" si="34"/>
        <v>0</v>
      </c>
      <c r="H500" s="85">
        <f t="shared" si="34"/>
        <v>0</v>
      </c>
      <c r="I500" s="85">
        <f t="shared" si="34"/>
        <v>0</v>
      </c>
      <c r="J500" s="85">
        <f t="shared" si="34"/>
        <v>0</v>
      </c>
      <c r="K500" s="85">
        <f t="shared" si="34"/>
        <v>0</v>
      </c>
      <c r="L500" s="85">
        <f t="shared" si="34"/>
        <v>0</v>
      </c>
      <c r="M500" s="85">
        <f t="shared" si="34"/>
        <v>0</v>
      </c>
      <c r="N500" s="85">
        <f t="shared" si="34"/>
        <v>0</v>
      </c>
      <c r="O500" s="85">
        <f t="shared" si="34"/>
        <v>0</v>
      </c>
      <c r="P500" s="85">
        <f t="shared" si="34"/>
        <v>0</v>
      </c>
      <c r="Q500" s="85">
        <f t="shared" si="34"/>
        <v>0</v>
      </c>
      <c r="R500" s="85">
        <f t="shared" si="34"/>
        <v>0</v>
      </c>
      <c r="S500" s="85">
        <f t="shared" si="34"/>
        <v>0</v>
      </c>
      <c r="T500" s="85">
        <f t="shared" si="34"/>
        <v>0</v>
      </c>
      <c r="U500" s="85">
        <f t="shared" si="34"/>
        <v>0</v>
      </c>
      <c r="V500" s="85">
        <f t="shared" si="34"/>
        <v>0</v>
      </c>
      <c r="W500" s="85">
        <f t="shared" si="34"/>
        <v>0</v>
      </c>
      <c r="X500" s="85">
        <f t="shared" si="34"/>
        <v>0</v>
      </c>
      <c r="Y500" s="85">
        <f t="shared" si="34"/>
        <v>0</v>
      </c>
      <c r="Z500" s="274">
        <f t="shared" si="34"/>
        <v>0</v>
      </c>
      <c r="AA500" s="85"/>
      <c r="AB500" s="275">
        <f t="shared" si="35"/>
        <v>0</v>
      </c>
      <c r="AC500" s="85"/>
      <c r="AD500" s="275">
        <f t="shared" si="36"/>
        <v>0</v>
      </c>
      <c r="AE500" s="85"/>
      <c r="AF500" s="275">
        <f t="shared" si="37"/>
        <v>0</v>
      </c>
      <c r="AH500" s="276"/>
    </row>
    <row r="501" spans="3:34" outlineLevel="1">
      <c r="D501" s="83" t="str">
        <f>'Line Items'!D339</f>
        <v>Class 455</v>
      </c>
      <c r="E501" s="84"/>
      <c r="F501" s="150" t="str">
        <f t="shared" si="38"/>
        <v>000 Veh Miles</v>
      </c>
      <c r="G501" s="85">
        <f t="shared" si="34"/>
        <v>0</v>
      </c>
      <c r="H501" s="85">
        <f t="shared" si="34"/>
        <v>0</v>
      </c>
      <c r="I501" s="85">
        <f t="shared" si="34"/>
        <v>0</v>
      </c>
      <c r="J501" s="85">
        <f t="shared" si="34"/>
        <v>0</v>
      </c>
      <c r="K501" s="85">
        <f t="shared" si="34"/>
        <v>0</v>
      </c>
      <c r="L501" s="85">
        <f t="shared" si="34"/>
        <v>0</v>
      </c>
      <c r="M501" s="85">
        <f t="shared" si="34"/>
        <v>0</v>
      </c>
      <c r="N501" s="85">
        <f t="shared" si="34"/>
        <v>0</v>
      </c>
      <c r="O501" s="85">
        <f t="shared" si="34"/>
        <v>0</v>
      </c>
      <c r="P501" s="85">
        <f t="shared" si="34"/>
        <v>0</v>
      </c>
      <c r="Q501" s="85">
        <f t="shared" si="34"/>
        <v>0</v>
      </c>
      <c r="R501" s="85">
        <f t="shared" si="34"/>
        <v>0</v>
      </c>
      <c r="S501" s="85">
        <f t="shared" si="34"/>
        <v>0</v>
      </c>
      <c r="T501" s="85">
        <f t="shared" si="34"/>
        <v>0</v>
      </c>
      <c r="U501" s="85">
        <f t="shared" si="34"/>
        <v>0</v>
      </c>
      <c r="V501" s="85">
        <f t="shared" si="34"/>
        <v>0</v>
      </c>
      <c r="W501" s="85">
        <f t="shared" si="34"/>
        <v>0</v>
      </c>
      <c r="X501" s="85">
        <f t="shared" si="34"/>
        <v>0</v>
      </c>
      <c r="Y501" s="85">
        <f t="shared" si="34"/>
        <v>0</v>
      </c>
      <c r="Z501" s="274">
        <f t="shared" si="34"/>
        <v>0</v>
      </c>
      <c r="AA501" s="85"/>
      <c r="AB501" s="275">
        <f t="shared" si="35"/>
        <v>0</v>
      </c>
      <c r="AC501" s="85"/>
      <c r="AD501" s="275">
        <f t="shared" si="36"/>
        <v>0</v>
      </c>
      <c r="AE501" s="85"/>
      <c r="AF501" s="275">
        <f t="shared" si="37"/>
        <v>0</v>
      </c>
      <c r="AH501" s="276"/>
    </row>
    <row r="502" spans="3:34" outlineLevel="1">
      <c r="D502" s="83" t="str">
        <f>'Line Items'!D340</f>
        <v>Class 158</v>
      </c>
      <c r="E502" s="84"/>
      <c r="F502" s="150" t="str">
        <f t="shared" si="38"/>
        <v>000 Veh Miles</v>
      </c>
      <c r="G502" s="85">
        <f t="shared" si="34"/>
        <v>0</v>
      </c>
      <c r="H502" s="85">
        <f t="shared" si="34"/>
        <v>0</v>
      </c>
      <c r="I502" s="85">
        <f t="shared" si="34"/>
        <v>0</v>
      </c>
      <c r="J502" s="85">
        <f t="shared" si="34"/>
        <v>0</v>
      </c>
      <c r="K502" s="85">
        <f t="shared" si="34"/>
        <v>0</v>
      </c>
      <c r="L502" s="85">
        <f t="shared" si="34"/>
        <v>0</v>
      </c>
      <c r="M502" s="85">
        <f t="shared" si="34"/>
        <v>0</v>
      </c>
      <c r="N502" s="85">
        <f t="shared" si="34"/>
        <v>0</v>
      </c>
      <c r="O502" s="85">
        <f t="shared" si="34"/>
        <v>0</v>
      </c>
      <c r="P502" s="85">
        <f t="shared" si="34"/>
        <v>0</v>
      </c>
      <c r="Q502" s="85">
        <f t="shared" si="34"/>
        <v>0</v>
      </c>
      <c r="R502" s="85">
        <f t="shared" si="34"/>
        <v>0</v>
      </c>
      <c r="S502" s="85">
        <f t="shared" si="34"/>
        <v>0</v>
      </c>
      <c r="T502" s="85">
        <f t="shared" si="34"/>
        <v>0</v>
      </c>
      <c r="U502" s="85">
        <f t="shared" si="34"/>
        <v>0</v>
      </c>
      <c r="V502" s="85">
        <f t="shared" si="34"/>
        <v>0</v>
      </c>
      <c r="W502" s="85">
        <f t="shared" si="34"/>
        <v>0</v>
      </c>
      <c r="X502" s="85">
        <f t="shared" si="34"/>
        <v>0</v>
      </c>
      <c r="Y502" s="85">
        <f t="shared" si="34"/>
        <v>0</v>
      </c>
      <c r="Z502" s="274">
        <f t="shared" si="34"/>
        <v>0</v>
      </c>
      <c r="AA502" s="85"/>
      <c r="AB502" s="275">
        <f t="shared" si="35"/>
        <v>0</v>
      </c>
      <c r="AC502" s="85"/>
      <c r="AD502" s="275">
        <f t="shared" si="36"/>
        <v>0</v>
      </c>
      <c r="AE502" s="85"/>
      <c r="AF502" s="275">
        <f t="shared" si="37"/>
        <v>0</v>
      </c>
      <c r="AH502" s="276"/>
    </row>
    <row r="503" spans="3:34" outlineLevel="1">
      <c r="D503" s="83" t="str">
        <f>'Line Items'!D341</f>
        <v>Class 159/0</v>
      </c>
      <c r="E503" s="84"/>
      <c r="F503" s="150" t="str">
        <f t="shared" si="38"/>
        <v>000 Veh Miles</v>
      </c>
      <c r="G503" s="85">
        <f t="shared" si="34"/>
        <v>0</v>
      </c>
      <c r="H503" s="85">
        <f t="shared" si="34"/>
        <v>0</v>
      </c>
      <c r="I503" s="85">
        <f t="shared" si="34"/>
        <v>0</v>
      </c>
      <c r="J503" s="85">
        <f t="shared" si="34"/>
        <v>0</v>
      </c>
      <c r="K503" s="85">
        <f t="shared" si="34"/>
        <v>0</v>
      </c>
      <c r="L503" s="85">
        <f t="shared" si="34"/>
        <v>0</v>
      </c>
      <c r="M503" s="85">
        <f t="shared" si="34"/>
        <v>0</v>
      </c>
      <c r="N503" s="85">
        <f t="shared" si="34"/>
        <v>0</v>
      </c>
      <c r="O503" s="85">
        <f t="shared" si="34"/>
        <v>0</v>
      </c>
      <c r="P503" s="85">
        <f t="shared" si="34"/>
        <v>0</v>
      </c>
      <c r="Q503" s="85">
        <f t="shared" si="34"/>
        <v>0</v>
      </c>
      <c r="R503" s="85">
        <f t="shared" si="34"/>
        <v>0</v>
      </c>
      <c r="S503" s="85">
        <f t="shared" si="34"/>
        <v>0</v>
      </c>
      <c r="T503" s="85">
        <f t="shared" si="34"/>
        <v>0</v>
      </c>
      <c r="U503" s="85">
        <f t="shared" si="34"/>
        <v>0</v>
      </c>
      <c r="V503" s="85">
        <f t="shared" si="34"/>
        <v>0</v>
      </c>
      <c r="W503" s="85">
        <f t="shared" si="34"/>
        <v>0</v>
      </c>
      <c r="X503" s="85">
        <f t="shared" si="34"/>
        <v>0</v>
      </c>
      <c r="Y503" s="85">
        <f t="shared" si="34"/>
        <v>0</v>
      </c>
      <c r="Z503" s="274">
        <f t="shared" si="34"/>
        <v>0</v>
      </c>
      <c r="AA503" s="85"/>
      <c r="AB503" s="275">
        <f t="shared" si="35"/>
        <v>0</v>
      </c>
      <c r="AC503" s="85"/>
      <c r="AD503" s="275">
        <f t="shared" si="36"/>
        <v>0</v>
      </c>
      <c r="AE503" s="85"/>
      <c r="AF503" s="275">
        <f t="shared" si="37"/>
        <v>0</v>
      </c>
      <c r="AH503" s="276"/>
    </row>
    <row r="504" spans="3:34" outlineLevel="1">
      <c r="D504" s="83" t="str">
        <f>'Line Items'!D342</f>
        <v>Class 159/1</v>
      </c>
      <c r="E504" s="84"/>
      <c r="F504" s="150" t="str">
        <f t="shared" si="38"/>
        <v>000 Veh Miles</v>
      </c>
      <c r="G504" s="85">
        <f t="shared" si="34"/>
        <v>0</v>
      </c>
      <c r="H504" s="85">
        <f t="shared" si="34"/>
        <v>0</v>
      </c>
      <c r="I504" s="85">
        <f t="shared" si="34"/>
        <v>0</v>
      </c>
      <c r="J504" s="85">
        <f t="shared" si="34"/>
        <v>0</v>
      </c>
      <c r="K504" s="85">
        <f t="shared" si="34"/>
        <v>0</v>
      </c>
      <c r="L504" s="85">
        <f t="shared" si="34"/>
        <v>0</v>
      </c>
      <c r="M504" s="85">
        <f t="shared" si="34"/>
        <v>0</v>
      </c>
      <c r="N504" s="85">
        <f t="shared" si="34"/>
        <v>0</v>
      </c>
      <c r="O504" s="85">
        <f t="shared" si="34"/>
        <v>0</v>
      </c>
      <c r="P504" s="85">
        <f t="shared" si="34"/>
        <v>0</v>
      </c>
      <c r="Q504" s="85">
        <f t="shared" si="34"/>
        <v>0</v>
      </c>
      <c r="R504" s="85">
        <f t="shared" si="34"/>
        <v>0</v>
      </c>
      <c r="S504" s="85">
        <f t="shared" si="34"/>
        <v>0</v>
      </c>
      <c r="T504" s="85">
        <f t="shared" si="34"/>
        <v>0</v>
      </c>
      <c r="U504" s="85">
        <f t="shared" si="34"/>
        <v>0</v>
      </c>
      <c r="V504" s="85">
        <f t="shared" si="34"/>
        <v>0</v>
      </c>
      <c r="W504" s="85">
        <f t="shared" si="34"/>
        <v>0</v>
      </c>
      <c r="X504" s="85">
        <f t="shared" si="34"/>
        <v>0</v>
      </c>
      <c r="Y504" s="85">
        <f t="shared" si="34"/>
        <v>0</v>
      </c>
      <c r="Z504" s="274">
        <f t="shared" si="34"/>
        <v>0</v>
      </c>
      <c r="AA504" s="85"/>
      <c r="AB504" s="275">
        <f t="shared" si="35"/>
        <v>0</v>
      </c>
      <c r="AC504" s="85"/>
      <c r="AD504" s="275">
        <f t="shared" si="36"/>
        <v>0</v>
      </c>
      <c r="AE504" s="85"/>
      <c r="AF504" s="275">
        <f t="shared" si="37"/>
        <v>0</v>
      </c>
      <c r="AH504" s="276"/>
    </row>
    <row r="505" spans="3:34" outlineLevel="1">
      <c r="D505" s="83" t="str">
        <f>'Line Items'!D343</f>
        <v>Class 458</v>
      </c>
      <c r="E505" s="84"/>
      <c r="F505" s="150" t="str">
        <f t="shared" si="38"/>
        <v>000 Veh Miles</v>
      </c>
      <c r="G505" s="85">
        <f t="shared" si="34"/>
        <v>0</v>
      </c>
      <c r="H505" s="85">
        <f t="shared" si="34"/>
        <v>0</v>
      </c>
      <c r="I505" s="85">
        <f t="shared" si="34"/>
        <v>0</v>
      </c>
      <c r="J505" s="85">
        <f t="shared" si="34"/>
        <v>0</v>
      </c>
      <c r="K505" s="85">
        <f t="shared" si="34"/>
        <v>0</v>
      </c>
      <c r="L505" s="85">
        <f t="shared" si="34"/>
        <v>0</v>
      </c>
      <c r="M505" s="85">
        <f t="shared" si="34"/>
        <v>0</v>
      </c>
      <c r="N505" s="85">
        <f t="shared" si="34"/>
        <v>0</v>
      </c>
      <c r="O505" s="85">
        <f t="shared" si="34"/>
        <v>0</v>
      </c>
      <c r="P505" s="85">
        <f t="shared" si="34"/>
        <v>0</v>
      </c>
      <c r="Q505" s="85">
        <f t="shared" si="34"/>
        <v>0</v>
      </c>
      <c r="R505" s="85">
        <f t="shared" si="34"/>
        <v>0</v>
      </c>
      <c r="S505" s="85">
        <f t="shared" si="34"/>
        <v>0</v>
      </c>
      <c r="T505" s="85">
        <f t="shared" si="34"/>
        <v>0</v>
      </c>
      <c r="U505" s="85">
        <f t="shared" si="34"/>
        <v>0</v>
      </c>
      <c r="V505" s="85">
        <f t="shared" si="34"/>
        <v>0</v>
      </c>
      <c r="W505" s="85">
        <f t="shared" si="34"/>
        <v>0</v>
      </c>
      <c r="X505" s="85">
        <f t="shared" si="34"/>
        <v>0</v>
      </c>
      <c r="Y505" s="85">
        <f t="shared" si="34"/>
        <v>0</v>
      </c>
      <c r="Z505" s="274">
        <f t="shared" si="34"/>
        <v>0</v>
      </c>
      <c r="AA505" s="85"/>
      <c r="AB505" s="275">
        <f t="shared" si="35"/>
        <v>0</v>
      </c>
      <c r="AC505" s="85"/>
      <c r="AD505" s="275">
        <f t="shared" si="36"/>
        <v>0</v>
      </c>
      <c r="AE505" s="85"/>
      <c r="AF505" s="275">
        <f t="shared" si="37"/>
        <v>0</v>
      </c>
      <c r="AH505" s="276"/>
    </row>
    <row r="506" spans="3:34" outlineLevel="1">
      <c r="D506" s="83" t="str">
        <f>'Line Items'!D344</f>
        <v>Class 456</v>
      </c>
      <c r="E506" s="84"/>
      <c r="F506" s="150" t="str">
        <f t="shared" si="38"/>
        <v>000 Veh Miles</v>
      </c>
      <c r="G506" s="85">
        <f t="shared" si="34"/>
        <v>0</v>
      </c>
      <c r="H506" s="85">
        <f t="shared" si="34"/>
        <v>0</v>
      </c>
      <c r="I506" s="85">
        <f t="shared" si="34"/>
        <v>0</v>
      </c>
      <c r="J506" s="85">
        <f t="shared" si="34"/>
        <v>0</v>
      </c>
      <c r="K506" s="85">
        <f t="shared" si="34"/>
        <v>0</v>
      </c>
      <c r="L506" s="85">
        <f t="shared" si="34"/>
        <v>0</v>
      </c>
      <c r="M506" s="85">
        <f t="shared" si="34"/>
        <v>0</v>
      </c>
      <c r="N506" s="85">
        <f t="shared" si="34"/>
        <v>0</v>
      </c>
      <c r="O506" s="85">
        <f t="shared" si="34"/>
        <v>0</v>
      </c>
      <c r="P506" s="85">
        <f t="shared" si="34"/>
        <v>0</v>
      </c>
      <c r="Q506" s="85">
        <f t="shared" si="34"/>
        <v>0</v>
      </c>
      <c r="R506" s="85">
        <f t="shared" si="34"/>
        <v>0</v>
      </c>
      <c r="S506" s="85">
        <f t="shared" si="34"/>
        <v>0</v>
      </c>
      <c r="T506" s="85">
        <f t="shared" si="34"/>
        <v>0</v>
      </c>
      <c r="U506" s="85">
        <f t="shared" si="34"/>
        <v>0</v>
      </c>
      <c r="V506" s="85">
        <f t="shared" si="34"/>
        <v>0</v>
      </c>
      <c r="W506" s="85">
        <f t="shared" si="34"/>
        <v>0</v>
      </c>
      <c r="X506" s="85">
        <f t="shared" si="34"/>
        <v>0</v>
      </c>
      <c r="Y506" s="85">
        <f t="shared" si="34"/>
        <v>0</v>
      </c>
      <c r="Z506" s="274">
        <f t="shared" si="34"/>
        <v>0</v>
      </c>
      <c r="AA506" s="85"/>
      <c r="AB506" s="275">
        <f t="shared" si="35"/>
        <v>0</v>
      </c>
      <c r="AC506" s="85"/>
      <c r="AD506" s="275">
        <f t="shared" si="36"/>
        <v>0</v>
      </c>
      <c r="AE506" s="85"/>
      <c r="AF506" s="275">
        <f t="shared" si="37"/>
        <v>0</v>
      </c>
      <c r="AH506" s="276"/>
    </row>
    <row r="507" spans="3:34" outlineLevel="1">
      <c r="D507" s="83" t="str">
        <f>'Line Items'!D345</f>
        <v>Class 458/5</v>
      </c>
      <c r="E507" s="84"/>
      <c r="F507" s="150" t="str">
        <f t="shared" si="38"/>
        <v>000 Veh Miles</v>
      </c>
      <c r="G507" s="85">
        <f t="shared" si="34"/>
        <v>0</v>
      </c>
      <c r="H507" s="85">
        <f t="shared" si="34"/>
        <v>0</v>
      </c>
      <c r="I507" s="85">
        <f t="shared" si="34"/>
        <v>0</v>
      </c>
      <c r="J507" s="85">
        <f t="shared" si="34"/>
        <v>0</v>
      </c>
      <c r="K507" s="85">
        <f t="shared" si="34"/>
        <v>0</v>
      </c>
      <c r="L507" s="85">
        <f t="shared" si="34"/>
        <v>0</v>
      </c>
      <c r="M507" s="85">
        <f t="shared" si="34"/>
        <v>0</v>
      </c>
      <c r="N507" s="85">
        <f t="shared" si="34"/>
        <v>0</v>
      </c>
      <c r="O507" s="85">
        <f t="shared" si="34"/>
        <v>0</v>
      </c>
      <c r="P507" s="85">
        <f t="shared" si="34"/>
        <v>0</v>
      </c>
      <c r="Q507" s="85">
        <f t="shared" si="34"/>
        <v>0</v>
      </c>
      <c r="R507" s="85">
        <f t="shared" si="34"/>
        <v>0</v>
      </c>
      <c r="S507" s="85">
        <f t="shared" si="34"/>
        <v>0</v>
      </c>
      <c r="T507" s="85">
        <f t="shared" si="34"/>
        <v>0</v>
      </c>
      <c r="U507" s="85">
        <f t="shared" si="34"/>
        <v>0</v>
      </c>
      <c r="V507" s="85">
        <f t="shared" si="34"/>
        <v>0</v>
      </c>
      <c r="W507" s="85">
        <f t="shared" si="34"/>
        <v>0</v>
      </c>
      <c r="X507" s="85">
        <f t="shared" si="34"/>
        <v>0</v>
      </c>
      <c r="Y507" s="85">
        <f t="shared" si="34"/>
        <v>0</v>
      </c>
      <c r="Z507" s="274">
        <f t="shared" si="34"/>
        <v>0</v>
      </c>
      <c r="AA507" s="85"/>
      <c r="AB507" s="275">
        <f t="shared" si="35"/>
        <v>0</v>
      </c>
      <c r="AC507" s="85"/>
      <c r="AD507" s="275">
        <f t="shared" si="36"/>
        <v>0</v>
      </c>
      <c r="AE507" s="85"/>
      <c r="AF507" s="275">
        <f t="shared" si="37"/>
        <v>0</v>
      </c>
      <c r="AH507" s="276"/>
    </row>
    <row r="508" spans="3:34" outlineLevel="1">
      <c r="D508" s="83" t="str">
        <f>'Line Items'!D346</f>
        <v>Class 707</v>
      </c>
      <c r="E508" s="84"/>
      <c r="F508" s="150" t="str">
        <f t="shared" si="38"/>
        <v>000 Veh Miles</v>
      </c>
      <c r="G508" s="85">
        <f t="shared" si="34"/>
        <v>0</v>
      </c>
      <c r="H508" s="85">
        <f t="shared" si="34"/>
        <v>0</v>
      </c>
      <c r="I508" s="85">
        <f t="shared" si="34"/>
        <v>0</v>
      </c>
      <c r="J508" s="85">
        <f t="shared" si="34"/>
        <v>0</v>
      </c>
      <c r="K508" s="85">
        <f t="shared" si="34"/>
        <v>0</v>
      </c>
      <c r="L508" s="85">
        <f t="shared" si="34"/>
        <v>0</v>
      </c>
      <c r="M508" s="85">
        <f t="shared" si="34"/>
        <v>0</v>
      </c>
      <c r="N508" s="85">
        <f t="shared" si="34"/>
        <v>0</v>
      </c>
      <c r="O508" s="85">
        <f t="shared" si="34"/>
        <v>0</v>
      </c>
      <c r="P508" s="85">
        <f t="shared" si="34"/>
        <v>0</v>
      </c>
      <c r="Q508" s="85">
        <f t="shared" si="34"/>
        <v>0</v>
      </c>
      <c r="R508" s="85">
        <f t="shared" si="34"/>
        <v>0</v>
      </c>
      <c r="S508" s="85">
        <f t="shared" si="34"/>
        <v>0</v>
      </c>
      <c r="T508" s="85">
        <f t="shared" si="34"/>
        <v>0</v>
      </c>
      <c r="U508" s="85">
        <f t="shared" si="34"/>
        <v>0</v>
      </c>
      <c r="V508" s="85">
        <f t="shared" si="34"/>
        <v>0</v>
      </c>
      <c r="W508" s="85">
        <f t="shared" si="34"/>
        <v>0</v>
      </c>
      <c r="X508" s="85">
        <f t="shared" si="34"/>
        <v>0</v>
      </c>
      <c r="Y508" s="85">
        <f t="shared" si="34"/>
        <v>0</v>
      </c>
      <c r="Z508" s="274">
        <f t="shared" si="34"/>
        <v>0</v>
      </c>
      <c r="AA508" s="85"/>
      <c r="AB508" s="275">
        <f t="shared" si="35"/>
        <v>0</v>
      </c>
      <c r="AC508" s="85"/>
      <c r="AD508" s="275">
        <f t="shared" si="36"/>
        <v>0</v>
      </c>
      <c r="AE508" s="85"/>
      <c r="AF508" s="275">
        <f t="shared" si="37"/>
        <v>0</v>
      </c>
      <c r="AH508" s="276"/>
    </row>
    <row r="509" spans="3:34" outlineLevel="1">
      <c r="D509" s="83" t="str">
        <f>'Line Items'!D347</f>
        <v>[Rolling Stock Line 11]</v>
      </c>
      <c r="E509" s="84"/>
      <c r="F509" s="150" t="str">
        <f t="shared" si="38"/>
        <v>000 Veh Miles</v>
      </c>
      <c r="G509" s="85">
        <f t="shared" si="34"/>
        <v>0</v>
      </c>
      <c r="H509" s="85">
        <f t="shared" si="34"/>
        <v>0</v>
      </c>
      <c r="I509" s="85">
        <f t="shared" si="34"/>
        <v>0</v>
      </c>
      <c r="J509" s="85">
        <f t="shared" si="34"/>
        <v>0</v>
      </c>
      <c r="K509" s="85">
        <f t="shared" si="34"/>
        <v>0</v>
      </c>
      <c r="L509" s="85">
        <f t="shared" si="34"/>
        <v>0</v>
      </c>
      <c r="M509" s="85">
        <f t="shared" si="34"/>
        <v>0</v>
      </c>
      <c r="N509" s="85">
        <f t="shared" si="34"/>
        <v>0</v>
      </c>
      <c r="O509" s="85">
        <f t="shared" si="34"/>
        <v>0</v>
      </c>
      <c r="P509" s="85">
        <f t="shared" si="34"/>
        <v>0</v>
      </c>
      <c r="Q509" s="85">
        <f t="shared" si="34"/>
        <v>0</v>
      </c>
      <c r="R509" s="85">
        <f t="shared" si="34"/>
        <v>0</v>
      </c>
      <c r="S509" s="85">
        <f t="shared" si="34"/>
        <v>0</v>
      </c>
      <c r="T509" s="85">
        <f t="shared" si="34"/>
        <v>0</v>
      </c>
      <c r="U509" s="85">
        <f t="shared" si="34"/>
        <v>0</v>
      </c>
      <c r="V509" s="85">
        <f t="shared" si="34"/>
        <v>0</v>
      </c>
      <c r="W509" s="85">
        <f t="shared" si="34"/>
        <v>0</v>
      </c>
      <c r="X509" s="85">
        <f t="shared" si="34"/>
        <v>0</v>
      </c>
      <c r="Y509" s="85">
        <f t="shared" si="34"/>
        <v>0</v>
      </c>
      <c r="Z509" s="274">
        <f t="shared" si="34"/>
        <v>0</v>
      </c>
      <c r="AA509" s="85"/>
      <c r="AB509" s="275">
        <f t="shared" si="35"/>
        <v>0</v>
      </c>
      <c r="AC509" s="85"/>
      <c r="AD509" s="275">
        <f t="shared" si="36"/>
        <v>0</v>
      </c>
      <c r="AE509" s="85"/>
      <c r="AF509" s="275">
        <f t="shared" si="37"/>
        <v>0</v>
      </c>
      <c r="AH509" s="276"/>
    </row>
    <row r="510" spans="3:34" outlineLevel="1">
      <c r="D510" s="83" t="str">
        <f>'Line Items'!D348</f>
        <v>[Rolling Stock Line 12]</v>
      </c>
      <c r="E510" s="84"/>
      <c r="F510" s="150" t="str">
        <f t="shared" si="38"/>
        <v>000 Veh Miles</v>
      </c>
      <c r="G510" s="85">
        <f t="shared" si="34"/>
        <v>0</v>
      </c>
      <c r="H510" s="85">
        <f t="shared" si="34"/>
        <v>0</v>
      </c>
      <c r="I510" s="85">
        <f t="shared" si="34"/>
        <v>0</v>
      </c>
      <c r="J510" s="85">
        <f t="shared" si="34"/>
        <v>0</v>
      </c>
      <c r="K510" s="85">
        <f t="shared" si="34"/>
        <v>0</v>
      </c>
      <c r="L510" s="85">
        <f t="shared" si="34"/>
        <v>0</v>
      </c>
      <c r="M510" s="85">
        <f t="shared" si="34"/>
        <v>0</v>
      </c>
      <c r="N510" s="85">
        <f t="shared" si="34"/>
        <v>0</v>
      </c>
      <c r="O510" s="85">
        <f t="shared" si="34"/>
        <v>0</v>
      </c>
      <c r="P510" s="85">
        <f t="shared" si="34"/>
        <v>0</v>
      </c>
      <c r="Q510" s="85">
        <f t="shared" si="34"/>
        <v>0</v>
      </c>
      <c r="R510" s="85">
        <f t="shared" si="34"/>
        <v>0</v>
      </c>
      <c r="S510" s="85">
        <f t="shared" si="34"/>
        <v>0</v>
      </c>
      <c r="T510" s="85">
        <f t="shared" si="34"/>
        <v>0</v>
      </c>
      <c r="U510" s="85">
        <f t="shared" si="34"/>
        <v>0</v>
      </c>
      <c r="V510" s="85">
        <f t="shared" si="34"/>
        <v>0</v>
      </c>
      <c r="W510" s="85">
        <f t="shared" si="34"/>
        <v>0</v>
      </c>
      <c r="X510" s="85">
        <f t="shared" si="34"/>
        <v>0</v>
      </c>
      <c r="Y510" s="85">
        <f t="shared" si="34"/>
        <v>0</v>
      </c>
      <c r="Z510" s="274">
        <f t="shared" si="34"/>
        <v>0</v>
      </c>
      <c r="AA510" s="85"/>
      <c r="AB510" s="275">
        <f t="shared" si="35"/>
        <v>0</v>
      </c>
      <c r="AC510" s="85"/>
      <c r="AD510" s="275">
        <f t="shared" si="36"/>
        <v>0</v>
      </c>
      <c r="AE510" s="85"/>
      <c r="AF510" s="275">
        <f t="shared" si="37"/>
        <v>0</v>
      </c>
      <c r="AH510" s="276"/>
    </row>
    <row r="511" spans="3:34" outlineLevel="1">
      <c r="D511" s="83" t="str">
        <f>'Line Items'!D349</f>
        <v>[Rolling Stock Line 13]</v>
      </c>
      <c r="E511" s="84"/>
      <c r="F511" s="150" t="str">
        <f t="shared" si="38"/>
        <v>000 Veh Miles</v>
      </c>
      <c r="G511" s="85">
        <f t="shared" si="34"/>
        <v>0</v>
      </c>
      <c r="H511" s="85">
        <f t="shared" si="34"/>
        <v>0</v>
      </c>
      <c r="I511" s="85">
        <f t="shared" si="34"/>
        <v>0</v>
      </c>
      <c r="J511" s="85">
        <f t="shared" si="34"/>
        <v>0</v>
      </c>
      <c r="K511" s="85">
        <f t="shared" si="34"/>
        <v>0</v>
      </c>
      <c r="L511" s="85">
        <f t="shared" si="34"/>
        <v>0</v>
      </c>
      <c r="M511" s="85">
        <f t="shared" si="34"/>
        <v>0</v>
      </c>
      <c r="N511" s="85">
        <f t="shared" si="34"/>
        <v>0</v>
      </c>
      <c r="O511" s="85">
        <f t="shared" si="34"/>
        <v>0</v>
      </c>
      <c r="P511" s="85">
        <f t="shared" si="34"/>
        <v>0</v>
      </c>
      <c r="Q511" s="85">
        <f t="shared" si="34"/>
        <v>0</v>
      </c>
      <c r="R511" s="85">
        <f t="shared" si="34"/>
        <v>0</v>
      </c>
      <c r="S511" s="85">
        <f t="shared" si="34"/>
        <v>0</v>
      </c>
      <c r="T511" s="85">
        <f t="shared" si="34"/>
        <v>0</v>
      </c>
      <c r="U511" s="85">
        <f t="shared" si="34"/>
        <v>0</v>
      </c>
      <c r="V511" s="85">
        <f t="shared" ref="V511:Z511" si="39">SUM(V291,V401)</f>
        <v>0</v>
      </c>
      <c r="W511" s="85">
        <f t="shared" si="39"/>
        <v>0</v>
      </c>
      <c r="X511" s="85">
        <f t="shared" si="39"/>
        <v>0</v>
      </c>
      <c r="Y511" s="85">
        <f t="shared" si="39"/>
        <v>0</v>
      </c>
      <c r="Z511" s="274">
        <f t="shared" si="39"/>
        <v>0</v>
      </c>
      <c r="AA511" s="85"/>
      <c r="AB511" s="275">
        <f t="shared" si="35"/>
        <v>0</v>
      </c>
      <c r="AC511" s="85"/>
      <c r="AD511" s="275">
        <f t="shared" si="36"/>
        <v>0</v>
      </c>
      <c r="AE511" s="85"/>
      <c r="AF511" s="275">
        <f t="shared" si="37"/>
        <v>0</v>
      </c>
      <c r="AH511" s="276"/>
    </row>
    <row r="512" spans="3:34" outlineLevel="1">
      <c r="D512" s="83" t="str">
        <f>'Line Items'!D350</f>
        <v>[Rolling Stock Line 14]</v>
      </c>
      <c r="E512" s="84"/>
      <c r="F512" s="150" t="str">
        <f t="shared" si="38"/>
        <v>000 Veh Miles</v>
      </c>
      <c r="G512" s="85">
        <f t="shared" ref="G512:Z524" si="40">SUM(G292,G402)</f>
        <v>0</v>
      </c>
      <c r="H512" s="85">
        <f t="shared" si="40"/>
        <v>0</v>
      </c>
      <c r="I512" s="85">
        <f t="shared" si="40"/>
        <v>0</v>
      </c>
      <c r="J512" s="85">
        <f t="shared" si="40"/>
        <v>0</v>
      </c>
      <c r="K512" s="85">
        <f t="shared" si="40"/>
        <v>0</v>
      </c>
      <c r="L512" s="85">
        <f t="shared" si="40"/>
        <v>0</v>
      </c>
      <c r="M512" s="85">
        <f t="shared" si="40"/>
        <v>0</v>
      </c>
      <c r="N512" s="85">
        <f t="shared" si="40"/>
        <v>0</v>
      </c>
      <c r="O512" s="85">
        <f t="shared" si="40"/>
        <v>0</v>
      </c>
      <c r="P512" s="85">
        <f t="shared" si="40"/>
        <v>0</v>
      </c>
      <c r="Q512" s="85">
        <f t="shared" si="40"/>
        <v>0</v>
      </c>
      <c r="R512" s="85">
        <f t="shared" si="40"/>
        <v>0</v>
      </c>
      <c r="S512" s="85">
        <f t="shared" si="40"/>
        <v>0</v>
      </c>
      <c r="T512" s="85">
        <f t="shared" si="40"/>
        <v>0</v>
      </c>
      <c r="U512" s="85">
        <f t="shared" si="40"/>
        <v>0</v>
      </c>
      <c r="V512" s="85">
        <f t="shared" si="40"/>
        <v>0</v>
      </c>
      <c r="W512" s="85">
        <f t="shared" si="40"/>
        <v>0</v>
      </c>
      <c r="X512" s="85">
        <f t="shared" si="40"/>
        <v>0</v>
      </c>
      <c r="Y512" s="85">
        <f t="shared" si="40"/>
        <v>0</v>
      </c>
      <c r="Z512" s="274">
        <f t="shared" si="40"/>
        <v>0</v>
      </c>
      <c r="AA512" s="85"/>
      <c r="AB512" s="275">
        <f t="shared" si="35"/>
        <v>0</v>
      </c>
      <c r="AC512" s="85"/>
      <c r="AD512" s="275">
        <f t="shared" si="36"/>
        <v>0</v>
      </c>
      <c r="AE512" s="85"/>
      <c r="AF512" s="275">
        <f t="shared" si="37"/>
        <v>0</v>
      </c>
      <c r="AH512" s="276"/>
    </row>
    <row r="513" spans="4:34" outlineLevel="1">
      <c r="D513" s="83" t="str">
        <f>'Line Items'!D351</f>
        <v>[Rolling Stock Line 15]</v>
      </c>
      <c r="E513" s="84"/>
      <c r="F513" s="150" t="str">
        <f t="shared" si="38"/>
        <v>000 Veh Miles</v>
      </c>
      <c r="G513" s="85">
        <f t="shared" si="40"/>
        <v>0</v>
      </c>
      <c r="H513" s="85">
        <f t="shared" si="40"/>
        <v>0</v>
      </c>
      <c r="I513" s="85">
        <f t="shared" si="40"/>
        <v>0</v>
      </c>
      <c r="J513" s="85">
        <f t="shared" si="40"/>
        <v>0</v>
      </c>
      <c r="K513" s="85">
        <f t="shared" si="40"/>
        <v>0</v>
      </c>
      <c r="L513" s="85">
        <f t="shared" si="40"/>
        <v>0</v>
      </c>
      <c r="M513" s="85">
        <f t="shared" si="40"/>
        <v>0</v>
      </c>
      <c r="N513" s="85">
        <f t="shared" si="40"/>
        <v>0</v>
      </c>
      <c r="O513" s="85">
        <f t="shared" si="40"/>
        <v>0</v>
      </c>
      <c r="P513" s="85">
        <f t="shared" si="40"/>
        <v>0</v>
      </c>
      <c r="Q513" s="85">
        <f t="shared" si="40"/>
        <v>0</v>
      </c>
      <c r="R513" s="85">
        <f t="shared" si="40"/>
        <v>0</v>
      </c>
      <c r="S513" s="85">
        <f t="shared" si="40"/>
        <v>0</v>
      </c>
      <c r="T513" s="85">
        <f t="shared" si="40"/>
        <v>0</v>
      </c>
      <c r="U513" s="85">
        <f t="shared" si="40"/>
        <v>0</v>
      </c>
      <c r="V513" s="85">
        <f t="shared" si="40"/>
        <v>0</v>
      </c>
      <c r="W513" s="85">
        <f t="shared" si="40"/>
        <v>0</v>
      </c>
      <c r="X513" s="85">
        <f t="shared" si="40"/>
        <v>0</v>
      </c>
      <c r="Y513" s="85">
        <f t="shared" si="40"/>
        <v>0</v>
      </c>
      <c r="Z513" s="274">
        <f t="shared" si="40"/>
        <v>0</v>
      </c>
      <c r="AA513" s="85"/>
      <c r="AB513" s="275">
        <f t="shared" si="35"/>
        <v>0</v>
      </c>
      <c r="AC513" s="85"/>
      <c r="AD513" s="275">
        <f t="shared" si="36"/>
        <v>0</v>
      </c>
      <c r="AE513" s="85"/>
      <c r="AF513" s="275">
        <f t="shared" si="37"/>
        <v>0</v>
      </c>
      <c r="AH513" s="276"/>
    </row>
    <row r="514" spans="4:34" outlineLevel="1">
      <c r="D514" s="83" t="str">
        <f>'Line Items'!D352</f>
        <v>[Rolling Stock Line 16]</v>
      </c>
      <c r="E514" s="84"/>
      <c r="F514" s="150" t="str">
        <f t="shared" si="38"/>
        <v>000 Veh Miles</v>
      </c>
      <c r="G514" s="85">
        <f t="shared" si="40"/>
        <v>0</v>
      </c>
      <c r="H514" s="85">
        <f t="shared" si="40"/>
        <v>0</v>
      </c>
      <c r="I514" s="85">
        <f t="shared" si="40"/>
        <v>0</v>
      </c>
      <c r="J514" s="85">
        <f t="shared" si="40"/>
        <v>0</v>
      </c>
      <c r="K514" s="85">
        <f t="shared" si="40"/>
        <v>0</v>
      </c>
      <c r="L514" s="85">
        <f t="shared" si="40"/>
        <v>0</v>
      </c>
      <c r="M514" s="85">
        <f t="shared" si="40"/>
        <v>0</v>
      </c>
      <c r="N514" s="85">
        <f t="shared" si="40"/>
        <v>0</v>
      </c>
      <c r="O514" s="85">
        <f t="shared" si="40"/>
        <v>0</v>
      </c>
      <c r="P514" s="85">
        <f t="shared" si="40"/>
        <v>0</v>
      </c>
      <c r="Q514" s="85">
        <f t="shared" si="40"/>
        <v>0</v>
      </c>
      <c r="R514" s="85">
        <f t="shared" si="40"/>
        <v>0</v>
      </c>
      <c r="S514" s="85">
        <f t="shared" si="40"/>
        <v>0</v>
      </c>
      <c r="T514" s="85">
        <f t="shared" si="40"/>
        <v>0</v>
      </c>
      <c r="U514" s="85">
        <f t="shared" si="40"/>
        <v>0</v>
      </c>
      <c r="V514" s="85">
        <f t="shared" si="40"/>
        <v>0</v>
      </c>
      <c r="W514" s="85">
        <f t="shared" si="40"/>
        <v>0</v>
      </c>
      <c r="X514" s="85">
        <f t="shared" si="40"/>
        <v>0</v>
      </c>
      <c r="Y514" s="85">
        <f t="shared" si="40"/>
        <v>0</v>
      </c>
      <c r="Z514" s="274">
        <f t="shared" si="40"/>
        <v>0</v>
      </c>
      <c r="AA514" s="85"/>
      <c r="AB514" s="275">
        <f t="shared" si="35"/>
        <v>0</v>
      </c>
      <c r="AC514" s="85"/>
      <c r="AD514" s="275">
        <f t="shared" si="36"/>
        <v>0</v>
      </c>
      <c r="AE514" s="85"/>
      <c r="AF514" s="275">
        <f t="shared" si="37"/>
        <v>0</v>
      </c>
      <c r="AH514" s="276"/>
    </row>
    <row r="515" spans="4:34" outlineLevel="1">
      <c r="D515" s="83" t="str">
        <f>'Line Items'!D353</f>
        <v>[Rolling Stock Line 17]</v>
      </c>
      <c r="E515" s="84"/>
      <c r="F515" s="150" t="str">
        <f t="shared" si="38"/>
        <v>000 Veh Miles</v>
      </c>
      <c r="G515" s="85">
        <f t="shared" si="40"/>
        <v>0</v>
      </c>
      <c r="H515" s="85">
        <f t="shared" si="40"/>
        <v>0</v>
      </c>
      <c r="I515" s="85">
        <f t="shared" si="40"/>
        <v>0</v>
      </c>
      <c r="J515" s="85">
        <f t="shared" si="40"/>
        <v>0</v>
      </c>
      <c r="K515" s="85">
        <f t="shared" si="40"/>
        <v>0</v>
      </c>
      <c r="L515" s="85">
        <f t="shared" si="40"/>
        <v>0</v>
      </c>
      <c r="M515" s="85">
        <f t="shared" si="40"/>
        <v>0</v>
      </c>
      <c r="N515" s="85">
        <f t="shared" si="40"/>
        <v>0</v>
      </c>
      <c r="O515" s="85">
        <f t="shared" si="40"/>
        <v>0</v>
      </c>
      <c r="P515" s="85">
        <f t="shared" si="40"/>
        <v>0</v>
      </c>
      <c r="Q515" s="85">
        <f t="shared" si="40"/>
        <v>0</v>
      </c>
      <c r="R515" s="85">
        <f t="shared" si="40"/>
        <v>0</v>
      </c>
      <c r="S515" s="85">
        <f t="shared" si="40"/>
        <v>0</v>
      </c>
      <c r="T515" s="85">
        <f t="shared" si="40"/>
        <v>0</v>
      </c>
      <c r="U515" s="85">
        <f t="shared" si="40"/>
        <v>0</v>
      </c>
      <c r="V515" s="85">
        <f t="shared" si="40"/>
        <v>0</v>
      </c>
      <c r="W515" s="85">
        <f t="shared" si="40"/>
        <v>0</v>
      </c>
      <c r="X515" s="85">
        <f t="shared" si="40"/>
        <v>0</v>
      </c>
      <c r="Y515" s="85">
        <f t="shared" si="40"/>
        <v>0</v>
      </c>
      <c r="Z515" s="274">
        <f t="shared" si="40"/>
        <v>0</v>
      </c>
      <c r="AA515" s="85"/>
      <c r="AB515" s="275">
        <f t="shared" si="35"/>
        <v>0</v>
      </c>
      <c r="AC515" s="85"/>
      <c r="AD515" s="275">
        <f t="shared" si="36"/>
        <v>0</v>
      </c>
      <c r="AE515" s="85"/>
      <c r="AF515" s="275">
        <f t="shared" si="37"/>
        <v>0</v>
      </c>
      <c r="AH515" s="276"/>
    </row>
    <row r="516" spans="4:34" outlineLevel="1">
      <c r="D516" s="83" t="str">
        <f>'Line Items'!D354</f>
        <v>[Rolling Stock Line 18]</v>
      </c>
      <c r="E516" s="84"/>
      <c r="F516" s="150" t="str">
        <f t="shared" si="38"/>
        <v>000 Veh Miles</v>
      </c>
      <c r="G516" s="85">
        <f t="shared" si="40"/>
        <v>0</v>
      </c>
      <c r="H516" s="85">
        <f t="shared" si="40"/>
        <v>0</v>
      </c>
      <c r="I516" s="85">
        <f t="shared" si="40"/>
        <v>0</v>
      </c>
      <c r="J516" s="85">
        <f t="shared" si="40"/>
        <v>0</v>
      </c>
      <c r="K516" s="85">
        <f t="shared" si="40"/>
        <v>0</v>
      </c>
      <c r="L516" s="85">
        <f t="shared" si="40"/>
        <v>0</v>
      </c>
      <c r="M516" s="85">
        <f t="shared" si="40"/>
        <v>0</v>
      </c>
      <c r="N516" s="85">
        <f t="shared" si="40"/>
        <v>0</v>
      </c>
      <c r="O516" s="85">
        <f t="shared" si="40"/>
        <v>0</v>
      </c>
      <c r="P516" s="85">
        <f t="shared" si="40"/>
        <v>0</v>
      </c>
      <c r="Q516" s="85">
        <f t="shared" si="40"/>
        <v>0</v>
      </c>
      <c r="R516" s="85">
        <f t="shared" si="40"/>
        <v>0</v>
      </c>
      <c r="S516" s="85">
        <f t="shared" si="40"/>
        <v>0</v>
      </c>
      <c r="T516" s="85">
        <f t="shared" si="40"/>
        <v>0</v>
      </c>
      <c r="U516" s="85">
        <f t="shared" si="40"/>
        <v>0</v>
      </c>
      <c r="V516" s="85">
        <f t="shared" si="40"/>
        <v>0</v>
      </c>
      <c r="W516" s="85">
        <f t="shared" si="40"/>
        <v>0</v>
      </c>
      <c r="X516" s="85">
        <f t="shared" si="40"/>
        <v>0</v>
      </c>
      <c r="Y516" s="85">
        <f t="shared" si="40"/>
        <v>0</v>
      </c>
      <c r="Z516" s="274">
        <f t="shared" si="40"/>
        <v>0</v>
      </c>
      <c r="AA516" s="85"/>
      <c r="AB516" s="275">
        <f t="shared" si="35"/>
        <v>0</v>
      </c>
      <c r="AC516" s="85"/>
      <c r="AD516" s="275">
        <f t="shared" si="36"/>
        <v>0</v>
      </c>
      <c r="AE516" s="85"/>
      <c r="AF516" s="275">
        <f t="shared" si="37"/>
        <v>0</v>
      </c>
      <c r="AH516" s="276"/>
    </row>
    <row r="517" spans="4:34" outlineLevel="1">
      <c r="D517" s="83" t="str">
        <f>'Line Items'!D355</f>
        <v>[Rolling Stock Line 19]</v>
      </c>
      <c r="E517" s="84"/>
      <c r="F517" s="150" t="str">
        <f t="shared" si="38"/>
        <v>000 Veh Miles</v>
      </c>
      <c r="G517" s="85">
        <f t="shared" si="40"/>
        <v>0</v>
      </c>
      <c r="H517" s="85">
        <f t="shared" si="40"/>
        <v>0</v>
      </c>
      <c r="I517" s="85">
        <f t="shared" si="40"/>
        <v>0</v>
      </c>
      <c r="J517" s="85">
        <f t="shared" si="40"/>
        <v>0</v>
      </c>
      <c r="K517" s="85">
        <f t="shared" si="40"/>
        <v>0</v>
      </c>
      <c r="L517" s="85">
        <f t="shared" si="40"/>
        <v>0</v>
      </c>
      <c r="M517" s="85">
        <f t="shared" si="40"/>
        <v>0</v>
      </c>
      <c r="N517" s="85">
        <f t="shared" si="40"/>
        <v>0</v>
      </c>
      <c r="O517" s="85">
        <f t="shared" si="40"/>
        <v>0</v>
      </c>
      <c r="P517" s="85">
        <f t="shared" si="40"/>
        <v>0</v>
      </c>
      <c r="Q517" s="85">
        <f t="shared" si="40"/>
        <v>0</v>
      </c>
      <c r="R517" s="85">
        <f t="shared" si="40"/>
        <v>0</v>
      </c>
      <c r="S517" s="85">
        <f t="shared" si="40"/>
        <v>0</v>
      </c>
      <c r="T517" s="85">
        <f t="shared" si="40"/>
        <v>0</v>
      </c>
      <c r="U517" s="85">
        <f t="shared" si="40"/>
        <v>0</v>
      </c>
      <c r="V517" s="85">
        <f t="shared" si="40"/>
        <v>0</v>
      </c>
      <c r="W517" s="85">
        <f t="shared" si="40"/>
        <v>0</v>
      </c>
      <c r="X517" s="85">
        <f t="shared" si="40"/>
        <v>0</v>
      </c>
      <c r="Y517" s="85">
        <f t="shared" si="40"/>
        <v>0</v>
      </c>
      <c r="Z517" s="274">
        <f t="shared" si="40"/>
        <v>0</v>
      </c>
      <c r="AA517" s="85"/>
      <c r="AB517" s="275">
        <f t="shared" si="35"/>
        <v>0</v>
      </c>
      <c r="AC517" s="85"/>
      <c r="AD517" s="275">
        <f t="shared" si="36"/>
        <v>0</v>
      </c>
      <c r="AE517" s="85"/>
      <c r="AF517" s="275">
        <f t="shared" si="37"/>
        <v>0</v>
      </c>
      <c r="AH517" s="276"/>
    </row>
    <row r="518" spans="4:34" outlineLevel="1">
      <c r="D518" s="83" t="str">
        <f>'Line Items'!D356</f>
        <v>[Rolling Stock Line 20]</v>
      </c>
      <c r="E518" s="84"/>
      <c r="F518" s="150" t="str">
        <f t="shared" si="38"/>
        <v>000 Veh Miles</v>
      </c>
      <c r="G518" s="85">
        <f t="shared" si="40"/>
        <v>0</v>
      </c>
      <c r="H518" s="85">
        <f t="shared" si="40"/>
        <v>0</v>
      </c>
      <c r="I518" s="85">
        <f t="shared" si="40"/>
        <v>0</v>
      </c>
      <c r="J518" s="85">
        <f t="shared" si="40"/>
        <v>0</v>
      </c>
      <c r="K518" s="85">
        <f t="shared" si="40"/>
        <v>0</v>
      </c>
      <c r="L518" s="85">
        <f t="shared" si="40"/>
        <v>0</v>
      </c>
      <c r="M518" s="85">
        <f t="shared" si="40"/>
        <v>0</v>
      </c>
      <c r="N518" s="85">
        <f t="shared" si="40"/>
        <v>0</v>
      </c>
      <c r="O518" s="85">
        <f t="shared" si="40"/>
        <v>0</v>
      </c>
      <c r="P518" s="85">
        <f t="shared" si="40"/>
        <v>0</v>
      </c>
      <c r="Q518" s="85">
        <f t="shared" si="40"/>
        <v>0</v>
      </c>
      <c r="R518" s="85">
        <f t="shared" si="40"/>
        <v>0</v>
      </c>
      <c r="S518" s="85">
        <f t="shared" si="40"/>
        <v>0</v>
      </c>
      <c r="T518" s="85">
        <f t="shared" si="40"/>
        <v>0</v>
      </c>
      <c r="U518" s="85">
        <f t="shared" si="40"/>
        <v>0</v>
      </c>
      <c r="V518" s="85">
        <f t="shared" si="40"/>
        <v>0</v>
      </c>
      <c r="W518" s="85">
        <f t="shared" si="40"/>
        <v>0</v>
      </c>
      <c r="X518" s="85">
        <f t="shared" si="40"/>
        <v>0</v>
      </c>
      <c r="Y518" s="85">
        <f t="shared" si="40"/>
        <v>0</v>
      </c>
      <c r="Z518" s="274">
        <f t="shared" si="40"/>
        <v>0</v>
      </c>
      <c r="AA518" s="85"/>
      <c r="AB518" s="275">
        <f t="shared" si="35"/>
        <v>0</v>
      </c>
      <c r="AC518" s="85"/>
      <c r="AD518" s="275">
        <f t="shared" si="36"/>
        <v>0</v>
      </c>
      <c r="AE518" s="85"/>
      <c r="AF518" s="275">
        <f t="shared" si="37"/>
        <v>0</v>
      </c>
      <c r="AH518" s="276"/>
    </row>
    <row r="519" spans="4:34" outlineLevel="1">
      <c r="D519" s="83" t="str">
        <f>'Line Items'!D357</f>
        <v>[Rolling Stock Line 21]</v>
      </c>
      <c r="E519" s="84"/>
      <c r="F519" s="150" t="str">
        <f t="shared" si="38"/>
        <v>000 Veh Miles</v>
      </c>
      <c r="G519" s="85">
        <f t="shared" si="40"/>
        <v>0</v>
      </c>
      <c r="H519" s="85">
        <f t="shared" si="40"/>
        <v>0</v>
      </c>
      <c r="I519" s="85">
        <f t="shared" si="40"/>
        <v>0</v>
      </c>
      <c r="J519" s="85">
        <f t="shared" si="40"/>
        <v>0</v>
      </c>
      <c r="K519" s="85">
        <f t="shared" si="40"/>
        <v>0</v>
      </c>
      <c r="L519" s="85">
        <f t="shared" si="40"/>
        <v>0</v>
      </c>
      <c r="M519" s="85">
        <f t="shared" si="40"/>
        <v>0</v>
      </c>
      <c r="N519" s="85">
        <f t="shared" si="40"/>
        <v>0</v>
      </c>
      <c r="O519" s="85">
        <f t="shared" si="40"/>
        <v>0</v>
      </c>
      <c r="P519" s="85">
        <f t="shared" si="40"/>
        <v>0</v>
      </c>
      <c r="Q519" s="85">
        <f t="shared" si="40"/>
        <v>0</v>
      </c>
      <c r="R519" s="85">
        <f t="shared" si="40"/>
        <v>0</v>
      </c>
      <c r="S519" s="85">
        <f t="shared" si="40"/>
        <v>0</v>
      </c>
      <c r="T519" s="85">
        <f t="shared" si="40"/>
        <v>0</v>
      </c>
      <c r="U519" s="85">
        <f t="shared" si="40"/>
        <v>0</v>
      </c>
      <c r="V519" s="85">
        <f t="shared" si="40"/>
        <v>0</v>
      </c>
      <c r="W519" s="85">
        <f t="shared" si="40"/>
        <v>0</v>
      </c>
      <c r="X519" s="85">
        <f t="shared" si="40"/>
        <v>0</v>
      </c>
      <c r="Y519" s="85">
        <f t="shared" si="40"/>
        <v>0</v>
      </c>
      <c r="Z519" s="274">
        <f t="shared" si="40"/>
        <v>0</v>
      </c>
      <c r="AA519" s="85"/>
      <c r="AB519" s="275">
        <f t="shared" si="35"/>
        <v>0</v>
      </c>
      <c r="AC519" s="85"/>
      <c r="AD519" s="275">
        <f t="shared" si="36"/>
        <v>0</v>
      </c>
      <c r="AE519" s="85"/>
      <c r="AF519" s="275">
        <f t="shared" si="37"/>
        <v>0</v>
      </c>
      <c r="AH519" s="276"/>
    </row>
    <row r="520" spans="4:34" outlineLevel="1">
      <c r="D520" s="83" t="str">
        <f>'Line Items'!D358</f>
        <v>[Rolling Stock Line 22]</v>
      </c>
      <c r="E520" s="84"/>
      <c r="F520" s="150" t="str">
        <f t="shared" si="38"/>
        <v>000 Veh Miles</v>
      </c>
      <c r="G520" s="85">
        <f t="shared" si="40"/>
        <v>0</v>
      </c>
      <c r="H520" s="85">
        <f t="shared" si="40"/>
        <v>0</v>
      </c>
      <c r="I520" s="85">
        <f t="shared" si="40"/>
        <v>0</v>
      </c>
      <c r="J520" s="85">
        <f t="shared" si="40"/>
        <v>0</v>
      </c>
      <c r="K520" s="85">
        <f t="shared" si="40"/>
        <v>0</v>
      </c>
      <c r="L520" s="85">
        <f t="shared" si="40"/>
        <v>0</v>
      </c>
      <c r="M520" s="85">
        <f t="shared" si="40"/>
        <v>0</v>
      </c>
      <c r="N520" s="85">
        <f t="shared" si="40"/>
        <v>0</v>
      </c>
      <c r="O520" s="85">
        <f t="shared" si="40"/>
        <v>0</v>
      </c>
      <c r="P520" s="85">
        <f t="shared" si="40"/>
        <v>0</v>
      </c>
      <c r="Q520" s="85">
        <f t="shared" si="40"/>
        <v>0</v>
      </c>
      <c r="R520" s="85">
        <f t="shared" si="40"/>
        <v>0</v>
      </c>
      <c r="S520" s="85">
        <f t="shared" si="40"/>
        <v>0</v>
      </c>
      <c r="T520" s="85">
        <f t="shared" si="40"/>
        <v>0</v>
      </c>
      <c r="U520" s="85">
        <f t="shared" si="40"/>
        <v>0</v>
      </c>
      <c r="V520" s="85">
        <f t="shared" si="40"/>
        <v>0</v>
      </c>
      <c r="W520" s="85">
        <f t="shared" si="40"/>
        <v>0</v>
      </c>
      <c r="X520" s="85">
        <f t="shared" si="40"/>
        <v>0</v>
      </c>
      <c r="Y520" s="85">
        <f t="shared" si="40"/>
        <v>0</v>
      </c>
      <c r="Z520" s="274">
        <f t="shared" si="40"/>
        <v>0</v>
      </c>
      <c r="AA520" s="85"/>
      <c r="AB520" s="275">
        <f t="shared" si="35"/>
        <v>0</v>
      </c>
      <c r="AC520" s="85"/>
      <c r="AD520" s="275">
        <f t="shared" si="36"/>
        <v>0</v>
      </c>
      <c r="AE520" s="85"/>
      <c r="AF520" s="275">
        <f t="shared" si="37"/>
        <v>0</v>
      </c>
      <c r="AH520" s="276"/>
    </row>
    <row r="521" spans="4:34" outlineLevel="1">
      <c r="D521" s="83" t="str">
        <f>'Line Items'!D359</f>
        <v>[Rolling Stock Line 23]</v>
      </c>
      <c r="E521" s="84"/>
      <c r="F521" s="150" t="str">
        <f t="shared" si="38"/>
        <v>000 Veh Miles</v>
      </c>
      <c r="G521" s="85">
        <f t="shared" si="40"/>
        <v>0</v>
      </c>
      <c r="H521" s="85">
        <f t="shared" si="40"/>
        <v>0</v>
      </c>
      <c r="I521" s="85">
        <f t="shared" si="40"/>
        <v>0</v>
      </c>
      <c r="J521" s="85">
        <f t="shared" si="40"/>
        <v>0</v>
      </c>
      <c r="K521" s="85">
        <f t="shared" si="40"/>
        <v>0</v>
      </c>
      <c r="L521" s="85">
        <f t="shared" si="40"/>
        <v>0</v>
      </c>
      <c r="M521" s="85">
        <f t="shared" si="40"/>
        <v>0</v>
      </c>
      <c r="N521" s="85">
        <f t="shared" si="40"/>
        <v>0</v>
      </c>
      <c r="O521" s="85">
        <f t="shared" si="40"/>
        <v>0</v>
      </c>
      <c r="P521" s="85">
        <f t="shared" si="40"/>
        <v>0</v>
      </c>
      <c r="Q521" s="85">
        <f t="shared" si="40"/>
        <v>0</v>
      </c>
      <c r="R521" s="85">
        <f t="shared" si="40"/>
        <v>0</v>
      </c>
      <c r="S521" s="85">
        <f t="shared" si="40"/>
        <v>0</v>
      </c>
      <c r="T521" s="85">
        <f t="shared" si="40"/>
        <v>0</v>
      </c>
      <c r="U521" s="85">
        <f t="shared" si="40"/>
        <v>0</v>
      </c>
      <c r="V521" s="85">
        <f t="shared" si="40"/>
        <v>0</v>
      </c>
      <c r="W521" s="85">
        <f t="shared" si="40"/>
        <v>0</v>
      </c>
      <c r="X521" s="85">
        <f t="shared" si="40"/>
        <v>0</v>
      </c>
      <c r="Y521" s="85">
        <f t="shared" si="40"/>
        <v>0</v>
      </c>
      <c r="Z521" s="274">
        <f t="shared" si="40"/>
        <v>0</v>
      </c>
      <c r="AA521" s="85"/>
      <c r="AB521" s="275">
        <f t="shared" si="35"/>
        <v>0</v>
      </c>
      <c r="AC521" s="85"/>
      <c r="AD521" s="275">
        <f t="shared" si="36"/>
        <v>0</v>
      </c>
      <c r="AE521" s="85"/>
      <c r="AF521" s="275">
        <f t="shared" si="37"/>
        <v>0</v>
      </c>
      <c r="AH521" s="276"/>
    </row>
    <row r="522" spans="4:34" outlineLevel="1">
      <c r="D522" s="83" t="str">
        <f>'Line Items'!D360</f>
        <v>[Rolling Stock Line 24]</v>
      </c>
      <c r="E522" s="84"/>
      <c r="F522" s="150" t="str">
        <f t="shared" si="38"/>
        <v>000 Veh Miles</v>
      </c>
      <c r="G522" s="85">
        <f t="shared" si="40"/>
        <v>0</v>
      </c>
      <c r="H522" s="85">
        <f t="shared" si="40"/>
        <v>0</v>
      </c>
      <c r="I522" s="85">
        <f t="shared" si="40"/>
        <v>0</v>
      </c>
      <c r="J522" s="85">
        <f t="shared" si="40"/>
        <v>0</v>
      </c>
      <c r="K522" s="85">
        <f t="shared" si="40"/>
        <v>0</v>
      </c>
      <c r="L522" s="85">
        <f t="shared" si="40"/>
        <v>0</v>
      </c>
      <c r="M522" s="85">
        <f t="shared" si="40"/>
        <v>0</v>
      </c>
      <c r="N522" s="85">
        <f t="shared" si="40"/>
        <v>0</v>
      </c>
      <c r="O522" s="85">
        <f t="shared" si="40"/>
        <v>0</v>
      </c>
      <c r="P522" s="85">
        <f t="shared" si="40"/>
        <v>0</v>
      </c>
      <c r="Q522" s="85">
        <f t="shared" si="40"/>
        <v>0</v>
      </c>
      <c r="R522" s="85">
        <f t="shared" si="40"/>
        <v>0</v>
      </c>
      <c r="S522" s="85">
        <f t="shared" si="40"/>
        <v>0</v>
      </c>
      <c r="T522" s="85">
        <f t="shared" si="40"/>
        <v>0</v>
      </c>
      <c r="U522" s="85">
        <f t="shared" si="40"/>
        <v>0</v>
      </c>
      <c r="V522" s="85">
        <f t="shared" si="40"/>
        <v>0</v>
      </c>
      <c r="W522" s="85">
        <f t="shared" si="40"/>
        <v>0</v>
      </c>
      <c r="X522" s="85">
        <f t="shared" si="40"/>
        <v>0</v>
      </c>
      <c r="Y522" s="85">
        <f t="shared" si="40"/>
        <v>0</v>
      </c>
      <c r="Z522" s="274">
        <f t="shared" si="40"/>
        <v>0</v>
      </c>
      <c r="AA522" s="85"/>
      <c r="AB522" s="275">
        <f t="shared" si="35"/>
        <v>0</v>
      </c>
      <c r="AC522" s="85"/>
      <c r="AD522" s="275">
        <f t="shared" si="36"/>
        <v>0</v>
      </c>
      <c r="AE522" s="85"/>
      <c r="AF522" s="275">
        <f t="shared" si="37"/>
        <v>0</v>
      </c>
      <c r="AH522" s="276"/>
    </row>
    <row r="523" spans="4:34" outlineLevel="1">
      <c r="D523" s="83" t="str">
        <f>'Line Items'!D361</f>
        <v>[Rolling Stock Line 25]</v>
      </c>
      <c r="E523" s="84"/>
      <c r="F523" s="150" t="str">
        <f t="shared" si="38"/>
        <v>000 Veh Miles</v>
      </c>
      <c r="G523" s="85">
        <f t="shared" si="40"/>
        <v>0</v>
      </c>
      <c r="H523" s="85">
        <f t="shared" si="40"/>
        <v>0</v>
      </c>
      <c r="I523" s="85">
        <f t="shared" si="40"/>
        <v>0</v>
      </c>
      <c r="J523" s="85">
        <f t="shared" si="40"/>
        <v>0</v>
      </c>
      <c r="K523" s="85">
        <f t="shared" si="40"/>
        <v>0</v>
      </c>
      <c r="L523" s="85">
        <f t="shared" si="40"/>
        <v>0</v>
      </c>
      <c r="M523" s="85">
        <f t="shared" si="40"/>
        <v>0</v>
      </c>
      <c r="N523" s="85">
        <f t="shared" si="40"/>
        <v>0</v>
      </c>
      <c r="O523" s="85">
        <f t="shared" si="40"/>
        <v>0</v>
      </c>
      <c r="P523" s="85">
        <f t="shared" si="40"/>
        <v>0</v>
      </c>
      <c r="Q523" s="85">
        <f t="shared" si="40"/>
        <v>0</v>
      </c>
      <c r="R523" s="85">
        <f t="shared" si="40"/>
        <v>0</v>
      </c>
      <c r="S523" s="85">
        <f t="shared" si="40"/>
        <v>0</v>
      </c>
      <c r="T523" s="85">
        <f t="shared" si="40"/>
        <v>0</v>
      </c>
      <c r="U523" s="85">
        <f t="shared" si="40"/>
        <v>0</v>
      </c>
      <c r="V523" s="85">
        <f t="shared" si="40"/>
        <v>0</v>
      </c>
      <c r="W523" s="85">
        <f t="shared" si="40"/>
        <v>0</v>
      </c>
      <c r="X523" s="85">
        <f t="shared" si="40"/>
        <v>0</v>
      </c>
      <c r="Y523" s="85">
        <f t="shared" si="40"/>
        <v>0</v>
      </c>
      <c r="Z523" s="274">
        <f t="shared" si="40"/>
        <v>0</v>
      </c>
      <c r="AA523" s="85"/>
      <c r="AB523" s="275">
        <f t="shared" si="35"/>
        <v>0</v>
      </c>
      <c r="AC523" s="85"/>
      <c r="AD523" s="275">
        <f t="shared" si="36"/>
        <v>0</v>
      </c>
      <c r="AE523" s="85"/>
      <c r="AF523" s="275">
        <f t="shared" si="37"/>
        <v>0</v>
      </c>
      <c r="AH523" s="276"/>
    </row>
    <row r="524" spans="4:34" outlineLevel="1">
      <c r="D524" s="83" t="str">
        <f>'Line Items'!D362</f>
        <v>[Rolling Stock Line 26]</v>
      </c>
      <c r="E524" s="84"/>
      <c r="F524" s="150" t="str">
        <f t="shared" si="38"/>
        <v>000 Veh Miles</v>
      </c>
      <c r="G524" s="85">
        <f t="shared" si="40"/>
        <v>0</v>
      </c>
      <c r="H524" s="85">
        <f t="shared" si="40"/>
        <v>0</v>
      </c>
      <c r="I524" s="85">
        <f t="shared" si="40"/>
        <v>0</v>
      </c>
      <c r="J524" s="85">
        <f t="shared" si="40"/>
        <v>0</v>
      </c>
      <c r="K524" s="85">
        <f t="shared" si="40"/>
        <v>0</v>
      </c>
      <c r="L524" s="85">
        <f t="shared" si="40"/>
        <v>0</v>
      </c>
      <c r="M524" s="85">
        <f t="shared" si="40"/>
        <v>0</v>
      </c>
      <c r="N524" s="85">
        <f t="shared" si="40"/>
        <v>0</v>
      </c>
      <c r="O524" s="85">
        <f t="shared" si="40"/>
        <v>0</v>
      </c>
      <c r="P524" s="85">
        <f t="shared" si="40"/>
        <v>0</v>
      </c>
      <c r="Q524" s="85">
        <f t="shared" si="40"/>
        <v>0</v>
      </c>
      <c r="R524" s="85">
        <f t="shared" si="40"/>
        <v>0</v>
      </c>
      <c r="S524" s="85">
        <f t="shared" si="40"/>
        <v>0</v>
      </c>
      <c r="T524" s="85">
        <f t="shared" si="40"/>
        <v>0</v>
      </c>
      <c r="U524" s="85">
        <f t="shared" si="40"/>
        <v>0</v>
      </c>
      <c r="V524" s="85">
        <f t="shared" ref="V524:Z524" si="41">SUM(V304,V414)</f>
        <v>0</v>
      </c>
      <c r="W524" s="85">
        <f t="shared" si="41"/>
        <v>0</v>
      </c>
      <c r="X524" s="85">
        <f t="shared" si="41"/>
        <v>0</v>
      </c>
      <c r="Y524" s="85">
        <f t="shared" si="41"/>
        <v>0</v>
      </c>
      <c r="Z524" s="274">
        <f t="shared" si="41"/>
        <v>0</v>
      </c>
      <c r="AA524" s="85"/>
      <c r="AB524" s="275">
        <f t="shared" si="35"/>
        <v>0</v>
      </c>
      <c r="AC524" s="85"/>
      <c r="AD524" s="275">
        <f t="shared" si="36"/>
        <v>0</v>
      </c>
      <c r="AE524" s="85"/>
      <c r="AF524" s="275">
        <f t="shared" si="37"/>
        <v>0</v>
      </c>
      <c r="AH524" s="276"/>
    </row>
    <row r="525" spans="4:34" outlineLevel="1">
      <c r="D525" s="83" t="str">
        <f>'Line Items'!D363</f>
        <v>[Rolling Stock Line 27]</v>
      </c>
      <c r="E525" s="84"/>
      <c r="F525" s="150" t="str">
        <f t="shared" si="38"/>
        <v>000 Veh Miles</v>
      </c>
      <c r="G525" s="85">
        <f t="shared" ref="G525:Z530" si="42">SUM(G305,G415)</f>
        <v>0</v>
      </c>
      <c r="H525" s="85">
        <f t="shared" si="42"/>
        <v>0</v>
      </c>
      <c r="I525" s="85">
        <f t="shared" si="42"/>
        <v>0</v>
      </c>
      <c r="J525" s="85">
        <f t="shared" si="42"/>
        <v>0</v>
      </c>
      <c r="K525" s="85">
        <f t="shared" si="42"/>
        <v>0</v>
      </c>
      <c r="L525" s="85">
        <f t="shared" si="42"/>
        <v>0</v>
      </c>
      <c r="M525" s="85">
        <f t="shared" si="42"/>
        <v>0</v>
      </c>
      <c r="N525" s="85">
        <f t="shared" si="42"/>
        <v>0</v>
      </c>
      <c r="O525" s="85">
        <f t="shared" si="42"/>
        <v>0</v>
      </c>
      <c r="P525" s="85">
        <f t="shared" si="42"/>
        <v>0</v>
      </c>
      <c r="Q525" s="85">
        <f t="shared" si="42"/>
        <v>0</v>
      </c>
      <c r="R525" s="85">
        <f t="shared" si="42"/>
        <v>0</v>
      </c>
      <c r="S525" s="85">
        <f t="shared" si="42"/>
        <v>0</v>
      </c>
      <c r="T525" s="85">
        <f t="shared" si="42"/>
        <v>0</v>
      </c>
      <c r="U525" s="85">
        <f t="shared" si="42"/>
        <v>0</v>
      </c>
      <c r="V525" s="85">
        <f t="shared" si="42"/>
        <v>0</v>
      </c>
      <c r="W525" s="85">
        <f t="shared" si="42"/>
        <v>0</v>
      </c>
      <c r="X525" s="85">
        <f t="shared" si="42"/>
        <v>0</v>
      </c>
      <c r="Y525" s="85">
        <f t="shared" si="42"/>
        <v>0</v>
      </c>
      <c r="Z525" s="274">
        <f t="shared" si="42"/>
        <v>0</v>
      </c>
      <c r="AA525" s="85"/>
      <c r="AB525" s="275">
        <f t="shared" si="35"/>
        <v>0</v>
      </c>
      <c r="AC525" s="85"/>
      <c r="AD525" s="275">
        <f t="shared" si="36"/>
        <v>0</v>
      </c>
      <c r="AE525" s="85"/>
      <c r="AF525" s="275">
        <f t="shared" si="37"/>
        <v>0</v>
      </c>
      <c r="AH525" s="276"/>
    </row>
    <row r="526" spans="4:34" outlineLevel="1">
      <c r="D526" s="83" t="str">
        <f>'Line Items'!D364</f>
        <v>[Rolling Stock Line 28]</v>
      </c>
      <c r="E526" s="84"/>
      <c r="F526" s="150" t="str">
        <f t="shared" si="38"/>
        <v>000 Veh Miles</v>
      </c>
      <c r="G526" s="85">
        <f t="shared" si="42"/>
        <v>0</v>
      </c>
      <c r="H526" s="85">
        <f t="shared" si="42"/>
        <v>0</v>
      </c>
      <c r="I526" s="85">
        <f t="shared" si="42"/>
        <v>0</v>
      </c>
      <c r="J526" s="85">
        <f t="shared" si="42"/>
        <v>0</v>
      </c>
      <c r="K526" s="85">
        <f t="shared" si="42"/>
        <v>0</v>
      </c>
      <c r="L526" s="85">
        <f t="shared" si="42"/>
        <v>0</v>
      </c>
      <c r="M526" s="85">
        <f t="shared" si="42"/>
        <v>0</v>
      </c>
      <c r="N526" s="85">
        <f t="shared" si="42"/>
        <v>0</v>
      </c>
      <c r="O526" s="85">
        <f t="shared" si="42"/>
        <v>0</v>
      </c>
      <c r="P526" s="85">
        <f t="shared" si="42"/>
        <v>0</v>
      </c>
      <c r="Q526" s="85">
        <f t="shared" si="42"/>
        <v>0</v>
      </c>
      <c r="R526" s="85">
        <f t="shared" si="42"/>
        <v>0</v>
      </c>
      <c r="S526" s="85">
        <f t="shared" si="42"/>
        <v>0</v>
      </c>
      <c r="T526" s="85">
        <f t="shared" si="42"/>
        <v>0</v>
      </c>
      <c r="U526" s="85">
        <f t="shared" si="42"/>
        <v>0</v>
      </c>
      <c r="V526" s="85">
        <f t="shared" si="42"/>
        <v>0</v>
      </c>
      <c r="W526" s="85">
        <f t="shared" si="42"/>
        <v>0</v>
      </c>
      <c r="X526" s="85">
        <f t="shared" si="42"/>
        <v>0</v>
      </c>
      <c r="Y526" s="85">
        <f t="shared" si="42"/>
        <v>0</v>
      </c>
      <c r="Z526" s="274">
        <f t="shared" si="42"/>
        <v>0</v>
      </c>
      <c r="AA526" s="85"/>
      <c r="AB526" s="275">
        <f t="shared" si="35"/>
        <v>0</v>
      </c>
      <c r="AC526" s="85"/>
      <c r="AD526" s="275">
        <f t="shared" si="36"/>
        <v>0</v>
      </c>
      <c r="AE526" s="85"/>
      <c r="AF526" s="275">
        <f t="shared" si="37"/>
        <v>0</v>
      </c>
      <c r="AH526" s="276"/>
    </row>
    <row r="527" spans="4:34" outlineLevel="1">
      <c r="D527" s="83" t="str">
        <f>'Line Items'!D365</f>
        <v>[Rolling Stock Line 29]</v>
      </c>
      <c r="E527" s="84"/>
      <c r="F527" s="150" t="str">
        <f t="shared" si="38"/>
        <v>000 Veh Miles</v>
      </c>
      <c r="G527" s="85">
        <f t="shared" si="42"/>
        <v>0</v>
      </c>
      <c r="H527" s="85">
        <f t="shared" si="42"/>
        <v>0</v>
      </c>
      <c r="I527" s="85">
        <f t="shared" si="42"/>
        <v>0</v>
      </c>
      <c r="J527" s="85">
        <f t="shared" si="42"/>
        <v>0</v>
      </c>
      <c r="K527" s="85">
        <f t="shared" si="42"/>
        <v>0</v>
      </c>
      <c r="L527" s="85">
        <f t="shared" si="42"/>
        <v>0</v>
      </c>
      <c r="M527" s="85">
        <f t="shared" si="42"/>
        <v>0</v>
      </c>
      <c r="N527" s="85">
        <f t="shared" si="42"/>
        <v>0</v>
      </c>
      <c r="O527" s="85">
        <f t="shared" si="42"/>
        <v>0</v>
      </c>
      <c r="P527" s="85">
        <f t="shared" si="42"/>
        <v>0</v>
      </c>
      <c r="Q527" s="85">
        <f t="shared" si="42"/>
        <v>0</v>
      </c>
      <c r="R527" s="85">
        <f t="shared" si="42"/>
        <v>0</v>
      </c>
      <c r="S527" s="85">
        <f t="shared" si="42"/>
        <v>0</v>
      </c>
      <c r="T527" s="85">
        <f t="shared" si="42"/>
        <v>0</v>
      </c>
      <c r="U527" s="85">
        <f t="shared" si="42"/>
        <v>0</v>
      </c>
      <c r="V527" s="85">
        <f t="shared" si="42"/>
        <v>0</v>
      </c>
      <c r="W527" s="85">
        <f t="shared" si="42"/>
        <v>0</v>
      </c>
      <c r="X527" s="85">
        <f t="shared" si="42"/>
        <v>0</v>
      </c>
      <c r="Y527" s="85">
        <f t="shared" si="42"/>
        <v>0</v>
      </c>
      <c r="Z527" s="274">
        <f t="shared" si="42"/>
        <v>0</v>
      </c>
      <c r="AA527" s="85"/>
      <c r="AB527" s="275">
        <f t="shared" si="35"/>
        <v>0</v>
      </c>
      <c r="AC527" s="85"/>
      <c r="AD527" s="275">
        <f t="shared" si="36"/>
        <v>0</v>
      </c>
      <c r="AE527" s="85"/>
      <c r="AF527" s="275">
        <f t="shared" si="37"/>
        <v>0</v>
      </c>
      <c r="AH527" s="276"/>
    </row>
    <row r="528" spans="4:34" outlineLevel="1">
      <c r="D528" s="83" t="str">
        <f>'Line Items'!D366</f>
        <v>[Rolling Stock Line 30]</v>
      </c>
      <c r="E528" s="84"/>
      <c r="F528" s="150" t="str">
        <f t="shared" si="38"/>
        <v>000 Veh Miles</v>
      </c>
      <c r="G528" s="85">
        <f t="shared" si="42"/>
        <v>0</v>
      </c>
      <c r="H528" s="85">
        <f t="shared" si="42"/>
        <v>0</v>
      </c>
      <c r="I528" s="85">
        <f t="shared" si="42"/>
        <v>0</v>
      </c>
      <c r="J528" s="85">
        <f t="shared" si="42"/>
        <v>0</v>
      </c>
      <c r="K528" s="85">
        <f t="shared" si="42"/>
        <v>0</v>
      </c>
      <c r="L528" s="85">
        <f t="shared" si="42"/>
        <v>0</v>
      </c>
      <c r="M528" s="85">
        <f t="shared" si="42"/>
        <v>0</v>
      </c>
      <c r="N528" s="85">
        <f t="shared" si="42"/>
        <v>0</v>
      </c>
      <c r="O528" s="85">
        <f t="shared" si="42"/>
        <v>0</v>
      </c>
      <c r="P528" s="85">
        <f t="shared" si="42"/>
        <v>0</v>
      </c>
      <c r="Q528" s="85">
        <f t="shared" si="42"/>
        <v>0</v>
      </c>
      <c r="R528" s="85">
        <f t="shared" si="42"/>
        <v>0</v>
      </c>
      <c r="S528" s="85">
        <f t="shared" si="42"/>
        <v>0</v>
      </c>
      <c r="T528" s="85">
        <f t="shared" si="42"/>
        <v>0</v>
      </c>
      <c r="U528" s="85">
        <f t="shared" si="42"/>
        <v>0</v>
      </c>
      <c r="V528" s="85">
        <f t="shared" si="42"/>
        <v>0</v>
      </c>
      <c r="W528" s="85">
        <f t="shared" si="42"/>
        <v>0</v>
      </c>
      <c r="X528" s="85">
        <f t="shared" si="42"/>
        <v>0</v>
      </c>
      <c r="Y528" s="85">
        <f t="shared" si="42"/>
        <v>0</v>
      </c>
      <c r="Z528" s="274">
        <f t="shared" si="42"/>
        <v>0</v>
      </c>
      <c r="AA528" s="85"/>
      <c r="AB528" s="275">
        <f t="shared" si="35"/>
        <v>0</v>
      </c>
      <c r="AC528" s="85"/>
      <c r="AD528" s="275">
        <f t="shared" si="36"/>
        <v>0</v>
      </c>
      <c r="AE528" s="85"/>
      <c r="AF528" s="275">
        <f t="shared" si="37"/>
        <v>0</v>
      </c>
      <c r="AH528" s="276"/>
    </row>
    <row r="529" spans="3:34" outlineLevel="1">
      <c r="D529" s="83" t="str">
        <f>'Line Items'!D367</f>
        <v>[Rolling Stock Line 31]</v>
      </c>
      <c r="E529" s="84"/>
      <c r="F529" s="150" t="str">
        <f t="shared" si="38"/>
        <v>000 Veh Miles</v>
      </c>
      <c r="G529" s="85">
        <f t="shared" si="42"/>
        <v>0</v>
      </c>
      <c r="H529" s="85">
        <f t="shared" si="42"/>
        <v>0</v>
      </c>
      <c r="I529" s="85">
        <f t="shared" si="42"/>
        <v>0</v>
      </c>
      <c r="J529" s="85">
        <f t="shared" si="42"/>
        <v>0</v>
      </c>
      <c r="K529" s="85">
        <f t="shared" si="42"/>
        <v>0</v>
      </c>
      <c r="L529" s="85">
        <f t="shared" si="42"/>
        <v>0</v>
      </c>
      <c r="M529" s="85">
        <f t="shared" si="42"/>
        <v>0</v>
      </c>
      <c r="N529" s="85">
        <f t="shared" si="42"/>
        <v>0</v>
      </c>
      <c r="O529" s="85">
        <f t="shared" si="42"/>
        <v>0</v>
      </c>
      <c r="P529" s="85">
        <f t="shared" si="42"/>
        <v>0</v>
      </c>
      <c r="Q529" s="85">
        <f t="shared" si="42"/>
        <v>0</v>
      </c>
      <c r="R529" s="85">
        <f t="shared" si="42"/>
        <v>0</v>
      </c>
      <c r="S529" s="85">
        <f t="shared" si="42"/>
        <v>0</v>
      </c>
      <c r="T529" s="85">
        <f t="shared" si="42"/>
        <v>0</v>
      </c>
      <c r="U529" s="85">
        <f t="shared" si="42"/>
        <v>0</v>
      </c>
      <c r="V529" s="85">
        <f t="shared" si="42"/>
        <v>0</v>
      </c>
      <c r="W529" s="85">
        <f t="shared" si="42"/>
        <v>0</v>
      </c>
      <c r="X529" s="85">
        <f t="shared" si="42"/>
        <v>0</v>
      </c>
      <c r="Y529" s="85">
        <f t="shared" si="42"/>
        <v>0</v>
      </c>
      <c r="Z529" s="274">
        <f t="shared" si="42"/>
        <v>0</v>
      </c>
      <c r="AA529" s="85"/>
      <c r="AB529" s="275">
        <f t="shared" si="35"/>
        <v>0</v>
      </c>
      <c r="AC529" s="85"/>
      <c r="AD529" s="275">
        <f t="shared" si="36"/>
        <v>0</v>
      </c>
      <c r="AE529" s="85"/>
      <c r="AF529" s="275">
        <f t="shared" si="37"/>
        <v>0</v>
      </c>
      <c r="AH529" s="276"/>
    </row>
    <row r="530" spans="3:34" outlineLevel="1">
      <c r="D530" s="108" t="str">
        <f>'Line Items'!D368</f>
        <v>[Rolling Stock Line 32]</v>
      </c>
      <c r="E530" s="110"/>
      <c r="F530" s="164" t="str">
        <f t="shared" si="38"/>
        <v>000 Veh Miles</v>
      </c>
      <c r="G530" s="96">
        <f t="shared" si="42"/>
        <v>0</v>
      </c>
      <c r="H530" s="96">
        <f t="shared" si="42"/>
        <v>0</v>
      </c>
      <c r="I530" s="96">
        <f t="shared" si="42"/>
        <v>0</v>
      </c>
      <c r="J530" s="96">
        <f t="shared" si="42"/>
        <v>0</v>
      </c>
      <c r="K530" s="96">
        <f t="shared" si="42"/>
        <v>0</v>
      </c>
      <c r="L530" s="96">
        <f t="shared" si="42"/>
        <v>0</v>
      </c>
      <c r="M530" s="96">
        <f t="shared" si="42"/>
        <v>0</v>
      </c>
      <c r="N530" s="96">
        <f t="shared" si="42"/>
        <v>0</v>
      </c>
      <c r="O530" s="96">
        <f t="shared" si="42"/>
        <v>0</v>
      </c>
      <c r="P530" s="96">
        <f t="shared" si="42"/>
        <v>0</v>
      </c>
      <c r="Q530" s="96">
        <f t="shared" si="42"/>
        <v>0</v>
      </c>
      <c r="R530" s="96">
        <f t="shared" si="42"/>
        <v>0</v>
      </c>
      <c r="S530" s="96">
        <f t="shared" si="42"/>
        <v>0</v>
      </c>
      <c r="T530" s="96">
        <f t="shared" si="42"/>
        <v>0</v>
      </c>
      <c r="U530" s="96">
        <f t="shared" si="42"/>
        <v>0</v>
      </c>
      <c r="V530" s="96">
        <f t="shared" si="42"/>
        <v>0</v>
      </c>
      <c r="W530" s="96">
        <f t="shared" si="42"/>
        <v>0</v>
      </c>
      <c r="X530" s="96">
        <f t="shared" si="42"/>
        <v>0</v>
      </c>
      <c r="Y530" s="96">
        <f t="shared" si="42"/>
        <v>0</v>
      </c>
      <c r="Z530" s="277">
        <f t="shared" si="42"/>
        <v>0</v>
      </c>
      <c r="AA530" s="85"/>
      <c r="AB530" s="278">
        <f t="shared" si="35"/>
        <v>0</v>
      </c>
      <c r="AC530" s="85"/>
      <c r="AD530" s="278">
        <f t="shared" si="36"/>
        <v>0</v>
      </c>
      <c r="AE530" s="85"/>
      <c r="AF530" s="278">
        <f t="shared" si="37"/>
        <v>0</v>
      </c>
      <c r="AH530" s="279"/>
    </row>
    <row r="531" spans="3:34" outlineLevel="1">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row>
    <row r="532" spans="3:34" outlineLevel="1">
      <c r="D532" s="262" t="str">
        <f>"Total "&amp;C498</f>
        <v>Total Total Vehicle Mileage</v>
      </c>
      <c r="E532" s="263"/>
      <c r="F532" s="264" t="str">
        <f>F530</f>
        <v>000 Veh Miles</v>
      </c>
      <c r="G532" s="265">
        <f t="shared" ref="G532:Z532" si="43">SUM(G499:G530)</f>
        <v>0</v>
      </c>
      <c r="H532" s="265">
        <f t="shared" si="43"/>
        <v>0</v>
      </c>
      <c r="I532" s="265">
        <f t="shared" si="43"/>
        <v>0</v>
      </c>
      <c r="J532" s="265">
        <f t="shared" si="43"/>
        <v>0</v>
      </c>
      <c r="K532" s="265">
        <f t="shared" si="43"/>
        <v>0</v>
      </c>
      <c r="L532" s="265">
        <f t="shared" si="43"/>
        <v>0</v>
      </c>
      <c r="M532" s="265">
        <f t="shared" si="43"/>
        <v>0</v>
      </c>
      <c r="N532" s="265">
        <f t="shared" si="43"/>
        <v>0</v>
      </c>
      <c r="O532" s="265">
        <f t="shared" si="43"/>
        <v>0</v>
      </c>
      <c r="P532" s="265">
        <f t="shared" si="43"/>
        <v>0</v>
      </c>
      <c r="Q532" s="265">
        <f t="shared" si="43"/>
        <v>0</v>
      </c>
      <c r="R532" s="265">
        <f t="shared" si="43"/>
        <v>0</v>
      </c>
      <c r="S532" s="265">
        <f t="shared" si="43"/>
        <v>0</v>
      </c>
      <c r="T532" s="265">
        <f t="shared" si="43"/>
        <v>0</v>
      </c>
      <c r="U532" s="265">
        <f t="shared" si="43"/>
        <v>0</v>
      </c>
      <c r="V532" s="265">
        <f t="shared" si="43"/>
        <v>0</v>
      </c>
      <c r="W532" s="265">
        <f t="shared" si="43"/>
        <v>0</v>
      </c>
      <c r="X532" s="265">
        <f t="shared" si="43"/>
        <v>0</v>
      </c>
      <c r="Y532" s="265">
        <f t="shared" si="43"/>
        <v>0</v>
      </c>
      <c r="Z532" s="266">
        <f t="shared" si="43"/>
        <v>0</v>
      </c>
      <c r="AA532" s="85"/>
      <c r="AB532" s="267">
        <f>SUM(AB499:AB530)</f>
        <v>0</v>
      </c>
      <c r="AC532" s="85"/>
      <c r="AD532" s="267">
        <f>SUM(AD499:AD530)</f>
        <v>0</v>
      </c>
      <c r="AE532" s="85"/>
      <c r="AF532" s="267">
        <f>SUM(AF499:AF530)</f>
        <v>0</v>
      </c>
      <c r="AH532" s="268"/>
    </row>
    <row r="533" spans="3:34" outlineLevel="1">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row>
    <row r="534" spans="3:34" outlineLevel="1">
      <c r="C534" s="204" t="s">
        <v>962</v>
      </c>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row>
    <row r="535" spans="3:34" outlineLevel="1">
      <c r="D535" s="235" t="str">
        <f>'Line Items'!D337</f>
        <v>Class 450 (Desiros - Suburban)</v>
      </c>
      <c r="E535" s="251"/>
      <c r="F535" s="252" t="s">
        <v>953</v>
      </c>
      <c r="G535" s="270">
        <f t="shared" ref="G535:Z547" si="44">SUM(G315,G425)</f>
        <v>0</v>
      </c>
      <c r="H535" s="270">
        <f t="shared" si="44"/>
        <v>0</v>
      </c>
      <c r="I535" s="270">
        <f t="shared" si="44"/>
        <v>0</v>
      </c>
      <c r="J535" s="270">
        <f t="shared" si="44"/>
        <v>0</v>
      </c>
      <c r="K535" s="270">
        <f t="shared" si="44"/>
        <v>0</v>
      </c>
      <c r="L535" s="270">
        <f t="shared" si="44"/>
        <v>0</v>
      </c>
      <c r="M535" s="270">
        <f t="shared" si="44"/>
        <v>0</v>
      </c>
      <c r="N535" s="270">
        <f t="shared" si="44"/>
        <v>0</v>
      </c>
      <c r="O535" s="270">
        <f t="shared" si="44"/>
        <v>0</v>
      </c>
      <c r="P535" s="270">
        <f t="shared" si="44"/>
        <v>0</v>
      </c>
      <c r="Q535" s="270">
        <f t="shared" si="44"/>
        <v>0</v>
      </c>
      <c r="R535" s="270">
        <f t="shared" si="44"/>
        <v>0</v>
      </c>
      <c r="S535" s="270">
        <f t="shared" si="44"/>
        <v>0</v>
      </c>
      <c r="T535" s="270">
        <f t="shared" si="44"/>
        <v>0</v>
      </c>
      <c r="U535" s="270">
        <f t="shared" si="44"/>
        <v>0</v>
      </c>
      <c r="V535" s="270">
        <f t="shared" si="44"/>
        <v>0</v>
      </c>
      <c r="W535" s="270">
        <f t="shared" si="44"/>
        <v>0</v>
      </c>
      <c r="X535" s="270">
        <f t="shared" si="44"/>
        <v>0</v>
      </c>
      <c r="Y535" s="270">
        <f t="shared" si="44"/>
        <v>0</v>
      </c>
      <c r="Z535" s="271">
        <f t="shared" si="44"/>
        <v>0</v>
      </c>
      <c r="AA535" s="85"/>
      <c r="AB535" s="272">
        <f t="shared" ref="AB535:AB566" si="45">SUM(AB315,AB425)</f>
        <v>0</v>
      </c>
      <c r="AC535" s="85"/>
      <c r="AD535" s="272">
        <f t="shared" ref="AD535:AD566" si="46">SUM(AD315,AD425)</f>
        <v>0</v>
      </c>
      <c r="AE535" s="85"/>
      <c r="AF535" s="272">
        <f t="shared" ref="AF535:AF566" si="47">SUM(AF315,AF425)</f>
        <v>0</v>
      </c>
      <c r="AH535" s="273"/>
    </row>
    <row r="536" spans="3:34" outlineLevel="1">
      <c r="D536" s="83" t="str">
        <f>'Line Items'!D338</f>
        <v>Class 444 (Desiros - Mainline)</v>
      </c>
      <c r="E536" s="84"/>
      <c r="F536" s="150" t="str">
        <f t="shared" ref="F536:F566" si="48">F535</f>
        <v>000 Unit Miles</v>
      </c>
      <c r="G536" s="85">
        <f t="shared" si="44"/>
        <v>0</v>
      </c>
      <c r="H536" s="85">
        <f t="shared" si="44"/>
        <v>0</v>
      </c>
      <c r="I536" s="85">
        <f t="shared" si="44"/>
        <v>0</v>
      </c>
      <c r="J536" s="85">
        <f t="shared" si="44"/>
        <v>0</v>
      </c>
      <c r="K536" s="85">
        <f t="shared" si="44"/>
        <v>0</v>
      </c>
      <c r="L536" s="85">
        <f t="shared" si="44"/>
        <v>0</v>
      </c>
      <c r="M536" s="85">
        <f t="shared" si="44"/>
        <v>0</v>
      </c>
      <c r="N536" s="85">
        <f t="shared" si="44"/>
        <v>0</v>
      </c>
      <c r="O536" s="85">
        <f t="shared" si="44"/>
        <v>0</v>
      </c>
      <c r="P536" s="85">
        <f t="shared" si="44"/>
        <v>0</v>
      </c>
      <c r="Q536" s="85">
        <f t="shared" si="44"/>
        <v>0</v>
      </c>
      <c r="R536" s="85">
        <f t="shared" si="44"/>
        <v>0</v>
      </c>
      <c r="S536" s="85">
        <f t="shared" si="44"/>
        <v>0</v>
      </c>
      <c r="T536" s="85">
        <f t="shared" si="44"/>
        <v>0</v>
      </c>
      <c r="U536" s="85">
        <f t="shared" si="44"/>
        <v>0</v>
      </c>
      <c r="V536" s="85">
        <f t="shared" si="44"/>
        <v>0</v>
      </c>
      <c r="W536" s="85">
        <f t="shared" si="44"/>
        <v>0</v>
      </c>
      <c r="X536" s="85">
        <f t="shared" si="44"/>
        <v>0</v>
      </c>
      <c r="Y536" s="85">
        <f t="shared" si="44"/>
        <v>0</v>
      </c>
      <c r="Z536" s="274">
        <f t="shared" si="44"/>
        <v>0</v>
      </c>
      <c r="AA536" s="85"/>
      <c r="AB536" s="275">
        <f t="shared" si="45"/>
        <v>0</v>
      </c>
      <c r="AC536" s="85"/>
      <c r="AD536" s="275">
        <f t="shared" si="46"/>
        <v>0</v>
      </c>
      <c r="AE536" s="85"/>
      <c r="AF536" s="275">
        <f t="shared" si="47"/>
        <v>0</v>
      </c>
      <c r="AH536" s="276"/>
    </row>
    <row r="537" spans="3:34" outlineLevel="1">
      <c r="D537" s="83" t="str">
        <f>'Line Items'!D339</f>
        <v>Class 455</v>
      </c>
      <c r="E537" s="84"/>
      <c r="F537" s="150" t="str">
        <f t="shared" si="48"/>
        <v>000 Unit Miles</v>
      </c>
      <c r="G537" s="85">
        <f t="shared" si="44"/>
        <v>0</v>
      </c>
      <c r="H537" s="85">
        <f t="shared" si="44"/>
        <v>0</v>
      </c>
      <c r="I537" s="85">
        <f t="shared" si="44"/>
        <v>0</v>
      </c>
      <c r="J537" s="85">
        <f t="shared" si="44"/>
        <v>0</v>
      </c>
      <c r="K537" s="85">
        <f t="shared" si="44"/>
        <v>0</v>
      </c>
      <c r="L537" s="85">
        <f t="shared" si="44"/>
        <v>0</v>
      </c>
      <c r="M537" s="85">
        <f t="shared" si="44"/>
        <v>0</v>
      </c>
      <c r="N537" s="85">
        <f t="shared" si="44"/>
        <v>0</v>
      </c>
      <c r="O537" s="85">
        <f t="shared" si="44"/>
        <v>0</v>
      </c>
      <c r="P537" s="85">
        <f t="shared" si="44"/>
        <v>0</v>
      </c>
      <c r="Q537" s="85">
        <f t="shared" si="44"/>
        <v>0</v>
      </c>
      <c r="R537" s="85">
        <f t="shared" si="44"/>
        <v>0</v>
      </c>
      <c r="S537" s="85">
        <f t="shared" si="44"/>
        <v>0</v>
      </c>
      <c r="T537" s="85">
        <f t="shared" si="44"/>
        <v>0</v>
      </c>
      <c r="U537" s="85">
        <f t="shared" si="44"/>
        <v>0</v>
      </c>
      <c r="V537" s="85">
        <f t="shared" si="44"/>
        <v>0</v>
      </c>
      <c r="W537" s="85">
        <f t="shared" si="44"/>
        <v>0</v>
      </c>
      <c r="X537" s="85">
        <f t="shared" si="44"/>
        <v>0</v>
      </c>
      <c r="Y537" s="85">
        <f t="shared" si="44"/>
        <v>0</v>
      </c>
      <c r="Z537" s="274">
        <f t="shared" si="44"/>
        <v>0</v>
      </c>
      <c r="AA537" s="85"/>
      <c r="AB537" s="275">
        <f t="shared" si="45"/>
        <v>0</v>
      </c>
      <c r="AC537" s="85"/>
      <c r="AD537" s="275">
        <f t="shared" si="46"/>
        <v>0</v>
      </c>
      <c r="AE537" s="85"/>
      <c r="AF537" s="275">
        <f t="shared" si="47"/>
        <v>0</v>
      </c>
      <c r="AH537" s="276"/>
    </row>
    <row r="538" spans="3:34" outlineLevel="1">
      <c r="D538" s="83" t="str">
        <f>'Line Items'!D340</f>
        <v>Class 158</v>
      </c>
      <c r="E538" s="84"/>
      <c r="F538" s="150" t="str">
        <f t="shared" si="48"/>
        <v>000 Unit Miles</v>
      </c>
      <c r="G538" s="85">
        <f t="shared" si="44"/>
        <v>0</v>
      </c>
      <c r="H538" s="85">
        <f t="shared" si="44"/>
        <v>0</v>
      </c>
      <c r="I538" s="85">
        <f t="shared" si="44"/>
        <v>0</v>
      </c>
      <c r="J538" s="85">
        <f t="shared" si="44"/>
        <v>0</v>
      </c>
      <c r="K538" s="85">
        <f t="shared" si="44"/>
        <v>0</v>
      </c>
      <c r="L538" s="85">
        <f t="shared" si="44"/>
        <v>0</v>
      </c>
      <c r="M538" s="85">
        <f t="shared" si="44"/>
        <v>0</v>
      </c>
      <c r="N538" s="85">
        <f t="shared" si="44"/>
        <v>0</v>
      </c>
      <c r="O538" s="85">
        <f t="shared" si="44"/>
        <v>0</v>
      </c>
      <c r="P538" s="85">
        <f t="shared" si="44"/>
        <v>0</v>
      </c>
      <c r="Q538" s="85">
        <f t="shared" si="44"/>
        <v>0</v>
      </c>
      <c r="R538" s="85">
        <f t="shared" si="44"/>
        <v>0</v>
      </c>
      <c r="S538" s="85">
        <f t="shared" si="44"/>
        <v>0</v>
      </c>
      <c r="T538" s="85">
        <f t="shared" si="44"/>
        <v>0</v>
      </c>
      <c r="U538" s="85">
        <f t="shared" si="44"/>
        <v>0</v>
      </c>
      <c r="V538" s="85">
        <f t="shared" si="44"/>
        <v>0</v>
      </c>
      <c r="W538" s="85">
        <f t="shared" si="44"/>
        <v>0</v>
      </c>
      <c r="X538" s="85">
        <f t="shared" si="44"/>
        <v>0</v>
      </c>
      <c r="Y538" s="85">
        <f t="shared" si="44"/>
        <v>0</v>
      </c>
      <c r="Z538" s="274">
        <f t="shared" si="44"/>
        <v>0</v>
      </c>
      <c r="AA538" s="85"/>
      <c r="AB538" s="275">
        <f t="shared" si="45"/>
        <v>0</v>
      </c>
      <c r="AC538" s="85"/>
      <c r="AD538" s="275">
        <f t="shared" si="46"/>
        <v>0</v>
      </c>
      <c r="AE538" s="85"/>
      <c r="AF538" s="275">
        <f t="shared" si="47"/>
        <v>0</v>
      </c>
      <c r="AH538" s="276"/>
    </row>
    <row r="539" spans="3:34" outlineLevel="1">
      <c r="D539" s="83" t="str">
        <f>'Line Items'!D341</f>
        <v>Class 159/0</v>
      </c>
      <c r="E539" s="84"/>
      <c r="F539" s="150" t="str">
        <f t="shared" si="48"/>
        <v>000 Unit Miles</v>
      </c>
      <c r="G539" s="85">
        <f t="shared" si="44"/>
        <v>0</v>
      </c>
      <c r="H539" s="85">
        <f t="shared" si="44"/>
        <v>0</v>
      </c>
      <c r="I539" s="85">
        <f t="shared" si="44"/>
        <v>0</v>
      </c>
      <c r="J539" s="85">
        <f t="shared" si="44"/>
        <v>0</v>
      </c>
      <c r="K539" s="85">
        <f t="shared" si="44"/>
        <v>0</v>
      </c>
      <c r="L539" s="85">
        <f t="shared" si="44"/>
        <v>0</v>
      </c>
      <c r="M539" s="85">
        <f t="shared" si="44"/>
        <v>0</v>
      </c>
      <c r="N539" s="85">
        <f t="shared" si="44"/>
        <v>0</v>
      </c>
      <c r="O539" s="85">
        <f t="shared" si="44"/>
        <v>0</v>
      </c>
      <c r="P539" s="85">
        <f t="shared" si="44"/>
        <v>0</v>
      </c>
      <c r="Q539" s="85">
        <f t="shared" si="44"/>
        <v>0</v>
      </c>
      <c r="R539" s="85">
        <f t="shared" si="44"/>
        <v>0</v>
      </c>
      <c r="S539" s="85">
        <f t="shared" si="44"/>
        <v>0</v>
      </c>
      <c r="T539" s="85">
        <f t="shared" si="44"/>
        <v>0</v>
      </c>
      <c r="U539" s="85">
        <f t="shared" si="44"/>
        <v>0</v>
      </c>
      <c r="V539" s="85">
        <f t="shared" si="44"/>
        <v>0</v>
      </c>
      <c r="W539" s="85">
        <f t="shared" si="44"/>
        <v>0</v>
      </c>
      <c r="X539" s="85">
        <f t="shared" si="44"/>
        <v>0</v>
      </c>
      <c r="Y539" s="85">
        <f t="shared" si="44"/>
        <v>0</v>
      </c>
      <c r="Z539" s="274">
        <f t="shared" si="44"/>
        <v>0</v>
      </c>
      <c r="AA539" s="85"/>
      <c r="AB539" s="275">
        <f t="shared" si="45"/>
        <v>0</v>
      </c>
      <c r="AC539" s="85"/>
      <c r="AD539" s="275">
        <f t="shared" si="46"/>
        <v>0</v>
      </c>
      <c r="AE539" s="85"/>
      <c r="AF539" s="275">
        <f t="shared" si="47"/>
        <v>0</v>
      </c>
      <c r="AH539" s="276"/>
    </row>
    <row r="540" spans="3:34" outlineLevel="1">
      <c r="D540" s="83" t="str">
        <f>'Line Items'!D342</f>
        <v>Class 159/1</v>
      </c>
      <c r="E540" s="84"/>
      <c r="F540" s="150" t="str">
        <f t="shared" si="48"/>
        <v>000 Unit Miles</v>
      </c>
      <c r="G540" s="85">
        <f t="shared" si="44"/>
        <v>0</v>
      </c>
      <c r="H540" s="85">
        <f t="shared" si="44"/>
        <v>0</v>
      </c>
      <c r="I540" s="85">
        <f t="shared" si="44"/>
        <v>0</v>
      </c>
      <c r="J540" s="85">
        <f t="shared" si="44"/>
        <v>0</v>
      </c>
      <c r="K540" s="85">
        <f t="shared" si="44"/>
        <v>0</v>
      </c>
      <c r="L540" s="85">
        <f t="shared" si="44"/>
        <v>0</v>
      </c>
      <c r="M540" s="85">
        <f t="shared" si="44"/>
        <v>0</v>
      </c>
      <c r="N540" s="85">
        <f t="shared" si="44"/>
        <v>0</v>
      </c>
      <c r="O540" s="85">
        <f t="shared" si="44"/>
        <v>0</v>
      </c>
      <c r="P540" s="85">
        <f t="shared" si="44"/>
        <v>0</v>
      </c>
      <c r="Q540" s="85">
        <f t="shared" si="44"/>
        <v>0</v>
      </c>
      <c r="R540" s="85">
        <f t="shared" si="44"/>
        <v>0</v>
      </c>
      <c r="S540" s="85">
        <f t="shared" si="44"/>
        <v>0</v>
      </c>
      <c r="T540" s="85">
        <f t="shared" si="44"/>
        <v>0</v>
      </c>
      <c r="U540" s="85">
        <f t="shared" si="44"/>
        <v>0</v>
      </c>
      <c r="V540" s="85">
        <f t="shared" si="44"/>
        <v>0</v>
      </c>
      <c r="W540" s="85">
        <f t="shared" si="44"/>
        <v>0</v>
      </c>
      <c r="X540" s="85">
        <f t="shared" si="44"/>
        <v>0</v>
      </c>
      <c r="Y540" s="85">
        <f t="shared" si="44"/>
        <v>0</v>
      </c>
      <c r="Z540" s="274">
        <f t="shared" si="44"/>
        <v>0</v>
      </c>
      <c r="AA540" s="85"/>
      <c r="AB540" s="275">
        <f t="shared" si="45"/>
        <v>0</v>
      </c>
      <c r="AC540" s="85"/>
      <c r="AD540" s="275">
        <f t="shared" si="46"/>
        <v>0</v>
      </c>
      <c r="AE540" s="85"/>
      <c r="AF540" s="275">
        <f t="shared" si="47"/>
        <v>0</v>
      </c>
      <c r="AH540" s="276"/>
    </row>
    <row r="541" spans="3:34" outlineLevel="1">
      <c r="D541" s="83" t="str">
        <f>'Line Items'!D343</f>
        <v>Class 458</v>
      </c>
      <c r="E541" s="84"/>
      <c r="F541" s="150" t="str">
        <f t="shared" si="48"/>
        <v>000 Unit Miles</v>
      </c>
      <c r="G541" s="85">
        <f t="shared" si="44"/>
        <v>0</v>
      </c>
      <c r="H541" s="85">
        <f t="shared" si="44"/>
        <v>0</v>
      </c>
      <c r="I541" s="85">
        <f t="shared" si="44"/>
        <v>0</v>
      </c>
      <c r="J541" s="85">
        <f t="shared" si="44"/>
        <v>0</v>
      </c>
      <c r="K541" s="85">
        <f t="shared" si="44"/>
        <v>0</v>
      </c>
      <c r="L541" s="85">
        <f t="shared" si="44"/>
        <v>0</v>
      </c>
      <c r="M541" s="85">
        <f t="shared" si="44"/>
        <v>0</v>
      </c>
      <c r="N541" s="85">
        <f t="shared" si="44"/>
        <v>0</v>
      </c>
      <c r="O541" s="85">
        <f t="shared" si="44"/>
        <v>0</v>
      </c>
      <c r="P541" s="85">
        <f t="shared" si="44"/>
        <v>0</v>
      </c>
      <c r="Q541" s="85">
        <f t="shared" si="44"/>
        <v>0</v>
      </c>
      <c r="R541" s="85">
        <f t="shared" si="44"/>
        <v>0</v>
      </c>
      <c r="S541" s="85">
        <f t="shared" si="44"/>
        <v>0</v>
      </c>
      <c r="T541" s="85">
        <f t="shared" si="44"/>
        <v>0</v>
      </c>
      <c r="U541" s="85">
        <f t="shared" si="44"/>
        <v>0</v>
      </c>
      <c r="V541" s="85">
        <f t="shared" si="44"/>
        <v>0</v>
      </c>
      <c r="W541" s="85">
        <f t="shared" si="44"/>
        <v>0</v>
      </c>
      <c r="X541" s="85">
        <f t="shared" si="44"/>
        <v>0</v>
      </c>
      <c r="Y541" s="85">
        <f t="shared" si="44"/>
        <v>0</v>
      </c>
      <c r="Z541" s="274">
        <f t="shared" si="44"/>
        <v>0</v>
      </c>
      <c r="AA541" s="85"/>
      <c r="AB541" s="275">
        <f t="shared" si="45"/>
        <v>0</v>
      </c>
      <c r="AC541" s="85"/>
      <c r="AD541" s="275">
        <f t="shared" si="46"/>
        <v>0</v>
      </c>
      <c r="AE541" s="85"/>
      <c r="AF541" s="275">
        <f t="shared" si="47"/>
        <v>0</v>
      </c>
      <c r="AH541" s="276"/>
    </row>
    <row r="542" spans="3:34" outlineLevel="1">
      <c r="D542" s="83" t="str">
        <f>'Line Items'!D344</f>
        <v>Class 456</v>
      </c>
      <c r="E542" s="84"/>
      <c r="F542" s="150" t="str">
        <f t="shared" si="48"/>
        <v>000 Unit Miles</v>
      </c>
      <c r="G542" s="85">
        <f t="shared" si="44"/>
        <v>0</v>
      </c>
      <c r="H542" s="85">
        <f t="shared" si="44"/>
        <v>0</v>
      </c>
      <c r="I542" s="85">
        <f t="shared" si="44"/>
        <v>0</v>
      </c>
      <c r="J542" s="85">
        <f t="shared" si="44"/>
        <v>0</v>
      </c>
      <c r="K542" s="85">
        <f t="shared" si="44"/>
        <v>0</v>
      </c>
      <c r="L542" s="85">
        <f t="shared" si="44"/>
        <v>0</v>
      </c>
      <c r="M542" s="85">
        <f t="shared" si="44"/>
        <v>0</v>
      </c>
      <c r="N542" s="85">
        <f t="shared" si="44"/>
        <v>0</v>
      </c>
      <c r="O542" s="85">
        <f t="shared" si="44"/>
        <v>0</v>
      </c>
      <c r="P542" s="85">
        <f t="shared" si="44"/>
        <v>0</v>
      </c>
      <c r="Q542" s="85">
        <f t="shared" si="44"/>
        <v>0</v>
      </c>
      <c r="R542" s="85">
        <f t="shared" si="44"/>
        <v>0</v>
      </c>
      <c r="S542" s="85">
        <f t="shared" si="44"/>
        <v>0</v>
      </c>
      <c r="T542" s="85">
        <f t="shared" si="44"/>
        <v>0</v>
      </c>
      <c r="U542" s="85">
        <f t="shared" si="44"/>
        <v>0</v>
      </c>
      <c r="V542" s="85">
        <f t="shared" si="44"/>
        <v>0</v>
      </c>
      <c r="W542" s="85">
        <f t="shared" si="44"/>
        <v>0</v>
      </c>
      <c r="X542" s="85">
        <f t="shared" si="44"/>
        <v>0</v>
      </c>
      <c r="Y542" s="85">
        <f t="shared" si="44"/>
        <v>0</v>
      </c>
      <c r="Z542" s="274">
        <f t="shared" si="44"/>
        <v>0</v>
      </c>
      <c r="AA542" s="85"/>
      <c r="AB542" s="275">
        <f t="shared" si="45"/>
        <v>0</v>
      </c>
      <c r="AC542" s="85"/>
      <c r="AD542" s="275">
        <f t="shared" si="46"/>
        <v>0</v>
      </c>
      <c r="AE542" s="85"/>
      <c r="AF542" s="275">
        <f t="shared" si="47"/>
        <v>0</v>
      </c>
      <c r="AH542" s="276"/>
    </row>
    <row r="543" spans="3:34" outlineLevel="1">
      <c r="D543" s="83" t="str">
        <f>'Line Items'!D345</f>
        <v>Class 458/5</v>
      </c>
      <c r="E543" s="84"/>
      <c r="F543" s="150" t="str">
        <f t="shared" si="48"/>
        <v>000 Unit Miles</v>
      </c>
      <c r="G543" s="85">
        <f t="shared" si="44"/>
        <v>0</v>
      </c>
      <c r="H543" s="85">
        <f t="shared" si="44"/>
        <v>0</v>
      </c>
      <c r="I543" s="85">
        <f t="shared" si="44"/>
        <v>0</v>
      </c>
      <c r="J543" s="85">
        <f t="shared" si="44"/>
        <v>0</v>
      </c>
      <c r="K543" s="85">
        <f t="shared" si="44"/>
        <v>0</v>
      </c>
      <c r="L543" s="85">
        <f t="shared" si="44"/>
        <v>0</v>
      </c>
      <c r="M543" s="85">
        <f t="shared" si="44"/>
        <v>0</v>
      </c>
      <c r="N543" s="85">
        <f t="shared" si="44"/>
        <v>0</v>
      </c>
      <c r="O543" s="85">
        <f t="shared" si="44"/>
        <v>0</v>
      </c>
      <c r="P543" s="85">
        <f t="shared" si="44"/>
        <v>0</v>
      </c>
      <c r="Q543" s="85">
        <f t="shared" si="44"/>
        <v>0</v>
      </c>
      <c r="R543" s="85">
        <f t="shared" si="44"/>
        <v>0</v>
      </c>
      <c r="S543" s="85">
        <f t="shared" si="44"/>
        <v>0</v>
      </c>
      <c r="T543" s="85">
        <f t="shared" si="44"/>
        <v>0</v>
      </c>
      <c r="U543" s="85">
        <f t="shared" si="44"/>
        <v>0</v>
      </c>
      <c r="V543" s="85">
        <f t="shared" si="44"/>
        <v>0</v>
      </c>
      <c r="W543" s="85">
        <f t="shared" si="44"/>
        <v>0</v>
      </c>
      <c r="X543" s="85">
        <f t="shared" si="44"/>
        <v>0</v>
      </c>
      <c r="Y543" s="85">
        <f t="shared" si="44"/>
        <v>0</v>
      </c>
      <c r="Z543" s="274">
        <f t="shared" si="44"/>
        <v>0</v>
      </c>
      <c r="AA543" s="85"/>
      <c r="AB543" s="275">
        <f t="shared" si="45"/>
        <v>0</v>
      </c>
      <c r="AC543" s="85"/>
      <c r="AD543" s="275">
        <f t="shared" si="46"/>
        <v>0</v>
      </c>
      <c r="AE543" s="85"/>
      <c r="AF543" s="275">
        <f t="shared" si="47"/>
        <v>0</v>
      </c>
      <c r="AH543" s="276"/>
    </row>
    <row r="544" spans="3:34" outlineLevel="1">
      <c r="D544" s="83" t="str">
        <f>'Line Items'!D346</f>
        <v>Class 707</v>
      </c>
      <c r="E544" s="84"/>
      <c r="F544" s="150" t="str">
        <f t="shared" si="48"/>
        <v>000 Unit Miles</v>
      </c>
      <c r="G544" s="85">
        <f t="shared" si="44"/>
        <v>0</v>
      </c>
      <c r="H544" s="85">
        <f t="shared" si="44"/>
        <v>0</v>
      </c>
      <c r="I544" s="85">
        <f t="shared" si="44"/>
        <v>0</v>
      </c>
      <c r="J544" s="85">
        <f t="shared" si="44"/>
        <v>0</v>
      </c>
      <c r="K544" s="85">
        <f t="shared" si="44"/>
        <v>0</v>
      </c>
      <c r="L544" s="85">
        <f t="shared" si="44"/>
        <v>0</v>
      </c>
      <c r="M544" s="85">
        <f t="shared" si="44"/>
        <v>0</v>
      </c>
      <c r="N544" s="85">
        <f t="shared" si="44"/>
        <v>0</v>
      </c>
      <c r="O544" s="85">
        <f t="shared" si="44"/>
        <v>0</v>
      </c>
      <c r="P544" s="85">
        <f t="shared" si="44"/>
        <v>0</v>
      </c>
      <c r="Q544" s="85">
        <f t="shared" si="44"/>
        <v>0</v>
      </c>
      <c r="R544" s="85">
        <f t="shared" si="44"/>
        <v>0</v>
      </c>
      <c r="S544" s="85">
        <f t="shared" si="44"/>
        <v>0</v>
      </c>
      <c r="T544" s="85">
        <f t="shared" si="44"/>
        <v>0</v>
      </c>
      <c r="U544" s="85">
        <f t="shared" si="44"/>
        <v>0</v>
      </c>
      <c r="V544" s="85">
        <f t="shared" si="44"/>
        <v>0</v>
      </c>
      <c r="W544" s="85">
        <f t="shared" si="44"/>
        <v>0</v>
      </c>
      <c r="X544" s="85">
        <f t="shared" si="44"/>
        <v>0</v>
      </c>
      <c r="Y544" s="85">
        <f t="shared" si="44"/>
        <v>0</v>
      </c>
      <c r="Z544" s="274">
        <f t="shared" si="44"/>
        <v>0</v>
      </c>
      <c r="AA544" s="85"/>
      <c r="AB544" s="275">
        <f t="shared" si="45"/>
        <v>0</v>
      </c>
      <c r="AC544" s="85"/>
      <c r="AD544" s="275">
        <f t="shared" si="46"/>
        <v>0</v>
      </c>
      <c r="AE544" s="85"/>
      <c r="AF544" s="275">
        <f t="shared" si="47"/>
        <v>0</v>
      </c>
      <c r="AH544" s="276"/>
    </row>
    <row r="545" spans="4:34" outlineLevel="1">
      <c r="D545" s="83" t="str">
        <f>'Line Items'!D347</f>
        <v>[Rolling Stock Line 11]</v>
      </c>
      <c r="E545" s="84"/>
      <c r="F545" s="150" t="str">
        <f t="shared" si="48"/>
        <v>000 Unit Miles</v>
      </c>
      <c r="G545" s="85">
        <f t="shared" si="44"/>
        <v>0</v>
      </c>
      <c r="H545" s="85">
        <f t="shared" si="44"/>
        <v>0</v>
      </c>
      <c r="I545" s="85">
        <f t="shared" si="44"/>
        <v>0</v>
      </c>
      <c r="J545" s="85">
        <f t="shared" si="44"/>
        <v>0</v>
      </c>
      <c r="K545" s="85">
        <f t="shared" si="44"/>
        <v>0</v>
      </c>
      <c r="L545" s="85">
        <f t="shared" si="44"/>
        <v>0</v>
      </c>
      <c r="M545" s="85">
        <f t="shared" si="44"/>
        <v>0</v>
      </c>
      <c r="N545" s="85">
        <f t="shared" si="44"/>
        <v>0</v>
      </c>
      <c r="O545" s="85">
        <f t="shared" si="44"/>
        <v>0</v>
      </c>
      <c r="P545" s="85">
        <f t="shared" si="44"/>
        <v>0</v>
      </c>
      <c r="Q545" s="85">
        <f t="shared" si="44"/>
        <v>0</v>
      </c>
      <c r="R545" s="85">
        <f t="shared" si="44"/>
        <v>0</v>
      </c>
      <c r="S545" s="85">
        <f t="shared" si="44"/>
        <v>0</v>
      </c>
      <c r="T545" s="85">
        <f t="shared" si="44"/>
        <v>0</v>
      </c>
      <c r="U545" s="85">
        <f t="shared" si="44"/>
        <v>0</v>
      </c>
      <c r="V545" s="85">
        <f t="shared" si="44"/>
        <v>0</v>
      </c>
      <c r="W545" s="85">
        <f t="shared" si="44"/>
        <v>0</v>
      </c>
      <c r="X545" s="85">
        <f t="shared" si="44"/>
        <v>0</v>
      </c>
      <c r="Y545" s="85">
        <f t="shared" si="44"/>
        <v>0</v>
      </c>
      <c r="Z545" s="274">
        <f t="shared" si="44"/>
        <v>0</v>
      </c>
      <c r="AA545" s="85"/>
      <c r="AB545" s="275">
        <f t="shared" si="45"/>
        <v>0</v>
      </c>
      <c r="AC545" s="85"/>
      <c r="AD545" s="275">
        <f t="shared" si="46"/>
        <v>0</v>
      </c>
      <c r="AE545" s="85"/>
      <c r="AF545" s="275">
        <f t="shared" si="47"/>
        <v>0</v>
      </c>
      <c r="AH545" s="276"/>
    </row>
    <row r="546" spans="4:34" outlineLevel="1">
      <c r="D546" s="83" t="str">
        <f>'Line Items'!D348</f>
        <v>[Rolling Stock Line 12]</v>
      </c>
      <c r="E546" s="84"/>
      <c r="F546" s="150" t="str">
        <f t="shared" si="48"/>
        <v>000 Unit Miles</v>
      </c>
      <c r="G546" s="85">
        <f t="shared" si="44"/>
        <v>0</v>
      </c>
      <c r="H546" s="85">
        <f t="shared" si="44"/>
        <v>0</v>
      </c>
      <c r="I546" s="85">
        <f t="shared" si="44"/>
        <v>0</v>
      </c>
      <c r="J546" s="85">
        <f t="shared" si="44"/>
        <v>0</v>
      </c>
      <c r="K546" s="85">
        <f t="shared" si="44"/>
        <v>0</v>
      </c>
      <c r="L546" s="85">
        <f t="shared" si="44"/>
        <v>0</v>
      </c>
      <c r="M546" s="85">
        <f t="shared" si="44"/>
        <v>0</v>
      </c>
      <c r="N546" s="85">
        <f t="shared" si="44"/>
        <v>0</v>
      </c>
      <c r="O546" s="85">
        <f t="shared" si="44"/>
        <v>0</v>
      </c>
      <c r="P546" s="85">
        <f t="shared" si="44"/>
        <v>0</v>
      </c>
      <c r="Q546" s="85">
        <f t="shared" si="44"/>
        <v>0</v>
      </c>
      <c r="R546" s="85">
        <f t="shared" si="44"/>
        <v>0</v>
      </c>
      <c r="S546" s="85">
        <f t="shared" si="44"/>
        <v>0</v>
      </c>
      <c r="T546" s="85">
        <f t="shared" si="44"/>
        <v>0</v>
      </c>
      <c r="U546" s="85">
        <f t="shared" si="44"/>
        <v>0</v>
      </c>
      <c r="V546" s="85">
        <f t="shared" si="44"/>
        <v>0</v>
      </c>
      <c r="W546" s="85">
        <f t="shared" si="44"/>
        <v>0</v>
      </c>
      <c r="X546" s="85">
        <f t="shared" si="44"/>
        <v>0</v>
      </c>
      <c r="Y546" s="85">
        <f t="shared" si="44"/>
        <v>0</v>
      </c>
      <c r="Z546" s="274">
        <f t="shared" si="44"/>
        <v>0</v>
      </c>
      <c r="AA546" s="85"/>
      <c r="AB546" s="275">
        <f t="shared" si="45"/>
        <v>0</v>
      </c>
      <c r="AC546" s="85"/>
      <c r="AD546" s="275">
        <f t="shared" si="46"/>
        <v>0</v>
      </c>
      <c r="AE546" s="85"/>
      <c r="AF546" s="275">
        <f t="shared" si="47"/>
        <v>0</v>
      </c>
      <c r="AH546" s="276"/>
    </row>
    <row r="547" spans="4:34" outlineLevel="1">
      <c r="D547" s="83" t="str">
        <f>'Line Items'!D349</f>
        <v>[Rolling Stock Line 13]</v>
      </c>
      <c r="E547" s="84"/>
      <c r="F547" s="150" t="str">
        <f t="shared" si="48"/>
        <v>000 Unit Miles</v>
      </c>
      <c r="G547" s="85">
        <f t="shared" si="44"/>
        <v>0</v>
      </c>
      <c r="H547" s="85">
        <f t="shared" si="44"/>
        <v>0</v>
      </c>
      <c r="I547" s="85">
        <f t="shared" si="44"/>
        <v>0</v>
      </c>
      <c r="J547" s="85">
        <f t="shared" si="44"/>
        <v>0</v>
      </c>
      <c r="K547" s="85">
        <f t="shared" si="44"/>
        <v>0</v>
      </c>
      <c r="L547" s="85">
        <f t="shared" si="44"/>
        <v>0</v>
      </c>
      <c r="M547" s="85">
        <f t="shared" si="44"/>
        <v>0</v>
      </c>
      <c r="N547" s="85">
        <f t="shared" si="44"/>
        <v>0</v>
      </c>
      <c r="O547" s="85">
        <f t="shared" si="44"/>
        <v>0</v>
      </c>
      <c r="P547" s="85">
        <f t="shared" si="44"/>
        <v>0</v>
      </c>
      <c r="Q547" s="85">
        <f t="shared" si="44"/>
        <v>0</v>
      </c>
      <c r="R547" s="85">
        <f t="shared" si="44"/>
        <v>0</v>
      </c>
      <c r="S547" s="85">
        <f t="shared" si="44"/>
        <v>0</v>
      </c>
      <c r="T547" s="85">
        <f t="shared" si="44"/>
        <v>0</v>
      </c>
      <c r="U547" s="85">
        <f t="shared" si="44"/>
        <v>0</v>
      </c>
      <c r="V547" s="85">
        <f t="shared" ref="V547:Z547" si="49">SUM(V327,V437)</f>
        <v>0</v>
      </c>
      <c r="W547" s="85">
        <f t="shared" si="49"/>
        <v>0</v>
      </c>
      <c r="X547" s="85">
        <f t="shared" si="49"/>
        <v>0</v>
      </c>
      <c r="Y547" s="85">
        <f t="shared" si="49"/>
        <v>0</v>
      </c>
      <c r="Z547" s="274">
        <f t="shared" si="49"/>
        <v>0</v>
      </c>
      <c r="AA547" s="85"/>
      <c r="AB547" s="275">
        <f t="shared" si="45"/>
        <v>0</v>
      </c>
      <c r="AC547" s="85"/>
      <c r="AD547" s="275">
        <f t="shared" si="46"/>
        <v>0</v>
      </c>
      <c r="AE547" s="85"/>
      <c r="AF547" s="275">
        <f t="shared" si="47"/>
        <v>0</v>
      </c>
      <c r="AH547" s="276"/>
    </row>
    <row r="548" spans="4:34" outlineLevel="1">
      <c r="D548" s="83" t="str">
        <f>'Line Items'!D350</f>
        <v>[Rolling Stock Line 14]</v>
      </c>
      <c r="E548" s="84"/>
      <c r="F548" s="150" t="str">
        <f t="shared" si="48"/>
        <v>000 Unit Miles</v>
      </c>
      <c r="G548" s="85">
        <f t="shared" ref="G548:Z560" si="50">SUM(G328,G438)</f>
        <v>0</v>
      </c>
      <c r="H548" s="85">
        <f t="shared" si="50"/>
        <v>0</v>
      </c>
      <c r="I548" s="85">
        <f t="shared" si="50"/>
        <v>0</v>
      </c>
      <c r="J548" s="85">
        <f t="shared" si="50"/>
        <v>0</v>
      </c>
      <c r="K548" s="85">
        <f t="shared" si="50"/>
        <v>0</v>
      </c>
      <c r="L548" s="85">
        <f t="shared" si="50"/>
        <v>0</v>
      </c>
      <c r="M548" s="85">
        <f t="shared" si="50"/>
        <v>0</v>
      </c>
      <c r="N548" s="85">
        <f t="shared" si="50"/>
        <v>0</v>
      </c>
      <c r="O548" s="85">
        <f t="shared" si="50"/>
        <v>0</v>
      </c>
      <c r="P548" s="85">
        <f t="shared" si="50"/>
        <v>0</v>
      </c>
      <c r="Q548" s="85">
        <f t="shared" si="50"/>
        <v>0</v>
      </c>
      <c r="R548" s="85">
        <f t="shared" si="50"/>
        <v>0</v>
      </c>
      <c r="S548" s="85">
        <f t="shared" si="50"/>
        <v>0</v>
      </c>
      <c r="T548" s="85">
        <f t="shared" si="50"/>
        <v>0</v>
      </c>
      <c r="U548" s="85">
        <f t="shared" si="50"/>
        <v>0</v>
      </c>
      <c r="V548" s="85">
        <f t="shared" si="50"/>
        <v>0</v>
      </c>
      <c r="W548" s="85">
        <f t="shared" si="50"/>
        <v>0</v>
      </c>
      <c r="X548" s="85">
        <f t="shared" si="50"/>
        <v>0</v>
      </c>
      <c r="Y548" s="85">
        <f t="shared" si="50"/>
        <v>0</v>
      </c>
      <c r="Z548" s="274">
        <f t="shared" si="50"/>
        <v>0</v>
      </c>
      <c r="AA548" s="85"/>
      <c r="AB548" s="275">
        <f t="shared" si="45"/>
        <v>0</v>
      </c>
      <c r="AC548" s="85"/>
      <c r="AD548" s="275">
        <f t="shared" si="46"/>
        <v>0</v>
      </c>
      <c r="AE548" s="85"/>
      <c r="AF548" s="275">
        <f t="shared" si="47"/>
        <v>0</v>
      </c>
      <c r="AH548" s="276"/>
    </row>
    <row r="549" spans="4:34" outlineLevel="1">
      <c r="D549" s="83" t="str">
        <f>'Line Items'!D351</f>
        <v>[Rolling Stock Line 15]</v>
      </c>
      <c r="E549" s="84"/>
      <c r="F549" s="150" t="str">
        <f t="shared" si="48"/>
        <v>000 Unit Miles</v>
      </c>
      <c r="G549" s="85">
        <f t="shared" si="50"/>
        <v>0</v>
      </c>
      <c r="H549" s="85">
        <f t="shared" si="50"/>
        <v>0</v>
      </c>
      <c r="I549" s="85">
        <f t="shared" si="50"/>
        <v>0</v>
      </c>
      <c r="J549" s="85">
        <f t="shared" si="50"/>
        <v>0</v>
      </c>
      <c r="K549" s="85">
        <f t="shared" si="50"/>
        <v>0</v>
      </c>
      <c r="L549" s="85">
        <f t="shared" si="50"/>
        <v>0</v>
      </c>
      <c r="M549" s="85">
        <f t="shared" si="50"/>
        <v>0</v>
      </c>
      <c r="N549" s="85">
        <f t="shared" si="50"/>
        <v>0</v>
      </c>
      <c r="O549" s="85">
        <f t="shared" si="50"/>
        <v>0</v>
      </c>
      <c r="P549" s="85">
        <f t="shared" si="50"/>
        <v>0</v>
      </c>
      <c r="Q549" s="85">
        <f t="shared" si="50"/>
        <v>0</v>
      </c>
      <c r="R549" s="85">
        <f t="shared" si="50"/>
        <v>0</v>
      </c>
      <c r="S549" s="85">
        <f t="shared" si="50"/>
        <v>0</v>
      </c>
      <c r="T549" s="85">
        <f t="shared" si="50"/>
        <v>0</v>
      </c>
      <c r="U549" s="85">
        <f t="shared" si="50"/>
        <v>0</v>
      </c>
      <c r="V549" s="85">
        <f t="shared" si="50"/>
        <v>0</v>
      </c>
      <c r="W549" s="85">
        <f t="shared" si="50"/>
        <v>0</v>
      </c>
      <c r="X549" s="85">
        <f t="shared" si="50"/>
        <v>0</v>
      </c>
      <c r="Y549" s="85">
        <f t="shared" si="50"/>
        <v>0</v>
      </c>
      <c r="Z549" s="274">
        <f t="shared" si="50"/>
        <v>0</v>
      </c>
      <c r="AA549" s="85"/>
      <c r="AB549" s="275">
        <f t="shared" si="45"/>
        <v>0</v>
      </c>
      <c r="AC549" s="85"/>
      <c r="AD549" s="275">
        <f t="shared" si="46"/>
        <v>0</v>
      </c>
      <c r="AE549" s="85"/>
      <c r="AF549" s="275">
        <f t="shared" si="47"/>
        <v>0</v>
      </c>
      <c r="AH549" s="276"/>
    </row>
    <row r="550" spans="4:34" outlineLevel="1">
      <c r="D550" s="83" t="str">
        <f>'Line Items'!D352</f>
        <v>[Rolling Stock Line 16]</v>
      </c>
      <c r="E550" s="84"/>
      <c r="F550" s="150" t="str">
        <f t="shared" si="48"/>
        <v>000 Unit Miles</v>
      </c>
      <c r="G550" s="85">
        <f t="shared" si="50"/>
        <v>0</v>
      </c>
      <c r="H550" s="85">
        <f t="shared" si="50"/>
        <v>0</v>
      </c>
      <c r="I550" s="85">
        <f t="shared" si="50"/>
        <v>0</v>
      </c>
      <c r="J550" s="85">
        <f t="shared" si="50"/>
        <v>0</v>
      </c>
      <c r="K550" s="85">
        <f t="shared" si="50"/>
        <v>0</v>
      </c>
      <c r="L550" s="85">
        <f t="shared" si="50"/>
        <v>0</v>
      </c>
      <c r="M550" s="85">
        <f t="shared" si="50"/>
        <v>0</v>
      </c>
      <c r="N550" s="85">
        <f t="shared" si="50"/>
        <v>0</v>
      </c>
      <c r="O550" s="85">
        <f t="shared" si="50"/>
        <v>0</v>
      </c>
      <c r="P550" s="85">
        <f t="shared" si="50"/>
        <v>0</v>
      </c>
      <c r="Q550" s="85">
        <f t="shared" si="50"/>
        <v>0</v>
      </c>
      <c r="R550" s="85">
        <f t="shared" si="50"/>
        <v>0</v>
      </c>
      <c r="S550" s="85">
        <f t="shared" si="50"/>
        <v>0</v>
      </c>
      <c r="T550" s="85">
        <f t="shared" si="50"/>
        <v>0</v>
      </c>
      <c r="U550" s="85">
        <f t="shared" si="50"/>
        <v>0</v>
      </c>
      <c r="V550" s="85">
        <f t="shared" si="50"/>
        <v>0</v>
      </c>
      <c r="W550" s="85">
        <f t="shared" si="50"/>
        <v>0</v>
      </c>
      <c r="X550" s="85">
        <f t="shared" si="50"/>
        <v>0</v>
      </c>
      <c r="Y550" s="85">
        <f t="shared" si="50"/>
        <v>0</v>
      </c>
      <c r="Z550" s="274">
        <f t="shared" si="50"/>
        <v>0</v>
      </c>
      <c r="AA550" s="85"/>
      <c r="AB550" s="275">
        <f t="shared" si="45"/>
        <v>0</v>
      </c>
      <c r="AC550" s="85"/>
      <c r="AD550" s="275">
        <f t="shared" si="46"/>
        <v>0</v>
      </c>
      <c r="AE550" s="85"/>
      <c r="AF550" s="275">
        <f t="shared" si="47"/>
        <v>0</v>
      </c>
      <c r="AH550" s="276"/>
    </row>
    <row r="551" spans="4:34" outlineLevel="1">
      <c r="D551" s="83" t="str">
        <f>'Line Items'!D353</f>
        <v>[Rolling Stock Line 17]</v>
      </c>
      <c r="E551" s="84"/>
      <c r="F551" s="150" t="str">
        <f t="shared" si="48"/>
        <v>000 Unit Miles</v>
      </c>
      <c r="G551" s="85">
        <f t="shared" si="50"/>
        <v>0</v>
      </c>
      <c r="H551" s="85">
        <f t="shared" si="50"/>
        <v>0</v>
      </c>
      <c r="I551" s="85">
        <f t="shared" si="50"/>
        <v>0</v>
      </c>
      <c r="J551" s="85">
        <f t="shared" si="50"/>
        <v>0</v>
      </c>
      <c r="K551" s="85">
        <f t="shared" si="50"/>
        <v>0</v>
      </c>
      <c r="L551" s="85">
        <f t="shared" si="50"/>
        <v>0</v>
      </c>
      <c r="M551" s="85">
        <f t="shared" si="50"/>
        <v>0</v>
      </c>
      <c r="N551" s="85">
        <f t="shared" si="50"/>
        <v>0</v>
      </c>
      <c r="O551" s="85">
        <f t="shared" si="50"/>
        <v>0</v>
      </c>
      <c r="P551" s="85">
        <f t="shared" si="50"/>
        <v>0</v>
      </c>
      <c r="Q551" s="85">
        <f t="shared" si="50"/>
        <v>0</v>
      </c>
      <c r="R551" s="85">
        <f t="shared" si="50"/>
        <v>0</v>
      </c>
      <c r="S551" s="85">
        <f t="shared" si="50"/>
        <v>0</v>
      </c>
      <c r="T551" s="85">
        <f t="shared" si="50"/>
        <v>0</v>
      </c>
      <c r="U551" s="85">
        <f t="shared" si="50"/>
        <v>0</v>
      </c>
      <c r="V551" s="85">
        <f t="shared" si="50"/>
        <v>0</v>
      </c>
      <c r="W551" s="85">
        <f t="shared" si="50"/>
        <v>0</v>
      </c>
      <c r="X551" s="85">
        <f t="shared" si="50"/>
        <v>0</v>
      </c>
      <c r="Y551" s="85">
        <f t="shared" si="50"/>
        <v>0</v>
      </c>
      <c r="Z551" s="274">
        <f t="shared" si="50"/>
        <v>0</v>
      </c>
      <c r="AA551" s="85"/>
      <c r="AB551" s="275">
        <f t="shared" si="45"/>
        <v>0</v>
      </c>
      <c r="AC551" s="85"/>
      <c r="AD551" s="275">
        <f t="shared" si="46"/>
        <v>0</v>
      </c>
      <c r="AE551" s="85"/>
      <c r="AF551" s="275">
        <f t="shared" si="47"/>
        <v>0</v>
      </c>
      <c r="AH551" s="276"/>
    </row>
    <row r="552" spans="4:34" outlineLevel="1">
      <c r="D552" s="83" t="str">
        <f>'Line Items'!D354</f>
        <v>[Rolling Stock Line 18]</v>
      </c>
      <c r="E552" s="84"/>
      <c r="F552" s="150" t="str">
        <f t="shared" si="48"/>
        <v>000 Unit Miles</v>
      </c>
      <c r="G552" s="85">
        <f t="shared" si="50"/>
        <v>0</v>
      </c>
      <c r="H552" s="85">
        <f t="shared" si="50"/>
        <v>0</v>
      </c>
      <c r="I552" s="85">
        <f t="shared" si="50"/>
        <v>0</v>
      </c>
      <c r="J552" s="85">
        <f t="shared" si="50"/>
        <v>0</v>
      </c>
      <c r="K552" s="85">
        <f t="shared" si="50"/>
        <v>0</v>
      </c>
      <c r="L552" s="85">
        <f t="shared" si="50"/>
        <v>0</v>
      </c>
      <c r="M552" s="85">
        <f t="shared" si="50"/>
        <v>0</v>
      </c>
      <c r="N552" s="85">
        <f t="shared" si="50"/>
        <v>0</v>
      </c>
      <c r="O552" s="85">
        <f t="shared" si="50"/>
        <v>0</v>
      </c>
      <c r="P552" s="85">
        <f t="shared" si="50"/>
        <v>0</v>
      </c>
      <c r="Q552" s="85">
        <f t="shared" si="50"/>
        <v>0</v>
      </c>
      <c r="R552" s="85">
        <f t="shared" si="50"/>
        <v>0</v>
      </c>
      <c r="S552" s="85">
        <f t="shared" si="50"/>
        <v>0</v>
      </c>
      <c r="T552" s="85">
        <f t="shared" si="50"/>
        <v>0</v>
      </c>
      <c r="U552" s="85">
        <f t="shared" si="50"/>
        <v>0</v>
      </c>
      <c r="V552" s="85">
        <f t="shared" si="50"/>
        <v>0</v>
      </c>
      <c r="W552" s="85">
        <f t="shared" si="50"/>
        <v>0</v>
      </c>
      <c r="X552" s="85">
        <f t="shared" si="50"/>
        <v>0</v>
      </c>
      <c r="Y552" s="85">
        <f t="shared" si="50"/>
        <v>0</v>
      </c>
      <c r="Z552" s="274">
        <f t="shared" si="50"/>
        <v>0</v>
      </c>
      <c r="AA552" s="85"/>
      <c r="AB552" s="275">
        <f t="shared" si="45"/>
        <v>0</v>
      </c>
      <c r="AC552" s="85"/>
      <c r="AD552" s="275">
        <f t="shared" si="46"/>
        <v>0</v>
      </c>
      <c r="AE552" s="85"/>
      <c r="AF552" s="275">
        <f t="shared" si="47"/>
        <v>0</v>
      </c>
      <c r="AH552" s="276"/>
    </row>
    <row r="553" spans="4:34" outlineLevel="1">
      <c r="D553" s="83" t="str">
        <f>'Line Items'!D355</f>
        <v>[Rolling Stock Line 19]</v>
      </c>
      <c r="E553" s="84"/>
      <c r="F553" s="150" t="str">
        <f t="shared" si="48"/>
        <v>000 Unit Miles</v>
      </c>
      <c r="G553" s="85">
        <f t="shared" si="50"/>
        <v>0</v>
      </c>
      <c r="H553" s="85">
        <f t="shared" si="50"/>
        <v>0</v>
      </c>
      <c r="I553" s="85">
        <f t="shared" si="50"/>
        <v>0</v>
      </c>
      <c r="J553" s="85">
        <f t="shared" si="50"/>
        <v>0</v>
      </c>
      <c r="K553" s="85">
        <f t="shared" si="50"/>
        <v>0</v>
      </c>
      <c r="L553" s="85">
        <f t="shared" si="50"/>
        <v>0</v>
      </c>
      <c r="M553" s="85">
        <f t="shared" si="50"/>
        <v>0</v>
      </c>
      <c r="N553" s="85">
        <f t="shared" si="50"/>
        <v>0</v>
      </c>
      <c r="O553" s="85">
        <f t="shared" si="50"/>
        <v>0</v>
      </c>
      <c r="P553" s="85">
        <f t="shared" si="50"/>
        <v>0</v>
      </c>
      <c r="Q553" s="85">
        <f t="shared" si="50"/>
        <v>0</v>
      </c>
      <c r="R553" s="85">
        <f t="shared" si="50"/>
        <v>0</v>
      </c>
      <c r="S553" s="85">
        <f t="shared" si="50"/>
        <v>0</v>
      </c>
      <c r="T553" s="85">
        <f t="shared" si="50"/>
        <v>0</v>
      </c>
      <c r="U553" s="85">
        <f t="shared" si="50"/>
        <v>0</v>
      </c>
      <c r="V553" s="85">
        <f t="shared" si="50"/>
        <v>0</v>
      </c>
      <c r="W553" s="85">
        <f t="shared" si="50"/>
        <v>0</v>
      </c>
      <c r="X553" s="85">
        <f t="shared" si="50"/>
        <v>0</v>
      </c>
      <c r="Y553" s="85">
        <f t="shared" si="50"/>
        <v>0</v>
      </c>
      <c r="Z553" s="274">
        <f t="shared" si="50"/>
        <v>0</v>
      </c>
      <c r="AA553" s="85"/>
      <c r="AB553" s="275">
        <f t="shared" si="45"/>
        <v>0</v>
      </c>
      <c r="AC553" s="85"/>
      <c r="AD553" s="275">
        <f t="shared" si="46"/>
        <v>0</v>
      </c>
      <c r="AE553" s="85"/>
      <c r="AF553" s="275">
        <f t="shared" si="47"/>
        <v>0</v>
      </c>
      <c r="AH553" s="276"/>
    </row>
    <row r="554" spans="4:34" outlineLevel="1">
      <c r="D554" s="83" t="str">
        <f>'Line Items'!D356</f>
        <v>[Rolling Stock Line 20]</v>
      </c>
      <c r="E554" s="84"/>
      <c r="F554" s="150" t="str">
        <f t="shared" si="48"/>
        <v>000 Unit Miles</v>
      </c>
      <c r="G554" s="85">
        <f t="shared" si="50"/>
        <v>0</v>
      </c>
      <c r="H554" s="85">
        <f t="shared" si="50"/>
        <v>0</v>
      </c>
      <c r="I554" s="85">
        <f t="shared" si="50"/>
        <v>0</v>
      </c>
      <c r="J554" s="85">
        <f t="shared" si="50"/>
        <v>0</v>
      </c>
      <c r="K554" s="85">
        <f t="shared" si="50"/>
        <v>0</v>
      </c>
      <c r="L554" s="85">
        <f t="shared" si="50"/>
        <v>0</v>
      </c>
      <c r="M554" s="85">
        <f t="shared" si="50"/>
        <v>0</v>
      </c>
      <c r="N554" s="85">
        <f t="shared" si="50"/>
        <v>0</v>
      </c>
      <c r="O554" s="85">
        <f t="shared" si="50"/>
        <v>0</v>
      </c>
      <c r="P554" s="85">
        <f t="shared" si="50"/>
        <v>0</v>
      </c>
      <c r="Q554" s="85">
        <f t="shared" si="50"/>
        <v>0</v>
      </c>
      <c r="R554" s="85">
        <f t="shared" si="50"/>
        <v>0</v>
      </c>
      <c r="S554" s="85">
        <f t="shared" si="50"/>
        <v>0</v>
      </c>
      <c r="T554" s="85">
        <f t="shared" si="50"/>
        <v>0</v>
      </c>
      <c r="U554" s="85">
        <f t="shared" si="50"/>
        <v>0</v>
      </c>
      <c r="V554" s="85">
        <f t="shared" si="50"/>
        <v>0</v>
      </c>
      <c r="W554" s="85">
        <f t="shared" si="50"/>
        <v>0</v>
      </c>
      <c r="X554" s="85">
        <f t="shared" si="50"/>
        <v>0</v>
      </c>
      <c r="Y554" s="85">
        <f t="shared" si="50"/>
        <v>0</v>
      </c>
      <c r="Z554" s="274">
        <f t="shared" si="50"/>
        <v>0</v>
      </c>
      <c r="AA554" s="85"/>
      <c r="AB554" s="275">
        <f t="shared" si="45"/>
        <v>0</v>
      </c>
      <c r="AC554" s="85"/>
      <c r="AD554" s="275">
        <f t="shared" si="46"/>
        <v>0</v>
      </c>
      <c r="AE554" s="85"/>
      <c r="AF554" s="275">
        <f t="shared" si="47"/>
        <v>0</v>
      </c>
      <c r="AH554" s="276"/>
    </row>
    <row r="555" spans="4:34" outlineLevel="1">
      <c r="D555" s="83" t="str">
        <f>'Line Items'!D357</f>
        <v>[Rolling Stock Line 21]</v>
      </c>
      <c r="E555" s="84"/>
      <c r="F555" s="150" t="str">
        <f t="shared" si="48"/>
        <v>000 Unit Miles</v>
      </c>
      <c r="G555" s="85">
        <f t="shared" si="50"/>
        <v>0</v>
      </c>
      <c r="H555" s="85">
        <f t="shared" si="50"/>
        <v>0</v>
      </c>
      <c r="I555" s="85">
        <f t="shared" si="50"/>
        <v>0</v>
      </c>
      <c r="J555" s="85">
        <f t="shared" si="50"/>
        <v>0</v>
      </c>
      <c r="K555" s="85">
        <f t="shared" si="50"/>
        <v>0</v>
      </c>
      <c r="L555" s="85">
        <f t="shared" si="50"/>
        <v>0</v>
      </c>
      <c r="M555" s="85">
        <f t="shared" si="50"/>
        <v>0</v>
      </c>
      <c r="N555" s="85">
        <f t="shared" si="50"/>
        <v>0</v>
      </c>
      <c r="O555" s="85">
        <f t="shared" si="50"/>
        <v>0</v>
      </c>
      <c r="P555" s="85">
        <f t="shared" si="50"/>
        <v>0</v>
      </c>
      <c r="Q555" s="85">
        <f t="shared" si="50"/>
        <v>0</v>
      </c>
      <c r="R555" s="85">
        <f t="shared" si="50"/>
        <v>0</v>
      </c>
      <c r="S555" s="85">
        <f t="shared" si="50"/>
        <v>0</v>
      </c>
      <c r="T555" s="85">
        <f t="shared" si="50"/>
        <v>0</v>
      </c>
      <c r="U555" s="85">
        <f t="shared" si="50"/>
        <v>0</v>
      </c>
      <c r="V555" s="85">
        <f t="shared" si="50"/>
        <v>0</v>
      </c>
      <c r="W555" s="85">
        <f t="shared" si="50"/>
        <v>0</v>
      </c>
      <c r="X555" s="85">
        <f t="shared" si="50"/>
        <v>0</v>
      </c>
      <c r="Y555" s="85">
        <f t="shared" si="50"/>
        <v>0</v>
      </c>
      <c r="Z555" s="274">
        <f t="shared" si="50"/>
        <v>0</v>
      </c>
      <c r="AA555" s="85"/>
      <c r="AB555" s="275">
        <f t="shared" si="45"/>
        <v>0</v>
      </c>
      <c r="AC555" s="85"/>
      <c r="AD555" s="275">
        <f t="shared" si="46"/>
        <v>0</v>
      </c>
      <c r="AE555" s="85"/>
      <c r="AF555" s="275">
        <f t="shared" si="47"/>
        <v>0</v>
      </c>
      <c r="AH555" s="276"/>
    </row>
    <row r="556" spans="4:34" outlineLevel="1">
      <c r="D556" s="83" t="str">
        <f>'Line Items'!D358</f>
        <v>[Rolling Stock Line 22]</v>
      </c>
      <c r="E556" s="84"/>
      <c r="F556" s="150" t="str">
        <f t="shared" si="48"/>
        <v>000 Unit Miles</v>
      </c>
      <c r="G556" s="85">
        <f t="shared" si="50"/>
        <v>0</v>
      </c>
      <c r="H556" s="85">
        <f t="shared" si="50"/>
        <v>0</v>
      </c>
      <c r="I556" s="85">
        <f t="shared" si="50"/>
        <v>0</v>
      </c>
      <c r="J556" s="85">
        <f t="shared" si="50"/>
        <v>0</v>
      </c>
      <c r="K556" s="85">
        <f t="shared" si="50"/>
        <v>0</v>
      </c>
      <c r="L556" s="85">
        <f t="shared" si="50"/>
        <v>0</v>
      </c>
      <c r="M556" s="85">
        <f t="shared" si="50"/>
        <v>0</v>
      </c>
      <c r="N556" s="85">
        <f t="shared" si="50"/>
        <v>0</v>
      </c>
      <c r="O556" s="85">
        <f t="shared" si="50"/>
        <v>0</v>
      </c>
      <c r="P556" s="85">
        <f t="shared" si="50"/>
        <v>0</v>
      </c>
      <c r="Q556" s="85">
        <f t="shared" si="50"/>
        <v>0</v>
      </c>
      <c r="R556" s="85">
        <f t="shared" si="50"/>
        <v>0</v>
      </c>
      <c r="S556" s="85">
        <f t="shared" si="50"/>
        <v>0</v>
      </c>
      <c r="T556" s="85">
        <f t="shared" si="50"/>
        <v>0</v>
      </c>
      <c r="U556" s="85">
        <f t="shared" si="50"/>
        <v>0</v>
      </c>
      <c r="V556" s="85">
        <f t="shared" si="50"/>
        <v>0</v>
      </c>
      <c r="W556" s="85">
        <f t="shared" si="50"/>
        <v>0</v>
      </c>
      <c r="X556" s="85">
        <f t="shared" si="50"/>
        <v>0</v>
      </c>
      <c r="Y556" s="85">
        <f t="shared" si="50"/>
        <v>0</v>
      </c>
      <c r="Z556" s="274">
        <f t="shared" si="50"/>
        <v>0</v>
      </c>
      <c r="AA556" s="85"/>
      <c r="AB556" s="275">
        <f t="shared" si="45"/>
        <v>0</v>
      </c>
      <c r="AC556" s="85"/>
      <c r="AD556" s="275">
        <f t="shared" si="46"/>
        <v>0</v>
      </c>
      <c r="AE556" s="85"/>
      <c r="AF556" s="275">
        <f t="shared" si="47"/>
        <v>0</v>
      </c>
      <c r="AH556" s="276"/>
    </row>
    <row r="557" spans="4:34" outlineLevel="1">
      <c r="D557" s="83" t="str">
        <f>'Line Items'!D359</f>
        <v>[Rolling Stock Line 23]</v>
      </c>
      <c r="E557" s="84"/>
      <c r="F557" s="150" t="str">
        <f t="shared" si="48"/>
        <v>000 Unit Miles</v>
      </c>
      <c r="G557" s="85">
        <f t="shared" si="50"/>
        <v>0</v>
      </c>
      <c r="H557" s="85">
        <f t="shared" si="50"/>
        <v>0</v>
      </c>
      <c r="I557" s="85">
        <f t="shared" si="50"/>
        <v>0</v>
      </c>
      <c r="J557" s="85">
        <f t="shared" si="50"/>
        <v>0</v>
      </c>
      <c r="K557" s="85">
        <f t="shared" si="50"/>
        <v>0</v>
      </c>
      <c r="L557" s="85">
        <f t="shared" si="50"/>
        <v>0</v>
      </c>
      <c r="M557" s="85">
        <f t="shared" si="50"/>
        <v>0</v>
      </c>
      <c r="N557" s="85">
        <f t="shared" si="50"/>
        <v>0</v>
      </c>
      <c r="O557" s="85">
        <f t="shared" si="50"/>
        <v>0</v>
      </c>
      <c r="P557" s="85">
        <f t="shared" si="50"/>
        <v>0</v>
      </c>
      <c r="Q557" s="85">
        <f t="shared" si="50"/>
        <v>0</v>
      </c>
      <c r="R557" s="85">
        <f t="shared" si="50"/>
        <v>0</v>
      </c>
      <c r="S557" s="85">
        <f t="shared" si="50"/>
        <v>0</v>
      </c>
      <c r="T557" s="85">
        <f t="shared" si="50"/>
        <v>0</v>
      </c>
      <c r="U557" s="85">
        <f t="shared" si="50"/>
        <v>0</v>
      </c>
      <c r="V557" s="85">
        <f t="shared" si="50"/>
        <v>0</v>
      </c>
      <c r="W557" s="85">
        <f t="shared" si="50"/>
        <v>0</v>
      </c>
      <c r="X557" s="85">
        <f t="shared" si="50"/>
        <v>0</v>
      </c>
      <c r="Y557" s="85">
        <f t="shared" si="50"/>
        <v>0</v>
      </c>
      <c r="Z557" s="274">
        <f t="shared" si="50"/>
        <v>0</v>
      </c>
      <c r="AA557" s="85"/>
      <c r="AB557" s="275">
        <f t="shared" si="45"/>
        <v>0</v>
      </c>
      <c r="AC557" s="85"/>
      <c r="AD557" s="275">
        <f t="shared" si="46"/>
        <v>0</v>
      </c>
      <c r="AE557" s="85"/>
      <c r="AF557" s="275">
        <f t="shared" si="47"/>
        <v>0</v>
      </c>
      <c r="AH557" s="276"/>
    </row>
    <row r="558" spans="4:34" outlineLevel="1">
      <c r="D558" s="83" t="str">
        <f>'Line Items'!D360</f>
        <v>[Rolling Stock Line 24]</v>
      </c>
      <c r="E558" s="84"/>
      <c r="F558" s="150" t="str">
        <f t="shared" si="48"/>
        <v>000 Unit Miles</v>
      </c>
      <c r="G558" s="85">
        <f t="shared" si="50"/>
        <v>0</v>
      </c>
      <c r="H558" s="85">
        <f t="shared" si="50"/>
        <v>0</v>
      </c>
      <c r="I558" s="85">
        <f t="shared" si="50"/>
        <v>0</v>
      </c>
      <c r="J558" s="85">
        <f t="shared" si="50"/>
        <v>0</v>
      </c>
      <c r="K558" s="85">
        <f t="shared" si="50"/>
        <v>0</v>
      </c>
      <c r="L558" s="85">
        <f t="shared" si="50"/>
        <v>0</v>
      </c>
      <c r="M558" s="85">
        <f t="shared" si="50"/>
        <v>0</v>
      </c>
      <c r="N558" s="85">
        <f t="shared" si="50"/>
        <v>0</v>
      </c>
      <c r="O558" s="85">
        <f t="shared" si="50"/>
        <v>0</v>
      </c>
      <c r="P558" s="85">
        <f t="shared" si="50"/>
        <v>0</v>
      </c>
      <c r="Q558" s="85">
        <f t="shared" si="50"/>
        <v>0</v>
      </c>
      <c r="R558" s="85">
        <f t="shared" si="50"/>
        <v>0</v>
      </c>
      <c r="S558" s="85">
        <f t="shared" si="50"/>
        <v>0</v>
      </c>
      <c r="T558" s="85">
        <f t="shared" si="50"/>
        <v>0</v>
      </c>
      <c r="U558" s="85">
        <f t="shared" si="50"/>
        <v>0</v>
      </c>
      <c r="V558" s="85">
        <f t="shared" si="50"/>
        <v>0</v>
      </c>
      <c r="W558" s="85">
        <f t="shared" si="50"/>
        <v>0</v>
      </c>
      <c r="X558" s="85">
        <f t="shared" si="50"/>
        <v>0</v>
      </c>
      <c r="Y558" s="85">
        <f t="shared" si="50"/>
        <v>0</v>
      </c>
      <c r="Z558" s="274">
        <f t="shared" si="50"/>
        <v>0</v>
      </c>
      <c r="AA558" s="85"/>
      <c r="AB558" s="275">
        <f t="shared" si="45"/>
        <v>0</v>
      </c>
      <c r="AC558" s="85"/>
      <c r="AD558" s="275">
        <f t="shared" si="46"/>
        <v>0</v>
      </c>
      <c r="AE558" s="85"/>
      <c r="AF558" s="275">
        <f t="shared" si="47"/>
        <v>0</v>
      </c>
      <c r="AH558" s="276"/>
    </row>
    <row r="559" spans="4:34" outlineLevel="1">
      <c r="D559" s="83" t="str">
        <f>'Line Items'!D361</f>
        <v>[Rolling Stock Line 25]</v>
      </c>
      <c r="E559" s="84"/>
      <c r="F559" s="150" t="str">
        <f t="shared" si="48"/>
        <v>000 Unit Miles</v>
      </c>
      <c r="G559" s="85">
        <f t="shared" si="50"/>
        <v>0</v>
      </c>
      <c r="H559" s="85">
        <f t="shared" si="50"/>
        <v>0</v>
      </c>
      <c r="I559" s="85">
        <f t="shared" si="50"/>
        <v>0</v>
      </c>
      <c r="J559" s="85">
        <f t="shared" si="50"/>
        <v>0</v>
      </c>
      <c r="K559" s="85">
        <f t="shared" si="50"/>
        <v>0</v>
      </c>
      <c r="L559" s="85">
        <f t="shared" si="50"/>
        <v>0</v>
      </c>
      <c r="M559" s="85">
        <f t="shared" si="50"/>
        <v>0</v>
      </c>
      <c r="N559" s="85">
        <f t="shared" si="50"/>
        <v>0</v>
      </c>
      <c r="O559" s="85">
        <f t="shared" si="50"/>
        <v>0</v>
      </c>
      <c r="P559" s="85">
        <f t="shared" si="50"/>
        <v>0</v>
      </c>
      <c r="Q559" s="85">
        <f t="shared" si="50"/>
        <v>0</v>
      </c>
      <c r="R559" s="85">
        <f t="shared" si="50"/>
        <v>0</v>
      </c>
      <c r="S559" s="85">
        <f t="shared" si="50"/>
        <v>0</v>
      </c>
      <c r="T559" s="85">
        <f t="shared" si="50"/>
        <v>0</v>
      </c>
      <c r="U559" s="85">
        <f t="shared" si="50"/>
        <v>0</v>
      </c>
      <c r="V559" s="85">
        <f t="shared" si="50"/>
        <v>0</v>
      </c>
      <c r="W559" s="85">
        <f t="shared" si="50"/>
        <v>0</v>
      </c>
      <c r="X559" s="85">
        <f t="shared" si="50"/>
        <v>0</v>
      </c>
      <c r="Y559" s="85">
        <f t="shared" si="50"/>
        <v>0</v>
      </c>
      <c r="Z559" s="274">
        <f t="shared" si="50"/>
        <v>0</v>
      </c>
      <c r="AA559" s="85"/>
      <c r="AB559" s="275">
        <f t="shared" si="45"/>
        <v>0</v>
      </c>
      <c r="AC559" s="85"/>
      <c r="AD559" s="275">
        <f t="shared" si="46"/>
        <v>0</v>
      </c>
      <c r="AE559" s="85"/>
      <c r="AF559" s="275">
        <f t="shared" si="47"/>
        <v>0</v>
      </c>
      <c r="AH559" s="276"/>
    </row>
    <row r="560" spans="4:34" outlineLevel="1">
      <c r="D560" s="83" t="str">
        <f>'Line Items'!D362</f>
        <v>[Rolling Stock Line 26]</v>
      </c>
      <c r="E560" s="84"/>
      <c r="F560" s="150" t="str">
        <f t="shared" si="48"/>
        <v>000 Unit Miles</v>
      </c>
      <c r="G560" s="85">
        <f t="shared" si="50"/>
        <v>0</v>
      </c>
      <c r="H560" s="85">
        <f t="shared" si="50"/>
        <v>0</v>
      </c>
      <c r="I560" s="85">
        <f t="shared" si="50"/>
        <v>0</v>
      </c>
      <c r="J560" s="85">
        <f t="shared" si="50"/>
        <v>0</v>
      </c>
      <c r="K560" s="85">
        <f t="shared" si="50"/>
        <v>0</v>
      </c>
      <c r="L560" s="85">
        <f t="shared" si="50"/>
        <v>0</v>
      </c>
      <c r="M560" s="85">
        <f t="shared" si="50"/>
        <v>0</v>
      </c>
      <c r="N560" s="85">
        <f t="shared" si="50"/>
        <v>0</v>
      </c>
      <c r="O560" s="85">
        <f t="shared" si="50"/>
        <v>0</v>
      </c>
      <c r="P560" s="85">
        <f t="shared" si="50"/>
        <v>0</v>
      </c>
      <c r="Q560" s="85">
        <f t="shared" si="50"/>
        <v>0</v>
      </c>
      <c r="R560" s="85">
        <f t="shared" si="50"/>
        <v>0</v>
      </c>
      <c r="S560" s="85">
        <f t="shared" si="50"/>
        <v>0</v>
      </c>
      <c r="T560" s="85">
        <f t="shared" si="50"/>
        <v>0</v>
      </c>
      <c r="U560" s="85">
        <f t="shared" si="50"/>
        <v>0</v>
      </c>
      <c r="V560" s="85">
        <f t="shared" ref="V560:Z560" si="51">SUM(V340,V450)</f>
        <v>0</v>
      </c>
      <c r="W560" s="85">
        <f t="shared" si="51"/>
        <v>0</v>
      </c>
      <c r="X560" s="85">
        <f t="shared" si="51"/>
        <v>0</v>
      </c>
      <c r="Y560" s="85">
        <f t="shared" si="51"/>
        <v>0</v>
      </c>
      <c r="Z560" s="274">
        <f t="shared" si="51"/>
        <v>0</v>
      </c>
      <c r="AA560" s="85"/>
      <c r="AB560" s="275">
        <f t="shared" si="45"/>
        <v>0</v>
      </c>
      <c r="AC560" s="85"/>
      <c r="AD560" s="275">
        <f t="shared" si="46"/>
        <v>0</v>
      </c>
      <c r="AE560" s="85"/>
      <c r="AF560" s="275">
        <f t="shared" si="47"/>
        <v>0</v>
      </c>
      <c r="AH560" s="276"/>
    </row>
    <row r="561" spans="3:34" outlineLevel="1">
      <c r="D561" s="83" t="str">
        <f>'Line Items'!D363</f>
        <v>[Rolling Stock Line 27]</v>
      </c>
      <c r="E561" s="84"/>
      <c r="F561" s="150" t="str">
        <f t="shared" si="48"/>
        <v>000 Unit Miles</v>
      </c>
      <c r="G561" s="85">
        <f t="shared" ref="G561:Z566" si="52">SUM(G341,G451)</f>
        <v>0</v>
      </c>
      <c r="H561" s="85">
        <f t="shared" si="52"/>
        <v>0</v>
      </c>
      <c r="I561" s="85">
        <f t="shared" si="52"/>
        <v>0</v>
      </c>
      <c r="J561" s="85">
        <f t="shared" si="52"/>
        <v>0</v>
      </c>
      <c r="K561" s="85">
        <f t="shared" si="52"/>
        <v>0</v>
      </c>
      <c r="L561" s="85">
        <f t="shared" si="52"/>
        <v>0</v>
      </c>
      <c r="M561" s="85">
        <f t="shared" si="52"/>
        <v>0</v>
      </c>
      <c r="N561" s="85">
        <f t="shared" si="52"/>
        <v>0</v>
      </c>
      <c r="O561" s="85">
        <f t="shared" si="52"/>
        <v>0</v>
      </c>
      <c r="P561" s="85">
        <f t="shared" si="52"/>
        <v>0</v>
      </c>
      <c r="Q561" s="85">
        <f t="shared" si="52"/>
        <v>0</v>
      </c>
      <c r="R561" s="85">
        <f t="shared" si="52"/>
        <v>0</v>
      </c>
      <c r="S561" s="85">
        <f t="shared" si="52"/>
        <v>0</v>
      </c>
      <c r="T561" s="85">
        <f t="shared" si="52"/>
        <v>0</v>
      </c>
      <c r="U561" s="85">
        <f t="shared" si="52"/>
        <v>0</v>
      </c>
      <c r="V561" s="85">
        <f t="shared" si="52"/>
        <v>0</v>
      </c>
      <c r="W561" s="85">
        <f t="shared" si="52"/>
        <v>0</v>
      </c>
      <c r="X561" s="85">
        <f t="shared" si="52"/>
        <v>0</v>
      </c>
      <c r="Y561" s="85">
        <f t="shared" si="52"/>
        <v>0</v>
      </c>
      <c r="Z561" s="274">
        <f t="shared" si="52"/>
        <v>0</v>
      </c>
      <c r="AA561" s="85"/>
      <c r="AB561" s="275">
        <f t="shared" si="45"/>
        <v>0</v>
      </c>
      <c r="AC561" s="85"/>
      <c r="AD561" s="275">
        <f t="shared" si="46"/>
        <v>0</v>
      </c>
      <c r="AE561" s="85"/>
      <c r="AF561" s="275">
        <f t="shared" si="47"/>
        <v>0</v>
      </c>
      <c r="AH561" s="276"/>
    </row>
    <row r="562" spans="3:34" outlineLevel="1">
      <c r="D562" s="83" t="str">
        <f>'Line Items'!D364</f>
        <v>[Rolling Stock Line 28]</v>
      </c>
      <c r="E562" s="84"/>
      <c r="F562" s="150" t="str">
        <f t="shared" si="48"/>
        <v>000 Unit Miles</v>
      </c>
      <c r="G562" s="85">
        <f t="shared" si="52"/>
        <v>0</v>
      </c>
      <c r="H562" s="85">
        <f t="shared" si="52"/>
        <v>0</v>
      </c>
      <c r="I562" s="85">
        <f t="shared" si="52"/>
        <v>0</v>
      </c>
      <c r="J562" s="85">
        <f t="shared" si="52"/>
        <v>0</v>
      </c>
      <c r="K562" s="85">
        <f t="shared" si="52"/>
        <v>0</v>
      </c>
      <c r="L562" s="85">
        <f t="shared" si="52"/>
        <v>0</v>
      </c>
      <c r="M562" s="85">
        <f t="shared" si="52"/>
        <v>0</v>
      </c>
      <c r="N562" s="85">
        <f t="shared" si="52"/>
        <v>0</v>
      </c>
      <c r="O562" s="85">
        <f t="shared" si="52"/>
        <v>0</v>
      </c>
      <c r="P562" s="85">
        <f t="shared" si="52"/>
        <v>0</v>
      </c>
      <c r="Q562" s="85">
        <f t="shared" si="52"/>
        <v>0</v>
      </c>
      <c r="R562" s="85">
        <f t="shared" si="52"/>
        <v>0</v>
      </c>
      <c r="S562" s="85">
        <f t="shared" si="52"/>
        <v>0</v>
      </c>
      <c r="T562" s="85">
        <f t="shared" si="52"/>
        <v>0</v>
      </c>
      <c r="U562" s="85">
        <f t="shared" si="52"/>
        <v>0</v>
      </c>
      <c r="V562" s="85">
        <f t="shared" si="52"/>
        <v>0</v>
      </c>
      <c r="W562" s="85">
        <f t="shared" si="52"/>
        <v>0</v>
      </c>
      <c r="X562" s="85">
        <f t="shared" si="52"/>
        <v>0</v>
      </c>
      <c r="Y562" s="85">
        <f t="shared" si="52"/>
        <v>0</v>
      </c>
      <c r="Z562" s="274">
        <f t="shared" si="52"/>
        <v>0</v>
      </c>
      <c r="AA562" s="85"/>
      <c r="AB562" s="275">
        <f t="shared" si="45"/>
        <v>0</v>
      </c>
      <c r="AC562" s="85"/>
      <c r="AD562" s="275">
        <f t="shared" si="46"/>
        <v>0</v>
      </c>
      <c r="AE562" s="85"/>
      <c r="AF562" s="275">
        <f t="shared" si="47"/>
        <v>0</v>
      </c>
      <c r="AH562" s="276"/>
    </row>
    <row r="563" spans="3:34" outlineLevel="1">
      <c r="D563" s="83" t="str">
        <f>'Line Items'!D365</f>
        <v>[Rolling Stock Line 29]</v>
      </c>
      <c r="E563" s="84"/>
      <c r="F563" s="150" t="str">
        <f t="shared" si="48"/>
        <v>000 Unit Miles</v>
      </c>
      <c r="G563" s="85">
        <f t="shared" si="52"/>
        <v>0</v>
      </c>
      <c r="H563" s="85">
        <f t="shared" si="52"/>
        <v>0</v>
      </c>
      <c r="I563" s="85">
        <f t="shared" si="52"/>
        <v>0</v>
      </c>
      <c r="J563" s="85">
        <f t="shared" si="52"/>
        <v>0</v>
      </c>
      <c r="K563" s="85">
        <f t="shared" si="52"/>
        <v>0</v>
      </c>
      <c r="L563" s="85">
        <f t="shared" si="52"/>
        <v>0</v>
      </c>
      <c r="M563" s="85">
        <f t="shared" si="52"/>
        <v>0</v>
      </c>
      <c r="N563" s="85">
        <f t="shared" si="52"/>
        <v>0</v>
      </c>
      <c r="O563" s="85">
        <f t="shared" si="52"/>
        <v>0</v>
      </c>
      <c r="P563" s="85">
        <f t="shared" si="52"/>
        <v>0</v>
      </c>
      <c r="Q563" s="85">
        <f t="shared" si="52"/>
        <v>0</v>
      </c>
      <c r="R563" s="85">
        <f t="shared" si="52"/>
        <v>0</v>
      </c>
      <c r="S563" s="85">
        <f t="shared" si="52"/>
        <v>0</v>
      </c>
      <c r="T563" s="85">
        <f t="shared" si="52"/>
        <v>0</v>
      </c>
      <c r="U563" s="85">
        <f t="shared" si="52"/>
        <v>0</v>
      </c>
      <c r="V563" s="85">
        <f t="shared" si="52"/>
        <v>0</v>
      </c>
      <c r="W563" s="85">
        <f t="shared" si="52"/>
        <v>0</v>
      </c>
      <c r="X563" s="85">
        <f t="shared" si="52"/>
        <v>0</v>
      </c>
      <c r="Y563" s="85">
        <f t="shared" si="52"/>
        <v>0</v>
      </c>
      <c r="Z563" s="274">
        <f t="shared" si="52"/>
        <v>0</v>
      </c>
      <c r="AA563" s="85"/>
      <c r="AB563" s="275">
        <f t="shared" si="45"/>
        <v>0</v>
      </c>
      <c r="AC563" s="85"/>
      <c r="AD563" s="275">
        <f t="shared" si="46"/>
        <v>0</v>
      </c>
      <c r="AE563" s="85"/>
      <c r="AF563" s="275">
        <f t="shared" si="47"/>
        <v>0</v>
      </c>
      <c r="AH563" s="276"/>
    </row>
    <row r="564" spans="3:34" outlineLevel="1">
      <c r="D564" s="83" t="str">
        <f>'Line Items'!D366</f>
        <v>[Rolling Stock Line 30]</v>
      </c>
      <c r="E564" s="84"/>
      <c r="F564" s="150" t="str">
        <f t="shared" si="48"/>
        <v>000 Unit Miles</v>
      </c>
      <c r="G564" s="85">
        <f t="shared" si="52"/>
        <v>0</v>
      </c>
      <c r="H564" s="85">
        <f t="shared" si="52"/>
        <v>0</v>
      </c>
      <c r="I564" s="85">
        <f t="shared" si="52"/>
        <v>0</v>
      </c>
      <c r="J564" s="85">
        <f t="shared" si="52"/>
        <v>0</v>
      </c>
      <c r="K564" s="85">
        <f t="shared" si="52"/>
        <v>0</v>
      </c>
      <c r="L564" s="85">
        <f t="shared" si="52"/>
        <v>0</v>
      </c>
      <c r="M564" s="85">
        <f t="shared" si="52"/>
        <v>0</v>
      </c>
      <c r="N564" s="85">
        <f t="shared" si="52"/>
        <v>0</v>
      </c>
      <c r="O564" s="85">
        <f t="shared" si="52"/>
        <v>0</v>
      </c>
      <c r="P564" s="85">
        <f t="shared" si="52"/>
        <v>0</v>
      </c>
      <c r="Q564" s="85">
        <f t="shared" si="52"/>
        <v>0</v>
      </c>
      <c r="R564" s="85">
        <f t="shared" si="52"/>
        <v>0</v>
      </c>
      <c r="S564" s="85">
        <f t="shared" si="52"/>
        <v>0</v>
      </c>
      <c r="T564" s="85">
        <f t="shared" si="52"/>
        <v>0</v>
      </c>
      <c r="U564" s="85">
        <f t="shared" si="52"/>
        <v>0</v>
      </c>
      <c r="V564" s="85">
        <f t="shared" si="52"/>
        <v>0</v>
      </c>
      <c r="W564" s="85">
        <f t="shared" si="52"/>
        <v>0</v>
      </c>
      <c r="X564" s="85">
        <f t="shared" si="52"/>
        <v>0</v>
      </c>
      <c r="Y564" s="85">
        <f t="shared" si="52"/>
        <v>0</v>
      </c>
      <c r="Z564" s="274">
        <f t="shared" si="52"/>
        <v>0</v>
      </c>
      <c r="AA564" s="85"/>
      <c r="AB564" s="275">
        <f t="shared" si="45"/>
        <v>0</v>
      </c>
      <c r="AC564" s="85"/>
      <c r="AD564" s="275">
        <f t="shared" si="46"/>
        <v>0</v>
      </c>
      <c r="AE564" s="85"/>
      <c r="AF564" s="275">
        <f t="shared" si="47"/>
        <v>0</v>
      </c>
      <c r="AH564" s="276"/>
    </row>
    <row r="565" spans="3:34" outlineLevel="1">
      <c r="D565" s="83" t="str">
        <f>'Line Items'!D367</f>
        <v>[Rolling Stock Line 31]</v>
      </c>
      <c r="E565" s="84"/>
      <c r="F565" s="150" t="str">
        <f t="shared" si="48"/>
        <v>000 Unit Miles</v>
      </c>
      <c r="G565" s="85">
        <f t="shared" si="52"/>
        <v>0</v>
      </c>
      <c r="H565" s="85">
        <f t="shared" si="52"/>
        <v>0</v>
      </c>
      <c r="I565" s="85">
        <f t="shared" si="52"/>
        <v>0</v>
      </c>
      <c r="J565" s="85">
        <f t="shared" si="52"/>
        <v>0</v>
      </c>
      <c r="K565" s="85">
        <f t="shared" si="52"/>
        <v>0</v>
      </c>
      <c r="L565" s="85">
        <f t="shared" si="52"/>
        <v>0</v>
      </c>
      <c r="M565" s="85">
        <f t="shared" si="52"/>
        <v>0</v>
      </c>
      <c r="N565" s="85">
        <f t="shared" si="52"/>
        <v>0</v>
      </c>
      <c r="O565" s="85">
        <f t="shared" si="52"/>
        <v>0</v>
      </c>
      <c r="P565" s="85">
        <f t="shared" si="52"/>
        <v>0</v>
      </c>
      <c r="Q565" s="85">
        <f t="shared" si="52"/>
        <v>0</v>
      </c>
      <c r="R565" s="85">
        <f t="shared" si="52"/>
        <v>0</v>
      </c>
      <c r="S565" s="85">
        <f t="shared" si="52"/>
        <v>0</v>
      </c>
      <c r="T565" s="85">
        <f t="shared" si="52"/>
        <v>0</v>
      </c>
      <c r="U565" s="85">
        <f t="shared" si="52"/>
        <v>0</v>
      </c>
      <c r="V565" s="85">
        <f t="shared" si="52"/>
        <v>0</v>
      </c>
      <c r="W565" s="85">
        <f t="shared" si="52"/>
        <v>0</v>
      </c>
      <c r="X565" s="85">
        <f t="shared" si="52"/>
        <v>0</v>
      </c>
      <c r="Y565" s="85">
        <f t="shared" si="52"/>
        <v>0</v>
      </c>
      <c r="Z565" s="274">
        <f t="shared" si="52"/>
        <v>0</v>
      </c>
      <c r="AA565" s="85"/>
      <c r="AB565" s="275">
        <f t="shared" si="45"/>
        <v>0</v>
      </c>
      <c r="AC565" s="85"/>
      <c r="AD565" s="275">
        <f t="shared" si="46"/>
        <v>0</v>
      </c>
      <c r="AE565" s="85"/>
      <c r="AF565" s="275">
        <f t="shared" si="47"/>
        <v>0</v>
      </c>
      <c r="AH565" s="276"/>
    </row>
    <row r="566" spans="3:34" outlineLevel="1">
      <c r="D566" s="108" t="str">
        <f>'Line Items'!D368</f>
        <v>[Rolling Stock Line 32]</v>
      </c>
      <c r="E566" s="110"/>
      <c r="F566" s="164" t="str">
        <f t="shared" si="48"/>
        <v>000 Unit Miles</v>
      </c>
      <c r="G566" s="96">
        <f t="shared" si="52"/>
        <v>0</v>
      </c>
      <c r="H566" s="96">
        <f t="shared" si="52"/>
        <v>0</v>
      </c>
      <c r="I566" s="96">
        <f t="shared" si="52"/>
        <v>0</v>
      </c>
      <c r="J566" s="96">
        <f t="shared" si="52"/>
        <v>0</v>
      </c>
      <c r="K566" s="96">
        <f t="shared" si="52"/>
        <v>0</v>
      </c>
      <c r="L566" s="96">
        <f t="shared" si="52"/>
        <v>0</v>
      </c>
      <c r="M566" s="96">
        <f t="shared" si="52"/>
        <v>0</v>
      </c>
      <c r="N566" s="96">
        <f t="shared" si="52"/>
        <v>0</v>
      </c>
      <c r="O566" s="96">
        <f t="shared" si="52"/>
        <v>0</v>
      </c>
      <c r="P566" s="96">
        <f t="shared" si="52"/>
        <v>0</v>
      </c>
      <c r="Q566" s="96">
        <f t="shared" si="52"/>
        <v>0</v>
      </c>
      <c r="R566" s="96">
        <f t="shared" si="52"/>
        <v>0</v>
      </c>
      <c r="S566" s="96">
        <f t="shared" si="52"/>
        <v>0</v>
      </c>
      <c r="T566" s="96">
        <f t="shared" si="52"/>
        <v>0</v>
      </c>
      <c r="U566" s="96">
        <f t="shared" si="52"/>
        <v>0</v>
      </c>
      <c r="V566" s="96">
        <f t="shared" si="52"/>
        <v>0</v>
      </c>
      <c r="W566" s="96">
        <f t="shared" si="52"/>
        <v>0</v>
      </c>
      <c r="X566" s="96">
        <f t="shared" si="52"/>
        <v>0</v>
      </c>
      <c r="Y566" s="96">
        <f t="shared" si="52"/>
        <v>0</v>
      </c>
      <c r="Z566" s="277">
        <f t="shared" si="52"/>
        <v>0</v>
      </c>
      <c r="AA566" s="85"/>
      <c r="AB566" s="278">
        <f t="shared" si="45"/>
        <v>0</v>
      </c>
      <c r="AC566" s="85"/>
      <c r="AD566" s="278">
        <f t="shared" si="46"/>
        <v>0</v>
      </c>
      <c r="AE566" s="85"/>
      <c r="AF566" s="278">
        <f t="shared" si="47"/>
        <v>0</v>
      </c>
      <c r="AH566" s="279"/>
    </row>
    <row r="567" spans="3:34" outlineLevel="1">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row>
    <row r="568" spans="3:34" outlineLevel="1">
      <c r="D568" s="262" t="str">
        <f>"Total "&amp;C534</f>
        <v>Total Total Unit Mileage</v>
      </c>
      <c r="E568" s="263"/>
      <c r="F568" s="264" t="str">
        <f>F566</f>
        <v>000 Unit Miles</v>
      </c>
      <c r="G568" s="265">
        <f t="shared" ref="G568:Z568" si="53">SUM(G535:G566)</f>
        <v>0</v>
      </c>
      <c r="H568" s="265">
        <f t="shared" si="53"/>
        <v>0</v>
      </c>
      <c r="I568" s="265">
        <f t="shared" si="53"/>
        <v>0</v>
      </c>
      <c r="J568" s="265">
        <f t="shared" si="53"/>
        <v>0</v>
      </c>
      <c r="K568" s="265">
        <f t="shared" si="53"/>
        <v>0</v>
      </c>
      <c r="L568" s="265">
        <f t="shared" si="53"/>
        <v>0</v>
      </c>
      <c r="M568" s="265">
        <f t="shared" si="53"/>
        <v>0</v>
      </c>
      <c r="N568" s="265">
        <f t="shared" si="53"/>
        <v>0</v>
      </c>
      <c r="O568" s="265">
        <f t="shared" si="53"/>
        <v>0</v>
      </c>
      <c r="P568" s="265">
        <f t="shared" si="53"/>
        <v>0</v>
      </c>
      <c r="Q568" s="265">
        <f t="shared" si="53"/>
        <v>0</v>
      </c>
      <c r="R568" s="265">
        <f t="shared" si="53"/>
        <v>0</v>
      </c>
      <c r="S568" s="265">
        <f t="shared" si="53"/>
        <v>0</v>
      </c>
      <c r="T568" s="265">
        <f t="shared" si="53"/>
        <v>0</v>
      </c>
      <c r="U568" s="265">
        <f t="shared" si="53"/>
        <v>0</v>
      </c>
      <c r="V568" s="265">
        <f t="shared" si="53"/>
        <v>0</v>
      </c>
      <c r="W568" s="265">
        <f t="shared" si="53"/>
        <v>0</v>
      </c>
      <c r="X568" s="265">
        <f t="shared" si="53"/>
        <v>0</v>
      </c>
      <c r="Y568" s="265">
        <f t="shared" si="53"/>
        <v>0</v>
      </c>
      <c r="Z568" s="266">
        <f t="shared" si="53"/>
        <v>0</v>
      </c>
      <c r="AA568" s="85"/>
      <c r="AB568" s="267">
        <f>SUM(AB535:AB566)</f>
        <v>0</v>
      </c>
      <c r="AC568" s="85"/>
      <c r="AD568" s="267">
        <f>SUM(AD535:AD566)</f>
        <v>0</v>
      </c>
      <c r="AE568" s="85"/>
      <c r="AF568" s="267">
        <f>SUM(AF535:AF566)</f>
        <v>0</v>
      </c>
      <c r="AH568" s="268"/>
    </row>
    <row r="569" spans="3:34" outlineLevel="1">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row>
    <row r="570" spans="3:34" outlineLevel="1">
      <c r="C570" s="204" t="s">
        <v>963</v>
      </c>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row>
    <row r="571" spans="3:34" outlineLevel="1">
      <c r="D571" s="235" t="str">
        <f>'Line Items'!D337</f>
        <v>Class 450 (Desiros - Suburban)</v>
      </c>
      <c r="E571" s="251"/>
      <c r="F571" s="252" t="s">
        <v>955</v>
      </c>
      <c r="G571" s="270">
        <f t="shared" ref="G571:Z583" si="54">SUM(G351,G461)</f>
        <v>0</v>
      </c>
      <c r="H571" s="270">
        <f t="shared" si="54"/>
        <v>0</v>
      </c>
      <c r="I571" s="270">
        <f t="shared" si="54"/>
        <v>0</v>
      </c>
      <c r="J571" s="270">
        <f t="shared" si="54"/>
        <v>0</v>
      </c>
      <c r="K571" s="270">
        <f t="shared" si="54"/>
        <v>0</v>
      </c>
      <c r="L571" s="270">
        <f t="shared" si="54"/>
        <v>0</v>
      </c>
      <c r="M571" s="270">
        <f t="shared" si="54"/>
        <v>0</v>
      </c>
      <c r="N571" s="270">
        <f t="shared" si="54"/>
        <v>0</v>
      </c>
      <c r="O571" s="270">
        <f t="shared" si="54"/>
        <v>0</v>
      </c>
      <c r="P571" s="270">
        <f t="shared" si="54"/>
        <v>0</v>
      </c>
      <c r="Q571" s="270">
        <f t="shared" si="54"/>
        <v>0</v>
      </c>
      <c r="R571" s="270">
        <f t="shared" si="54"/>
        <v>0</v>
      </c>
      <c r="S571" s="270">
        <f t="shared" si="54"/>
        <v>0</v>
      </c>
      <c r="T571" s="270">
        <f t="shared" si="54"/>
        <v>0</v>
      </c>
      <c r="U571" s="270">
        <f t="shared" si="54"/>
        <v>0</v>
      </c>
      <c r="V571" s="270">
        <f t="shared" si="54"/>
        <v>0</v>
      </c>
      <c r="W571" s="270">
        <f t="shared" si="54"/>
        <v>0</v>
      </c>
      <c r="X571" s="270">
        <f t="shared" si="54"/>
        <v>0</v>
      </c>
      <c r="Y571" s="270">
        <f t="shared" si="54"/>
        <v>0</v>
      </c>
      <c r="Z571" s="271">
        <f t="shared" si="54"/>
        <v>0</v>
      </c>
      <c r="AA571" s="85"/>
      <c r="AB571" s="272">
        <f t="shared" ref="AB571:AB602" si="55">SUM(AB351,AB461)</f>
        <v>0</v>
      </c>
      <c r="AC571" s="85"/>
      <c r="AD571" s="272">
        <f t="shared" ref="AD571:AD602" si="56">SUM(AD351,AD461)</f>
        <v>0</v>
      </c>
      <c r="AE571" s="85"/>
      <c r="AF571" s="272">
        <f t="shared" ref="AF571:AF602" si="57">SUM(AF351,AF461)</f>
        <v>0</v>
      </c>
      <c r="AH571" s="273"/>
    </row>
    <row r="572" spans="3:34" outlineLevel="1">
      <c r="D572" s="83" t="str">
        <f>'Line Items'!D338</f>
        <v>Class 444 (Desiros - Mainline)</v>
      </c>
      <c r="E572" s="84"/>
      <c r="F572" s="150" t="str">
        <f t="shared" ref="F572:F602" si="58">F571</f>
        <v>000 Train Miles</v>
      </c>
      <c r="G572" s="85">
        <f t="shared" si="54"/>
        <v>0</v>
      </c>
      <c r="H572" s="85">
        <f t="shared" si="54"/>
        <v>0</v>
      </c>
      <c r="I572" s="85">
        <f t="shared" si="54"/>
        <v>0</v>
      </c>
      <c r="J572" s="85">
        <f t="shared" si="54"/>
        <v>0</v>
      </c>
      <c r="K572" s="85">
        <f t="shared" si="54"/>
        <v>0</v>
      </c>
      <c r="L572" s="85">
        <f t="shared" si="54"/>
        <v>0</v>
      </c>
      <c r="M572" s="85">
        <f t="shared" si="54"/>
        <v>0</v>
      </c>
      <c r="N572" s="85">
        <f t="shared" si="54"/>
        <v>0</v>
      </c>
      <c r="O572" s="85">
        <f t="shared" si="54"/>
        <v>0</v>
      </c>
      <c r="P572" s="85">
        <f t="shared" si="54"/>
        <v>0</v>
      </c>
      <c r="Q572" s="85">
        <f t="shared" si="54"/>
        <v>0</v>
      </c>
      <c r="R572" s="85">
        <f t="shared" si="54"/>
        <v>0</v>
      </c>
      <c r="S572" s="85">
        <f t="shared" si="54"/>
        <v>0</v>
      </c>
      <c r="T572" s="85">
        <f t="shared" si="54"/>
        <v>0</v>
      </c>
      <c r="U572" s="85">
        <f t="shared" si="54"/>
        <v>0</v>
      </c>
      <c r="V572" s="85">
        <f t="shared" si="54"/>
        <v>0</v>
      </c>
      <c r="W572" s="85">
        <f t="shared" si="54"/>
        <v>0</v>
      </c>
      <c r="X572" s="85">
        <f t="shared" si="54"/>
        <v>0</v>
      </c>
      <c r="Y572" s="85">
        <f t="shared" si="54"/>
        <v>0</v>
      </c>
      <c r="Z572" s="274">
        <f t="shared" si="54"/>
        <v>0</v>
      </c>
      <c r="AA572" s="85"/>
      <c r="AB572" s="275">
        <f t="shared" si="55"/>
        <v>0</v>
      </c>
      <c r="AC572" s="85"/>
      <c r="AD572" s="275">
        <f t="shared" si="56"/>
        <v>0</v>
      </c>
      <c r="AE572" s="85"/>
      <c r="AF572" s="275">
        <f t="shared" si="57"/>
        <v>0</v>
      </c>
      <c r="AH572" s="276"/>
    </row>
    <row r="573" spans="3:34" outlineLevel="1">
      <c r="D573" s="83" t="str">
        <f>'Line Items'!D339</f>
        <v>Class 455</v>
      </c>
      <c r="E573" s="84"/>
      <c r="F573" s="150" t="str">
        <f t="shared" si="58"/>
        <v>000 Train Miles</v>
      </c>
      <c r="G573" s="85">
        <f t="shared" si="54"/>
        <v>0</v>
      </c>
      <c r="H573" s="85">
        <f t="shared" si="54"/>
        <v>0</v>
      </c>
      <c r="I573" s="85">
        <f t="shared" si="54"/>
        <v>0</v>
      </c>
      <c r="J573" s="85">
        <f t="shared" si="54"/>
        <v>0</v>
      </c>
      <c r="K573" s="85">
        <f t="shared" si="54"/>
        <v>0</v>
      </c>
      <c r="L573" s="85">
        <f t="shared" si="54"/>
        <v>0</v>
      </c>
      <c r="M573" s="85">
        <f t="shared" si="54"/>
        <v>0</v>
      </c>
      <c r="N573" s="85">
        <f t="shared" si="54"/>
        <v>0</v>
      </c>
      <c r="O573" s="85">
        <f t="shared" si="54"/>
        <v>0</v>
      </c>
      <c r="P573" s="85">
        <f t="shared" si="54"/>
        <v>0</v>
      </c>
      <c r="Q573" s="85">
        <f t="shared" si="54"/>
        <v>0</v>
      </c>
      <c r="R573" s="85">
        <f t="shared" si="54"/>
        <v>0</v>
      </c>
      <c r="S573" s="85">
        <f t="shared" si="54"/>
        <v>0</v>
      </c>
      <c r="T573" s="85">
        <f t="shared" si="54"/>
        <v>0</v>
      </c>
      <c r="U573" s="85">
        <f t="shared" si="54"/>
        <v>0</v>
      </c>
      <c r="V573" s="85">
        <f t="shared" si="54"/>
        <v>0</v>
      </c>
      <c r="W573" s="85">
        <f t="shared" si="54"/>
        <v>0</v>
      </c>
      <c r="X573" s="85">
        <f t="shared" si="54"/>
        <v>0</v>
      </c>
      <c r="Y573" s="85">
        <f t="shared" si="54"/>
        <v>0</v>
      </c>
      <c r="Z573" s="274">
        <f t="shared" si="54"/>
        <v>0</v>
      </c>
      <c r="AA573" s="85"/>
      <c r="AB573" s="275">
        <f t="shared" si="55"/>
        <v>0</v>
      </c>
      <c r="AC573" s="85"/>
      <c r="AD573" s="275">
        <f t="shared" si="56"/>
        <v>0</v>
      </c>
      <c r="AE573" s="85"/>
      <c r="AF573" s="275">
        <f t="shared" si="57"/>
        <v>0</v>
      </c>
      <c r="AH573" s="276"/>
    </row>
    <row r="574" spans="3:34" outlineLevel="1">
      <c r="D574" s="83" t="str">
        <f>'Line Items'!D340</f>
        <v>Class 158</v>
      </c>
      <c r="E574" s="84"/>
      <c r="F574" s="150" t="str">
        <f t="shared" si="58"/>
        <v>000 Train Miles</v>
      </c>
      <c r="G574" s="85">
        <f t="shared" si="54"/>
        <v>0</v>
      </c>
      <c r="H574" s="85">
        <f t="shared" si="54"/>
        <v>0</v>
      </c>
      <c r="I574" s="85">
        <f t="shared" si="54"/>
        <v>0</v>
      </c>
      <c r="J574" s="85">
        <f t="shared" si="54"/>
        <v>0</v>
      </c>
      <c r="K574" s="85">
        <f t="shared" si="54"/>
        <v>0</v>
      </c>
      <c r="L574" s="85">
        <f t="shared" si="54"/>
        <v>0</v>
      </c>
      <c r="M574" s="85">
        <f t="shared" si="54"/>
        <v>0</v>
      </c>
      <c r="N574" s="85">
        <f t="shared" si="54"/>
        <v>0</v>
      </c>
      <c r="O574" s="85">
        <f t="shared" si="54"/>
        <v>0</v>
      </c>
      <c r="P574" s="85">
        <f t="shared" si="54"/>
        <v>0</v>
      </c>
      <c r="Q574" s="85">
        <f t="shared" si="54"/>
        <v>0</v>
      </c>
      <c r="R574" s="85">
        <f t="shared" si="54"/>
        <v>0</v>
      </c>
      <c r="S574" s="85">
        <f t="shared" si="54"/>
        <v>0</v>
      </c>
      <c r="T574" s="85">
        <f t="shared" si="54"/>
        <v>0</v>
      </c>
      <c r="U574" s="85">
        <f t="shared" si="54"/>
        <v>0</v>
      </c>
      <c r="V574" s="85">
        <f t="shared" si="54"/>
        <v>0</v>
      </c>
      <c r="W574" s="85">
        <f t="shared" si="54"/>
        <v>0</v>
      </c>
      <c r="X574" s="85">
        <f t="shared" si="54"/>
        <v>0</v>
      </c>
      <c r="Y574" s="85">
        <f t="shared" si="54"/>
        <v>0</v>
      </c>
      <c r="Z574" s="274">
        <f t="shared" si="54"/>
        <v>0</v>
      </c>
      <c r="AA574" s="85"/>
      <c r="AB574" s="275">
        <f t="shared" si="55"/>
        <v>0</v>
      </c>
      <c r="AC574" s="85"/>
      <c r="AD574" s="275">
        <f t="shared" si="56"/>
        <v>0</v>
      </c>
      <c r="AE574" s="85"/>
      <c r="AF574" s="275">
        <f t="shared" si="57"/>
        <v>0</v>
      </c>
      <c r="AH574" s="276"/>
    </row>
    <row r="575" spans="3:34" outlineLevel="1">
      <c r="D575" s="83" t="str">
        <f>'Line Items'!D341</f>
        <v>Class 159/0</v>
      </c>
      <c r="E575" s="84"/>
      <c r="F575" s="150" t="str">
        <f t="shared" si="58"/>
        <v>000 Train Miles</v>
      </c>
      <c r="G575" s="85">
        <f t="shared" si="54"/>
        <v>0</v>
      </c>
      <c r="H575" s="85">
        <f t="shared" si="54"/>
        <v>0</v>
      </c>
      <c r="I575" s="85">
        <f t="shared" si="54"/>
        <v>0</v>
      </c>
      <c r="J575" s="85">
        <f t="shared" si="54"/>
        <v>0</v>
      </c>
      <c r="K575" s="85">
        <f t="shared" si="54"/>
        <v>0</v>
      </c>
      <c r="L575" s="85">
        <f t="shared" si="54"/>
        <v>0</v>
      </c>
      <c r="M575" s="85">
        <f t="shared" si="54"/>
        <v>0</v>
      </c>
      <c r="N575" s="85">
        <f t="shared" si="54"/>
        <v>0</v>
      </c>
      <c r="O575" s="85">
        <f t="shared" si="54"/>
        <v>0</v>
      </c>
      <c r="P575" s="85">
        <f t="shared" si="54"/>
        <v>0</v>
      </c>
      <c r="Q575" s="85">
        <f t="shared" si="54"/>
        <v>0</v>
      </c>
      <c r="R575" s="85">
        <f t="shared" si="54"/>
        <v>0</v>
      </c>
      <c r="S575" s="85">
        <f t="shared" si="54"/>
        <v>0</v>
      </c>
      <c r="T575" s="85">
        <f t="shared" si="54"/>
        <v>0</v>
      </c>
      <c r="U575" s="85">
        <f t="shared" si="54"/>
        <v>0</v>
      </c>
      <c r="V575" s="85">
        <f t="shared" si="54"/>
        <v>0</v>
      </c>
      <c r="W575" s="85">
        <f t="shared" si="54"/>
        <v>0</v>
      </c>
      <c r="X575" s="85">
        <f t="shared" si="54"/>
        <v>0</v>
      </c>
      <c r="Y575" s="85">
        <f t="shared" si="54"/>
        <v>0</v>
      </c>
      <c r="Z575" s="274">
        <f t="shared" si="54"/>
        <v>0</v>
      </c>
      <c r="AA575" s="85"/>
      <c r="AB575" s="275">
        <f t="shared" si="55"/>
        <v>0</v>
      </c>
      <c r="AC575" s="85"/>
      <c r="AD575" s="275">
        <f t="shared" si="56"/>
        <v>0</v>
      </c>
      <c r="AE575" s="85"/>
      <c r="AF575" s="275">
        <f t="shared" si="57"/>
        <v>0</v>
      </c>
      <c r="AH575" s="276"/>
    </row>
    <row r="576" spans="3:34" outlineLevel="1">
      <c r="D576" s="83" t="str">
        <f>'Line Items'!D342</f>
        <v>Class 159/1</v>
      </c>
      <c r="E576" s="84"/>
      <c r="F576" s="150" t="str">
        <f t="shared" si="58"/>
        <v>000 Train Miles</v>
      </c>
      <c r="G576" s="85">
        <f t="shared" si="54"/>
        <v>0</v>
      </c>
      <c r="H576" s="85">
        <f t="shared" si="54"/>
        <v>0</v>
      </c>
      <c r="I576" s="85">
        <f t="shared" si="54"/>
        <v>0</v>
      </c>
      <c r="J576" s="85">
        <f t="shared" si="54"/>
        <v>0</v>
      </c>
      <c r="K576" s="85">
        <f t="shared" si="54"/>
        <v>0</v>
      </c>
      <c r="L576" s="85">
        <f t="shared" si="54"/>
        <v>0</v>
      </c>
      <c r="M576" s="85">
        <f t="shared" si="54"/>
        <v>0</v>
      </c>
      <c r="N576" s="85">
        <f t="shared" si="54"/>
        <v>0</v>
      </c>
      <c r="O576" s="85">
        <f t="shared" si="54"/>
        <v>0</v>
      </c>
      <c r="P576" s="85">
        <f t="shared" si="54"/>
        <v>0</v>
      </c>
      <c r="Q576" s="85">
        <f t="shared" si="54"/>
        <v>0</v>
      </c>
      <c r="R576" s="85">
        <f t="shared" si="54"/>
        <v>0</v>
      </c>
      <c r="S576" s="85">
        <f t="shared" si="54"/>
        <v>0</v>
      </c>
      <c r="T576" s="85">
        <f t="shared" si="54"/>
        <v>0</v>
      </c>
      <c r="U576" s="85">
        <f t="shared" si="54"/>
        <v>0</v>
      </c>
      <c r="V576" s="85">
        <f t="shared" si="54"/>
        <v>0</v>
      </c>
      <c r="W576" s="85">
        <f t="shared" si="54"/>
        <v>0</v>
      </c>
      <c r="X576" s="85">
        <f t="shared" si="54"/>
        <v>0</v>
      </c>
      <c r="Y576" s="85">
        <f t="shared" si="54"/>
        <v>0</v>
      </c>
      <c r="Z576" s="274">
        <f t="shared" si="54"/>
        <v>0</v>
      </c>
      <c r="AA576" s="85"/>
      <c r="AB576" s="275">
        <f t="shared" si="55"/>
        <v>0</v>
      </c>
      <c r="AC576" s="85"/>
      <c r="AD576" s="275">
        <f t="shared" si="56"/>
        <v>0</v>
      </c>
      <c r="AE576" s="85"/>
      <c r="AF576" s="275">
        <f t="shared" si="57"/>
        <v>0</v>
      </c>
      <c r="AH576" s="276"/>
    </row>
    <row r="577" spans="4:34" outlineLevel="1">
      <c r="D577" s="83" t="str">
        <f>'Line Items'!D343</f>
        <v>Class 458</v>
      </c>
      <c r="E577" s="84"/>
      <c r="F577" s="150" t="str">
        <f t="shared" si="58"/>
        <v>000 Train Miles</v>
      </c>
      <c r="G577" s="85">
        <f t="shared" si="54"/>
        <v>0</v>
      </c>
      <c r="H577" s="85">
        <f t="shared" si="54"/>
        <v>0</v>
      </c>
      <c r="I577" s="85">
        <f t="shared" si="54"/>
        <v>0</v>
      </c>
      <c r="J577" s="85">
        <f t="shared" si="54"/>
        <v>0</v>
      </c>
      <c r="K577" s="85">
        <f t="shared" si="54"/>
        <v>0</v>
      </c>
      <c r="L577" s="85">
        <f t="shared" si="54"/>
        <v>0</v>
      </c>
      <c r="M577" s="85">
        <f t="shared" si="54"/>
        <v>0</v>
      </c>
      <c r="N577" s="85">
        <f t="shared" si="54"/>
        <v>0</v>
      </c>
      <c r="O577" s="85">
        <f t="shared" si="54"/>
        <v>0</v>
      </c>
      <c r="P577" s="85">
        <f t="shared" si="54"/>
        <v>0</v>
      </c>
      <c r="Q577" s="85">
        <f t="shared" si="54"/>
        <v>0</v>
      </c>
      <c r="R577" s="85">
        <f t="shared" si="54"/>
        <v>0</v>
      </c>
      <c r="S577" s="85">
        <f t="shared" si="54"/>
        <v>0</v>
      </c>
      <c r="T577" s="85">
        <f t="shared" si="54"/>
        <v>0</v>
      </c>
      <c r="U577" s="85">
        <f t="shared" si="54"/>
        <v>0</v>
      </c>
      <c r="V577" s="85">
        <f t="shared" si="54"/>
        <v>0</v>
      </c>
      <c r="W577" s="85">
        <f t="shared" si="54"/>
        <v>0</v>
      </c>
      <c r="X577" s="85">
        <f t="shared" si="54"/>
        <v>0</v>
      </c>
      <c r="Y577" s="85">
        <f t="shared" si="54"/>
        <v>0</v>
      </c>
      <c r="Z577" s="274">
        <f t="shared" si="54"/>
        <v>0</v>
      </c>
      <c r="AA577" s="85"/>
      <c r="AB577" s="275">
        <f t="shared" si="55"/>
        <v>0</v>
      </c>
      <c r="AC577" s="85"/>
      <c r="AD577" s="275">
        <f t="shared" si="56"/>
        <v>0</v>
      </c>
      <c r="AE577" s="85"/>
      <c r="AF577" s="275">
        <f t="shared" si="57"/>
        <v>0</v>
      </c>
      <c r="AH577" s="276"/>
    </row>
    <row r="578" spans="4:34" outlineLevel="1">
      <c r="D578" s="83" t="str">
        <f>'Line Items'!D344</f>
        <v>Class 456</v>
      </c>
      <c r="E578" s="84"/>
      <c r="F578" s="150" t="str">
        <f t="shared" si="58"/>
        <v>000 Train Miles</v>
      </c>
      <c r="G578" s="85">
        <f t="shared" si="54"/>
        <v>0</v>
      </c>
      <c r="H578" s="85">
        <f t="shared" si="54"/>
        <v>0</v>
      </c>
      <c r="I578" s="85">
        <f t="shared" si="54"/>
        <v>0</v>
      </c>
      <c r="J578" s="85">
        <f t="shared" si="54"/>
        <v>0</v>
      </c>
      <c r="K578" s="85">
        <f t="shared" si="54"/>
        <v>0</v>
      </c>
      <c r="L578" s="85">
        <f t="shared" si="54"/>
        <v>0</v>
      </c>
      <c r="M578" s="85">
        <f t="shared" si="54"/>
        <v>0</v>
      </c>
      <c r="N578" s="85">
        <f t="shared" si="54"/>
        <v>0</v>
      </c>
      <c r="O578" s="85">
        <f t="shared" si="54"/>
        <v>0</v>
      </c>
      <c r="P578" s="85">
        <f t="shared" si="54"/>
        <v>0</v>
      </c>
      <c r="Q578" s="85">
        <f t="shared" si="54"/>
        <v>0</v>
      </c>
      <c r="R578" s="85">
        <f t="shared" si="54"/>
        <v>0</v>
      </c>
      <c r="S578" s="85">
        <f t="shared" si="54"/>
        <v>0</v>
      </c>
      <c r="T578" s="85">
        <f t="shared" si="54"/>
        <v>0</v>
      </c>
      <c r="U578" s="85">
        <f t="shared" si="54"/>
        <v>0</v>
      </c>
      <c r="V578" s="85">
        <f t="shared" si="54"/>
        <v>0</v>
      </c>
      <c r="W578" s="85">
        <f t="shared" si="54"/>
        <v>0</v>
      </c>
      <c r="X578" s="85">
        <f t="shared" si="54"/>
        <v>0</v>
      </c>
      <c r="Y578" s="85">
        <f t="shared" si="54"/>
        <v>0</v>
      </c>
      <c r="Z578" s="274">
        <f t="shared" si="54"/>
        <v>0</v>
      </c>
      <c r="AA578" s="85"/>
      <c r="AB578" s="275">
        <f t="shared" si="55"/>
        <v>0</v>
      </c>
      <c r="AC578" s="85"/>
      <c r="AD578" s="275">
        <f t="shared" si="56"/>
        <v>0</v>
      </c>
      <c r="AE578" s="85"/>
      <c r="AF578" s="275">
        <f t="shared" si="57"/>
        <v>0</v>
      </c>
      <c r="AH578" s="276"/>
    </row>
    <row r="579" spans="4:34" outlineLevel="1">
      <c r="D579" s="83" t="str">
        <f>'Line Items'!D345</f>
        <v>Class 458/5</v>
      </c>
      <c r="E579" s="84"/>
      <c r="F579" s="150" t="str">
        <f t="shared" si="58"/>
        <v>000 Train Miles</v>
      </c>
      <c r="G579" s="85">
        <f t="shared" si="54"/>
        <v>0</v>
      </c>
      <c r="H579" s="85">
        <f t="shared" si="54"/>
        <v>0</v>
      </c>
      <c r="I579" s="85">
        <f t="shared" si="54"/>
        <v>0</v>
      </c>
      <c r="J579" s="85">
        <f t="shared" si="54"/>
        <v>0</v>
      </c>
      <c r="K579" s="85">
        <f t="shared" si="54"/>
        <v>0</v>
      </c>
      <c r="L579" s="85">
        <f t="shared" si="54"/>
        <v>0</v>
      </c>
      <c r="M579" s="85">
        <f t="shared" si="54"/>
        <v>0</v>
      </c>
      <c r="N579" s="85">
        <f t="shared" si="54"/>
        <v>0</v>
      </c>
      <c r="O579" s="85">
        <f t="shared" si="54"/>
        <v>0</v>
      </c>
      <c r="P579" s="85">
        <f t="shared" si="54"/>
        <v>0</v>
      </c>
      <c r="Q579" s="85">
        <f t="shared" si="54"/>
        <v>0</v>
      </c>
      <c r="R579" s="85">
        <f t="shared" si="54"/>
        <v>0</v>
      </c>
      <c r="S579" s="85">
        <f t="shared" si="54"/>
        <v>0</v>
      </c>
      <c r="T579" s="85">
        <f t="shared" si="54"/>
        <v>0</v>
      </c>
      <c r="U579" s="85">
        <f t="shared" si="54"/>
        <v>0</v>
      </c>
      <c r="V579" s="85">
        <f t="shared" si="54"/>
        <v>0</v>
      </c>
      <c r="W579" s="85">
        <f t="shared" si="54"/>
        <v>0</v>
      </c>
      <c r="X579" s="85">
        <f t="shared" si="54"/>
        <v>0</v>
      </c>
      <c r="Y579" s="85">
        <f t="shared" si="54"/>
        <v>0</v>
      </c>
      <c r="Z579" s="274">
        <f t="shared" si="54"/>
        <v>0</v>
      </c>
      <c r="AA579" s="85"/>
      <c r="AB579" s="275">
        <f t="shared" si="55"/>
        <v>0</v>
      </c>
      <c r="AC579" s="85"/>
      <c r="AD579" s="275">
        <f t="shared" si="56"/>
        <v>0</v>
      </c>
      <c r="AE579" s="85"/>
      <c r="AF579" s="275">
        <f t="shared" si="57"/>
        <v>0</v>
      </c>
      <c r="AH579" s="276"/>
    </row>
    <row r="580" spans="4:34" outlineLevel="1">
      <c r="D580" s="83" t="str">
        <f>'Line Items'!D346</f>
        <v>Class 707</v>
      </c>
      <c r="E580" s="84"/>
      <c r="F580" s="150" t="str">
        <f t="shared" si="58"/>
        <v>000 Train Miles</v>
      </c>
      <c r="G580" s="85">
        <f t="shared" si="54"/>
        <v>0</v>
      </c>
      <c r="H580" s="85">
        <f t="shared" si="54"/>
        <v>0</v>
      </c>
      <c r="I580" s="85">
        <f t="shared" si="54"/>
        <v>0</v>
      </c>
      <c r="J580" s="85">
        <f t="shared" si="54"/>
        <v>0</v>
      </c>
      <c r="K580" s="85">
        <f t="shared" si="54"/>
        <v>0</v>
      </c>
      <c r="L580" s="85">
        <f t="shared" si="54"/>
        <v>0</v>
      </c>
      <c r="M580" s="85">
        <f t="shared" si="54"/>
        <v>0</v>
      </c>
      <c r="N580" s="85">
        <f t="shared" si="54"/>
        <v>0</v>
      </c>
      <c r="O580" s="85">
        <f t="shared" si="54"/>
        <v>0</v>
      </c>
      <c r="P580" s="85">
        <f t="shared" si="54"/>
        <v>0</v>
      </c>
      <c r="Q580" s="85">
        <f t="shared" si="54"/>
        <v>0</v>
      </c>
      <c r="R580" s="85">
        <f t="shared" si="54"/>
        <v>0</v>
      </c>
      <c r="S580" s="85">
        <f t="shared" si="54"/>
        <v>0</v>
      </c>
      <c r="T580" s="85">
        <f t="shared" si="54"/>
        <v>0</v>
      </c>
      <c r="U580" s="85">
        <f t="shared" si="54"/>
        <v>0</v>
      </c>
      <c r="V580" s="85">
        <f t="shared" si="54"/>
        <v>0</v>
      </c>
      <c r="W580" s="85">
        <f t="shared" si="54"/>
        <v>0</v>
      </c>
      <c r="X580" s="85">
        <f t="shared" si="54"/>
        <v>0</v>
      </c>
      <c r="Y580" s="85">
        <f t="shared" si="54"/>
        <v>0</v>
      </c>
      <c r="Z580" s="274">
        <f t="shared" si="54"/>
        <v>0</v>
      </c>
      <c r="AA580" s="85"/>
      <c r="AB580" s="275">
        <f t="shared" si="55"/>
        <v>0</v>
      </c>
      <c r="AC580" s="85"/>
      <c r="AD580" s="275">
        <f t="shared" si="56"/>
        <v>0</v>
      </c>
      <c r="AE580" s="85"/>
      <c r="AF580" s="275">
        <f t="shared" si="57"/>
        <v>0</v>
      </c>
      <c r="AH580" s="276"/>
    </row>
    <row r="581" spans="4:34" outlineLevel="1">
      <c r="D581" s="83" t="str">
        <f>'Line Items'!D347</f>
        <v>[Rolling Stock Line 11]</v>
      </c>
      <c r="E581" s="84"/>
      <c r="F581" s="150" t="str">
        <f t="shared" si="58"/>
        <v>000 Train Miles</v>
      </c>
      <c r="G581" s="85">
        <f t="shared" si="54"/>
        <v>0</v>
      </c>
      <c r="H581" s="85">
        <f t="shared" si="54"/>
        <v>0</v>
      </c>
      <c r="I581" s="85">
        <f t="shared" si="54"/>
        <v>0</v>
      </c>
      <c r="J581" s="85">
        <f t="shared" si="54"/>
        <v>0</v>
      </c>
      <c r="K581" s="85">
        <f t="shared" si="54"/>
        <v>0</v>
      </c>
      <c r="L581" s="85">
        <f t="shared" si="54"/>
        <v>0</v>
      </c>
      <c r="M581" s="85">
        <f t="shared" si="54"/>
        <v>0</v>
      </c>
      <c r="N581" s="85">
        <f t="shared" si="54"/>
        <v>0</v>
      </c>
      <c r="O581" s="85">
        <f t="shared" si="54"/>
        <v>0</v>
      </c>
      <c r="P581" s="85">
        <f t="shared" si="54"/>
        <v>0</v>
      </c>
      <c r="Q581" s="85">
        <f t="shared" si="54"/>
        <v>0</v>
      </c>
      <c r="R581" s="85">
        <f t="shared" si="54"/>
        <v>0</v>
      </c>
      <c r="S581" s="85">
        <f t="shared" si="54"/>
        <v>0</v>
      </c>
      <c r="T581" s="85">
        <f t="shared" si="54"/>
        <v>0</v>
      </c>
      <c r="U581" s="85">
        <f t="shared" si="54"/>
        <v>0</v>
      </c>
      <c r="V581" s="85">
        <f t="shared" si="54"/>
        <v>0</v>
      </c>
      <c r="W581" s="85">
        <f t="shared" si="54"/>
        <v>0</v>
      </c>
      <c r="X581" s="85">
        <f t="shared" si="54"/>
        <v>0</v>
      </c>
      <c r="Y581" s="85">
        <f t="shared" si="54"/>
        <v>0</v>
      </c>
      <c r="Z581" s="274">
        <f t="shared" si="54"/>
        <v>0</v>
      </c>
      <c r="AA581" s="85"/>
      <c r="AB581" s="275">
        <f t="shared" si="55"/>
        <v>0</v>
      </c>
      <c r="AC581" s="85"/>
      <c r="AD581" s="275">
        <f t="shared" si="56"/>
        <v>0</v>
      </c>
      <c r="AE581" s="85"/>
      <c r="AF581" s="275">
        <f t="shared" si="57"/>
        <v>0</v>
      </c>
      <c r="AH581" s="276"/>
    </row>
    <row r="582" spans="4:34" outlineLevel="1">
      <c r="D582" s="83" t="str">
        <f>'Line Items'!D348</f>
        <v>[Rolling Stock Line 12]</v>
      </c>
      <c r="E582" s="84"/>
      <c r="F582" s="150" t="str">
        <f t="shared" si="58"/>
        <v>000 Train Miles</v>
      </c>
      <c r="G582" s="85">
        <f t="shared" si="54"/>
        <v>0</v>
      </c>
      <c r="H582" s="85">
        <f t="shared" si="54"/>
        <v>0</v>
      </c>
      <c r="I582" s="85">
        <f t="shared" si="54"/>
        <v>0</v>
      </c>
      <c r="J582" s="85">
        <f t="shared" si="54"/>
        <v>0</v>
      </c>
      <c r="K582" s="85">
        <f t="shared" si="54"/>
        <v>0</v>
      </c>
      <c r="L582" s="85">
        <f t="shared" si="54"/>
        <v>0</v>
      </c>
      <c r="M582" s="85">
        <f t="shared" si="54"/>
        <v>0</v>
      </c>
      <c r="N582" s="85">
        <f t="shared" si="54"/>
        <v>0</v>
      </c>
      <c r="O582" s="85">
        <f t="shared" si="54"/>
        <v>0</v>
      </c>
      <c r="P582" s="85">
        <f t="shared" si="54"/>
        <v>0</v>
      </c>
      <c r="Q582" s="85">
        <f t="shared" si="54"/>
        <v>0</v>
      </c>
      <c r="R582" s="85">
        <f t="shared" si="54"/>
        <v>0</v>
      </c>
      <c r="S582" s="85">
        <f t="shared" si="54"/>
        <v>0</v>
      </c>
      <c r="T582" s="85">
        <f t="shared" si="54"/>
        <v>0</v>
      </c>
      <c r="U582" s="85">
        <f t="shared" si="54"/>
        <v>0</v>
      </c>
      <c r="V582" s="85">
        <f t="shared" si="54"/>
        <v>0</v>
      </c>
      <c r="W582" s="85">
        <f t="shared" si="54"/>
        <v>0</v>
      </c>
      <c r="X582" s="85">
        <f t="shared" si="54"/>
        <v>0</v>
      </c>
      <c r="Y582" s="85">
        <f t="shared" si="54"/>
        <v>0</v>
      </c>
      <c r="Z582" s="274">
        <f t="shared" si="54"/>
        <v>0</v>
      </c>
      <c r="AA582" s="85"/>
      <c r="AB582" s="275">
        <f t="shared" si="55"/>
        <v>0</v>
      </c>
      <c r="AC582" s="85"/>
      <c r="AD582" s="275">
        <f t="shared" si="56"/>
        <v>0</v>
      </c>
      <c r="AE582" s="85"/>
      <c r="AF582" s="275">
        <f t="shared" si="57"/>
        <v>0</v>
      </c>
      <c r="AH582" s="276"/>
    </row>
    <row r="583" spans="4:34" outlineLevel="1">
      <c r="D583" s="83" t="str">
        <f>'Line Items'!D349</f>
        <v>[Rolling Stock Line 13]</v>
      </c>
      <c r="E583" s="84"/>
      <c r="F583" s="150" t="str">
        <f t="shared" si="58"/>
        <v>000 Train Miles</v>
      </c>
      <c r="G583" s="85">
        <f t="shared" si="54"/>
        <v>0</v>
      </c>
      <c r="H583" s="85">
        <f t="shared" si="54"/>
        <v>0</v>
      </c>
      <c r="I583" s="85">
        <f t="shared" si="54"/>
        <v>0</v>
      </c>
      <c r="J583" s="85">
        <f t="shared" si="54"/>
        <v>0</v>
      </c>
      <c r="K583" s="85">
        <f t="shared" si="54"/>
        <v>0</v>
      </c>
      <c r="L583" s="85">
        <f t="shared" si="54"/>
        <v>0</v>
      </c>
      <c r="M583" s="85">
        <f t="shared" si="54"/>
        <v>0</v>
      </c>
      <c r="N583" s="85">
        <f t="shared" si="54"/>
        <v>0</v>
      </c>
      <c r="O583" s="85">
        <f t="shared" si="54"/>
        <v>0</v>
      </c>
      <c r="P583" s="85">
        <f t="shared" si="54"/>
        <v>0</v>
      </c>
      <c r="Q583" s="85">
        <f t="shared" si="54"/>
        <v>0</v>
      </c>
      <c r="R583" s="85">
        <f t="shared" si="54"/>
        <v>0</v>
      </c>
      <c r="S583" s="85">
        <f t="shared" si="54"/>
        <v>0</v>
      </c>
      <c r="T583" s="85">
        <f t="shared" si="54"/>
        <v>0</v>
      </c>
      <c r="U583" s="85">
        <f t="shared" si="54"/>
        <v>0</v>
      </c>
      <c r="V583" s="85">
        <f t="shared" ref="V583:Z583" si="59">SUM(V363,V473)</f>
        <v>0</v>
      </c>
      <c r="W583" s="85">
        <f t="shared" si="59"/>
        <v>0</v>
      </c>
      <c r="X583" s="85">
        <f t="shared" si="59"/>
        <v>0</v>
      </c>
      <c r="Y583" s="85">
        <f t="shared" si="59"/>
        <v>0</v>
      </c>
      <c r="Z583" s="274">
        <f t="shared" si="59"/>
        <v>0</v>
      </c>
      <c r="AA583" s="85"/>
      <c r="AB583" s="275">
        <f t="shared" si="55"/>
        <v>0</v>
      </c>
      <c r="AC583" s="85"/>
      <c r="AD583" s="275">
        <f t="shared" si="56"/>
        <v>0</v>
      </c>
      <c r="AE583" s="85"/>
      <c r="AF583" s="275">
        <f t="shared" si="57"/>
        <v>0</v>
      </c>
      <c r="AH583" s="276"/>
    </row>
    <row r="584" spans="4:34" outlineLevel="1">
      <c r="D584" s="83" t="str">
        <f>'Line Items'!D350</f>
        <v>[Rolling Stock Line 14]</v>
      </c>
      <c r="E584" s="84"/>
      <c r="F584" s="150" t="str">
        <f t="shared" si="58"/>
        <v>000 Train Miles</v>
      </c>
      <c r="G584" s="85">
        <f t="shared" ref="G584:Z596" si="60">SUM(G364,G474)</f>
        <v>0</v>
      </c>
      <c r="H584" s="85">
        <f t="shared" si="60"/>
        <v>0</v>
      </c>
      <c r="I584" s="85">
        <f t="shared" si="60"/>
        <v>0</v>
      </c>
      <c r="J584" s="85">
        <f t="shared" si="60"/>
        <v>0</v>
      </c>
      <c r="K584" s="85">
        <f t="shared" si="60"/>
        <v>0</v>
      </c>
      <c r="L584" s="85">
        <f t="shared" si="60"/>
        <v>0</v>
      </c>
      <c r="M584" s="85">
        <f t="shared" si="60"/>
        <v>0</v>
      </c>
      <c r="N584" s="85">
        <f t="shared" si="60"/>
        <v>0</v>
      </c>
      <c r="O584" s="85">
        <f t="shared" si="60"/>
        <v>0</v>
      </c>
      <c r="P584" s="85">
        <f t="shared" si="60"/>
        <v>0</v>
      </c>
      <c r="Q584" s="85">
        <f t="shared" si="60"/>
        <v>0</v>
      </c>
      <c r="R584" s="85">
        <f t="shared" si="60"/>
        <v>0</v>
      </c>
      <c r="S584" s="85">
        <f t="shared" si="60"/>
        <v>0</v>
      </c>
      <c r="T584" s="85">
        <f t="shared" si="60"/>
        <v>0</v>
      </c>
      <c r="U584" s="85">
        <f t="shared" si="60"/>
        <v>0</v>
      </c>
      <c r="V584" s="85">
        <f t="shared" si="60"/>
        <v>0</v>
      </c>
      <c r="W584" s="85">
        <f t="shared" si="60"/>
        <v>0</v>
      </c>
      <c r="X584" s="85">
        <f t="shared" si="60"/>
        <v>0</v>
      </c>
      <c r="Y584" s="85">
        <f t="shared" si="60"/>
        <v>0</v>
      </c>
      <c r="Z584" s="274">
        <f t="shared" si="60"/>
        <v>0</v>
      </c>
      <c r="AA584" s="85"/>
      <c r="AB584" s="275">
        <f t="shared" si="55"/>
        <v>0</v>
      </c>
      <c r="AC584" s="85"/>
      <c r="AD584" s="275">
        <f t="shared" si="56"/>
        <v>0</v>
      </c>
      <c r="AE584" s="85"/>
      <c r="AF584" s="275">
        <f t="shared" si="57"/>
        <v>0</v>
      </c>
      <c r="AH584" s="276"/>
    </row>
    <row r="585" spans="4:34" outlineLevel="1">
      <c r="D585" s="83" t="str">
        <f>'Line Items'!D351</f>
        <v>[Rolling Stock Line 15]</v>
      </c>
      <c r="E585" s="84"/>
      <c r="F585" s="150" t="str">
        <f t="shared" si="58"/>
        <v>000 Train Miles</v>
      </c>
      <c r="G585" s="85">
        <f t="shared" si="60"/>
        <v>0</v>
      </c>
      <c r="H585" s="85">
        <f t="shared" si="60"/>
        <v>0</v>
      </c>
      <c r="I585" s="85">
        <f t="shared" si="60"/>
        <v>0</v>
      </c>
      <c r="J585" s="85">
        <f t="shared" si="60"/>
        <v>0</v>
      </c>
      <c r="K585" s="85">
        <f t="shared" si="60"/>
        <v>0</v>
      </c>
      <c r="L585" s="85">
        <f t="shared" si="60"/>
        <v>0</v>
      </c>
      <c r="M585" s="85">
        <f t="shared" si="60"/>
        <v>0</v>
      </c>
      <c r="N585" s="85">
        <f t="shared" si="60"/>
        <v>0</v>
      </c>
      <c r="O585" s="85">
        <f t="shared" si="60"/>
        <v>0</v>
      </c>
      <c r="P585" s="85">
        <f t="shared" si="60"/>
        <v>0</v>
      </c>
      <c r="Q585" s="85">
        <f t="shared" si="60"/>
        <v>0</v>
      </c>
      <c r="R585" s="85">
        <f t="shared" si="60"/>
        <v>0</v>
      </c>
      <c r="S585" s="85">
        <f t="shared" si="60"/>
        <v>0</v>
      </c>
      <c r="T585" s="85">
        <f t="shared" si="60"/>
        <v>0</v>
      </c>
      <c r="U585" s="85">
        <f t="shared" si="60"/>
        <v>0</v>
      </c>
      <c r="V585" s="85">
        <f t="shared" si="60"/>
        <v>0</v>
      </c>
      <c r="W585" s="85">
        <f t="shared" si="60"/>
        <v>0</v>
      </c>
      <c r="X585" s="85">
        <f t="shared" si="60"/>
        <v>0</v>
      </c>
      <c r="Y585" s="85">
        <f t="shared" si="60"/>
        <v>0</v>
      </c>
      <c r="Z585" s="274">
        <f t="shared" si="60"/>
        <v>0</v>
      </c>
      <c r="AA585" s="85"/>
      <c r="AB585" s="275">
        <f t="shared" si="55"/>
        <v>0</v>
      </c>
      <c r="AC585" s="85"/>
      <c r="AD585" s="275">
        <f t="shared" si="56"/>
        <v>0</v>
      </c>
      <c r="AE585" s="85"/>
      <c r="AF585" s="275">
        <f t="shared" si="57"/>
        <v>0</v>
      </c>
      <c r="AH585" s="276"/>
    </row>
    <row r="586" spans="4:34" outlineLevel="1">
      <c r="D586" s="83" t="str">
        <f>'Line Items'!D352</f>
        <v>[Rolling Stock Line 16]</v>
      </c>
      <c r="E586" s="84"/>
      <c r="F586" s="150" t="str">
        <f t="shared" si="58"/>
        <v>000 Train Miles</v>
      </c>
      <c r="G586" s="85">
        <f t="shared" si="60"/>
        <v>0</v>
      </c>
      <c r="H586" s="85">
        <f t="shared" si="60"/>
        <v>0</v>
      </c>
      <c r="I586" s="85">
        <f t="shared" si="60"/>
        <v>0</v>
      </c>
      <c r="J586" s="85">
        <f t="shared" si="60"/>
        <v>0</v>
      </c>
      <c r="K586" s="85">
        <f t="shared" si="60"/>
        <v>0</v>
      </c>
      <c r="L586" s="85">
        <f t="shared" si="60"/>
        <v>0</v>
      </c>
      <c r="M586" s="85">
        <f t="shared" si="60"/>
        <v>0</v>
      </c>
      <c r="N586" s="85">
        <f t="shared" si="60"/>
        <v>0</v>
      </c>
      <c r="O586" s="85">
        <f t="shared" si="60"/>
        <v>0</v>
      </c>
      <c r="P586" s="85">
        <f t="shared" si="60"/>
        <v>0</v>
      </c>
      <c r="Q586" s="85">
        <f t="shared" si="60"/>
        <v>0</v>
      </c>
      <c r="R586" s="85">
        <f t="shared" si="60"/>
        <v>0</v>
      </c>
      <c r="S586" s="85">
        <f t="shared" si="60"/>
        <v>0</v>
      </c>
      <c r="T586" s="85">
        <f t="shared" si="60"/>
        <v>0</v>
      </c>
      <c r="U586" s="85">
        <f t="shared" si="60"/>
        <v>0</v>
      </c>
      <c r="V586" s="85">
        <f t="shared" si="60"/>
        <v>0</v>
      </c>
      <c r="W586" s="85">
        <f t="shared" si="60"/>
        <v>0</v>
      </c>
      <c r="X586" s="85">
        <f t="shared" si="60"/>
        <v>0</v>
      </c>
      <c r="Y586" s="85">
        <f t="shared" si="60"/>
        <v>0</v>
      </c>
      <c r="Z586" s="274">
        <f t="shared" si="60"/>
        <v>0</v>
      </c>
      <c r="AA586" s="85"/>
      <c r="AB586" s="275">
        <f t="shared" si="55"/>
        <v>0</v>
      </c>
      <c r="AC586" s="85"/>
      <c r="AD586" s="275">
        <f t="shared" si="56"/>
        <v>0</v>
      </c>
      <c r="AE586" s="85"/>
      <c r="AF586" s="275">
        <f t="shared" si="57"/>
        <v>0</v>
      </c>
      <c r="AH586" s="276"/>
    </row>
    <row r="587" spans="4:34" outlineLevel="1">
      <c r="D587" s="83" t="str">
        <f>'Line Items'!D353</f>
        <v>[Rolling Stock Line 17]</v>
      </c>
      <c r="E587" s="84"/>
      <c r="F587" s="150" t="str">
        <f t="shared" si="58"/>
        <v>000 Train Miles</v>
      </c>
      <c r="G587" s="85">
        <f t="shared" si="60"/>
        <v>0</v>
      </c>
      <c r="H587" s="85">
        <f t="shared" si="60"/>
        <v>0</v>
      </c>
      <c r="I587" s="85">
        <f t="shared" si="60"/>
        <v>0</v>
      </c>
      <c r="J587" s="85">
        <f t="shared" si="60"/>
        <v>0</v>
      </c>
      <c r="K587" s="85">
        <f t="shared" si="60"/>
        <v>0</v>
      </c>
      <c r="L587" s="85">
        <f t="shared" si="60"/>
        <v>0</v>
      </c>
      <c r="M587" s="85">
        <f t="shared" si="60"/>
        <v>0</v>
      </c>
      <c r="N587" s="85">
        <f t="shared" si="60"/>
        <v>0</v>
      </c>
      <c r="O587" s="85">
        <f t="shared" si="60"/>
        <v>0</v>
      </c>
      <c r="P587" s="85">
        <f t="shared" si="60"/>
        <v>0</v>
      </c>
      <c r="Q587" s="85">
        <f t="shared" si="60"/>
        <v>0</v>
      </c>
      <c r="R587" s="85">
        <f t="shared" si="60"/>
        <v>0</v>
      </c>
      <c r="S587" s="85">
        <f t="shared" si="60"/>
        <v>0</v>
      </c>
      <c r="T587" s="85">
        <f t="shared" si="60"/>
        <v>0</v>
      </c>
      <c r="U587" s="85">
        <f t="shared" si="60"/>
        <v>0</v>
      </c>
      <c r="V587" s="85">
        <f t="shared" si="60"/>
        <v>0</v>
      </c>
      <c r="W587" s="85">
        <f t="shared" si="60"/>
        <v>0</v>
      </c>
      <c r="X587" s="85">
        <f t="shared" si="60"/>
        <v>0</v>
      </c>
      <c r="Y587" s="85">
        <f t="shared" si="60"/>
        <v>0</v>
      </c>
      <c r="Z587" s="274">
        <f t="shared" si="60"/>
        <v>0</v>
      </c>
      <c r="AA587" s="85"/>
      <c r="AB587" s="275">
        <f t="shared" si="55"/>
        <v>0</v>
      </c>
      <c r="AC587" s="85"/>
      <c r="AD587" s="275">
        <f t="shared" si="56"/>
        <v>0</v>
      </c>
      <c r="AE587" s="85"/>
      <c r="AF587" s="275">
        <f t="shared" si="57"/>
        <v>0</v>
      </c>
      <c r="AH587" s="276"/>
    </row>
    <row r="588" spans="4:34" outlineLevel="1">
      <c r="D588" s="83" t="str">
        <f>'Line Items'!D354</f>
        <v>[Rolling Stock Line 18]</v>
      </c>
      <c r="E588" s="84"/>
      <c r="F588" s="150" t="str">
        <f t="shared" si="58"/>
        <v>000 Train Miles</v>
      </c>
      <c r="G588" s="85">
        <f t="shared" si="60"/>
        <v>0</v>
      </c>
      <c r="H588" s="85">
        <f t="shared" si="60"/>
        <v>0</v>
      </c>
      <c r="I588" s="85">
        <f t="shared" si="60"/>
        <v>0</v>
      </c>
      <c r="J588" s="85">
        <f t="shared" si="60"/>
        <v>0</v>
      </c>
      <c r="K588" s="85">
        <f t="shared" si="60"/>
        <v>0</v>
      </c>
      <c r="L588" s="85">
        <f t="shared" si="60"/>
        <v>0</v>
      </c>
      <c r="M588" s="85">
        <f t="shared" si="60"/>
        <v>0</v>
      </c>
      <c r="N588" s="85">
        <f t="shared" si="60"/>
        <v>0</v>
      </c>
      <c r="O588" s="85">
        <f t="shared" si="60"/>
        <v>0</v>
      </c>
      <c r="P588" s="85">
        <f t="shared" si="60"/>
        <v>0</v>
      </c>
      <c r="Q588" s="85">
        <f t="shared" si="60"/>
        <v>0</v>
      </c>
      <c r="R588" s="85">
        <f t="shared" si="60"/>
        <v>0</v>
      </c>
      <c r="S588" s="85">
        <f t="shared" si="60"/>
        <v>0</v>
      </c>
      <c r="T588" s="85">
        <f t="shared" si="60"/>
        <v>0</v>
      </c>
      <c r="U588" s="85">
        <f t="shared" si="60"/>
        <v>0</v>
      </c>
      <c r="V588" s="85">
        <f t="shared" si="60"/>
        <v>0</v>
      </c>
      <c r="W588" s="85">
        <f t="shared" si="60"/>
        <v>0</v>
      </c>
      <c r="X588" s="85">
        <f t="shared" si="60"/>
        <v>0</v>
      </c>
      <c r="Y588" s="85">
        <f t="shared" si="60"/>
        <v>0</v>
      </c>
      <c r="Z588" s="274">
        <f t="shared" si="60"/>
        <v>0</v>
      </c>
      <c r="AA588" s="85"/>
      <c r="AB588" s="275">
        <f t="shared" si="55"/>
        <v>0</v>
      </c>
      <c r="AC588" s="85"/>
      <c r="AD588" s="275">
        <f t="shared" si="56"/>
        <v>0</v>
      </c>
      <c r="AE588" s="85"/>
      <c r="AF588" s="275">
        <f t="shared" si="57"/>
        <v>0</v>
      </c>
      <c r="AH588" s="276"/>
    </row>
    <row r="589" spans="4:34" outlineLevel="1">
      <c r="D589" s="83" t="str">
        <f>'Line Items'!D355</f>
        <v>[Rolling Stock Line 19]</v>
      </c>
      <c r="E589" s="84"/>
      <c r="F589" s="150" t="str">
        <f t="shared" si="58"/>
        <v>000 Train Miles</v>
      </c>
      <c r="G589" s="85">
        <f t="shared" si="60"/>
        <v>0</v>
      </c>
      <c r="H589" s="85">
        <f t="shared" si="60"/>
        <v>0</v>
      </c>
      <c r="I589" s="85">
        <f t="shared" si="60"/>
        <v>0</v>
      </c>
      <c r="J589" s="85">
        <f t="shared" si="60"/>
        <v>0</v>
      </c>
      <c r="K589" s="85">
        <f t="shared" si="60"/>
        <v>0</v>
      </c>
      <c r="L589" s="85">
        <f t="shared" si="60"/>
        <v>0</v>
      </c>
      <c r="M589" s="85">
        <f t="shared" si="60"/>
        <v>0</v>
      </c>
      <c r="N589" s="85">
        <f t="shared" si="60"/>
        <v>0</v>
      </c>
      <c r="O589" s="85">
        <f t="shared" si="60"/>
        <v>0</v>
      </c>
      <c r="P589" s="85">
        <f t="shared" si="60"/>
        <v>0</v>
      </c>
      <c r="Q589" s="85">
        <f t="shared" si="60"/>
        <v>0</v>
      </c>
      <c r="R589" s="85">
        <f t="shared" si="60"/>
        <v>0</v>
      </c>
      <c r="S589" s="85">
        <f t="shared" si="60"/>
        <v>0</v>
      </c>
      <c r="T589" s="85">
        <f t="shared" si="60"/>
        <v>0</v>
      </c>
      <c r="U589" s="85">
        <f t="shared" si="60"/>
        <v>0</v>
      </c>
      <c r="V589" s="85">
        <f t="shared" si="60"/>
        <v>0</v>
      </c>
      <c r="W589" s="85">
        <f t="shared" si="60"/>
        <v>0</v>
      </c>
      <c r="X589" s="85">
        <f t="shared" si="60"/>
        <v>0</v>
      </c>
      <c r="Y589" s="85">
        <f t="shared" si="60"/>
        <v>0</v>
      </c>
      <c r="Z589" s="274">
        <f t="shared" si="60"/>
        <v>0</v>
      </c>
      <c r="AA589" s="85"/>
      <c r="AB589" s="275">
        <f t="shared" si="55"/>
        <v>0</v>
      </c>
      <c r="AC589" s="85"/>
      <c r="AD589" s="275">
        <f t="shared" si="56"/>
        <v>0</v>
      </c>
      <c r="AE589" s="85"/>
      <c r="AF589" s="275">
        <f t="shared" si="57"/>
        <v>0</v>
      </c>
      <c r="AH589" s="276"/>
    </row>
    <row r="590" spans="4:34" outlineLevel="1">
      <c r="D590" s="83" t="str">
        <f>'Line Items'!D356</f>
        <v>[Rolling Stock Line 20]</v>
      </c>
      <c r="E590" s="84"/>
      <c r="F590" s="150" t="str">
        <f t="shared" si="58"/>
        <v>000 Train Miles</v>
      </c>
      <c r="G590" s="85">
        <f t="shared" si="60"/>
        <v>0</v>
      </c>
      <c r="H590" s="85">
        <f t="shared" si="60"/>
        <v>0</v>
      </c>
      <c r="I590" s="85">
        <f t="shared" si="60"/>
        <v>0</v>
      </c>
      <c r="J590" s="85">
        <f t="shared" si="60"/>
        <v>0</v>
      </c>
      <c r="K590" s="85">
        <f t="shared" si="60"/>
        <v>0</v>
      </c>
      <c r="L590" s="85">
        <f t="shared" si="60"/>
        <v>0</v>
      </c>
      <c r="M590" s="85">
        <f t="shared" si="60"/>
        <v>0</v>
      </c>
      <c r="N590" s="85">
        <f t="shared" si="60"/>
        <v>0</v>
      </c>
      <c r="O590" s="85">
        <f t="shared" si="60"/>
        <v>0</v>
      </c>
      <c r="P590" s="85">
        <f t="shared" si="60"/>
        <v>0</v>
      </c>
      <c r="Q590" s="85">
        <f t="shared" si="60"/>
        <v>0</v>
      </c>
      <c r="R590" s="85">
        <f t="shared" si="60"/>
        <v>0</v>
      </c>
      <c r="S590" s="85">
        <f t="shared" si="60"/>
        <v>0</v>
      </c>
      <c r="T590" s="85">
        <f t="shared" si="60"/>
        <v>0</v>
      </c>
      <c r="U590" s="85">
        <f t="shared" si="60"/>
        <v>0</v>
      </c>
      <c r="V590" s="85">
        <f t="shared" si="60"/>
        <v>0</v>
      </c>
      <c r="W590" s="85">
        <f t="shared" si="60"/>
        <v>0</v>
      </c>
      <c r="X590" s="85">
        <f t="shared" si="60"/>
        <v>0</v>
      </c>
      <c r="Y590" s="85">
        <f t="shared" si="60"/>
        <v>0</v>
      </c>
      <c r="Z590" s="274">
        <f t="shared" si="60"/>
        <v>0</v>
      </c>
      <c r="AA590" s="85"/>
      <c r="AB590" s="275">
        <f t="shared" si="55"/>
        <v>0</v>
      </c>
      <c r="AC590" s="85"/>
      <c r="AD590" s="275">
        <f t="shared" si="56"/>
        <v>0</v>
      </c>
      <c r="AE590" s="85"/>
      <c r="AF590" s="275">
        <f t="shared" si="57"/>
        <v>0</v>
      </c>
      <c r="AH590" s="276"/>
    </row>
    <row r="591" spans="4:34" outlineLevel="1">
      <c r="D591" s="83" t="str">
        <f>'Line Items'!D357</f>
        <v>[Rolling Stock Line 21]</v>
      </c>
      <c r="E591" s="84"/>
      <c r="F591" s="150" t="str">
        <f t="shared" si="58"/>
        <v>000 Train Miles</v>
      </c>
      <c r="G591" s="85">
        <f t="shared" si="60"/>
        <v>0</v>
      </c>
      <c r="H591" s="85">
        <f t="shared" si="60"/>
        <v>0</v>
      </c>
      <c r="I591" s="85">
        <f t="shared" si="60"/>
        <v>0</v>
      </c>
      <c r="J591" s="85">
        <f t="shared" si="60"/>
        <v>0</v>
      </c>
      <c r="K591" s="85">
        <f t="shared" si="60"/>
        <v>0</v>
      </c>
      <c r="L591" s="85">
        <f t="shared" si="60"/>
        <v>0</v>
      </c>
      <c r="M591" s="85">
        <f t="shared" si="60"/>
        <v>0</v>
      </c>
      <c r="N591" s="85">
        <f t="shared" si="60"/>
        <v>0</v>
      </c>
      <c r="O591" s="85">
        <f t="shared" si="60"/>
        <v>0</v>
      </c>
      <c r="P591" s="85">
        <f t="shared" si="60"/>
        <v>0</v>
      </c>
      <c r="Q591" s="85">
        <f t="shared" si="60"/>
        <v>0</v>
      </c>
      <c r="R591" s="85">
        <f t="shared" si="60"/>
        <v>0</v>
      </c>
      <c r="S591" s="85">
        <f t="shared" si="60"/>
        <v>0</v>
      </c>
      <c r="T591" s="85">
        <f t="shared" si="60"/>
        <v>0</v>
      </c>
      <c r="U591" s="85">
        <f t="shared" si="60"/>
        <v>0</v>
      </c>
      <c r="V591" s="85">
        <f t="shared" si="60"/>
        <v>0</v>
      </c>
      <c r="W591" s="85">
        <f t="shared" si="60"/>
        <v>0</v>
      </c>
      <c r="X591" s="85">
        <f t="shared" si="60"/>
        <v>0</v>
      </c>
      <c r="Y591" s="85">
        <f t="shared" si="60"/>
        <v>0</v>
      </c>
      <c r="Z591" s="274">
        <f t="shared" si="60"/>
        <v>0</v>
      </c>
      <c r="AA591" s="85"/>
      <c r="AB591" s="275">
        <f t="shared" si="55"/>
        <v>0</v>
      </c>
      <c r="AC591" s="85"/>
      <c r="AD591" s="275">
        <f t="shared" si="56"/>
        <v>0</v>
      </c>
      <c r="AE591" s="85"/>
      <c r="AF591" s="275">
        <f t="shared" si="57"/>
        <v>0</v>
      </c>
      <c r="AH591" s="276"/>
    </row>
    <row r="592" spans="4:34" outlineLevel="1">
      <c r="D592" s="83" t="str">
        <f>'Line Items'!D358</f>
        <v>[Rolling Stock Line 22]</v>
      </c>
      <c r="E592" s="84"/>
      <c r="F592" s="150" t="str">
        <f t="shared" si="58"/>
        <v>000 Train Miles</v>
      </c>
      <c r="G592" s="85">
        <f t="shared" si="60"/>
        <v>0</v>
      </c>
      <c r="H592" s="85">
        <f t="shared" si="60"/>
        <v>0</v>
      </c>
      <c r="I592" s="85">
        <f t="shared" si="60"/>
        <v>0</v>
      </c>
      <c r="J592" s="85">
        <f t="shared" si="60"/>
        <v>0</v>
      </c>
      <c r="K592" s="85">
        <f t="shared" si="60"/>
        <v>0</v>
      </c>
      <c r="L592" s="85">
        <f t="shared" si="60"/>
        <v>0</v>
      </c>
      <c r="M592" s="85">
        <f t="shared" si="60"/>
        <v>0</v>
      </c>
      <c r="N592" s="85">
        <f t="shared" si="60"/>
        <v>0</v>
      </c>
      <c r="O592" s="85">
        <f t="shared" si="60"/>
        <v>0</v>
      </c>
      <c r="P592" s="85">
        <f t="shared" si="60"/>
        <v>0</v>
      </c>
      <c r="Q592" s="85">
        <f t="shared" si="60"/>
        <v>0</v>
      </c>
      <c r="R592" s="85">
        <f t="shared" si="60"/>
        <v>0</v>
      </c>
      <c r="S592" s="85">
        <f t="shared" si="60"/>
        <v>0</v>
      </c>
      <c r="T592" s="85">
        <f t="shared" si="60"/>
        <v>0</v>
      </c>
      <c r="U592" s="85">
        <f t="shared" si="60"/>
        <v>0</v>
      </c>
      <c r="V592" s="85">
        <f t="shared" si="60"/>
        <v>0</v>
      </c>
      <c r="W592" s="85">
        <f t="shared" si="60"/>
        <v>0</v>
      </c>
      <c r="X592" s="85">
        <f t="shared" si="60"/>
        <v>0</v>
      </c>
      <c r="Y592" s="85">
        <f t="shared" si="60"/>
        <v>0</v>
      </c>
      <c r="Z592" s="274">
        <f t="shared" si="60"/>
        <v>0</v>
      </c>
      <c r="AA592" s="85"/>
      <c r="AB592" s="275">
        <f t="shared" si="55"/>
        <v>0</v>
      </c>
      <c r="AC592" s="85"/>
      <c r="AD592" s="275">
        <f t="shared" si="56"/>
        <v>0</v>
      </c>
      <c r="AE592" s="85"/>
      <c r="AF592" s="275">
        <f t="shared" si="57"/>
        <v>0</v>
      </c>
      <c r="AH592" s="276"/>
    </row>
    <row r="593" spans="2:34" outlineLevel="1">
      <c r="D593" s="83" t="str">
        <f>'Line Items'!D359</f>
        <v>[Rolling Stock Line 23]</v>
      </c>
      <c r="E593" s="84"/>
      <c r="F593" s="150" t="str">
        <f t="shared" si="58"/>
        <v>000 Train Miles</v>
      </c>
      <c r="G593" s="85">
        <f t="shared" si="60"/>
        <v>0</v>
      </c>
      <c r="H593" s="85">
        <f t="shared" si="60"/>
        <v>0</v>
      </c>
      <c r="I593" s="85">
        <f t="shared" si="60"/>
        <v>0</v>
      </c>
      <c r="J593" s="85">
        <f t="shared" si="60"/>
        <v>0</v>
      </c>
      <c r="K593" s="85">
        <f t="shared" si="60"/>
        <v>0</v>
      </c>
      <c r="L593" s="85">
        <f t="shared" si="60"/>
        <v>0</v>
      </c>
      <c r="M593" s="85">
        <f t="shared" si="60"/>
        <v>0</v>
      </c>
      <c r="N593" s="85">
        <f t="shared" si="60"/>
        <v>0</v>
      </c>
      <c r="O593" s="85">
        <f t="shared" si="60"/>
        <v>0</v>
      </c>
      <c r="P593" s="85">
        <f t="shared" si="60"/>
        <v>0</v>
      </c>
      <c r="Q593" s="85">
        <f t="shared" si="60"/>
        <v>0</v>
      </c>
      <c r="R593" s="85">
        <f t="shared" si="60"/>
        <v>0</v>
      </c>
      <c r="S593" s="85">
        <f t="shared" si="60"/>
        <v>0</v>
      </c>
      <c r="T593" s="85">
        <f t="shared" si="60"/>
        <v>0</v>
      </c>
      <c r="U593" s="85">
        <f t="shared" si="60"/>
        <v>0</v>
      </c>
      <c r="V593" s="85">
        <f t="shared" si="60"/>
        <v>0</v>
      </c>
      <c r="W593" s="85">
        <f t="shared" si="60"/>
        <v>0</v>
      </c>
      <c r="X593" s="85">
        <f t="shared" si="60"/>
        <v>0</v>
      </c>
      <c r="Y593" s="85">
        <f t="shared" si="60"/>
        <v>0</v>
      </c>
      <c r="Z593" s="274">
        <f t="shared" si="60"/>
        <v>0</v>
      </c>
      <c r="AA593" s="85"/>
      <c r="AB593" s="275">
        <f t="shared" si="55"/>
        <v>0</v>
      </c>
      <c r="AC593" s="85"/>
      <c r="AD593" s="275">
        <f t="shared" si="56"/>
        <v>0</v>
      </c>
      <c r="AE593" s="85"/>
      <c r="AF593" s="275">
        <f t="shared" si="57"/>
        <v>0</v>
      </c>
      <c r="AH593" s="276"/>
    </row>
    <row r="594" spans="2:34" outlineLevel="1">
      <c r="D594" s="83" t="str">
        <f>'Line Items'!D360</f>
        <v>[Rolling Stock Line 24]</v>
      </c>
      <c r="E594" s="84"/>
      <c r="F594" s="150" t="str">
        <f t="shared" si="58"/>
        <v>000 Train Miles</v>
      </c>
      <c r="G594" s="85">
        <f t="shared" si="60"/>
        <v>0</v>
      </c>
      <c r="H594" s="85">
        <f t="shared" si="60"/>
        <v>0</v>
      </c>
      <c r="I594" s="85">
        <f t="shared" si="60"/>
        <v>0</v>
      </c>
      <c r="J594" s="85">
        <f t="shared" si="60"/>
        <v>0</v>
      </c>
      <c r="K594" s="85">
        <f t="shared" si="60"/>
        <v>0</v>
      </c>
      <c r="L594" s="85">
        <f t="shared" si="60"/>
        <v>0</v>
      </c>
      <c r="M594" s="85">
        <f t="shared" si="60"/>
        <v>0</v>
      </c>
      <c r="N594" s="85">
        <f t="shared" si="60"/>
        <v>0</v>
      </c>
      <c r="O594" s="85">
        <f t="shared" si="60"/>
        <v>0</v>
      </c>
      <c r="P594" s="85">
        <f t="shared" si="60"/>
        <v>0</v>
      </c>
      <c r="Q594" s="85">
        <f t="shared" si="60"/>
        <v>0</v>
      </c>
      <c r="R594" s="85">
        <f t="shared" si="60"/>
        <v>0</v>
      </c>
      <c r="S594" s="85">
        <f t="shared" si="60"/>
        <v>0</v>
      </c>
      <c r="T594" s="85">
        <f t="shared" si="60"/>
        <v>0</v>
      </c>
      <c r="U594" s="85">
        <f t="shared" si="60"/>
        <v>0</v>
      </c>
      <c r="V594" s="85">
        <f t="shared" si="60"/>
        <v>0</v>
      </c>
      <c r="W594" s="85">
        <f t="shared" si="60"/>
        <v>0</v>
      </c>
      <c r="X594" s="85">
        <f t="shared" si="60"/>
        <v>0</v>
      </c>
      <c r="Y594" s="85">
        <f t="shared" si="60"/>
        <v>0</v>
      </c>
      <c r="Z594" s="274">
        <f t="shared" si="60"/>
        <v>0</v>
      </c>
      <c r="AA594" s="85"/>
      <c r="AB594" s="275">
        <f t="shared" si="55"/>
        <v>0</v>
      </c>
      <c r="AC594" s="85"/>
      <c r="AD594" s="275">
        <f t="shared" si="56"/>
        <v>0</v>
      </c>
      <c r="AE594" s="85"/>
      <c r="AF594" s="275">
        <f t="shared" si="57"/>
        <v>0</v>
      </c>
      <c r="AH594" s="276"/>
    </row>
    <row r="595" spans="2:34" outlineLevel="1">
      <c r="D595" s="83" t="str">
        <f>'Line Items'!D361</f>
        <v>[Rolling Stock Line 25]</v>
      </c>
      <c r="E595" s="84"/>
      <c r="F595" s="150" t="str">
        <f t="shared" si="58"/>
        <v>000 Train Miles</v>
      </c>
      <c r="G595" s="85">
        <f t="shared" si="60"/>
        <v>0</v>
      </c>
      <c r="H595" s="85">
        <f t="shared" si="60"/>
        <v>0</v>
      </c>
      <c r="I595" s="85">
        <f t="shared" si="60"/>
        <v>0</v>
      </c>
      <c r="J595" s="85">
        <f t="shared" si="60"/>
        <v>0</v>
      </c>
      <c r="K595" s="85">
        <f t="shared" si="60"/>
        <v>0</v>
      </c>
      <c r="L595" s="85">
        <f t="shared" si="60"/>
        <v>0</v>
      </c>
      <c r="M595" s="85">
        <f t="shared" si="60"/>
        <v>0</v>
      </c>
      <c r="N595" s="85">
        <f t="shared" si="60"/>
        <v>0</v>
      </c>
      <c r="O595" s="85">
        <f t="shared" si="60"/>
        <v>0</v>
      </c>
      <c r="P595" s="85">
        <f t="shared" si="60"/>
        <v>0</v>
      </c>
      <c r="Q595" s="85">
        <f t="shared" si="60"/>
        <v>0</v>
      </c>
      <c r="R595" s="85">
        <f t="shared" si="60"/>
        <v>0</v>
      </c>
      <c r="S595" s="85">
        <f t="shared" si="60"/>
        <v>0</v>
      </c>
      <c r="T595" s="85">
        <f t="shared" si="60"/>
        <v>0</v>
      </c>
      <c r="U595" s="85">
        <f t="shared" si="60"/>
        <v>0</v>
      </c>
      <c r="V595" s="85">
        <f t="shared" si="60"/>
        <v>0</v>
      </c>
      <c r="W595" s="85">
        <f t="shared" si="60"/>
        <v>0</v>
      </c>
      <c r="X595" s="85">
        <f t="shared" si="60"/>
        <v>0</v>
      </c>
      <c r="Y595" s="85">
        <f t="shared" si="60"/>
        <v>0</v>
      </c>
      <c r="Z595" s="274">
        <f t="shared" si="60"/>
        <v>0</v>
      </c>
      <c r="AA595" s="85"/>
      <c r="AB595" s="275">
        <f t="shared" si="55"/>
        <v>0</v>
      </c>
      <c r="AC595" s="85"/>
      <c r="AD595" s="275">
        <f t="shared" si="56"/>
        <v>0</v>
      </c>
      <c r="AE595" s="85"/>
      <c r="AF595" s="275">
        <f t="shared" si="57"/>
        <v>0</v>
      </c>
      <c r="AH595" s="276"/>
    </row>
    <row r="596" spans="2:34" outlineLevel="1">
      <c r="D596" s="83" t="str">
        <f>'Line Items'!D362</f>
        <v>[Rolling Stock Line 26]</v>
      </c>
      <c r="E596" s="84"/>
      <c r="F596" s="150" t="str">
        <f t="shared" si="58"/>
        <v>000 Train Miles</v>
      </c>
      <c r="G596" s="85">
        <f t="shared" si="60"/>
        <v>0</v>
      </c>
      <c r="H596" s="85">
        <f t="shared" si="60"/>
        <v>0</v>
      </c>
      <c r="I596" s="85">
        <f t="shared" si="60"/>
        <v>0</v>
      </c>
      <c r="J596" s="85">
        <f t="shared" si="60"/>
        <v>0</v>
      </c>
      <c r="K596" s="85">
        <f t="shared" si="60"/>
        <v>0</v>
      </c>
      <c r="L596" s="85">
        <f t="shared" si="60"/>
        <v>0</v>
      </c>
      <c r="M596" s="85">
        <f t="shared" si="60"/>
        <v>0</v>
      </c>
      <c r="N596" s="85">
        <f t="shared" si="60"/>
        <v>0</v>
      </c>
      <c r="O596" s="85">
        <f t="shared" si="60"/>
        <v>0</v>
      </c>
      <c r="P596" s="85">
        <f t="shared" si="60"/>
        <v>0</v>
      </c>
      <c r="Q596" s="85">
        <f t="shared" si="60"/>
        <v>0</v>
      </c>
      <c r="R596" s="85">
        <f t="shared" si="60"/>
        <v>0</v>
      </c>
      <c r="S596" s="85">
        <f t="shared" si="60"/>
        <v>0</v>
      </c>
      <c r="T596" s="85">
        <f t="shared" si="60"/>
        <v>0</v>
      </c>
      <c r="U596" s="85">
        <f t="shared" si="60"/>
        <v>0</v>
      </c>
      <c r="V596" s="85">
        <f t="shared" ref="V596:Z596" si="61">SUM(V376,V486)</f>
        <v>0</v>
      </c>
      <c r="W596" s="85">
        <f t="shared" si="61"/>
        <v>0</v>
      </c>
      <c r="X596" s="85">
        <f t="shared" si="61"/>
        <v>0</v>
      </c>
      <c r="Y596" s="85">
        <f t="shared" si="61"/>
        <v>0</v>
      </c>
      <c r="Z596" s="274">
        <f t="shared" si="61"/>
        <v>0</v>
      </c>
      <c r="AA596" s="85"/>
      <c r="AB596" s="275">
        <f t="shared" si="55"/>
        <v>0</v>
      </c>
      <c r="AC596" s="85"/>
      <c r="AD596" s="275">
        <f t="shared" si="56"/>
        <v>0</v>
      </c>
      <c r="AE596" s="85"/>
      <c r="AF596" s="275">
        <f t="shared" si="57"/>
        <v>0</v>
      </c>
      <c r="AH596" s="276"/>
    </row>
    <row r="597" spans="2:34" outlineLevel="1">
      <c r="D597" s="83" t="str">
        <f>'Line Items'!D363</f>
        <v>[Rolling Stock Line 27]</v>
      </c>
      <c r="E597" s="84"/>
      <c r="F597" s="150" t="str">
        <f t="shared" si="58"/>
        <v>000 Train Miles</v>
      </c>
      <c r="G597" s="85">
        <f t="shared" ref="G597:Z602" si="62">SUM(G377,G487)</f>
        <v>0</v>
      </c>
      <c r="H597" s="85">
        <f t="shared" si="62"/>
        <v>0</v>
      </c>
      <c r="I597" s="85">
        <f t="shared" si="62"/>
        <v>0</v>
      </c>
      <c r="J597" s="85">
        <f t="shared" si="62"/>
        <v>0</v>
      </c>
      <c r="K597" s="85">
        <f t="shared" si="62"/>
        <v>0</v>
      </c>
      <c r="L597" s="85">
        <f t="shared" si="62"/>
        <v>0</v>
      </c>
      <c r="M597" s="85">
        <f t="shared" si="62"/>
        <v>0</v>
      </c>
      <c r="N597" s="85">
        <f t="shared" si="62"/>
        <v>0</v>
      </c>
      <c r="O597" s="85">
        <f t="shared" si="62"/>
        <v>0</v>
      </c>
      <c r="P597" s="85">
        <f t="shared" si="62"/>
        <v>0</v>
      </c>
      <c r="Q597" s="85">
        <f t="shared" si="62"/>
        <v>0</v>
      </c>
      <c r="R597" s="85">
        <f t="shared" si="62"/>
        <v>0</v>
      </c>
      <c r="S597" s="85">
        <f t="shared" si="62"/>
        <v>0</v>
      </c>
      <c r="T597" s="85">
        <f t="shared" si="62"/>
        <v>0</v>
      </c>
      <c r="U597" s="85">
        <f t="shared" si="62"/>
        <v>0</v>
      </c>
      <c r="V597" s="85">
        <f t="shared" si="62"/>
        <v>0</v>
      </c>
      <c r="W597" s="85">
        <f t="shared" si="62"/>
        <v>0</v>
      </c>
      <c r="X597" s="85">
        <f t="shared" si="62"/>
        <v>0</v>
      </c>
      <c r="Y597" s="85">
        <f t="shared" si="62"/>
        <v>0</v>
      </c>
      <c r="Z597" s="274">
        <f t="shared" si="62"/>
        <v>0</v>
      </c>
      <c r="AA597" s="85"/>
      <c r="AB597" s="275">
        <f t="shared" si="55"/>
        <v>0</v>
      </c>
      <c r="AC597" s="85"/>
      <c r="AD597" s="275">
        <f t="shared" si="56"/>
        <v>0</v>
      </c>
      <c r="AE597" s="85"/>
      <c r="AF597" s="275">
        <f t="shared" si="57"/>
        <v>0</v>
      </c>
      <c r="AH597" s="276"/>
    </row>
    <row r="598" spans="2:34" outlineLevel="1">
      <c r="D598" s="83" t="str">
        <f>'Line Items'!D364</f>
        <v>[Rolling Stock Line 28]</v>
      </c>
      <c r="E598" s="84"/>
      <c r="F598" s="150" t="str">
        <f t="shared" si="58"/>
        <v>000 Train Miles</v>
      </c>
      <c r="G598" s="85">
        <f t="shared" si="62"/>
        <v>0</v>
      </c>
      <c r="H598" s="85">
        <f t="shared" si="62"/>
        <v>0</v>
      </c>
      <c r="I598" s="85">
        <f t="shared" si="62"/>
        <v>0</v>
      </c>
      <c r="J598" s="85">
        <f t="shared" si="62"/>
        <v>0</v>
      </c>
      <c r="K598" s="85">
        <f t="shared" si="62"/>
        <v>0</v>
      </c>
      <c r="L598" s="85">
        <f t="shared" si="62"/>
        <v>0</v>
      </c>
      <c r="M598" s="85">
        <f t="shared" si="62"/>
        <v>0</v>
      </c>
      <c r="N598" s="85">
        <f t="shared" si="62"/>
        <v>0</v>
      </c>
      <c r="O598" s="85">
        <f t="shared" si="62"/>
        <v>0</v>
      </c>
      <c r="P598" s="85">
        <f t="shared" si="62"/>
        <v>0</v>
      </c>
      <c r="Q598" s="85">
        <f t="shared" si="62"/>
        <v>0</v>
      </c>
      <c r="R598" s="85">
        <f t="shared" si="62"/>
        <v>0</v>
      </c>
      <c r="S598" s="85">
        <f t="shared" si="62"/>
        <v>0</v>
      </c>
      <c r="T598" s="85">
        <f t="shared" si="62"/>
        <v>0</v>
      </c>
      <c r="U598" s="85">
        <f t="shared" si="62"/>
        <v>0</v>
      </c>
      <c r="V598" s="85">
        <f t="shared" si="62"/>
        <v>0</v>
      </c>
      <c r="W598" s="85">
        <f t="shared" si="62"/>
        <v>0</v>
      </c>
      <c r="X598" s="85">
        <f t="shared" si="62"/>
        <v>0</v>
      </c>
      <c r="Y598" s="85">
        <f t="shared" si="62"/>
        <v>0</v>
      </c>
      <c r="Z598" s="274">
        <f t="shared" si="62"/>
        <v>0</v>
      </c>
      <c r="AA598" s="85"/>
      <c r="AB598" s="275">
        <f t="shared" si="55"/>
        <v>0</v>
      </c>
      <c r="AC598" s="85"/>
      <c r="AD598" s="275">
        <f t="shared" si="56"/>
        <v>0</v>
      </c>
      <c r="AE598" s="85"/>
      <c r="AF598" s="275">
        <f t="shared" si="57"/>
        <v>0</v>
      </c>
      <c r="AH598" s="276"/>
    </row>
    <row r="599" spans="2:34" outlineLevel="1">
      <c r="D599" s="83" t="str">
        <f>'Line Items'!D365</f>
        <v>[Rolling Stock Line 29]</v>
      </c>
      <c r="E599" s="84"/>
      <c r="F599" s="150" t="str">
        <f t="shared" si="58"/>
        <v>000 Train Miles</v>
      </c>
      <c r="G599" s="85">
        <f t="shared" si="62"/>
        <v>0</v>
      </c>
      <c r="H599" s="85">
        <f t="shared" si="62"/>
        <v>0</v>
      </c>
      <c r="I599" s="85">
        <f t="shared" si="62"/>
        <v>0</v>
      </c>
      <c r="J599" s="85">
        <f t="shared" si="62"/>
        <v>0</v>
      </c>
      <c r="K599" s="85">
        <f t="shared" si="62"/>
        <v>0</v>
      </c>
      <c r="L599" s="85">
        <f t="shared" si="62"/>
        <v>0</v>
      </c>
      <c r="M599" s="85">
        <f t="shared" si="62"/>
        <v>0</v>
      </c>
      <c r="N599" s="85">
        <f t="shared" si="62"/>
        <v>0</v>
      </c>
      <c r="O599" s="85">
        <f t="shared" si="62"/>
        <v>0</v>
      </c>
      <c r="P599" s="85">
        <f t="shared" si="62"/>
        <v>0</v>
      </c>
      <c r="Q599" s="85">
        <f t="shared" si="62"/>
        <v>0</v>
      </c>
      <c r="R599" s="85">
        <f t="shared" si="62"/>
        <v>0</v>
      </c>
      <c r="S599" s="85">
        <f t="shared" si="62"/>
        <v>0</v>
      </c>
      <c r="T599" s="85">
        <f t="shared" si="62"/>
        <v>0</v>
      </c>
      <c r="U599" s="85">
        <f t="shared" si="62"/>
        <v>0</v>
      </c>
      <c r="V599" s="85">
        <f t="shared" si="62"/>
        <v>0</v>
      </c>
      <c r="W599" s="85">
        <f t="shared" si="62"/>
        <v>0</v>
      </c>
      <c r="X599" s="85">
        <f t="shared" si="62"/>
        <v>0</v>
      </c>
      <c r="Y599" s="85">
        <f t="shared" si="62"/>
        <v>0</v>
      </c>
      <c r="Z599" s="274">
        <f t="shared" si="62"/>
        <v>0</v>
      </c>
      <c r="AA599" s="85"/>
      <c r="AB599" s="275">
        <f t="shared" si="55"/>
        <v>0</v>
      </c>
      <c r="AC599" s="85"/>
      <c r="AD599" s="275">
        <f t="shared" si="56"/>
        <v>0</v>
      </c>
      <c r="AE599" s="85"/>
      <c r="AF599" s="275">
        <f t="shared" si="57"/>
        <v>0</v>
      </c>
      <c r="AH599" s="276"/>
    </row>
    <row r="600" spans="2:34" outlineLevel="1">
      <c r="D600" s="83" t="str">
        <f>'Line Items'!D366</f>
        <v>[Rolling Stock Line 30]</v>
      </c>
      <c r="E600" s="84"/>
      <c r="F600" s="150" t="str">
        <f t="shared" si="58"/>
        <v>000 Train Miles</v>
      </c>
      <c r="G600" s="85">
        <f t="shared" si="62"/>
        <v>0</v>
      </c>
      <c r="H600" s="85">
        <f t="shared" si="62"/>
        <v>0</v>
      </c>
      <c r="I600" s="85">
        <f t="shared" si="62"/>
        <v>0</v>
      </c>
      <c r="J600" s="85">
        <f t="shared" si="62"/>
        <v>0</v>
      </c>
      <c r="K600" s="85">
        <f t="shared" si="62"/>
        <v>0</v>
      </c>
      <c r="L600" s="85">
        <f t="shared" si="62"/>
        <v>0</v>
      </c>
      <c r="M600" s="85">
        <f t="shared" si="62"/>
        <v>0</v>
      </c>
      <c r="N600" s="85">
        <f t="shared" si="62"/>
        <v>0</v>
      </c>
      <c r="O600" s="85">
        <f t="shared" si="62"/>
        <v>0</v>
      </c>
      <c r="P600" s="85">
        <f t="shared" si="62"/>
        <v>0</v>
      </c>
      <c r="Q600" s="85">
        <f t="shared" si="62"/>
        <v>0</v>
      </c>
      <c r="R600" s="85">
        <f t="shared" si="62"/>
        <v>0</v>
      </c>
      <c r="S600" s="85">
        <f t="shared" si="62"/>
        <v>0</v>
      </c>
      <c r="T600" s="85">
        <f t="shared" si="62"/>
        <v>0</v>
      </c>
      <c r="U600" s="85">
        <f t="shared" si="62"/>
        <v>0</v>
      </c>
      <c r="V600" s="85">
        <f t="shared" si="62"/>
        <v>0</v>
      </c>
      <c r="W600" s="85">
        <f t="shared" si="62"/>
        <v>0</v>
      </c>
      <c r="X600" s="85">
        <f t="shared" si="62"/>
        <v>0</v>
      </c>
      <c r="Y600" s="85">
        <f t="shared" si="62"/>
        <v>0</v>
      </c>
      <c r="Z600" s="274">
        <f t="shared" si="62"/>
        <v>0</v>
      </c>
      <c r="AA600" s="85"/>
      <c r="AB600" s="275">
        <f t="shared" si="55"/>
        <v>0</v>
      </c>
      <c r="AC600" s="85"/>
      <c r="AD600" s="275">
        <f t="shared" si="56"/>
        <v>0</v>
      </c>
      <c r="AE600" s="85"/>
      <c r="AF600" s="275">
        <f t="shared" si="57"/>
        <v>0</v>
      </c>
      <c r="AH600" s="276"/>
    </row>
    <row r="601" spans="2:34" outlineLevel="1">
      <c r="D601" s="83" t="str">
        <f>'Line Items'!D367</f>
        <v>[Rolling Stock Line 31]</v>
      </c>
      <c r="E601" s="84"/>
      <c r="F601" s="150" t="str">
        <f t="shared" si="58"/>
        <v>000 Train Miles</v>
      </c>
      <c r="G601" s="85">
        <f t="shared" si="62"/>
        <v>0</v>
      </c>
      <c r="H601" s="85">
        <f t="shared" si="62"/>
        <v>0</v>
      </c>
      <c r="I601" s="85">
        <f t="shared" si="62"/>
        <v>0</v>
      </c>
      <c r="J601" s="85">
        <f t="shared" si="62"/>
        <v>0</v>
      </c>
      <c r="K601" s="85">
        <f t="shared" si="62"/>
        <v>0</v>
      </c>
      <c r="L601" s="85">
        <f t="shared" si="62"/>
        <v>0</v>
      </c>
      <c r="M601" s="85">
        <f t="shared" si="62"/>
        <v>0</v>
      </c>
      <c r="N601" s="85">
        <f t="shared" si="62"/>
        <v>0</v>
      </c>
      <c r="O601" s="85">
        <f t="shared" si="62"/>
        <v>0</v>
      </c>
      <c r="P601" s="85">
        <f t="shared" si="62"/>
        <v>0</v>
      </c>
      <c r="Q601" s="85">
        <f t="shared" si="62"/>
        <v>0</v>
      </c>
      <c r="R601" s="85">
        <f t="shared" si="62"/>
        <v>0</v>
      </c>
      <c r="S601" s="85">
        <f t="shared" si="62"/>
        <v>0</v>
      </c>
      <c r="T601" s="85">
        <f t="shared" si="62"/>
        <v>0</v>
      </c>
      <c r="U601" s="85">
        <f t="shared" si="62"/>
        <v>0</v>
      </c>
      <c r="V601" s="85">
        <f t="shared" si="62"/>
        <v>0</v>
      </c>
      <c r="W601" s="85">
        <f t="shared" si="62"/>
        <v>0</v>
      </c>
      <c r="X601" s="85">
        <f t="shared" si="62"/>
        <v>0</v>
      </c>
      <c r="Y601" s="85">
        <f t="shared" si="62"/>
        <v>0</v>
      </c>
      <c r="Z601" s="274">
        <f t="shared" si="62"/>
        <v>0</v>
      </c>
      <c r="AA601" s="85"/>
      <c r="AB601" s="275">
        <f t="shared" si="55"/>
        <v>0</v>
      </c>
      <c r="AC601" s="85"/>
      <c r="AD601" s="275">
        <f t="shared" si="56"/>
        <v>0</v>
      </c>
      <c r="AE601" s="85"/>
      <c r="AF601" s="275">
        <f t="shared" si="57"/>
        <v>0</v>
      </c>
      <c r="AH601" s="276"/>
    </row>
    <row r="602" spans="2:34" outlineLevel="1">
      <c r="D602" s="108" t="str">
        <f>'Line Items'!D368</f>
        <v>[Rolling Stock Line 32]</v>
      </c>
      <c r="E602" s="110"/>
      <c r="F602" s="164" t="str">
        <f t="shared" si="58"/>
        <v>000 Train Miles</v>
      </c>
      <c r="G602" s="96">
        <f t="shared" si="62"/>
        <v>0</v>
      </c>
      <c r="H602" s="96">
        <f t="shared" si="62"/>
        <v>0</v>
      </c>
      <c r="I602" s="96">
        <f t="shared" si="62"/>
        <v>0</v>
      </c>
      <c r="J602" s="96">
        <f t="shared" si="62"/>
        <v>0</v>
      </c>
      <c r="K602" s="96">
        <f t="shared" si="62"/>
        <v>0</v>
      </c>
      <c r="L602" s="96">
        <f t="shared" si="62"/>
        <v>0</v>
      </c>
      <c r="M602" s="96">
        <f t="shared" si="62"/>
        <v>0</v>
      </c>
      <c r="N602" s="96">
        <f t="shared" si="62"/>
        <v>0</v>
      </c>
      <c r="O602" s="96">
        <f t="shared" si="62"/>
        <v>0</v>
      </c>
      <c r="P602" s="96">
        <f t="shared" si="62"/>
        <v>0</v>
      </c>
      <c r="Q602" s="96">
        <f t="shared" si="62"/>
        <v>0</v>
      </c>
      <c r="R602" s="96">
        <f t="shared" si="62"/>
        <v>0</v>
      </c>
      <c r="S602" s="96">
        <f t="shared" si="62"/>
        <v>0</v>
      </c>
      <c r="T602" s="96">
        <f t="shared" si="62"/>
        <v>0</v>
      </c>
      <c r="U602" s="96">
        <f t="shared" si="62"/>
        <v>0</v>
      </c>
      <c r="V602" s="96">
        <f t="shared" si="62"/>
        <v>0</v>
      </c>
      <c r="W602" s="96">
        <f t="shared" si="62"/>
        <v>0</v>
      </c>
      <c r="X602" s="96">
        <f t="shared" si="62"/>
        <v>0</v>
      </c>
      <c r="Y602" s="96">
        <f t="shared" si="62"/>
        <v>0</v>
      </c>
      <c r="Z602" s="277">
        <f t="shared" si="62"/>
        <v>0</v>
      </c>
      <c r="AA602" s="85"/>
      <c r="AB602" s="278">
        <f t="shared" si="55"/>
        <v>0</v>
      </c>
      <c r="AC602" s="85"/>
      <c r="AD602" s="278">
        <f t="shared" si="56"/>
        <v>0</v>
      </c>
      <c r="AE602" s="85"/>
      <c r="AF602" s="278">
        <f t="shared" si="57"/>
        <v>0</v>
      </c>
      <c r="AH602" s="279"/>
    </row>
    <row r="603" spans="2:34" outlineLevel="1">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row>
    <row r="604" spans="2:34" outlineLevel="1">
      <c r="D604" s="262" t="str">
        <f>"Total "&amp;C570</f>
        <v>Total Total Train Mileage</v>
      </c>
      <c r="E604" s="263"/>
      <c r="F604" s="264" t="str">
        <f>F602</f>
        <v>000 Train Miles</v>
      </c>
      <c r="G604" s="265">
        <f t="shared" ref="G604:Z604" si="63">SUM(G384,G494)</f>
        <v>0</v>
      </c>
      <c r="H604" s="265">
        <f t="shared" si="63"/>
        <v>0</v>
      </c>
      <c r="I604" s="265">
        <f t="shared" si="63"/>
        <v>0</v>
      </c>
      <c r="J604" s="265">
        <f t="shared" si="63"/>
        <v>0</v>
      </c>
      <c r="K604" s="265">
        <f t="shared" si="63"/>
        <v>0</v>
      </c>
      <c r="L604" s="265">
        <f t="shared" si="63"/>
        <v>0</v>
      </c>
      <c r="M604" s="265">
        <f t="shared" si="63"/>
        <v>0</v>
      </c>
      <c r="N604" s="265">
        <f t="shared" si="63"/>
        <v>0</v>
      </c>
      <c r="O604" s="265">
        <f t="shared" si="63"/>
        <v>0</v>
      </c>
      <c r="P604" s="265">
        <f t="shared" si="63"/>
        <v>0</v>
      </c>
      <c r="Q604" s="265">
        <f t="shared" si="63"/>
        <v>0</v>
      </c>
      <c r="R604" s="265">
        <f t="shared" si="63"/>
        <v>0</v>
      </c>
      <c r="S604" s="265">
        <f t="shared" si="63"/>
        <v>0</v>
      </c>
      <c r="T604" s="265">
        <f t="shared" si="63"/>
        <v>0</v>
      </c>
      <c r="U604" s="265">
        <f t="shared" si="63"/>
        <v>0</v>
      </c>
      <c r="V604" s="265">
        <f t="shared" si="63"/>
        <v>0</v>
      </c>
      <c r="W604" s="265">
        <f t="shared" si="63"/>
        <v>0</v>
      </c>
      <c r="X604" s="265">
        <f t="shared" si="63"/>
        <v>0</v>
      </c>
      <c r="Y604" s="265">
        <f t="shared" si="63"/>
        <v>0</v>
      </c>
      <c r="Z604" s="266">
        <f t="shared" si="63"/>
        <v>0</v>
      </c>
      <c r="AA604" s="85"/>
      <c r="AB604" s="267">
        <f>SUM(AB384,AB494)</f>
        <v>0</v>
      </c>
      <c r="AC604" s="85"/>
      <c r="AD604" s="267">
        <f>SUM(AD384,AD494)</f>
        <v>0</v>
      </c>
      <c r="AE604" s="85"/>
      <c r="AF604" s="267">
        <f>SUM(AF384,AF494)</f>
        <v>0</v>
      </c>
      <c r="AH604" s="268"/>
    </row>
    <row r="605" spans="2:34" collapsed="1">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row>
    <row r="606" spans="2:34">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row>
    <row r="607" spans="2:34" ht="16.5">
      <c r="B607" s="5" t="s">
        <v>964</v>
      </c>
      <c r="C607" s="5"/>
      <c r="D607" s="5"/>
      <c r="E607" s="5"/>
      <c r="F607" s="5"/>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5"/>
      <c r="AH607" s="5"/>
    </row>
    <row r="608" spans="2:34">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row>
    <row r="609" spans="2:34" ht="15">
      <c r="B609" s="99" t="s">
        <v>965</v>
      </c>
      <c r="C609" s="99"/>
      <c r="D609" s="249"/>
      <c r="E609" s="249"/>
      <c r="F609" s="99"/>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80"/>
      <c r="AE609" s="280"/>
      <c r="AF609" s="280"/>
      <c r="AG609" s="99"/>
      <c r="AH609" s="99"/>
    </row>
    <row r="610" spans="2:34" outlineLevel="1">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row>
    <row r="611" spans="2:34" outlineLevel="1">
      <c r="D611" s="235" t="str">
        <f>'Line Items'!D337</f>
        <v>Class 450 (Desiros - Suburban)</v>
      </c>
      <c r="E611" s="251"/>
      <c r="F611" s="252" t="s">
        <v>966</v>
      </c>
      <c r="G611" s="253"/>
      <c r="H611" s="253"/>
      <c r="I611" s="253"/>
      <c r="J611" s="253"/>
      <c r="K611" s="253"/>
      <c r="L611" s="253"/>
      <c r="M611" s="253"/>
      <c r="N611" s="253"/>
      <c r="O611" s="253"/>
      <c r="P611" s="253"/>
      <c r="Q611" s="253"/>
      <c r="R611" s="253"/>
      <c r="S611" s="253"/>
      <c r="T611" s="253"/>
      <c r="U611" s="253"/>
      <c r="V611" s="253"/>
      <c r="W611" s="253"/>
      <c r="X611" s="253"/>
      <c r="Y611" s="253"/>
      <c r="Z611" s="254"/>
      <c r="AA611" s="85"/>
      <c r="AB611" s="255"/>
      <c r="AC611" s="85"/>
      <c r="AD611" s="255"/>
      <c r="AE611" s="85"/>
      <c r="AF611" s="255"/>
      <c r="AH611" s="291"/>
    </row>
    <row r="612" spans="2:34" outlineLevel="1">
      <c r="D612" s="83" t="str">
        <f>'Line Items'!D338</f>
        <v>Class 444 (Desiros - Mainline)</v>
      </c>
      <c r="E612" s="84"/>
      <c r="F612" s="150" t="str">
        <f t="shared" ref="F612:F642" si="64">F611</f>
        <v>£000/ Veh</v>
      </c>
      <c r="G612" s="257"/>
      <c r="H612" s="257"/>
      <c r="I612" s="257"/>
      <c r="J612" s="257"/>
      <c r="K612" s="257"/>
      <c r="L612" s="257"/>
      <c r="M612" s="257"/>
      <c r="N612" s="257"/>
      <c r="O612" s="257"/>
      <c r="P612" s="257"/>
      <c r="Q612" s="257"/>
      <c r="R612" s="257"/>
      <c r="S612" s="257"/>
      <c r="T612" s="257"/>
      <c r="U612" s="257"/>
      <c r="V612" s="257"/>
      <c r="W612" s="257"/>
      <c r="X612" s="257"/>
      <c r="Y612" s="257"/>
      <c r="Z612" s="258"/>
      <c r="AA612" s="85"/>
      <c r="AB612" s="27"/>
      <c r="AC612" s="85"/>
      <c r="AD612" s="27"/>
      <c r="AE612" s="85"/>
      <c r="AF612" s="27"/>
      <c r="AH612" s="287"/>
    </row>
    <row r="613" spans="2:34" outlineLevel="1">
      <c r="D613" s="83" t="str">
        <f>'Line Items'!D339</f>
        <v>Class 455</v>
      </c>
      <c r="E613" s="84"/>
      <c r="F613" s="150" t="str">
        <f t="shared" si="64"/>
        <v>£000/ Veh</v>
      </c>
      <c r="G613" s="257"/>
      <c r="H613" s="257"/>
      <c r="I613" s="257"/>
      <c r="J613" s="257"/>
      <c r="K613" s="257"/>
      <c r="L613" s="257"/>
      <c r="M613" s="257"/>
      <c r="N613" s="257"/>
      <c r="O613" s="257"/>
      <c r="P613" s="257"/>
      <c r="Q613" s="257"/>
      <c r="R613" s="257"/>
      <c r="S613" s="257"/>
      <c r="T613" s="257"/>
      <c r="U613" s="257"/>
      <c r="V613" s="257"/>
      <c r="W613" s="257"/>
      <c r="X613" s="257"/>
      <c r="Y613" s="257"/>
      <c r="Z613" s="258"/>
      <c r="AA613" s="85"/>
      <c r="AB613" s="27"/>
      <c r="AC613" s="85"/>
      <c r="AD613" s="27"/>
      <c r="AE613" s="85"/>
      <c r="AF613" s="27"/>
      <c r="AH613" s="287"/>
    </row>
    <row r="614" spans="2:34" outlineLevel="1">
      <c r="D614" s="83" t="str">
        <f>'Line Items'!D340</f>
        <v>Class 158</v>
      </c>
      <c r="E614" s="84"/>
      <c r="F614" s="150" t="str">
        <f t="shared" si="64"/>
        <v>£000/ Veh</v>
      </c>
      <c r="G614" s="257"/>
      <c r="H614" s="257"/>
      <c r="I614" s="257"/>
      <c r="J614" s="257"/>
      <c r="K614" s="257"/>
      <c r="L614" s="257"/>
      <c r="M614" s="257"/>
      <c r="N614" s="257"/>
      <c r="O614" s="257"/>
      <c r="P614" s="257"/>
      <c r="Q614" s="257"/>
      <c r="R614" s="257"/>
      <c r="S614" s="257"/>
      <c r="T614" s="257"/>
      <c r="U614" s="257"/>
      <c r="V614" s="257"/>
      <c r="W614" s="257"/>
      <c r="X614" s="257"/>
      <c r="Y614" s="257"/>
      <c r="Z614" s="258"/>
      <c r="AA614" s="85"/>
      <c r="AB614" s="27"/>
      <c r="AC614" s="85"/>
      <c r="AD614" s="27"/>
      <c r="AE614" s="85"/>
      <c r="AF614" s="27"/>
      <c r="AH614" s="287"/>
    </row>
    <row r="615" spans="2:34" outlineLevel="1">
      <c r="D615" s="83" t="str">
        <f>'Line Items'!D341</f>
        <v>Class 159/0</v>
      </c>
      <c r="E615" s="84"/>
      <c r="F615" s="150" t="str">
        <f t="shared" si="64"/>
        <v>£000/ Veh</v>
      </c>
      <c r="G615" s="257"/>
      <c r="H615" s="257"/>
      <c r="I615" s="257"/>
      <c r="J615" s="257"/>
      <c r="K615" s="257"/>
      <c r="L615" s="257"/>
      <c r="M615" s="257"/>
      <c r="N615" s="257"/>
      <c r="O615" s="257"/>
      <c r="P615" s="257"/>
      <c r="Q615" s="257"/>
      <c r="R615" s="257"/>
      <c r="S615" s="257"/>
      <c r="T615" s="257"/>
      <c r="U615" s="257"/>
      <c r="V615" s="257"/>
      <c r="W615" s="257"/>
      <c r="X615" s="257"/>
      <c r="Y615" s="257"/>
      <c r="Z615" s="258"/>
      <c r="AA615" s="85"/>
      <c r="AB615" s="27"/>
      <c r="AC615" s="85"/>
      <c r="AD615" s="27"/>
      <c r="AE615" s="85"/>
      <c r="AF615" s="27"/>
      <c r="AH615" s="287"/>
    </row>
    <row r="616" spans="2:34" outlineLevel="1">
      <c r="D616" s="83" t="str">
        <f>'Line Items'!D342</f>
        <v>Class 159/1</v>
      </c>
      <c r="E616" s="84"/>
      <c r="F616" s="150" t="str">
        <f t="shared" si="64"/>
        <v>£000/ Veh</v>
      </c>
      <c r="G616" s="257"/>
      <c r="H616" s="257"/>
      <c r="I616" s="257"/>
      <c r="J616" s="257"/>
      <c r="K616" s="257"/>
      <c r="L616" s="257"/>
      <c r="M616" s="257"/>
      <c r="N616" s="257"/>
      <c r="O616" s="257"/>
      <c r="P616" s="257"/>
      <c r="Q616" s="257"/>
      <c r="R616" s="257"/>
      <c r="S616" s="257"/>
      <c r="T616" s="257"/>
      <c r="U616" s="257"/>
      <c r="V616" s="257"/>
      <c r="W616" s="257"/>
      <c r="X616" s="257"/>
      <c r="Y616" s="257"/>
      <c r="Z616" s="258"/>
      <c r="AA616" s="85"/>
      <c r="AB616" s="27"/>
      <c r="AC616" s="85"/>
      <c r="AD616" s="27"/>
      <c r="AE616" s="85"/>
      <c r="AF616" s="27"/>
      <c r="AH616" s="287"/>
    </row>
    <row r="617" spans="2:34" outlineLevel="1">
      <c r="D617" s="83" t="str">
        <f>'Line Items'!D343</f>
        <v>Class 458</v>
      </c>
      <c r="E617" s="84"/>
      <c r="F617" s="150" t="str">
        <f t="shared" si="64"/>
        <v>£000/ Veh</v>
      </c>
      <c r="G617" s="257"/>
      <c r="H617" s="257"/>
      <c r="I617" s="257"/>
      <c r="J617" s="257"/>
      <c r="K617" s="257"/>
      <c r="L617" s="257"/>
      <c r="M617" s="257"/>
      <c r="N617" s="257"/>
      <c r="O617" s="257"/>
      <c r="P617" s="257"/>
      <c r="Q617" s="257"/>
      <c r="R617" s="257"/>
      <c r="S617" s="257"/>
      <c r="T617" s="257"/>
      <c r="U617" s="257"/>
      <c r="V617" s="257"/>
      <c r="W617" s="257"/>
      <c r="X617" s="257"/>
      <c r="Y617" s="257"/>
      <c r="Z617" s="258"/>
      <c r="AA617" s="85"/>
      <c r="AB617" s="27"/>
      <c r="AC617" s="85"/>
      <c r="AD617" s="27"/>
      <c r="AE617" s="85"/>
      <c r="AF617" s="27"/>
      <c r="AH617" s="287"/>
    </row>
    <row r="618" spans="2:34" outlineLevel="1">
      <c r="D618" s="83" t="str">
        <f>'Line Items'!D344</f>
        <v>Class 456</v>
      </c>
      <c r="E618" s="84"/>
      <c r="F618" s="150" t="str">
        <f t="shared" si="64"/>
        <v>£000/ Veh</v>
      </c>
      <c r="G618" s="257"/>
      <c r="H618" s="257"/>
      <c r="I618" s="257"/>
      <c r="J618" s="257"/>
      <c r="K618" s="257"/>
      <c r="L618" s="257"/>
      <c r="M618" s="257"/>
      <c r="N618" s="257"/>
      <c r="O618" s="257"/>
      <c r="P618" s="257"/>
      <c r="Q618" s="257"/>
      <c r="R618" s="257"/>
      <c r="S618" s="257"/>
      <c r="T618" s="257"/>
      <c r="U618" s="257"/>
      <c r="V618" s="257"/>
      <c r="W618" s="257"/>
      <c r="X618" s="257"/>
      <c r="Y618" s="257"/>
      <c r="Z618" s="258"/>
      <c r="AA618" s="85"/>
      <c r="AB618" s="27"/>
      <c r="AC618" s="85"/>
      <c r="AD618" s="27"/>
      <c r="AE618" s="85"/>
      <c r="AF618" s="27"/>
      <c r="AH618" s="287"/>
    </row>
    <row r="619" spans="2:34" outlineLevel="1">
      <c r="D619" s="83" t="str">
        <f>'Line Items'!D345</f>
        <v>Class 458/5</v>
      </c>
      <c r="E619" s="84"/>
      <c r="F619" s="150" t="str">
        <f t="shared" si="64"/>
        <v>£000/ Veh</v>
      </c>
      <c r="G619" s="257"/>
      <c r="H619" s="257"/>
      <c r="I619" s="257"/>
      <c r="J619" s="257"/>
      <c r="K619" s="257"/>
      <c r="L619" s="257"/>
      <c r="M619" s="257"/>
      <c r="N619" s="257"/>
      <c r="O619" s="257"/>
      <c r="P619" s="257"/>
      <c r="Q619" s="257"/>
      <c r="R619" s="257"/>
      <c r="S619" s="257"/>
      <c r="T619" s="257"/>
      <c r="U619" s="257"/>
      <c r="V619" s="257"/>
      <c r="W619" s="257"/>
      <c r="X619" s="257"/>
      <c r="Y619" s="257"/>
      <c r="Z619" s="258"/>
      <c r="AA619" s="85"/>
      <c r="AB619" s="27"/>
      <c r="AC619" s="85"/>
      <c r="AD619" s="27"/>
      <c r="AE619" s="85"/>
      <c r="AF619" s="27"/>
      <c r="AH619" s="287"/>
    </row>
    <row r="620" spans="2:34" outlineLevel="1">
      <c r="D620" s="83" t="str">
        <f>'Line Items'!D346</f>
        <v>Class 707</v>
      </c>
      <c r="E620" s="84"/>
      <c r="F620" s="150" t="str">
        <f t="shared" si="64"/>
        <v>£000/ Veh</v>
      </c>
      <c r="G620" s="257"/>
      <c r="H620" s="257"/>
      <c r="I620" s="257"/>
      <c r="J620" s="257"/>
      <c r="K620" s="257"/>
      <c r="L620" s="257"/>
      <c r="M620" s="257"/>
      <c r="N620" s="257"/>
      <c r="O620" s="257"/>
      <c r="P620" s="257"/>
      <c r="Q620" s="257"/>
      <c r="R620" s="257"/>
      <c r="S620" s="257"/>
      <c r="T620" s="257"/>
      <c r="U620" s="257"/>
      <c r="V620" s="257"/>
      <c r="W620" s="257"/>
      <c r="X620" s="257"/>
      <c r="Y620" s="257"/>
      <c r="Z620" s="258"/>
      <c r="AA620" s="85"/>
      <c r="AB620" s="27"/>
      <c r="AC620" s="85"/>
      <c r="AD620" s="27"/>
      <c r="AE620" s="85"/>
      <c r="AF620" s="27"/>
      <c r="AH620" s="287"/>
    </row>
    <row r="621" spans="2:34" outlineLevel="1">
      <c r="D621" s="83" t="str">
        <f>'Line Items'!D347</f>
        <v>[Rolling Stock Line 11]</v>
      </c>
      <c r="E621" s="84"/>
      <c r="F621" s="150" t="str">
        <f t="shared" si="64"/>
        <v>£000/ Veh</v>
      </c>
      <c r="G621" s="257"/>
      <c r="H621" s="257"/>
      <c r="I621" s="257"/>
      <c r="J621" s="257"/>
      <c r="K621" s="257"/>
      <c r="L621" s="257"/>
      <c r="M621" s="257"/>
      <c r="N621" s="257"/>
      <c r="O621" s="257"/>
      <c r="P621" s="257"/>
      <c r="Q621" s="257"/>
      <c r="R621" s="257"/>
      <c r="S621" s="257"/>
      <c r="T621" s="257"/>
      <c r="U621" s="257"/>
      <c r="V621" s="257"/>
      <c r="W621" s="257"/>
      <c r="X621" s="257"/>
      <c r="Y621" s="257"/>
      <c r="Z621" s="258"/>
      <c r="AA621" s="85"/>
      <c r="AB621" s="27"/>
      <c r="AC621" s="85"/>
      <c r="AD621" s="27"/>
      <c r="AE621" s="85"/>
      <c r="AF621" s="27"/>
      <c r="AH621" s="305"/>
    </row>
    <row r="622" spans="2:34" outlineLevel="1">
      <c r="D622" s="83" t="str">
        <f>'Line Items'!D348</f>
        <v>[Rolling Stock Line 12]</v>
      </c>
      <c r="E622" s="84"/>
      <c r="F622" s="150" t="str">
        <f t="shared" si="64"/>
        <v>£000/ Veh</v>
      </c>
      <c r="G622" s="257"/>
      <c r="H622" s="257"/>
      <c r="I622" s="257"/>
      <c r="J622" s="257"/>
      <c r="K622" s="257"/>
      <c r="L622" s="257"/>
      <c r="M622" s="257"/>
      <c r="N622" s="257"/>
      <c r="O622" s="257"/>
      <c r="P622" s="257"/>
      <c r="Q622" s="257"/>
      <c r="R622" s="257"/>
      <c r="S622" s="257"/>
      <c r="T622" s="257"/>
      <c r="U622" s="257"/>
      <c r="V622" s="257"/>
      <c r="W622" s="257"/>
      <c r="X622" s="257"/>
      <c r="Y622" s="257"/>
      <c r="Z622" s="258"/>
      <c r="AA622" s="85"/>
      <c r="AB622" s="27"/>
      <c r="AC622" s="85"/>
      <c r="AD622" s="27"/>
      <c r="AE622" s="85"/>
      <c r="AF622" s="27"/>
      <c r="AH622" s="305"/>
    </row>
    <row r="623" spans="2:34" outlineLevel="1">
      <c r="D623" s="83" t="str">
        <f>'Line Items'!D349</f>
        <v>[Rolling Stock Line 13]</v>
      </c>
      <c r="E623" s="84"/>
      <c r="F623" s="150" t="str">
        <f t="shared" si="64"/>
        <v>£000/ Veh</v>
      </c>
      <c r="G623" s="257"/>
      <c r="H623" s="257"/>
      <c r="I623" s="257"/>
      <c r="J623" s="257"/>
      <c r="K623" s="257"/>
      <c r="L623" s="257"/>
      <c r="M623" s="257"/>
      <c r="N623" s="257"/>
      <c r="O623" s="257"/>
      <c r="P623" s="257"/>
      <c r="Q623" s="257"/>
      <c r="R623" s="257"/>
      <c r="S623" s="257"/>
      <c r="T623" s="257"/>
      <c r="U623" s="257"/>
      <c r="V623" s="257"/>
      <c r="W623" s="257"/>
      <c r="X623" s="257"/>
      <c r="Y623" s="257"/>
      <c r="Z623" s="258"/>
      <c r="AA623" s="85"/>
      <c r="AB623" s="27"/>
      <c r="AC623" s="85"/>
      <c r="AD623" s="27"/>
      <c r="AE623" s="85"/>
      <c r="AF623" s="27"/>
      <c r="AH623" s="305"/>
    </row>
    <row r="624" spans="2:34" outlineLevel="1">
      <c r="D624" s="83" t="str">
        <f>'Line Items'!D350</f>
        <v>[Rolling Stock Line 14]</v>
      </c>
      <c r="E624" s="84"/>
      <c r="F624" s="150" t="str">
        <f t="shared" si="64"/>
        <v>£000/ Veh</v>
      </c>
      <c r="G624" s="257"/>
      <c r="H624" s="257"/>
      <c r="I624" s="257"/>
      <c r="J624" s="257"/>
      <c r="K624" s="257"/>
      <c r="L624" s="257"/>
      <c r="M624" s="257"/>
      <c r="N624" s="257"/>
      <c r="O624" s="257"/>
      <c r="P624" s="257"/>
      <c r="Q624" s="257"/>
      <c r="R624" s="257"/>
      <c r="S624" s="257"/>
      <c r="T624" s="257"/>
      <c r="U624" s="257"/>
      <c r="V624" s="257"/>
      <c r="W624" s="257"/>
      <c r="X624" s="257"/>
      <c r="Y624" s="257"/>
      <c r="Z624" s="258"/>
      <c r="AA624" s="85"/>
      <c r="AB624" s="27"/>
      <c r="AC624" s="85"/>
      <c r="AD624" s="27"/>
      <c r="AE624" s="85"/>
      <c r="AF624" s="27"/>
      <c r="AH624" s="305"/>
    </row>
    <row r="625" spans="4:34" outlineLevel="1">
      <c r="D625" s="83" t="str">
        <f>'Line Items'!D351</f>
        <v>[Rolling Stock Line 15]</v>
      </c>
      <c r="E625" s="84"/>
      <c r="F625" s="150" t="str">
        <f t="shared" si="64"/>
        <v>£000/ Veh</v>
      </c>
      <c r="G625" s="257"/>
      <c r="H625" s="257"/>
      <c r="I625" s="257"/>
      <c r="J625" s="257"/>
      <c r="K625" s="257"/>
      <c r="L625" s="257"/>
      <c r="M625" s="257"/>
      <c r="N625" s="257"/>
      <c r="O625" s="257"/>
      <c r="P625" s="257"/>
      <c r="Q625" s="257"/>
      <c r="R625" s="257"/>
      <c r="S625" s="257"/>
      <c r="T625" s="257"/>
      <c r="U625" s="257"/>
      <c r="V625" s="257"/>
      <c r="W625" s="257"/>
      <c r="X625" s="257"/>
      <c r="Y625" s="257"/>
      <c r="Z625" s="258"/>
      <c r="AA625" s="85"/>
      <c r="AB625" s="27"/>
      <c r="AC625" s="85"/>
      <c r="AD625" s="27"/>
      <c r="AE625" s="85"/>
      <c r="AF625" s="27"/>
      <c r="AH625" s="305"/>
    </row>
    <row r="626" spans="4:34" outlineLevel="1">
      <c r="D626" s="83" t="str">
        <f>'Line Items'!D352</f>
        <v>[Rolling Stock Line 16]</v>
      </c>
      <c r="E626" s="84"/>
      <c r="F626" s="150" t="str">
        <f t="shared" si="64"/>
        <v>£000/ Veh</v>
      </c>
      <c r="G626" s="257"/>
      <c r="H626" s="257"/>
      <c r="I626" s="257"/>
      <c r="J626" s="257"/>
      <c r="K626" s="257"/>
      <c r="L626" s="257"/>
      <c r="M626" s="257"/>
      <c r="N626" s="257"/>
      <c r="O626" s="257"/>
      <c r="P626" s="257"/>
      <c r="Q626" s="257"/>
      <c r="R626" s="257"/>
      <c r="S626" s="257"/>
      <c r="T626" s="257"/>
      <c r="U626" s="257"/>
      <c r="V626" s="257"/>
      <c r="W626" s="257"/>
      <c r="X626" s="257"/>
      <c r="Y626" s="257"/>
      <c r="Z626" s="258"/>
      <c r="AA626" s="85"/>
      <c r="AB626" s="27"/>
      <c r="AC626" s="85"/>
      <c r="AD626" s="27"/>
      <c r="AE626" s="85"/>
      <c r="AF626" s="27"/>
      <c r="AH626" s="305"/>
    </row>
    <row r="627" spans="4:34" outlineLevel="1">
      <c r="D627" s="83" t="str">
        <f>'Line Items'!D353</f>
        <v>[Rolling Stock Line 17]</v>
      </c>
      <c r="E627" s="84"/>
      <c r="F627" s="150" t="str">
        <f t="shared" si="64"/>
        <v>£000/ Veh</v>
      </c>
      <c r="G627" s="257"/>
      <c r="H627" s="257"/>
      <c r="I627" s="257"/>
      <c r="J627" s="257"/>
      <c r="K627" s="257"/>
      <c r="L627" s="257"/>
      <c r="M627" s="257"/>
      <c r="N627" s="257"/>
      <c r="O627" s="257"/>
      <c r="P627" s="257"/>
      <c r="Q627" s="257"/>
      <c r="R627" s="257"/>
      <c r="S627" s="257"/>
      <c r="T627" s="257"/>
      <c r="U627" s="257"/>
      <c r="V627" s="257"/>
      <c r="W627" s="257"/>
      <c r="X627" s="257"/>
      <c r="Y627" s="257"/>
      <c r="Z627" s="258"/>
      <c r="AA627" s="85"/>
      <c r="AB627" s="27"/>
      <c r="AC627" s="85"/>
      <c r="AD627" s="27"/>
      <c r="AE627" s="85"/>
      <c r="AF627" s="27"/>
      <c r="AH627" s="305"/>
    </row>
    <row r="628" spans="4:34" outlineLevel="1">
      <c r="D628" s="83" t="str">
        <f>'Line Items'!D354</f>
        <v>[Rolling Stock Line 18]</v>
      </c>
      <c r="E628" s="84"/>
      <c r="F628" s="150" t="str">
        <f t="shared" si="64"/>
        <v>£000/ Veh</v>
      </c>
      <c r="G628" s="257"/>
      <c r="H628" s="257"/>
      <c r="I628" s="257"/>
      <c r="J628" s="257"/>
      <c r="K628" s="257"/>
      <c r="L628" s="257"/>
      <c r="M628" s="257"/>
      <c r="N628" s="257"/>
      <c r="O628" s="257"/>
      <c r="P628" s="257"/>
      <c r="Q628" s="257"/>
      <c r="R628" s="257"/>
      <c r="S628" s="257"/>
      <c r="T628" s="257"/>
      <c r="U628" s="257"/>
      <c r="V628" s="257"/>
      <c r="W628" s="257"/>
      <c r="X628" s="257"/>
      <c r="Y628" s="257"/>
      <c r="Z628" s="258"/>
      <c r="AA628" s="85"/>
      <c r="AB628" s="27"/>
      <c r="AC628" s="85"/>
      <c r="AD628" s="27"/>
      <c r="AE628" s="85"/>
      <c r="AF628" s="27"/>
      <c r="AH628" s="305"/>
    </row>
    <row r="629" spans="4:34" outlineLevel="1">
      <c r="D629" s="83" t="str">
        <f>'Line Items'!D355</f>
        <v>[Rolling Stock Line 19]</v>
      </c>
      <c r="E629" s="84"/>
      <c r="F629" s="150" t="str">
        <f t="shared" si="64"/>
        <v>£000/ Veh</v>
      </c>
      <c r="G629" s="257"/>
      <c r="H629" s="257"/>
      <c r="I629" s="257"/>
      <c r="J629" s="257"/>
      <c r="K629" s="257"/>
      <c r="L629" s="257"/>
      <c r="M629" s="257"/>
      <c r="N629" s="257"/>
      <c r="O629" s="257"/>
      <c r="P629" s="257"/>
      <c r="Q629" s="257"/>
      <c r="R629" s="257"/>
      <c r="S629" s="257"/>
      <c r="T629" s="257"/>
      <c r="U629" s="257"/>
      <c r="V629" s="257"/>
      <c r="W629" s="257"/>
      <c r="X629" s="257"/>
      <c r="Y629" s="257"/>
      <c r="Z629" s="258"/>
      <c r="AA629" s="85"/>
      <c r="AB629" s="27"/>
      <c r="AC629" s="85"/>
      <c r="AD629" s="27"/>
      <c r="AE629" s="85"/>
      <c r="AF629" s="27"/>
      <c r="AH629" s="305"/>
    </row>
    <row r="630" spans="4:34" outlineLevel="1">
      <c r="D630" s="83" t="str">
        <f>'Line Items'!D356</f>
        <v>[Rolling Stock Line 20]</v>
      </c>
      <c r="E630" s="84"/>
      <c r="F630" s="150" t="str">
        <f t="shared" si="64"/>
        <v>£000/ Veh</v>
      </c>
      <c r="G630" s="257"/>
      <c r="H630" s="257"/>
      <c r="I630" s="257"/>
      <c r="J630" s="257"/>
      <c r="K630" s="257"/>
      <c r="L630" s="257"/>
      <c r="M630" s="257"/>
      <c r="N630" s="257"/>
      <c r="O630" s="257"/>
      <c r="P630" s="257"/>
      <c r="Q630" s="257"/>
      <c r="R630" s="257"/>
      <c r="S630" s="257"/>
      <c r="T630" s="257"/>
      <c r="U630" s="257"/>
      <c r="V630" s="257"/>
      <c r="W630" s="257"/>
      <c r="X630" s="257"/>
      <c r="Y630" s="257"/>
      <c r="Z630" s="258"/>
      <c r="AA630" s="85"/>
      <c r="AB630" s="27"/>
      <c r="AC630" s="85"/>
      <c r="AD630" s="27"/>
      <c r="AE630" s="85"/>
      <c r="AF630" s="27"/>
      <c r="AH630" s="305"/>
    </row>
    <row r="631" spans="4:34" outlineLevel="1">
      <c r="D631" s="83" t="str">
        <f>'Line Items'!D357</f>
        <v>[Rolling Stock Line 21]</v>
      </c>
      <c r="E631" s="84"/>
      <c r="F631" s="150" t="str">
        <f t="shared" si="64"/>
        <v>£000/ Veh</v>
      </c>
      <c r="G631" s="257"/>
      <c r="H631" s="257"/>
      <c r="I631" s="257"/>
      <c r="J631" s="257"/>
      <c r="K631" s="257"/>
      <c r="L631" s="257"/>
      <c r="M631" s="257"/>
      <c r="N631" s="257"/>
      <c r="O631" s="257"/>
      <c r="P631" s="257"/>
      <c r="Q631" s="257"/>
      <c r="R631" s="257"/>
      <c r="S631" s="257"/>
      <c r="T631" s="257"/>
      <c r="U631" s="257"/>
      <c r="V631" s="257"/>
      <c r="W631" s="257"/>
      <c r="X631" s="257"/>
      <c r="Y631" s="257"/>
      <c r="Z631" s="258"/>
      <c r="AA631" s="85"/>
      <c r="AB631" s="27"/>
      <c r="AC631" s="85"/>
      <c r="AD631" s="27"/>
      <c r="AE631" s="85"/>
      <c r="AF631" s="27"/>
      <c r="AH631" s="305"/>
    </row>
    <row r="632" spans="4:34" outlineLevel="1">
      <c r="D632" s="83" t="str">
        <f>'Line Items'!D358</f>
        <v>[Rolling Stock Line 22]</v>
      </c>
      <c r="E632" s="84"/>
      <c r="F632" s="150" t="str">
        <f t="shared" si="64"/>
        <v>£000/ Veh</v>
      </c>
      <c r="G632" s="257"/>
      <c r="H632" s="257"/>
      <c r="I632" s="257"/>
      <c r="J632" s="257"/>
      <c r="K632" s="257"/>
      <c r="L632" s="257"/>
      <c r="M632" s="257"/>
      <c r="N632" s="257"/>
      <c r="O632" s="257"/>
      <c r="P632" s="257"/>
      <c r="Q632" s="257"/>
      <c r="R632" s="257"/>
      <c r="S632" s="257"/>
      <c r="T632" s="257"/>
      <c r="U632" s="257"/>
      <c r="V632" s="257"/>
      <c r="W632" s="257"/>
      <c r="X632" s="257"/>
      <c r="Y632" s="257"/>
      <c r="Z632" s="258"/>
      <c r="AA632" s="85"/>
      <c r="AB632" s="27"/>
      <c r="AC632" s="85"/>
      <c r="AD632" s="27"/>
      <c r="AE632" s="85"/>
      <c r="AF632" s="27"/>
      <c r="AH632" s="305"/>
    </row>
    <row r="633" spans="4:34" outlineLevel="1">
      <c r="D633" s="83" t="str">
        <f>'Line Items'!D359</f>
        <v>[Rolling Stock Line 23]</v>
      </c>
      <c r="E633" s="84"/>
      <c r="F633" s="150" t="str">
        <f t="shared" si="64"/>
        <v>£000/ Veh</v>
      </c>
      <c r="G633" s="257"/>
      <c r="H633" s="257"/>
      <c r="I633" s="257"/>
      <c r="J633" s="257"/>
      <c r="K633" s="257"/>
      <c r="L633" s="257"/>
      <c r="M633" s="257"/>
      <c r="N633" s="257"/>
      <c r="O633" s="257"/>
      <c r="P633" s="257"/>
      <c r="Q633" s="257"/>
      <c r="R633" s="257"/>
      <c r="S633" s="257"/>
      <c r="T633" s="257"/>
      <c r="U633" s="257"/>
      <c r="V633" s="257"/>
      <c r="W633" s="257"/>
      <c r="X633" s="257"/>
      <c r="Y633" s="257"/>
      <c r="Z633" s="258"/>
      <c r="AA633" s="85"/>
      <c r="AB633" s="27"/>
      <c r="AC633" s="85"/>
      <c r="AD633" s="27"/>
      <c r="AE633" s="85"/>
      <c r="AF633" s="27"/>
      <c r="AH633" s="305"/>
    </row>
    <row r="634" spans="4:34" outlineLevel="1">
      <c r="D634" s="83" t="str">
        <f>'Line Items'!D360</f>
        <v>[Rolling Stock Line 24]</v>
      </c>
      <c r="E634" s="84"/>
      <c r="F634" s="150" t="str">
        <f t="shared" si="64"/>
        <v>£000/ Veh</v>
      </c>
      <c r="G634" s="257"/>
      <c r="H634" s="257"/>
      <c r="I634" s="257"/>
      <c r="J634" s="257"/>
      <c r="K634" s="257"/>
      <c r="L634" s="257"/>
      <c r="M634" s="257"/>
      <c r="N634" s="257"/>
      <c r="O634" s="257"/>
      <c r="P634" s="257"/>
      <c r="Q634" s="257"/>
      <c r="R634" s="257"/>
      <c r="S634" s="257"/>
      <c r="T634" s="257"/>
      <c r="U634" s="257"/>
      <c r="V634" s="257"/>
      <c r="W634" s="257"/>
      <c r="X634" s="257"/>
      <c r="Y634" s="257"/>
      <c r="Z634" s="258"/>
      <c r="AA634" s="85"/>
      <c r="AB634" s="27"/>
      <c r="AC634" s="85"/>
      <c r="AD634" s="27"/>
      <c r="AE634" s="85"/>
      <c r="AF634" s="27"/>
      <c r="AH634" s="305"/>
    </row>
    <row r="635" spans="4:34" outlineLevel="1">
      <c r="D635" s="83" t="str">
        <f>'Line Items'!D361</f>
        <v>[Rolling Stock Line 25]</v>
      </c>
      <c r="E635" s="84"/>
      <c r="F635" s="150" t="str">
        <f t="shared" si="64"/>
        <v>£000/ Veh</v>
      </c>
      <c r="G635" s="257"/>
      <c r="H635" s="257"/>
      <c r="I635" s="257"/>
      <c r="J635" s="257"/>
      <c r="K635" s="257"/>
      <c r="L635" s="257"/>
      <c r="M635" s="257"/>
      <c r="N635" s="257"/>
      <c r="O635" s="257"/>
      <c r="P635" s="257"/>
      <c r="Q635" s="257"/>
      <c r="R635" s="257"/>
      <c r="S635" s="257"/>
      <c r="T635" s="257"/>
      <c r="U635" s="257"/>
      <c r="V635" s="257"/>
      <c r="W635" s="257"/>
      <c r="X635" s="257"/>
      <c r="Y635" s="257"/>
      <c r="Z635" s="258"/>
      <c r="AA635" s="85"/>
      <c r="AB635" s="27"/>
      <c r="AC635" s="85"/>
      <c r="AD635" s="27"/>
      <c r="AE635" s="85"/>
      <c r="AF635" s="27"/>
      <c r="AH635" s="305"/>
    </row>
    <row r="636" spans="4:34" outlineLevel="1">
      <c r="D636" s="83" t="str">
        <f>'Line Items'!D362</f>
        <v>[Rolling Stock Line 26]</v>
      </c>
      <c r="E636" s="84"/>
      <c r="F636" s="150" t="str">
        <f t="shared" si="64"/>
        <v>£000/ Veh</v>
      </c>
      <c r="G636" s="257"/>
      <c r="H636" s="257"/>
      <c r="I636" s="257"/>
      <c r="J636" s="257"/>
      <c r="K636" s="257"/>
      <c r="L636" s="257"/>
      <c r="M636" s="257"/>
      <c r="N636" s="257"/>
      <c r="O636" s="257"/>
      <c r="P636" s="257"/>
      <c r="Q636" s="257"/>
      <c r="R636" s="257"/>
      <c r="S636" s="257"/>
      <c r="T636" s="257"/>
      <c r="U636" s="257"/>
      <c r="V636" s="257"/>
      <c r="W636" s="257"/>
      <c r="X636" s="257"/>
      <c r="Y636" s="257"/>
      <c r="Z636" s="258"/>
      <c r="AA636" s="85"/>
      <c r="AB636" s="27"/>
      <c r="AC636" s="85"/>
      <c r="AD636" s="27"/>
      <c r="AE636" s="85"/>
      <c r="AF636" s="27"/>
      <c r="AH636" s="305"/>
    </row>
    <row r="637" spans="4:34" outlineLevel="1">
      <c r="D637" s="83" t="str">
        <f>'Line Items'!D363</f>
        <v>[Rolling Stock Line 27]</v>
      </c>
      <c r="E637" s="84"/>
      <c r="F637" s="150" t="str">
        <f t="shared" si="64"/>
        <v>£000/ Veh</v>
      </c>
      <c r="G637" s="257"/>
      <c r="H637" s="257"/>
      <c r="I637" s="257"/>
      <c r="J637" s="257"/>
      <c r="K637" s="257"/>
      <c r="L637" s="257"/>
      <c r="M637" s="257"/>
      <c r="N637" s="257"/>
      <c r="O637" s="257"/>
      <c r="P637" s="257"/>
      <c r="Q637" s="257"/>
      <c r="R637" s="257"/>
      <c r="S637" s="257"/>
      <c r="T637" s="257"/>
      <c r="U637" s="257"/>
      <c r="V637" s="257"/>
      <c r="W637" s="257"/>
      <c r="X637" s="257"/>
      <c r="Y637" s="257"/>
      <c r="Z637" s="258"/>
      <c r="AA637" s="85"/>
      <c r="AB637" s="27"/>
      <c r="AC637" s="85"/>
      <c r="AD637" s="27"/>
      <c r="AE637" s="85"/>
      <c r="AF637" s="27"/>
      <c r="AH637" s="305"/>
    </row>
    <row r="638" spans="4:34" outlineLevel="1">
      <c r="D638" s="83" t="str">
        <f>'Line Items'!D364</f>
        <v>[Rolling Stock Line 28]</v>
      </c>
      <c r="E638" s="84"/>
      <c r="F638" s="150" t="str">
        <f t="shared" si="64"/>
        <v>£000/ Veh</v>
      </c>
      <c r="G638" s="257"/>
      <c r="H638" s="257"/>
      <c r="I638" s="257"/>
      <c r="J638" s="257"/>
      <c r="K638" s="257"/>
      <c r="L638" s="257"/>
      <c r="M638" s="257"/>
      <c r="N638" s="257"/>
      <c r="O638" s="257"/>
      <c r="P638" s="257"/>
      <c r="Q638" s="257"/>
      <c r="R638" s="257"/>
      <c r="S638" s="257"/>
      <c r="T638" s="257"/>
      <c r="U638" s="257"/>
      <c r="V638" s="257"/>
      <c r="W638" s="257"/>
      <c r="X638" s="257"/>
      <c r="Y638" s="257"/>
      <c r="Z638" s="258"/>
      <c r="AA638" s="85"/>
      <c r="AB638" s="27"/>
      <c r="AC638" s="85"/>
      <c r="AD638" s="27"/>
      <c r="AE638" s="85"/>
      <c r="AF638" s="27"/>
      <c r="AH638" s="305"/>
    </row>
    <row r="639" spans="4:34" outlineLevel="1">
      <c r="D639" s="83" t="str">
        <f>'Line Items'!D365</f>
        <v>[Rolling Stock Line 29]</v>
      </c>
      <c r="E639" s="84"/>
      <c r="F639" s="150" t="str">
        <f t="shared" si="64"/>
        <v>£000/ Veh</v>
      </c>
      <c r="G639" s="257"/>
      <c r="H639" s="257"/>
      <c r="I639" s="257"/>
      <c r="J639" s="257"/>
      <c r="K639" s="257"/>
      <c r="L639" s="257"/>
      <c r="M639" s="257"/>
      <c r="N639" s="257"/>
      <c r="O639" s="257"/>
      <c r="P639" s="257"/>
      <c r="Q639" s="257"/>
      <c r="R639" s="257"/>
      <c r="S639" s="257"/>
      <c r="T639" s="257"/>
      <c r="U639" s="257"/>
      <c r="V639" s="257"/>
      <c r="W639" s="257"/>
      <c r="X639" s="257"/>
      <c r="Y639" s="257"/>
      <c r="Z639" s="258"/>
      <c r="AA639" s="85"/>
      <c r="AB639" s="27"/>
      <c r="AC639" s="85"/>
      <c r="AD639" s="27"/>
      <c r="AE639" s="85"/>
      <c r="AF639" s="27"/>
      <c r="AH639" s="305"/>
    </row>
    <row r="640" spans="4:34" outlineLevel="1">
      <c r="D640" s="83" t="str">
        <f>'Line Items'!D366</f>
        <v>[Rolling Stock Line 30]</v>
      </c>
      <c r="E640" s="84"/>
      <c r="F640" s="150" t="str">
        <f t="shared" si="64"/>
        <v>£000/ Veh</v>
      </c>
      <c r="G640" s="257"/>
      <c r="H640" s="257"/>
      <c r="I640" s="257"/>
      <c r="J640" s="257"/>
      <c r="K640" s="257"/>
      <c r="L640" s="257"/>
      <c r="M640" s="257"/>
      <c r="N640" s="257"/>
      <c r="O640" s="257"/>
      <c r="P640" s="257"/>
      <c r="Q640" s="257"/>
      <c r="R640" s="257"/>
      <c r="S640" s="257"/>
      <c r="T640" s="257"/>
      <c r="U640" s="257"/>
      <c r="V640" s="257"/>
      <c r="W640" s="257"/>
      <c r="X640" s="257"/>
      <c r="Y640" s="257"/>
      <c r="Z640" s="258"/>
      <c r="AA640" s="85"/>
      <c r="AB640" s="27"/>
      <c r="AC640" s="85"/>
      <c r="AD640" s="27"/>
      <c r="AE640" s="85"/>
      <c r="AF640" s="27"/>
      <c r="AH640" s="305"/>
    </row>
    <row r="641" spans="2:34" outlineLevel="1">
      <c r="D641" s="83" t="str">
        <f>'Line Items'!D367</f>
        <v>[Rolling Stock Line 31]</v>
      </c>
      <c r="E641" s="84"/>
      <c r="F641" s="150" t="str">
        <f t="shared" si="64"/>
        <v>£000/ Veh</v>
      </c>
      <c r="G641" s="257"/>
      <c r="H641" s="257"/>
      <c r="I641" s="257"/>
      <c r="J641" s="257"/>
      <c r="K641" s="257"/>
      <c r="L641" s="257"/>
      <c r="M641" s="257"/>
      <c r="N641" s="257"/>
      <c r="O641" s="257"/>
      <c r="P641" s="257"/>
      <c r="Q641" s="257"/>
      <c r="R641" s="257"/>
      <c r="S641" s="257"/>
      <c r="T641" s="257"/>
      <c r="U641" s="257"/>
      <c r="V641" s="257"/>
      <c r="W641" s="257"/>
      <c r="X641" s="257"/>
      <c r="Y641" s="257"/>
      <c r="Z641" s="258"/>
      <c r="AA641" s="85"/>
      <c r="AB641" s="27"/>
      <c r="AC641" s="85"/>
      <c r="AD641" s="27"/>
      <c r="AE641" s="85"/>
      <c r="AF641" s="27"/>
      <c r="AH641" s="305"/>
    </row>
    <row r="642" spans="2:34" outlineLevel="1">
      <c r="D642" s="108" t="str">
        <f>'Line Items'!D368</f>
        <v>[Rolling Stock Line 32]</v>
      </c>
      <c r="E642" s="110"/>
      <c r="F642" s="164" t="str">
        <f t="shared" si="64"/>
        <v>£000/ Veh</v>
      </c>
      <c r="G642" s="260"/>
      <c r="H642" s="260"/>
      <c r="I642" s="260"/>
      <c r="J642" s="260"/>
      <c r="K642" s="260"/>
      <c r="L642" s="260"/>
      <c r="M642" s="260"/>
      <c r="N642" s="260"/>
      <c r="O642" s="260"/>
      <c r="P642" s="260"/>
      <c r="Q642" s="260"/>
      <c r="R642" s="260"/>
      <c r="S642" s="260"/>
      <c r="T642" s="260"/>
      <c r="U642" s="260"/>
      <c r="V642" s="260"/>
      <c r="W642" s="260"/>
      <c r="X642" s="260"/>
      <c r="Y642" s="260"/>
      <c r="Z642" s="261"/>
      <c r="AA642" s="85"/>
      <c r="AB642" s="29"/>
      <c r="AC642" s="85"/>
      <c r="AD642" s="29"/>
      <c r="AE642" s="85"/>
      <c r="AF642" s="29"/>
      <c r="AH642" s="306"/>
    </row>
    <row r="643" spans="2:34" outlineLevel="1">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row>
    <row r="644" spans="2:34" outlineLevel="1">
      <c r="D644" s="262" t="str">
        <f>"Average "&amp;B609</f>
        <v>Average Capital Lease Charge per vehicle</v>
      </c>
      <c r="E644" s="263"/>
      <c r="F644" s="264" t="str">
        <f>F642</f>
        <v>£000/ Veh</v>
      </c>
      <c r="G644" s="265">
        <f t="shared" ref="G644:Z644" si="65">IF(G$51=0,0,SUMPRODUCT(G$18:G$49,G611:G642)/G$51)</f>
        <v>0</v>
      </c>
      <c r="H644" s="265">
        <f t="shared" si="65"/>
        <v>0</v>
      </c>
      <c r="I644" s="265">
        <f t="shared" si="65"/>
        <v>0</v>
      </c>
      <c r="J644" s="265">
        <f t="shared" si="65"/>
        <v>0</v>
      </c>
      <c r="K644" s="265">
        <f t="shared" si="65"/>
        <v>0</v>
      </c>
      <c r="L644" s="265">
        <f t="shared" si="65"/>
        <v>0</v>
      </c>
      <c r="M644" s="265">
        <f t="shared" si="65"/>
        <v>0</v>
      </c>
      <c r="N644" s="265">
        <f t="shared" si="65"/>
        <v>0</v>
      </c>
      <c r="O644" s="265">
        <f t="shared" si="65"/>
        <v>0</v>
      </c>
      <c r="P644" s="265">
        <f t="shared" si="65"/>
        <v>0</v>
      </c>
      <c r="Q644" s="265">
        <f t="shared" si="65"/>
        <v>0</v>
      </c>
      <c r="R644" s="265">
        <f t="shared" si="65"/>
        <v>0</v>
      </c>
      <c r="S644" s="265">
        <f t="shared" si="65"/>
        <v>0</v>
      </c>
      <c r="T644" s="265">
        <f t="shared" si="65"/>
        <v>0</v>
      </c>
      <c r="U644" s="265">
        <f t="shared" si="65"/>
        <v>0</v>
      </c>
      <c r="V644" s="265">
        <f t="shared" si="65"/>
        <v>0</v>
      </c>
      <c r="W644" s="265">
        <f t="shared" si="65"/>
        <v>0</v>
      </c>
      <c r="X644" s="265">
        <f t="shared" si="65"/>
        <v>0</v>
      </c>
      <c r="Y644" s="265">
        <f t="shared" si="65"/>
        <v>0</v>
      </c>
      <c r="Z644" s="266">
        <f t="shared" si="65"/>
        <v>0</v>
      </c>
      <c r="AA644" s="307"/>
      <c r="AB644" s="267">
        <f>IF(AB$51=0,0,SUMPRODUCT(AB$18:AB$49,AB611:AB642)/AB$51)</f>
        <v>0</v>
      </c>
      <c r="AC644" s="307"/>
      <c r="AD644" s="267">
        <f>IF(AD$51=0,0,SUMPRODUCT(AD$18:AD$49,AD611:AD642)/AD$51)</f>
        <v>0</v>
      </c>
      <c r="AE644" s="307"/>
      <c r="AF644" s="267">
        <f>IF(AF$51=0,0,SUMPRODUCT(AF$18:AF$49,AF611:AF642)/AF$51)</f>
        <v>0</v>
      </c>
      <c r="AH644" s="268"/>
    </row>
    <row r="645" spans="2:34" collapsed="1">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row>
    <row r="646" spans="2:34" ht="15">
      <c r="B646" s="99" t="s">
        <v>967</v>
      </c>
      <c r="C646" s="99"/>
      <c r="D646" s="249"/>
      <c r="E646" s="249"/>
      <c r="F646" s="99"/>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280"/>
      <c r="AF646" s="280"/>
      <c r="AG646" s="99"/>
      <c r="AH646" s="99"/>
    </row>
    <row r="647" spans="2:34" outlineLevel="1">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row>
    <row r="648" spans="2:34" outlineLevel="1">
      <c r="D648" s="235" t="str">
        <f>'Line Items'!D337</f>
        <v>Class 450 (Desiros - Suburban)</v>
      </c>
      <c r="E648" s="251"/>
      <c r="F648" s="269" t="str">
        <f t="shared" ref="F648:F679" si="66">F611</f>
        <v>£000/ Veh</v>
      </c>
      <c r="G648" s="253"/>
      <c r="H648" s="253"/>
      <c r="I648" s="253"/>
      <c r="J648" s="253"/>
      <c r="K648" s="253"/>
      <c r="L648" s="253"/>
      <c r="M648" s="253"/>
      <c r="N648" s="253"/>
      <c r="O648" s="253"/>
      <c r="P648" s="253"/>
      <c r="Q648" s="253"/>
      <c r="R648" s="253"/>
      <c r="S648" s="253"/>
      <c r="T648" s="253"/>
      <c r="U648" s="253"/>
      <c r="V648" s="253"/>
      <c r="W648" s="253"/>
      <c r="X648" s="253"/>
      <c r="Y648" s="253"/>
      <c r="Z648" s="254"/>
      <c r="AA648" s="85"/>
      <c r="AB648" s="255"/>
      <c r="AC648" s="85"/>
      <c r="AD648" s="255"/>
      <c r="AE648" s="85"/>
      <c r="AF648" s="255"/>
      <c r="AH648" s="291"/>
    </row>
    <row r="649" spans="2:34" outlineLevel="1">
      <c r="D649" s="83" t="str">
        <f>'Line Items'!D338</f>
        <v>Class 444 (Desiros - Mainline)</v>
      </c>
      <c r="E649" s="84"/>
      <c r="F649" s="150" t="str">
        <f t="shared" si="66"/>
        <v>£000/ Veh</v>
      </c>
      <c r="G649" s="257"/>
      <c r="H649" s="257"/>
      <c r="I649" s="257"/>
      <c r="J649" s="257"/>
      <c r="K649" s="257"/>
      <c r="L649" s="257"/>
      <c r="M649" s="257"/>
      <c r="N649" s="257"/>
      <c r="O649" s="257"/>
      <c r="P649" s="257"/>
      <c r="Q649" s="257"/>
      <c r="R649" s="257"/>
      <c r="S649" s="257"/>
      <c r="T649" s="257"/>
      <c r="U649" s="257"/>
      <c r="V649" s="257"/>
      <c r="W649" s="257"/>
      <c r="X649" s="257"/>
      <c r="Y649" s="257"/>
      <c r="Z649" s="258"/>
      <c r="AA649" s="85"/>
      <c r="AB649" s="27"/>
      <c r="AC649" s="85"/>
      <c r="AD649" s="27"/>
      <c r="AE649" s="85"/>
      <c r="AF649" s="27"/>
      <c r="AH649" s="287"/>
    </row>
    <row r="650" spans="2:34" outlineLevel="1">
      <c r="D650" s="83" t="str">
        <f>'Line Items'!D339</f>
        <v>Class 455</v>
      </c>
      <c r="E650" s="84"/>
      <c r="F650" s="150" t="str">
        <f t="shared" si="66"/>
        <v>£000/ Veh</v>
      </c>
      <c r="G650" s="257"/>
      <c r="H650" s="257"/>
      <c r="I650" s="257"/>
      <c r="J650" s="257"/>
      <c r="K650" s="257"/>
      <c r="L650" s="257"/>
      <c r="M650" s="257"/>
      <c r="N650" s="257"/>
      <c r="O650" s="257"/>
      <c r="P650" s="257"/>
      <c r="Q650" s="257"/>
      <c r="R650" s="257"/>
      <c r="S650" s="257"/>
      <c r="T650" s="257"/>
      <c r="U650" s="257"/>
      <c r="V650" s="257"/>
      <c r="W650" s="257"/>
      <c r="X650" s="257"/>
      <c r="Y650" s="257"/>
      <c r="Z650" s="258"/>
      <c r="AA650" s="85"/>
      <c r="AB650" s="27"/>
      <c r="AC650" s="85"/>
      <c r="AD650" s="27"/>
      <c r="AE650" s="85"/>
      <c r="AF650" s="27"/>
      <c r="AH650" s="287"/>
    </row>
    <row r="651" spans="2:34" outlineLevel="1">
      <c r="D651" s="83" t="str">
        <f>'Line Items'!D340</f>
        <v>Class 158</v>
      </c>
      <c r="E651" s="84"/>
      <c r="F651" s="150" t="str">
        <f t="shared" si="66"/>
        <v>£000/ Veh</v>
      </c>
      <c r="G651" s="257"/>
      <c r="H651" s="257"/>
      <c r="I651" s="257"/>
      <c r="J651" s="257"/>
      <c r="K651" s="257"/>
      <c r="L651" s="257"/>
      <c r="M651" s="257"/>
      <c r="N651" s="257"/>
      <c r="O651" s="257"/>
      <c r="P651" s="257"/>
      <c r="Q651" s="257"/>
      <c r="R651" s="257"/>
      <c r="S651" s="257"/>
      <c r="T651" s="257"/>
      <c r="U651" s="257"/>
      <c r="V651" s="257"/>
      <c r="W651" s="257"/>
      <c r="X651" s="257"/>
      <c r="Y651" s="257"/>
      <c r="Z651" s="258"/>
      <c r="AA651" s="85"/>
      <c r="AB651" s="27"/>
      <c r="AC651" s="85"/>
      <c r="AD651" s="27"/>
      <c r="AE651" s="85"/>
      <c r="AF651" s="27"/>
      <c r="AH651" s="287"/>
    </row>
    <row r="652" spans="2:34" outlineLevel="1">
      <c r="D652" s="83" t="str">
        <f>'Line Items'!D341</f>
        <v>Class 159/0</v>
      </c>
      <c r="E652" s="84"/>
      <c r="F652" s="150" t="str">
        <f t="shared" si="66"/>
        <v>£000/ Veh</v>
      </c>
      <c r="G652" s="257"/>
      <c r="H652" s="257"/>
      <c r="I652" s="257"/>
      <c r="J652" s="257"/>
      <c r="K652" s="257"/>
      <c r="L652" s="257"/>
      <c r="M652" s="257"/>
      <c r="N652" s="257"/>
      <c r="O652" s="257"/>
      <c r="P652" s="257"/>
      <c r="Q652" s="257"/>
      <c r="R652" s="257"/>
      <c r="S652" s="257"/>
      <c r="T652" s="257"/>
      <c r="U652" s="257"/>
      <c r="V652" s="257"/>
      <c r="W652" s="257"/>
      <c r="X652" s="257"/>
      <c r="Y652" s="257"/>
      <c r="Z652" s="258"/>
      <c r="AA652" s="85"/>
      <c r="AB652" s="27"/>
      <c r="AC652" s="85"/>
      <c r="AD652" s="27"/>
      <c r="AE652" s="85"/>
      <c r="AF652" s="27"/>
      <c r="AH652" s="287"/>
    </row>
    <row r="653" spans="2:34" outlineLevel="1">
      <c r="D653" s="83" t="str">
        <f>'Line Items'!D342</f>
        <v>Class 159/1</v>
      </c>
      <c r="E653" s="84"/>
      <c r="F653" s="150" t="str">
        <f t="shared" si="66"/>
        <v>£000/ Veh</v>
      </c>
      <c r="G653" s="257"/>
      <c r="H653" s="257"/>
      <c r="I653" s="257"/>
      <c r="J653" s="257"/>
      <c r="K653" s="257"/>
      <c r="L653" s="257"/>
      <c r="M653" s="257"/>
      <c r="N653" s="257"/>
      <c r="O653" s="257"/>
      <c r="P653" s="257"/>
      <c r="Q653" s="257"/>
      <c r="R653" s="257"/>
      <c r="S653" s="257"/>
      <c r="T653" s="257"/>
      <c r="U653" s="257"/>
      <c r="V653" s="257"/>
      <c r="W653" s="257"/>
      <c r="X653" s="257"/>
      <c r="Y653" s="257"/>
      <c r="Z653" s="258"/>
      <c r="AA653" s="85"/>
      <c r="AB653" s="27"/>
      <c r="AC653" s="85"/>
      <c r="AD653" s="27"/>
      <c r="AE653" s="85"/>
      <c r="AF653" s="27"/>
      <c r="AH653" s="287"/>
    </row>
    <row r="654" spans="2:34" outlineLevel="1">
      <c r="D654" s="83" t="str">
        <f>'Line Items'!D343</f>
        <v>Class 458</v>
      </c>
      <c r="E654" s="84"/>
      <c r="F654" s="150" t="str">
        <f t="shared" si="66"/>
        <v>£000/ Veh</v>
      </c>
      <c r="G654" s="257"/>
      <c r="H654" s="257"/>
      <c r="I654" s="257"/>
      <c r="J654" s="257"/>
      <c r="K654" s="257"/>
      <c r="L654" s="257"/>
      <c r="M654" s="257"/>
      <c r="N654" s="257"/>
      <c r="O654" s="257"/>
      <c r="P654" s="257"/>
      <c r="Q654" s="257"/>
      <c r="R654" s="257"/>
      <c r="S654" s="257"/>
      <c r="T654" s="257"/>
      <c r="U654" s="257"/>
      <c r="V654" s="257"/>
      <c r="W654" s="257"/>
      <c r="X654" s="257"/>
      <c r="Y654" s="257"/>
      <c r="Z654" s="258"/>
      <c r="AA654" s="85"/>
      <c r="AB654" s="27"/>
      <c r="AC654" s="85"/>
      <c r="AD654" s="27"/>
      <c r="AE654" s="85"/>
      <c r="AF654" s="27"/>
      <c r="AH654" s="287"/>
    </row>
    <row r="655" spans="2:34" outlineLevel="1">
      <c r="D655" s="83" t="str">
        <f>'Line Items'!D344</f>
        <v>Class 456</v>
      </c>
      <c r="E655" s="84"/>
      <c r="F655" s="150" t="str">
        <f t="shared" si="66"/>
        <v>£000/ Veh</v>
      </c>
      <c r="G655" s="257"/>
      <c r="H655" s="257"/>
      <c r="I655" s="257"/>
      <c r="J655" s="257"/>
      <c r="K655" s="257"/>
      <c r="L655" s="257"/>
      <c r="M655" s="257"/>
      <c r="N655" s="257"/>
      <c r="O655" s="257"/>
      <c r="P655" s="257"/>
      <c r="Q655" s="257"/>
      <c r="R655" s="257"/>
      <c r="S655" s="257"/>
      <c r="T655" s="257"/>
      <c r="U655" s="257"/>
      <c r="V655" s="257"/>
      <c r="W655" s="257"/>
      <c r="X655" s="257"/>
      <c r="Y655" s="257"/>
      <c r="Z655" s="258"/>
      <c r="AA655" s="85"/>
      <c r="AB655" s="27"/>
      <c r="AC655" s="85"/>
      <c r="AD655" s="27"/>
      <c r="AE655" s="85"/>
      <c r="AF655" s="27"/>
      <c r="AH655" s="287"/>
    </row>
    <row r="656" spans="2:34" outlineLevel="1">
      <c r="D656" s="83" t="str">
        <f>'Line Items'!D345</f>
        <v>Class 458/5</v>
      </c>
      <c r="E656" s="84"/>
      <c r="F656" s="150" t="str">
        <f t="shared" si="66"/>
        <v>£000/ Veh</v>
      </c>
      <c r="G656" s="257"/>
      <c r="H656" s="257"/>
      <c r="I656" s="257"/>
      <c r="J656" s="257"/>
      <c r="K656" s="257"/>
      <c r="L656" s="257"/>
      <c r="M656" s="257"/>
      <c r="N656" s="257"/>
      <c r="O656" s="257"/>
      <c r="P656" s="257"/>
      <c r="Q656" s="257"/>
      <c r="R656" s="257"/>
      <c r="S656" s="257"/>
      <c r="T656" s="257"/>
      <c r="U656" s="257"/>
      <c r="V656" s="257"/>
      <c r="W656" s="257"/>
      <c r="X656" s="257"/>
      <c r="Y656" s="257"/>
      <c r="Z656" s="258"/>
      <c r="AA656" s="85"/>
      <c r="AB656" s="27"/>
      <c r="AC656" s="85"/>
      <c r="AD656" s="27"/>
      <c r="AE656" s="85"/>
      <c r="AF656" s="27"/>
      <c r="AH656" s="287"/>
    </row>
    <row r="657" spans="4:34" outlineLevel="1">
      <c r="D657" s="83" t="str">
        <f>'Line Items'!D346</f>
        <v>Class 707</v>
      </c>
      <c r="E657" s="84"/>
      <c r="F657" s="150" t="str">
        <f t="shared" si="66"/>
        <v>£000/ Veh</v>
      </c>
      <c r="G657" s="257"/>
      <c r="H657" s="257"/>
      <c r="I657" s="257"/>
      <c r="J657" s="257"/>
      <c r="K657" s="257"/>
      <c r="L657" s="257"/>
      <c r="M657" s="257"/>
      <c r="N657" s="257"/>
      <c r="O657" s="257"/>
      <c r="P657" s="257"/>
      <c r="Q657" s="257"/>
      <c r="R657" s="257"/>
      <c r="S657" s="257"/>
      <c r="T657" s="257"/>
      <c r="U657" s="257"/>
      <c r="V657" s="257"/>
      <c r="W657" s="257"/>
      <c r="X657" s="257"/>
      <c r="Y657" s="257"/>
      <c r="Z657" s="258"/>
      <c r="AA657" s="85"/>
      <c r="AB657" s="27"/>
      <c r="AC657" s="85"/>
      <c r="AD657" s="27"/>
      <c r="AE657" s="85"/>
      <c r="AF657" s="27"/>
      <c r="AH657" s="287"/>
    </row>
    <row r="658" spans="4:34" outlineLevel="1">
      <c r="D658" s="83" t="str">
        <f>'Line Items'!D347</f>
        <v>[Rolling Stock Line 11]</v>
      </c>
      <c r="E658" s="84"/>
      <c r="F658" s="150" t="str">
        <f t="shared" si="66"/>
        <v>£000/ Veh</v>
      </c>
      <c r="G658" s="257"/>
      <c r="H658" s="257"/>
      <c r="I658" s="257"/>
      <c r="J658" s="257"/>
      <c r="K658" s="257"/>
      <c r="L658" s="257"/>
      <c r="M658" s="257"/>
      <c r="N658" s="257"/>
      <c r="O658" s="257"/>
      <c r="P658" s="257"/>
      <c r="Q658" s="257"/>
      <c r="R658" s="257"/>
      <c r="S658" s="257"/>
      <c r="T658" s="257"/>
      <c r="U658" s="257"/>
      <c r="V658" s="257"/>
      <c r="W658" s="257"/>
      <c r="X658" s="257"/>
      <c r="Y658" s="257"/>
      <c r="Z658" s="258"/>
      <c r="AA658" s="85"/>
      <c r="AB658" s="27"/>
      <c r="AC658" s="85"/>
      <c r="AD658" s="27"/>
      <c r="AE658" s="85"/>
      <c r="AF658" s="27"/>
      <c r="AH658" s="305"/>
    </row>
    <row r="659" spans="4:34" outlineLevel="1">
      <c r="D659" s="83" t="str">
        <f>'Line Items'!D348</f>
        <v>[Rolling Stock Line 12]</v>
      </c>
      <c r="E659" s="84"/>
      <c r="F659" s="150" t="str">
        <f t="shared" si="66"/>
        <v>£000/ Veh</v>
      </c>
      <c r="G659" s="257"/>
      <c r="H659" s="257"/>
      <c r="I659" s="257"/>
      <c r="J659" s="257"/>
      <c r="K659" s="257"/>
      <c r="L659" s="257"/>
      <c r="M659" s="257"/>
      <c r="N659" s="257"/>
      <c r="O659" s="257"/>
      <c r="P659" s="257"/>
      <c r="Q659" s="257"/>
      <c r="R659" s="257"/>
      <c r="S659" s="257"/>
      <c r="T659" s="257"/>
      <c r="U659" s="257"/>
      <c r="V659" s="257"/>
      <c r="W659" s="257"/>
      <c r="X659" s="257"/>
      <c r="Y659" s="257"/>
      <c r="Z659" s="258"/>
      <c r="AA659" s="85"/>
      <c r="AB659" s="27"/>
      <c r="AC659" s="85"/>
      <c r="AD659" s="27"/>
      <c r="AE659" s="85"/>
      <c r="AF659" s="27"/>
      <c r="AH659" s="305"/>
    </row>
    <row r="660" spans="4:34" outlineLevel="1">
      <c r="D660" s="83" t="str">
        <f>'Line Items'!D349</f>
        <v>[Rolling Stock Line 13]</v>
      </c>
      <c r="E660" s="84"/>
      <c r="F660" s="150" t="str">
        <f t="shared" si="66"/>
        <v>£000/ Veh</v>
      </c>
      <c r="G660" s="257"/>
      <c r="H660" s="257"/>
      <c r="I660" s="257"/>
      <c r="J660" s="257"/>
      <c r="K660" s="257"/>
      <c r="L660" s="257"/>
      <c r="M660" s="257"/>
      <c r="N660" s="257"/>
      <c r="O660" s="257"/>
      <c r="P660" s="257"/>
      <c r="Q660" s="257"/>
      <c r="R660" s="257"/>
      <c r="S660" s="257"/>
      <c r="T660" s="257"/>
      <c r="U660" s="257"/>
      <c r="V660" s="257"/>
      <c r="W660" s="257"/>
      <c r="X660" s="257"/>
      <c r="Y660" s="257"/>
      <c r="Z660" s="258"/>
      <c r="AA660" s="85"/>
      <c r="AB660" s="27"/>
      <c r="AC660" s="85"/>
      <c r="AD660" s="27"/>
      <c r="AE660" s="85"/>
      <c r="AF660" s="27"/>
      <c r="AH660" s="305"/>
    </row>
    <row r="661" spans="4:34" outlineLevel="1">
      <c r="D661" s="83" t="str">
        <f>'Line Items'!D350</f>
        <v>[Rolling Stock Line 14]</v>
      </c>
      <c r="E661" s="84"/>
      <c r="F661" s="150" t="str">
        <f t="shared" si="66"/>
        <v>£000/ Veh</v>
      </c>
      <c r="G661" s="257"/>
      <c r="H661" s="257"/>
      <c r="I661" s="257"/>
      <c r="J661" s="257"/>
      <c r="K661" s="257"/>
      <c r="L661" s="257"/>
      <c r="M661" s="257"/>
      <c r="N661" s="257"/>
      <c r="O661" s="257"/>
      <c r="P661" s="257"/>
      <c r="Q661" s="257"/>
      <c r="R661" s="257"/>
      <c r="S661" s="257"/>
      <c r="T661" s="257"/>
      <c r="U661" s="257"/>
      <c r="V661" s="257"/>
      <c r="W661" s="257"/>
      <c r="X661" s="257"/>
      <c r="Y661" s="257"/>
      <c r="Z661" s="258"/>
      <c r="AA661" s="85"/>
      <c r="AB661" s="27"/>
      <c r="AC661" s="85"/>
      <c r="AD661" s="27"/>
      <c r="AE661" s="85"/>
      <c r="AF661" s="27"/>
      <c r="AH661" s="305"/>
    </row>
    <row r="662" spans="4:34" outlineLevel="1">
      <c r="D662" s="83" t="str">
        <f>'Line Items'!D351</f>
        <v>[Rolling Stock Line 15]</v>
      </c>
      <c r="E662" s="84"/>
      <c r="F662" s="150" t="str">
        <f t="shared" si="66"/>
        <v>£000/ Veh</v>
      </c>
      <c r="G662" s="257"/>
      <c r="H662" s="257"/>
      <c r="I662" s="257"/>
      <c r="J662" s="257"/>
      <c r="K662" s="257"/>
      <c r="L662" s="257"/>
      <c r="M662" s="257"/>
      <c r="N662" s="257"/>
      <c r="O662" s="257"/>
      <c r="P662" s="257"/>
      <c r="Q662" s="257"/>
      <c r="R662" s="257"/>
      <c r="S662" s="257"/>
      <c r="T662" s="257"/>
      <c r="U662" s="257"/>
      <c r="V662" s="257"/>
      <c r="W662" s="257"/>
      <c r="X662" s="257"/>
      <c r="Y662" s="257"/>
      <c r="Z662" s="258"/>
      <c r="AA662" s="85"/>
      <c r="AB662" s="27"/>
      <c r="AC662" s="85"/>
      <c r="AD662" s="27"/>
      <c r="AE662" s="85"/>
      <c r="AF662" s="27"/>
      <c r="AH662" s="305"/>
    </row>
    <row r="663" spans="4:34" outlineLevel="1">
      <c r="D663" s="83" t="str">
        <f>'Line Items'!D352</f>
        <v>[Rolling Stock Line 16]</v>
      </c>
      <c r="E663" s="84"/>
      <c r="F663" s="150" t="str">
        <f t="shared" si="66"/>
        <v>£000/ Veh</v>
      </c>
      <c r="G663" s="257"/>
      <c r="H663" s="257"/>
      <c r="I663" s="257"/>
      <c r="J663" s="257"/>
      <c r="K663" s="257"/>
      <c r="L663" s="257"/>
      <c r="M663" s="257"/>
      <c r="N663" s="257"/>
      <c r="O663" s="257"/>
      <c r="P663" s="257"/>
      <c r="Q663" s="257"/>
      <c r="R663" s="257"/>
      <c r="S663" s="257"/>
      <c r="T663" s="257"/>
      <c r="U663" s="257"/>
      <c r="V663" s="257"/>
      <c r="W663" s="257"/>
      <c r="X663" s="257"/>
      <c r="Y663" s="257"/>
      <c r="Z663" s="258"/>
      <c r="AA663" s="85"/>
      <c r="AB663" s="27"/>
      <c r="AC663" s="85"/>
      <c r="AD663" s="27"/>
      <c r="AE663" s="85"/>
      <c r="AF663" s="27"/>
      <c r="AH663" s="305"/>
    </row>
    <row r="664" spans="4:34" outlineLevel="1">
      <c r="D664" s="83" t="str">
        <f>'Line Items'!D353</f>
        <v>[Rolling Stock Line 17]</v>
      </c>
      <c r="E664" s="84"/>
      <c r="F664" s="150" t="str">
        <f t="shared" si="66"/>
        <v>£000/ Veh</v>
      </c>
      <c r="G664" s="257"/>
      <c r="H664" s="257"/>
      <c r="I664" s="257"/>
      <c r="J664" s="257"/>
      <c r="K664" s="257"/>
      <c r="L664" s="257"/>
      <c r="M664" s="257"/>
      <c r="N664" s="257"/>
      <c r="O664" s="257"/>
      <c r="P664" s="257"/>
      <c r="Q664" s="257"/>
      <c r="R664" s="257"/>
      <c r="S664" s="257"/>
      <c r="T664" s="257"/>
      <c r="U664" s="257"/>
      <c r="V664" s="257"/>
      <c r="W664" s="257"/>
      <c r="X664" s="257"/>
      <c r="Y664" s="257"/>
      <c r="Z664" s="258"/>
      <c r="AA664" s="85"/>
      <c r="AB664" s="27"/>
      <c r="AC664" s="85"/>
      <c r="AD664" s="27"/>
      <c r="AE664" s="85"/>
      <c r="AF664" s="27"/>
      <c r="AH664" s="305"/>
    </row>
    <row r="665" spans="4:34" outlineLevel="1">
      <c r="D665" s="83" t="str">
        <f>'Line Items'!D354</f>
        <v>[Rolling Stock Line 18]</v>
      </c>
      <c r="E665" s="84"/>
      <c r="F665" s="150" t="str">
        <f t="shared" si="66"/>
        <v>£000/ Veh</v>
      </c>
      <c r="G665" s="257"/>
      <c r="H665" s="257"/>
      <c r="I665" s="257"/>
      <c r="J665" s="257"/>
      <c r="K665" s="257"/>
      <c r="L665" s="257"/>
      <c r="M665" s="257"/>
      <c r="N665" s="257"/>
      <c r="O665" s="257"/>
      <c r="P665" s="257"/>
      <c r="Q665" s="257"/>
      <c r="R665" s="257"/>
      <c r="S665" s="257"/>
      <c r="T665" s="257"/>
      <c r="U665" s="257"/>
      <c r="V665" s="257"/>
      <c r="W665" s="257"/>
      <c r="X665" s="257"/>
      <c r="Y665" s="257"/>
      <c r="Z665" s="258"/>
      <c r="AA665" s="85"/>
      <c r="AB665" s="27"/>
      <c r="AC665" s="85"/>
      <c r="AD665" s="27"/>
      <c r="AE665" s="85"/>
      <c r="AF665" s="27"/>
      <c r="AH665" s="305"/>
    </row>
    <row r="666" spans="4:34" outlineLevel="1">
      <c r="D666" s="83" t="str">
        <f>'Line Items'!D355</f>
        <v>[Rolling Stock Line 19]</v>
      </c>
      <c r="E666" s="84"/>
      <c r="F666" s="150" t="str">
        <f t="shared" si="66"/>
        <v>£000/ Veh</v>
      </c>
      <c r="G666" s="257"/>
      <c r="H666" s="257"/>
      <c r="I666" s="257"/>
      <c r="J666" s="257"/>
      <c r="K666" s="257"/>
      <c r="L666" s="257"/>
      <c r="M666" s="257"/>
      <c r="N666" s="257"/>
      <c r="O666" s="257"/>
      <c r="P666" s="257"/>
      <c r="Q666" s="257"/>
      <c r="R666" s="257"/>
      <c r="S666" s="257"/>
      <c r="T666" s="257"/>
      <c r="U666" s="257"/>
      <c r="V666" s="257"/>
      <c r="W666" s="257"/>
      <c r="X666" s="257"/>
      <c r="Y666" s="257"/>
      <c r="Z666" s="258"/>
      <c r="AA666" s="85"/>
      <c r="AB666" s="27"/>
      <c r="AC666" s="85"/>
      <c r="AD666" s="27"/>
      <c r="AE666" s="85"/>
      <c r="AF666" s="27"/>
      <c r="AH666" s="305"/>
    </row>
    <row r="667" spans="4:34" outlineLevel="1">
      <c r="D667" s="83" t="str">
        <f>'Line Items'!D356</f>
        <v>[Rolling Stock Line 20]</v>
      </c>
      <c r="E667" s="84"/>
      <c r="F667" s="150" t="str">
        <f t="shared" si="66"/>
        <v>£000/ Veh</v>
      </c>
      <c r="G667" s="257"/>
      <c r="H667" s="257"/>
      <c r="I667" s="257"/>
      <c r="J667" s="257"/>
      <c r="K667" s="257"/>
      <c r="L667" s="257"/>
      <c r="M667" s="257"/>
      <c r="N667" s="257"/>
      <c r="O667" s="257"/>
      <c r="P667" s="257"/>
      <c r="Q667" s="257"/>
      <c r="R667" s="257"/>
      <c r="S667" s="257"/>
      <c r="T667" s="257"/>
      <c r="U667" s="257"/>
      <c r="V667" s="257"/>
      <c r="W667" s="257"/>
      <c r="X667" s="257"/>
      <c r="Y667" s="257"/>
      <c r="Z667" s="258"/>
      <c r="AA667" s="85"/>
      <c r="AB667" s="27"/>
      <c r="AC667" s="85"/>
      <c r="AD667" s="27"/>
      <c r="AE667" s="85"/>
      <c r="AF667" s="27"/>
      <c r="AH667" s="305"/>
    </row>
    <row r="668" spans="4:34" outlineLevel="1">
      <c r="D668" s="83" t="str">
        <f>'Line Items'!D357</f>
        <v>[Rolling Stock Line 21]</v>
      </c>
      <c r="E668" s="84"/>
      <c r="F668" s="150" t="str">
        <f t="shared" si="66"/>
        <v>£000/ Veh</v>
      </c>
      <c r="G668" s="257"/>
      <c r="H668" s="257"/>
      <c r="I668" s="257"/>
      <c r="J668" s="257"/>
      <c r="K668" s="257"/>
      <c r="L668" s="257"/>
      <c r="M668" s="257"/>
      <c r="N668" s="257"/>
      <c r="O668" s="257"/>
      <c r="P668" s="257"/>
      <c r="Q668" s="257"/>
      <c r="R668" s="257"/>
      <c r="S668" s="257"/>
      <c r="T668" s="257"/>
      <c r="U668" s="257"/>
      <c r="V668" s="257"/>
      <c r="W668" s="257"/>
      <c r="X668" s="257"/>
      <c r="Y668" s="257"/>
      <c r="Z668" s="258"/>
      <c r="AA668" s="85"/>
      <c r="AB668" s="27"/>
      <c r="AC668" s="85"/>
      <c r="AD668" s="27"/>
      <c r="AE668" s="85"/>
      <c r="AF668" s="27"/>
      <c r="AH668" s="305"/>
    </row>
    <row r="669" spans="4:34" outlineLevel="1">
      <c r="D669" s="83" t="str">
        <f>'Line Items'!D358</f>
        <v>[Rolling Stock Line 22]</v>
      </c>
      <c r="E669" s="84"/>
      <c r="F669" s="150" t="str">
        <f t="shared" si="66"/>
        <v>£000/ Veh</v>
      </c>
      <c r="G669" s="257"/>
      <c r="H669" s="257"/>
      <c r="I669" s="257"/>
      <c r="J669" s="257"/>
      <c r="K669" s="257"/>
      <c r="L669" s="257"/>
      <c r="M669" s="257"/>
      <c r="N669" s="257"/>
      <c r="O669" s="257"/>
      <c r="P669" s="257"/>
      <c r="Q669" s="257"/>
      <c r="R669" s="257"/>
      <c r="S669" s="257"/>
      <c r="T669" s="257"/>
      <c r="U669" s="257"/>
      <c r="V669" s="257"/>
      <c r="W669" s="257"/>
      <c r="X669" s="257"/>
      <c r="Y669" s="257"/>
      <c r="Z669" s="258"/>
      <c r="AA669" s="85"/>
      <c r="AB669" s="27"/>
      <c r="AC669" s="85"/>
      <c r="AD669" s="27"/>
      <c r="AE669" s="85"/>
      <c r="AF669" s="27"/>
      <c r="AH669" s="305"/>
    </row>
    <row r="670" spans="4:34" outlineLevel="1">
      <c r="D670" s="83" t="str">
        <f>'Line Items'!D359</f>
        <v>[Rolling Stock Line 23]</v>
      </c>
      <c r="E670" s="84"/>
      <c r="F670" s="150" t="str">
        <f t="shared" si="66"/>
        <v>£000/ Veh</v>
      </c>
      <c r="G670" s="257"/>
      <c r="H670" s="257"/>
      <c r="I670" s="257"/>
      <c r="J670" s="257"/>
      <c r="K670" s="257"/>
      <c r="L670" s="257"/>
      <c r="M670" s="257"/>
      <c r="N670" s="257"/>
      <c r="O670" s="257"/>
      <c r="P670" s="257"/>
      <c r="Q670" s="257"/>
      <c r="R670" s="257"/>
      <c r="S670" s="257"/>
      <c r="T670" s="257"/>
      <c r="U670" s="257"/>
      <c r="V670" s="257"/>
      <c r="W670" s="257"/>
      <c r="X670" s="257"/>
      <c r="Y670" s="257"/>
      <c r="Z670" s="258"/>
      <c r="AA670" s="85"/>
      <c r="AB670" s="27"/>
      <c r="AC670" s="85"/>
      <c r="AD670" s="27"/>
      <c r="AE670" s="85"/>
      <c r="AF670" s="27"/>
      <c r="AH670" s="305"/>
    </row>
    <row r="671" spans="4:34" outlineLevel="1">
      <c r="D671" s="83" t="str">
        <f>'Line Items'!D360</f>
        <v>[Rolling Stock Line 24]</v>
      </c>
      <c r="E671" s="84"/>
      <c r="F671" s="150" t="str">
        <f t="shared" si="66"/>
        <v>£000/ Veh</v>
      </c>
      <c r="G671" s="257"/>
      <c r="H671" s="257"/>
      <c r="I671" s="257"/>
      <c r="J671" s="257"/>
      <c r="K671" s="257"/>
      <c r="L671" s="257"/>
      <c r="M671" s="257"/>
      <c r="N671" s="257"/>
      <c r="O671" s="257"/>
      <c r="P671" s="257"/>
      <c r="Q671" s="257"/>
      <c r="R671" s="257"/>
      <c r="S671" s="257"/>
      <c r="T671" s="257"/>
      <c r="U671" s="257"/>
      <c r="V671" s="257"/>
      <c r="W671" s="257"/>
      <c r="X671" s="257"/>
      <c r="Y671" s="257"/>
      <c r="Z671" s="258"/>
      <c r="AA671" s="85"/>
      <c r="AB671" s="27"/>
      <c r="AC671" s="85"/>
      <c r="AD671" s="27"/>
      <c r="AE671" s="85"/>
      <c r="AF671" s="27"/>
      <c r="AH671" s="305"/>
    </row>
    <row r="672" spans="4:34" outlineLevel="1">
      <c r="D672" s="83" t="str">
        <f>'Line Items'!D361</f>
        <v>[Rolling Stock Line 25]</v>
      </c>
      <c r="E672" s="84"/>
      <c r="F672" s="150" t="str">
        <f t="shared" si="66"/>
        <v>£000/ Veh</v>
      </c>
      <c r="G672" s="257"/>
      <c r="H672" s="257"/>
      <c r="I672" s="257"/>
      <c r="J672" s="257"/>
      <c r="K672" s="257"/>
      <c r="L672" s="257"/>
      <c r="M672" s="257"/>
      <c r="N672" s="257"/>
      <c r="O672" s="257"/>
      <c r="P672" s="257"/>
      <c r="Q672" s="257"/>
      <c r="R672" s="257"/>
      <c r="S672" s="257"/>
      <c r="T672" s="257"/>
      <c r="U672" s="257"/>
      <c r="V672" s="257"/>
      <c r="W672" s="257"/>
      <c r="X672" s="257"/>
      <c r="Y672" s="257"/>
      <c r="Z672" s="258"/>
      <c r="AA672" s="85"/>
      <c r="AB672" s="27"/>
      <c r="AC672" s="85"/>
      <c r="AD672" s="27"/>
      <c r="AE672" s="85"/>
      <c r="AF672" s="27"/>
      <c r="AH672" s="305"/>
    </row>
    <row r="673" spans="2:34" outlineLevel="1">
      <c r="D673" s="83" t="str">
        <f>'Line Items'!D362</f>
        <v>[Rolling Stock Line 26]</v>
      </c>
      <c r="E673" s="84"/>
      <c r="F673" s="150" t="str">
        <f t="shared" si="66"/>
        <v>£000/ Veh</v>
      </c>
      <c r="G673" s="257"/>
      <c r="H673" s="257"/>
      <c r="I673" s="257"/>
      <c r="J673" s="257"/>
      <c r="K673" s="257"/>
      <c r="L673" s="257"/>
      <c r="M673" s="257"/>
      <c r="N673" s="257"/>
      <c r="O673" s="257"/>
      <c r="P673" s="257"/>
      <c r="Q673" s="257"/>
      <c r="R673" s="257"/>
      <c r="S673" s="257"/>
      <c r="T673" s="257"/>
      <c r="U673" s="257"/>
      <c r="V673" s="257"/>
      <c r="W673" s="257"/>
      <c r="X673" s="257"/>
      <c r="Y673" s="257"/>
      <c r="Z673" s="258"/>
      <c r="AA673" s="85"/>
      <c r="AB673" s="27"/>
      <c r="AC673" s="85"/>
      <c r="AD673" s="27"/>
      <c r="AE673" s="85"/>
      <c r="AF673" s="27"/>
      <c r="AH673" s="305"/>
    </row>
    <row r="674" spans="2:34" outlineLevel="1">
      <c r="D674" s="83" t="str">
        <f>'Line Items'!D363</f>
        <v>[Rolling Stock Line 27]</v>
      </c>
      <c r="E674" s="84"/>
      <c r="F674" s="150" t="str">
        <f t="shared" si="66"/>
        <v>£000/ Veh</v>
      </c>
      <c r="G674" s="257"/>
      <c r="H674" s="257"/>
      <c r="I674" s="257"/>
      <c r="J674" s="257"/>
      <c r="K674" s="257"/>
      <c r="L674" s="257"/>
      <c r="M674" s="257"/>
      <c r="N674" s="257"/>
      <c r="O674" s="257"/>
      <c r="P674" s="257"/>
      <c r="Q674" s="257"/>
      <c r="R674" s="257"/>
      <c r="S674" s="257"/>
      <c r="T674" s="257"/>
      <c r="U674" s="257"/>
      <c r="V674" s="257"/>
      <c r="W674" s="257"/>
      <c r="X674" s="257"/>
      <c r="Y674" s="257"/>
      <c r="Z674" s="258"/>
      <c r="AA674" s="85"/>
      <c r="AB674" s="27"/>
      <c r="AC674" s="85"/>
      <c r="AD674" s="27"/>
      <c r="AE674" s="85"/>
      <c r="AF674" s="27"/>
      <c r="AH674" s="305"/>
    </row>
    <row r="675" spans="2:34" outlineLevel="1">
      <c r="D675" s="83" t="str">
        <f>'Line Items'!D364</f>
        <v>[Rolling Stock Line 28]</v>
      </c>
      <c r="E675" s="84"/>
      <c r="F675" s="150" t="str">
        <f t="shared" si="66"/>
        <v>£000/ Veh</v>
      </c>
      <c r="G675" s="257"/>
      <c r="H675" s="257"/>
      <c r="I675" s="257"/>
      <c r="J675" s="257"/>
      <c r="K675" s="257"/>
      <c r="L675" s="257"/>
      <c r="M675" s="257"/>
      <c r="N675" s="257"/>
      <c r="O675" s="257"/>
      <c r="P675" s="257"/>
      <c r="Q675" s="257"/>
      <c r="R675" s="257"/>
      <c r="S675" s="257"/>
      <c r="T675" s="257"/>
      <c r="U675" s="257"/>
      <c r="V675" s="257"/>
      <c r="W675" s="257"/>
      <c r="X675" s="257"/>
      <c r="Y675" s="257"/>
      <c r="Z675" s="258"/>
      <c r="AA675" s="85"/>
      <c r="AB675" s="27"/>
      <c r="AC675" s="85"/>
      <c r="AD675" s="27"/>
      <c r="AE675" s="85"/>
      <c r="AF675" s="27"/>
      <c r="AH675" s="305"/>
    </row>
    <row r="676" spans="2:34" outlineLevel="1">
      <c r="D676" s="83" t="str">
        <f>'Line Items'!D365</f>
        <v>[Rolling Stock Line 29]</v>
      </c>
      <c r="E676" s="84"/>
      <c r="F676" s="150" t="str">
        <f t="shared" si="66"/>
        <v>£000/ Veh</v>
      </c>
      <c r="G676" s="257"/>
      <c r="H676" s="257"/>
      <c r="I676" s="257"/>
      <c r="J676" s="257"/>
      <c r="K676" s="257"/>
      <c r="L676" s="257"/>
      <c r="M676" s="257"/>
      <c r="N676" s="257"/>
      <c r="O676" s="257"/>
      <c r="P676" s="257"/>
      <c r="Q676" s="257"/>
      <c r="R676" s="257"/>
      <c r="S676" s="257"/>
      <c r="T676" s="257"/>
      <c r="U676" s="257"/>
      <c r="V676" s="257"/>
      <c r="W676" s="257"/>
      <c r="X676" s="257"/>
      <c r="Y676" s="257"/>
      <c r="Z676" s="258"/>
      <c r="AA676" s="85"/>
      <c r="AB676" s="27"/>
      <c r="AC676" s="85"/>
      <c r="AD676" s="27"/>
      <c r="AE676" s="85"/>
      <c r="AF676" s="27"/>
      <c r="AH676" s="305"/>
    </row>
    <row r="677" spans="2:34" outlineLevel="1">
      <c r="D677" s="83" t="str">
        <f>'Line Items'!D366</f>
        <v>[Rolling Stock Line 30]</v>
      </c>
      <c r="E677" s="84"/>
      <c r="F677" s="150" t="str">
        <f t="shared" si="66"/>
        <v>£000/ Veh</v>
      </c>
      <c r="G677" s="257"/>
      <c r="H677" s="257"/>
      <c r="I677" s="257"/>
      <c r="J677" s="257"/>
      <c r="K677" s="257"/>
      <c r="L677" s="257"/>
      <c r="M677" s="257"/>
      <c r="N677" s="257"/>
      <c r="O677" s="257"/>
      <c r="P677" s="257"/>
      <c r="Q677" s="257"/>
      <c r="R677" s="257"/>
      <c r="S677" s="257"/>
      <c r="T677" s="257"/>
      <c r="U677" s="257"/>
      <c r="V677" s="257"/>
      <c r="W677" s="257"/>
      <c r="X677" s="257"/>
      <c r="Y677" s="257"/>
      <c r="Z677" s="258"/>
      <c r="AA677" s="85"/>
      <c r="AB677" s="27"/>
      <c r="AC677" s="85"/>
      <c r="AD677" s="27"/>
      <c r="AE677" s="85"/>
      <c r="AF677" s="27"/>
      <c r="AH677" s="305"/>
    </row>
    <row r="678" spans="2:34" outlineLevel="1">
      <c r="D678" s="83" t="str">
        <f>'Line Items'!D367</f>
        <v>[Rolling Stock Line 31]</v>
      </c>
      <c r="E678" s="84"/>
      <c r="F678" s="150" t="str">
        <f t="shared" si="66"/>
        <v>£000/ Veh</v>
      </c>
      <c r="G678" s="257"/>
      <c r="H678" s="257"/>
      <c r="I678" s="257"/>
      <c r="J678" s="257"/>
      <c r="K678" s="257"/>
      <c r="L678" s="257"/>
      <c r="M678" s="257"/>
      <c r="N678" s="257"/>
      <c r="O678" s="257"/>
      <c r="P678" s="257"/>
      <c r="Q678" s="257"/>
      <c r="R678" s="257"/>
      <c r="S678" s="257"/>
      <c r="T678" s="257"/>
      <c r="U678" s="257"/>
      <c r="V678" s="257"/>
      <c r="W678" s="257"/>
      <c r="X678" s="257"/>
      <c r="Y678" s="257"/>
      <c r="Z678" s="258"/>
      <c r="AA678" s="85"/>
      <c r="AB678" s="27"/>
      <c r="AC678" s="85"/>
      <c r="AD678" s="27"/>
      <c r="AE678" s="85"/>
      <c r="AF678" s="27"/>
      <c r="AH678" s="305"/>
    </row>
    <row r="679" spans="2:34" outlineLevel="1">
      <c r="D679" s="108" t="str">
        <f>'Line Items'!D368</f>
        <v>[Rolling Stock Line 32]</v>
      </c>
      <c r="E679" s="110"/>
      <c r="F679" s="164" t="str">
        <f t="shared" si="66"/>
        <v>£000/ Veh</v>
      </c>
      <c r="G679" s="260"/>
      <c r="H679" s="260"/>
      <c r="I679" s="260"/>
      <c r="J679" s="260"/>
      <c r="K679" s="260"/>
      <c r="L679" s="260"/>
      <c r="M679" s="260"/>
      <c r="N679" s="260"/>
      <c r="O679" s="260"/>
      <c r="P679" s="260"/>
      <c r="Q679" s="260"/>
      <c r="R679" s="260"/>
      <c r="S679" s="260"/>
      <c r="T679" s="260"/>
      <c r="U679" s="260"/>
      <c r="V679" s="260"/>
      <c r="W679" s="260"/>
      <c r="X679" s="260"/>
      <c r="Y679" s="260"/>
      <c r="Z679" s="261"/>
      <c r="AA679" s="85"/>
      <c r="AB679" s="29"/>
      <c r="AC679" s="85"/>
      <c r="AD679" s="29"/>
      <c r="AE679" s="85"/>
      <c r="AF679" s="29"/>
      <c r="AH679" s="306"/>
    </row>
    <row r="680" spans="2:34" outlineLevel="1">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row>
    <row r="681" spans="2:34" outlineLevel="1">
      <c r="D681" s="262" t="str">
        <f>"Average "&amp;B646</f>
        <v>Average Non-Capital Lease Charge per vehicle</v>
      </c>
      <c r="E681" s="263"/>
      <c r="F681" s="264" t="str">
        <f>F679</f>
        <v>£000/ Veh</v>
      </c>
      <c r="G681" s="265">
        <f t="shared" ref="G681:Z681" si="67">IF(G$51=0,0,SUMPRODUCT(G$18:G$49,G648:G679)/G$51)</f>
        <v>0</v>
      </c>
      <c r="H681" s="265">
        <f t="shared" si="67"/>
        <v>0</v>
      </c>
      <c r="I681" s="265">
        <f t="shared" si="67"/>
        <v>0</v>
      </c>
      <c r="J681" s="265">
        <f t="shared" si="67"/>
        <v>0</v>
      </c>
      <c r="K681" s="265">
        <f t="shared" si="67"/>
        <v>0</v>
      </c>
      <c r="L681" s="265">
        <f t="shared" si="67"/>
        <v>0</v>
      </c>
      <c r="M681" s="265">
        <f t="shared" si="67"/>
        <v>0</v>
      </c>
      <c r="N681" s="265">
        <f t="shared" si="67"/>
        <v>0</v>
      </c>
      <c r="O681" s="265">
        <f t="shared" si="67"/>
        <v>0</v>
      </c>
      <c r="P681" s="265">
        <f t="shared" si="67"/>
        <v>0</v>
      </c>
      <c r="Q681" s="265">
        <f t="shared" si="67"/>
        <v>0</v>
      </c>
      <c r="R681" s="265">
        <f t="shared" si="67"/>
        <v>0</v>
      </c>
      <c r="S681" s="265">
        <f t="shared" si="67"/>
        <v>0</v>
      </c>
      <c r="T681" s="265">
        <f t="shared" si="67"/>
        <v>0</v>
      </c>
      <c r="U681" s="265">
        <f t="shared" si="67"/>
        <v>0</v>
      </c>
      <c r="V681" s="265">
        <f t="shared" si="67"/>
        <v>0</v>
      </c>
      <c r="W681" s="265">
        <f t="shared" si="67"/>
        <v>0</v>
      </c>
      <c r="X681" s="265">
        <f t="shared" si="67"/>
        <v>0</v>
      </c>
      <c r="Y681" s="265">
        <f t="shared" si="67"/>
        <v>0</v>
      </c>
      <c r="Z681" s="266">
        <f t="shared" si="67"/>
        <v>0</v>
      </c>
      <c r="AA681" s="307"/>
      <c r="AB681" s="267">
        <f>IF(AB$51=0,0,SUMPRODUCT(AB$18:AB$49,AB648:AB679)/AB$51)</f>
        <v>0</v>
      </c>
      <c r="AC681" s="307"/>
      <c r="AD681" s="267">
        <f>IF(AD$51=0,0,SUMPRODUCT(AD$18:AD$49,AD648:AD679)/AD$51)</f>
        <v>0</v>
      </c>
      <c r="AE681" s="307"/>
      <c r="AF681" s="267">
        <f>IF(AF$51=0,0,SUMPRODUCT(AF$18:AF$49,AF648:AF679)/AF$51)</f>
        <v>0</v>
      </c>
      <c r="AH681" s="268"/>
    </row>
    <row r="682" spans="2:34" collapsed="1">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row>
    <row r="683" spans="2:34" ht="15">
      <c r="B683" s="99" t="s">
        <v>968</v>
      </c>
      <c r="C683" s="99"/>
      <c r="D683" s="249"/>
      <c r="E683" s="249"/>
      <c r="F683" s="99"/>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80"/>
      <c r="AE683" s="280"/>
      <c r="AF683" s="280"/>
      <c r="AG683" s="99"/>
      <c r="AH683" s="99"/>
    </row>
    <row r="684" spans="2:34" outlineLevel="1">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row>
    <row r="685" spans="2:34" outlineLevel="1">
      <c r="D685" s="235" t="str">
        <f>'Line Items'!D337</f>
        <v>Class 450 (Desiros - Suburban)</v>
      </c>
      <c r="E685" s="251"/>
      <c r="F685" s="269" t="str">
        <f t="shared" ref="F685:F716" si="68">F648</f>
        <v>£000/ Veh</v>
      </c>
      <c r="G685" s="253"/>
      <c r="H685" s="253"/>
      <c r="I685" s="253"/>
      <c r="J685" s="253"/>
      <c r="K685" s="253"/>
      <c r="L685" s="253"/>
      <c r="M685" s="253"/>
      <c r="N685" s="253"/>
      <c r="O685" s="253"/>
      <c r="P685" s="253"/>
      <c r="Q685" s="253"/>
      <c r="R685" s="253"/>
      <c r="S685" s="253"/>
      <c r="T685" s="253"/>
      <c r="U685" s="253"/>
      <c r="V685" s="253"/>
      <c r="W685" s="253"/>
      <c r="X685" s="253"/>
      <c r="Y685" s="253"/>
      <c r="Z685" s="254"/>
      <c r="AA685" s="85"/>
      <c r="AB685" s="255"/>
      <c r="AC685" s="85"/>
      <c r="AD685" s="255"/>
      <c r="AE685" s="85"/>
      <c r="AF685" s="255"/>
      <c r="AH685" s="291"/>
    </row>
    <row r="686" spans="2:34" outlineLevel="1">
      <c r="D686" s="83" t="str">
        <f>'Line Items'!D338</f>
        <v>Class 444 (Desiros - Mainline)</v>
      </c>
      <c r="E686" s="84"/>
      <c r="F686" s="150" t="str">
        <f t="shared" si="68"/>
        <v>£000/ Veh</v>
      </c>
      <c r="G686" s="257"/>
      <c r="H686" s="257"/>
      <c r="I686" s="257"/>
      <c r="J686" s="257"/>
      <c r="K686" s="257"/>
      <c r="L686" s="257"/>
      <c r="M686" s="257"/>
      <c r="N686" s="257"/>
      <c r="O686" s="257"/>
      <c r="P686" s="257"/>
      <c r="Q686" s="257"/>
      <c r="R686" s="257"/>
      <c r="S686" s="257"/>
      <c r="T686" s="257"/>
      <c r="U686" s="257"/>
      <c r="V686" s="257"/>
      <c r="W686" s="257"/>
      <c r="X686" s="257"/>
      <c r="Y686" s="257"/>
      <c r="Z686" s="258"/>
      <c r="AA686" s="85"/>
      <c r="AB686" s="27"/>
      <c r="AC686" s="85"/>
      <c r="AD686" s="27"/>
      <c r="AE686" s="85"/>
      <c r="AF686" s="27"/>
      <c r="AH686" s="287"/>
    </row>
    <row r="687" spans="2:34" outlineLevel="1">
      <c r="D687" s="83" t="str">
        <f>'Line Items'!D339</f>
        <v>Class 455</v>
      </c>
      <c r="E687" s="84"/>
      <c r="F687" s="150" t="str">
        <f t="shared" si="68"/>
        <v>£000/ Veh</v>
      </c>
      <c r="G687" s="257"/>
      <c r="H687" s="257"/>
      <c r="I687" s="257"/>
      <c r="J687" s="257"/>
      <c r="K687" s="257"/>
      <c r="L687" s="257"/>
      <c r="M687" s="257"/>
      <c r="N687" s="257"/>
      <c r="O687" s="257"/>
      <c r="P687" s="257"/>
      <c r="Q687" s="257"/>
      <c r="R687" s="257"/>
      <c r="S687" s="257"/>
      <c r="T687" s="257"/>
      <c r="U687" s="257"/>
      <c r="V687" s="257"/>
      <c r="W687" s="257"/>
      <c r="X687" s="257"/>
      <c r="Y687" s="257"/>
      <c r="Z687" s="258"/>
      <c r="AA687" s="85"/>
      <c r="AB687" s="27"/>
      <c r="AC687" s="85"/>
      <c r="AD687" s="27"/>
      <c r="AE687" s="85"/>
      <c r="AF687" s="27"/>
      <c r="AH687" s="287"/>
    </row>
    <row r="688" spans="2:34" outlineLevel="1">
      <c r="D688" s="83" t="str">
        <f>'Line Items'!D340</f>
        <v>Class 158</v>
      </c>
      <c r="E688" s="84"/>
      <c r="F688" s="150" t="str">
        <f t="shared" si="68"/>
        <v>£000/ Veh</v>
      </c>
      <c r="G688" s="257"/>
      <c r="H688" s="257"/>
      <c r="I688" s="257"/>
      <c r="J688" s="257"/>
      <c r="K688" s="257"/>
      <c r="L688" s="257"/>
      <c r="M688" s="257"/>
      <c r="N688" s="257"/>
      <c r="O688" s="257"/>
      <c r="P688" s="257"/>
      <c r="Q688" s="257"/>
      <c r="R688" s="257"/>
      <c r="S688" s="257"/>
      <c r="T688" s="257"/>
      <c r="U688" s="257"/>
      <c r="V688" s="257"/>
      <c r="W688" s="257"/>
      <c r="X688" s="257"/>
      <c r="Y688" s="257"/>
      <c r="Z688" s="258"/>
      <c r="AA688" s="85"/>
      <c r="AB688" s="27"/>
      <c r="AC688" s="85"/>
      <c r="AD688" s="27"/>
      <c r="AE688" s="85"/>
      <c r="AF688" s="27"/>
      <c r="AH688" s="287"/>
    </row>
    <row r="689" spans="4:34" outlineLevel="1">
      <c r="D689" s="83" t="str">
        <f>'Line Items'!D341</f>
        <v>Class 159/0</v>
      </c>
      <c r="E689" s="84"/>
      <c r="F689" s="150" t="str">
        <f t="shared" si="68"/>
        <v>£000/ Veh</v>
      </c>
      <c r="G689" s="257"/>
      <c r="H689" s="257"/>
      <c r="I689" s="257"/>
      <c r="J689" s="257"/>
      <c r="K689" s="257"/>
      <c r="L689" s="257"/>
      <c r="M689" s="257"/>
      <c r="N689" s="257"/>
      <c r="O689" s="257"/>
      <c r="P689" s="257"/>
      <c r="Q689" s="257"/>
      <c r="R689" s="257"/>
      <c r="S689" s="257"/>
      <c r="T689" s="257"/>
      <c r="U689" s="257"/>
      <c r="V689" s="257"/>
      <c r="W689" s="257"/>
      <c r="X689" s="257"/>
      <c r="Y689" s="257"/>
      <c r="Z689" s="258"/>
      <c r="AA689" s="85"/>
      <c r="AB689" s="27"/>
      <c r="AC689" s="85"/>
      <c r="AD689" s="27"/>
      <c r="AE689" s="85"/>
      <c r="AF689" s="27"/>
      <c r="AH689" s="287"/>
    </row>
    <row r="690" spans="4:34" outlineLevel="1">
      <c r="D690" s="83" t="str">
        <f>'Line Items'!D342</f>
        <v>Class 159/1</v>
      </c>
      <c r="E690" s="84"/>
      <c r="F690" s="150" t="str">
        <f t="shared" si="68"/>
        <v>£000/ Veh</v>
      </c>
      <c r="G690" s="257"/>
      <c r="H690" s="257"/>
      <c r="I690" s="257"/>
      <c r="J690" s="257"/>
      <c r="K690" s="257"/>
      <c r="L690" s="257"/>
      <c r="M690" s="257"/>
      <c r="N690" s="257"/>
      <c r="O690" s="257"/>
      <c r="P690" s="257"/>
      <c r="Q690" s="257"/>
      <c r="R690" s="257"/>
      <c r="S690" s="257"/>
      <c r="T690" s="257"/>
      <c r="U690" s="257"/>
      <c r="V690" s="257"/>
      <c r="W690" s="257"/>
      <c r="X690" s="257"/>
      <c r="Y690" s="257"/>
      <c r="Z690" s="258"/>
      <c r="AA690" s="85"/>
      <c r="AB690" s="27"/>
      <c r="AC690" s="85"/>
      <c r="AD690" s="27"/>
      <c r="AE690" s="85"/>
      <c r="AF690" s="27"/>
      <c r="AH690" s="287"/>
    </row>
    <row r="691" spans="4:34" outlineLevel="1">
      <c r="D691" s="83" t="str">
        <f>'Line Items'!D343</f>
        <v>Class 458</v>
      </c>
      <c r="E691" s="84"/>
      <c r="F691" s="150" t="str">
        <f t="shared" si="68"/>
        <v>£000/ Veh</v>
      </c>
      <c r="G691" s="257"/>
      <c r="H691" s="257"/>
      <c r="I691" s="257"/>
      <c r="J691" s="257"/>
      <c r="K691" s="257"/>
      <c r="L691" s="257"/>
      <c r="M691" s="257"/>
      <c r="N691" s="257"/>
      <c r="O691" s="257"/>
      <c r="P691" s="257"/>
      <c r="Q691" s="257"/>
      <c r="R691" s="257"/>
      <c r="S691" s="257"/>
      <c r="T691" s="257"/>
      <c r="U691" s="257"/>
      <c r="V691" s="257"/>
      <c r="W691" s="257"/>
      <c r="X691" s="257"/>
      <c r="Y691" s="257"/>
      <c r="Z691" s="258"/>
      <c r="AA691" s="85"/>
      <c r="AB691" s="27"/>
      <c r="AC691" s="85"/>
      <c r="AD691" s="27"/>
      <c r="AE691" s="85"/>
      <c r="AF691" s="27"/>
      <c r="AH691" s="287"/>
    </row>
    <row r="692" spans="4:34" outlineLevel="1">
      <c r="D692" s="83" t="str">
        <f>'Line Items'!D344</f>
        <v>Class 456</v>
      </c>
      <c r="E692" s="84"/>
      <c r="F692" s="150" t="str">
        <f t="shared" si="68"/>
        <v>£000/ Veh</v>
      </c>
      <c r="G692" s="257"/>
      <c r="H692" s="257"/>
      <c r="I692" s="257"/>
      <c r="J692" s="257"/>
      <c r="K692" s="257"/>
      <c r="L692" s="257"/>
      <c r="M692" s="257"/>
      <c r="N692" s="257"/>
      <c r="O692" s="257"/>
      <c r="P692" s="257"/>
      <c r="Q692" s="257"/>
      <c r="R692" s="257"/>
      <c r="S692" s="257"/>
      <c r="T692" s="257"/>
      <c r="U692" s="257"/>
      <c r="V692" s="257"/>
      <c r="W692" s="257"/>
      <c r="X692" s="257"/>
      <c r="Y692" s="257"/>
      <c r="Z692" s="258"/>
      <c r="AA692" s="85"/>
      <c r="AB692" s="27"/>
      <c r="AC692" s="85"/>
      <c r="AD692" s="27"/>
      <c r="AE692" s="85"/>
      <c r="AF692" s="27"/>
      <c r="AH692" s="287"/>
    </row>
    <row r="693" spans="4:34" outlineLevel="1">
      <c r="D693" s="83" t="str">
        <f>'Line Items'!D345</f>
        <v>Class 458/5</v>
      </c>
      <c r="E693" s="84"/>
      <c r="F693" s="150" t="str">
        <f t="shared" si="68"/>
        <v>£000/ Veh</v>
      </c>
      <c r="G693" s="257"/>
      <c r="H693" s="257"/>
      <c r="I693" s="257"/>
      <c r="J693" s="257"/>
      <c r="K693" s="257"/>
      <c r="L693" s="257"/>
      <c r="M693" s="257"/>
      <c r="N693" s="257"/>
      <c r="O693" s="257"/>
      <c r="P693" s="257"/>
      <c r="Q693" s="257"/>
      <c r="R693" s="257"/>
      <c r="S693" s="257"/>
      <c r="T693" s="257"/>
      <c r="U693" s="257"/>
      <c r="V693" s="257"/>
      <c r="W693" s="257"/>
      <c r="X693" s="257"/>
      <c r="Y693" s="257"/>
      <c r="Z693" s="258"/>
      <c r="AA693" s="85"/>
      <c r="AB693" s="27"/>
      <c r="AC693" s="85"/>
      <c r="AD693" s="27"/>
      <c r="AE693" s="85"/>
      <c r="AF693" s="27"/>
      <c r="AH693" s="287"/>
    </row>
    <row r="694" spans="4:34" outlineLevel="1">
      <c r="D694" s="83" t="str">
        <f>'Line Items'!D346</f>
        <v>Class 707</v>
      </c>
      <c r="E694" s="84"/>
      <c r="F694" s="150" t="str">
        <f t="shared" si="68"/>
        <v>£000/ Veh</v>
      </c>
      <c r="G694" s="257"/>
      <c r="H694" s="257"/>
      <c r="I694" s="257"/>
      <c r="J694" s="257"/>
      <c r="K694" s="257"/>
      <c r="L694" s="257"/>
      <c r="M694" s="257"/>
      <c r="N694" s="257"/>
      <c r="O694" s="257"/>
      <c r="P694" s="257"/>
      <c r="Q694" s="257"/>
      <c r="R694" s="257"/>
      <c r="S694" s="257"/>
      <c r="T694" s="257"/>
      <c r="U694" s="257"/>
      <c r="V694" s="257"/>
      <c r="W694" s="257"/>
      <c r="X694" s="257"/>
      <c r="Y694" s="257"/>
      <c r="Z694" s="258"/>
      <c r="AA694" s="85"/>
      <c r="AB694" s="27"/>
      <c r="AC694" s="85"/>
      <c r="AD694" s="27"/>
      <c r="AE694" s="85"/>
      <c r="AF694" s="27"/>
      <c r="AH694" s="287"/>
    </row>
    <row r="695" spans="4:34" outlineLevel="1">
      <c r="D695" s="83" t="str">
        <f>'Line Items'!D347</f>
        <v>[Rolling Stock Line 11]</v>
      </c>
      <c r="E695" s="84"/>
      <c r="F695" s="150" t="str">
        <f t="shared" si="68"/>
        <v>£000/ Veh</v>
      </c>
      <c r="G695" s="257"/>
      <c r="H695" s="257"/>
      <c r="I695" s="257"/>
      <c r="J695" s="257"/>
      <c r="K695" s="257"/>
      <c r="L695" s="257"/>
      <c r="M695" s="257"/>
      <c r="N695" s="257"/>
      <c r="O695" s="257"/>
      <c r="P695" s="257"/>
      <c r="Q695" s="257"/>
      <c r="R695" s="257"/>
      <c r="S695" s="257"/>
      <c r="T695" s="257"/>
      <c r="U695" s="257"/>
      <c r="V695" s="257"/>
      <c r="W695" s="257"/>
      <c r="X695" s="257"/>
      <c r="Y695" s="257"/>
      <c r="Z695" s="258"/>
      <c r="AA695" s="85"/>
      <c r="AB695" s="27"/>
      <c r="AC695" s="85"/>
      <c r="AD695" s="27"/>
      <c r="AE695" s="85"/>
      <c r="AF695" s="27"/>
      <c r="AH695" s="305"/>
    </row>
    <row r="696" spans="4:34" outlineLevel="1">
      <c r="D696" s="83" t="str">
        <f>'Line Items'!D348</f>
        <v>[Rolling Stock Line 12]</v>
      </c>
      <c r="E696" s="84"/>
      <c r="F696" s="150" t="str">
        <f t="shared" si="68"/>
        <v>£000/ Veh</v>
      </c>
      <c r="G696" s="257"/>
      <c r="H696" s="257"/>
      <c r="I696" s="257"/>
      <c r="J696" s="257"/>
      <c r="K696" s="257"/>
      <c r="L696" s="257"/>
      <c r="M696" s="257"/>
      <c r="N696" s="257"/>
      <c r="O696" s="257"/>
      <c r="P696" s="257"/>
      <c r="Q696" s="257"/>
      <c r="R696" s="257"/>
      <c r="S696" s="257"/>
      <c r="T696" s="257"/>
      <c r="U696" s="257"/>
      <c r="V696" s="257"/>
      <c r="W696" s="257"/>
      <c r="X696" s="257"/>
      <c r="Y696" s="257"/>
      <c r="Z696" s="258"/>
      <c r="AA696" s="85"/>
      <c r="AB696" s="27"/>
      <c r="AC696" s="85"/>
      <c r="AD696" s="27"/>
      <c r="AE696" s="85"/>
      <c r="AF696" s="27"/>
      <c r="AH696" s="305"/>
    </row>
    <row r="697" spans="4:34" outlineLevel="1">
      <c r="D697" s="83" t="str">
        <f>'Line Items'!D349</f>
        <v>[Rolling Stock Line 13]</v>
      </c>
      <c r="E697" s="84"/>
      <c r="F697" s="150" t="str">
        <f t="shared" si="68"/>
        <v>£000/ Veh</v>
      </c>
      <c r="G697" s="257"/>
      <c r="H697" s="257"/>
      <c r="I697" s="257"/>
      <c r="J697" s="257"/>
      <c r="K697" s="257"/>
      <c r="L697" s="257"/>
      <c r="M697" s="257"/>
      <c r="N697" s="257"/>
      <c r="O697" s="257"/>
      <c r="P697" s="257"/>
      <c r="Q697" s="257"/>
      <c r="R697" s="257"/>
      <c r="S697" s="257"/>
      <c r="T697" s="257"/>
      <c r="U697" s="257"/>
      <c r="V697" s="257"/>
      <c r="W697" s="257"/>
      <c r="X697" s="257"/>
      <c r="Y697" s="257"/>
      <c r="Z697" s="258"/>
      <c r="AA697" s="85"/>
      <c r="AB697" s="27"/>
      <c r="AC697" s="85"/>
      <c r="AD697" s="27"/>
      <c r="AE697" s="85"/>
      <c r="AF697" s="27"/>
      <c r="AH697" s="305"/>
    </row>
    <row r="698" spans="4:34" outlineLevel="1">
      <c r="D698" s="83" t="str">
        <f>'Line Items'!D350</f>
        <v>[Rolling Stock Line 14]</v>
      </c>
      <c r="E698" s="84"/>
      <c r="F698" s="150" t="str">
        <f t="shared" si="68"/>
        <v>£000/ Veh</v>
      </c>
      <c r="G698" s="257"/>
      <c r="H698" s="257"/>
      <c r="I698" s="257"/>
      <c r="J698" s="257"/>
      <c r="K698" s="257"/>
      <c r="L698" s="257"/>
      <c r="M698" s="257"/>
      <c r="N698" s="257"/>
      <c r="O698" s="257"/>
      <c r="P698" s="257"/>
      <c r="Q698" s="257"/>
      <c r="R698" s="257"/>
      <c r="S698" s="257"/>
      <c r="T698" s="257"/>
      <c r="U698" s="257"/>
      <c r="V698" s="257"/>
      <c r="W698" s="257"/>
      <c r="X698" s="257"/>
      <c r="Y698" s="257"/>
      <c r="Z698" s="258"/>
      <c r="AA698" s="85"/>
      <c r="AB698" s="27"/>
      <c r="AC698" s="85"/>
      <c r="AD698" s="27"/>
      <c r="AE698" s="85"/>
      <c r="AF698" s="27"/>
      <c r="AH698" s="305"/>
    </row>
    <row r="699" spans="4:34" outlineLevel="1">
      <c r="D699" s="83" t="str">
        <f>'Line Items'!D351</f>
        <v>[Rolling Stock Line 15]</v>
      </c>
      <c r="E699" s="84"/>
      <c r="F699" s="150" t="str">
        <f t="shared" si="68"/>
        <v>£000/ Veh</v>
      </c>
      <c r="G699" s="257"/>
      <c r="H699" s="257"/>
      <c r="I699" s="257"/>
      <c r="J699" s="257"/>
      <c r="K699" s="257"/>
      <c r="L699" s="257"/>
      <c r="M699" s="257"/>
      <c r="N699" s="257"/>
      <c r="O699" s="257"/>
      <c r="P699" s="257"/>
      <c r="Q699" s="257"/>
      <c r="R699" s="257"/>
      <c r="S699" s="257"/>
      <c r="T699" s="257"/>
      <c r="U699" s="257"/>
      <c r="V699" s="257"/>
      <c r="W699" s="257"/>
      <c r="X699" s="257"/>
      <c r="Y699" s="257"/>
      <c r="Z699" s="258"/>
      <c r="AA699" s="85"/>
      <c r="AB699" s="27"/>
      <c r="AC699" s="85"/>
      <c r="AD699" s="27"/>
      <c r="AE699" s="85"/>
      <c r="AF699" s="27"/>
      <c r="AH699" s="305"/>
    </row>
    <row r="700" spans="4:34" outlineLevel="1">
      <c r="D700" s="83" t="str">
        <f>'Line Items'!D352</f>
        <v>[Rolling Stock Line 16]</v>
      </c>
      <c r="E700" s="84"/>
      <c r="F700" s="150" t="str">
        <f t="shared" si="68"/>
        <v>£000/ Veh</v>
      </c>
      <c r="G700" s="257"/>
      <c r="H700" s="257"/>
      <c r="I700" s="257"/>
      <c r="J700" s="257"/>
      <c r="K700" s="257"/>
      <c r="L700" s="257"/>
      <c r="M700" s="257"/>
      <c r="N700" s="257"/>
      <c r="O700" s="257"/>
      <c r="P700" s="257"/>
      <c r="Q700" s="257"/>
      <c r="R700" s="257"/>
      <c r="S700" s="257"/>
      <c r="T700" s="257"/>
      <c r="U700" s="257"/>
      <c r="V700" s="257"/>
      <c r="W700" s="257"/>
      <c r="X700" s="257"/>
      <c r="Y700" s="257"/>
      <c r="Z700" s="258"/>
      <c r="AA700" s="85"/>
      <c r="AB700" s="27"/>
      <c r="AC700" s="85"/>
      <c r="AD700" s="27"/>
      <c r="AE700" s="85"/>
      <c r="AF700" s="27"/>
      <c r="AH700" s="305"/>
    </row>
    <row r="701" spans="4:34" outlineLevel="1">
      <c r="D701" s="83" t="str">
        <f>'Line Items'!D353</f>
        <v>[Rolling Stock Line 17]</v>
      </c>
      <c r="E701" s="84"/>
      <c r="F701" s="150" t="str">
        <f t="shared" si="68"/>
        <v>£000/ Veh</v>
      </c>
      <c r="G701" s="257"/>
      <c r="H701" s="257"/>
      <c r="I701" s="257"/>
      <c r="J701" s="257"/>
      <c r="K701" s="257"/>
      <c r="L701" s="257"/>
      <c r="M701" s="257"/>
      <c r="N701" s="257"/>
      <c r="O701" s="257"/>
      <c r="P701" s="257"/>
      <c r="Q701" s="257"/>
      <c r="R701" s="257"/>
      <c r="S701" s="257"/>
      <c r="T701" s="257"/>
      <c r="U701" s="257"/>
      <c r="V701" s="257"/>
      <c r="W701" s="257"/>
      <c r="X701" s="257"/>
      <c r="Y701" s="257"/>
      <c r="Z701" s="258"/>
      <c r="AA701" s="85"/>
      <c r="AB701" s="27"/>
      <c r="AC701" s="85"/>
      <c r="AD701" s="27"/>
      <c r="AE701" s="85"/>
      <c r="AF701" s="27"/>
      <c r="AH701" s="305"/>
    </row>
    <row r="702" spans="4:34" outlineLevel="1">
      <c r="D702" s="83" t="str">
        <f>'Line Items'!D354</f>
        <v>[Rolling Stock Line 18]</v>
      </c>
      <c r="E702" s="84"/>
      <c r="F702" s="150" t="str">
        <f t="shared" si="68"/>
        <v>£000/ Veh</v>
      </c>
      <c r="G702" s="257"/>
      <c r="H702" s="257"/>
      <c r="I702" s="257"/>
      <c r="J702" s="257"/>
      <c r="K702" s="257"/>
      <c r="L702" s="257"/>
      <c r="M702" s="257"/>
      <c r="N702" s="257"/>
      <c r="O702" s="257"/>
      <c r="P702" s="257"/>
      <c r="Q702" s="257"/>
      <c r="R702" s="257"/>
      <c r="S702" s="257"/>
      <c r="T702" s="257"/>
      <c r="U702" s="257"/>
      <c r="V702" s="257"/>
      <c r="W702" s="257"/>
      <c r="X702" s="257"/>
      <c r="Y702" s="257"/>
      <c r="Z702" s="258"/>
      <c r="AA702" s="85"/>
      <c r="AB702" s="27"/>
      <c r="AC702" s="85"/>
      <c r="AD702" s="27"/>
      <c r="AE702" s="85"/>
      <c r="AF702" s="27"/>
      <c r="AH702" s="305"/>
    </row>
    <row r="703" spans="4:34" outlineLevel="1">
      <c r="D703" s="83" t="str">
        <f>'Line Items'!D355</f>
        <v>[Rolling Stock Line 19]</v>
      </c>
      <c r="E703" s="84"/>
      <c r="F703" s="150" t="str">
        <f t="shared" si="68"/>
        <v>£000/ Veh</v>
      </c>
      <c r="G703" s="257"/>
      <c r="H703" s="257"/>
      <c r="I703" s="257"/>
      <c r="J703" s="257"/>
      <c r="K703" s="257"/>
      <c r="L703" s="257"/>
      <c r="M703" s="257"/>
      <c r="N703" s="257"/>
      <c r="O703" s="257"/>
      <c r="P703" s="257"/>
      <c r="Q703" s="257"/>
      <c r="R703" s="257"/>
      <c r="S703" s="257"/>
      <c r="T703" s="257"/>
      <c r="U703" s="257"/>
      <c r="V703" s="257"/>
      <c r="W703" s="257"/>
      <c r="X703" s="257"/>
      <c r="Y703" s="257"/>
      <c r="Z703" s="258"/>
      <c r="AA703" s="85"/>
      <c r="AB703" s="27"/>
      <c r="AC703" s="85"/>
      <c r="AD703" s="27"/>
      <c r="AE703" s="85"/>
      <c r="AF703" s="27"/>
      <c r="AH703" s="305"/>
    </row>
    <row r="704" spans="4:34" outlineLevel="1">
      <c r="D704" s="83" t="str">
        <f>'Line Items'!D356</f>
        <v>[Rolling Stock Line 20]</v>
      </c>
      <c r="E704" s="84"/>
      <c r="F704" s="150" t="str">
        <f t="shared" si="68"/>
        <v>£000/ Veh</v>
      </c>
      <c r="G704" s="257"/>
      <c r="H704" s="257"/>
      <c r="I704" s="257"/>
      <c r="J704" s="257"/>
      <c r="K704" s="257"/>
      <c r="L704" s="257"/>
      <c r="M704" s="257"/>
      <c r="N704" s="257"/>
      <c r="O704" s="257"/>
      <c r="P704" s="257"/>
      <c r="Q704" s="257"/>
      <c r="R704" s="257"/>
      <c r="S704" s="257"/>
      <c r="T704" s="257"/>
      <c r="U704" s="257"/>
      <c r="V704" s="257"/>
      <c r="W704" s="257"/>
      <c r="X704" s="257"/>
      <c r="Y704" s="257"/>
      <c r="Z704" s="258"/>
      <c r="AA704" s="85"/>
      <c r="AB704" s="27"/>
      <c r="AC704" s="85"/>
      <c r="AD704" s="27"/>
      <c r="AE704" s="85"/>
      <c r="AF704" s="27"/>
      <c r="AH704" s="305"/>
    </row>
    <row r="705" spans="2:34" outlineLevel="1">
      <c r="D705" s="83" t="str">
        <f>'Line Items'!D357</f>
        <v>[Rolling Stock Line 21]</v>
      </c>
      <c r="E705" s="84"/>
      <c r="F705" s="150" t="str">
        <f t="shared" si="68"/>
        <v>£000/ Veh</v>
      </c>
      <c r="G705" s="257"/>
      <c r="H705" s="257"/>
      <c r="I705" s="257"/>
      <c r="J705" s="257"/>
      <c r="K705" s="257"/>
      <c r="L705" s="257"/>
      <c r="M705" s="257"/>
      <c r="N705" s="257"/>
      <c r="O705" s="257"/>
      <c r="P705" s="257"/>
      <c r="Q705" s="257"/>
      <c r="R705" s="257"/>
      <c r="S705" s="257"/>
      <c r="T705" s="257"/>
      <c r="U705" s="257"/>
      <c r="V705" s="257"/>
      <c r="W705" s="257"/>
      <c r="X705" s="257"/>
      <c r="Y705" s="257"/>
      <c r="Z705" s="258"/>
      <c r="AA705" s="85"/>
      <c r="AB705" s="27"/>
      <c r="AC705" s="85"/>
      <c r="AD705" s="27"/>
      <c r="AE705" s="85"/>
      <c r="AF705" s="27"/>
      <c r="AH705" s="305"/>
    </row>
    <row r="706" spans="2:34" outlineLevel="1">
      <c r="D706" s="83" t="str">
        <f>'Line Items'!D358</f>
        <v>[Rolling Stock Line 22]</v>
      </c>
      <c r="E706" s="84"/>
      <c r="F706" s="150" t="str">
        <f t="shared" si="68"/>
        <v>£000/ Veh</v>
      </c>
      <c r="G706" s="257"/>
      <c r="H706" s="257"/>
      <c r="I706" s="257"/>
      <c r="J706" s="257"/>
      <c r="K706" s="257"/>
      <c r="L706" s="257"/>
      <c r="M706" s="257"/>
      <c r="N706" s="257"/>
      <c r="O706" s="257"/>
      <c r="P706" s="257"/>
      <c r="Q706" s="257"/>
      <c r="R706" s="257"/>
      <c r="S706" s="257"/>
      <c r="T706" s="257"/>
      <c r="U706" s="257"/>
      <c r="V706" s="257"/>
      <c r="W706" s="257"/>
      <c r="X706" s="257"/>
      <c r="Y706" s="257"/>
      <c r="Z706" s="258"/>
      <c r="AA706" s="85"/>
      <c r="AB706" s="27"/>
      <c r="AC706" s="85"/>
      <c r="AD706" s="27"/>
      <c r="AE706" s="85"/>
      <c r="AF706" s="27"/>
      <c r="AH706" s="305"/>
    </row>
    <row r="707" spans="2:34" outlineLevel="1">
      <c r="D707" s="83" t="str">
        <f>'Line Items'!D359</f>
        <v>[Rolling Stock Line 23]</v>
      </c>
      <c r="E707" s="84"/>
      <c r="F707" s="150" t="str">
        <f t="shared" si="68"/>
        <v>£000/ Veh</v>
      </c>
      <c r="G707" s="257"/>
      <c r="H707" s="257"/>
      <c r="I707" s="257"/>
      <c r="J707" s="257"/>
      <c r="K707" s="257"/>
      <c r="L707" s="257"/>
      <c r="M707" s="257"/>
      <c r="N707" s="257"/>
      <c r="O707" s="257"/>
      <c r="P707" s="257"/>
      <c r="Q707" s="257"/>
      <c r="R707" s="257"/>
      <c r="S707" s="257"/>
      <c r="T707" s="257"/>
      <c r="U707" s="257"/>
      <c r="V707" s="257"/>
      <c r="W707" s="257"/>
      <c r="X707" s="257"/>
      <c r="Y707" s="257"/>
      <c r="Z707" s="258"/>
      <c r="AA707" s="85"/>
      <c r="AB707" s="27"/>
      <c r="AC707" s="85"/>
      <c r="AD707" s="27"/>
      <c r="AE707" s="85"/>
      <c r="AF707" s="27"/>
      <c r="AH707" s="305"/>
    </row>
    <row r="708" spans="2:34" outlineLevel="1">
      <c r="D708" s="83" t="str">
        <f>'Line Items'!D360</f>
        <v>[Rolling Stock Line 24]</v>
      </c>
      <c r="E708" s="84"/>
      <c r="F708" s="150" t="str">
        <f t="shared" si="68"/>
        <v>£000/ Veh</v>
      </c>
      <c r="G708" s="257"/>
      <c r="H708" s="257"/>
      <c r="I708" s="257"/>
      <c r="J708" s="257"/>
      <c r="K708" s="257"/>
      <c r="L708" s="257"/>
      <c r="M708" s="257"/>
      <c r="N708" s="257"/>
      <c r="O708" s="257"/>
      <c r="P708" s="257"/>
      <c r="Q708" s="257"/>
      <c r="R708" s="257"/>
      <c r="S708" s="257"/>
      <c r="T708" s="257"/>
      <c r="U708" s="257"/>
      <c r="V708" s="257"/>
      <c r="W708" s="257"/>
      <c r="X708" s="257"/>
      <c r="Y708" s="257"/>
      <c r="Z708" s="258"/>
      <c r="AA708" s="85"/>
      <c r="AB708" s="27"/>
      <c r="AC708" s="85"/>
      <c r="AD708" s="27"/>
      <c r="AE708" s="85"/>
      <c r="AF708" s="27"/>
      <c r="AH708" s="305"/>
    </row>
    <row r="709" spans="2:34" outlineLevel="1">
      <c r="D709" s="83" t="str">
        <f>'Line Items'!D361</f>
        <v>[Rolling Stock Line 25]</v>
      </c>
      <c r="E709" s="84"/>
      <c r="F709" s="150" t="str">
        <f t="shared" si="68"/>
        <v>£000/ Veh</v>
      </c>
      <c r="G709" s="257"/>
      <c r="H709" s="257"/>
      <c r="I709" s="257"/>
      <c r="J709" s="257"/>
      <c r="K709" s="257"/>
      <c r="L709" s="257"/>
      <c r="M709" s="257"/>
      <c r="N709" s="257"/>
      <c r="O709" s="257"/>
      <c r="P709" s="257"/>
      <c r="Q709" s="257"/>
      <c r="R709" s="257"/>
      <c r="S709" s="257"/>
      <c r="T709" s="257"/>
      <c r="U709" s="257"/>
      <c r="V709" s="257"/>
      <c r="W709" s="257"/>
      <c r="X709" s="257"/>
      <c r="Y709" s="257"/>
      <c r="Z709" s="258"/>
      <c r="AA709" s="85"/>
      <c r="AB709" s="27"/>
      <c r="AC709" s="85"/>
      <c r="AD709" s="27"/>
      <c r="AE709" s="85"/>
      <c r="AF709" s="27"/>
      <c r="AH709" s="305"/>
    </row>
    <row r="710" spans="2:34" outlineLevel="1">
      <c r="D710" s="83" t="str">
        <f>'Line Items'!D362</f>
        <v>[Rolling Stock Line 26]</v>
      </c>
      <c r="E710" s="84"/>
      <c r="F710" s="150" t="str">
        <f t="shared" si="68"/>
        <v>£000/ Veh</v>
      </c>
      <c r="G710" s="257"/>
      <c r="H710" s="257"/>
      <c r="I710" s="257"/>
      <c r="J710" s="257"/>
      <c r="K710" s="257"/>
      <c r="L710" s="257"/>
      <c r="M710" s="257"/>
      <c r="N710" s="257"/>
      <c r="O710" s="257"/>
      <c r="P710" s="257"/>
      <c r="Q710" s="257"/>
      <c r="R710" s="257"/>
      <c r="S710" s="257"/>
      <c r="T710" s="257"/>
      <c r="U710" s="257"/>
      <c r="V710" s="257"/>
      <c r="W710" s="257"/>
      <c r="X710" s="257"/>
      <c r="Y710" s="257"/>
      <c r="Z710" s="258"/>
      <c r="AA710" s="85"/>
      <c r="AB710" s="27"/>
      <c r="AC710" s="85"/>
      <c r="AD710" s="27"/>
      <c r="AE710" s="85"/>
      <c r="AF710" s="27"/>
      <c r="AH710" s="305"/>
    </row>
    <row r="711" spans="2:34" outlineLevel="1">
      <c r="D711" s="83" t="str">
        <f>'Line Items'!D363</f>
        <v>[Rolling Stock Line 27]</v>
      </c>
      <c r="E711" s="84"/>
      <c r="F711" s="150" t="str">
        <f t="shared" si="68"/>
        <v>£000/ Veh</v>
      </c>
      <c r="G711" s="257"/>
      <c r="H711" s="257"/>
      <c r="I711" s="257"/>
      <c r="J711" s="257"/>
      <c r="K711" s="257"/>
      <c r="L711" s="257"/>
      <c r="M711" s="257"/>
      <c r="N711" s="257"/>
      <c r="O711" s="257"/>
      <c r="P711" s="257"/>
      <c r="Q711" s="257"/>
      <c r="R711" s="257"/>
      <c r="S711" s="257"/>
      <c r="T711" s="257"/>
      <c r="U711" s="257"/>
      <c r="V711" s="257"/>
      <c r="W711" s="257"/>
      <c r="X711" s="257"/>
      <c r="Y711" s="257"/>
      <c r="Z711" s="258"/>
      <c r="AA711" s="85"/>
      <c r="AB711" s="27"/>
      <c r="AC711" s="85"/>
      <c r="AD711" s="27"/>
      <c r="AE711" s="85"/>
      <c r="AF711" s="27"/>
      <c r="AH711" s="305"/>
    </row>
    <row r="712" spans="2:34" outlineLevel="1">
      <c r="D712" s="83" t="str">
        <f>'Line Items'!D364</f>
        <v>[Rolling Stock Line 28]</v>
      </c>
      <c r="E712" s="84"/>
      <c r="F712" s="150" t="str">
        <f t="shared" si="68"/>
        <v>£000/ Veh</v>
      </c>
      <c r="G712" s="257"/>
      <c r="H712" s="257"/>
      <c r="I712" s="257"/>
      <c r="J712" s="257"/>
      <c r="K712" s="257"/>
      <c r="L712" s="257"/>
      <c r="M712" s="257"/>
      <c r="N712" s="257"/>
      <c r="O712" s="257"/>
      <c r="P712" s="257"/>
      <c r="Q712" s="257"/>
      <c r="R712" s="257"/>
      <c r="S712" s="257"/>
      <c r="T712" s="257"/>
      <c r="U712" s="257"/>
      <c r="V712" s="257"/>
      <c r="W712" s="257"/>
      <c r="X712" s="257"/>
      <c r="Y712" s="257"/>
      <c r="Z712" s="258"/>
      <c r="AA712" s="85"/>
      <c r="AB712" s="27"/>
      <c r="AC712" s="85"/>
      <c r="AD712" s="27"/>
      <c r="AE712" s="85"/>
      <c r="AF712" s="27"/>
      <c r="AH712" s="305"/>
    </row>
    <row r="713" spans="2:34" outlineLevel="1">
      <c r="D713" s="83" t="str">
        <f>'Line Items'!D365</f>
        <v>[Rolling Stock Line 29]</v>
      </c>
      <c r="E713" s="84"/>
      <c r="F713" s="150" t="str">
        <f t="shared" si="68"/>
        <v>£000/ Veh</v>
      </c>
      <c r="G713" s="257"/>
      <c r="H713" s="257"/>
      <c r="I713" s="257"/>
      <c r="J713" s="257"/>
      <c r="K713" s="257"/>
      <c r="L713" s="257"/>
      <c r="M713" s="257"/>
      <c r="N713" s="257"/>
      <c r="O713" s="257"/>
      <c r="P713" s="257"/>
      <c r="Q713" s="257"/>
      <c r="R713" s="257"/>
      <c r="S713" s="257"/>
      <c r="T713" s="257"/>
      <c r="U713" s="257"/>
      <c r="V713" s="257"/>
      <c r="W713" s="257"/>
      <c r="X713" s="257"/>
      <c r="Y713" s="257"/>
      <c r="Z713" s="258"/>
      <c r="AA713" s="85"/>
      <c r="AB713" s="27"/>
      <c r="AC713" s="85"/>
      <c r="AD713" s="27"/>
      <c r="AE713" s="85"/>
      <c r="AF713" s="27"/>
      <c r="AH713" s="305"/>
    </row>
    <row r="714" spans="2:34" outlineLevel="1">
      <c r="D714" s="83" t="str">
        <f>'Line Items'!D366</f>
        <v>[Rolling Stock Line 30]</v>
      </c>
      <c r="E714" s="84"/>
      <c r="F714" s="150" t="str">
        <f t="shared" si="68"/>
        <v>£000/ Veh</v>
      </c>
      <c r="G714" s="257"/>
      <c r="H714" s="257"/>
      <c r="I714" s="257"/>
      <c r="J714" s="257"/>
      <c r="K714" s="257"/>
      <c r="L714" s="257"/>
      <c r="M714" s="257"/>
      <c r="N714" s="257"/>
      <c r="O714" s="257"/>
      <c r="P714" s="257"/>
      <c r="Q714" s="257"/>
      <c r="R714" s="257"/>
      <c r="S714" s="257"/>
      <c r="T714" s="257"/>
      <c r="U714" s="257"/>
      <c r="V714" s="257"/>
      <c r="W714" s="257"/>
      <c r="X714" s="257"/>
      <c r="Y714" s="257"/>
      <c r="Z714" s="258"/>
      <c r="AA714" s="85"/>
      <c r="AB714" s="27"/>
      <c r="AC714" s="85"/>
      <c r="AD714" s="27"/>
      <c r="AE714" s="85"/>
      <c r="AF714" s="27"/>
      <c r="AH714" s="305"/>
    </row>
    <row r="715" spans="2:34" outlineLevel="1">
      <c r="D715" s="83" t="str">
        <f>'Line Items'!D367</f>
        <v>[Rolling Stock Line 31]</v>
      </c>
      <c r="E715" s="84"/>
      <c r="F715" s="150" t="str">
        <f t="shared" si="68"/>
        <v>£000/ Veh</v>
      </c>
      <c r="G715" s="257"/>
      <c r="H715" s="257"/>
      <c r="I715" s="257"/>
      <c r="J715" s="257"/>
      <c r="K715" s="257"/>
      <c r="L715" s="257"/>
      <c r="M715" s="257"/>
      <c r="N715" s="257"/>
      <c r="O715" s="257"/>
      <c r="P715" s="257"/>
      <c r="Q715" s="257"/>
      <c r="R715" s="257"/>
      <c r="S715" s="257"/>
      <c r="T715" s="257"/>
      <c r="U715" s="257"/>
      <c r="V715" s="257"/>
      <c r="W715" s="257"/>
      <c r="X715" s="257"/>
      <c r="Y715" s="257"/>
      <c r="Z715" s="258"/>
      <c r="AA715" s="85"/>
      <c r="AB715" s="27"/>
      <c r="AC715" s="85"/>
      <c r="AD715" s="27"/>
      <c r="AE715" s="85"/>
      <c r="AF715" s="27"/>
      <c r="AH715" s="305"/>
    </row>
    <row r="716" spans="2:34" outlineLevel="1">
      <c r="D716" s="108" t="str">
        <f>'Line Items'!D368</f>
        <v>[Rolling Stock Line 32]</v>
      </c>
      <c r="E716" s="110"/>
      <c r="F716" s="164" t="str">
        <f t="shared" si="68"/>
        <v>£000/ Veh</v>
      </c>
      <c r="G716" s="260"/>
      <c r="H716" s="260"/>
      <c r="I716" s="260"/>
      <c r="J716" s="260"/>
      <c r="K716" s="260"/>
      <c r="L716" s="260"/>
      <c r="M716" s="260"/>
      <c r="N716" s="260"/>
      <c r="O716" s="260"/>
      <c r="P716" s="260"/>
      <c r="Q716" s="260"/>
      <c r="R716" s="260"/>
      <c r="S716" s="260"/>
      <c r="T716" s="260"/>
      <c r="U716" s="260"/>
      <c r="V716" s="260"/>
      <c r="W716" s="260"/>
      <c r="X716" s="260"/>
      <c r="Y716" s="260"/>
      <c r="Z716" s="261"/>
      <c r="AA716" s="85"/>
      <c r="AB716" s="29"/>
      <c r="AC716" s="85"/>
      <c r="AD716" s="29"/>
      <c r="AE716" s="85"/>
      <c r="AF716" s="29"/>
      <c r="AH716" s="306"/>
    </row>
    <row r="717" spans="2:34" outlineLevel="1">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row>
    <row r="718" spans="2:34" outlineLevel="1">
      <c r="D718" s="262" t="str">
        <f>"Average "&amp;B683</f>
        <v>Average Heavy Maintenance Reserve per vehicle</v>
      </c>
      <c r="E718" s="263"/>
      <c r="F718" s="264" t="str">
        <f>F716</f>
        <v>£000/ Veh</v>
      </c>
      <c r="G718" s="265">
        <f t="shared" ref="G718:Z718" si="69">IF(G$51=0,0,SUMPRODUCT(G$18:G$49,G685:G716)/G$51)</f>
        <v>0</v>
      </c>
      <c r="H718" s="265">
        <f t="shared" si="69"/>
        <v>0</v>
      </c>
      <c r="I718" s="265">
        <f t="shared" si="69"/>
        <v>0</v>
      </c>
      <c r="J718" s="265">
        <f t="shared" si="69"/>
        <v>0</v>
      </c>
      <c r="K718" s="265">
        <f t="shared" si="69"/>
        <v>0</v>
      </c>
      <c r="L718" s="265">
        <f t="shared" si="69"/>
        <v>0</v>
      </c>
      <c r="M718" s="265">
        <f t="shared" si="69"/>
        <v>0</v>
      </c>
      <c r="N718" s="265">
        <f t="shared" si="69"/>
        <v>0</v>
      </c>
      <c r="O718" s="265">
        <f t="shared" si="69"/>
        <v>0</v>
      </c>
      <c r="P718" s="265">
        <f t="shared" si="69"/>
        <v>0</v>
      </c>
      <c r="Q718" s="265">
        <f t="shared" si="69"/>
        <v>0</v>
      </c>
      <c r="R718" s="265">
        <f t="shared" si="69"/>
        <v>0</v>
      </c>
      <c r="S718" s="265">
        <f t="shared" si="69"/>
        <v>0</v>
      </c>
      <c r="T718" s="265">
        <f t="shared" si="69"/>
        <v>0</v>
      </c>
      <c r="U718" s="265">
        <f t="shared" si="69"/>
        <v>0</v>
      </c>
      <c r="V718" s="265">
        <f t="shared" si="69"/>
        <v>0</v>
      </c>
      <c r="W718" s="265">
        <f t="shared" si="69"/>
        <v>0</v>
      </c>
      <c r="X718" s="265">
        <f t="shared" si="69"/>
        <v>0</v>
      </c>
      <c r="Y718" s="265">
        <f t="shared" si="69"/>
        <v>0</v>
      </c>
      <c r="Z718" s="266">
        <f t="shared" si="69"/>
        <v>0</v>
      </c>
      <c r="AA718" s="307"/>
      <c r="AB718" s="267">
        <f>IF(AB$51=0,0,SUMPRODUCT(AB$18:AB$49,AB685:AB716)/AB$51)</f>
        <v>0</v>
      </c>
      <c r="AC718" s="307"/>
      <c r="AD718" s="267">
        <f>IF(AD$51=0,0,SUMPRODUCT(AD$18:AD$49,AD685:AD716)/AD$51)</f>
        <v>0</v>
      </c>
      <c r="AE718" s="307"/>
      <c r="AF718" s="267">
        <f>IF(AF$51=0,0,SUMPRODUCT(AF$18:AF$49,AF685:AF716)/AF$51)</f>
        <v>0</v>
      </c>
      <c r="AH718" s="268"/>
    </row>
    <row r="719" spans="2:34">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row>
    <row r="720" spans="2:34" ht="15">
      <c r="B720" s="99" t="s">
        <v>969</v>
      </c>
      <c r="C720" s="99"/>
      <c r="D720" s="249"/>
      <c r="E720" s="249"/>
      <c r="F720" s="99"/>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80"/>
      <c r="AE720" s="280"/>
      <c r="AF720" s="280"/>
      <c r="AG720" s="99"/>
      <c r="AH720" s="99"/>
    </row>
    <row r="721" spans="4:34" outlineLevel="1">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row>
    <row r="722" spans="4:34" outlineLevel="1">
      <c r="D722" s="235" t="str">
        <f>'Line Items'!D337</f>
        <v>Class 450 (Desiros - Suburban)</v>
      </c>
      <c r="E722" s="251"/>
      <c r="F722" s="269" t="str">
        <f>F685</f>
        <v>£000/ Veh</v>
      </c>
      <c r="G722" s="253"/>
      <c r="H722" s="253"/>
      <c r="I722" s="253"/>
      <c r="J722" s="253"/>
      <c r="K722" s="253"/>
      <c r="L722" s="253"/>
      <c r="M722" s="253"/>
      <c r="N722" s="253"/>
      <c r="O722" s="253"/>
      <c r="P722" s="253"/>
      <c r="Q722" s="253"/>
      <c r="R722" s="253"/>
      <c r="S722" s="253"/>
      <c r="T722" s="253"/>
      <c r="U722" s="253"/>
      <c r="V722" s="253"/>
      <c r="W722" s="253"/>
      <c r="X722" s="253"/>
      <c r="Y722" s="253"/>
      <c r="Z722" s="254"/>
      <c r="AA722" s="85"/>
      <c r="AB722" s="255"/>
      <c r="AC722" s="85"/>
      <c r="AD722" s="255"/>
      <c r="AE722" s="85"/>
      <c r="AF722" s="255"/>
      <c r="AH722" s="291"/>
    </row>
    <row r="723" spans="4:34" outlineLevel="1">
      <c r="D723" s="83" t="str">
        <f>'Line Items'!D338</f>
        <v>Class 444 (Desiros - Mainline)</v>
      </c>
      <c r="E723" s="84"/>
      <c r="F723" s="150" t="str">
        <f t="shared" ref="F723:F753" si="70">F686</f>
        <v>£000/ Veh</v>
      </c>
      <c r="G723" s="257"/>
      <c r="H723" s="257"/>
      <c r="I723" s="257"/>
      <c r="J723" s="257"/>
      <c r="K723" s="257"/>
      <c r="L723" s="257"/>
      <c r="M723" s="257"/>
      <c r="N723" s="257"/>
      <c r="O723" s="257"/>
      <c r="P723" s="257"/>
      <c r="Q723" s="257"/>
      <c r="R723" s="257"/>
      <c r="S723" s="257"/>
      <c r="T723" s="257"/>
      <c r="U723" s="257"/>
      <c r="V723" s="257"/>
      <c r="W723" s="257"/>
      <c r="X723" s="257"/>
      <c r="Y723" s="257"/>
      <c r="Z723" s="258"/>
      <c r="AA723" s="85"/>
      <c r="AB723" s="27"/>
      <c r="AC723" s="85"/>
      <c r="AD723" s="27"/>
      <c r="AE723" s="85"/>
      <c r="AF723" s="27"/>
      <c r="AH723" s="287"/>
    </row>
    <row r="724" spans="4:34" outlineLevel="1">
      <c r="D724" s="83" t="str">
        <f>'Line Items'!D339</f>
        <v>Class 455</v>
      </c>
      <c r="E724" s="84"/>
      <c r="F724" s="150" t="str">
        <f t="shared" si="70"/>
        <v>£000/ Veh</v>
      </c>
      <c r="G724" s="257"/>
      <c r="H724" s="257"/>
      <c r="I724" s="257"/>
      <c r="J724" s="257"/>
      <c r="K724" s="257"/>
      <c r="L724" s="257"/>
      <c r="M724" s="257"/>
      <c r="N724" s="257"/>
      <c r="O724" s="257"/>
      <c r="P724" s="257"/>
      <c r="Q724" s="257"/>
      <c r="R724" s="257"/>
      <c r="S724" s="257"/>
      <c r="T724" s="257"/>
      <c r="U724" s="257"/>
      <c r="V724" s="257"/>
      <c r="W724" s="257"/>
      <c r="X724" s="257"/>
      <c r="Y724" s="257"/>
      <c r="Z724" s="258"/>
      <c r="AA724" s="85"/>
      <c r="AB724" s="27"/>
      <c r="AC724" s="85"/>
      <c r="AD724" s="27"/>
      <c r="AE724" s="85"/>
      <c r="AF724" s="27"/>
      <c r="AH724" s="287"/>
    </row>
    <row r="725" spans="4:34" outlineLevel="1">
      <c r="D725" s="83" t="str">
        <f>'Line Items'!D340</f>
        <v>Class 158</v>
      </c>
      <c r="E725" s="84"/>
      <c r="F725" s="150" t="str">
        <f t="shared" si="70"/>
        <v>£000/ Veh</v>
      </c>
      <c r="G725" s="257"/>
      <c r="H725" s="257"/>
      <c r="I725" s="257"/>
      <c r="J725" s="257"/>
      <c r="K725" s="257"/>
      <c r="L725" s="257"/>
      <c r="M725" s="257"/>
      <c r="N725" s="257"/>
      <c r="O725" s="257"/>
      <c r="P725" s="257"/>
      <c r="Q725" s="257"/>
      <c r="R725" s="257"/>
      <c r="S725" s="257"/>
      <c r="T725" s="257"/>
      <c r="U725" s="257"/>
      <c r="V725" s="257"/>
      <c r="W725" s="257"/>
      <c r="X725" s="257"/>
      <c r="Y725" s="257"/>
      <c r="Z725" s="258"/>
      <c r="AA725" s="85"/>
      <c r="AB725" s="27"/>
      <c r="AC725" s="85"/>
      <c r="AD725" s="27"/>
      <c r="AE725" s="85"/>
      <c r="AF725" s="27"/>
      <c r="AH725" s="287"/>
    </row>
    <row r="726" spans="4:34" outlineLevel="1">
      <c r="D726" s="83" t="str">
        <f>'Line Items'!D341</f>
        <v>Class 159/0</v>
      </c>
      <c r="E726" s="84"/>
      <c r="F726" s="150" t="str">
        <f t="shared" si="70"/>
        <v>£000/ Veh</v>
      </c>
      <c r="G726" s="257"/>
      <c r="H726" s="257"/>
      <c r="I726" s="257"/>
      <c r="J726" s="257"/>
      <c r="K726" s="257"/>
      <c r="L726" s="257"/>
      <c r="M726" s="257"/>
      <c r="N726" s="257"/>
      <c r="O726" s="257"/>
      <c r="P726" s="257"/>
      <c r="Q726" s="257"/>
      <c r="R726" s="257"/>
      <c r="S726" s="257"/>
      <c r="T726" s="257"/>
      <c r="U726" s="257"/>
      <c r="V726" s="257"/>
      <c r="W726" s="257"/>
      <c r="X726" s="257"/>
      <c r="Y726" s="257"/>
      <c r="Z726" s="258"/>
      <c r="AA726" s="85"/>
      <c r="AB726" s="27"/>
      <c r="AC726" s="85"/>
      <c r="AD726" s="27"/>
      <c r="AE726" s="85"/>
      <c r="AF726" s="27"/>
      <c r="AH726" s="287"/>
    </row>
    <row r="727" spans="4:34" outlineLevel="1">
      <c r="D727" s="83" t="str">
        <f>'Line Items'!D342</f>
        <v>Class 159/1</v>
      </c>
      <c r="E727" s="84"/>
      <c r="F727" s="150" t="str">
        <f t="shared" si="70"/>
        <v>£000/ Veh</v>
      </c>
      <c r="G727" s="257"/>
      <c r="H727" s="257"/>
      <c r="I727" s="257"/>
      <c r="J727" s="257"/>
      <c r="K727" s="257"/>
      <c r="L727" s="257"/>
      <c r="M727" s="257"/>
      <c r="N727" s="257"/>
      <c r="O727" s="257"/>
      <c r="P727" s="257"/>
      <c r="Q727" s="257"/>
      <c r="R727" s="257"/>
      <c r="S727" s="257"/>
      <c r="T727" s="257"/>
      <c r="U727" s="257"/>
      <c r="V727" s="257"/>
      <c r="W727" s="257"/>
      <c r="X727" s="257"/>
      <c r="Y727" s="257"/>
      <c r="Z727" s="258"/>
      <c r="AA727" s="85"/>
      <c r="AB727" s="27"/>
      <c r="AC727" s="85"/>
      <c r="AD727" s="27"/>
      <c r="AE727" s="85"/>
      <c r="AF727" s="27"/>
      <c r="AH727" s="287"/>
    </row>
    <row r="728" spans="4:34" outlineLevel="1">
      <c r="D728" s="83" t="str">
        <f>'Line Items'!D343</f>
        <v>Class 458</v>
      </c>
      <c r="E728" s="84"/>
      <c r="F728" s="150" t="str">
        <f t="shared" si="70"/>
        <v>£000/ Veh</v>
      </c>
      <c r="G728" s="257"/>
      <c r="H728" s="257"/>
      <c r="I728" s="257"/>
      <c r="J728" s="257"/>
      <c r="K728" s="257"/>
      <c r="L728" s="257"/>
      <c r="M728" s="257"/>
      <c r="N728" s="257"/>
      <c r="O728" s="257"/>
      <c r="P728" s="257"/>
      <c r="Q728" s="257"/>
      <c r="R728" s="257"/>
      <c r="S728" s="257"/>
      <c r="T728" s="257"/>
      <c r="U728" s="257"/>
      <c r="V728" s="257"/>
      <c r="W728" s="257"/>
      <c r="X728" s="257"/>
      <c r="Y728" s="257"/>
      <c r="Z728" s="258"/>
      <c r="AA728" s="85"/>
      <c r="AB728" s="27"/>
      <c r="AC728" s="85"/>
      <c r="AD728" s="27"/>
      <c r="AE728" s="85"/>
      <c r="AF728" s="27"/>
      <c r="AH728" s="287"/>
    </row>
    <row r="729" spans="4:34" outlineLevel="1">
      <c r="D729" s="83" t="str">
        <f>'Line Items'!D344</f>
        <v>Class 456</v>
      </c>
      <c r="E729" s="84"/>
      <c r="F729" s="150" t="str">
        <f t="shared" si="70"/>
        <v>£000/ Veh</v>
      </c>
      <c r="G729" s="257"/>
      <c r="H729" s="257"/>
      <c r="I729" s="257"/>
      <c r="J729" s="257"/>
      <c r="K729" s="257"/>
      <c r="L729" s="257"/>
      <c r="M729" s="257"/>
      <c r="N729" s="257"/>
      <c r="O729" s="257"/>
      <c r="P729" s="257"/>
      <c r="Q729" s="257"/>
      <c r="R729" s="257"/>
      <c r="S729" s="257"/>
      <c r="T729" s="257"/>
      <c r="U729" s="257"/>
      <c r="V729" s="257"/>
      <c r="W729" s="257"/>
      <c r="X729" s="257"/>
      <c r="Y729" s="257"/>
      <c r="Z729" s="258"/>
      <c r="AA729" s="85"/>
      <c r="AB729" s="27"/>
      <c r="AC729" s="85"/>
      <c r="AD729" s="27"/>
      <c r="AE729" s="85"/>
      <c r="AF729" s="27"/>
      <c r="AH729" s="287"/>
    </row>
    <row r="730" spans="4:34" outlineLevel="1">
      <c r="D730" s="83" t="str">
        <f>'Line Items'!D345</f>
        <v>Class 458/5</v>
      </c>
      <c r="E730" s="84"/>
      <c r="F730" s="150" t="str">
        <f t="shared" si="70"/>
        <v>£000/ Veh</v>
      </c>
      <c r="G730" s="257"/>
      <c r="H730" s="257"/>
      <c r="I730" s="257"/>
      <c r="J730" s="257"/>
      <c r="K730" s="257"/>
      <c r="L730" s="257"/>
      <c r="M730" s="257"/>
      <c r="N730" s="257"/>
      <c r="O730" s="257"/>
      <c r="P730" s="257"/>
      <c r="Q730" s="257"/>
      <c r="R730" s="257"/>
      <c r="S730" s="257"/>
      <c r="T730" s="257"/>
      <c r="U730" s="257"/>
      <c r="V730" s="257"/>
      <c r="W730" s="257"/>
      <c r="X730" s="257"/>
      <c r="Y730" s="257"/>
      <c r="Z730" s="258"/>
      <c r="AA730" s="85"/>
      <c r="AB730" s="27"/>
      <c r="AC730" s="85"/>
      <c r="AD730" s="27"/>
      <c r="AE730" s="85"/>
      <c r="AF730" s="27"/>
      <c r="AH730" s="287"/>
    </row>
    <row r="731" spans="4:34" outlineLevel="1">
      <c r="D731" s="83" t="str">
        <f>'Line Items'!D346</f>
        <v>Class 707</v>
      </c>
      <c r="E731" s="84"/>
      <c r="F731" s="150" t="str">
        <f t="shared" si="70"/>
        <v>£000/ Veh</v>
      </c>
      <c r="G731" s="257"/>
      <c r="H731" s="257"/>
      <c r="I731" s="257"/>
      <c r="J731" s="257"/>
      <c r="K731" s="257"/>
      <c r="L731" s="257"/>
      <c r="M731" s="257"/>
      <c r="N731" s="257"/>
      <c r="O731" s="257"/>
      <c r="P731" s="257"/>
      <c r="Q731" s="257"/>
      <c r="R731" s="257"/>
      <c r="S731" s="257"/>
      <c r="T731" s="257"/>
      <c r="U731" s="257"/>
      <c r="V731" s="257"/>
      <c r="W731" s="257"/>
      <c r="X731" s="257"/>
      <c r="Y731" s="257"/>
      <c r="Z731" s="258"/>
      <c r="AA731" s="85"/>
      <c r="AB731" s="27"/>
      <c r="AC731" s="85"/>
      <c r="AD731" s="27"/>
      <c r="AE731" s="85"/>
      <c r="AF731" s="27"/>
      <c r="AH731" s="287"/>
    </row>
    <row r="732" spans="4:34" outlineLevel="1">
      <c r="D732" s="83" t="str">
        <f>'Line Items'!D347</f>
        <v>[Rolling Stock Line 11]</v>
      </c>
      <c r="E732" s="84"/>
      <c r="F732" s="150" t="str">
        <f t="shared" si="70"/>
        <v>£000/ Veh</v>
      </c>
      <c r="G732" s="257"/>
      <c r="H732" s="257"/>
      <c r="I732" s="257"/>
      <c r="J732" s="257"/>
      <c r="K732" s="257"/>
      <c r="L732" s="257"/>
      <c r="M732" s="257"/>
      <c r="N732" s="257"/>
      <c r="O732" s="257"/>
      <c r="P732" s="257"/>
      <c r="Q732" s="257"/>
      <c r="R732" s="257"/>
      <c r="S732" s="257"/>
      <c r="T732" s="257"/>
      <c r="U732" s="257"/>
      <c r="V732" s="257"/>
      <c r="W732" s="257"/>
      <c r="X732" s="257"/>
      <c r="Y732" s="257"/>
      <c r="Z732" s="258"/>
      <c r="AA732" s="85"/>
      <c r="AB732" s="27"/>
      <c r="AC732" s="85"/>
      <c r="AD732" s="27"/>
      <c r="AE732" s="85"/>
      <c r="AF732" s="27"/>
      <c r="AH732" s="305"/>
    </row>
    <row r="733" spans="4:34" outlineLevel="1">
      <c r="D733" s="83" t="str">
        <f>'Line Items'!D348</f>
        <v>[Rolling Stock Line 12]</v>
      </c>
      <c r="E733" s="84"/>
      <c r="F733" s="150" t="str">
        <f t="shared" si="70"/>
        <v>£000/ Veh</v>
      </c>
      <c r="G733" s="257"/>
      <c r="H733" s="257"/>
      <c r="I733" s="257"/>
      <c r="J733" s="257"/>
      <c r="K733" s="257"/>
      <c r="L733" s="257"/>
      <c r="M733" s="257"/>
      <c r="N733" s="257"/>
      <c r="O733" s="257"/>
      <c r="P733" s="257"/>
      <c r="Q733" s="257"/>
      <c r="R733" s="257"/>
      <c r="S733" s="257"/>
      <c r="T733" s="257"/>
      <c r="U733" s="257"/>
      <c r="V733" s="257"/>
      <c r="W733" s="257"/>
      <c r="X733" s="257"/>
      <c r="Y733" s="257"/>
      <c r="Z733" s="258"/>
      <c r="AA733" s="85"/>
      <c r="AB733" s="27"/>
      <c r="AC733" s="85"/>
      <c r="AD733" s="27"/>
      <c r="AE733" s="85"/>
      <c r="AF733" s="27"/>
      <c r="AH733" s="305"/>
    </row>
    <row r="734" spans="4:34" outlineLevel="1">
      <c r="D734" s="83" t="str">
        <f>'Line Items'!D349</f>
        <v>[Rolling Stock Line 13]</v>
      </c>
      <c r="E734" s="84"/>
      <c r="F734" s="150" t="str">
        <f t="shared" si="70"/>
        <v>£000/ Veh</v>
      </c>
      <c r="G734" s="257"/>
      <c r="H734" s="257"/>
      <c r="I734" s="257"/>
      <c r="J734" s="257"/>
      <c r="K734" s="257"/>
      <c r="L734" s="257"/>
      <c r="M734" s="257"/>
      <c r="N734" s="257"/>
      <c r="O734" s="257"/>
      <c r="P734" s="257"/>
      <c r="Q734" s="257"/>
      <c r="R734" s="257"/>
      <c r="S734" s="257"/>
      <c r="T734" s="257"/>
      <c r="U734" s="257"/>
      <c r="V734" s="257"/>
      <c r="W734" s="257"/>
      <c r="X734" s="257"/>
      <c r="Y734" s="257"/>
      <c r="Z734" s="258"/>
      <c r="AA734" s="85"/>
      <c r="AB734" s="27"/>
      <c r="AC734" s="85"/>
      <c r="AD734" s="27"/>
      <c r="AE734" s="85"/>
      <c r="AF734" s="27"/>
      <c r="AH734" s="305"/>
    </row>
    <row r="735" spans="4:34" outlineLevel="1">
      <c r="D735" s="83" t="str">
        <f>'Line Items'!D350</f>
        <v>[Rolling Stock Line 14]</v>
      </c>
      <c r="E735" s="84"/>
      <c r="F735" s="150" t="str">
        <f t="shared" si="70"/>
        <v>£000/ Veh</v>
      </c>
      <c r="G735" s="257"/>
      <c r="H735" s="257"/>
      <c r="I735" s="257"/>
      <c r="J735" s="257"/>
      <c r="K735" s="257"/>
      <c r="L735" s="257"/>
      <c r="M735" s="257"/>
      <c r="N735" s="257"/>
      <c r="O735" s="257"/>
      <c r="P735" s="257"/>
      <c r="Q735" s="257"/>
      <c r="R735" s="257"/>
      <c r="S735" s="257"/>
      <c r="T735" s="257"/>
      <c r="U735" s="257"/>
      <c r="V735" s="257"/>
      <c r="W735" s="257"/>
      <c r="X735" s="257"/>
      <c r="Y735" s="257"/>
      <c r="Z735" s="258"/>
      <c r="AA735" s="85"/>
      <c r="AB735" s="27"/>
      <c r="AC735" s="85"/>
      <c r="AD735" s="27"/>
      <c r="AE735" s="85"/>
      <c r="AF735" s="27"/>
      <c r="AH735" s="305"/>
    </row>
    <row r="736" spans="4:34" outlineLevel="1">
      <c r="D736" s="83" t="str">
        <f>'Line Items'!D351</f>
        <v>[Rolling Stock Line 15]</v>
      </c>
      <c r="E736" s="84"/>
      <c r="F736" s="150" t="str">
        <f t="shared" si="70"/>
        <v>£000/ Veh</v>
      </c>
      <c r="G736" s="257"/>
      <c r="H736" s="257"/>
      <c r="I736" s="257"/>
      <c r="J736" s="257"/>
      <c r="K736" s="257"/>
      <c r="L736" s="257"/>
      <c r="M736" s="257"/>
      <c r="N736" s="257"/>
      <c r="O736" s="257"/>
      <c r="P736" s="257"/>
      <c r="Q736" s="257"/>
      <c r="R736" s="257"/>
      <c r="S736" s="257"/>
      <c r="T736" s="257"/>
      <c r="U736" s="257"/>
      <c r="V736" s="257"/>
      <c r="W736" s="257"/>
      <c r="X736" s="257"/>
      <c r="Y736" s="257"/>
      <c r="Z736" s="258"/>
      <c r="AA736" s="85"/>
      <c r="AB736" s="27"/>
      <c r="AC736" s="85"/>
      <c r="AD736" s="27"/>
      <c r="AE736" s="85"/>
      <c r="AF736" s="27"/>
      <c r="AH736" s="305"/>
    </row>
    <row r="737" spans="4:34" outlineLevel="1">
      <c r="D737" s="83" t="str">
        <f>'Line Items'!D352</f>
        <v>[Rolling Stock Line 16]</v>
      </c>
      <c r="E737" s="84"/>
      <c r="F737" s="150" t="str">
        <f t="shared" si="70"/>
        <v>£000/ Veh</v>
      </c>
      <c r="G737" s="257"/>
      <c r="H737" s="257"/>
      <c r="I737" s="257"/>
      <c r="J737" s="257"/>
      <c r="K737" s="257"/>
      <c r="L737" s="257"/>
      <c r="M737" s="257"/>
      <c r="N737" s="257"/>
      <c r="O737" s="257"/>
      <c r="P737" s="257"/>
      <c r="Q737" s="257"/>
      <c r="R737" s="257"/>
      <c r="S737" s="257"/>
      <c r="T737" s="257"/>
      <c r="U737" s="257"/>
      <c r="V737" s="257"/>
      <c r="W737" s="257"/>
      <c r="X737" s="257"/>
      <c r="Y737" s="257"/>
      <c r="Z737" s="258"/>
      <c r="AA737" s="85"/>
      <c r="AB737" s="27"/>
      <c r="AC737" s="85"/>
      <c r="AD737" s="27"/>
      <c r="AE737" s="85"/>
      <c r="AF737" s="27"/>
      <c r="AH737" s="305"/>
    </row>
    <row r="738" spans="4:34" outlineLevel="1">
      <c r="D738" s="83" t="str">
        <f>'Line Items'!D353</f>
        <v>[Rolling Stock Line 17]</v>
      </c>
      <c r="E738" s="84"/>
      <c r="F738" s="150" t="str">
        <f t="shared" si="70"/>
        <v>£000/ Veh</v>
      </c>
      <c r="G738" s="257"/>
      <c r="H738" s="257"/>
      <c r="I738" s="257"/>
      <c r="J738" s="257"/>
      <c r="K738" s="257"/>
      <c r="L738" s="257"/>
      <c r="M738" s="257"/>
      <c r="N738" s="257"/>
      <c r="O738" s="257"/>
      <c r="P738" s="257"/>
      <c r="Q738" s="257"/>
      <c r="R738" s="257"/>
      <c r="S738" s="257"/>
      <c r="T738" s="257"/>
      <c r="U738" s="257"/>
      <c r="V738" s="257"/>
      <c r="W738" s="257"/>
      <c r="X738" s="257"/>
      <c r="Y738" s="257"/>
      <c r="Z738" s="258"/>
      <c r="AA738" s="85"/>
      <c r="AB738" s="27"/>
      <c r="AC738" s="85"/>
      <c r="AD738" s="27"/>
      <c r="AE738" s="85"/>
      <c r="AF738" s="27"/>
      <c r="AH738" s="305"/>
    </row>
    <row r="739" spans="4:34" outlineLevel="1">
      <c r="D739" s="83" t="str">
        <f>'Line Items'!D354</f>
        <v>[Rolling Stock Line 18]</v>
      </c>
      <c r="E739" s="84"/>
      <c r="F739" s="150" t="str">
        <f t="shared" si="70"/>
        <v>£000/ Veh</v>
      </c>
      <c r="G739" s="257"/>
      <c r="H739" s="257"/>
      <c r="I739" s="257"/>
      <c r="J739" s="257"/>
      <c r="K739" s="257"/>
      <c r="L739" s="257"/>
      <c r="M739" s="257"/>
      <c r="N739" s="257"/>
      <c r="O739" s="257"/>
      <c r="P739" s="257"/>
      <c r="Q739" s="257"/>
      <c r="R739" s="257"/>
      <c r="S739" s="257"/>
      <c r="T739" s="257"/>
      <c r="U739" s="257"/>
      <c r="V739" s="257"/>
      <c r="W739" s="257"/>
      <c r="X739" s="257"/>
      <c r="Y739" s="257"/>
      <c r="Z739" s="258"/>
      <c r="AA739" s="85"/>
      <c r="AB739" s="27"/>
      <c r="AC739" s="85"/>
      <c r="AD739" s="27"/>
      <c r="AE739" s="85"/>
      <c r="AF739" s="27"/>
      <c r="AH739" s="305"/>
    </row>
    <row r="740" spans="4:34" outlineLevel="1">
      <c r="D740" s="83" t="str">
        <f>'Line Items'!D355</f>
        <v>[Rolling Stock Line 19]</v>
      </c>
      <c r="E740" s="84"/>
      <c r="F740" s="150" t="str">
        <f t="shared" si="70"/>
        <v>£000/ Veh</v>
      </c>
      <c r="G740" s="257"/>
      <c r="H740" s="257"/>
      <c r="I740" s="257"/>
      <c r="J740" s="257"/>
      <c r="K740" s="257"/>
      <c r="L740" s="257"/>
      <c r="M740" s="257"/>
      <c r="N740" s="257"/>
      <c r="O740" s="257"/>
      <c r="P740" s="257"/>
      <c r="Q740" s="257"/>
      <c r="R740" s="257"/>
      <c r="S740" s="257"/>
      <c r="T740" s="257"/>
      <c r="U740" s="257"/>
      <c r="V740" s="257"/>
      <c r="W740" s="257"/>
      <c r="X740" s="257"/>
      <c r="Y740" s="257"/>
      <c r="Z740" s="258"/>
      <c r="AA740" s="85"/>
      <c r="AB740" s="27"/>
      <c r="AC740" s="85"/>
      <c r="AD740" s="27"/>
      <c r="AE740" s="85"/>
      <c r="AF740" s="27"/>
      <c r="AH740" s="305"/>
    </row>
    <row r="741" spans="4:34" outlineLevel="1">
      <c r="D741" s="83" t="str">
        <f>'Line Items'!D356</f>
        <v>[Rolling Stock Line 20]</v>
      </c>
      <c r="E741" s="84"/>
      <c r="F741" s="150" t="str">
        <f t="shared" si="70"/>
        <v>£000/ Veh</v>
      </c>
      <c r="G741" s="257"/>
      <c r="H741" s="257"/>
      <c r="I741" s="257"/>
      <c r="J741" s="257"/>
      <c r="K741" s="257"/>
      <c r="L741" s="257"/>
      <c r="M741" s="257"/>
      <c r="N741" s="257"/>
      <c r="O741" s="257"/>
      <c r="P741" s="257"/>
      <c r="Q741" s="257"/>
      <c r="R741" s="257"/>
      <c r="S741" s="257"/>
      <c r="T741" s="257"/>
      <c r="U741" s="257"/>
      <c r="V741" s="257"/>
      <c r="W741" s="257"/>
      <c r="X741" s="257"/>
      <c r="Y741" s="257"/>
      <c r="Z741" s="258"/>
      <c r="AA741" s="85"/>
      <c r="AB741" s="27"/>
      <c r="AC741" s="85"/>
      <c r="AD741" s="27"/>
      <c r="AE741" s="85"/>
      <c r="AF741" s="27"/>
      <c r="AH741" s="305"/>
    </row>
    <row r="742" spans="4:34" outlineLevel="1">
      <c r="D742" s="83" t="str">
        <f>'Line Items'!D357</f>
        <v>[Rolling Stock Line 21]</v>
      </c>
      <c r="E742" s="84"/>
      <c r="F742" s="150" t="str">
        <f t="shared" si="70"/>
        <v>£000/ Veh</v>
      </c>
      <c r="G742" s="257"/>
      <c r="H742" s="257"/>
      <c r="I742" s="257"/>
      <c r="J742" s="257"/>
      <c r="K742" s="257"/>
      <c r="L742" s="257"/>
      <c r="M742" s="257"/>
      <c r="N742" s="257"/>
      <c r="O742" s="257"/>
      <c r="P742" s="257"/>
      <c r="Q742" s="257"/>
      <c r="R742" s="257"/>
      <c r="S742" s="257"/>
      <c r="T742" s="257"/>
      <c r="U742" s="257"/>
      <c r="V742" s="257"/>
      <c r="W742" s="257"/>
      <c r="X742" s="257"/>
      <c r="Y742" s="257"/>
      <c r="Z742" s="258"/>
      <c r="AA742" s="85"/>
      <c r="AB742" s="27"/>
      <c r="AC742" s="85"/>
      <c r="AD742" s="27"/>
      <c r="AE742" s="85"/>
      <c r="AF742" s="27"/>
      <c r="AH742" s="305"/>
    </row>
    <row r="743" spans="4:34" outlineLevel="1">
      <c r="D743" s="83" t="str">
        <f>'Line Items'!D358</f>
        <v>[Rolling Stock Line 22]</v>
      </c>
      <c r="E743" s="84"/>
      <c r="F743" s="150" t="str">
        <f t="shared" si="70"/>
        <v>£000/ Veh</v>
      </c>
      <c r="G743" s="257"/>
      <c r="H743" s="257"/>
      <c r="I743" s="257"/>
      <c r="J743" s="257"/>
      <c r="K743" s="257"/>
      <c r="L743" s="257"/>
      <c r="M743" s="257"/>
      <c r="N743" s="257"/>
      <c r="O743" s="257"/>
      <c r="P743" s="257"/>
      <c r="Q743" s="257"/>
      <c r="R743" s="257"/>
      <c r="S743" s="257"/>
      <c r="T743" s="257"/>
      <c r="U743" s="257"/>
      <c r="V743" s="257"/>
      <c r="W743" s="257"/>
      <c r="X743" s="257"/>
      <c r="Y743" s="257"/>
      <c r="Z743" s="258"/>
      <c r="AA743" s="85"/>
      <c r="AB743" s="27"/>
      <c r="AC743" s="85"/>
      <c r="AD743" s="27"/>
      <c r="AE743" s="85"/>
      <c r="AF743" s="27"/>
      <c r="AH743" s="305"/>
    </row>
    <row r="744" spans="4:34" outlineLevel="1">
      <c r="D744" s="83" t="str">
        <f>'Line Items'!D359</f>
        <v>[Rolling Stock Line 23]</v>
      </c>
      <c r="E744" s="84"/>
      <c r="F744" s="150" t="str">
        <f t="shared" si="70"/>
        <v>£000/ Veh</v>
      </c>
      <c r="G744" s="257"/>
      <c r="H744" s="257"/>
      <c r="I744" s="257"/>
      <c r="J744" s="257"/>
      <c r="K744" s="257"/>
      <c r="L744" s="257"/>
      <c r="M744" s="257"/>
      <c r="N744" s="257"/>
      <c r="O744" s="257"/>
      <c r="P744" s="257"/>
      <c r="Q744" s="257"/>
      <c r="R744" s="257"/>
      <c r="S744" s="257"/>
      <c r="T744" s="257"/>
      <c r="U744" s="257"/>
      <c r="V744" s="257"/>
      <c r="W744" s="257"/>
      <c r="X744" s="257"/>
      <c r="Y744" s="257"/>
      <c r="Z744" s="258"/>
      <c r="AA744" s="85"/>
      <c r="AB744" s="27"/>
      <c r="AC744" s="85"/>
      <c r="AD744" s="27"/>
      <c r="AE744" s="85"/>
      <c r="AF744" s="27"/>
      <c r="AH744" s="305"/>
    </row>
    <row r="745" spans="4:34" outlineLevel="1">
      <c r="D745" s="83" t="str">
        <f>'Line Items'!D360</f>
        <v>[Rolling Stock Line 24]</v>
      </c>
      <c r="E745" s="84"/>
      <c r="F745" s="150" t="str">
        <f t="shared" si="70"/>
        <v>£000/ Veh</v>
      </c>
      <c r="G745" s="257"/>
      <c r="H745" s="257"/>
      <c r="I745" s="257"/>
      <c r="J745" s="257"/>
      <c r="K745" s="257"/>
      <c r="L745" s="257"/>
      <c r="M745" s="257"/>
      <c r="N745" s="257"/>
      <c r="O745" s="257"/>
      <c r="P745" s="257"/>
      <c r="Q745" s="257"/>
      <c r="R745" s="257"/>
      <c r="S745" s="257"/>
      <c r="T745" s="257"/>
      <c r="U745" s="257"/>
      <c r="V745" s="257"/>
      <c r="W745" s="257"/>
      <c r="X745" s="257"/>
      <c r="Y745" s="257"/>
      <c r="Z745" s="258"/>
      <c r="AA745" s="85"/>
      <c r="AB745" s="27"/>
      <c r="AC745" s="85"/>
      <c r="AD745" s="27"/>
      <c r="AE745" s="85"/>
      <c r="AF745" s="27"/>
      <c r="AH745" s="305"/>
    </row>
    <row r="746" spans="4:34" outlineLevel="1">
      <c r="D746" s="83" t="str">
        <f>'Line Items'!D361</f>
        <v>[Rolling Stock Line 25]</v>
      </c>
      <c r="E746" s="84"/>
      <c r="F746" s="150" t="str">
        <f t="shared" si="70"/>
        <v>£000/ Veh</v>
      </c>
      <c r="G746" s="257"/>
      <c r="H746" s="257"/>
      <c r="I746" s="257"/>
      <c r="J746" s="257"/>
      <c r="K746" s="257"/>
      <c r="L746" s="257"/>
      <c r="M746" s="257"/>
      <c r="N746" s="257"/>
      <c r="O746" s="257"/>
      <c r="P746" s="257"/>
      <c r="Q746" s="257"/>
      <c r="R746" s="257"/>
      <c r="S746" s="257"/>
      <c r="T746" s="257"/>
      <c r="U746" s="257"/>
      <c r="V746" s="257"/>
      <c r="W746" s="257"/>
      <c r="X746" s="257"/>
      <c r="Y746" s="257"/>
      <c r="Z746" s="258"/>
      <c r="AA746" s="85"/>
      <c r="AB746" s="27"/>
      <c r="AC746" s="85"/>
      <c r="AD746" s="27"/>
      <c r="AE746" s="85"/>
      <c r="AF746" s="27"/>
      <c r="AH746" s="305"/>
    </row>
    <row r="747" spans="4:34" outlineLevel="1">
      <c r="D747" s="83" t="str">
        <f>'Line Items'!D362</f>
        <v>[Rolling Stock Line 26]</v>
      </c>
      <c r="E747" s="84"/>
      <c r="F747" s="150" t="str">
        <f t="shared" si="70"/>
        <v>£000/ Veh</v>
      </c>
      <c r="G747" s="257"/>
      <c r="H747" s="257"/>
      <c r="I747" s="257"/>
      <c r="J747" s="257"/>
      <c r="K747" s="257"/>
      <c r="L747" s="257"/>
      <c r="M747" s="257"/>
      <c r="N747" s="257"/>
      <c r="O747" s="257"/>
      <c r="P747" s="257"/>
      <c r="Q747" s="257"/>
      <c r="R747" s="257"/>
      <c r="S747" s="257"/>
      <c r="T747" s="257"/>
      <c r="U747" s="257"/>
      <c r="V747" s="257"/>
      <c r="W747" s="257"/>
      <c r="X747" s="257"/>
      <c r="Y747" s="257"/>
      <c r="Z747" s="258"/>
      <c r="AA747" s="85"/>
      <c r="AB747" s="27"/>
      <c r="AC747" s="85"/>
      <c r="AD747" s="27"/>
      <c r="AE747" s="85"/>
      <c r="AF747" s="27"/>
      <c r="AH747" s="305"/>
    </row>
    <row r="748" spans="4:34" outlineLevel="1">
      <c r="D748" s="83" t="str">
        <f>'Line Items'!D363</f>
        <v>[Rolling Stock Line 27]</v>
      </c>
      <c r="E748" s="84"/>
      <c r="F748" s="150" t="str">
        <f t="shared" si="70"/>
        <v>£000/ Veh</v>
      </c>
      <c r="G748" s="257"/>
      <c r="H748" s="257"/>
      <c r="I748" s="257"/>
      <c r="J748" s="257"/>
      <c r="K748" s="257"/>
      <c r="L748" s="257"/>
      <c r="M748" s="257"/>
      <c r="N748" s="257"/>
      <c r="O748" s="257"/>
      <c r="P748" s="257"/>
      <c r="Q748" s="257"/>
      <c r="R748" s="257"/>
      <c r="S748" s="257"/>
      <c r="T748" s="257"/>
      <c r="U748" s="257"/>
      <c r="V748" s="257"/>
      <c r="W748" s="257"/>
      <c r="X748" s="257"/>
      <c r="Y748" s="257"/>
      <c r="Z748" s="258"/>
      <c r="AA748" s="85"/>
      <c r="AB748" s="27"/>
      <c r="AC748" s="85"/>
      <c r="AD748" s="27"/>
      <c r="AE748" s="85"/>
      <c r="AF748" s="27"/>
      <c r="AH748" s="305"/>
    </row>
    <row r="749" spans="4:34" outlineLevel="1">
      <c r="D749" s="83" t="str">
        <f>'Line Items'!D364</f>
        <v>[Rolling Stock Line 28]</v>
      </c>
      <c r="E749" s="84"/>
      <c r="F749" s="150" t="str">
        <f t="shared" si="70"/>
        <v>£000/ Veh</v>
      </c>
      <c r="G749" s="257"/>
      <c r="H749" s="257"/>
      <c r="I749" s="257"/>
      <c r="J749" s="257"/>
      <c r="K749" s="257"/>
      <c r="L749" s="257"/>
      <c r="M749" s="257"/>
      <c r="N749" s="257"/>
      <c r="O749" s="257"/>
      <c r="P749" s="257"/>
      <c r="Q749" s="257"/>
      <c r="R749" s="257"/>
      <c r="S749" s="257"/>
      <c r="T749" s="257"/>
      <c r="U749" s="257"/>
      <c r="V749" s="257"/>
      <c r="W749" s="257"/>
      <c r="X749" s="257"/>
      <c r="Y749" s="257"/>
      <c r="Z749" s="258"/>
      <c r="AA749" s="85"/>
      <c r="AB749" s="27"/>
      <c r="AC749" s="85"/>
      <c r="AD749" s="27"/>
      <c r="AE749" s="85"/>
      <c r="AF749" s="27"/>
      <c r="AH749" s="305"/>
    </row>
    <row r="750" spans="4:34" outlineLevel="1">
      <c r="D750" s="83" t="str">
        <f>'Line Items'!D365</f>
        <v>[Rolling Stock Line 29]</v>
      </c>
      <c r="E750" s="84"/>
      <c r="F750" s="150" t="str">
        <f t="shared" si="70"/>
        <v>£000/ Veh</v>
      </c>
      <c r="G750" s="257"/>
      <c r="H750" s="257"/>
      <c r="I750" s="257"/>
      <c r="J750" s="257"/>
      <c r="K750" s="257"/>
      <c r="L750" s="257"/>
      <c r="M750" s="257"/>
      <c r="N750" s="257"/>
      <c r="O750" s="257"/>
      <c r="P750" s="257"/>
      <c r="Q750" s="257"/>
      <c r="R750" s="257"/>
      <c r="S750" s="257"/>
      <c r="T750" s="257"/>
      <c r="U750" s="257"/>
      <c r="V750" s="257"/>
      <c r="W750" s="257"/>
      <c r="X750" s="257"/>
      <c r="Y750" s="257"/>
      <c r="Z750" s="258"/>
      <c r="AA750" s="85"/>
      <c r="AB750" s="27"/>
      <c r="AC750" s="85"/>
      <c r="AD750" s="27"/>
      <c r="AE750" s="85"/>
      <c r="AF750" s="27"/>
      <c r="AH750" s="305"/>
    </row>
    <row r="751" spans="4:34" outlineLevel="1">
      <c r="D751" s="83" t="str">
        <f>'Line Items'!D366</f>
        <v>[Rolling Stock Line 30]</v>
      </c>
      <c r="E751" s="84"/>
      <c r="F751" s="150" t="str">
        <f t="shared" si="70"/>
        <v>£000/ Veh</v>
      </c>
      <c r="G751" s="257"/>
      <c r="H751" s="257"/>
      <c r="I751" s="257"/>
      <c r="J751" s="257"/>
      <c r="K751" s="257"/>
      <c r="L751" s="257"/>
      <c r="M751" s="257"/>
      <c r="N751" s="257"/>
      <c r="O751" s="257"/>
      <c r="P751" s="257"/>
      <c r="Q751" s="257"/>
      <c r="R751" s="257"/>
      <c r="S751" s="257"/>
      <c r="T751" s="257"/>
      <c r="U751" s="257"/>
      <c r="V751" s="257"/>
      <c r="W751" s="257"/>
      <c r="X751" s="257"/>
      <c r="Y751" s="257"/>
      <c r="Z751" s="258"/>
      <c r="AA751" s="85"/>
      <c r="AB751" s="27"/>
      <c r="AC751" s="85"/>
      <c r="AD751" s="27"/>
      <c r="AE751" s="85"/>
      <c r="AF751" s="27"/>
      <c r="AH751" s="305"/>
    </row>
    <row r="752" spans="4:34" outlineLevel="1">
      <c r="D752" s="83" t="str">
        <f>'Line Items'!D367</f>
        <v>[Rolling Stock Line 31]</v>
      </c>
      <c r="E752" s="84"/>
      <c r="F752" s="150" t="str">
        <f t="shared" si="70"/>
        <v>£000/ Veh</v>
      </c>
      <c r="G752" s="257"/>
      <c r="H752" s="257"/>
      <c r="I752" s="257"/>
      <c r="J752" s="257"/>
      <c r="K752" s="257"/>
      <c r="L752" s="257"/>
      <c r="M752" s="257"/>
      <c r="N752" s="257"/>
      <c r="O752" s="257"/>
      <c r="P752" s="257"/>
      <c r="Q752" s="257"/>
      <c r="R752" s="257"/>
      <c r="S752" s="257"/>
      <c r="T752" s="257"/>
      <c r="U752" s="257"/>
      <c r="V752" s="257"/>
      <c r="W752" s="257"/>
      <c r="X752" s="257"/>
      <c r="Y752" s="257"/>
      <c r="Z752" s="258"/>
      <c r="AA752" s="85"/>
      <c r="AB752" s="27"/>
      <c r="AC752" s="85"/>
      <c r="AD752" s="27"/>
      <c r="AE752" s="85"/>
      <c r="AF752" s="27"/>
      <c r="AH752" s="305"/>
    </row>
    <row r="753" spans="2:34" outlineLevel="1">
      <c r="D753" s="108" t="str">
        <f>'Line Items'!D368</f>
        <v>[Rolling Stock Line 32]</v>
      </c>
      <c r="E753" s="110"/>
      <c r="F753" s="164" t="str">
        <f t="shared" si="70"/>
        <v>£000/ Veh</v>
      </c>
      <c r="G753" s="260"/>
      <c r="H753" s="260"/>
      <c r="I753" s="260"/>
      <c r="J753" s="260"/>
      <c r="K753" s="260"/>
      <c r="L753" s="260"/>
      <c r="M753" s="260"/>
      <c r="N753" s="260"/>
      <c r="O753" s="260"/>
      <c r="P753" s="260"/>
      <c r="Q753" s="260"/>
      <c r="R753" s="260"/>
      <c r="S753" s="260"/>
      <c r="T753" s="260"/>
      <c r="U753" s="260"/>
      <c r="V753" s="260"/>
      <c r="W753" s="260"/>
      <c r="X753" s="260"/>
      <c r="Y753" s="260"/>
      <c r="Z753" s="261"/>
      <c r="AA753" s="85"/>
      <c r="AB753" s="29"/>
      <c r="AC753" s="85"/>
      <c r="AD753" s="29"/>
      <c r="AE753" s="85"/>
      <c r="AF753" s="29"/>
      <c r="AH753" s="306"/>
    </row>
    <row r="754" spans="2:34" outlineLevel="1">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row>
    <row r="755" spans="2:34" outlineLevel="1">
      <c r="D755" s="262" t="str">
        <f>"Average "&amp;B720</f>
        <v>Average Rentalised Vehicle Enhancement per vehicle</v>
      </c>
      <c r="E755" s="263"/>
      <c r="F755" s="264" t="str">
        <f>F753</f>
        <v>£000/ Veh</v>
      </c>
      <c r="G755" s="265">
        <f t="shared" ref="G755:Z755" si="71">IF(G$51=0,0,SUMPRODUCT(G$18:G$49,G722:G753)/G$51)</f>
        <v>0</v>
      </c>
      <c r="H755" s="265">
        <f t="shared" si="71"/>
        <v>0</v>
      </c>
      <c r="I755" s="265">
        <f t="shared" si="71"/>
        <v>0</v>
      </c>
      <c r="J755" s="265">
        <f t="shared" si="71"/>
        <v>0</v>
      </c>
      <c r="K755" s="265">
        <f t="shared" si="71"/>
        <v>0</v>
      </c>
      <c r="L755" s="265">
        <f t="shared" si="71"/>
        <v>0</v>
      </c>
      <c r="M755" s="265">
        <f t="shared" si="71"/>
        <v>0</v>
      </c>
      <c r="N755" s="265">
        <f t="shared" si="71"/>
        <v>0</v>
      </c>
      <c r="O755" s="265">
        <f t="shared" si="71"/>
        <v>0</v>
      </c>
      <c r="P755" s="265">
        <f t="shared" si="71"/>
        <v>0</v>
      </c>
      <c r="Q755" s="265">
        <f t="shared" si="71"/>
        <v>0</v>
      </c>
      <c r="R755" s="265">
        <f t="shared" si="71"/>
        <v>0</v>
      </c>
      <c r="S755" s="265">
        <f t="shared" si="71"/>
        <v>0</v>
      </c>
      <c r="T755" s="265">
        <f t="shared" si="71"/>
        <v>0</v>
      </c>
      <c r="U755" s="265">
        <f t="shared" si="71"/>
        <v>0</v>
      </c>
      <c r="V755" s="265">
        <f t="shared" si="71"/>
        <v>0</v>
      </c>
      <c r="W755" s="265">
        <f t="shared" si="71"/>
        <v>0</v>
      </c>
      <c r="X755" s="265">
        <f t="shared" si="71"/>
        <v>0</v>
      </c>
      <c r="Y755" s="265">
        <f t="shared" si="71"/>
        <v>0</v>
      </c>
      <c r="Z755" s="266">
        <f t="shared" si="71"/>
        <v>0</v>
      </c>
      <c r="AA755" s="307"/>
      <c r="AB755" s="267">
        <f>IF(AB$51=0,0,SUMPRODUCT(AB$18:AB$49,AB722:AB753)/AB$51)</f>
        <v>0</v>
      </c>
      <c r="AC755" s="307"/>
      <c r="AD755" s="267">
        <f>IF(AD$51=0,0,SUMPRODUCT(AD$18:AD$49,AD722:AD753)/AD$51)</f>
        <v>0</v>
      </c>
      <c r="AE755" s="307"/>
      <c r="AF755" s="267">
        <f>IF(AF$51=0,0,SUMPRODUCT(AF$18:AF$49,AF722:AF753)/AF$51)</f>
        <v>0</v>
      </c>
      <c r="AH755" s="268"/>
    </row>
    <row r="756" spans="2:34" collapsed="1">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row>
    <row r="757" spans="2:34" ht="15">
      <c r="B757" s="99" t="s">
        <v>970</v>
      </c>
      <c r="C757" s="99"/>
      <c r="D757" s="249"/>
      <c r="E757" s="249"/>
      <c r="F757" s="99"/>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80"/>
      <c r="AE757" s="280"/>
      <c r="AF757" s="280"/>
      <c r="AG757" s="99"/>
      <c r="AH757" s="99"/>
    </row>
    <row r="758" spans="2:34" outlineLevel="1">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row>
    <row r="759" spans="2:34" outlineLevel="1">
      <c r="D759" s="235" t="str">
        <f>'Line Items'!D337</f>
        <v>Class 450 (Desiros - Suburban)</v>
      </c>
      <c r="E759" s="251"/>
      <c r="F759" s="252" t="s">
        <v>971</v>
      </c>
      <c r="G759" s="253"/>
      <c r="H759" s="253"/>
      <c r="I759" s="253"/>
      <c r="J759" s="253"/>
      <c r="K759" s="253"/>
      <c r="L759" s="253"/>
      <c r="M759" s="253"/>
      <c r="N759" s="253"/>
      <c r="O759" s="253"/>
      <c r="P759" s="253"/>
      <c r="Q759" s="253"/>
      <c r="R759" s="253"/>
      <c r="S759" s="253"/>
      <c r="T759" s="253"/>
      <c r="U759" s="253"/>
      <c r="V759" s="253"/>
      <c r="W759" s="253"/>
      <c r="X759" s="253"/>
      <c r="Y759" s="253"/>
      <c r="Z759" s="254"/>
      <c r="AA759" s="85"/>
      <c r="AB759" s="255"/>
      <c r="AC759" s="85"/>
      <c r="AD759" s="255"/>
      <c r="AE759" s="85"/>
      <c r="AF759" s="255"/>
      <c r="AH759" s="291"/>
    </row>
    <row r="760" spans="2:34" outlineLevel="1">
      <c r="D760" s="83" t="str">
        <f>'Line Items'!D338</f>
        <v>Class 444 (Desiros - Mainline)</v>
      </c>
      <c r="E760" s="84"/>
      <c r="F760" s="150" t="str">
        <f>F759</f>
        <v>£000/ Veh miles</v>
      </c>
      <c r="G760" s="257"/>
      <c r="H760" s="257"/>
      <c r="I760" s="257"/>
      <c r="J760" s="257"/>
      <c r="K760" s="257"/>
      <c r="L760" s="257"/>
      <c r="M760" s="257"/>
      <c r="N760" s="257"/>
      <c r="O760" s="257"/>
      <c r="P760" s="257"/>
      <c r="Q760" s="257"/>
      <c r="R760" s="257"/>
      <c r="S760" s="257"/>
      <c r="T760" s="257"/>
      <c r="U760" s="257"/>
      <c r="V760" s="257"/>
      <c r="W760" s="257"/>
      <c r="X760" s="257"/>
      <c r="Y760" s="257"/>
      <c r="Z760" s="258"/>
      <c r="AA760" s="85"/>
      <c r="AB760" s="27"/>
      <c r="AC760" s="85"/>
      <c r="AD760" s="27"/>
      <c r="AE760" s="85"/>
      <c r="AF760" s="27"/>
      <c r="AH760" s="287"/>
    </row>
    <row r="761" spans="2:34" outlineLevel="1">
      <c r="D761" s="83" t="str">
        <f>'Line Items'!D339</f>
        <v>Class 455</v>
      </c>
      <c r="E761" s="84"/>
      <c r="F761" s="150" t="str">
        <f t="shared" ref="F761:F790" si="72">F760</f>
        <v>£000/ Veh miles</v>
      </c>
      <c r="G761" s="257"/>
      <c r="H761" s="257"/>
      <c r="I761" s="257"/>
      <c r="J761" s="257"/>
      <c r="K761" s="257"/>
      <c r="L761" s="257"/>
      <c r="M761" s="257"/>
      <c r="N761" s="257"/>
      <c r="O761" s="257"/>
      <c r="P761" s="257"/>
      <c r="Q761" s="257"/>
      <c r="R761" s="257"/>
      <c r="S761" s="257"/>
      <c r="T761" s="257"/>
      <c r="U761" s="257"/>
      <c r="V761" s="257"/>
      <c r="W761" s="257"/>
      <c r="X761" s="257"/>
      <c r="Y761" s="257"/>
      <c r="Z761" s="258"/>
      <c r="AA761" s="85"/>
      <c r="AB761" s="27"/>
      <c r="AC761" s="85"/>
      <c r="AD761" s="27"/>
      <c r="AE761" s="85"/>
      <c r="AF761" s="27"/>
      <c r="AH761" s="287"/>
    </row>
    <row r="762" spans="2:34" outlineLevel="1">
      <c r="D762" s="83" t="str">
        <f>'Line Items'!D340</f>
        <v>Class 158</v>
      </c>
      <c r="E762" s="84"/>
      <c r="F762" s="150" t="str">
        <f t="shared" si="72"/>
        <v>£000/ Veh miles</v>
      </c>
      <c r="G762" s="257"/>
      <c r="H762" s="257"/>
      <c r="I762" s="257"/>
      <c r="J762" s="257"/>
      <c r="K762" s="257"/>
      <c r="L762" s="257"/>
      <c r="M762" s="257"/>
      <c r="N762" s="257"/>
      <c r="O762" s="257"/>
      <c r="P762" s="257"/>
      <c r="Q762" s="257"/>
      <c r="R762" s="257"/>
      <c r="S762" s="257"/>
      <c r="T762" s="257"/>
      <c r="U762" s="257"/>
      <c r="V762" s="257"/>
      <c r="W762" s="257"/>
      <c r="X762" s="257"/>
      <c r="Y762" s="257"/>
      <c r="Z762" s="258"/>
      <c r="AA762" s="85"/>
      <c r="AB762" s="27"/>
      <c r="AC762" s="85"/>
      <c r="AD762" s="27"/>
      <c r="AE762" s="85"/>
      <c r="AF762" s="27"/>
      <c r="AH762" s="287"/>
    </row>
    <row r="763" spans="2:34" outlineLevel="1">
      <c r="D763" s="83" t="str">
        <f>'Line Items'!D341</f>
        <v>Class 159/0</v>
      </c>
      <c r="E763" s="84"/>
      <c r="F763" s="150" t="str">
        <f t="shared" si="72"/>
        <v>£000/ Veh miles</v>
      </c>
      <c r="G763" s="257"/>
      <c r="H763" s="257"/>
      <c r="I763" s="257"/>
      <c r="J763" s="257"/>
      <c r="K763" s="257"/>
      <c r="L763" s="257"/>
      <c r="M763" s="257"/>
      <c r="N763" s="257"/>
      <c r="O763" s="257"/>
      <c r="P763" s="257"/>
      <c r="Q763" s="257"/>
      <c r="R763" s="257"/>
      <c r="S763" s="257"/>
      <c r="T763" s="257"/>
      <c r="U763" s="257"/>
      <c r="V763" s="257"/>
      <c r="W763" s="257"/>
      <c r="X763" s="257"/>
      <c r="Y763" s="257"/>
      <c r="Z763" s="258"/>
      <c r="AA763" s="85"/>
      <c r="AB763" s="27"/>
      <c r="AC763" s="85"/>
      <c r="AD763" s="27"/>
      <c r="AE763" s="85"/>
      <c r="AF763" s="27"/>
      <c r="AH763" s="287"/>
    </row>
    <row r="764" spans="2:34" outlineLevel="1">
      <c r="D764" s="83" t="str">
        <f>'Line Items'!D342</f>
        <v>Class 159/1</v>
      </c>
      <c r="E764" s="84"/>
      <c r="F764" s="150" t="str">
        <f t="shared" si="72"/>
        <v>£000/ Veh miles</v>
      </c>
      <c r="G764" s="257"/>
      <c r="H764" s="257"/>
      <c r="I764" s="257"/>
      <c r="J764" s="257"/>
      <c r="K764" s="257"/>
      <c r="L764" s="257"/>
      <c r="M764" s="257"/>
      <c r="N764" s="257"/>
      <c r="O764" s="257"/>
      <c r="P764" s="257"/>
      <c r="Q764" s="257"/>
      <c r="R764" s="257"/>
      <c r="S764" s="257"/>
      <c r="T764" s="257"/>
      <c r="U764" s="257"/>
      <c r="V764" s="257"/>
      <c r="W764" s="257"/>
      <c r="X764" s="257"/>
      <c r="Y764" s="257"/>
      <c r="Z764" s="258"/>
      <c r="AA764" s="85"/>
      <c r="AB764" s="27"/>
      <c r="AC764" s="85"/>
      <c r="AD764" s="27"/>
      <c r="AE764" s="85"/>
      <c r="AF764" s="27"/>
      <c r="AH764" s="287"/>
    </row>
    <row r="765" spans="2:34" outlineLevel="1">
      <c r="D765" s="83" t="str">
        <f>'Line Items'!D343</f>
        <v>Class 458</v>
      </c>
      <c r="E765" s="84"/>
      <c r="F765" s="150" t="str">
        <f t="shared" si="72"/>
        <v>£000/ Veh miles</v>
      </c>
      <c r="G765" s="257"/>
      <c r="H765" s="257"/>
      <c r="I765" s="257"/>
      <c r="J765" s="257"/>
      <c r="K765" s="257"/>
      <c r="L765" s="257"/>
      <c r="M765" s="257"/>
      <c r="N765" s="257"/>
      <c r="O765" s="257"/>
      <c r="P765" s="257"/>
      <c r="Q765" s="257"/>
      <c r="R765" s="257"/>
      <c r="S765" s="257"/>
      <c r="T765" s="257"/>
      <c r="U765" s="257"/>
      <c r="V765" s="257"/>
      <c r="W765" s="257"/>
      <c r="X765" s="257"/>
      <c r="Y765" s="257"/>
      <c r="Z765" s="258"/>
      <c r="AA765" s="85"/>
      <c r="AB765" s="27"/>
      <c r="AC765" s="85"/>
      <c r="AD765" s="27"/>
      <c r="AE765" s="85"/>
      <c r="AF765" s="27"/>
      <c r="AH765" s="287"/>
    </row>
    <row r="766" spans="2:34" outlineLevel="1">
      <c r="D766" s="83" t="str">
        <f>'Line Items'!D344</f>
        <v>Class 456</v>
      </c>
      <c r="E766" s="84"/>
      <c r="F766" s="150" t="str">
        <f t="shared" si="72"/>
        <v>£000/ Veh miles</v>
      </c>
      <c r="G766" s="257"/>
      <c r="H766" s="257"/>
      <c r="I766" s="257"/>
      <c r="J766" s="257"/>
      <c r="K766" s="257"/>
      <c r="L766" s="257"/>
      <c r="M766" s="257"/>
      <c r="N766" s="257"/>
      <c r="O766" s="257"/>
      <c r="P766" s="257"/>
      <c r="Q766" s="257"/>
      <c r="R766" s="257"/>
      <c r="S766" s="257"/>
      <c r="T766" s="257"/>
      <c r="U766" s="257"/>
      <c r="V766" s="257"/>
      <c r="W766" s="257"/>
      <c r="X766" s="257"/>
      <c r="Y766" s="257"/>
      <c r="Z766" s="258"/>
      <c r="AA766" s="85"/>
      <c r="AB766" s="27"/>
      <c r="AC766" s="85"/>
      <c r="AD766" s="27"/>
      <c r="AE766" s="85"/>
      <c r="AF766" s="27"/>
      <c r="AH766" s="287"/>
    </row>
    <row r="767" spans="2:34" outlineLevel="1">
      <c r="D767" s="83" t="str">
        <f>'Line Items'!D345</f>
        <v>Class 458/5</v>
      </c>
      <c r="E767" s="84"/>
      <c r="F767" s="150" t="str">
        <f t="shared" si="72"/>
        <v>£000/ Veh miles</v>
      </c>
      <c r="G767" s="257"/>
      <c r="H767" s="257"/>
      <c r="I767" s="257"/>
      <c r="J767" s="257"/>
      <c r="K767" s="257"/>
      <c r="L767" s="257"/>
      <c r="M767" s="257"/>
      <c r="N767" s="257"/>
      <c r="O767" s="257"/>
      <c r="P767" s="257"/>
      <c r="Q767" s="257"/>
      <c r="R767" s="257"/>
      <c r="S767" s="257"/>
      <c r="T767" s="257"/>
      <c r="U767" s="257"/>
      <c r="V767" s="257"/>
      <c r="W767" s="257"/>
      <c r="X767" s="257"/>
      <c r="Y767" s="257"/>
      <c r="Z767" s="258"/>
      <c r="AA767" s="85"/>
      <c r="AB767" s="27"/>
      <c r="AC767" s="85"/>
      <c r="AD767" s="27"/>
      <c r="AE767" s="85"/>
      <c r="AF767" s="27"/>
      <c r="AH767" s="287"/>
    </row>
    <row r="768" spans="2:34" outlineLevel="1">
      <c r="D768" s="83" t="str">
        <f>'Line Items'!D346</f>
        <v>Class 707</v>
      </c>
      <c r="E768" s="84"/>
      <c r="F768" s="150" t="str">
        <f t="shared" si="72"/>
        <v>£000/ Veh miles</v>
      </c>
      <c r="G768" s="257"/>
      <c r="H768" s="257"/>
      <c r="I768" s="257"/>
      <c r="J768" s="257"/>
      <c r="K768" s="257"/>
      <c r="L768" s="257"/>
      <c r="M768" s="257"/>
      <c r="N768" s="257"/>
      <c r="O768" s="257"/>
      <c r="P768" s="257"/>
      <c r="Q768" s="257"/>
      <c r="R768" s="257"/>
      <c r="S768" s="257"/>
      <c r="T768" s="257"/>
      <c r="U768" s="257"/>
      <c r="V768" s="257"/>
      <c r="W768" s="257"/>
      <c r="X768" s="257"/>
      <c r="Y768" s="257"/>
      <c r="Z768" s="258"/>
      <c r="AA768" s="85"/>
      <c r="AB768" s="27"/>
      <c r="AC768" s="85"/>
      <c r="AD768" s="27"/>
      <c r="AE768" s="85"/>
      <c r="AF768" s="27"/>
      <c r="AH768" s="287"/>
    </row>
    <row r="769" spans="4:34" outlineLevel="1">
      <c r="D769" s="83" t="str">
        <f>'Line Items'!D347</f>
        <v>[Rolling Stock Line 11]</v>
      </c>
      <c r="E769" s="84"/>
      <c r="F769" s="150" t="str">
        <f t="shared" si="72"/>
        <v>£000/ Veh miles</v>
      </c>
      <c r="G769" s="257"/>
      <c r="H769" s="257"/>
      <c r="I769" s="257"/>
      <c r="J769" s="257"/>
      <c r="K769" s="257"/>
      <c r="L769" s="257"/>
      <c r="M769" s="257"/>
      <c r="N769" s="257"/>
      <c r="O769" s="257"/>
      <c r="P769" s="257"/>
      <c r="Q769" s="257"/>
      <c r="R769" s="257"/>
      <c r="S769" s="257"/>
      <c r="T769" s="257"/>
      <c r="U769" s="257"/>
      <c r="V769" s="257"/>
      <c r="W769" s="257"/>
      <c r="X769" s="257"/>
      <c r="Y769" s="257"/>
      <c r="Z769" s="258"/>
      <c r="AA769" s="85"/>
      <c r="AB769" s="27"/>
      <c r="AC769" s="85"/>
      <c r="AD769" s="27"/>
      <c r="AE769" s="85"/>
      <c r="AF769" s="27"/>
      <c r="AH769" s="305"/>
    </row>
    <row r="770" spans="4:34" outlineLevel="1">
      <c r="D770" s="83" t="str">
        <f>'Line Items'!D348</f>
        <v>[Rolling Stock Line 12]</v>
      </c>
      <c r="E770" s="84"/>
      <c r="F770" s="150" t="str">
        <f t="shared" si="72"/>
        <v>£000/ Veh miles</v>
      </c>
      <c r="G770" s="257"/>
      <c r="H770" s="257"/>
      <c r="I770" s="257"/>
      <c r="J770" s="257"/>
      <c r="K770" s="257"/>
      <c r="L770" s="257"/>
      <c r="M770" s="257"/>
      <c r="N770" s="257"/>
      <c r="O770" s="257"/>
      <c r="P770" s="257"/>
      <c r="Q770" s="257"/>
      <c r="R770" s="257"/>
      <c r="S770" s="257"/>
      <c r="T770" s="257"/>
      <c r="U770" s="257"/>
      <c r="V770" s="257"/>
      <c r="W770" s="257"/>
      <c r="X770" s="257"/>
      <c r="Y770" s="257"/>
      <c r="Z770" s="258"/>
      <c r="AA770" s="85"/>
      <c r="AB770" s="27"/>
      <c r="AC770" s="85"/>
      <c r="AD770" s="27"/>
      <c r="AE770" s="85"/>
      <c r="AF770" s="27"/>
      <c r="AH770" s="305"/>
    </row>
    <row r="771" spans="4:34" outlineLevel="1">
      <c r="D771" s="83" t="str">
        <f>'Line Items'!D349</f>
        <v>[Rolling Stock Line 13]</v>
      </c>
      <c r="E771" s="84"/>
      <c r="F771" s="150" t="str">
        <f t="shared" si="72"/>
        <v>£000/ Veh miles</v>
      </c>
      <c r="G771" s="257"/>
      <c r="H771" s="257"/>
      <c r="I771" s="257"/>
      <c r="J771" s="257"/>
      <c r="K771" s="257"/>
      <c r="L771" s="257"/>
      <c r="M771" s="257"/>
      <c r="N771" s="257"/>
      <c r="O771" s="257"/>
      <c r="P771" s="257"/>
      <c r="Q771" s="257"/>
      <c r="R771" s="257"/>
      <c r="S771" s="257"/>
      <c r="T771" s="257"/>
      <c r="U771" s="257"/>
      <c r="V771" s="257"/>
      <c r="W771" s="257"/>
      <c r="X771" s="257"/>
      <c r="Y771" s="257"/>
      <c r="Z771" s="258"/>
      <c r="AA771" s="85"/>
      <c r="AB771" s="27"/>
      <c r="AC771" s="85"/>
      <c r="AD771" s="27"/>
      <c r="AE771" s="85"/>
      <c r="AF771" s="27"/>
      <c r="AH771" s="305"/>
    </row>
    <row r="772" spans="4:34" outlineLevel="1">
      <c r="D772" s="83" t="str">
        <f>'Line Items'!D350</f>
        <v>[Rolling Stock Line 14]</v>
      </c>
      <c r="E772" s="84"/>
      <c r="F772" s="150" t="str">
        <f t="shared" si="72"/>
        <v>£000/ Veh miles</v>
      </c>
      <c r="G772" s="257"/>
      <c r="H772" s="257"/>
      <c r="I772" s="257"/>
      <c r="J772" s="257"/>
      <c r="K772" s="257"/>
      <c r="L772" s="257"/>
      <c r="M772" s="257"/>
      <c r="N772" s="257"/>
      <c r="O772" s="257"/>
      <c r="P772" s="257"/>
      <c r="Q772" s="257"/>
      <c r="R772" s="257"/>
      <c r="S772" s="257"/>
      <c r="T772" s="257"/>
      <c r="U772" s="257"/>
      <c r="V772" s="257"/>
      <c r="W772" s="257"/>
      <c r="X772" s="257"/>
      <c r="Y772" s="257"/>
      <c r="Z772" s="258"/>
      <c r="AA772" s="85"/>
      <c r="AB772" s="27"/>
      <c r="AC772" s="85"/>
      <c r="AD772" s="27"/>
      <c r="AE772" s="85"/>
      <c r="AF772" s="27"/>
      <c r="AH772" s="305"/>
    </row>
    <row r="773" spans="4:34" outlineLevel="1">
      <c r="D773" s="83" t="str">
        <f>'Line Items'!D351</f>
        <v>[Rolling Stock Line 15]</v>
      </c>
      <c r="E773" s="84"/>
      <c r="F773" s="150" t="str">
        <f t="shared" si="72"/>
        <v>£000/ Veh miles</v>
      </c>
      <c r="G773" s="257"/>
      <c r="H773" s="257"/>
      <c r="I773" s="257"/>
      <c r="J773" s="257"/>
      <c r="K773" s="257"/>
      <c r="L773" s="257"/>
      <c r="M773" s="257"/>
      <c r="N773" s="257"/>
      <c r="O773" s="257"/>
      <c r="P773" s="257"/>
      <c r="Q773" s="257"/>
      <c r="R773" s="257"/>
      <c r="S773" s="257"/>
      <c r="T773" s="257"/>
      <c r="U773" s="257"/>
      <c r="V773" s="257"/>
      <c r="W773" s="257"/>
      <c r="X773" s="257"/>
      <c r="Y773" s="257"/>
      <c r="Z773" s="258"/>
      <c r="AA773" s="85"/>
      <c r="AB773" s="27"/>
      <c r="AC773" s="85"/>
      <c r="AD773" s="27"/>
      <c r="AE773" s="85"/>
      <c r="AF773" s="27"/>
      <c r="AH773" s="305"/>
    </row>
    <row r="774" spans="4:34" outlineLevel="1">
      <c r="D774" s="83" t="str">
        <f>'Line Items'!D352</f>
        <v>[Rolling Stock Line 16]</v>
      </c>
      <c r="E774" s="84"/>
      <c r="F774" s="150" t="str">
        <f t="shared" si="72"/>
        <v>£000/ Veh miles</v>
      </c>
      <c r="G774" s="257"/>
      <c r="H774" s="257"/>
      <c r="I774" s="257"/>
      <c r="J774" s="257"/>
      <c r="K774" s="257"/>
      <c r="L774" s="257"/>
      <c r="M774" s="257"/>
      <c r="N774" s="257"/>
      <c r="O774" s="257"/>
      <c r="P774" s="257"/>
      <c r="Q774" s="257"/>
      <c r="R774" s="257"/>
      <c r="S774" s="257"/>
      <c r="T774" s="257"/>
      <c r="U774" s="257"/>
      <c r="V774" s="257"/>
      <c r="W774" s="257"/>
      <c r="X774" s="257"/>
      <c r="Y774" s="257"/>
      <c r="Z774" s="258"/>
      <c r="AA774" s="85"/>
      <c r="AB774" s="27"/>
      <c r="AC774" s="85"/>
      <c r="AD774" s="27"/>
      <c r="AE774" s="85"/>
      <c r="AF774" s="27"/>
      <c r="AH774" s="305"/>
    </row>
    <row r="775" spans="4:34" outlineLevel="1">
      <c r="D775" s="83" t="str">
        <f>'Line Items'!D353</f>
        <v>[Rolling Stock Line 17]</v>
      </c>
      <c r="E775" s="84"/>
      <c r="F775" s="150" t="str">
        <f t="shared" si="72"/>
        <v>£000/ Veh miles</v>
      </c>
      <c r="G775" s="257"/>
      <c r="H775" s="257"/>
      <c r="I775" s="257"/>
      <c r="J775" s="257"/>
      <c r="K775" s="257"/>
      <c r="L775" s="257"/>
      <c r="M775" s="257"/>
      <c r="N775" s="257"/>
      <c r="O775" s="257"/>
      <c r="P775" s="257"/>
      <c r="Q775" s="257"/>
      <c r="R775" s="257"/>
      <c r="S775" s="257"/>
      <c r="T775" s="257"/>
      <c r="U775" s="257"/>
      <c r="V775" s="257"/>
      <c r="W775" s="257"/>
      <c r="X775" s="257"/>
      <c r="Y775" s="257"/>
      <c r="Z775" s="258"/>
      <c r="AA775" s="85"/>
      <c r="AB775" s="27"/>
      <c r="AC775" s="85"/>
      <c r="AD775" s="27"/>
      <c r="AE775" s="85"/>
      <c r="AF775" s="27"/>
      <c r="AH775" s="305"/>
    </row>
    <row r="776" spans="4:34" outlineLevel="1">
      <c r="D776" s="83" t="str">
        <f>'Line Items'!D354</f>
        <v>[Rolling Stock Line 18]</v>
      </c>
      <c r="E776" s="84"/>
      <c r="F776" s="150" t="str">
        <f t="shared" si="72"/>
        <v>£000/ Veh miles</v>
      </c>
      <c r="G776" s="257"/>
      <c r="H776" s="257"/>
      <c r="I776" s="257"/>
      <c r="J776" s="257"/>
      <c r="K776" s="257"/>
      <c r="L776" s="257"/>
      <c r="M776" s="257"/>
      <c r="N776" s="257"/>
      <c r="O776" s="257"/>
      <c r="P776" s="257"/>
      <c r="Q776" s="257"/>
      <c r="R776" s="257"/>
      <c r="S776" s="257"/>
      <c r="T776" s="257"/>
      <c r="U776" s="257"/>
      <c r="V776" s="257"/>
      <c r="W776" s="257"/>
      <c r="X776" s="257"/>
      <c r="Y776" s="257"/>
      <c r="Z776" s="258"/>
      <c r="AA776" s="85"/>
      <c r="AB776" s="27"/>
      <c r="AC776" s="85"/>
      <c r="AD776" s="27"/>
      <c r="AE776" s="85"/>
      <c r="AF776" s="27"/>
      <c r="AH776" s="305"/>
    </row>
    <row r="777" spans="4:34" outlineLevel="1">
      <c r="D777" s="83" t="str">
        <f>'Line Items'!D355</f>
        <v>[Rolling Stock Line 19]</v>
      </c>
      <c r="E777" s="84"/>
      <c r="F777" s="150" t="str">
        <f t="shared" si="72"/>
        <v>£000/ Veh miles</v>
      </c>
      <c r="G777" s="257"/>
      <c r="H777" s="257"/>
      <c r="I777" s="257"/>
      <c r="J777" s="257"/>
      <c r="K777" s="257"/>
      <c r="L777" s="257"/>
      <c r="M777" s="257"/>
      <c r="N777" s="257"/>
      <c r="O777" s="257"/>
      <c r="P777" s="257"/>
      <c r="Q777" s="257"/>
      <c r="R777" s="257"/>
      <c r="S777" s="257"/>
      <c r="T777" s="257"/>
      <c r="U777" s="257"/>
      <c r="V777" s="257"/>
      <c r="W777" s="257"/>
      <c r="X777" s="257"/>
      <c r="Y777" s="257"/>
      <c r="Z777" s="258"/>
      <c r="AA777" s="85"/>
      <c r="AB777" s="27"/>
      <c r="AC777" s="85"/>
      <c r="AD777" s="27"/>
      <c r="AE777" s="85"/>
      <c r="AF777" s="27"/>
      <c r="AH777" s="305"/>
    </row>
    <row r="778" spans="4:34" outlineLevel="1">
      <c r="D778" s="83" t="str">
        <f>'Line Items'!D356</f>
        <v>[Rolling Stock Line 20]</v>
      </c>
      <c r="E778" s="84"/>
      <c r="F778" s="150" t="str">
        <f t="shared" si="72"/>
        <v>£000/ Veh miles</v>
      </c>
      <c r="G778" s="257"/>
      <c r="H778" s="257"/>
      <c r="I778" s="257"/>
      <c r="J778" s="257"/>
      <c r="K778" s="257"/>
      <c r="L778" s="257"/>
      <c r="M778" s="257"/>
      <c r="N778" s="257"/>
      <c r="O778" s="257"/>
      <c r="P778" s="257"/>
      <c r="Q778" s="257"/>
      <c r="R778" s="257"/>
      <c r="S778" s="257"/>
      <c r="T778" s="257"/>
      <c r="U778" s="257"/>
      <c r="V778" s="257"/>
      <c r="W778" s="257"/>
      <c r="X778" s="257"/>
      <c r="Y778" s="257"/>
      <c r="Z778" s="258"/>
      <c r="AA778" s="85"/>
      <c r="AB778" s="27"/>
      <c r="AC778" s="85"/>
      <c r="AD778" s="27"/>
      <c r="AE778" s="85"/>
      <c r="AF778" s="27"/>
      <c r="AH778" s="305"/>
    </row>
    <row r="779" spans="4:34" outlineLevel="1">
      <c r="D779" s="83" t="str">
        <f>'Line Items'!D357</f>
        <v>[Rolling Stock Line 21]</v>
      </c>
      <c r="E779" s="84"/>
      <c r="F779" s="150" t="str">
        <f t="shared" si="72"/>
        <v>£000/ Veh miles</v>
      </c>
      <c r="G779" s="257"/>
      <c r="H779" s="257"/>
      <c r="I779" s="257"/>
      <c r="J779" s="257"/>
      <c r="K779" s="257"/>
      <c r="L779" s="257"/>
      <c r="M779" s="257"/>
      <c r="N779" s="257"/>
      <c r="O779" s="257"/>
      <c r="P779" s="257"/>
      <c r="Q779" s="257"/>
      <c r="R779" s="257"/>
      <c r="S779" s="257"/>
      <c r="T779" s="257"/>
      <c r="U779" s="257"/>
      <c r="V779" s="257"/>
      <c r="W779" s="257"/>
      <c r="X779" s="257"/>
      <c r="Y779" s="257"/>
      <c r="Z779" s="258"/>
      <c r="AA779" s="85"/>
      <c r="AB779" s="27"/>
      <c r="AC779" s="85"/>
      <c r="AD779" s="27"/>
      <c r="AE779" s="85"/>
      <c r="AF779" s="27"/>
      <c r="AH779" s="305"/>
    </row>
    <row r="780" spans="4:34" outlineLevel="1">
      <c r="D780" s="83" t="str">
        <f>'Line Items'!D358</f>
        <v>[Rolling Stock Line 22]</v>
      </c>
      <c r="E780" s="84"/>
      <c r="F780" s="150" t="str">
        <f t="shared" si="72"/>
        <v>£000/ Veh miles</v>
      </c>
      <c r="G780" s="257"/>
      <c r="H780" s="257"/>
      <c r="I780" s="257"/>
      <c r="J780" s="257"/>
      <c r="K780" s="257"/>
      <c r="L780" s="257"/>
      <c r="M780" s="257"/>
      <c r="N780" s="257"/>
      <c r="O780" s="257"/>
      <c r="P780" s="257"/>
      <c r="Q780" s="257"/>
      <c r="R780" s="257"/>
      <c r="S780" s="257"/>
      <c r="T780" s="257"/>
      <c r="U780" s="257"/>
      <c r="V780" s="257"/>
      <c r="W780" s="257"/>
      <c r="X780" s="257"/>
      <c r="Y780" s="257"/>
      <c r="Z780" s="258"/>
      <c r="AA780" s="85"/>
      <c r="AB780" s="27"/>
      <c r="AC780" s="85"/>
      <c r="AD780" s="27"/>
      <c r="AE780" s="85"/>
      <c r="AF780" s="27"/>
      <c r="AH780" s="305"/>
    </row>
    <row r="781" spans="4:34" outlineLevel="1">
      <c r="D781" s="83" t="str">
        <f>'Line Items'!D359</f>
        <v>[Rolling Stock Line 23]</v>
      </c>
      <c r="E781" s="84"/>
      <c r="F781" s="150" t="str">
        <f t="shared" si="72"/>
        <v>£000/ Veh miles</v>
      </c>
      <c r="G781" s="257"/>
      <c r="H781" s="257"/>
      <c r="I781" s="257"/>
      <c r="J781" s="257"/>
      <c r="K781" s="257"/>
      <c r="L781" s="257"/>
      <c r="M781" s="257"/>
      <c r="N781" s="257"/>
      <c r="O781" s="257"/>
      <c r="P781" s="257"/>
      <c r="Q781" s="257"/>
      <c r="R781" s="257"/>
      <c r="S781" s="257"/>
      <c r="T781" s="257"/>
      <c r="U781" s="257"/>
      <c r="V781" s="257"/>
      <c r="W781" s="257"/>
      <c r="X781" s="257"/>
      <c r="Y781" s="257"/>
      <c r="Z781" s="258"/>
      <c r="AA781" s="85"/>
      <c r="AB781" s="27"/>
      <c r="AC781" s="85"/>
      <c r="AD781" s="27"/>
      <c r="AE781" s="85"/>
      <c r="AF781" s="27"/>
      <c r="AH781" s="305"/>
    </row>
    <row r="782" spans="4:34" outlineLevel="1">
      <c r="D782" s="83" t="str">
        <f>'Line Items'!D360</f>
        <v>[Rolling Stock Line 24]</v>
      </c>
      <c r="E782" s="84"/>
      <c r="F782" s="150" t="str">
        <f t="shared" si="72"/>
        <v>£000/ Veh miles</v>
      </c>
      <c r="G782" s="257"/>
      <c r="H782" s="257"/>
      <c r="I782" s="257"/>
      <c r="J782" s="257"/>
      <c r="K782" s="257"/>
      <c r="L782" s="257"/>
      <c r="M782" s="257"/>
      <c r="N782" s="257"/>
      <c r="O782" s="257"/>
      <c r="P782" s="257"/>
      <c r="Q782" s="257"/>
      <c r="R782" s="257"/>
      <c r="S782" s="257"/>
      <c r="T782" s="257"/>
      <c r="U782" s="257"/>
      <c r="V782" s="257"/>
      <c r="W782" s="257"/>
      <c r="X782" s="257"/>
      <c r="Y782" s="257"/>
      <c r="Z782" s="258"/>
      <c r="AA782" s="85"/>
      <c r="AB782" s="27"/>
      <c r="AC782" s="85"/>
      <c r="AD782" s="27"/>
      <c r="AE782" s="85"/>
      <c r="AF782" s="27"/>
      <c r="AH782" s="305"/>
    </row>
    <row r="783" spans="4:34" outlineLevel="1">
      <c r="D783" s="83" t="str">
        <f>'Line Items'!D361</f>
        <v>[Rolling Stock Line 25]</v>
      </c>
      <c r="E783" s="84"/>
      <c r="F783" s="150" t="str">
        <f t="shared" si="72"/>
        <v>£000/ Veh miles</v>
      </c>
      <c r="G783" s="257"/>
      <c r="H783" s="257"/>
      <c r="I783" s="257"/>
      <c r="J783" s="257"/>
      <c r="K783" s="257"/>
      <c r="L783" s="257"/>
      <c r="M783" s="257"/>
      <c r="N783" s="257"/>
      <c r="O783" s="257"/>
      <c r="P783" s="257"/>
      <c r="Q783" s="257"/>
      <c r="R783" s="257"/>
      <c r="S783" s="257"/>
      <c r="T783" s="257"/>
      <c r="U783" s="257"/>
      <c r="V783" s="257"/>
      <c r="W783" s="257"/>
      <c r="X783" s="257"/>
      <c r="Y783" s="257"/>
      <c r="Z783" s="258"/>
      <c r="AA783" s="85"/>
      <c r="AB783" s="27"/>
      <c r="AC783" s="85"/>
      <c r="AD783" s="27"/>
      <c r="AE783" s="85"/>
      <c r="AF783" s="27"/>
      <c r="AH783" s="305"/>
    </row>
    <row r="784" spans="4:34" outlineLevel="1">
      <c r="D784" s="83" t="str">
        <f>'Line Items'!D362</f>
        <v>[Rolling Stock Line 26]</v>
      </c>
      <c r="E784" s="84"/>
      <c r="F784" s="150" t="str">
        <f t="shared" si="72"/>
        <v>£000/ Veh miles</v>
      </c>
      <c r="G784" s="257"/>
      <c r="H784" s="257"/>
      <c r="I784" s="257"/>
      <c r="J784" s="257"/>
      <c r="K784" s="257"/>
      <c r="L784" s="257"/>
      <c r="M784" s="257"/>
      <c r="N784" s="257"/>
      <c r="O784" s="257"/>
      <c r="P784" s="257"/>
      <c r="Q784" s="257"/>
      <c r="R784" s="257"/>
      <c r="S784" s="257"/>
      <c r="T784" s="257"/>
      <c r="U784" s="257"/>
      <c r="V784" s="257"/>
      <c r="W784" s="257"/>
      <c r="X784" s="257"/>
      <c r="Y784" s="257"/>
      <c r="Z784" s="258"/>
      <c r="AA784" s="85"/>
      <c r="AB784" s="27"/>
      <c r="AC784" s="85"/>
      <c r="AD784" s="27"/>
      <c r="AE784" s="85"/>
      <c r="AF784" s="27"/>
      <c r="AH784" s="305"/>
    </row>
    <row r="785" spans="2:34" outlineLevel="1">
      <c r="D785" s="83" t="str">
        <f>'Line Items'!D363</f>
        <v>[Rolling Stock Line 27]</v>
      </c>
      <c r="E785" s="84"/>
      <c r="F785" s="150" t="str">
        <f t="shared" si="72"/>
        <v>£000/ Veh miles</v>
      </c>
      <c r="G785" s="257"/>
      <c r="H785" s="257"/>
      <c r="I785" s="257"/>
      <c r="J785" s="257"/>
      <c r="K785" s="257"/>
      <c r="L785" s="257"/>
      <c r="M785" s="257"/>
      <c r="N785" s="257"/>
      <c r="O785" s="257"/>
      <c r="P785" s="257"/>
      <c r="Q785" s="257"/>
      <c r="R785" s="257"/>
      <c r="S785" s="257"/>
      <c r="T785" s="257"/>
      <c r="U785" s="257"/>
      <c r="V785" s="257"/>
      <c r="W785" s="257"/>
      <c r="X785" s="257"/>
      <c r="Y785" s="257"/>
      <c r="Z785" s="258"/>
      <c r="AA785" s="85"/>
      <c r="AB785" s="27"/>
      <c r="AC785" s="85"/>
      <c r="AD785" s="27"/>
      <c r="AE785" s="85"/>
      <c r="AF785" s="27"/>
      <c r="AH785" s="305"/>
    </row>
    <row r="786" spans="2:34" outlineLevel="1">
      <c r="D786" s="83" t="str">
        <f>'Line Items'!D364</f>
        <v>[Rolling Stock Line 28]</v>
      </c>
      <c r="E786" s="84"/>
      <c r="F786" s="150" t="str">
        <f t="shared" si="72"/>
        <v>£000/ Veh miles</v>
      </c>
      <c r="G786" s="257"/>
      <c r="H786" s="257"/>
      <c r="I786" s="257"/>
      <c r="J786" s="257"/>
      <c r="K786" s="257"/>
      <c r="L786" s="257"/>
      <c r="M786" s="257"/>
      <c r="N786" s="257"/>
      <c r="O786" s="257"/>
      <c r="P786" s="257"/>
      <c r="Q786" s="257"/>
      <c r="R786" s="257"/>
      <c r="S786" s="257"/>
      <c r="T786" s="257"/>
      <c r="U786" s="257"/>
      <c r="V786" s="257"/>
      <c r="W786" s="257"/>
      <c r="X786" s="257"/>
      <c r="Y786" s="257"/>
      <c r="Z786" s="258"/>
      <c r="AA786" s="85"/>
      <c r="AB786" s="27"/>
      <c r="AC786" s="85"/>
      <c r="AD786" s="27"/>
      <c r="AE786" s="85"/>
      <c r="AF786" s="27"/>
      <c r="AH786" s="305"/>
    </row>
    <row r="787" spans="2:34" outlineLevel="1">
      <c r="D787" s="83" t="str">
        <f>'Line Items'!D365</f>
        <v>[Rolling Stock Line 29]</v>
      </c>
      <c r="E787" s="84"/>
      <c r="F787" s="150" t="str">
        <f t="shared" si="72"/>
        <v>£000/ Veh miles</v>
      </c>
      <c r="G787" s="257"/>
      <c r="H787" s="257"/>
      <c r="I787" s="257"/>
      <c r="J787" s="257"/>
      <c r="K787" s="257"/>
      <c r="L787" s="257"/>
      <c r="M787" s="257"/>
      <c r="N787" s="257"/>
      <c r="O787" s="257"/>
      <c r="P787" s="257"/>
      <c r="Q787" s="257"/>
      <c r="R787" s="257"/>
      <c r="S787" s="257"/>
      <c r="T787" s="257"/>
      <c r="U787" s="257"/>
      <c r="V787" s="257"/>
      <c r="W787" s="257"/>
      <c r="X787" s="257"/>
      <c r="Y787" s="257"/>
      <c r="Z787" s="258"/>
      <c r="AA787" s="85"/>
      <c r="AB787" s="27"/>
      <c r="AC787" s="85"/>
      <c r="AD787" s="27"/>
      <c r="AE787" s="85"/>
      <c r="AF787" s="27"/>
      <c r="AH787" s="305"/>
    </row>
    <row r="788" spans="2:34" outlineLevel="1">
      <c r="D788" s="83" t="str">
        <f>'Line Items'!D366</f>
        <v>[Rolling Stock Line 30]</v>
      </c>
      <c r="E788" s="84"/>
      <c r="F788" s="150" t="str">
        <f t="shared" si="72"/>
        <v>£000/ Veh miles</v>
      </c>
      <c r="G788" s="257"/>
      <c r="H788" s="257"/>
      <c r="I788" s="257"/>
      <c r="J788" s="257"/>
      <c r="K788" s="257"/>
      <c r="L788" s="257"/>
      <c r="M788" s="257"/>
      <c r="N788" s="257"/>
      <c r="O788" s="257"/>
      <c r="P788" s="257"/>
      <c r="Q788" s="257"/>
      <c r="R788" s="257"/>
      <c r="S788" s="257"/>
      <c r="T788" s="257"/>
      <c r="U788" s="257"/>
      <c r="V788" s="257"/>
      <c r="W788" s="257"/>
      <c r="X788" s="257"/>
      <c r="Y788" s="257"/>
      <c r="Z788" s="258"/>
      <c r="AA788" s="85"/>
      <c r="AB788" s="27"/>
      <c r="AC788" s="85"/>
      <c r="AD788" s="27"/>
      <c r="AE788" s="85"/>
      <c r="AF788" s="27"/>
      <c r="AH788" s="305"/>
    </row>
    <row r="789" spans="2:34" outlineLevel="1">
      <c r="D789" s="83" t="str">
        <f>'Line Items'!D367</f>
        <v>[Rolling Stock Line 31]</v>
      </c>
      <c r="E789" s="84"/>
      <c r="F789" s="150" t="str">
        <f t="shared" si="72"/>
        <v>£000/ Veh miles</v>
      </c>
      <c r="G789" s="257"/>
      <c r="H789" s="257"/>
      <c r="I789" s="257"/>
      <c r="J789" s="257"/>
      <c r="K789" s="257"/>
      <c r="L789" s="257"/>
      <c r="M789" s="257"/>
      <c r="N789" s="257"/>
      <c r="O789" s="257"/>
      <c r="P789" s="257"/>
      <c r="Q789" s="257"/>
      <c r="R789" s="257"/>
      <c r="S789" s="257"/>
      <c r="T789" s="257"/>
      <c r="U789" s="257"/>
      <c r="V789" s="257"/>
      <c r="W789" s="257"/>
      <c r="X789" s="257"/>
      <c r="Y789" s="257"/>
      <c r="Z789" s="258"/>
      <c r="AA789" s="85"/>
      <c r="AB789" s="27"/>
      <c r="AC789" s="85"/>
      <c r="AD789" s="27"/>
      <c r="AE789" s="85"/>
      <c r="AF789" s="27"/>
      <c r="AH789" s="305"/>
    </row>
    <row r="790" spans="2:34" outlineLevel="1">
      <c r="D790" s="108" t="str">
        <f>'Line Items'!D368</f>
        <v>[Rolling Stock Line 32]</v>
      </c>
      <c r="E790" s="110"/>
      <c r="F790" s="164" t="str">
        <f t="shared" si="72"/>
        <v>£000/ Veh miles</v>
      </c>
      <c r="G790" s="260"/>
      <c r="H790" s="260"/>
      <c r="I790" s="260"/>
      <c r="J790" s="260"/>
      <c r="K790" s="260"/>
      <c r="L790" s="260"/>
      <c r="M790" s="260"/>
      <c r="N790" s="260"/>
      <c r="O790" s="260"/>
      <c r="P790" s="260"/>
      <c r="Q790" s="260"/>
      <c r="R790" s="260"/>
      <c r="S790" s="260"/>
      <c r="T790" s="260"/>
      <c r="U790" s="260"/>
      <c r="V790" s="260"/>
      <c r="W790" s="260"/>
      <c r="X790" s="260"/>
      <c r="Y790" s="260"/>
      <c r="Z790" s="261"/>
      <c r="AA790" s="85"/>
      <c r="AB790" s="29"/>
      <c r="AC790" s="85"/>
      <c r="AD790" s="29"/>
      <c r="AE790" s="85"/>
      <c r="AF790" s="29"/>
      <c r="AH790" s="306"/>
    </row>
    <row r="791" spans="2:34" outlineLevel="1">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row>
    <row r="792" spans="2:34" outlineLevel="1">
      <c r="D792" s="262" t="str">
        <f>"Average "&amp;B757</f>
        <v>Average Mileage-based Maintenance Rate per veh mile</v>
      </c>
      <c r="E792" s="263"/>
      <c r="F792" s="264" t="str">
        <f>F790</f>
        <v>£000/ Veh miles</v>
      </c>
      <c r="G792" s="265">
        <f t="shared" ref="G792:Z792" si="73">IF(G$532=0,0,SUMPRODUCT(G$499:G$530,G759:G790)/G$532)</f>
        <v>0</v>
      </c>
      <c r="H792" s="265">
        <f t="shared" si="73"/>
        <v>0</v>
      </c>
      <c r="I792" s="265">
        <f t="shared" si="73"/>
        <v>0</v>
      </c>
      <c r="J792" s="265">
        <f t="shared" si="73"/>
        <v>0</v>
      </c>
      <c r="K792" s="265">
        <f t="shared" si="73"/>
        <v>0</v>
      </c>
      <c r="L792" s="265">
        <f t="shared" si="73"/>
        <v>0</v>
      </c>
      <c r="M792" s="265">
        <f t="shared" si="73"/>
        <v>0</v>
      </c>
      <c r="N792" s="265">
        <f t="shared" si="73"/>
        <v>0</v>
      </c>
      <c r="O792" s="265">
        <f t="shared" si="73"/>
        <v>0</v>
      </c>
      <c r="P792" s="265">
        <f t="shared" si="73"/>
        <v>0</v>
      </c>
      <c r="Q792" s="265">
        <f t="shared" si="73"/>
        <v>0</v>
      </c>
      <c r="R792" s="265">
        <f t="shared" si="73"/>
        <v>0</v>
      </c>
      <c r="S792" s="265">
        <f t="shared" si="73"/>
        <v>0</v>
      </c>
      <c r="T792" s="265">
        <f t="shared" si="73"/>
        <v>0</v>
      </c>
      <c r="U792" s="265">
        <f t="shared" si="73"/>
        <v>0</v>
      </c>
      <c r="V792" s="265">
        <f t="shared" si="73"/>
        <v>0</v>
      </c>
      <c r="W792" s="265">
        <f t="shared" si="73"/>
        <v>0</v>
      </c>
      <c r="X792" s="265">
        <f t="shared" si="73"/>
        <v>0</v>
      </c>
      <c r="Y792" s="265">
        <f t="shared" si="73"/>
        <v>0</v>
      </c>
      <c r="Z792" s="266">
        <f t="shared" si="73"/>
        <v>0</v>
      </c>
      <c r="AA792" s="307"/>
      <c r="AB792" s="266">
        <f>IF(AB$532=0,0,SUMPRODUCT(AB$499:AB$530,AB759:AB790)/AB$532)</f>
        <v>0</v>
      </c>
      <c r="AC792" s="307"/>
      <c r="AD792" s="266">
        <f>IF(AD$532=0,0,SUMPRODUCT(AD$499:AD$530,AD759:AD790)/AD$532)</f>
        <v>0</v>
      </c>
      <c r="AE792" s="307"/>
      <c r="AF792" s="266">
        <f>IF(AF$532=0,0,SUMPRODUCT(AF$499:AF$530,AF759:AF790)/AF$532)</f>
        <v>0</v>
      </c>
      <c r="AH792" s="268"/>
    </row>
    <row r="793" spans="2:34">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row>
    <row r="794" spans="2:34">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row>
    <row r="795" spans="2:34" ht="16.5">
      <c r="B795" s="5" t="s">
        <v>430</v>
      </c>
      <c r="C795" s="5"/>
      <c r="D795" s="5"/>
      <c r="E795" s="5"/>
      <c r="F795" s="5"/>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5"/>
      <c r="AH795" s="5"/>
    </row>
    <row r="796" spans="2:34">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row>
    <row r="797" spans="2:34" ht="15">
      <c r="B797" s="99" t="s">
        <v>972</v>
      </c>
      <c r="C797" s="99"/>
      <c r="D797" s="249"/>
      <c r="E797" s="249"/>
      <c r="F797" s="99"/>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80"/>
      <c r="AE797" s="280"/>
      <c r="AF797" s="280"/>
      <c r="AG797" s="99"/>
      <c r="AH797" s="99"/>
    </row>
    <row r="798" spans="2:34" outlineLevel="1">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row>
    <row r="799" spans="2:34" outlineLevel="1">
      <c r="D799" s="235" t="str">
        <f>'Line Items'!D337</f>
        <v>Class 450 (Desiros - Suburban)</v>
      </c>
      <c r="E799" s="251"/>
      <c r="F799" s="252" t="s">
        <v>902</v>
      </c>
      <c r="G799" s="270">
        <f t="shared" ref="G799:Z811" si="74">G18*G611</f>
        <v>0</v>
      </c>
      <c r="H799" s="270">
        <f t="shared" si="74"/>
        <v>0</v>
      </c>
      <c r="I799" s="270">
        <f t="shared" si="74"/>
        <v>0</v>
      </c>
      <c r="J799" s="270">
        <f t="shared" si="74"/>
        <v>0</v>
      </c>
      <c r="K799" s="270">
        <f t="shared" si="74"/>
        <v>0</v>
      </c>
      <c r="L799" s="270">
        <f t="shared" si="74"/>
        <v>0</v>
      </c>
      <c r="M799" s="270">
        <f t="shared" si="74"/>
        <v>0</v>
      </c>
      <c r="N799" s="270">
        <f t="shared" si="74"/>
        <v>0</v>
      </c>
      <c r="O799" s="270">
        <f t="shared" si="74"/>
        <v>0</v>
      </c>
      <c r="P799" s="270">
        <f t="shared" si="74"/>
        <v>0</v>
      </c>
      <c r="Q799" s="270">
        <f t="shared" si="74"/>
        <v>0</v>
      </c>
      <c r="R799" s="270">
        <f t="shared" si="74"/>
        <v>0</v>
      </c>
      <c r="S799" s="270">
        <f t="shared" si="74"/>
        <v>0</v>
      </c>
      <c r="T799" s="270">
        <f t="shared" si="74"/>
        <v>0</v>
      </c>
      <c r="U799" s="270">
        <f t="shared" si="74"/>
        <v>0</v>
      </c>
      <c r="V799" s="270">
        <f t="shared" si="74"/>
        <v>0</v>
      </c>
      <c r="W799" s="270">
        <f t="shared" si="74"/>
        <v>0</v>
      </c>
      <c r="X799" s="270">
        <f t="shared" si="74"/>
        <v>0</v>
      </c>
      <c r="Y799" s="270">
        <f t="shared" si="74"/>
        <v>0</v>
      </c>
      <c r="Z799" s="271">
        <f t="shared" si="74"/>
        <v>0</v>
      </c>
      <c r="AA799" s="85"/>
      <c r="AB799" s="272">
        <f t="shared" ref="AB799:AB830" si="75">AB18*AB611</f>
        <v>0</v>
      </c>
      <c r="AC799" s="85"/>
      <c r="AD799" s="272">
        <f t="shared" ref="AD799:AD830" si="76">AD18*AD611</f>
        <v>0</v>
      </c>
      <c r="AE799" s="85"/>
      <c r="AF799" s="272">
        <f t="shared" ref="AF799:AF830" si="77">AF18*AF611</f>
        <v>0</v>
      </c>
      <c r="AH799" s="273"/>
    </row>
    <row r="800" spans="2:34" outlineLevel="1">
      <c r="D800" s="83" t="str">
        <f>'Line Items'!D338</f>
        <v>Class 444 (Desiros - Mainline)</v>
      </c>
      <c r="E800" s="84"/>
      <c r="F800" s="150" t="str">
        <f t="shared" ref="F800:F830" si="78">F799</f>
        <v>£000</v>
      </c>
      <c r="G800" s="85">
        <f t="shared" si="74"/>
        <v>0</v>
      </c>
      <c r="H800" s="85">
        <f t="shared" si="74"/>
        <v>0</v>
      </c>
      <c r="I800" s="85">
        <f t="shared" si="74"/>
        <v>0</v>
      </c>
      <c r="J800" s="85">
        <f t="shared" si="74"/>
        <v>0</v>
      </c>
      <c r="K800" s="85">
        <f t="shared" si="74"/>
        <v>0</v>
      </c>
      <c r="L800" s="85">
        <f t="shared" si="74"/>
        <v>0</v>
      </c>
      <c r="M800" s="85">
        <f t="shared" si="74"/>
        <v>0</v>
      </c>
      <c r="N800" s="85">
        <f t="shared" si="74"/>
        <v>0</v>
      </c>
      <c r="O800" s="85">
        <f t="shared" si="74"/>
        <v>0</v>
      </c>
      <c r="P800" s="85">
        <f t="shared" si="74"/>
        <v>0</v>
      </c>
      <c r="Q800" s="85">
        <f t="shared" si="74"/>
        <v>0</v>
      </c>
      <c r="R800" s="85">
        <f t="shared" si="74"/>
        <v>0</v>
      </c>
      <c r="S800" s="85">
        <f t="shared" si="74"/>
        <v>0</v>
      </c>
      <c r="T800" s="85">
        <f t="shared" si="74"/>
        <v>0</v>
      </c>
      <c r="U800" s="85">
        <f t="shared" si="74"/>
        <v>0</v>
      </c>
      <c r="V800" s="85">
        <f t="shared" si="74"/>
        <v>0</v>
      </c>
      <c r="W800" s="85">
        <f t="shared" si="74"/>
        <v>0</v>
      </c>
      <c r="X800" s="85">
        <f t="shared" si="74"/>
        <v>0</v>
      </c>
      <c r="Y800" s="85">
        <f t="shared" si="74"/>
        <v>0</v>
      </c>
      <c r="Z800" s="274">
        <f t="shared" si="74"/>
        <v>0</v>
      </c>
      <c r="AA800" s="85"/>
      <c r="AB800" s="275">
        <f t="shared" si="75"/>
        <v>0</v>
      </c>
      <c r="AC800" s="85"/>
      <c r="AD800" s="275">
        <f t="shared" si="76"/>
        <v>0</v>
      </c>
      <c r="AE800" s="85"/>
      <c r="AF800" s="275">
        <f t="shared" si="77"/>
        <v>0</v>
      </c>
      <c r="AH800" s="276"/>
    </row>
    <row r="801" spans="4:34" outlineLevel="1">
      <c r="D801" s="83" t="str">
        <f>'Line Items'!D339</f>
        <v>Class 455</v>
      </c>
      <c r="E801" s="84"/>
      <c r="F801" s="150" t="str">
        <f t="shared" si="78"/>
        <v>£000</v>
      </c>
      <c r="G801" s="85">
        <f t="shared" si="74"/>
        <v>0</v>
      </c>
      <c r="H801" s="85">
        <f t="shared" si="74"/>
        <v>0</v>
      </c>
      <c r="I801" s="85">
        <f t="shared" si="74"/>
        <v>0</v>
      </c>
      <c r="J801" s="85">
        <f t="shared" si="74"/>
        <v>0</v>
      </c>
      <c r="K801" s="85">
        <f t="shared" si="74"/>
        <v>0</v>
      </c>
      <c r="L801" s="85">
        <f t="shared" si="74"/>
        <v>0</v>
      </c>
      <c r="M801" s="85">
        <f t="shared" si="74"/>
        <v>0</v>
      </c>
      <c r="N801" s="85">
        <f t="shared" si="74"/>
        <v>0</v>
      </c>
      <c r="O801" s="85">
        <f t="shared" si="74"/>
        <v>0</v>
      </c>
      <c r="P801" s="85">
        <f t="shared" si="74"/>
        <v>0</v>
      </c>
      <c r="Q801" s="85">
        <f t="shared" si="74"/>
        <v>0</v>
      </c>
      <c r="R801" s="85">
        <f t="shared" si="74"/>
        <v>0</v>
      </c>
      <c r="S801" s="85">
        <f t="shared" si="74"/>
        <v>0</v>
      </c>
      <c r="T801" s="85">
        <f t="shared" si="74"/>
        <v>0</v>
      </c>
      <c r="U801" s="85">
        <f t="shared" si="74"/>
        <v>0</v>
      </c>
      <c r="V801" s="85">
        <f t="shared" si="74"/>
        <v>0</v>
      </c>
      <c r="W801" s="85">
        <f t="shared" si="74"/>
        <v>0</v>
      </c>
      <c r="X801" s="85">
        <f t="shared" si="74"/>
        <v>0</v>
      </c>
      <c r="Y801" s="85">
        <f t="shared" si="74"/>
        <v>0</v>
      </c>
      <c r="Z801" s="274">
        <f t="shared" si="74"/>
        <v>0</v>
      </c>
      <c r="AA801" s="85"/>
      <c r="AB801" s="275">
        <f t="shared" si="75"/>
        <v>0</v>
      </c>
      <c r="AC801" s="85"/>
      <c r="AD801" s="275">
        <f t="shared" si="76"/>
        <v>0</v>
      </c>
      <c r="AE801" s="85"/>
      <c r="AF801" s="275">
        <f t="shared" si="77"/>
        <v>0</v>
      </c>
      <c r="AH801" s="276"/>
    </row>
    <row r="802" spans="4:34" outlineLevel="1">
      <c r="D802" s="83" t="str">
        <f>'Line Items'!D340</f>
        <v>Class 158</v>
      </c>
      <c r="E802" s="84"/>
      <c r="F802" s="150" t="str">
        <f t="shared" si="78"/>
        <v>£000</v>
      </c>
      <c r="G802" s="85">
        <f t="shared" si="74"/>
        <v>0</v>
      </c>
      <c r="H802" s="85">
        <f t="shared" si="74"/>
        <v>0</v>
      </c>
      <c r="I802" s="85">
        <f t="shared" si="74"/>
        <v>0</v>
      </c>
      <c r="J802" s="85">
        <f t="shared" si="74"/>
        <v>0</v>
      </c>
      <c r="K802" s="85">
        <f t="shared" si="74"/>
        <v>0</v>
      </c>
      <c r="L802" s="85">
        <f t="shared" si="74"/>
        <v>0</v>
      </c>
      <c r="M802" s="85">
        <f t="shared" si="74"/>
        <v>0</v>
      </c>
      <c r="N802" s="85">
        <f t="shared" si="74"/>
        <v>0</v>
      </c>
      <c r="O802" s="85">
        <f t="shared" si="74"/>
        <v>0</v>
      </c>
      <c r="P802" s="85">
        <f t="shared" si="74"/>
        <v>0</v>
      </c>
      <c r="Q802" s="85">
        <f t="shared" si="74"/>
        <v>0</v>
      </c>
      <c r="R802" s="85">
        <f t="shared" si="74"/>
        <v>0</v>
      </c>
      <c r="S802" s="85">
        <f t="shared" si="74"/>
        <v>0</v>
      </c>
      <c r="T802" s="85">
        <f t="shared" si="74"/>
        <v>0</v>
      </c>
      <c r="U802" s="85">
        <f t="shared" si="74"/>
        <v>0</v>
      </c>
      <c r="V802" s="85">
        <f t="shared" si="74"/>
        <v>0</v>
      </c>
      <c r="W802" s="85">
        <f t="shared" si="74"/>
        <v>0</v>
      </c>
      <c r="X802" s="85">
        <f t="shared" si="74"/>
        <v>0</v>
      </c>
      <c r="Y802" s="85">
        <f t="shared" si="74"/>
        <v>0</v>
      </c>
      <c r="Z802" s="274">
        <f t="shared" si="74"/>
        <v>0</v>
      </c>
      <c r="AA802" s="85"/>
      <c r="AB802" s="275">
        <f t="shared" si="75"/>
        <v>0</v>
      </c>
      <c r="AC802" s="85"/>
      <c r="AD802" s="275">
        <f t="shared" si="76"/>
        <v>0</v>
      </c>
      <c r="AE802" s="85"/>
      <c r="AF802" s="275">
        <f t="shared" si="77"/>
        <v>0</v>
      </c>
      <c r="AH802" s="276"/>
    </row>
    <row r="803" spans="4:34" outlineLevel="1">
      <c r="D803" s="83" t="str">
        <f>'Line Items'!D341</f>
        <v>Class 159/0</v>
      </c>
      <c r="E803" s="84"/>
      <c r="F803" s="150" t="str">
        <f t="shared" si="78"/>
        <v>£000</v>
      </c>
      <c r="G803" s="85">
        <f t="shared" si="74"/>
        <v>0</v>
      </c>
      <c r="H803" s="85">
        <f t="shared" si="74"/>
        <v>0</v>
      </c>
      <c r="I803" s="85">
        <f t="shared" si="74"/>
        <v>0</v>
      </c>
      <c r="J803" s="85">
        <f t="shared" si="74"/>
        <v>0</v>
      </c>
      <c r="K803" s="85">
        <f t="shared" si="74"/>
        <v>0</v>
      </c>
      <c r="L803" s="85">
        <f t="shared" si="74"/>
        <v>0</v>
      </c>
      <c r="M803" s="85">
        <f t="shared" si="74"/>
        <v>0</v>
      </c>
      <c r="N803" s="85">
        <f t="shared" si="74"/>
        <v>0</v>
      </c>
      <c r="O803" s="85">
        <f t="shared" si="74"/>
        <v>0</v>
      </c>
      <c r="P803" s="85">
        <f t="shared" si="74"/>
        <v>0</v>
      </c>
      <c r="Q803" s="85">
        <f t="shared" si="74"/>
        <v>0</v>
      </c>
      <c r="R803" s="85">
        <f t="shared" si="74"/>
        <v>0</v>
      </c>
      <c r="S803" s="85">
        <f t="shared" si="74"/>
        <v>0</v>
      </c>
      <c r="T803" s="85">
        <f t="shared" si="74"/>
        <v>0</v>
      </c>
      <c r="U803" s="85">
        <f t="shared" si="74"/>
        <v>0</v>
      </c>
      <c r="V803" s="85">
        <f t="shared" si="74"/>
        <v>0</v>
      </c>
      <c r="W803" s="85">
        <f t="shared" si="74"/>
        <v>0</v>
      </c>
      <c r="X803" s="85">
        <f t="shared" si="74"/>
        <v>0</v>
      </c>
      <c r="Y803" s="85">
        <f t="shared" si="74"/>
        <v>0</v>
      </c>
      <c r="Z803" s="274">
        <f t="shared" si="74"/>
        <v>0</v>
      </c>
      <c r="AA803" s="85"/>
      <c r="AB803" s="275">
        <f t="shared" si="75"/>
        <v>0</v>
      </c>
      <c r="AC803" s="85"/>
      <c r="AD803" s="275">
        <f t="shared" si="76"/>
        <v>0</v>
      </c>
      <c r="AE803" s="85"/>
      <c r="AF803" s="275">
        <f t="shared" si="77"/>
        <v>0</v>
      </c>
      <c r="AH803" s="276"/>
    </row>
    <row r="804" spans="4:34" outlineLevel="1">
      <c r="D804" s="83" t="str">
        <f>'Line Items'!D342</f>
        <v>Class 159/1</v>
      </c>
      <c r="E804" s="84"/>
      <c r="F804" s="150" t="str">
        <f t="shared" si="78"/>
        <v>£000</v>
      </c>
      <c r="G804" s="85">
        <f t="shared" si="74"/>
        <v>0</v>
      </c>
      <c r="H804" s="85">
        <f t="shared" si="74"/>
        <v>0</v>
      </c>
      <c r="I804" s="85">
        <f t="shared" si="74"/>
        <v>0</v>
      </c>
      <c r="J804" s="85">
        <f t="shared" si="74"/>
        <v>0</v>
      </c>
      <c r="K804" s="85">
        <f t="shared" si="74"/>
        <v>0</v>
      </c>
      <c r="L804" s="85">
        <f t="shared" si="74"/>
        <v>0</v>
      </c>
      <c r="M804" s="85">
        <f t="shared" si="74"/>
        <v>0</v>
      </c>
      <c r="N804" s="85">
        <f t="shared" si="74"/>
        <v>0</v>
      </c>
      <c r="O804" s="85">
        <f t="shared" si="74"/>
        <v>0</v>
      </c>
      <c r="P804" s="85">
        <f t="shared" si="74"/>
        <v>0</v>
      </c>
      <c r="Q804" s="85">
        <f t="shared" si="74"/>
        <v>0</v>
      </c>
      <c r="R804" s="85">
        <f t="shared" si="74"/>
        <v>0</v>
      </c>
      <c r="S804" s="85">
        <f t="shared" si="74"/>
        <v>0</v>
      </c>
      <c r="T804" s="85">
        <f t="shared" si="74"/>
        <v>0</v>
      </c>
      <c r="U804" s="85">
        <f t="shared" si="74"/>
        <v>0</v>
      </c>
      <c r="V804" s="85">
        <f t="shared" si="74"/>
        <v>0</v>
      </c>
      <c r="W804" s="85">
        <f t="shared" si="74"/>
        <v>0</v>
      </c>
      <c r="X804" s="85">
        <f t="shared" si="74"/>
        <v>0</v>
      </c>
      <c r="Y804" s="85">
        <f t="shared" si="74"/>
        <v>0</v>
      </c>
      <c r="Z804" s="274">
        <f t="shared" si="74"/>
        <v>0</v>
      </c>
      <c r="AA804" s="85"/>
      <c r="AB804" s="275">
        <f t="shared" si="75"/>
        <v>0</v>
      </c>
      <c r="AC804" s="85"/>
      <c r="AD804" s="275">
        <f t="shared" si="76"/>
        <v>0</v>
      </c>
      <c r="AE804" s="85"/>
      <c r="AF804" s="275">
        <f t="shared" si="77"/>
        <v>0</v>
      </c>
      <c r="AH804" s="276"/>
    </row>
    <row r="805" spans="4:34" outlineLevel="1">
      <c r="D805" s="83" t="str">
        <f>'Line Items'!D343</f>
        <v>Class 458</v>
      </c>
      <c r="E805" s="84"/>
      <c r="F805" s="150" t="str">
        <f t="shared" si="78"/>
        <v>£000</v>
      </c>
      <c r="G805" s="85">
        <f t="shared" si="74"/>
        <v>0</v>
      </c>
      <c r="H805" s="85">
        <f t="shared" si="74"/>
        <v>0</v>
      </c>
      <c r="I805" s="85">
        <f t="shared" si="74"/>
        <v>0</v>
      </c>
      <c r="J805" s="85">
        <f t="shared" si="74"/>
        <v>0</v>
      </c>
      <c r="K805" s="85">
        <f t="shared" si="74"/>
        <v>0</v>
      </c>
      <c r="L805" s="85">
        <f t="shared" si="74"/>
        <v>0</v>
      </c>
      <c r="M805" s="85">
        <f t="shared" si="74"/>
        <v>0</v>
      </c>
      <c r="N805" s="85">
        <f t="shared" si="74"/>
        <v>0</v>
      </c>
      <c r="O805" s="85">
        <f t="shared" si="74"/>
        <v>0</v>
      </c>
      <c r="P805" s="85">
        <f t="shared" si="74"/>
        <v>0</v>
      </c>
      <c r="Q805" s="85">
        <f t="shared" si="74"/>
        <v>0</v>
      </c>
      <c r="R805" s="85">
        <f t="shared" si="74"/>
        <v>0</v>
      </c>
      <c r="S805" s="85">
        <f t="shared" si="74"/>
        <v>0</v>
      </c>
      <c r="T805" s="85">
        <f t="shared" si="74"/>
        <v>0</v>
      </c>
      <c r="U805" s="85">
        <f t="shared" si="74"/>
        <v>0</v>
      </c>
      <c r="V805" s="85">
        <f t="shared" si="74"/>
        <v>0</v>
      </c>
      <c r="W805" s="85">
        <f t="shared" si="74"/>
        <v>0</v>
      </c>
      <c r="X805" s="85">
        <f t="shared" si="74"/>
        <v>0</v>
      </c>
      <c r="Y805" s="85">
        <f t="shared" si="74"/>
        <v>0</v>
      </c>
      <c r="Z805" s="274">
        <f t="shared" si="74"/>
        <v>0</v>
      </c>
      <c r="AA805" s="85"/>
      <c r="AB805" s="275">
        <f t="shared" si="75"/>
        <v>0</v>
      </c>
      <c r="AC805" s="85"/>
      <c r="AD805" s="275">
        <f t="shared" si="76"/>
        <v>0</v>
      </c>
      <c r="AE805" s="85"/>
      <c r="AF805" s="275">
        <f t="shared" si="77"/>
        <v>0</v>
      </c>
      <c r="AH805" s="276"/>
    </row>
    <row r="806" spans="4:34" outlineLevel="1">
      <c r="D806" s="83" t="str">
        <f>'Line Items'!D344</f>
        <v>Class 456</v>
      </c>
      <c r="E806" s="84"/>
      <c r="F806" s="150" t="str">
        <f t="shared" si="78"/>
        <v>£000</v>
      </c>
      <c r="G806" s="85">
        <f t="shared" si="74"/>
        <v>0</v>
      </c>
      <c r="H806" s="85">
        <f t="shared" si="74"/>
        <v>0</v>
      </c>
      <c r="I806" s="85">
        <f t="shared" si="74"/>
        <v>0</v>
      </c>
      <c r="J806" s="85">
        <f t="shared" si="74"/>
        <v>0</v>
      </c>
      <c r="K806" s="85">
        <f t="shared" si="74"/>
        <v>0</v>
      </c>
      <c r="L806" s="85">
        <f t="shared" si="74"/>
        <v>0</v>
      </c>
      <c r="M806" s="85">
        <f t="shared" si="74"/>
        <v>0</v>
      </c>
      <c r="N806" s="85">
        <f t="shared" si="74"/>
        <v>0</v>
      </c>
      <c r="O806" s="85">
        <f t="shared" si="74"/>
        <v>0</v>
      </c>
      <c r="P806" s="85">
        <f t="shared" si="74"/>
        <v>0</v>
      </c>
      <c r="Q806" s="85">
        <f t="shared" si="74"/>
        <v>0</v>
      </c>
      <c r="R806" s="85">
        <f t="shared" si="74"/>
        <v>0</v>
      </c>
      <c r="S806" s="85">
        <f t="shared" si="74"/>
        <v>0</v>
      </c>
      <c r="T806" s="85">
        <f t="shared" si="74"/>
        <v>0</v>
      </c>
      <c r="U806" s="85">
        <f t="shared" si="74"/>
        <v>0</v>
      </c>
      <c r="V806" s="85">
        <f t="shared" si="74"/>
        <v>0</v>
      </c>
      <c r="W806" s="85">
        <f t="shared" si="74"/>
        <v>0</v>
      </c>
      <c r="X806" s="85">
        <f t="shared" si="74"/>
        <v>0</v>
      </c>
      <c r="Y806" s="85">
        <f t="shared" si="74"/>
        <v>0</v>
      </c>
      <c r="Z806" s="274">
        <f t="shared" si="74"/>
        <v>0</v>
      </c>
      <c r="AA806" s="85"/>
      <c r="AB806" s="275">
        <f t="shared" si="75"/>
        <v>0</v>
      </c>
      <c r="AC806" s="85"/>
      <c r="AD806" s="275">
        <f t="shared" si="76"/>
        <v>0</v>
      </c>
      <c r="AE806" s="85"/>
      <c r="AF806" s="275">
        <f t="shared" si="77"/>
        <v>0</v>
      </c>
      <c r="AH806" s="276"/>
    </row>
    <row r="807" spans="4:34" outlineLevel="1">
      <c r="D807" s="83" t="str">
        <f>'Line Items'!D345</f>
        <v>Class 458/5</v>
      </c>
      <c r="E807" s="84"/>
      <c r="F807" s="150" t="str">
        <f t="shared" si="78"/>
        <v>£000</v>
      </c>
      <c r="G807" s="85">
        <f t="shared" si="74"/>
        <v>0</v>
      </c>
      <c r="H807" s="85">
        <f t="shared" si="74"/>
        <v>0</v>
      </c>
      <c r="I807" s="85">
        <f t="shared" si="74"/>
        <v>0</v>
      </c>
      <c r="J807" s="85">
        <f t="shared" si="74"/>
        <v>0</v>
      </c>
      <c r="K807" s="85">
        <f t="shared" si="74"/>
        <v>0</v>
      </c>
      <c r="L807" s="85">
        <f t="shared" si="74"/>
        <v>0</v>
      </c>
      <c r="M807" s="85">
        <f t="shared" si="74"/>
        <v>0</v>
      </c>
      <c r="N807" s="85">
        <f t="shared" si="74"/>
        <v>0</v>
      </c>
      <c r="O807" s="85">
        <f t="shared" si="74"/>
        <v>0</v>
      </c>
      <c r="P807" s="85">
        <f t="shared" si="74"/>
        <v>0</v>
      </c>
      <c r="Q807" s="85">
        <f t="shared" si="74"/>
        <v>0</v>
      </c>
      <c r="R807" s="85">
        <f t="shared" si="74"/>
        <v>0</v>
      </c>
      <c r="S807" s="85">
        <f t="shared" si="74"/>
        <v>0</v>
      </c>
      <c r="T807" s="85">
        <f t="shared" si="74"/>
        <v>0</v>
      </c>
      <c r="U807" s="85">
        <f t="shared" si="74"/>
        <v>0</v>
      </c>
      <c r="V807" s="85">
        <f t="shared" si="74"/>
        <v>0</v>
      </c>
      <c r="W807" s="85">
        <f t="shared" si="74"/>
        <v>0</v>
      </c>
      <c r="X807" s="85">
        <f t="shared" si="74"/>
        <v>0</v>
      </c>
      <c r="Y807" s="85">
        <f t="shared" si="74"/>
        <v>0</v>
      </c>
      <c r="Z807" s="274">
        <f t="shared" si="74"/>
        <v>0</v>
      </c>
      <c r="AA807" s="85"/>
      <c r="AB807" s="275">
        <f t="shared" si="75"/>
        <v>0</v>
      </c>
      <c r="AC807" s="85"/>
      <c r="AD807" s="275">
        <f t="shared" si="76"/>
        <v>0</v>
      </c>
      <c r="AE807" s="85"/>
      <c r="AF807" s="275">
        <f t="shared" si="77"/>
        <v>0</v>
      </c>
      <c r="AH807" s="276"/>
    </row>
    <row r="808" spans="4:34" outlineLevel="1">
      <c r="D808" s="83" t="str">
        <f>'Line Items'!D346</f>
        <v>Class 707</v>
      </c>
      <c r="E808" s="84"/>
      <c r="F808" s="150" t="str">
        <f t="shared" si="78"/>
        <v>£000</v>
      </c>
      <c r="G808" s="85">
        <f t="shared" si="74"/>
        <v>0</v>
      </c>
      <c r="H808" s="85">
        <f t="shared" si="74"/>
        <v>0</v>
      </c>
      <c r="I808" s="85">
        <f t="shared" si="74"/>
        <v>0</v>
      </c>
      <c r="J808" s="85">
        <f t="shared" si="74"/>
        <v>0</v>
      </c>
      <c r="K808" s="85">
        <f t="shared" si="74"/>
        <v>0</v>
      </c>
      <c r="L808" s="85">
        <f t="shared" si="74"/>
        <v>0</v>
      </c>
      <c r="M808" s="85">
        <f t="shared" si="74"/>
        <v>0</v>
      </c>
      <c r="N808" s="85">
        <f t="shared" si="74"/>
        <v>0</v>
      </c>
      <c r="O808" s="85">
        <f t="shared" si="74"/>
        <v>0</v>
      </c>
      <c r="P808" s="85">
        <f t="shared" si="74"/>
        <v>0</v>
      </c>
      <c r="Q808" s="85">
        <f t="shared" si="74"/>
        <v>0</v>
      </c>
      <c r="R808" s="85">
        <f t="shared" si="74"/>
        <v>0</v>
      </c>
      <c r="S808" s="85">
        <f t="shared" si="74"/>
        <v>0</v>
      </c>
      <c r="T808" s="85">
        <f t="shared" si="74"/>
        <v>0</v>
      </c>
      <c r="U808" s="85">
        <f t="shared" si="74"/>
        <v>0</v>
      </c>
      <c r="V808" s="85">
        <f t="shared" si="74"/>
        <v>0</v>
      </c>
      <c r="W808" s="85">
        <f t="shared" si="74"/>
        <v>0</v>
      </c>
      <c r="X808" s="85">
        <f t="shared" si="74"/>
        <v>0</v>
      </c>
      <c r="Y808" s="85">
        <f t="shared" si="74"/>
        <v>0</v>
      </c>
      <c r="Z808" s="274">
        <f t="shared" si="74"/>
        <v>0</v>
      </c>
      <c r="AA808" s="85"/>
      <c r="AB808" s="275">
        <f t="shared" si="75"/>
        <v>0</v>
      </c>
      <c r="AC808" s="85"/>
      <c r="AD808" s="275">
        <f t="shared" si="76"/>
        <v>0</v>
      </c>
      <c r="AE808" s="85"/>
      <c r="AF808" s="275">
        <f t="shared" si="77"/>
        <v>0</v>
      </c>
      <c r="AH808" s="276"/>
    </row>
    <row r="809" spans="4:34" outlineLevel="1">
      <c r="D809" s="83" t="str">
        <f>'Line Items'!D347</f>
        <v>[Rolling Stock Line 11]</v>
      </c>
      <c r="E809" s="84"/>
      <c r="F809" s="150" t="str">
        <f t="shared" si="78"/>
        <v>£000</v>
      </c>
      <c r="G809" s="85">
        <f t="shared" si="74"/>
        <v>0</v>
      </c>
      <c r="H809" s="85">
        <f t="shared" si="74"/>
        <v>0</v>
      </c>
      <c r="I809" s="85">
        <f t="shared" si="74"/>
        <v>0</v>
      </c>
      <c r="J809" s="85">
        <f t="shared" si="74"/>
        <v>0</v>
      </c>
      <c r="K809" s="85">
        <f t="shared" si="74"/>
        <v>0</v>
      </c>
      <c r="L809" s="85">
        <f t="shared" si="74"/>
        <v>0</v>
      </c>
      <c r="M809" s="85">
        <f t="shared" si="74"/>
        <v>0</v>
      </c>
      <c r="N809" s="85">
        <f t="shared" si="74"/>
        <v>0</v>
      </c>
      <c r="O809" s="85">
        <f t="shared" si="74"/>
        <v>0</v>
      </c>
      <c r="P809" s="85">
        <f t="shared" si="74"/>
        <v>0</v>
      </c>
      <c r="Q809" s="85">
        <f t="shared" si="74"/>
        <v>0</v>
      </c>
      <c r="R809" s="85">
        <f t="shared" si="74"/>
        <v>0</v>
      </c>
      <c r="S809" s="85">
        <f t="shared" si="74"/>
        <v>0</v>
      </c>
      <c r="T809" s="85">
        <f t="shared" si="74"/>
        <v>0</v>
      </c>
      <c r="U809" s="85">
        <f t="shared" si="74"/>
        <v>0</v>
      </c>
      <c r="V809" s="85">
        <f t="shared" si="74"/>
        <v>0</v>
      </c>
      <c r="W809" s="85">
        <f t="shared" si="74"/>
        <v>0</v>
      </c>
      <c r="X809" s="85">
        <f t="shared" si="74"/>
        <v>0</v>
      </c>
      <c r="Y809" s="85">
        <f t="shared" si="74"/>
        <v>0</v>
      </c>
      <c r="Z809" s="274">
        <f t="shared" si="74"/>
        <v>0</v>
      </c>
      <c r="AA809" s="85"/>
      <c r="AB809" s="275">
        <f t="shared" si="75"/>
        <v>0</v>
      </c>
      <c r="AC809" s="85"/>
      <c r="AD809" s="275">
        <f t="shared" si="76"/>
        <v>0</v>
      </c>
      <c r="AE809" s="85"/>
      <c r="AF809" s="275">
        <f t="shared" si="77"/>
        <v>0</v>
      </c>
      <c r="AH809" s="276"/>
    </row>
    <row r="810" spans="4:34" outlineLevel="1">
      <c r="D810" s="83" t="str">
        <f>'Line Items'!D348</f>
        <v>[Rolling Stock Line 12]</v>
      </c>
      <c r="E810" s="84"/>
      <c r="F810" s="150" t="str">
        <f t="shared" si="78"/>
        <v>£000</v>
      </c>
      <c r="G810" s="85">
        <f t="shared" si="74"/>
        <v>0</v>
      </c>
      <c r="H810" s="85">
        <f t="shared" si="74"/>
        <v>0</v>
      </c>
      <c r="I810" s="85">
        <f t="shared" si="74"/>
        <v>0</v>
      </c>
      <c r="J810" s="85">
        <f t="shared" si="74"/>
        <v>0</v>
      </c>
      <c r="K810" s="85">
        <f t="shared" si="74"/>
        <v>0</v>
      </c>
      <c r="L810" s="85">
        <f t="shared" si="74"/>
        <v>0</v>
      </c>
      <c r="M810" s="85">
        <f t="shared" si="74"/>
        <v>0</v>
      </c>
      <c r="N810" s="85">
        <f t="shared" si="74"/>
        <v>0</v>
      </c>
      <c r="O810" s="85">
        <f t="shared" si="74"/>
        <v>0</v>
      </c>
      <c r="P810" s="85">
        <f t="shared" si="74"/>
        <v>0</v>
      </c>
      <c r="Q810" s="85">
        <f t="shared" si="74"/>
        <v>0</v>
      </c>
      <c r="R810" s="85">
        <f t="shared" si="74"/>
        <v>0</v>
      </c>
      <c r="S810" s="85">
        <f t="shared" si="74"/>
        <v>0</v>
      </c>
      <c r="T810" s="85">
        <f t="shared" si="74"/>
        <v>0</v>
      </c>
      <c r="U810" s="85">
        <f t="shared" si="74"/>
        <v>0</v>
      </c>
      <c r="V810" s="85">
        <f t="shared" si="74"/>
        <v>0</v>
      </c>
      <c r="W810" s="85">
        <f t="shared" si="74"/>
        <v>0</v>
      </c>
      <c r="X810" s="85">
        <f t="shared" si="74"/>
        <v>0</v>
      </c>
      <c r="Y810" s="85">
        <f t="shared" si="74"/>
        <v>0</v>
      </c>
      <c r="Z810" s="274">
        <f t="shared" si="74"/>
        <v>0</v>
      </c>
      <c r="AA810" s="85"/>
      <c r="AB810" s="275">
        <f t="shared" si="75"/>
        <v>0</v>
      </c>
      <c r="AC810" s="85"/>
      <c r="AD810" s="275">
        <f t="shared" si="76"/>
        <v>0</v>
      </c>
      <c r="AE810" s="85"/>
      <c r="AF810" s="275">
        <f t="shared" si="77"/>
        <v>0</v>
      </c>
      <c r="AH810" s="276"/>
    </row>
    <row r="811" spans="4:34" outlineLevel="1">
      <c r="D811" s="83" t="str">
        <f>'Line Items'!D349</f>
        <v>[Rolling Stock Line 13]</v>
      </c>
      <c r="E811" s="84"/>
      <c r="F811" s="150" t="str">
        <f t="shared" si="78"/>
        <v>£000</v>
      </c>
      <c r="G811" s="85">
        <f t="shared" si="74"/>
        <v>0</v>
      </c>
      <c r="H811" s="85">
        <f t="shared" si="74"/>
        <v>0</v>
      </c>
      <c r="I811" s="85">
        <f t="shared" si="74"/>
        <v>0</v>
      </c>
      <c r="J811" s="85">
        <f t="shared" si="74"/>
        <v>0</v>
      </c>
      <c r="K811" s="85">
        <f t="shared" si="74"/>
        <v>0</v>
      </c>
      <c r="L811" s="85">
        <f t="shared" si="74"/>
        <v>0</v>
      </c>
      <c r="M811" s="85">
        <f t="shared" si="74"/>
        <v>0</v>
      </c>
      <c r="N811" s="85">
        <f t="shared" si="74"/>
        <v>0</v>
      </c>
      <c r="O811" s="85">
        <f t="shared" si="74"/>
        <v>0</v>
      </c>
      <c r="P811" s="85">
        <f t="shared" si="74"/>
        <v>0</v>
      </c>
      <c r="Q811" s="85">
        <f t="shared" si="74"/>
        <v>0</v>
      </c>
      <c r="R811" s="85">
        <f t="shared" si="74"/>
        <v>0</v>
      </c>
      <c r="S811" s="85">
        <f t="shared" si="74"/>
        <v>0</v>
      </c>
      <c r="T811" s="85">
        <f t="shared" si="74"/>
        <v>0</v>
      </c>
      <c r="U811" s="85">
        <f t="shared" si="74"/>
        <v>0</v>
      </c>
      <c r="V811" s="85">
        <f t="shared" ref="V811:Z811" si="79">V30*V623</f>
        <v>0</v>
      </c>
      <c r="W811" s="85">
        <f t="shared" si="79"/>
        <v>0</v>
      </c>
      <c r="X811" s="85">
        <f t="shared" si="79"/>
        <v>0</v>
      </c>
      <c r="Y811" s="85">
        <f t="shared" si="79"/>
        <v>0</v>
      </c>
      <c r="Z811" s="274">
        <f t="shared" si="79"/>
        <v>0</v>
      </c>
      <c r="AA811" s="85"/>
      <c r="AB811" s="275">
        <f t="shared" si="75"/>
        <v>0</v>
      </c>
      <c r="AC811" s="85"/>
      <c r="AD811" s="275">
        <f t="shared" si="76"/>
        <v>0</v>
      </c>
      <c r="AE811" s="85"/>
      <c r="AF811" s="275">
        <f t="shared" si="77"/>
        <v>0</v>
      </c>
      <c r="AH811" s="276"/>
    </row>
    <row r="812" spans="4:34" outlineLevel="1">
      <c r="D812" s="83" t="str">
        <f>'Line Items'!D350</f>
        <v>[Rolling Stock Line 14]</v>
      </c>
      <c r="E812" s="84"/>
      <c r="F812" s="150" t="str">
        <f t="shared" si="78"/>
        <v>£000</v>
      </c>
      <c r="G812" s="85">
        <f t="shared" ref="G812:Z824" si="80">G31*G624</f>
        <v>0</v>
      </c>
      <c r="H812" s="85">
        <f t="shared" si="80"/>
        <v>0</v>
      </c>
      <c r="I812" s="85">
        <f t="shared" si="80"/>
        <v>0</v>
      </c>
      <c r="J812" s="85">
        <f t="shared" si="80"/>
        <v>0</v>
      </c>
      <c r="K812" s="85">
        <f t="shared" si="80"/>
        <v>0</v>
      </c>
      <c r="L812" s="85">
        <f t="shared" si="80"/>
        <v>0</v>
      </c>
      <c r="M812" s="85">
        <f t="shared" si="80"/>
        <v>0</v>
      </c>
      <c r="N812" s="85">
        <f t="shared" si="80"/>
        <v>0</v>
      </c>
      <c r="O812" s="85">
        <f t="shared" si="80"/>
        <v>0</v>
      </c>
      <c r="P812" s="85">
        <f t="shared" si="80"/>
        <v>0</v>
      </c>
      <c r="Q812" s="85">
        <f t="shared" si="80"/>
        <v>0</v>
      </c>
      <c r="R812" s="85">
        <f t="shared" si="80"/>
        <v>0</v>
      </c>
      <c r="S812" s="85">
        <f t="shared" si="80"/>
        <v>0</v>
      </c>
      <c r="T812" s="85">
        <f t="shared" si="80"/>
        <v>0</v>
      </c>
      <c r="U812" s="85">
        <f t="shared" si="80"/>
        <v>0</v>
      </c>
      <c r="V812" s="85">
        <f t="shared" si="80"/>
        <v>0</v>
      </c>
      <c r="W812" s="85">
        <f t="shared" si="80"/>
        <v>0</v>
      </c>
      <c r="X812" s="85">
        <f t="shared" si="80"/>
        <v>0</v>
      </c>
      <c r="Y812" s="85">
        <f t="shared" si="80"/>
        <v>0</v>
      </c>
      <c r="Z812" s="274">
        <f t="shared" si="80"/>
        <v>0</v>
      </c>
      <c r="AA812" s="85"/>
      <c r="AB812" s="275">
        <f t="shared" si="75"/>
        <v>0</v>
      </c>
      <c r="AC812" s="85"/>
      <c r="AD812" s="275">
        <f t="shared" si="76"/>
        <v>0</v>
      </c>
      <c r="AE812" s="85"/>
      <c r="AF812" s="275">
        <f t="shared" si="77"/>
        <v>0</v>
      </c>
      <c r="AH812" s="276"/>
    </row>
    <row r="813" spans="4:34" outlineLevel="1">
      <c r="D813" s="83" t="str">
        <f>'Line Items'!D351</f>
        <v>[Rolling Stock Line 15]</v>
      </c>
      <c r="E813" s="84"/>
      <c r="F813" s="150" t="str">
        <f t="shared" si="78"/>
        <v>£000</v>
      </c>
      <c r="G813" s="85">
        <f t="shared" si="80"/>
        <v>0</v>
      </c>
      <c r="H813" s="85">
        <f t="shared" si="80"/>
        <v>0</v>
      </c>
      <c r="I813" s="85">
        <f t="shared" si="80"/>
        <v>0</v>
      </c>
      <c r="J813" s="85">
        <f t="shared" si="80"/>
        <v>0</v>
      </c>
      <c r="K813" s="85">
        <f t="shared" si="80"/>
        <v>0</v>
      </c>
      <c r="L813" s="85">
        <f t="shared" si="80"/>
        <v>0</v>
      </c>
      <c r="M813" s="85">
        <f t="shared" si="80"/>
        <v>0</v>
      </c>
      <c r="N813" s="85">
        <f t="shared" si="80"/>
        <v>0</v>
      </c>
      <c r="O813" s="85">
        <f t="shared" si="80"/>
        <v>0</v>
      </c>
      <c r="P813" s="85">
        <f t="shared" si="80"/>
        <v>0</v>
      </c>
      <c r="Q813" s="85">
        <f t="shared" si="80"/>
        <v>0</v>
      </c>
      <c r="R813" s="85">
        <f t="shared" si="80"/>
        <v>0</v>
      </c>
      <c r="S813" s="85">
        <f t="shared" si="80"/>
        <v>0</v>
      </c>
      <c r="T813" s="85">
        <f t="shared" si="80"/>
        <v>0</v>
      </c>
      <c r="U813" s="85">
        <f t="shared" si="80"/>
        <v>0</v>
      </c>
      <c r="V813" s="85">
        <f t="shared" si="80"/>
        <v>0</v>
      </c>
      <c r="W813" s="85">
        <f t="shared" si="80"/>
        <v>0</v>
      </c>
      <c r="X813" s="85">
        <f t="shared" si="80"/>
        <v>0</v>
      </c>
      <c r="Y813" s="85">
        <f t="shared" si="80"/>
        <v>0</v>
      </c>
      <c r="Z813" s="274">
        <f t="shared" si="80"/>
        <v>0</v>
      </c>
      <c r="AA813" s="85"/>
      <c r="AB813" s="275">
        <f t="shared" si="75"/>
        <v>0</v>
      </c>
      <c r="AC813" s="85"/>
      <c r="AD813" s="275">
        <f t="shared" si="76"/>
        <v>0</v>
      </c>
      <c r="AE813" s="85"/>
      <c r="AF813" s="275">
        <f t="shared" si="77"/>
        <v>0</v>
      </c>
      <c r="AH813" s="276"/>
    </row>
    <row r="814" spans="4:34" outlineLevel="1">
      <c r="D814" s="83" t="str">
        <f>'Line Items'!D352</f>
        <v>[Rolling Stock Line 16]</v>
      </c>
      <c r="E814" s="84"/>
      <c r="F814" s="150" t="str">
        <f t="shared" si="78"/>
        <v>£000</v>
      </c>
      <c r="G814" s="85">
        <f t="shared" si="80"/>
        <v>0</v>
      </c>
      <c r="H814" s="85">
        <f t="shared" si="80"/>
        <v>0</v>
      </c>
      <c r="I814" s="85">
        <f t="shared" si="80"/>
        <v>0</v>
      </c>
      <c r="J814" s="85">
        <f t="shared" si="80"/>
        <v>0</v>
      </c>
      <c r="K814" s="85">
        <f t="shared" si="80"/>
        <v>0</v>
      </c>
      <c r="L814" s="85">
        <f t="shared" si="80"/>
        <v>0</v>
      </c>
      <c r="M814" s="85">
        <f t="shared" si="80"/>
        <v>0</v>
      </c>
      <c r="N814" s="85">
        <f t="shared" si="80"/>
        <v>0</v>
      </c>
      <c r="O814" s="85">
        <f t="shared" si="80"/>
        <v>0</v>
      </c>
      <c r="P814" s="85">
        <f t="shared" si="80"/>
        <v>0</v>
      </c>
      <c r="Q814" s="85">
        <f t="shared" si="80"/>
        <v>0</v>
      </c>
      <c r="R814" s="85">
        <f t="shared" si="80"/>
        <v>0</v>
      </c>
      <c r="S814" s="85">
        <f t="shared" si="80"/>
        <v>0</v>
      </c>
      <c r="T814" s="85">
        <f t="shared" si="80"/>
        <v>0</v>
      </c>
      <c r="U814" s="85">
        <f t="shared" si="80"/>
        <v>0</v>
      </c>
      <c r="V814" s="85">
        <f t="shared" si="80"/>
        <v>0</v>
      </c>
      <c r="W814" s="85">
        <f t="shared" si="80"/>
        <v>0</v>
      </c>
      <c r="X814" s="85">
        <f t="shared" si="80"/>
        <v>0</v>
      </c>
      <c r="Y814" s="85">
        <f t="shared" si="80"/>
        <v>0</v>
      </c>
      <c r="Z814" s="274">
        <f t="shared" si="80"/>
        <v>0</v>
      </c>
      <c r="AA814" s="85"/>
      <c r="AB814" s="275">
        <f t="shared" si="75"/>
        <v>0</v>
      </c>
      <c r="AC814" s="85"/>
      <c r="AD814" s="275">
        <f t="shared" si="76"/>
        <v>0</v>
      </c>
      <c r="AE814" s="85"/>
      <c r="AF814" s="275">
        <f t="shared" si="77"/>
        <v>0</v>
      </c>
      <c r="AH814" s="276"/>
    </row>
    <row r="815" spans="4:34" outlineLevel="1">
      <c r="D815" s="83" t="str">
        <f>'Line Items'!D353</f>
        <v>[Rolling Stock Line 17]</v>
      </c>
      <c r="E815" s="84"/>
      <c r="F815" s="150" t="str">
        <f t="shared" si="78"/>
        <v>£000</v>
      </c>
      <c r="G815" s="85">
        <f t="shared" si="80"/>
        <v>0</v>
      </c>
      <c r="H815" s="85">
        <f t="shared" si="80"/>
        <v>0</v>
      </c>
      <c r="I815" s="85">
        <f t="shared" si="80"/>
        <v>0</v>
      </c>
      <c r="J815" s="85">
        <f t="shared" si="80"/>
        <v>0</v>
      </c>
      <c r="K815" s="85">
        <f t="shared" si="80"/>
        <v>0</v>
      </c>
      <c r="L815" s="85">
        <f t="shared" si="80"/>
        <v>0</v>
      </c>
      <c r="M815" s="85">
        <f t="shared" si="80"/>
        <v>0</v>
      </c>
      <c r="N815" s="85">
        <f t="shared" si="80"/>
        <v>0</v>
      </c>
      <c r="O815" s="85">
        <f t="shared" si="80"/>
        <v>0</v>
      </c>
      <c r="P815" s="85">
        <f t="shared" si="80"/>
        <v>0</v>
      </c>
      <c r="Q815" s="85">
        <f t="shared" si="80"/>
        <v>0</v>
      </c>
      <c r="R815" s="85">
        <f t="shared" si="80"/>
        <v>0</v>
      </c>
      <c r="S815" s="85">
        <f t="shared" si="80"/>
        <v>0</v>
      </c>
      <c r="T815" s="85">
        <f t="shared" si="80"/>
        <v>0</v>
      </c>
      <c r="U815" s="85">
        <f t="shared" si="80"/>
        <v>0</v>
      </c>
      <c r="V815" s="85">
        <f t="shared" si="80"/>
        <v>0</v>
      </c>
      <c r="W815" s="85">
        <f t="shared" si="80"/>
        <v>0</v>
      </c>
      <c r="X815" s="85">
        <f t="shared" si="80"/>
        <v>0</v>
      </c>
      <c r="Y815" s="85">
        <f t="shared" si="80"/>
        <v>0</v>
      </c>
      <c r="Z815" s="274">
        <f t="shared" si="80"/>
        <v>0</v>
      </c>
      <c r="AA815" s="85"/>
      <c r="AB815" s="275">
        <f t="shared" si="75"/>
        <v>0</v>
      </c>
      <c r="AC815" s="85"/>
      <c r="AD815" s="275">
        <f t="shared" si="76"/>
        <v>0</v>
      </c>
      <c r="AE815" s="85"/>
      <c r="AF815" s="275">
        <f t="shared" si="77"/>
        <v>0</v>
      </c>
      <c r="AH815" s="276"/>
    </row>
    <row r="816" spans="4:34" outlineLevel="1">
      <c r="D816" s="83" t="str">
        <f>'Line Items'!D354</f>
        <v>[Rolling Stock Line 18]</v>
      </c>
      <c r="E816" s="84"/>
      <c r="F816" s="150" t="str">
        <f t="shared" si="78"/>
        <v>£000</v>
      </c>
      <c r="G816" s="85">
        <f t="shared" si="80"/>
        <v>0</v>
      </c>
      <c r="H816" s="85">
        <f t="shared" si="80"/>
        <v>0</v>
      </c>
      <c r="I816" s="85">
        <f t="shared" si="80"/>
        <v>0</v>
      </c>
      <c r="J816" s="85">
        <f t="shared" si="80"/>
        <v>0</v>
      </c>
      <c r="K816" s="85">
        <f t="shared" si="80"/>
        <v>0</v>
      </c>
      <c r="L816" s="85">
        <f t="shared" si="80"/>
        <v>0</v>
      </c>
      <c r="M816" s="85">
        <f t="shared" si="80"/>
        <v>0</v>
      </c>
      <c r="N816" s="85">
        <f t="shared" si="80"/>
        <v>0</v>
      </c>
      <c r="O816" s="85">
        <f t="shared" si="80"/>
        <v>0</v>
      </c>
      <c r="P816" s="85">
        <f t="shared" si="80"/>
        <v>0</v>
      </c>
      <c r="Q816" s="85">
        <f t="shared" si="80"/>
        <v>0</v>
      </c>
      <c r="R816" s="85">
        <f t="shared" si="80"/>
        <v>0</v>
      </c>
      <c r="S816" s="85">
        <f t="shared" si="80"/>
        <v>0</v>
      </c>
      <c r="T816" s="85">
        <f t="shared" si="80"/>
        <v>0</v>
      </c>
      <c r="U816" s="85">
        <f t="shared" si="80"/>
        <v>0</v>
      </c>
      <c r="V816" s="85">
        <f t="shared" si="80"/>
        <v>0</v>
      </c>
      <c r="W816" s="85">
        <f t="shared" si="80"/>
        <v>0</v>
      </c>
      <c r="X816" s="85">
        <f t="shared" si="80"/>
        <v>0</v>
      </c>
      <c r="Y816" s="85">
        <f t="shared" si="80"/>
        <v>0</v>
      </c>
      <c r="Z816" s="274">
        <f t="shared" si="80"/>
        <v>0</v>
      </c>
      <c r="AA816" s="85"/>
      <c r="AB816" s="275">
        <f t="shared" si="75"/>
        <v>0</v>
      </c>
      <c r="AC816" s="85"/>
      <c r="AD816" s="275">
        <f t="shared" si="76"/>
        <v>0</v>
      </c>
      <c r="AE816" s="85"/>
      <c r="AF816" s="275">
        <f t="shared" si="77"/>
        <v>0</v>
      </c>
      <c r="AH816" s="276"/>
    </row>
    <row r="817" spans="4:34" outlineLevel="1">
      <c r="D817" s="83" t="str">
        <f>'Line Items'!D355</f>
        <v>[Rolling Stock Line 19]</v>
      </c>
      <c r="E817" s="84"/>
      <c r="F817" s="150" t="str">
        <f t="shared" si="78"/>
        <v>£000</v>
      </c>
      <c r="G817" s="85">
        <f t="shared" si="80"/>
        <v>0</v>
      </c>
      <c r="H817" s="85">
        <f t="shared" si="80"/>
        <v>0</v>
      </c>
      <c r="I817" s="85">
        <f t="shared" si="80"/>
        <v>0</v>
      </c>
      <c r="J817" s="85">
        <f t="shared" si="80"/>
        <v>0</v>
      </c>
      <c r="K817" s="85">
        <f t="shared" si="80"/>
        <v>0</v>
      </c>
      <c r="L817" s="85">
        <f t="shared" si="80"/>
        <v>0</v>
      </c>
      <c r="M817" s="85">
        <f t="shared" si="80"/>
        <v>0</v>
      </c>
      <c r="N817" s="85">
        <f t="shared" si="80"/>
        <v>0</v>
      </c>
      <c r="O817" s="85">
        <f t="shared" si="80"/>
        <v>0</v>
      </c>
      <c r="P817" s="85">
        <f t="shared" si="80"/>
        <v>0</v>
      </c>
      <c r="Q817" s="85">
        <f t="shared" si="80"/>
        <v>0</v>
      </c>
      <c r="R817" s="85">
        <f t="shared" si="80"/>
        <v>0</v>
      </c>
      <c r="S817" s="85">
        <f t="shared" si="80"/>
        <v>0</v>
      </c>
      <c r="T817" s="85">
        <f t="shared" si="80"/>
        <v>0</v>
      </c>
      <c r="U817" s="85">
        <f t="shared" si="80"/>
        <v>0</v>
      </c>
      <c r="V817" s="85">
        <f t="shared" si="80"/>
        <v>0</v>
      </c>
      <c r="W817" s="85">
        <f t="shared" si="80"/>
        <v>0</v>
      </c>
      <c r="X817" s="85">
        <f t="shared" si="80"/>
        <v>0</v>
      </c>
      <c r="Y817" s="85">
        <f t="shared" si="80"/>
        <v>0</v>
      </c>
      <c r="Z817" s="274">
        <f t="shared" si="80"/>
        <v>0</v>
      </c>
      <c r="AA817" s="85"/>
      <c r="AB817" s="275">
        <f t="shared" si="75"/>
        <v>0</v>
      </c>
      <c r="AC817" s="85"/>
      <c r="AD817" s="275">
        <f t="shared" si="76"/>
        <v>0</v>
      </c>
      <c r="AE817" s="85"/>
      <c r="AF817" s="275">
        <f t="shared" si="77"/>
        <v>0</v>
      </c>
      <c r="AH817" s="276"/>
    </row>
    <row r="818" spans="4:34" outlineLevel="1">
      <c r="D818" s="83" t="str">
        <f>'Line Items'!D356</f>
        <v>[Rolling Stock Line 20]</v>
      </c>
      <c r="E818" s="84"/>
      <c r="F818" s="150" t="str">
        <f t="shared" si="78"/>
        <v>£000</v>
      </c>
      <c r="G818" s="85">
        <f t="shared" si="80"/>
        <v>0</v>
      </c>
      <c r="H818" s="85">
        <f t="shared" si="80"/>
        <v>0</v>
      </c>
      <c r="I818" s="85">
        <f t="shared" si="80"/>
        <v>0</v>
      </c>
      <c r="J818" s="85">
        <f t="shared" si="80"/>
        <v>0</v>
      </c>
      <c r="K818" s="85">
        <f t="shared" si="80"/>
        <v>0</v>
      </c>
      <c r="L818" s="85">
        <f t="shared" si="80"/>
        <v>0</v>
      </c>
      <c r="M818" s="85">
        <f t="shared" si="80"/>
        <v>0</v>
      </c>
      <c r="N818" s="85">
        <f t="shared" si="80"/>
        <v>0</v>
      </c>
      <c r="O818" s="85">
        <f t="shared" si="80"/>
        <v>0</v>
      </c>
      <c r="P818" s="85">
        <f t="shared" si="80"/>
        <v>0</v>
      </c>
      <c r="Q818" s="85">
        <f t="shared" si="80"/>
        <v>0</v>
      </c>
      <c r="R818" s="85">
        <f t="shared" si="80"/>
        <v>0</v>
      </c>
      <c r="S818" s="85">
        <f t="shared" si="80"/>
        <v>0</v>
      </c>
      <c r="T818" s="85">
        <f t="shared" si="80"/>
        <v>0</v>
      </c>
      <c r="U818" s="85">
        <f t="shared" si="80"/>
        <v>0</v>
      </c>
      <c r="V818" s="85">
        <f t="shared" si="80"/>
        <v>0</v>
      </c>
      <c r="W818" s="85">
        <f t="shared" si="80"/>
        <v>0</v>
      </c>
      <c r="X818" s="85">
        <f t="shared" si="80"/>
        <v>0</v>
      </c>
      <c r="Y818" s="85">
        <f t="shared" si="80"/>
        <v>0</v>
      </c>
      <c r="Z818" s="274">
        <f t="shared" si="80"/>
        <v>0</v>
      </c>
      <c r="AA818" s="85"/>
      <c r="AB818" s="275">
        <f t="shared" si="75"/>
        <v>0</v>
      </c>
      <c r="AC818" s="85"/>
      <c r="AD818" s="275">
        <f t="shared" si="76"/>
        <v>0</v>
      </c>
      <c r="AE818" s="85"/>
      <c r="AF818" s="275">
        <f t="shared" si="77"/>
        <v>0</v>
      </c>
      <c r="AH818" s="276"/>
    </row>
    <row r="819" spans="4:34" outlineLevel="1">
      <c r="D819" s="83" t="str">
        <f>'Line Items'!D357</f>
        <v>[Rolling Stock Line 21]</v>
      </c>
      <c r="E819" s="84"/>
      <c r="F819" s="150" t="str">
        <f t="shared" si="78"/>
        <v>£000</v>
      </c>
      <c r="G819" s="85">
        <f t="shared" si="80"/>
        <v>0</v>
      </c>
      <c r="H819" s="85">
        <f t="shared" si="80"/>
        <v>0</v>
      </c>
      <c r="I819" s="85">
        <f t="shared" si="80"/>
        <v>0</v>
      </c>
      <c r="J819" s="85">
        <f t="shared" si="80"/>
        <v>0</v>
      </c>
      <c r="K819" s="85">
        <f t="shared" si="80"/>
        <v>0</v>
      </c>
      <c r="L819" s="85">
        <f t="shared" si="80"/>
        <v>0</v>
      </c>
      <c r="M819" s="85">
        <f t="shared" si="80"/>
        <v>0</v>
      </c>
      <c r="N819" s="85">
        <f t="shared" si="80"/>
        <v>0</v>
      </c>
      <c r="O819" s="85">
        <f t="shared" si="80"/>
        <v>0</v>
      </c>
      <c r="P819" s="85">
        <f t="shared" si="80"/>
        <v>0</v>
      </c>
      <c r="Q819" s="85">
        <f t="shared" si="80"/>
        <v>0</v>
      </c>
      <c r="R819" s="85">
        <f t="shared" si="80"/>
        <v>0</v>
      </c>
      <c r="S819" s="85">
        <f t="shared" si="80"/>
        <v>0</v>
      </c>
      <c r="T819" s="85">
        <f t="shared" si="80"/>
        <v>0</v>
      </c>
      <c r="U819" s="85">
        <f t="shared" si="80"/>
        <v>0</v>
      </c>
      <c r="V819" s="85">
        <f t="shared" si="80"/>
        <v>0</v>
      </c>
      <c r="W819" s="85">
        <f t="shared" si="80"/>
        <v>0</v>
      </c>
      <c r="X819" s="85">
        <f t="shared" si="80"/>
        <v>0</v>
      </c>
      <c r="Y819" s="85">
        <f t="shared" si="80"/>
        <v>0</v>
      </c>
      <c r="Z819" s="274">
        <f t="shared" si="80"/>
        <v>0</v>
      </c>
      <c r="AA819" s="85"/>
      <c r="AB819" s="275">
        <f t="shared" si="75"/>
        <v>0</v>
      </c>
      <c r="AC819" s="85"/>
      <c r="AD819" s="275">
        <f t="shared" si="76"/>
        <v>0</v>
      </c>
      <c r="AE819" s="85"/>
      <c r="AF819" s="275">
        <f t="shared" si="77"/>
        <v>0</v>
      </c>
      <c r="AH819" s="276"/>
    </row>
    <row r="820" spans="4:34" outlineLevel="1">
      <c r="D820" s="83" t="str">
        <f>'Line Items'!D358</f>
        <v>[Rolling Stock Line 22]</v>
      </c>
      <c r="E820" s="84"/>
      <c r="F820" s="150" t="str">
        <f t="shared" si="78"/>
        <v>£000</v>
      </c>
      <c r="G820" s="85">
        <f t="shared" si="80"/>
        <v>0</v>
      </c>
      <c r="H820" s="85">
        <f t="shared" si="80"/>
        <v>0</v>
      </c>
      <c r="I820" s="85">
        <f t="shared" si="80"/>
        <v>0</v>
      </c>
      <c r="J820" s="85">
        <f t="shared" si="80"/>
        <v>0</v>
      </c>
      <c r="K820" s="85">
        <f t="shared" si="80"/>
        <v>0</v>
      </c>
      <c r="L820" s="85">
        <f t="shared" si="80"/>
        <v>0</v>
      </c>
      <c r="M820" s="85">
        <f t="shared" si="80"/>
        <v>0</v>
      </c>
      <c r="N820" s="85">
        <f t="shared" si="80"/>
        <v>0</v>
      </c>
      <c r="O820" s="85">
        <f t="shared" si="80"/>
        <v>0</v>
      </c>
      <c r="P820" s="85">
        <f t="shared" si="80"/>
        <v>0</v>
      </c>
      <c r="Q820" s="85">
        <f t="shared" si="80"/>
        <v>0</v>
      </c>
      <c r="R820" s="85">
        <f t="shared" si="80"/>
        <v>0</v>
      </c>
      <c r="S820" s="85">
        <f t="shared" si="80"/>
        <v>0</v>
      </c>
      <c r="T820" s="85">
        <f t="shared" si="80"/>
        <v>0</v>
      </c>
      <c r="U820" s="85">
        <f t="shared" si="80"/>
        <v>0</v>
      </c>
      <c r="V820" s="85">
        <f t="shared" si="80"/>
        <v>0</v>
      </c>
      <c r="W820" s="85">
        <f t="shared" si="80"/>
        <v>0</v>
      </c>
      <c r="X820" s="85">
        <f t="shared" si="80"/>
        <v>0</v>
      </c>
      <c r="Y820" s="85">
        <f t="shared" si="80"/>
        <v>0</v>
      </c>
      <c r="Z820" s="274">
        <f t="shared" si="80"/>
        <v>0</v>
      </c>
      <c r="AA820" s="85"/>
      <c r="AB820" s="275">
        <f t="shared" si="75"/>
        <v>0</v>
      </c>
      <c r="AC820" s="85"/>
      <c r="AD820" s="275">
        <f t="shared" si="76"/>
        <v>0</v>
      </c>
      <c r="AE820" s="85"/>
      <c r="AF820" s="275">
        <f t="shared" si="77"/>
        <v>0</v>
      </c>
      <c r="AH820" s="276"/>
    </row>
    <row r="821" spans="4:34" outlineLevel="1">
      <c r="D821" s="83" t="str">
        <f>'Line Items'!D359</f>
        <v>[Rolling Stock Line 23]</v>
      </c>
      <c r="E821" s="84"/>
      <c r="F821" s="150" t="str">
        <f t="shared" si="78"/>
        <v>£000</v>
      </c>
      <c r="G821" s="85">
        <f t="shared" si="80"/>
        <v>0</v>
      </c>
      <c r="H821" s="85">
        <f t="shared" si="80"/>
        <v>0</v>
      </c>
      <c r="I821" s="85">
        <f t="shared" si="80"/>
        <v>0</v>
      </c>
      <c r="J821" s="85">
        <f t="shared" si="80"/>
        <v>0</v>
      </c>
      <c r="K821" s="85">
        <f t="shared" si="80"/>
        <v>0</v>
      </c>
      <c r="L821" s="85">
        <f t="shared" si="80"/>
        <v>0</v>
      </c>
      <c r="M821" s="85">
        <f t="shared" si="80"/>
        <v>0</v>
      </c>
      <c r="N821" s="85">
        <f t="shared" si="80"/>
        <v>0</v>
      </c>
      <c r="O821" s="85">
        <f t="shared" si="80"/>
        <v>0</v>
      </c>
      <c r="P821" s="85">
        <f t="shared" si="80"/>
        <v>0</v>
      </c>
      <c r="Q821" s="85">
        <f t="shared" si="80"/>
        <v>0</v>
      </c>
      <c r="R821" s="85">
        <f t="shared" si="80"/>
        <v>0</v>
      </c>
      <c r="S821" s="85">
        <f t="shared" si="80"/>
        <v>0</v>
      </c>
      <c r="T821" s="85">
        <f t="shared" si="80"/>
        <v>0</v>
      </c>
      <c r="U821" s="85">
        <f t="shared" si="80"/>
        <v>0</v>
      </c>
      <c r="V821" s="85">
        <f t="shared" si="80"/>
        <v>0</v>
      </c>
      <c r="W821" s="85">
        <f t="shared" si="80"/>
        <v>0</v>
      </c>
      <c r="X821" s="85">
        <f t="shared" si="80"/>
        <v>0</v>
      </c>
      <c r="Y821" s="85">
        <f t="shared" si="80"/>
        <v>0</v>
      </c>
      <c r="Z821" s="274">
        <f t="shared" si="80"/>
        <v>0</v>
      </c>
      <c r="AA821" s="85"/>
      <c r="AB821" s="275">
        <f t="shared" si="75"/>
        <v>0</v>
      </c>
      <c r="AC821" s="85"/>
      <c r="AD821" s="275">
        <f t="shared" si="76"/>
        <v>0</v>
      </c>
      <c r="AE821" s="85"/>
      <c r="AF821" s="275">
        <f t="shared" si="77"/>
        <v>0</v>
      </c>
      <c r="AH821" s="276"/>
    </row>
    <row r="822" spans="4:34" outlineLevel="1">
      <c r="D822" s="83" t="str">
        <f>'Line Items'!D360</f>
        <v>[Rolling Stock Line 24]</v>
      </c>
      <c r="E822" s="84"/>
      <c r="F822" s="150" t="str">
        <f t="shared" si="78"/>
        <v>£000</v>
      </c>
      <c r="G822" s="85">
        <f t="shared" si="80"/>
        <v>0</v>
      </c>
      <c r="H822" s="85">
        <f t="shared" si="80"/>
        <v>0</v>
      </c>
      <c r="I822" s="85">
        <f t="shared" si="80"/>
        <v>0</v>
      </c>
      <c r="J822" s="85">
        <f t="shared" si="80"/>
        <v>0</v>
      </c>
      <c r="K822" s="85">
        <f t="shared" si="80"/>
        <v>0</v>
      </c>
      <c r="L822" s="85">
        <f t="shared" si="80"/>
        <v>0</v>
      </c>
      <c r="M822" s="85">
        <f t="shared" si="80"/>
        <v>0</v>
      </c>
      <c r="N822" s="85">
        <f t="shared" si="80"/>
        <v>0</v>
      </c>
      <c r="O822" s="85">
        <f t="shared" si="80"/>
        <v>0</v>
      </c>
      <c r="P822" s="85">
        <f t="shared" si="80"/>
        <v>0</v>
      </c>
      <c r="Q822" s="85">
        <f t="shared" si="80"/>
        <v>0</v>
      </c>
      <c r="R822" s="85">
        <f t="shared" si="80"/>
        <v>0</v>
      </c>
      <c r="S822" s="85">
        <f t="shared" si="80"/>
        <v>0</v>
      </c>
      <c r="T822" s="85">
        <f t="shared" si="80"/>
        <v>0</v>
      </c>
      <c r="U822" s="85">
        <f t="shared" si="80"/>
        <v>0</v>
      </c>
      <c r="V822" s="85">
        <f t="shared" si="80"/>
        <v>0</v>
      </c>
      <c r="W822" s="85">
        <f t="shared" si="80"/>
        <v>0</v>
      </c>
      <c r="X822" s="85">
        <f t="shared" si="80"/>
        <v>0</v>
      </c>
      <c r="Y822" s="85">
        <f t="shared" si="80"/>
        <v>0</v>
      </c>
      <c r="Z822" s="274">
        <f t="shared" si="80"/>
        <v>0</v>
      </c>
      <c r="AA822" s="85"/>
      <c r="AB822" s="275">
        <f t="shared" si="75"/>
        <v>0</v>
      </c>
      <c r="AC822" s="85"/>
      <c r="AD822" s="275">
        <f t="shared" si="76"/>
        <v>0</v>
      </c>
      <c r="AE822" s="85"/>
      <c r="AF822" s="275">
        <f t="shared" si="77"/>
        <v>0</v>
      </c>
      <c r="AH822" s="276"/>
    </row>
    <row r="823" spans="4:34" outlineLevel="1">
      <c r="D823" s="83" t="str">
        <f>'Line Items'!D361</f>
        <v>[Rolling Stock Line 25]</v>
      </c>
      <c r="E823" s="84"/>
      <c r="F823" s="150" t="str">
        <f t="shared" si="78"/>
        <v>£000</v>
      </c>
      <c r="G823" s="85">
        <f t="shared" si="80"/>
        <v>0</v>
      </c>
      <c r="H823" s="85">
        <f t="shared" si="80"/>
        <v>0</v>
      </c>
      <c r="I823" s="85">
        <f t="shared" si="80"/>
        <v>0</v>
      </c>
      <c r="J823" s="85">
        <f t="shared" si="80"/>
        <v>0</v>
      </c>
      <c r="K823" s="85">
        <f t="shared" si="80"/>
        <v>0</v>
      </c>
      <c r="L823" s="85">
        <f t="shared" si="80"/>
        <v>0</v>
      </c>
      <c r="M823" s="85">
        <f t="shared" si="80"/>
        <v>0</v>
      </c>
      <c r="N823" s="85">
        <f t="shared" si="80"/>
        <v>0</v>
      </c>
      <c r="O823" s="85">
        <f t="shared" si="80"/>
        <v>0</v>
      </c>
      <c r="P823" s="85">
        <f t="shared" si="80"/>
        <v>0</v>
      </c>
      <c r="Q823" s="85">
        <f t="shared" si="80"/>
        <v>0</v>
      </c>
      <c r="R823" s="85">
        <f t="shared" si="80"/>
        <v>0</v>
      </c>
      <c r="S823" s="85">
        <f t="shared" si="80"/>
        <v>0</v>
      </c>
      <c r="T823" s="85">
        <f t="shared" si="80"/>
        <v>0</v>
      </c>
      <c r="U823" s="85">
        <f t="shared" si="80"/>
        <v>0</v>
      </c>
      <c r="V823" s="85">
        <f t="shared" si="80"/>
        <v>0</v>
      </c>
      <c r="W823" s="85">
        <f t="shared" si="80"/>
        <v>0</v>
      </c>
      <c r="X823" s="85">
        <f t="shared" si="80"/>
        <v>0</v>
      </c>
      <c r="Y823" s="85">
        <f t="shared" si="80"/>
        <v>0</v>
      </c>
      <c r="Z823" s="274">
        <f t="shared" si="80"/>
        <v>0</v>
      </c>
      <c r="AA823" s="85"/>
      <c r="AB823" s="275">
        <f t="shared" si="75"/>
        <v>0</v>
      </c>
      <c r="AC823" s="85"/>
      <c r="AD823" s="275">
        <f t="shared" si="76"/>
        <v>0</v>
      </c>
      <c r="AE823" s="85"/>
      <c r="AF823" s="275">
        <f t="shared" si="77"/>
        <v>0</v>
      </c>
      <c r="AH823" s="276"/>
    </row>
    <row r="824" spans="4:34" outlineLevel="1">
      <c r="D824" s="83" t="str">
        <f>'Line Items'!D362</f>
        <v>[Rolling Stock Line 26]</v>
      </c>
      <c r="E824" s="84"/>
      <c r="F824" s="150" t="str">
        <f t="shared" si="78"/>
        <v>£000</v>
      </c>
      <c r="G824" s="85">
        <f t="shared" si="80"/>
        <v>0</v>
      </c>
      <c r="H824" s="85">
        <f t="shared" si="80"/>
        <v>0</v>
      </c>
      <c r="I824" s="85">
        <f t="shared" si="80"/>
        <v>0</v>
      </c>
      <c r="J824" s="85">
        <f t="shared" si="80"/>
        <v>0</v>
      </c>
      <c r="K824" s="85">
        <f t="shared" si="80"/>
        <v>0</v>
      </c>
      <c r="L824" s="85">
        <f t="shared" si="80"/>
        <v>0</v>
      </c>
      <c r="M824" s="85">
        <f t="shared" si="80"/>
        <v>0</v>
      </c>
      <c r="N824" s="85">
        <f t="shared" si="80"/>
        <v>0</v>
      </c>
      <c r="O824" s="85">
        <f t="shared" si="80"/>
        <v>0</v>
      </c>
      <c r="P824" s="85">
        <f t="shared" si="80"/>
        <v>0</v>
      </c>
      <c r="Q824" s="85">
        <f t="shared" si="80"/>
        <v>0</v>
      </c>
      <c r="R824" s="85">
        <f t="shared" si="80"/>
        <v>0</v>
      </c>
      <c r="S824" s="85">
        <f t="shared" si="80"/>
        <v>0</v>
      </c>
      <c r="T824" s="85">
        <f t="shared" si="80"/>
        <v>0</v>
      </c>
      <c r="U824" s="85">
        <f t="shared" si="80"/>
        <v>0</v>
      </c>
      <c r="V824" s="85">
        <f t="shared" ref="V824:Z824" si="81">V43*V636</f>
        <v>0</v>
      </c>
      <c r="W824" s="85">
        <f t="shared" si="81"/>
        <v>0</v>
      </c>
      <c r="X824" s="85">
        <f t="shared" si="81"/>
        <v>0</v>
      </c>
      <c r="Y824" s="85">
        <f t="shared" si="81"/>
        <v>0</v>
      </c>
      <c r="Z824" s="274">
        <f t="shared" si="81"/>
        <v>0</v>
      </c>
      <c r="AA824" s="85"/>
      <c r="AB824" s="275">
        <f t="shared" si="75"/>
        <v>0</v>
      </c>
      <c r="AC824" s="85"/>
      <c r="AD824" s="275">
        <f t="shared" si="76"/>
        <v>0</v>
      </c>
      <c r="AE824" s="85"/>
      <c r="AF824" s="275">
        <f t="shared" si="77"/>
        <v>0</v>
      </c>
      <c r="AH824" s="276"/>
    </row>
    <row r="825" spans="4:34" outlineLevel="1">
      <c r="D825" s="83" t="str">
        <f>'Line Items'!D363</f>
        <v>[Rolling Stock Line 27]</v>
      </c>
      <c r="E825" s="84"/>
      <c r="F825" s="150" t="str">
        <f t="shared" si="78"/>
        <v>£000</v>
      </c>
      <c r="G825" s="85">
        <f t="shared" ref="G825:Z830" si="82">G44*G637</f>
        <v>0</v>
      </c>
      <c r="H825" s="85">
        <f t="shared" si="82"/>
        <v>0</v>
      </c>
      <c r="I825" s="85">
        <f t="shared" si="82"/>
        <v>0</v>
      </c>
      <c r="J825" s="85">
        <f t="shared" si="82"/>
        <v>0</v>
      </c>
      <c r="K825" s="85">
        <f t="shared" si="82"/>
        <v>0</v>
      </c>
      <c r="L825" s="85">
        <f t="shared" si="82"/>
        <v>0</v>
      </c>
      <c r="M825" s="85">
        <f t="shared" si="82"/>
        <v>0</v>
      </c>
      <c r="N825" s="85">
        <f t="shared" si="82"/>
        <v>0</v>
      </c>
      <c r="O825" s="85">
        <f t="shared" si="82"/>
        <v>0</v>
      </c>
      <c r="P825" s="85">
        <f t="shared" si="82"/>
        <v>0</v>
      </c>
      <c r="Q825" s="85">
        <f t="shared" si="82"/>
        <v>0</v>
      </c>
      <c r="R825" s="85">
        <f t="shared" si="82"/>
        <v>0</v>
      </c>
      <c r="S825" s="85">
        <f t="shared" si="82"/>
        <v>0</v>
      </c>
      <c r="T825" s="85">
        <f t="shared" si="82"/>
        <v>0</v>
      </c>
      <c r="U825" s="85">
        <f t="shared" si="82"/>
        <v>0</v>
      </c>
      <c r="V825" s="85">
        <f t="shared" si="82"/>
        <v>0</v>
      </c>
      <c r="W825" s="85">
        <f t="shared" si="82"/>
        <v>0</v>
      </c>
      <c r="X825" s="85">
        <f t="shared" si="82"/>
        <v>0</v>
      </c>
      <c r="Y825" s="85">
        <f t="shared" si="82"/>
        <v>0</v>
      </c>
      <c r="Z825" s="274">
        <f t="shared" si="82"/>
        <v>0</v>
      </c>
      <c r="AA825" s="85"/>
      <c r="AB825" s="275">
        <f t="shared" si="75"/>
        <v>0</v>
      </c>
      <c r="AC825" s="85"/>
      <c r="AD825" s="275">
        <f t="shared" si="76"/>
        <v>0</v>
      </c>
      <c r="AE825" s="85"/>
      <c r="AF825" s="275">
        <f t="shared" si="77"/>
        <v>0</v>
      </c>
      <c r="AH825" s="276"/>
    </row>
    <row r="826" spans="4:34" outlineLevel="1">
      <c r="D826" s="83" t="str">
        <f>'Line Items'!D364</f>
        <v>[Rolling Stock Line 28]</v>
      </c>
      <c r="E826" s="84"/>
      <c r="F826" s="150" t="str">
        <f t="shared" si="78"/>
        <v>£000</v>
      </c>
      <c r="G826" s="85">
        <f t="shared" si="82"/>
        <v>0</v>
      </c>
      <c r="H826" s="85">
        <f t="shared" si="82"/>
        <v>0</v>
      </c>
      <c r="I826" s="85">
        <f t="shared" si="82"/>
        <v>0</v>
      </c>
      <c r="J826" s="85">
        <f t="shared" si="82"/>
        <v>0</v>
      </c>
      <c r="K826" s="85">
        <f t="shared" si="82"/>
        <v>0</v>
      </c>
      <c r="L826" s="85">
        <f t="shared" si="82"/>
        <v>0</v>
      </c>
      <c r="M826" s="85">
        <f t="shared" si="82"/>
        <v>0</v>
      </c>
      <c r="N826" s="85">
        <f t="shared" si="82"/>
        <v>0</v>
      </c>
      <c r="O826" s="85">
        <f t="shared" si="82"/>
        <v>0</v>
      </c>
      <c r="P826" s="85">
        <f t="shared" si="82"/>
        <v>0</v>
      </c>
      <c r="Q826" s="85">
        <f t="shared" si="82"/>
        <v>0</v>
      </c>
      <c r="R826" s="85">
        <f t="shared" si="82"/>
        <v>0</v>
      </c>
      <c r="S826" s="85">
        <f t="shared" si="82"/>
        <v>0</v>
      </c>
      <c r="T826" s="85">
        <f t="shared" si="82"/>
        <v>0</v>
      </c>
      <c r="U826" s="85">
        <f t="shared" si="82"/>
        <v>0</v>
      </c>
      <c r="V826" s="85">
        <f t="shared" si="82"/>
        <v>0</v>
      </c>
      <c r="W826" s="85">
        <f t="shared" si="82"/>
        <v>0</v>
      </c>
      <c r="X826" s="85">
        <f t="shared" si="82"/>
        <v>0</v>
      </c>
      <c r="Y826" s="85">
        <f t="shared" si="82"/>
        <v>0</v>
      </c>
      <c r="Z826" s="274">
        <f t="shared" si="82"/>
        <v>0</v>
      </c>
      <c r="AA826" s="85"/>
      <c r="AB826" s="275">
        <f t="shared" si="75"/>
        <v>0</v>
      </c>
      <c r="AC826" s="85"/>
      <c r="AD826" s="275">
        <f t="shared" si="76"/>
        <v>0</v>
      </c>
      <c r="AE826" s="85"/>
      <c r="AF826" s="275">
        <f t="shared" si="77"/>
        <v>0</v>
      </c>
      <c r="AH826" s="276"/>
    </row>
    <row r="827" spans="4:34" outlineLevel="1">
      <c r="D827" s="83" t="str">
        <f>'Line Items'!D365</f>
        <v>[Rolling Stock Line 29]</v>
      </c>
      <c r="E827" s="84"/>
      <c r="F827" s="150" t="str">
        <f t="shared" si="78"/>
        <v>£000</v>
      </c>
      <c r="G827" s="85">
        <f t="shared" si="82"/>
        <v>0</v>
      </c>
      <c r="H827" s="85">
        <f t="shared" si="82"/>
        <v>0</v>
      </c>
      <c r="I827" s="85">
        <f t="shared" si="82"/>
        <v>0</v>
      </c>
      <c r="J827" s="85">
        <f t="shared" si="82"/>
        <v>0</v>
      </c>
      <c r="K827" s="85">
        <f t="shared" si="82"/>
        <v>0</v>
      </c>
      <c r="L827" s="85">
        <f t="shared" si="82"/>
        <v>0</v>
      </c>
      <c r="M827" s="85">
        <f t="shared" si="82"/>
        <v>0</v>
      </c>
      <c r="N827" s="85">
        <f t="shared" si="82"/>
        <v>0</v>
      </c>
      <c r="O827" s="85">
        <f t="shared" si="82"/>
        <v>0</v>
      </c>
      <c r="P827" s="85">
        <f t="shared" si="82"/>
        <v>0</v>
      </c>
      <c r="Q827" s="85">
        <f t="shared" si="82"/>
        <v>0</v>
      </c>
      <c r="R827" s="85">
        <f t="shared" si="82"/>
        <v>0</v>
      </c>
      <c r="S827" s="85">
        <f t="shared" si="82"/>
        <v>0</v>
      </c>
      <c r="T827" s="85">
        <f t="shared" si="82"/>
        <v>0</v>
      </c>
      <c r="U827" s="85">
        <f t="shared" si="82"/>
        <v>0</v>
      </c>
      <c r="V827" s="85">
        <f t="shared" si="82"/>
        <v>0</v>
      </c>
      <c r="W827" s="85">
        <f t="shared" si="82"/>
        <v>0</v>
      </c>
      <c r="X827" s="85">
        <f t="shared" si="82"/>
        <v>0</v>
      </c>
      <c r="Y827" s="85">
        <f t="shared" si="82"/>
        <v>0</v>
      </c>
      <c r="Z827" s="274">
        <f t="shared" si="82"/>
        <v>0</v>
      </c>
      <c r="AA827" s="85"/>
      <c r="AB827" s="275">
        <f t="shared" si="75"/>
        <v>0</v>
      </c>
      <c r="AC827" s="85"/>
      <c r="AD827" s="275">
        <f t="shared" si="76"/>
        <v>0</v>
      </c>
      <c r="AE827" s="85"/>
      <c r="AF827" s="275">
        <f t="shared" si="77"/>
        <v>0</v>
      </c>
      <c r="AH827" s="276"/>
    </row>
    <row r="828" spans="4:34" outlineLevel="1">
      <c r="D828" s="83" t="str">
        <f>'Line Items'!D366</f>
        <v>[Rolling Stock Line 30]</v>
      </c>
      <c r="E828" s="84"/>
      <c r="F828" s="150" t="str">
        <f t="shared" si="78"/>
        <v>£000</v>
      </c>
      <c r="G828" s="85">
        <f t="shared" si="82"/>
        <v>0</v>
      </c>
      <c r="H828" s="85">
        <f t="shared" si="82"/>
        <v>0</v>
      </c>
      <c r="I828" s="85">
        <f t="shared" si="82"/>
        <v>0</v>
      </c>
      <c r="J828" s="85">
        <f t="shared" si="82"/>
        <v>0</v>
      </c>
      <c r="K828" s="85">
        <f t="shared" si="82"/>
        <v>0</v>
      </c>
      <c r="L828" s="85">
        <f t="shared" si="82"/>
        <v>0</v>
      </c>
      <c r="M828" s="85">
        <f t="shared" si="82"/>
        <v>0</v>
      </c>
      <c r="N828" s="85">
        <f t="shared" si="82"/>
        <v>0</v>
      </c>
      <c r="O828" s="85">
        <f t="shared" si="82"/>
        <v>0</v>
      </c>
      <c r="P828" s="85">
        <f t="shared" si="82"/>
        <v>0</v>
      </c>
      <c r="Q828" s="85">
        <f t="shared" si="82"/>
        <v>0</v>
      </c>
      <c r="R828" s="85">
        <f t="shared" si="82"/>
        <v>0</v>
      </c>
      <c r="S828" s="85">
        <f t="shared" si="82"/>
        <v>0</v>
      </c>
      <c r="T828" s="85">
        <f t="shared" si="82"/>
        <v>0</v>
      </c>
      <c r="U828" s="85">
        <f t="shared" si="82"/>
        <v>0</v>
      </c>
      <c r="V828" s="85">
        <f t="shared" si="82"/>
        <v>0</v>
      </c>
      <c r="W828" s="85">
        <f t="shared" si="82"/>
        <v>0</v>
      </c>
      <c r="X828" s="85">
        <f t="shared" si="82"/>
        <v>0</v>
      </c>
      <c r="Y828" s="85">
        <f t="shared" si="82"/>
        <v>0</v>
      </c>
      <c r="Z828" s="274">
        <f t="shared" si="82"/>
        <v>0</v>
      </c>
      <c r="AA828" s="85"/>
      <c r="AB828" s="275">
        <f t="shared" si="75"/>
        <v>0</v>
      </c>
      <c r="AC828" s="85"/>
      <c r="AD828" s="275">
        <f t="shared" si="76"/>
        <v>0</v>
      </c>
      <c r="AE828" s="85"/>
      <c r="AF828" s="275">
        <f t="shared" si="77"/>
        <v>0</v>
      </c>
      <c r="AH828" s="276"/>
    </row>
    <row r="829" spans="4:34" outlineLevel="1">
      <c r="D829" s="83" t="str">
        <f>'Line Items'!D367</f>
        <v>[Rolling Stock Line 31]</v>
      </c>
      <c r="E829" s="84"/>
      <c r="F829" s="150" t="str">
        <f t="shared" si="78"/>
        <v>£000</v>
      </c>
      <c r="G829" s="85">
        <f t="shared" si="82"/>
        <v>0</v>
      </c>
      <c r="H829" s="85">
        <f t="shared" si="82"/>
        <v>0</v>
      </c>
      <c r="I829" s="85">
        <f t="shared" si="82"/>
        <v>0</v>
      </c>
      <c r="J829" s="85">
        <f t="shared" si="82"/>
        <v>0</v>
      </c>
      <c r="K829" s="85">
        <f t="shared" si="82"/>
        <v>0</v>
      </c>
      <c r="L829" s="85">
        <f t="shared" si="82"/>
        <v>0</v>
      </c>
      <c r="M829" s="85">
        <f t="shared" si="82"/>
        <v>0</v>
      </c>
      <c r="N829" s="85">
        <f t="shared" si="82"/>
        <v>0</v>
      </c>
      <c r="O829" s="85">
        <f t="shared" si="82"/>
        <v>0</v>
      </c>
      <c r="P829" s="85">
        <f t="shared" si="82"/>
        <v>0</v>
      </c>
      <c r="Q829" s="85">
        <f t="shared" si="82"/>
        <v>0</v>
      </c>
      <c r="R829" s="85">
        <f t="shared" si="82"/>
        <v>0</v>
      </c>
      <c r="S829" s="85">
        <f t="shared" si="82"/>
        <v>0</v>
      </c>
      <c r="T829" s="85">
        <f t="shared" si="82"/>
        <v>0</v>
      </c>
      <c r="U829" s="85">
        <f t="shared" si="82"/>
        <v>0</v>
      </c>
      <c r="V829" s="85">
        <f t="shared" si="82"/>
        <v>0</v>
      </c>
      <c r="W829" s="85">
        <f t="shared" si="82"/>
        <v>0</v>
      </c>
      <c r="X829" s="85">
        <f t="shared" si="82"/>
        <v>0</v>
      </c>
      <c r="Y829" s="85">
        <f t="shared" si="82"/>
        <v>0</v>
      </c>
      <c r="Z829" s="274">
        <f t="shared" si="82"/>
        <v>0</v>
      </c>
      <c r="AA829" s="85"/>
      <c r="AB829" s="275">
        <f t="shared" si="75"/>
        <v>0</v>
      </c>
      <c r="AC829" s="85"/>
      <c r="AD829" s="275">
        <f t="shared" si="76"/>
        <v>0</v>
      </c>
      <c r="AE829" s="85"/>
      <c r="AF829" s="275">
        <f t="shared" si="77"/>
        <v>0</v>
      </c>
      <c r="AH829" s="276"/>
    </row>
    <row r="830" spans="4:34" outlineLevel="1">
      <c r="D830" s="108" t="str">
        <f>'Line Items'!D368</f>
        <v>[Rolling Stock Line 32]</v>
      </c>
      <c r="E830" s="110"/>
      <c r="F830" s="164" t="str">
        <f t="shared" si="78"/>
        <v>£000</v>
      </c>
      <c r="G830" s="96">
        <f t="shared" si="82"/>
        <v>0</v>
      </c>
      <c r="H830" s="96">
        <f t="shared" si="82"/>
        <v>0</v>
      </c>
      <c r="I830" s="96">
        <f t="shared" si="82"/>
        <v>0</v>
      </c>
      <c r="J830" s="96">
        <f t="shared" si="82"/>
        <v>0</v>
      </c>
      <c r="K830" s="96">
        <f t="shared" si="82"/>
        <v>0</v>
      </c>
      <c r="L830" s="96">
        <f t="shared" si="82"/>
        <v>0</v>
      </c>
      <c r="M830" s="96">
        <f t="shared" si="82"/>
        <v>0</v>
      </c>
      <c r="N830" s="96">
        <f t="shared" si="82"/>
        <v>0</v>
      </c>
      <c r="O830" s="96">
        <f t="shared" si="82"/>
        <v>0</v>
      </c>
      <c r="P830" s="96">
        <f t="shared" si="82"/>
        <v>0</v>
      </c>
      <c r="Q830" s="96">
        <f t="shared" si="82"/>
        <v>0</v>
      </c>
      <c r="R830" s="96">
        <f t="shared" si="82"/>
        <v>0</v>
      </c>
      <c r="S830" s="96">
        <f t="shared" si="82"/>
        <v>0</v>
      </c>
      <c r="T830" s="96">
        <f t="shared" si="82"/>
        <v>0</v>
      </c>
      <c r="U830" s="96">
        <f t="shared" si="82"/>
        <v>0</v>
      </c>
      <c r="V830" s="96">
        <f t="shared" si="82"/>
        <v>0</v>
      </c>
      <c r="W830" s="96">
        <f t="shared" si="82"/>
        <v>0</v>
      </c>
      <c r="X830" s="96">
        <f t="shared" si="82"/>
        <v>0</v>
      </c>
      <c r="Y830" s="96">
        <f t="shared" si="82"/>
        <v>0</v>
      </c>
      <c r="Z830" s="277">
        <f t="shared" si="82"/>
        <v>0</v>
      </c>
      <c r="AA830" s="85"/>
      <c r="AB830" s="278">
        <f t="shared" si="75"/>
        <v>0</v>
      </c>
      <c r="AC830" s="85"/>
      <c r="AD830" s="278">
        <f t="shared" si="76"/>
        <v>0</v>
      </c>
      <c r="AE830" s="85"/>
      <c r="AF830" s="278">
        <f t="shared" si="77"/>
        <v>0</v>
      </c>
      <c r="AH830" s="279"/>
    </row>
    <row r="831" spans="4:34" outlineLevel="1">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row>
    <row r="832" spans="4:34" outlineLevel="1">
      <c r="D832" s="262" t="str">
        <f>"Total "&amp;B797</f>
        <v>Total Capital Lease Charges</v>
      </c>
      <c r="E832" s="263"/>
      <c r="F832" s="264" t="str">
        <f>F830</f>
        <v>£000</v>
      </c>
      <c r="G832" s="265">
        <f t="shared" ref="G832:Z832" si="83">SUM(G799:G830)</f>
        <v>0</v>
      </c>
      <c r="H832" s="265">
        <f t="shared" si="83"/>
        <v>0</v>
      </c>
      <c r="I832" s="265">
        <f t="shared" si="83"/>
        <v>0</v>
      </c>
      <c r="J832" s="265">
        <f t="shared" si="83"/>
        <v>0</v>
      </c>
      <c r="K832" s="265">
        <f t="shared" si="83"/>
        <v>0</v>
      </c>
      <c r="L832" s="265">
        <f t="shared" si="83"/>
        <v>0</v>
      </c>
      <c r="M832" s="265">
        <f t="shared" si="83"/>
        <v>0</v>
      </c>
      <c r="N832" s="265">
        <f t="shared" si="83"/>
        <v>0</v>
      </c>
      <c r="O832" s="265">
        <f t="shared" si="83"/>
        <v>0</v>
      </c>
      <c r="P832" s="265">
        <f t="shared" si="83"/>
        <v>0</v>
      </c>
      <c r="Q832" s="265">
        <f t="shared" si="83"/>
        <v>0</v>
      </c>
      <c r="R832" s="265">
        <f t="shared" si="83"/>
        <v>0</v>
      </c>
      <c r="S832" s="265">
        <f t="shared" si="83"/>
        <v>0</v>
      </c>
      <c r="T832" s="265">
        <f t="shared" si="83"/>
        <v>0</v>
      </c>
      <c r="U832" s="265">
        <f t="shared" si="83"/>
        <v>0</v>
      </c>
      <c r="V832" s="265">
        <f t="shared" si="83"/>
        <v>0</v>
      </c>
      <c r="W832" s="265">
        <f t="shared" si="83"/>
        <v>0</v>
      </c>
      <c r="X832" s="265">
        <f t="shared" si="83"/>
        <v>0</v>
      </c>
      <c r="Y832" s="265">
        <f t="shared" si="83"/>
        <v>0</v>
      </c>
      <c r="Z832" s="266">
        <f t="shared" si="83"/>
        <v>0</v>
      </c>
      <c r="AA832" s="85"/>
      <c r="AB832" s="267">
        <f>SUM(AB799:AB830)</f>
        <v>0</v>
      </c>
      <c r="AC832" s="85"/>
      <c r="AD832" s="267">
        <f>SUM(AD799:AD830)</f>
        <v>0</v>
      </c>
      <c r="AE832" s="85"/>
      <c r="AF832" s="267">
        <f>SUM(AF799:AF830)</f>
        <v>0</v>
      </c>
      <c r="AH832" s="268"/>
    </row>
    <row r="833" spans="2:34" collapsed="1">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row>
    <row r="834" spans="2:34" ht="15">
      <c r="B834" s="99" t="s">
        <v>973</v>
      </c>
      <c r="C834" s="99"/>
      <c r="D834" s="249"/>
      <c r="E834" s="249"/>
      <c r="F834" s="99"/>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80"/>
      <c r="AE834" s="280"/>
      <c r="AF834" s="280"/>
      <c r="AG834" s="99"/>
      <c r="AH834" s="99"/>
    </row>
    <row r="835" spans="2:34" outlineLevel="1">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row>
    <row r="836" spans="2:34" outlineLevel="1">
      <c r="D836" s="235" t="str">
        <f>'Line Items'!D337</f>
        <v>Class 450 (Desiros - Suburban)</v>
      </c>
      <c r="E836" s="251"/>
      <c r="F836" s="269" t="str">
        <f t="shared" ref="F836:F867" si="84">F799</f>
        <v>£000</v>
      </c>
      <c r="G836" s="270">
        <f t="shared" ref="G836:Z848" si="85">G18*G648</f>
        <v>0</v>
      </c>
      <c r="H836" s="270">
        <f t="shared" si="85"/>
        <v>0</v>
      </c>
      <c r="I836" s="270">
        <f t="shared" si="85"/>
        <v>0</v>
      </c>
      <c r="J836" s="270">
        <f t="shared" si="85"/>
        <v>0</v>
      </c>
      <c r="K836" s="270">
        <f t="shared" si="85"/>
        <v>0</v>
      </c>
      <c r="L836" s="270">
        <f t="shared" si="85"/>
        <v>0</v>
      </c>
      <c r="M836" s="270">
        <f t="shared" si="85"/>
        <v>0</v>
      </c>
      <c r="N836" s="270">
        <f t="shared" si="85"/>
        <v>0</v>
      </c>
      <c r="O836" s="270">
        <f t="shared" si="85"/>
        <v>0</v>
      </c>
      <c r="P836" s="270">
        <f t="shared" si="85"/>
        <v>0</v>
      </c>
      <c r="Q836" s="270">
        <f t="shared" si="85"/>
        <v>0</v>
      </c>
      <c r="R836" s="270">
        <f t="shared" si="85"/>
        <v>0</v>
      </c>
      <c r="S836" s="270">
        <f t="shared" si="85"/>
        <v>0</v>
      </c>
      <c r="T836" s="270">
        <f t="shared" si="85"/>
        <v>0</v>
      </c>
      <c r="U836" s="270">
        <f t="shared" si="85"/>
        <v>0</v>
      </c>
      <c r="V836" s="270">
        <f t="shared" si="85"/>
        <v>0</v>
      </c>
      <c r="W836" s="270">
        <f t="shared" si="85"/>
        <v>0</v>
      </c>
      <c r="X836" s="270">
        <f t="shared" si="85"/>
        <v>0</v>
      </c>
      <c r="Y836" s="270">
        <f t="shared" si="85"/>
        <v>0</v>
      </c>
      <c r="Z836" s="271">
        <f t="shared" si="85"/>
        <v>0</v>
      </c>
      <c r="AA836" s="85"/>
      <c r="AB836" s="272">
        <f t="shared" ref="AB836:AB867" si="86">AB18*AB648</f>
        <v>0</v>
      </c>
      <c r="AC836" s="85"/>
      <c r="AD836" s="272">
        <f t="shared" ref="AD836:AD867" si="87">AD18*AD648</f>
        <v>0</v>
      </c>
      <c r="AE836" s="85"/>
      <c r="AF836" s="272">
        <f t="shared" ref="AF836:AF867" si="88">AF18*AF648</f>
        <v>0</v>
      </c>
      <c r="AH836" s="273"/>
    </row>
    <row r="837" spans="2:34" outlineLevel="1">
      <c r="D837" s="83" t="str">
        <f>'Line Items'!D338</f>
        <v>Class 444 (Desiros - Mainline)</v>
      </c>
      <c r="E837" s="84"/>
      <c r="F837" s="150" t="str">
        <f t="shared" si="84"/>
        <v>£000</v>
      </c>
      <c r="G837" s="85">
        <f t="shared" si="85"/>
        <v>0</v>
      </c>
      <c r="H837" s="85">
        <f t="shared" si="85"/>
        <v>0</v>
      </c>
      <c r="I837" s="85">
        <f t="shared" si="85"/>
        <v>0</v>
      </c>
      <c r="J837" s="85">
        <f t="shared" si="85"/>
        <v>0</v>
      </c>
      <c r="K837" s="85">
        <f t="shared" si="85"/>
        <v>0</v>
      </c>
      <c r="L837" s="85">
        <f t="shared" si="85"/>
        <v>0</v>
      </c>
      <c r="M837" s="85">
        <f t="shared" si="85"/>
        <v>0</v>
      </c>
      <c r="N837" s="85">
        <f t="shared" si="85"/>
        <v>0</v>
      </c>
      <c r="O837" s="85">
        <f t="shared" si="85"/>
        <v>0</v>
      </c>
      <c r="P837" s="85">
        <f t="shared" si="85"/>
        <v>0</v>
      </c>
      <c r="Q837" s="85">
        <f t="shared" si="85"/>
        <v>0</v>
      </c>
      <c r="R837" s="85">
        <f t="shared" si="85"/>
        <v>0</v>
      </c>
      <c r="S837" s="85">
        <f t="shared" si="85"/>
        <v>0</v>
      </c>
      <c r="T837" s="85">
        <f t="shared" si="85"/>
        <v>0</v>
      </c>
      <c r="U837" s="85">
        <f t="shared" si="85"/>
        <v>0</v>
      </c>
      <c r="V837" s="85">
        <f t="shared" si="85"/>
        <v>0</v>
      </c>
      <c r="W837" s="85">
        <f t="shared" si="85"/>
        <v>0</v>
      </c>
      <c r="X837" s="85">
        <f t="shared" si="85"/>
        <v>0</v>
      </c>
      <c r="Y837" s="85">
        <f t="shared" si="85"/>
        <v>0</v>
      </c>
      <c r="Z837" s="274">
        <f t="shared" si="85"/>
        <v>0</v>
      </c>
      <c r="AA837" s="85"/>
      <c r="AB837" s="275">
        <f t="shared" si="86"/>
        <v>0</v>
      </c>
      <c r="AC837" s="85"/>
      <c r="AD837" s="275">
        <f t="shared" si="87"/>
        <v>0</v>
      </c>
      <c r="AE837" s="85"/>
      <c r="AF837" s="275">
        <f t="shared" si="88"/>
        <v>0</v>
      </c>
      <c r="AH837" s="276"/>
    </row>
    <row r="838" spans="2:34" outlineLevel="1">
      <c r="D838" s="83" t="str">
        <f>'Line Items'!D339</f>
        <v>Class 455</v>
      </c>
      <c r="E838" s="84"/>
      <c r="F838" s="150" t="str">
        <f t="shared" si="84"/>
        <v>£000</v>
      </c>
      <c r="G838" s="85">
        <f t="shared" si="85"/>
        <v>0</v>
      </c>
      <c r="H838" s="85">
        <f t="shared" si="85"/>
        <v>0</v>
      </c>
      <c r="I838" s="85">
        <f t="shared" si="85"/>
        <v>0</v>
      </c>
      <c r="J838" s="85">
        <f t="shared" si="85"/>
        <v>0</v>
      </c>
      <c r="K838" s="85">
        <f t="shared" si="85"/>
        <v>0</v>
      </c>
      <c r="L838" s="85">
        <f t="shared" si="85"/>
        <v>0</v>
      </c>
      <c r="M838" s="85">
        <f t="shared" si="85"/>
        <v>0</v>
      </c>
      <c r="N838" s="85">
        <f t="shared" si="85"/>
        <v>0</v>
      </c>
      <c r="O838" s="85">
        <f t="shared" si="85"/>
        <v>0</v>
      </c>
      <c r="P838" s="85">
        <f t="shared" si="85"/>
        <v>0</v>
      </c>
      <c r="Q838" s="85">
        <f t="shared" si="85"/>
        <v>0</v>
      </c>
      <c r="R838" s="85">
        <f t="shared" si="85"/>
        <v>0</v>
      </c>
      <c r="S838" s="85">
        <f t="shared" si="85"/>
        <v>0</v>
      </c>
      <c r="T838" s="85">
        <f t="shared" si="85"/>
        <v>0</v>
      </c>
      <c r="U838" s="85">
        <f t="shared" si="85"/>
        <v>0</v>
      </c>
      <c r="V838" s="85">
        <f t="shared" si="85"/>
        <v>0</v>
      </c>
      <c r="W838" s="85">
        <f t="shared" si="85"/>
        <v>0</v>
      </c>
      <c r="X838" s="85">
        <f t="shared" si="85"/>
        <v>0</v>
      </c>
      <c r="Y838" s="85">
        <f t="shared" si="85"/>
        <v>0</v>
      </c>
      <c r="Z838" s="274">
        <f t="shared" si="85"/>
        <v>0</v>
      </c>
      <c r="AA838" s="85"/>
      <c r="AB838" s="275">
        <f t="shared" si="86"/>
        <v>0</v>
      </c>
      <c r="AC838" s="85"/>
      <c r="AD838" s="275">
        <f t="shared" si="87"/>
        <v>0</v>
      </c>
      <c r="AE838" s="85"/>
      <c r="AF838" s="275">
        <f t="shared" si="88"/>
        <v>0</v>
      </c>
      <c r="AH838" s="276"/>
    </row>
    <row r="839" spans="2:34" outlineLevel="1">
      <c r="D839" s="83" t="str">
        <f>'Line Items'!D340</f>
        <v>Class 158</v>
      </c>
      <c r="E839" s="84"/>
      <c r="F839" s="150" t="str">
        <f t="shared" si="84"/>
        <v>£000</v>
      </c>
      <c r="G839" s="85">
        <f t="shared" si="85"/>
        <v>0</v>
      </c>
      <c r="H839" s="85">
        <f t="shared" si="85"/>
        <v>0</v>
      </c>
      <c r="I839" s="85">
        <f t="shared" si="85"/>
        <v>0</v>
      </c>
      <c r="J839" s="85">
        <f t="shared" si="85"/>
        <v>0</v>
      </c>
      <c r="K839" s="85">
        <f t="shared" si="85"/>
        <v>0</v>
      </c>
      <c r="L839" s="85">
        <f t="shared" si="85"/>
        <v>0</v>
      </c>
      <c r="M839" s="85">
        <f t="shared" si="85"/>
        <v>0</v>
      </c>
      <c r="N839" s="85">
        <f t="shared" si="85"/>
        <v>0</v>
      </c>
      <c r="O839" s="85">
        <f t="shared" si="85"/>
        <v>0</v>
      </c>
      <c r="P839" s="85">
        <f t="shared" si="85"/>
        <v>0</v>
      </c>
      <c r="Q839" s="85">
        <f t="shared" si="85"/>
        <v>0</v>
      </c>
      <c r="R839" s="85">
        <f t="shared" si="85"/>
        <v>0</v>
      </c>
      <c r="S839" s="85">
        <f t="shared" si="85"/>
        <v>0</v>
      </c>
      <c r="T839" s="85">
        <f t="shared" si="85"/>
        <v>0</v>
      </c>
      <c r="U839" s="85">
        <f t="shared" si="85"/>
        <v>0</v>
      </c>
      <c r="V839" s="85">
        <f t="shared" si="85"/>
        <v>0</v>
      </c>
      <c r="W839" s="85">
        <f t="shared" si="85"/>
        <v>0</v>
      </c>
      <c r="X839" s="85">
        <f t="shared" si="85"/>
        <v>0</v>
      </c>
      <c r="Y839" s="85">
        <f t="shared" si="85"/>
        <v>0</v>
      </c>
      <c r="Z839" s="274">
        <f t="shared" si="85"/>
        <v>0</v>
      </c>
      <c r="AA839" s="85"/>
      <c r="AB839" s="275">
        <f t="shared" si="86"/>
        <v>0</v>
      </c>
      <c r="AC839" s="85"/>
      <c r="AD839" s="275">
        <f t="shared" si="87"/>
        <v>0</v>
      </c>
      <c r="AE839" s="85"/>
      <c r="AF839" s="275">
        <f t="shared" si="88"/>
        <v>0</v>
      </c>
      <c r="AH839" s="276"/>
    </row>
    <row r="840" spans="2:34" outlineLevel="1">
      <c r="D840" s="83" t="str">
        <f>'Line Items'!D341</f>
        <v>Class 159/0</v>
      </c>
      <c r="E840" s="84"/>
      <c r="F840" s="150" t="str">
        <f t="shared" si="84"/>
        <v>£000</v>
      </c>
      <c r="G840" s="85">
        <f t="shared" si="85"/>
        <v>0</v>
      </c>
      <c r="H840" s="85">
        <f t="shared" si="85"/>
        <v>0</v>
      </c>
      <c r="I840" s="85">
        <f t="shared" si="85"/>
        <v>0</v>
      </c>
      <c r="J840" s="85">
        <f t="shared" si="85"/>
        <v>0</v>
      </c>
      <c r="K840" s="85">
        <f t="shared" si="85"/>
        <v>0</v>
      </c>
      <c r="L840" s="85">
        <f t="shared" si="85"/>
        <v>0</v>
      </c>
      <c r="M840" s="85">
        <f t="shared" si="85"/>
        <v>0</v>
      </c>
      <c r="N840" s="85">
        <f t="shared" si="85"/>
        <v>0</v>
      </c>
      <c r="O840" s="85">
        <f t="shared" si="85"/>
        <v>0</v>
      </c>
      <c r="P840" s="85">
        <f t="shared" si="85"/>
        <v>0</v>
      </c>
      <c r="Q840" s="85">
        <f t="shared" si="85"/>
        <v>0</v>
      </c>
      <c r="R840" s="85">
        <f t="shared" si="85"/>
        <v>0</v>
      </c>
      <c r="S840" s="85">
        <f t="shared" si="85"/>
        <v>0</v>
      </c>
      <c r="T840" s="85">
        <f t="shared" si="85"/>
        <v>0</v>
      </c>
      <c r="U840" s="85">
        <f t="shared" si="85"/>
        <v>0</v>
      </c>
      <c r="V840" s="85">
        <f t="shared" si="85"/>
        <v>0</v>
      </c>
      <c r="W840" s="85">
        <f t="shared" si="85"/>
        <v>0</v>
      </c>
      <c r="X840" s="85">
        <f t="shared" si="85"/>
        <v>0</v>
      </c>
      <c r="Y840" s="85">
        <f t="shared" si="85"/>
        <v>0</v>
      </c>
      <c r="Z840" s="274">
        <f t="shared" si="85"/>
        <v>0</v>
      </c>
      <c r="AA840" s="85"/>
      <c r="AB840" s="275">
        <f t="shared" si="86"/>
        <v>0</v>
      </c>
      <c r="AC840" s="85"/>
      <c r="AD840" s="275">
        <f t="shared" si="87"/>
        <v>0</v>
      </c>
      <c r="AE840" s="85"/>
      <c r="AF840" s="275">
        <f t="shared" si="88"/>
        <v>0</v>
      </c>
      <c r="AH840" s="276"/>
    </row>
    <row r="841" spans="2:34" outlineLevel="1">
      <c r="D841" s="83" t="str">
        <f>'Line Items'!D342</f>
        <v>Class 159/1</v>
      </c>
      <c r="E841" s="84"/>
      <c r="F841" s="150" t="str">
        <f t="shared" si="84"/>
        <v>£000</v>
      </c>
      <c r="G841" s="85">
        <f t="shared" si="85"/>
        <v>0</v>
      </c>
      <c r="H841" s="85">
        <f t="shared" si="85"/>
        <v>0</v>
      </c>
      <c r="I841" s="85">
        <f t="shared" si="85"/>
        <v>0</v>
      </c>
      <c r="J841" s="85">
        <f t="shared" si="85"/>
        <v>0</v>
      </c>
      <c r="K841" s="85">
        <f t="shared" si="85"/>
        <v>0</v>
      </c>
      <c r="L841" s="85">
        <f t="shared" si="85"/>
        <v>0</v>
      </c>
      <c r="M841" s="85">
        <f t="shared" si="85"/>
        <v>0</v>
      </c>
      <c r="N841" s="85">
        <f t="shared" si="85"/>
        <v>0</v>
      </c>
      <c r="O841" s="85">
        <f t="shared" si="85"/>
        <v>0</v>
      </c>
      <c r="P841" s="85">
        <f t="shared" si="85"/>
        <v>0</v>
      </c>
      <c r="Q841" s="85">
        <f t="shared" si="85"/>
        <v>0</v>
      </c>
      <c r="R841" s="85">
        <f t="shared" si="85"/>
        <v>0</v>
      </c>
      <c r="S841" s="85">
        <f t="shared" si="85"/>
        <v>0</v>
      </c>
      <c r="T841" s="85">
        <f t="shared" si="85"/>
        <v>0</v>
      </c>
      <c r="U841" s="85">
        <f t="shared" si="85"/>
        <v>0</v>
      </c>
      <c r="V841" s="85">
        <f t="shared" si="85"/>
        <v>0</v>
      </c>
      <c r="W841" s="85">
        <f t="shared" si="85"/>
        <v>0</v>
      </c>
      <c r="X841" s="85">
        <f t="shared" si="85"/>
        <v>0</v>
      </c>
      <c r="Y841" s="85">
        <f t="shared" si="85"/>
        <v>0</v>
      </c>
      <c r="Z841" s="274">
        <f t="shared" si="85"/>
        <v>0</v>
      </c>
      <c r="AA841" s="85"/>
      <c r="AB841" s="275">
        <f t="shared" si="86"/>
        <v>0</v>
      </c>
      <c r="AC841" s="85"/>
      <c r="AD841" s="275">
        <f t="shared" si="87"/>
        <v>0</v>
      </c>
      <c r="AE841" s="85"/>
      <c r="AF841" s="275">
        <f t="shared" si="88"/>
        <v>0</v>
      </c>
      <c r="AH841" s="276"/>
    </row>
    <row r="842" spans="2:34" outlineLevel="1">
      <c r="D842" s="83" t="str">
        <f>'Line Items'!D343</f>
        <v>Class 458</v>
      </c>
      <c r="E842" s="84"/>
      <c r="F842" s="150" t="str">
        <f t="shared" si="84"/>
        <v>£000</v>
      </c>
      <c r="G842" s="85">
        <f t="shared" si="85"/>
        <v>0</v>
      </c>
      <c r="H842" s="85">
        <f t="shared" si="85"/>
        <v>0</v>
      </c>
      <c r="I842" s="85">
        <f t="shared" si="85"/>
        <v>0</v>
      </c>
      <c r="J842" s="85">
        <f t="shared" si="85"/>
        <v>0</v>
      </c>
      <c r="K842" s="85">
        <f t="shared" si="85"/>
        <v>0</v>
      </c>
      <c r="L842" s="85">
        <f t="shared" si="85"/>
        <v>0</v>
      </c>
      <c r="M842" s="85">
        <f t="shared" si="85"/>
        <v>0</v>
      </c>
      <c r="N842" s="85">
        <f t="shared" si="85"/>
        <v>0</v>
      </c>
      <c r="O842" s="85">
        <f t="shared" si="85"/>
        <v>0</v>
      </c>
      <c r="P842" s="85">
        <f t="shared" si="85"/>
        <v>0</v>
      </c>
      <c r="Q842" s="85">
        <f t="shared" si="85"/>
        <v>0</v>
      </c>
      <c r="R842" s="85">
        <f t="shared" si="85"/>
        <v>0</v>
      </c>
      <c r="S842" s="85">
        <f t="shared" si="85"/>
        <v>0</v>
      </c>
      <c r="T842" s="85">
        <f t="shared" si="85"/>
        <v>0</v>
      </c>
      <c r="U842" s="85">
        <f t="shared" si="85"/>
        <v>0</v>
      </c>
      <c r="V842" s="85">
        <f t="shared" si="85"/>
        <v>0</v>
      </c>
      <c r="W842" s="85">
        <f t="shared" si="85"/>
        <v>0</v>
      </c>
      <c r="X842" s="85">
        <f t="shared" si="85"/>
        <v>0</v>
      </c>
      <c r="Y842" s="85">
        <f t="shared" si="85"/>
        <v>0</v>
      </c>
      <c r="Z842" s="274">
        <f t="shared" si="85"/>
        <v>0</v>
      </c>
      <c r="AA842" s="85"/>
      <c r="AB842" s="275">
        <f t="shared" si="86"/>
        <v>0</v>
      </c>
      <c r="AC842" s="85"/>
      <c r="AD842" s="275">
        <f t="shared" si="87"/>
        <v>0</v>
      </c>
      <c r="AE842" s="85"/>
      <c r="AF842" s="275">
        <f t="shared" si="88"/>
        <v>0</v>
      </c>
      <c r="AH842" s="276"/>
    </row>
    <row r="843" spans="2:34" outlineLevel="1">
      <c r="D843" s="83" t="str">
        <f>'Line Items'!D344</f>
        <v>Class 456</v>
      </c>
      <c r="E843" s="84"/>
      <c r="F843" s="150" t="str">
        <f t="shared" si="84"/>
        <v>£000</v>
      </c>
      <c r="G843" s="85">
        <f t="shared" si="85"/>
        <v>0</v>
      </c>
      <c r="H843" s="85">
        <f t="shared" si="85"/>
        <v>0</v>
      </c>
      <c r="I843" s="85">
        <f t="shared" si="85"/>
        <v>0</v>
      </c>
      <c r="J843" s="85">
        <f t="shared" si="85"/>
        <v>0</v>
      </c>
      <c r="K843" s="85">
        <f t="shared" si="85"/>
        <v>0</v>
      </c>
      <c r="L843" s="85">
        <f t="shared" si="85"/>
        <v>0</v>
      </c>
      <c r="M843" s="85">
        <f t="shared" si="85"/>
        <v>0</v>
      </c>
      <c r="N843" s="85">
        <f t="shared" si="85"/>
        <v>0</v>
      </c>
      <c r="O843" s="85">
        <f t="shared" si="85"/>
        <v>0</v>
      </c>
      <c r="P843" s="85">
        <f t="shared" si="85"/>
        <v>0</v>
      </c>
      <c r="Q843" s="85">
        <f t="shared" si="85"/>
        <v>0</v>
      </c>
      <c r="R843" s="85">
        <f t="shared" si="85"/>
        <v>0</v>
      </c>
      <c r="S843" s="85">
        <f t="shared" si="85"/>
        <v>0</v>
      </c>
      <c r="T843" s="85">
        <f t="shared" si="85"/>
        <v>0</v>
      </c>
      <c r="U843" s="85">
        <f t="shared" si="85"/>
        <v>0</v>
      </c>
      <c r="V843" s="85">
        <f t="shared" si="85"/>
        <v>0</v>
      </c>
      <c r="W843" s="85">
        <f t="shared" si="85"/>
        <v>0</v>
      </c>
      <c r="X843" s="85">
        <f t="shared" si="85"/>
        <v>0</v>
      </c>
      <c r="Y843" s="85">
        <f t="shared" si="85"/>
        <v>0</v>
      </c>
      <c r="Z843" s="274">
        <f t="shared" si="85"/>
        <v>0</v>
      </c>
      <c r="AA843" s="85"/>
      <c r="AB843" s="275">
        <f t="shared" si="86"/>
        <v>0</v>
      </c>
      <c r="AC843" s="85"/>
      <c r="AD843" s="275">
        <f t="shared" si="87"/>
        <v>0</v>
      </c>
      <c r="AE843" s="85"/>
      <c r="AF843" s="275">
        <f t="shared" si="88"/>
        <v>0</v>
      </c>
      <c r="AH843" s="276"/>
    </row>
    <row r="844" spans="2:34" outlineLevel="1">
      <c r="D844" s="83" t="str">
        <f>'Line Items'!D345</f>
        <v>Class 458/5</v>
      </c>
      <c r="E844" s="84"/>
      <c r="F844" s="150" t="str">
        <f t="shared" si="84"/>
        <v>£000</v>
      </c>
      <c r="G844" s="85">
        <f t="shared" si="85"/>
        <v>0</v>
      </c>
      <c r="H844" s="85">
        <f t="shared" si="85"/>
        <v>0</v>
      </c>
      <c r="I844" s="85">
        <f t="shared" si="85"/>
        <v>0</v>
      </c>
      <c r="J844" s="85">
        <f t="shared" si="85"/>
        <v>0</v>
      </c>
      <c r="K844" s="85">
        <f t="shared" si="85"/>
        <v>0</v>
      </c>
      <c r="L844" s="85">
        <f t="shared" si="85"/>
        <v>0</v>
      </c>
      <c r="M844" s="85">
        <f t="shared" si="85"/>
        <v>0</v>
      </c>
      <c r="N844" s="85">
        <f t="shared" si="85"/>
        <v>0</v>
      </c>
      <c r="O844" s="85">
        <f t="shared" si="85"/>
        <v>0</v>
      </c>
      <c r="P844" s="85">
        <f t="shared" si="85"/>
        <v>0</v>
      </c>
      <c r="Q844" s="85">
        <f t="shared" si="85"/>
        <v>0</v>
      </c>
      <c r="R844" s="85">
        <f t="shared" si="85"/>
        <v>0</v>
      </c>
      <c r="S844" s="85">
        <f t="shared" si="85"/>
        <v>0</v>
      </c>
      <c r="T844" s="85">
        <f t="shared" si="85"/>
        <v>0</v>
      </c>
      <c r="U844" s="85">
        <f t="shared" si="85"/>
        <v>0</v>
      </c>
      <c r="V844" s="85">
        <f t="shared" si="85"/>
        <v>0</v>
      </c>
      <c r="W844" s="85">
        <f t="shared" si="85"/>
        <v>0</v>
      </c>
      <c r="X844" s="85">
        <f t="shared" si="85"/>
        <v>0</v>
      </c>
      <c r="Y844" s="85">
        <f t="shared" si="85"/>
        <v>0</v>
      </c>
      <c r="Z844" s="274">
        <f t="shared" si="85"/>
        <v>0</v>
      </c>
      <c r="AA844" s="85"/>
      <c r="AB844" s="275">
        <f t="shared" si="86"/>
        <v>0</v>
      </c>
      <c r="AC844" s="85"/>
      <c r="AD844" s="275">
        <f t="shared" si="87"/>
        <v>0</v>
      </c>
      <c r="AE844" s="85"/>
      <c r="AF844" s="275">
        <f t="shared" si="88"/>
        <v>0</v>
      </c>
      <c r="AH844" s="276"/>
    </row>
    <row r="845" spans="2:34" outlineLevel="1">
      <c r="D845" s="83" t="str">
        <f>'Line Items'!D346</f>
        <v>Class 707</v>
      </c>
      <c r="E845" s="84"/>
      <c r="F845" s="150" t="str">
        <f t="shared" si="84"/>
        <v>£000</v>
      </c>
      <c r="G845" s="85">
        <f t="shared" si="85"/>
        <v>0</v>
      </c>
      <c r="H845" s="85">
        <f t="shared" si="85"/>
        <v>0</v>
      </c>
      <c r="I845" s="85">
        <f t="shared" si="85"/>
        <v>0</v>
      </c>
      <c r="J845" s="85">
        <f t="shared" si="85"/>
        <v>0</v>
      </c>
      <c r="K845" s="85">
        <f t="shared" si="85"/>
        <v>0</v>
      </c>
      <c r="L845" s="85">
        <f t="shared" si="85"/>
        <v>0</v>
      </c>
      <c r="M845" s="85">
        <f t="shared" si="85"/>
        <v>0</v>
      </c>
      <c r="N845" s="85">
        <f t="shared" si="85"/>
        <v>0</v>
      </c>
      <c r="O845" s="85">
        <f t="shared" si="85"/>
        <v>0</v>
      </c>
      <c r="P845" s="85">
        <f t="shared" si="85"/>
        <v>0</v>
      </c>
      <c r="Q845" s="85">
        <f t="shared" si="85"/>
        <v>0</v>
      </c>
      <c r="R845" s="85">
        <f t="shared" si="85"/>
        <v>0</v>
      </c>
      <c r="S845" s="85">
        <f t="shared" si="85"/>
        <v>0</v>
      </c>
      <c r="T845" s="85">
        <f t="shared" si="85"/>
        <v>0</v>
      </c>
      <c r="U845" s="85">
        <f t="shared" si="85"/>
        <v>0</v>
      </c>
      <c r="V845" s="85">
        <f t="shared" si="85"/>
        <v>0</v>
      </c>
      <c r="W845" s="85">
        <f t="shared" si="85"/>
        <v>0</v>
      </c>
      <c r="X845" s="85">
        <f t="shared" si="85"/>
        <v>0</v>
      </c>
      <c r="Y845" s="85">
        <f t="shared" si="85"/>
        <v>0</v>
      </c>
      <c r="Z845" s="274">
        <f t="shared" si="85"/>
        <v>0</v>
      </c>
      <c r="AA845" s="85"/>
      <c r="AB845" s="275">
        <f t="shared" si="86"/>
        <v>0</v>
      </c>
      <c r="AC845" s="85"/>
      <c r="AD845" s="275">
        <f t="shared" si="87"/>
        <v>0</v>
      </c>
      <c r="AE845" s="85"/>
      <c r="AF845" s="275">
        <f t="shared" si="88"/>
        <v>0</v>
      </c>
      <c r="AH845" s="276"/>
    </row>
    <row r="846" spans="2:34" outlineLevel="1">
      <c r="D846" s="83" t="str">
        <f>'Line Items'!D347</f>
        <v>[Rolling Stock Line 11]</v>
      </c>
      <c r="E846" s="84"/>
      <c r="F846" s="150" t="str">
        <f t="shared" si="84"/>
        <v>£000</v>
      </c>
      <c r="G846" s="85">
        <f t="shared" si="85"/>
        <v>0</v>
      </c>
      <c r="H846" s="85">
        <f t="shared" si="85"/>
        <v>0</v>
      </c>
      <c r="I846" s="85">
        <f t="shared" si="85"/>
        <v>0</v>
      </c>
      <c r="J846" s="85">
        <f t="shared" si="85"/>
        <v>0</v>
      </c>
      <c r="K846" s="85">
        <f t="shared" si="85"/>
        <v>0</v>
      </c>
      <c r="L846" s="85">
        <f t="shared" si="85"/>
        <v>0</v>
      </c>
      <c r="M846" s="85">
        <f t="shared" si="85"/>
        <v>0</v>
      </c>
      <c r="N846" s="85">
        <f t="shared" si="85"/>
        <v>0</v>
      </c>
      <c r="O846" s="85">
        <f t="shared" si="85"/>
        <v>0</v>
      </c>
      <c r="P846" s="85">
        <f t="shared" si="85"/>
        <v>0</v>
      </c>
      <c r="Q846" s="85">
        <f t="shared" si="85"/>
        <v>0</v>
      </c>
      <c r="R846" s="85">
        <f t="shared" si="85"/>
        <v>0</v>
      </c>
      <c r="S846" s="85">
        <f t="shared" si="85"/>
        <v>0</v>
      </c>
      <c r="T846" s="85">
        <f t="shared" si="85"/>
        <v>0</v>
      </c>
      <c r="U846" s="85">
        <f t="shared" si="85"/>
        <v>0</v>
      </c>
      <c r="V846" s="85">
        <f t="shared" si="85"/>
        <v>0</v>
      </c>
      <c r="W846" s="85">
        <f t="shared" si="85"/>
        <v>0</v>
      </c>
      <c r="X846" s="85">
        <f t="shared" si="85"/>
        <v>0</v>
      </c>
      <c r="Y846" s="85">
        <f t="shared" si="85"/>
        <v>0</v>
      </c>
      <c r="Z846" s="274">
        <f t="shared" si="85"/>
        <v>0</v>
      </c>
      <c r="AA846" s="85"/>
      <c r="AB846" s="275">
        <f t="shared" si="86"/>
        <v>0</v>
      </c>
      <c r="AC846" s="85"/>
      <c r="AD846" s="275">
        <f t="shared" si="87"/>
        <v>0</v>
      </c>
      <c r="AE846" s="85"/>
      <c r="AF846" s="275">
        <f t="shared" si="88"/>
        <v>0</v>
      </c>
      <c r="AH846" s="276"/>
    </row>
    <row r="847" spans="2:34" outlineLevel="1">
      <c r="D847" s="83" t="str">
        <f>'Line Items'!D348</f>
        <v>[Rolling Stock Line 12]</v>
      </c>
      <c r="E847" s="84"/>
      <c r="F847" s="150" t="str">
        <f t="shared" si="84"/>
        <v>£000</v>
      </c>
      <c r="G847" s="85">
        <f t="shared" si="85"/>
        <v>0</v>
      </c>
      <c r="H847" s="85">
        <f t="shared" si="85"/>
        <v>0</v>
      </c>
      <c r="I847" s="85">
        <f t="shared" si="85"/>
        <v>0</v>
      </c>
      <c r="J847" s="85">
        <f t="shared" si="85"/>
        <v>0</v>
      </c>
      <c r="K847" s="85">
        <f t="shared" si="85"/>
        <v>0</v>
      </c>
      <c r="L847" s="85">
        <f t="shared" si="85"/>
        <v>0</v>
      </c>
      <c r="M847" s="85">
        <f t="shared" si="85"/>
        <v>0</v>
      </c>
      <c r="N847" s="85">
        <f t="shared" si="85"/>
        <v>0</v>
      </c>
      <c r="O847" s="85">
        <f t="shared" si="85"/>
        <v>0</v>
      </c>
      <c r="P847" s="85">
        <f t="shared" si="85"/>
        <v>0</v>
      </c>
      <c r="Q847" s="85">
        <f t="shared" si="85"/>
        <v>0</v>
      </c>
      <c r="R847" s="85">
        <f t="shared" si="85"/>
        <v>0</v>
      </c>
      <c r="S847" s="85">
        <f t="shared" si="85"/>
        <v>0</v>
      </c>
      <c r="T847" s="85">
        <f t="shared" si="85"/>
        <v>0</v>
      </c>
      <c r="U847" s="85">
        <f t="shared" si="85"/>
        <v>0</v>
      </c>
      <c r="V847" s="85">
        <f t="shared" si="85"/>
        <v>0</v>
      </c>
      <c r="W847" s="85">
        <f t="shared" si="85"/>
        <v>0</v>
      </c>
      <c r="X847" s="85">
        <f t="shared" si="85"/>
        <v>0</v>
      </c>
      <c r="Y847" s="85">
        <f t="shared" si="85"/>
        <v>0</v>
      </c>
      <c r="Z847" s="274">
        <f t="shared" si="85"/>
        <v>0</v>
      </c>
      <c r="AA847" s="85"/>
      <c r="AB847" s="275">
        <f t="shared" si="86"/>
        <v>0</v>
      </c>
      <c r="AC847" s="85"/>
      <c r="AD847" s="275">
        <f t="shared" si="87"/>
        <v>0</v>
      </c>
      <c r="AE847" s="85"/>
      <c r="AF847" s="275">
        <f t="shared" si="88"/>
        <v>0</v>
      </c>
      <c r="AH847" s="276"/>
    </row>
    <row r="848" spans="2:34" outlineLevel="1">
      <c r="D848" s="83" t="str">
        <f>'Line Items'!D349</f>
        <v>[Rolling Stock Line 13]</v>
      </c>
      <c r="E848" s="84"/>
      <c r="F848" s="150" t="str">
        <f t="shared" si="84"/>
        <v>£000</v>
      </c>
      <c r="G848" s="85">
        <f t="shared" si="85"/>
        <v>0</v>
      </c>
      <c r="H848" s="85">
        <f t="shared" si="85"/>
        <v>0</v>
      </c>
      <c r="I848" s="85">
        <f t="shared" si="85"/>
        <v>0</v>
      </c>
      <c r="J848" s="85">
        <f t="shared" si="85"/>
        <v>0</v>
      </c>
      <c r="K848" s="85">
        <f t="shared" si="85"/>
        <v>0</v>
      </c>
      <c r="L848" s="85">
        <f t="shared" si="85"/>
        <v>0</v>
      </c>
      <c r="M848" s="85">
        <f t="shared" si="85"/>
        <v>0</v>
      </c>
      <c r="N848" s="85">
        <f t="shared" si="85"/>
        <v>0</v>
      </c>
      <c r="O848" s="85">
        <f t="shared" si="85"/>
        <v>0</v>
      </c>
      <c r="P848" s="85">
        <f t="shared" si="85"/>
        <v>0</v>
      </c>
      <c r="Q848" s="85">
        <f t="shared" si="85"/>
        <v>0</v>
      </c>
      <c r="R848" s="85">
        <f t="shared" si="85"/>
        <v>0</v>
      </c>
      <c r="S848" s="85">
        <f t="shared" si="85"/>
        <v>0</v>
      </c>
      <c r="T848" s="85">
        <f t="shared" si="85"/>
        <v>0</v>
      </c>
      <c r="U848" s="85">
        <f t="shared" si="85"/>
        <v>0</v>
      </c>
      <c r="V848" s="85">
        <f t="shared" ref="V848:Z848" si="89">V30*V660</f>
        <v>0</v>
      </c>
      <c r="W848" s="85">
        <f t="shared" si="89"/>
        <v>0</v>
      </c>
      <c r="X848" s="85">
        <f t="shared" si="89"/>
        <v>0</v>
      </c>
      <c r="Y848" s="85">
        <f t="shared" si="89"/>
        <v>0</v>
      </c>
      <c r="Z848" s="274">
        <f t="shared" si="89"/>
        <v>0</v>
      </c>
      <c r="AA848" s="85"/>
      <c r="AB848" s="275">
        <f t="shared" si="86"/>
        <v>0</v>
      </c>
      <c r="AC848" s="85"/>
      <c r="AD848" s="275">
        <f t="shared" si="87"/>
        <v>0</v>
      </c>
      <c r="AE848" s="85"/>
      <c r="AF848" s="275">
        <f t="shared" si="88"/>
        <v>0</v>
      </c>
      <c r="AH848" s="276"/>
    </row>
    <row r="849" spans="4:34" outlineLevel="1">
      <c r="D849" s="83" t="str">
        <f>'Line Items'!D350</f>
        <v>[Rolling Stock Line 14]</v>
      </c>
      <c r="E849" s="84"/>
      <c r="F849" s="150" t="str">
        <f t="shared" si="84"/>
        <v>£000</v>
      </c>
      <c r="G849" s="85">
        <f t="shared" ref="G849:Z861" si="90">G31*G661</f>
        <v>0</v>
      </c>
      <c r="H849" s="85">
        <f t="shared" si="90"/>
        <v>0</v>
      </c>
      <c r="I849" s="85">
        <f t="shared" si="90"/>
        <v>0</v>
      </c>
      <c r="J849" s="85">
        <f t="shared" si="90"/>
        <v>0</v>
      </c>
      <c r="K849" s="85">
        <f t="shared" si="90"/>
        <v>0</v>
      </c>
      <c r="L849" s="85">
        <f t="shared" si="90"/>
        <v>0</v>
      </c>
      <c r="M849" s="85">
        <f t="shared" si="90"/>
        <v>0</v>
      </c>
      <c r="N849" s="85">
        <f t="shared" si="90"/>
        <v>0</v>
      </c>
      <c r="O849" s="85">
        <f t="shared" si="90"/>
        <v>0</v>
      </c>
      <c r="P849" s="85">
        <f t="shared" si="90"/>
        <v>0</v>
      </c>
      <c r="Q849" s="85">
        <f t="shared" si="90"/>
        <v>0</v>
      </c>
      <c r="R849" s="85">
        <f t="shared" si="90"/>
        <v>0</v>
      </c>
      <c r="S849" s="85">
        <f t="shared" si="90"/>
        <v>0</v>
      </c>
      <c r="T849" s="85">
        <f t="shared" si="90"/>
        <v>0</v>
      </c>
      <c r="U849" s="85">
        <f t="shared" si="90"/>
        <v>0</v>
      </c>
      <c r="V849" s="85">
        <f t="shared" si="90"/>
        <v>0</v>
      </c>
      <c r="W849" s="85">
        <f t="shared" si="90"/>
        <v>0</v>
      </c>
      <c r="X849" s="85">
        <f t="shared" si="90"/>
        <v>0</v>
      </c>
      <c r="Y849" s="85">
        <f t="shared" si="90"/>
        <v>0</v>
      </c>
      <c r="Z849" s="274">
        <f t="shared" si="90"/>
        <v>0</v>
      </c>
      <c r="AA849" s="85"/>
      <c r="AB849" s="275">
        <f t="shared" si="86"/>
        <v>0</v>
      </c>
      <c r="AC849" s="85"/>
      <c r="AD849" s="275">
        <f t="shared" si="87"/>
        <v>0</v>
      </c>
      <c r="AE849" s="85"/>
      <c r="AF849" s="275">
        <f t="shared" si="88"/>
        <v>0</v>
      </c>
      <c r="AH849" s="276"/>
    </row>
    <row r="850" spans="4:34" outlineLevel="1">
      <c r="D850" s="83" t="str">
        <f>'Line Items'!D351</f>
        <v>[Rolling Stock Line 15]</v>
      </c>
      <c r="E850" s="84"/>
      <c r="F850" s="150" t="str">
        <f t="shared" si="84"/>
        <v>£000</v>
      </c>
      <c r="G850" s="85">
        <f t="shared" si="90"/>
        <v>0</v>
      </c>
      <c r="H850" s="85">
        <f t="shared" si="90"/>
        <v>0</v>
      </c>
      <c r="I850" s="85">
        <f t="shared" si="90"/>
        <v>0</v>
      </c>
      <c r="J850" s="85">
        <f t="shared" si="90"/>
        <v>0</v>
      </c>
      <c r="K850" s="85">
        <f t="shared" si="90"/>
        <v>0</v>
      </c>
      <c r="L850" s="85">
        <f t="shared" si="90"/>
        <v>0</v>
      </c>
      <c r="M850" s="85">
        <f t="shared" si="90"/>
        <v>0</v>
      </c>
      <c r="N850" s="85">
        <f t="shared" si="90"/>
        <v>0</v>
      </c>
      <c r="O850" s="85">
        <f t="shared" si="90"/>
        <v>0</v>
      </c>
      <c r="P850" s="85">
        <f t="shared" si="90"/>
        <v>0</v>
      </c>
      <c r="Q850" s="85">
        <f t="shared" si="90"/>
        <v>0</v>
      </c>
      <c r="R850" s="85">
        <f t="shared" si="90"/>
        <v>0</v>
      </c>
      <c r="S850" s="85">
        <f t="shared" si="90"/>
        <v>0</v>
      </c>
      <c r="T850" s="85">
        <f t="shared" si="90"/>
        <v>0</v>
      </c>
      <c r="U850" s="85">
        <f t="shared" si="90"/>
        <v>0</v>
      </c>
      <c r="V850" s="85">
        <f t="shared" si="90"/>
        <v>0</v>
      </c>
      <c r="W850" s="85">
        <f t="shared" si="90"/>
        <v>0</v>
      </c>
      <c r="X850" s="85">
        <f t="shared" si="90"/>
        <v>0</v>
      </c>
      <c r="Y850" s="85">
        <f t="shared" si="90"/>
        <v>0</v>
      </c>
      <c r="Z850" s="274">
        <f t="shared" si="90"/>
        <v>0</v>
      </c>
      <c r="AA850" s="85"/>
      <c r="AB850" s="275">
        <f t="shared" si="86"/>
        <v>0</v>
      </c>
      <c r="AC850" s="85"/>
      <c r="AD850" s="275">
        <f t="shared" si="87"/>
        <v>0</v>
      </c>
      <c r="AE850" s="85"/>
      <c r="AF850" s="275">
        <f t="shared" si="88"/>
        <v>0</v>
      </c>
      <c r="AH850" s="276"/>
    </row>
    <row r="851" spans="4:34" outlineLevel="1">
      <c r="D851" s="83" t="str">
        <f>'Line Items'!D352</f>
        <v>[Rolling Stock Line 16]</v>
      </c>
      <c r="E851" s="84"/>
      <c r="F851" s="150" t="str">
        <f t="shared" si="84"/>
        <v>£000</v>
      </c>
      <c r="G851" s="85">
        <f t="shared" si="90"/>
        <v>0</v>
      </c>
      <c r="H851" s="85">
        <f t="shared" si="90"/>
        <v>0</v>
      </c>
      <c r="I851" s="85">
        <f t="shared" si="90"/>
        <v>0</v>
      </c>
      <c r="J851" s="85">
        <f t="shared" si="90"/>
        <v>0</v>
      </c>
      <c r="K851" s="85">
        <f t="shared" si="90"/>
        <v>0</v>
      </c>
      <c r="L851" s="85">
        <f t="shared" si="90"/>
        <v>0</v>
      </c>
      <c r="M851" s="85">
        <f t="shared" si="90"/>
        <v>0</v>
      </c>
      <c r="N851" s="85">
        <f t="shared" si="90"/>
        <v>0</v>
      </c>
      <c r="O851" s="85">
        <f t="shared" si="90"/>
        <v>0</v>
      </c>
      <c r="P851" s="85">
        <f t="shared" si="90"/>
        <v>0</v>
      </c>
      <c r="Q851" s="85">
        <f t="shared" si="90"/>
        <v>0</v>
      </c>
      <c r="R851" s="85">
        <f t="shared" si="90"/>
        <v>0</v>
      </c>
      <c r="S851" s="85">
        <f t="shared" si="90"/>
        <v>0</v>
      </c>
      <c r="T851" s="85">
        <f t="shared" si="90"/>
        <v>0</v>
      </c>
      <c r="U851" s="85">
        <f t="shared" si="90"/>
        <v>0</v>
      </c>
      <c r="V851" s="85">
        <f t="shared" si="90"/>
        <v>0</v>
      </c>
      <c r="W851" s="85">
        <f t="shared" si="90"/>
        <v>0</v>
      </c>
      <c r="X851" s="85">
        <f t="shared" si="90"/>
        <v>0</v>
      </c>
      <c r="Y851" s="85">
        <f t="shared" si="90"/>
        <v>0</v>
      </c>
      <c r="Z851" s="274">
        <f t="shared" si="90"/>
        <v>0</v>
      </c>
      <c r="AA851" s="85"/>
      <c r="AB851" s="275">
        <f t="shared" si="86"/>
        <v>0</v>
      </c>
      <c r="AC851" s="85"/>
      <c r="AD851" s="275">
        <f t="shared" si="87"/>
        <v>0</v>
      </c>
      <c r="AE851" s="85"/>
      <c r="AF851" s="275">
        <f t="shared" si="88"/>
        <v>0</v>
      </c>
      <c r="AH851" s="276"/>
    </row>
    <row r="852" spans="4:34" outlineLevel="1">
      <c r="D852" s="83" t="str">
        <f>'Line Items'!D353</f>
        <v>[Rolling Stock Line 17]</v>
      </c>
      <c r="E852" s="84"/>
      <c r="F852" s="150" t="str">
        <f t="shared" si="84"/>
        <v>£000</v>
      </c>
      <c r="G852" s="85">
        <f t="shared" si="90"/>
        <v>0</v>
      </c>
      <c r="H852" s="85">
        <f t="shared" si="90"/>
        <v>0</v>
      </c>
      <c r="I852" s="85">
        <f t="shared" si="90"/>
        <v>0</v>
      </c>
      <c r="J852" s="85">
        <f t="shared" si="90"/>
        <v>0</v>
      </c>
      <c r="K852" s="85">
        <f t="shared" si="90"/>
        <v>0</v>
      </c>
      <c r="L852" s="85">
        <f t="shared" si="90"/>
        <v>0</v>
      </c>
      <c r="M852" s="85">
        <f t="shared" si="90"/>
        <v>0</v>
      </c>
      <c r="N852" s="85">
        <f t="shared" si="90"/>
        <v>0</v>
      </c>
      <c r="O852" s="85">
        <f t="shared" si="90"/>
        <v>0</v>
      </c>
      <c r="P852" s="85">
        <f t="shared" si="90"/>
        <v>0</v>
      </c>
      <c r="Q852" s="85">
        <f t="shared" si="90"/>
        <v>0</v>
      </c>
      <c r="R852" s="85">
        <f t="shared" si="90"/>
        <v>0</v>
      </c>
      <c r="S852" s="85">
        <f t="shared" si="90"/>
        <v>0</v>
      </c>
      <c r="T852" s="85">
        <f t="shared" si="90"/>
        <v>0</v>
      </c>
      <c r="U852" s="85">
        <f t="shared" si="90"/>
        <v>0</v>
      </c>
      <c r="V852" s="85">
        <f t="shared" si="90"/>
        <v>0</v>
      </c>
      <c r="W852" s="85">
        <f t="shared" si="90"/>
        <v>0</v>
      </c>
      <c r="X852" s="85">
        <f t="shared" si="90"/>
        <v>0</v>
      </c>
      <c r="Y852" s="85">
        <f t="shared" si="90"/>
        <v>0</v>
      </c>
      <c r="Z852" s="274">
        <f t="shared" si="90"/>
        <v>0</v>
      </c>
      <c r="AA852" s="85"/>
      <c r="AB852" s="275">
        <f t="shared" si="86"/>
        <v>0</v>
      </c>
      <c r="AC852" s="85"/>
      <c r="AD852" s="275">
        <f t="shared" si="87"/>
        <v>0</v>
      </c>
      <c r="AE852" s="85"/>
      <c r="AF852" s="275">
        <f t="shared" si="88"/>
        <v>0</v>
      </c>
      <c r="AH852" s="276"/>
    </row>
    <row r="853" spans="4:34" outlineLevel="1">
      <c r="D853" s="83" t="str">
        <f>'Line Items'!D354</f>
        <v>[Rolling Stock Line 18]</v>
      </c>
      <c r="E853" s="84"/>
      <c r="F853" s="150" t="str">
        <f t="shared" si="84"/>
        <v>£000</v>
      </c>
      <c r="G853" s="85">
        <f t="shared" si="90"/>
        <v>0</v>
      </c>
      <c r="H853" s="85">
        <f t="shared" si="90"/>
        <v>0</v>
      </c>
      <c r="I853" s="85">
        <f t="shared" si="90"/>
        <v>0</v>
      </c>
      <c r="J853" s="85">
        <f t="shared" si="90"/>
        <v>0</v>
      </c>
      <c r="K853" s="85">
        <f t="shared" si="90"/>
        <v>0</v>
      </c>
      <c r="L853" s="85">
        <f t="shared" si="90"/>
        <v>0</v>
      </c>
      <c r="M853" s="85">
        <f t="shared" si="90"/>
        <v>0</v>
      </c>
      <c r="N853" s="85">
        <f t="shared" si="90"/>
        <v>0</v>
      </c>
      <c r="O853" s="85">
        <f t="shared" si="90"/>
        <v>0</v>
      </c>
      <c r="P853" s="85">
        <f t="shared" si="90"/>
        <v>0</v>
      </c>
      <c r="Q853" s="85">
        <f t="shared" si="90"/>
        <v>0</v>
      </c>
      <c r="R853" s="85">
        <f t="shared" si="90"/>
        <v>0</v>
      </c>
      <c r="S853" s="85">
        <f t="shared" si="90"/>
        <v>0</v>
      </c>
      <c r="T853" s="85">
        <f t="shared" si="90"/>
        <v>0</v>
      </c>
      <c r="U853" s="85">
        <f t="shared" si="90"/>
        <v>0</v>
      </c>
      <c r="V853" s="85">
        <f t="shared" si="90"/>
        <v>0</v>
      </c>
      <c r="W853" s="85">
        <f t="shared" si="90"/>
        <v>0</v>
      </c>
      <c r="X853" s="85">
        <f t="shared" si="90"/>
        <v>0</v>
      </c>
      <c r="Y853" s="85">
        <f t="shared" si="90"/>
        <v>0</v>
      </c>
      <c r="Z853" s="274">
        <f t="shared" si="90"/>
        <v>0</v>
      </c>
      <c r="AA853" s="85"/>
      <c r="AB853" s="275">
        <f t="shared" si="86"/>
        <v>0</v>
      </c>
      <c r="AC853" s="85"/>
      <c r="AD853" s="275">
        <f t="shared" si="87"/>
        <v>0</v>
      </c>
      <c r="AE853" s="85"/>
      <c r="AF853" s="275">
        <f t="shared" si="88"/>
        <v>0</v>
      </c>
      <c r="AH853" s="276"/>
    </row>
    <row r="854" spans="4:34" outlineLevel="1">
      <c r="D854" s="83" t="str">
        <f>'Line Items'!D355</f>
        <v>[Rolling Stock Line 19]</v>
      </c>
      <c r="E854" s="84"/>
      <c r="F854" s="150" t="str">
        <f t="shared" si="84"/>
        <v>£000</v>
      </c>
      <c r="G854" s="85">
        <f t="shared" si="90"/>
        <v>0</v>
      </c>
      <c r="H854" s="85">
        <f t="shared" si="90"/>
        <v>0</v>
      </c>
      <c r="I854" s="85">
        <f t="shared" si="90"/>
        <v>0</v>
      </c>
      <c r="J854" s="85">
        <f t="shared" si="90"/>
        <v>0</v>
      </c>
      <c r="K854" s="85">
        <f t="shared" si="90"/>
        <v>0</v>
      </c>
      <c r="L854" s="85">
        <f t="shared" si="90"/>
        <v>0</v>
      </c>
      <c r="M854" s="85">
        <f t="shared" si="90"/>
        <v>0</v>
      </c>
      <c r="N854" s="85">
        <f t="shared" si="90"/>
        <v>0</v>
      </c>
      <c r="O854" s="85">
        <f t="shared" si="90"/>
        <v>0</v>
      </c>
      <c r="P854" s="85">
        <f t="shared" si="90"/>
        <v>0</v>
      </c>
      <c r="Q854" s="85">
        <f t="shared" si="90"/>
        <v>0</v>
      </c>
      <c r="R854" s="85">
        <f t="shared" si="90"/>
        <v>0</v>
      </c>
      <c r="S854" s="85">
        <f t="shared" si="90"/>
        <v>0</v>
      </c>
      <c r="T854" s="85">
        <f t="shared" si="90"/>
        <v>0</v>
      </c>
      <c r="U854" s="85">
        <f t="shared" si="90"/>
        <v>0</v>
      </c>
      <c r="V854" s="85">
        <f t="shared" si="90"/>
        <v>0</v>
      </c>
      <c r="W854" s="85">
        <f t="shared" si="90"/>
        <v>0</v>
      </c>
      <c r="X854" s="85">
        <f t="shared" si="90"/>
        <v>0</v>
      </c>
      <c r="Y854" s="85">
        <f t="shared" si="90"/>
        <v>0</v>
      </c>
      <c r="Z854" s="274">
        <f t="shared" si="90"/>
        <v>0</v>
      </c>
      <c r="AA854" s="85"/>
      <c r="AB854" s="275">
        <f t="shared" si="86"/>
        <v>0</v>
      </c>
      <c r="AC854" s="85"/>
      <c r="AD854" s="275">
        <f t="shared" si="87"/>
        <v>0</v>
      </c>
      <c r="AE854" s="85"/>
      <c r="AF854" s="275">
        <f t="shared" si="88"/>
        <v>0</v>
      </c>
      <c r="AH854" s="276"/>
    </row>
    <row r="855" spans="4:34" outlineLevel="1">
      <c r="D855" s="83" t="str">
        <f>'Line Items'!D356</f>
        <v>[Rolling Stock Line 20]</v>
      </c>
      <c r="E855" s="84"/>
      <c r="F855" s="150" t="str">
        <f t="shared" si="84"/>
        <v>£000</v>
      </c>
      <c r="G855" s="85">
        <f t="shared" si="90"/>
        <v>0</v>
      </c>
      <c r="H855" s="85">
        <f t="shared" si="90"/>
        <v>0</v>
      </c>
      <c r="I855" s="85">
        <f t="shared" si="90"/>
        <v>0</v>
      </c>
      <c r="J855" s="85">
        <f t="shared" si="90"/>
        <v>0</v>
      </c>
      <c r="K855" s="85">
        <f t="shared" si="90"/>
        <v>0</v>
      </c>
      <c r="L855" s="85">
        <f t="shared" si="90"/>
        <v>0</v>
      </c>
      <c r="M855" s="85">
        <f t="shared" si="90"/>
        <v>0</v>
      </c>
      <c r="N855" s="85">
        <f t="shared" si="90"/>
        <v>0</v>
      </c>
      <c r="O855" s="85">
        <f t="shared" si="90"/>
        <v>0</v>
      </c>
      <c r="P855" s="85">
        <f t="shared" si="90"/>
        <v>0</v>
      </c>
      <c r="Q855" s="85">
        <f t="shared" si="90"/>
        <v>0</v>
      </c>
      <c r="R855" s="85">
        <f t="shared" si="90"/>
        <v>0</v>
      </c>
      <c r="S855" s="85">
        <f t="shared" si="90"/>
        <v>0</v>
      </c>
      <c r="T855" s="85">
        <f t="shared" si="90"/>
        <v>0</v>
      </c>
      <c r="U855" s="85">
        <f t="shared" si="90"/>
        <v>0</v>
      </c>
      <c r="V855" s="85">
        <f t="shared" si="90"/>
        <v>0</v>
      </c>
      <c r="W855" s="85">
        <f t="shared" si="90"/>
        <v>0</v>
      </c>
      <c r="X855" s="85">
        <f t="shared" si="90"/>
        <v>0</v>
      </c>
      <c r="Y855" s="85">
        <f t="shared" si="90"/>
        <v>0</v>
      </c>
      <c r="Z855" s="274">
        <f t="shared" si="90"/>
        <v>0</v>
      </c>
      <c r="AA855" s="85"/>
      <c r="AB855" s="275">
        <f t="shared" si="86"/>
        <v>0</v>
      </c>
      <c r="AC855" s="85"/>
      <c r="AD855" s="275">
        <f t="shared" si="87"/>
        <v>0</v>
      </c>
      <c r="AE855" s="85"/>
      <c r="AF855" s="275">
        <f t="shared" si="88"/>
        <v>0</v>
      </c>
      <c r="AH855" s="276"/>
    </row>
    <row r="856" spans="4:34" outlineLevel="1">
      <c r="D856" s="83" t="str">
        <f>'Line Items'!D357</f>
        <v>[Rolling Stock Line 21]</v>
      </c>
      <c r="E856" s="84"/>
      <c r="F856" s="150" t="str">
        <f t="shared" si="84"/>
        <v>£000</v>
      </c>
      <c r="G856" s="85">
        <f t="shared" si="90"/>
        <v>0</v>
      </c>
      <c r="H856" s="85">
        <f t="shared" si="90"/>
        <v>0</v>
      </c>
      <c r="I856" s="85">
        <f t="shared" si="90"/>
        <v>0</v>
      </c>
      <c r="J856" s="85">
        <f t="shared" si="90"/>
        <v>0</v>
      </c>
      <c r="K856" s="85">
        <f t="shared" si="90"/>
        <v>0</v>
      </c>
      <c r="L856" s="85">
        <f t="shared" si="90"/>
        <v>0</v>
      </c>
      <c r="M856" s="85">
        <f t="shared" si="90"/>
        <v>0</v>
      </c>
      <c r="N856" s="85">
        <f t="shared" si="90"/>
        <v>0</v>
      </c>
      <c r="O856" s="85">
        <f t="shared" si="90"/>
        <v>0</v>
      </c>
      <c r="P856" s="85">
        <f t="shared" si="90"/>
        <v>0</v>
      </c>
      <c r="Q856" s="85">
        <f t="shared" si="90"/>
        <v>0</v>
      </c>
      <c r="R856" s="85">
        <f t="shared" si="90"/>
        <v>0</v>
      </c>
      <c r="S856" s="85">
        <f t="shared" si="90"/>
        <v>0</v>
      </c>
      <c r="T856" s="85">
        <f t="shared" si="90"/>
        <v>0</v>
      </c>
      <c r="U856" s="85">
        <f t="shared" si="90"/>
        <v>0</v>
      </c>
      <c r="V856" s="85">
        <f t="shared" si="90"/>
        <v>0</v>
      </c>
      <c r="W856" s="85">
        <f t="shared" si="90"/>
        <v>0</v>
      </c>
      <c r="X856" s="85">
        <f t="shared" si="90"/>
        <v>0</v>
      </c>
      <c r="Y856" s="85">
        <f t="shared" si="90"/>
        <v>0</v>
      </c>
      <c r="Z856" s="274">
        <f t="shared" si="90"/>
        <v>0</v>
      </c>
      <c r="AA856" s="85"/>
      <c r="AB856" s="275">
        <f t="shared" si="86"/>
        <v>0</v>
      </c>
      <c r="AC856" s="85"/>
      <c r="AD856" s="275">
        <f t="shared" si="87"/>
        <v>0</v>
      </c>
      <c r="AE856" s="85"/>
      <c r="AF856" s="275">
        <f t="shared" si="88"/>
        <v>0</v>
      </c>
      <c r="AH856" s="276"/>
    </row>
    <row r="857" spans="4:34" outlineLevel="1">
      <c r="D857" s="83" t="str">
        <f>'Line Items'!D358</f>
        <v>[Rolling Stock Line 22]</v>
      </c>
      <c r="E857" s="84"/>
      <c r="F857" s="150" t="str">
        <f t="shared" si="84"/>
        <v>£000</v>
      </c>
      <c r="G857" s="85">
        <f t="shared" si="90"/>
        <v>0</v>
      </c>
      <c r="H857" s="85">
        <f t="shared" si="90"/>
        <v>0</v>
      </c>
      <c r="I857" s="85">
        <f t="shared" si="90"/>
        <v>0</v>
      </c>
      <c r="J857" s="85">
        <f t="shared" si="90"/>
        <v>0</v>
      </c>
      <c r="K857" s="85">
        <f t="shared" si="90"/>
        <v>0</v>
      </c>
      <c r="L857" s="85">
        <f t="shared" si="90"/>
        <v>0</v>
      </c>
      <c r="M857" s="85">
        <f t="shared" si="90"/>
        <v>0</v>
      </c>
      <c r="N857" s="85">
        <f t="shared" si="90"/>
        <v>0</v>
      </c>
      <c r="O857" s="85">
        <f t="shared" si="90"/>
        <v>0</v>
      </c>
      <c r="P857" s="85">
        <f t="shared" si="90"/>
        <v>0</v>
      </c>
      <c r="Q857" s="85">
        <f t="shared" si="90"/>
        <v>0</v>
      </c>
      <c r="R857" s="85">
        <f t="shared" si="90"/>
        <v>0</v>
      </c>
      <c r="S857" s="85">
        <f t="shared" si="90"/>
        <v>0</v>
      </c>
      <c r="T857" s="85">
        <f t="shared" si="90"/>
        <v>0</v>
      </c>
      <c r="U857" s="85">
        <f t="shared" si="90"/>
        <v>0</v>
      </c>
      <c r="V857" s="85">
        <f t="shared" si="90"/>
        <v>0</v>
      </c>
      <c r="W857" s="85">
        <f t="shared" si="90"/>
        <v>0</v>
      </c>
      <c r="X857" s="85">
        <f t="shared" si="90"/>
        <v>0</v>
      </c>
      <c r="Y857" s="85">
        <f t="shared" si="90"/>
        <v>0</v>
      </c>
      <c r="Z857" s="274">
        <f t="shared" si="90"/>
        <v>0</v>
      </c>
      <c r="AA857" s="85"/>
      <c r="AB857" s="275">
        <f t="shared" si="86"/>
        <v>0</v>
      </c>
      <c r="AC857" s="85"/>
      <c r="AD857" s="275">
        <f t="shared" si="87"/>
        <v>0</v>
      </c>
      <c r="AE857" s="85"/>
      <c r="AF857" s="275">
        <f t="shared" si="88"/>
        <v>0</v>
      </c>
      <c r="AH857" s="276"/>
    </row>
    <row r="858" spans="4:34" outlineLevel="1">
      <c r="D858" s="83" t="str">
        <f>'Line Items'!D359</f>
        <v>[Rolling Stock Line 23]</v>
      </c>
      <c r="E858" s="84"/>
      <c r="F858" s="150" t="str">
        <f t="shared" si="84"/>
        <v>£000</v>
      </c>
      <c r="G858" s="85">
        <f t="shared" si="90"/>
        <v>0</v>
      </c>
      <c r="H858" s="85">
        <f t="shared" si="90"/>
        <v>0</v>
      </c>
      <c r="I858" s="85">
        <f t="shared" si="90"/>
        <v>0</v>
      </c>
      <c r="J858" s="85">
        <f t="shared" si="90"/>
        <v>0</v>
      </c>
      <c r="K858" s="85">
        <f t="shared" si="90"/>
        <v>0</v>
      </c>
      <c r="L858" s="85">
        <f t="shared" si="90"/>
        <v>0</v>
      </c>
      <c r="M858" s="85">
        <f t="shared" si="90"/>
        <v>0</v>
      </c>
      <c r="N858" s="85">
        <f t="shared" si="90"/>
        <v>0</v>
      </c>
      <c r="O858" s="85">
        <f t="shared" si="90"/>
        <v>0</v>
      </c>
      <c r="P858" s="85">
        <f t="shared" si="90"/>
        <v>0</v>
      </c>
      <c r="Q858" s="85">
        <f t="shared" si="90"/>
        <v>0</v>
      </c>
      <c r="R858" s="85">
        <f t="shared" si="90"/>
        <v>0</v>
      </c>
      <c r="S858" s="85">
        <f t="shared" si="90"/>
        <v>0</v>
      </c>
      <c r="T858" s="85">
        <f t="shared" si="90"/>
        <v>0</v>
      </c>
      <c r="U858" s="85">
        <f t="shared" si="90"/>
        <v>0</v>
      </c>
      <c r="V858" s="85">
        <f t="shared" si="90"/>
        <v>0</v>
      </c>
      <c r="W858" s="85">
        <f t="shared" si="90"/>
        <v>0</v>
      </c>
      <c r="X858" s="85">
        <f t="shared" si="90"/>
        <v>0</v>
      </c>
      <c r="Y858" s="85">
        <f t="shared" si="90"/>
        <v>0</v>
      </c>
      <c r="Z858" s="274">
        <f t="shared" si="90"/>
        <v>0</v>
      </c>
      <c r="AA858" s="85"/>
      <c r="AB858" s="275">
        <f t="shared" si="86"/>
        <v>0</v>
      </c>
      <c r="AC858" s="85"/>
      <c r="AD858" s="275">
        <f t="shared" si="87"/>
        <v>0</v>
      </c>
      <c r="AE858" s="85"/>
      <c r="AF858" s="275">
        <f t="shared" si="88"/>
        <v>0</v>
      </c>
      <c r="AH858" s="276"/>
    </row>
    <row r="859" spans="4:34" outlineLevel="1">
      <c r="D859" s="83" t="str">
        <f>'Line Items'!D360</f>
        <v>[Rolling Stock Line 24]</v>
      </c>
      <c r="E859" s="84"/>
      <c r="F859" s="150" t="str">
        <f t="shared" si="84"/>
        <v>£000</v>
      </c>
      <c r="G859" s="85">
        <f t="shared" si="90"/>
        <v>0</v>
      </c>
      <c r="H859" s="85">
        <f t="shared" si="90"/>
        <v>0</v>
      </c>
      <c r="I859" s="85">
        <f t="shared" si="90"/>
        <v>0</v>
      </c>
      <c r="J859" s="85">
        <f t="shared" si="90"/>
        <v>0</v>
      </c>
      <c r="K859" s="85">
        <f t="shared" si="90"/>
        <v>0</v>
      </c>
      <c r="L859" s="85">
        <f t="shared" si="90"/>
        <v>0</v>
      </c>
      <c r="M859" s="85">
        <f t="shared" si="90"/>
        <v>0</v>
      </c>
      <c r="N859" s="85">
        <f t="shared" si="90"/>
        <v>0</v>
      </c>
      <c r="O859" s="85">
        <f t="shared" si="90"/>
        <v>0</v>
      </c>
      <c r="P859" s="85">
        <f t="shared" si="90"/>
        <v>0</v>
      </c>
      <c r="Q859" s="85">
        <f t="shared" si="90"/>
        <v>0</v>
      </c>
      <c r="R859" s="85">
        <f t="shared" si="90"/>
        <v>0</v>
      </c>
      <c r="S859" s="85">
        <f t="shared" si="90"/>
        <v>0</v>
      </c>
      <c r="T859" s="85">
        <f t="shared" si="90"/>
        <v>0</v>
      </c>
      <c r="U859" s="85">
        <f t="shared" si="90"/>
        <v>0</v>
      </c>
      <c r="V859" s="85">
        <f t="shared" si="90"/>
        <v>0</v>
      </c>
      <c r="W859" s="85">
        <f t="shared" si="90"/>
        <v>0</v>
      </c>
      <c r="X859" s="85">
        <f t="shared" si="90"/>
        <v>0</v>
      </c>
      <c r="Y859" s="85">
        <f t="shared" si="90"/>
        <v>0</v>
      </c>
      <c r="Z859" s="274">
        <f t="shared" si="90"/>
        <v>0</v>
      </c>
      <c r="AA859" s="85"/>
      <c r="AB859" s="275">
        <f t="shared" si="86"/>
        <v>0</v>
      </c>
      <c r="AC859" s="85"/>
      <c r="AD859" s="275">
        <f t="shared" si="87"/>
        <v>0</v>
      </c>
      <c r="AE859" s="85"/>
      <c r="AF859" s="275">
        <f t="shared" si="88"/>
        <v>0</v>
      </c>
      <c r="AH859" s="276"/>
    </row>
    <row r="860" spans="4:34" outlineLevel="1">
      <c r="D860" s="83" t="str">
        <f>'Line Items'!D361</f>
        <v>[Rolling Stock Line 25]</v>
      </c>
      <c r="E860" s="84"/>
      <c r="F860" s="150" t="str">
        <f t="shared" si="84"/>
        <v>£000</v>
      </c>
      <c r="G860" s="85">
        <f t="shared" si="90"/>
        <v>0</v>
      </c>
      <c r="H860" s="85">
        <f t="shared" si="90"/>
        <v>0</v>
      </c>
      <c r="I860" s="85">
        <f t="shared" si="90"/>
        <v>0</v>
      </c>
      <c r="J860" s="85">
        <f t="shared" si="90"/>
        <v>0</v>
      </c>
      <c r="K860" s="85">
        <f t="shared" si="90"/>
        <v>0</v>
      </c>
      <c r="L860" s="85">
        <f t="shared" si="90"/>
        <v>0</v>
      </c>
      <c r="M860" s="85">
        <f t="shared" si="90"/>
        <v>0</v>
      </c>
      <c r="N860" s="85">
        <f t="shared" si="90"/>
        <v>0</v>
      </c>
      <c r="O860" s="85">
        <f t="shared" si="90"/>
        <v>0</v>
      </c>
      <c r="P860" s="85">
        <f t="shared" si="90"/>
        <v>0</v>
      </c>
      <c r="Q860" s="85">
        <f t="shared" si="90"/>
        <v>0</v>
      </c>
      <c r="R860" s="85">
        <f t="shared" si="90"/>
        <v>0</v>
      </c>
      <c r="S860" s="85">
        <f t="shared" si="90"/>
        <v>0</v>
      </c>
      <c r="T860" s="85">
        <f t="shared" si="90"/>
        <v>0</v>
      </c>
      <c r="U860" s="85">
        <f t="shared" si="90"/>
        <v>0</v>
      </c>
      <c r="V860" s="85">
        <f t="shared" si="90"/>
        <v>0</v>
      </c>
      <c r="W860" s="85">
        <f t="shared" si="90"/>
        <v>0</v>
      </c>
      <c r="X860" s="85">
        <f t="shared" si="90"/>
        <v>0</v>
      </c>
      <c r="Y860" s="85">
        <f t="shared" si="90"/>
        <v>0</v>
      </c>
      <c r="Z860" s="274">
        <f t="shared" si="90"/>
        <v>0</v>
      </c>
      <c r="AA860" s="85"/>
      <c r="AB860" s="275">
        <f t="shared" si="86"/>
        <v>0</v>
      </c>
      <c r="AC860" s="85"/>
      <c r="AD860" s="275">
        <f t="shared" si="87"/>
        <v>0</v>
      </c>
      <c r="AE860" s="85"/>
      <c r="AF860" s="275">
        <f t="shared" si="88"/>
        <v>0</v>
      </c>
      <c r="AH860" s="276"/>
    </row>
    <row r="861" spans="4:34" outlineLevel="1">
      <c r="D861" s="83" t="str">
        <f>'Line Items'!D362</f>
        <v>[Rolling Stock Line 26]</v>
      </c>
      <c r="E861" s="84"/>
      <c r="F861" s="150" t="str">
        <f t="shared" si="84"/>
        <v>£000</v>
      </c>
      <c r="G861" s="85">
        <f t="shared" si="90"/>
        <v>0</v>
      </c>
      <c r="H861" s="85">
        <f t="shared" si="90"/>
        <v>0</v>
      </c>
      <c r="I861" s="85">
        <f t="shared" si="90"/>
        <v>0</v>
      </c>
      <c r="J861" s="85">
        <f t="shared" si="90"/>
        <v>0</v>
      </c>
      <c r="K861" s="85">
        <f t="shared" si="90"/>
        <v>0</v>
      </c>
      <c r="L861" s="85">
        <f t="shared" si="90"/>
        <v>0</v>
      </c>
      <c r="M861" s="85">
        <f t="shared" si="90"/>
        <v>0</v>
      </c>
      <c r="N861" s="85">
        <f t="shared" si="90"/>
        <v>0</v>
      </c>
      <c r="O861" s="85">
        <f t="shared" si="90"/>
        <v>0</v>
      </c>
      <c r="P861" s="85">
        <f t="shared" si="90"/>
        <v>0</v>
      </c>
      <c r="Q861" s="85">
        <f t="shared" si="90"/>
        <v>0</v>
      </c>
      <c r="R861" s="85">
        <f t="shared" si="90"/>
        <v>0</v>
      </c>
      <c r="S861" s="85">
        <f t="shared" si="90"/>
        <v>0</v>
      </c>
      <c r="T861" s="85">
        <f t="shared" si="90"/>
        <v>0</v>
      </c>
      <c r="U861" s="85">
        <f t="shared" si="90"/>
        <v>0</v>
      </c>
      <c r="V861" s="85">
        <f t="shared" ref="V861:Z861" si="91">V43*V673</f>
        <v>0</v>
      </c>
      <c r="W861" s="85">
        <f t="shared" si="91"/>
        <v>0</v>
      </c>
      <c r="X861" s="85">
        <f t="shared" si="91"/>
        <v>0</v>
      </c>
      <c r="Y861" s="85">
        <f t="shared" si="91"/>
        <v>0</v>
      </c>
      <c r="Z861" s="274">
        <f t="shared" si="91"/>
        <v>0</v>
      </c>
      <c r="AA861" s="85"/>
      <c r="AB861" s="275">
        <f t="shared" si="86"/>
        <v>0</v>
      </c>
      <c r="AC861" s="85"/>
      <c r="AD861" s="275">
        <f t="shared" si="87"/>
        <v>0</v>
      </c>
      <c r="AE861" s="85"/>
      <c r="AF861" s="275">
        <f t="shared" si="88"/>
        <v>0</v>
      </c>
      <c r="AH861" s="276"/>
    </row>
    <row r="862" spans="4:34" outlineLevel="1">
      <c r="D862" s="83" t="str">
        <f>'Line Items'!D363</f>
        <v>[Rolling Stock Line 27]</v>
      </c>
      <c r="E862" s="84"/>
      <c r="F862" s="150" t="str">
        <f t="shared" si="84"/>
        <v>£000</v>
      </c>
      <c r="G862" s="85">
        <f t="shared" ref="G862:Z867" si="92">G44*G674</f>
        <v>0</v>
      </c>
      <c r="H862" s="85">
        <f t="shared" si="92"/>
        <v>0</v>
      </c>
      <c r="I862" s="85">
        <f t="shared" si="92"/>
        <v>0</v>
      </c>
      <c r="J862" s="85">
        <f t="shared" si="92"/>
        <v>0</v>
      </c>
      <c r="K862" s="85">
        <f t="shared" si="92"/>
        <v>0</v>
      </c>
      <c r="L862" s="85">
        <f t="shared" si="92"/>
        <v>0</v>
      </c>
      <c r="M862" s="85">
        <f t="shared" si="92"/>
        <v>0</v>
      </c>
      <c r="N862" s="85">
        <f t="shared" si="92"/>
        <v>0</v>
      </c>
      <c r="O862" s="85">
        <f t="shared" si="92"/>
        <v>0</v>
      </c>
      <c r="P862" s="85">
        <f t="shared" si="92"/>
        <v>0</v>
      </c>
      <c r="Q862" s="85">
        <f t="shared" si="92"/>
        <v>0</v>
      </c>
      <c r="R862" s="85">
        <f t="shared" si="92"/>
        <v>0</v>
      </c>
      <c r="S862" s="85">
        <f t="shared" si="92"/>
        <v>0</v>
      </c>
      <c r="T862" s="85">
        <f t="shared" si="92"/>
        <v>0</v>
      </c>
      <c r="U862" s="85">
        <f t="shared" si="92"/>
        <v>0</v>
      </c>
      <c r="V862" s="85">
        <f t="shared" si="92"/>
        <v>0</v>
      </c>
      <c r="W862" s="85">
        <f t="shared" si="92"/>
        <v>0</v>
      </c>
      <c r="X862" s="85">
        <f t="shared" si="92"/>
        <v>0</v>
      </c>
      <c r="Y862" s="85">
        <f t="shared" si="92"/>
        <v>0</v>
      </c>
      <c r="Z862" s="274">
        <f t="shared" si="92"/>
        <v>0</v>
      </c>
      <c r="AA862" s="85"/>
      <c r="AB862" s="275">
        <f t="shared" si="86"/>
        <v>0</v>
      </c>
      <c r="AC862" s="85"/>
      <c r="AD862" s="275">
        <f t="shared" si="87"/>
        <v>0</v>
      </c>
      <c r="AE862" s="85"/>
      <c r="AF862" s="275">
        <f t="shared" si="88"/>
        <v>0</v>
      </c>
      <c r="AH862" s="276"/>
    </row>
    <row r="863" spans="4:34" outlineLevel="1">
      <c r="D863" s="83" t="str">
        <f>'Line Items'!D364</f>
        <v>[Rolling Stock Line 28]</v>
      </c>
      <c r="E863" s="84"/>
      <c r="F863" s="150" t="str">
        <f t="shared" si="84"/>
        <v>£000</v>
      </c>
      <c r="G863" s="85">
        <f t="shared" si="92"/>
        <v>0</v>
      </c>
      <c r="H863" s="85">
        <f t="shared" si="92"/>
        <v>0</v>
      </c>
      <c r="I863" s="85">
        <f t="shared" si="92"/>
        <v>0</v>
      </c>
      <c r="J863" s="85">
        <f t="shared" si="92"/>
        <v>0</v>
      </c>
      <c r="K863" s="85">
        <f t="shared" si="92"/>
        <v>0</v>
      </c>
      <c r="L863" s="85">
        <f t="shared" si="92"/>
        <v>0</v>
      </c>
      <c r="M863" s="85">
        <f t="shared" si="92"/>
        <v>0</v>
      </c>
      <c r="N863" s="85">
        <f t="shared" si="92"/>
        <v>0</v>
      </c>
      <c r="O863" s="85">
        <f t="shared" si="92"/>
        <v>0</v>
      </c>
      <c r="P863" s="85">
        <f t="shared" si="92"/>
        <v>0</v>
      </c>
      <c r="Q863" s="85">
        <f t="shared" si="92"/>
        <v>0</v>
      </c>
      <c r="R863" s="85">
        <f t="shared" si="92"/>
        <v>0</v>
      </c>
      <c r="S863" s="85">
        <f t="shared" si="92"/>
        <v>0</v>
      </c>
      <c r="T863" s="85">
        <f t="shared" si="92"/>
        <v>0</v>
      </c>
      <c r="U863" s="85">
        <f t="shared" si="92"/>
        <v>0</v>
      </c>
      <c r="V863" s="85">
        <f t="shared" si="92"/>
        <v>0</v>
      </c>
      <c r="W863" s="85">
        <f t="shared" si="92"/>
        <v>0</v>
      </c>
      <c r="X863" s="85">
        <f t="shared" si="92"/>
        <v>0</v>
      </c>
      <c r="Y863" s="85">
        <f t="shared" si="92"/>
        <v>0</v>
      </c>
      <c r="Z863" s="274">
        <f t="shared" si="92"/>
        <v>0</v>
      </c>
      <c r="AA863" s="85"/>
      <c r="AB863" s="275">
        <f t="shared" si="86"/>
        <v>0</v>
      </c>
      <c r="AC863" s="85"/>
      <c r="AD863" s="275">
        <f t="shared" si="87"/>
        <v>0</v>
      </c>
      <c r="AE863" s="85"/>
      <c r="AF863" s="275">
        <f t="shared" si="88"/>
        <v>0</v>
      </c>
      <c r="AH863" s="276"/>
    </row>
    <row r="864" spans="4:34" outlineLevel="1">
      <c r="D864" s="83" t="str">
        <f>'Line Items'!D365</f>
        <v>[Rolling Stock Line 29]</v>
      </c>
      <c r="E864" s="84"/>
      <c r="F864" s="150" t="str">
        <f t="shared" si="84"/>
        <v>£000</v>
      </c>
      <c r="G864" s="85">
        <f t="shared" si="92"/>
        <v>0</v>
      </c>
      <c r="H864" s="85">
        <f t="shared" si="92"/>
        <v>0</v>
      </c>
      <c r="I864" s="85">
        <f t="shared" si="92"/>
        <v>0</v>
      </c>
      <c r="J864" s="85">
        <f t="shared" si="92"/>
        <v>0</v>
      </c>
      <c r="K864" s="85">
        <f t="shared" si="92"/>
        <v>0</v>
      </c>
      <c r="L864" s="85">
        <f t="shared" si="92"/>
        <v>0</v>
      </c>
      <c r="M864" s="85">
        <f t="shared" si="92"/>
        <v>0</v>
      </c>
      <c r="N864" s="85">
        <f t="shared" si="92"/>
        <v>0</v>
      </c>
      <c r="O864" s="85">
        <f t="shared" si="92"/>
        <v>0</v>
      </c>
      <c r="P864" s="85">
        <f t="shared" si="92"/>
        <v>0</v>
      </c>
      <c r="Q864" s="85">
        <f t="shared" si="92"/>
        <v>0</v>
      </c>
      <c r="R864" s="85">
        <f t="shared" si="92"/>
        <v>0</v>
      </c>
      <c r="S864" s="85">
        <f t="shared" si="92"/>
        <v>0</v>
      </c>
      <c r="T864" s="85">
        <f t="shared" si="92"/>
        <v>0</v>
      </c>
      <c r="U864" s="85">
        <f t="shared" si="92"/>
        <v>0</v>
      </c>
      <c r="V864" s="85">
        <f t="shared" si="92"/>
        <v>0</v>
      </c>
      <c r="W864" s="85">
        <f t="shared" si="92"/>
        <v>0</v>
      </c>
      <c r="X864" s="85">
        <f t="shared" si="92"/>
        <v>0</v>
      </c>
      <c r="Y864" s="85">
        <f t="shared" si="92"/>
        <v>0</v>
      </c>
      <c r="Z864" s="274">
        <f t="shared" si="92"/>
        <v>0</v>
      </c>
      <c r="AA864" s="85"/>
      <c r="AB864" s="275">
        <f t="shared" si="86"/>
        <v>0</v>
      </c>
      <c r="AC864" s="85"/>
      <c r="AD864" s="275">
        <f t="shared" si="87"/>
        <v>0</v>
      </c>
      <c r="AE864" s="85"/>
      <c r="AF864" s="275">
        <f t="shared" si="88"/>
        <v>0</v>
      </c>
      <c r="AH864" s="276"/>
    </row>
    <row r="865" spans="2:34" outlineLevel="1">
      <c r="D865" s="83" t="str">
        <f>'Line Items'!D366</f>
        <v>[Rolling Stock Line 30]</v>
      </c>
      <c r="E865" s="84"/>
      <c r="F865" s="150" t="str">
        <f t="shared" si="84"/>
        <v>£000</v>
      </c>
      <c r="G865" s="85">
        <f t="shared" si="92"/>
        <v>0</v>
      </c>
      <c r="H865" s="85">
        <f t="shared" si="92"/>
        <v>0</v>
      </c>
      <c r="I865" s="85">
        <f t="shared" si="92"/>
        <v>0</v>
      </c>
      <c r="J865" s="85">
        <f t="shared" si="92"/>
        <v>0</v>
      </c>
      <c r="K865" s="85">
        <f t="shared" si="92"/>
        <v>0</v>
      </c>
      <c r="L865" s="85">
        <f t="shared" si="92"/>
        <v>0</v>
      </c>
      <c r="M865" s="85">
        <f t="shared" si="92"/>
        <v>0</v>
      </c>
      <c r="N865" s="85">
        <f t="shared" si="92"/>
        <v>0</v>
      </c>
      <c r="O865" s="85">
        <f t="shared" si="92"/>
        <v>0</v>
      </c>
      <c r="P865" s="85">
        <f t="shared" si="92"/>
        <v>0</v>
      </c>
      <c r="Q865" s="85">
        <f t="shared" si="92"/>
        <v>0</v>
      </c>
      <c r="R865" s="85">
        <f t="shared" si="92"/>
        <v>0</v>
      </c>
      <c r="S865" s="85">
        <f t="shared" si="92"/>
        <v>0</v>
      </c>
      <c r="T865" s="85">
        <f t="shared" si="92"/>
        <v>0</v>
      </c>
      <c r="U865" s="85">
        <f t="shared" si="92"/>
        <v>0</v>
      </c>
      <c r="V865" s="85">
        <f t="shared" si="92"/>
        <v>0</v>
      </c>
      <c r="W865" s="85">
        <f t="shared" si="92"/>
        <v>0</v>
      </c>
      <c r="X865" s="85">
        <f t="shared" si="92"/>
        <v>0</v>
      </c>
      <c r="Y865" s="85">
        <f t="shared" si="92"/>
        <v>0</v>
      </c>
      <c r="Z865" s="274">
        <f t="shared" si="92"/>
        <v>0</v>
      </c>
      <c r="AA865" s="85"/>
      <c r="AB865" s="275">
        <f t="shared" si="86"/>
        <v>0</v>
      </c>
      <c r="AC865" s="85"/>
      <c r="AD865" s="275">
        <f t="shared" si="87"/>
        <v>0</v>
      </c>
      <c r="AE865" s="85"/>
      <c r="AF865" s="275">
        <f t="shared" si="88"/>
        <v>0</v>
      </c>
      <c r="AH865" s="276"/>
    </row>
    <row r="866" spans="2:34" outlineLevel="1">
      <c r="D866" s="83" t="str">
        <f>'Line Items'!D367</f>
        <v>[Rolling Stock Line 31]</v>
      </c>
      <c r="E866" s="84"/>
      <c r="F866" s="150" t="str">
        <f t="shared" si="84"/>
        <v>£000</v>
      </c>
      <c r="G866" s="85">
        <f t="shared" si="92"/>
        <v>0</v>
      </c>
      <c r="H866" s="85">
        <f t="shared" si="92"/>
        <v>0</v>
      </c>
      <c r="I866" s="85">
        <f t="shared" si="92"/>
        <v>0</v>
      </c>
      <c r="J866" s="85">
        <f t="shared" si="92"/>
        <v>0</v>
      </c>
      <c r="K866" s="85">
        <f t="shared" si="92"/>
        <v>0</v>
      </c>
      <c r="L866" s="85">
        <f t="shared" si="92"/>
        <v>0</v>
      </c>
      <c r="M866" s="85">
        <f t="shared" si="92"/>
        <v>0</v>
      </c>
      <c r="N866" s="85">
        <f t="shared" si="92"/>
        <v>0</v>
      </c>
      <c r="O866" s="85">
        <f t="shared" si="92"/>
        <v>0</v>
      </c>
      <c r="P866" s="85">
        <f t="shared" si="92"/>
        <v>0</v>
      </c>
      <c r="Q866" s="85">
        <f t="shared" si="92"/>
        <v>0</v>
      </c>
      <c r="R866" s="85">
        <f t="shared" si="92"/>
        <v>0</v>
      </c>
      <c r="S866" s="85">
        <f t="shared" si="92"/>
        <v>0</v>
      </c>
      <c r="T866" s="85">
        <f t="shared" si="92"/>
        <v>0</v>
      </c>
      <c r="U866" s="85">
        <f t="shared" si="92"/>
        <v>0</v>
      </c>
      <c r="V866" s="85">
        <f t="shared" si="92"/>
        <v>0</v>
      </c>
      <c r="W866" s="85">
        <f t="shared" si="92"/>
        <v>0</v>
      </c>
      <c r="X866" s="85">
        <f t="shared" si="92"/>
        <v>0</v>
      </c>
      <c r="Y866" s="85">
        <f t="shared" si="92"/>
        <v>0</v>
      </c>
      <c r="Z866" s="274">
        <f t="shared" si="92"/>
        <v>0</v>
      </c>
      <c r="AA866" s="85"/>
      <c r="AB866" s="275">
        <f t="shared" si="86"/>
        <v>0</v>
      </c>
      <c r="AC866" s="85"/>
      <c r="AD866" s="275">
        <f t="shared" si="87"/>
        <v>0</v>
      </c>
      <c r="AE866" s="85"/>
      <c r="AF866" s="275">
        <f t="shared" si="88"/>
        <v>0</v>
      </c>
      <c r="AH866" s="276"/>
    </row>
    <row r="867" spans="2:34" outlineLevel="1">
      <c r="D867" s="108" t="str">
        <f>'Line Items'!D368</f>
        <v>[Rolling Stock Line 32]</v>
      </c>
      <c r="E867" s="110"/>
      <c r="F867" s="164" t="str">
        <f t="shared" si="84"/>
        <v>£000</v>
      </c>
      <c r="G867" s="96">
        <f t="shared" si="92"/>
        <v>0</v>
      </c>
      <c r="H867" s="96">
        <f t="shared" si="92"/>
        <v>0</v>
      </c>
      <c r="I867" s="96">
        <f t="shared" si="92"/>
        <v>0</v>
      </c>
      <c r="J867" s="96">
        <f t="shared" si="92"/>
        <v>0</v>
      </c>
      <c r="K867" s="96">
        <f t="shared" si="92"/>
        <v>0</v>
      </c>
      <c r="L867" s="96">
        <f t="shared" si="92"/>
        <v>0</v>
      </c>
      <c r="M867" s="96">
        <f t="shared" si="92"/>
        <v>0</v>
      </c>
      <c r="N867" s="96">
        <f t="shared" si="92"/>
        <v>0</v>
      </c>
      <c r="O867" s="96">
        <f t="shared" si="92"/>
        <v>0</v>
      </c>
      <c r="P867" s="96">
        <f t="shared" si="92"/>
        <v>0</v>
      </c>
      <c r="Q867" s="96">
        <f t="shared" si="92"/>
        <v>0</v>
      </c>
      <c r="R867" s="96">
        <f t="shared" si="92"/>
        <v>0</v>
      </c>
      <c r="S867" s="96">
        <f t="shared" si="92"/>
        <v>0</v>
      </c>
      <c r="T867" s="96">
        <f t="shared" si="92"/>
        <v>0</v>
      </c>
      <c r="U867" s="96">
        <f t="shared" si="92"/>
        <v>0</v>
      </c>
      <c r="V867" s="96">
        <f t="shared" si="92"/>
        <v>0</v>
      </c>
      <c r="W867" s="96">
        <f t="shared" si="92"/>
        <v>0</v>
      </c>
      <c r="X867" s="96">
        <f t="shared" si="92"/>
        <v>0</v>
      </c>
      <c r="Y867" s="96">
        <f t="shared" si="92"/>
        <v>0</v>
      </c>
      <c r="Z867" s="277">
        <f t="shared" si="92"/>
        <v>0</v>
      </c>
      <c r="AA867" s="85"/>
      <c r="AB867" s="278">
        <f t="shared" si="86"/>
        <v>0</v>
      </c>
      <c r="AC867" s="85"/>
      <c r="AD867" s="278">
        <f t="shared" si="87"/>
        <v>0</v>
      </c>
      <c r="AE867" s="85"/>
      <c r="AF867" s="278">
        <f t="shared" si="88"/>
        <v>0</v>
      </c>
      <c r="AH867" s="279"/>
    </row>
    <row r="868" spans="2:34" outlineLevel="1">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row>
    <row r="869" spans="2:34" outlineLevel="1">
      <c r="D869" s="262" t="str">
        <f>"Total "&amp;B834</f>
        <v>Total Non-Capital Lease Charges</v>
      </c>
      <c r="E869" s="263"/>
      <c r="F869" s="264" t="str">
        <f>F867</f>
        <v>£000</v>
      </c>
      <c r="G869" s="265">
        <f t="shared" ref="G869:Z869" si="93">SUM(G836:G867)</f>
        <v>0</v>
      </c>
      <c r="H869" s="265">
        <f t="shared" si="93"/>
        <v>0</v>
      </c>
      <c r="I869" s="265">
        <f t="shared" si="93"/>
        <v>0</v>
      </c>
      <c r="J869" s="265">
        <f t="shared" si="93"/>
        <v>0</v>
      </c>
      <c r="K869" s="265">
        <f t="shared" si="93"/>
        <v>0</v>
      </c>
      <c r="L869" s="265">
        <f t="shared" si="93"/>
        <v>0</v>
      </c>
      <c r="M869" s="265">
        <f t="shared" si="93"/>
        <v>0</v>
      </c>
      <c r="N869" s="265">
        <f t="shared" si="93"/>
        <v>0</v>
      </c>
      <c r="O869" s="265">
        <f t="shared" si="93"/>
        <v>0</v>
      </c>
      <c r="P869" s="265">
        <f t="shared" si="93"/>
        <v>0</v>
      </c>
      <c r="Q869" s="265">
        <f t="shared" si="93"/>
        <v>0</v>
      </c>
      <c r="R869" s="265">
        <f t="shared" si="93"/>
        <v>0</v>
      </c>
      <c r="S869" s="265">
        <f t="shared" si="93"/>
        <v>0</v>
      </c>
      <c r="T869" s="265">
        <f t="shared" si="93"/>
        <v>0</v>
      </c>
      <c r="U869" s="265">
        <f t="shared" si="93"/>
        <v>0</v>
      </c>
      <c r="V869" s="265">
        <f t="shared" si="93"/>
        <v>0</v>
      </c>
      <c r="W869" s="265">
        <f t="shared" si="93"/>
        <v>0</v>
      </c>
      <c r="X869" s="265">
        <f t="shared" si="93"/>
        <v>0</v>
      </c>
      <c r="Y869" s="265">
        <f t="shared" si="93"/>
        <v>0</v>
      </c>
      <c r="Z869" s="266">
        <f t="shared" si="93"/>
        <v>0</v>
      </c>
      <c r="AA869" s="85"/>
      <c r="AB869" s="267">
        <f>SUM(AB836:AB867)</f>
        <v>0</v>
      </c>
      <c r="AC869" s="85"/>
      <c r="AD869" s="267">
        <f>SUM(AD836:AD867)</f>
        <v>0</v>
      </c>
      <c r="AE869" s="85"/>
      <c r="AF869" s="267">
        <f>SUM(AF836:AF867)</f>
        <v>0</v>
      </c>
      <c r="AH869" s="268"/>
    </row>
    <row r="870" spans="2:34" collapsed="1">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row>
    <row r="871" spans="2:34" ht="15">
      <c r="B871" s="99" t="s">
        <v>974</v>
      </c>
      <c r="C871" s="99"/>
      <c r="D871" s="249"/>
      <c r="E871" s="249"/>
      <c r="F871" s="99"/>
      <c r="G871" s="280"/>
      <c r="H871" s="280"/>
      <c r="I871" s="280"/>
      <c r="J871" s="280"/>
      <c r="K871" s="280"/>
      <c r="L871" s="280"/>
      <c r="M871" s="280"/>
      <c r="N871" s="280"/>
      <c r="O871" s="280"/>
      <c r="P871" s="280"/>
      <c r="Q871" s="280"/>
      <c r="R871" s="280"/>
      <c r="S871" s="280"/>
      <c r="T871" s="280"/>
      <c r="U871" s="280"/>
      <c r="V871" s="280"/>
      <c r="W871" s="280"/>
      <c r="X871" s="280"/>
      <c r="Y871" s="280"/>
      <c r="Z871" s="280"/>
      <c r="AA871" s="280"/>
      <c r="AB871" s="280"/>
      <c r="AC871" s="280"/>
      <c r="AD871" s="280"/>
      <c r="AE871" s="280"/>
      <c r="AF871" s="280"/>
      <c r="AG871" s="99"/>
      <c r="AH871" s="99"/>
    </row>
    <row r="872" spans="2:34" outlineLevel="1">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row>
    <row r="873" spans="2:34" outlineLevel="1">
      <c r="D873" s="235" t="str">
        <f>'Line Items'!D337</f>
        <v>Class 450 (Desiros - Suburban)</v>
      </c>
      <c r="E873" s="251"/>
      <c r="F873" s="269" t="str">
        <f t="shared" ref="F873:F904" si="94">F836</f>
        <v>£000</v>
      </c>
      <c r="G873" s="270">
        <f>G18*G685</f>
        <v>0</v>
      </c>
      <c r="H873" s="270">
        <f t="shared" ref="H873:AF873" si="95">H18*H685</f>
        <v>0</v>
      </c>
      <c r="I873" s="270">
        <f t="shared" si="95"/>
        <v>0</v>
      </c>
      <c r="J873" s="270">
        <f t="shared" si="95"/>
        <v>0</v>
      </c>
      <c r="K873" s="270">
        <f t="shared" si="95"/>
        <v>0</v>
      </c>
      <c r="L873" s="270">
        <f t="shared" si="95"/>
        <v>0</v>
      </c>
      <c r="M873" s="270">
        <f t="shared" si="95"/>
        <v>0</v>
      </c>
      <c r="N873" s="270">
        <f t="shared" si="95"/>
        <v>0</v>
      </c>
      <c r="O873" s="270">
        <f t="shared" si="95"/>
        <v>0</v>
      </c>
      <c r="P873" s="270">
        <f t="shared" si="95"/>
        <v>0</v>
      </c>
      <c r="Q873" s="270">
        <f t="shared" si="95"/>
        <v>0</v>
      </c>
      <c r="R873" s="270">
        <f t="shared" si="95"/>
        <v>0</v>
      </c>
      <c r="S873" s="270">
        <f t="shared" si="95"/>
        <v>0</v>
      </c>
      <c r="T873" s="270">
        <f t="shared" si="95"/>
        <v>0</v>
      </c>
      <c r="U873" s="270">
        <f t="shared" si="95"/>
        <v>0</v>
      </c>
      <c r="V873" s="270">
        <f t="shared" si="95"/>
        <v>0</v>
      </c>
      <c r="W873" s="270">
        <f t="shared" si="95"/>
        <v>0</v>
      </c>
      <c r="X873" s="270">
        <f t="shared" si="95"/>
        <v>0</v>
      </c>
      <c r="Y873" s="270">
        <f t="shared" si="95"/>
        <v>0</v>
      </c>
      <c r="Z873" s="271">
        <f t="shared" si="95"/>
        <v>0</v>
      </c>
      <c r="AA873" s="85"/>
      <c r="AB873" s="272">
        <f t="shared" si="95"/>
        <v>0</v>
      </c>
      <c r="AC873" s="85"/>
      <c r="AD873" s="272">
        <f t="shared" si="95"/>
        <v>0</v>
      </c>
      <c r="AE873" s="85"/>
      <c r="AF873" s="272">
        <f t="shared" si="95"/>
        <v>0</v>
      </c>
      <c r="AH873" s="273"/>
    </row>
    <row r="874" spans="2:34" outlineLevel="1">
      <c r="D874" s="83" t="str">
        <f>'Line Items'!D338</f>
        <v>Class 444 (Desiros - Mainline)</v>
      </c>
      <c r="E874" s="84"/>
      <c r="F874" s="150" t="str">
        <f t="shared" si="94"/>
        <v>£000</v>
      </c>
      <c r="G874" s="85">
        <f t="shared" ref="G874:AF885" si="96">G19*G686</f>
        <v>0</v>
      </c>
      <c r="H874" s="85">
        <f t="shared" si="96"/>
        <v>0</v>
      </c>
      <c r="I874" s="85">
        <f t="shared" si="96"/>
        <v>0</v>
      </c>
      <c r="J874" s="85">
        <f t="shared" si="96"/>
        <v>0</v>
      </c>
      <c r="K874" s="85">
        <f t="shared" si="96"/>
        <v>0</v>
      </c>
      <c r="L874" s="85">
        <f t="shared" si="96"/>
        <v>0</v>
      </c>
      <c r="M874" s="85">
        <f t="shared" si="96"/>
        <v>0</v>
      </c>
      <c r="N874" s="85">
        <f t="shared" si="96"/>
        <v>0</v>
      </c>
      <c r="O874" s="85">
        <f t="shared" si="96"/>
        <v>0</v>
      </c>
      <c r="P874" s="85">
        <f t="shared" si="96"/>
        <v>0</v>
      </c>
      <c r="Q874" s="85">
        <f t="shared" si="96"/>
        <v>0</v>
      </c>
      <c r="R874" s="85">
        <f t="shared" si="96"/>
        <v>0</v>
      </c>
      <c r="S874" s="85">
        <f t="shared" si="96"/>
        <v>0</v>
      </c>
      <c r="T874" s="85">
        <f t="shared" si="96"/>
        <v>0</v>
      </c>
      <c r="U874" s="85">
        <f t="shared" si="96"/>
        <v>0</v>
      </c>
      <c r="V874" s="85">
        <f t="shared" si="96"/>
        <v>0</v>
      </c>
      <c r="W874" s="85">
        <f t="shared" si="96"/>
        <v>0</v>
      </c>
      <c r="X874" s="85">
        <f t="shared" si="96"/>
        <v>0</v>
      </c>
      <c r="Y874" s="85">
        <f t="shared" si="96"/>
        <v>0</v>
      </c>
      <c r="Z874" s="274">
        <f t="shared" si="96"/>
        <v>0</v>
      </c>
      <c r="AA874" s="85"/>
      <c r="AB874" s="275">
        <f t="shared" si="96"/>
        <v>0</v>
      </c>
      <c r="AC874" s="85"/>
      <c r="AD874" s="275">
        <f t="shared" si="96"/>
        <v>0</v>
      </c>
      <c r="AE874" s="85"/>
      <c r="AF874" s="275">
        <f t="shared" si="96"/>
        <v>0</v>
      </c>
      <c r="AH874" s="276"/>
    </row>
    <row r="875" spans="2:34" outlineLevel="1">
      <c r="D875" s="83" t="str">
        <f>'Line Items'!D339</f>
        <v>Class 455</v>
      </c>
      <c r="E875" s="84"/>
      <c r="F875" s="150" t="str">
        <f t="shared" si="94"/>
        <v>£000</v>
      </c>
      <c r="G875" s="85">
        <f t="shared" si="96"/>
        <v>0</v>
      </c>
      <c r="H875" s="85">
        <f t="shared" si="96"/>
        <v>0</v>
      </c>
      <c r="I875" s="85">
        <f t="shared" si="96"/>
        <v>0</v>
      </c>
      <c r="J875" s="85">
        <f t="shared" si="96"/>
        <v>0</v>
      </c>
      <c r="K875" s="85">
        <f t="shared" si="96"/>
        <v>0</v>
      </c>
      <c r="L875" s="85">
        <f t="shared" si="96"/>
        <v>0</v>
      </c>
      <c r="M875" s="85">
        <f t="shared" si="96"/>
        <v>0</v>
      </c>
      <c r="N875" s="85">
        <f t="shared" si="96"/>
        <v>0</v>
      </c>
      <c r="O875" s="85">
        <f t="shared" si="96"/>
        <v>0</v>
      </c>
      <c r="P875" s="85">
        <f t="shared" si="96"/>
        <v>0</v>
      </c>
      <c r="Q875" s="85">
        <f t="shared" si="96"/>
        <v>0</v>
      </c>
      <c r="R875" s="85">
        <f t="shared" si="96"/>
        <v>0</v>
      </c>
      <c r="S875" s="85">
        <f t="shared" si="96"/>
        <v>0</v>
      </c>
      <c r="T875" s="85">
        <f t="shared" si="96"/>
        <v>0</v>
      </c>
      <c r="U875" s="85">
        <f t="shared" si="96"/>
        <v>0</v>
      </c>
      <c r="V875" s="85">
        <f t="shared" si="96"/>
        <v>0</v>
      </c>
      <c r="W875" s="85">
        <f t="shared" si="96"/>
        <v>0</v>
      </c>
      <c r="X875" s="85">
        <f t="shared" si="96"/>
        <v>0</v>
      </c>
      <c r="Y875" s="85">
        <f t="shared" si="96"/>
        <v>0</v>
      </c>
      <c r="Z875" s="274">
        <f t="shared" si="96"/>
        <v>0</v>
      </c>
      <c r="AA875" s="85"/>
      <c r="AB875" s="275">
        <f t="shared" si="96"/>
        <v>0</v>
      </c>
      <c r="AC875" s="85"/>
      <c r="AD875" s="275">
        <f t="shared" si="96"/>
        <v>0</v>
      </c>
      <c r="AE875" s="85"/>
      <c r="AF875" s="275">
        <f t="shared" si="96"/>
        <v>0</v>
      </c>
      <c r="AH875" s="276"/>
    </row>
    <row r="876" spans="2:34" outlineLevel="1">
      <c r="D876" s="83" t="str">
        <f>'Line Items'!D340</f>
        <v>Class 158</v>
      </c>
      <c r="E876" s="84"/>
      <c r="F876" s="150" t="str">
        <f t="shared" si="94"/>
        <v>£000</v>
      </c>
      <c r="G876" s="85">
        <f t="shared" si="96"/>
        <v>0</v>
      </c>
      <c r="H876" s="85">
        <f t="shared" si="96"/>
        <v>0</v>
      </c>
      <c r="I876" s="85">
        <f t="shared" si="96"/>
        <v>0</v>
      </c>
      <c r="J876" s="85">
        <f t="shared" si="96"/>
        <v>0</v>
      </c>
      <c r="K876" s="85">
        <f t="shared" si="96"/>
        <v>0</v>
      </c>
      <c r="L876" s="85">
        <f t="shared" si="96"/>
        <v>0</v>
      </c>
      <c r="M876" s="85">
        <f t="shared" si="96"/>
        <v>0</v>
      </c>
      <c r="N876" s="85">
        <f t="shared" si="96"/>
        <v>0</v>
      </c>
      <c r="O876" s="85">
        <f t="shared" si="96"/>
        <v>0</v>
      </c>
      <c r="P876" s="85">
        <f t="shared" si="96"/>
        <v>0</v>
      </c>
      <c r="Q876" s="85">
        <f t="shared" si="96"/>
        <v>0</v>
      </c>
      <c r="R876" s="85">
        <f t="shared" si="96"/>
        <v>0</v>
      </c>
      <c r="S876" s="85">
        <f t="shared" si="96"/>
        <v>0</v>
      </c>
      <c r="T876" s="85">
        <f t="shared" si="96"/>
        <v>0</v>
      </c>
      <c r="U876" s="85">
        <f t="shared" si="96"/>
        <v>0</v>
      </c>
      <c r="V876" s="85">
        <f t="shared" si="96"/>
        <v>0</v>
      </c>
      <c r="W876" s="85">
        <f t="shared" si="96"/>
        <v>0</v>
      </c>
      <c r="X876" s="85">
        <f t="shared" si="96"/>
        <v>0</v>
      </c>
      <c r="Y876" s="85">
        <f t="shared" si="96"/>
        <v>0</v>
      </c>
      <c r="Z876" s="274">
        <f t="shared" si="96"/>
        <v>0</v>
      </c>
      <c r="AA876" s="85"/>
      <c r="AB876" s="275">
        <f t="shared" si="96"/>
        <v>0</v>
      </c>
      <c r="AC876" s="85"/>
      <c r="AD876" s="275">
        <f t="shared" si="96"/>
        <v>0</v>
      </c>
      <c r="AE876" s="85"/>
      <c r="AF876" s="275">
        <f t="shared" si="96"/>
        <v>0</v>
      </c>
      <c r="AH876" s="276"/>
    </row>
    <row r="877" spans="2:34" outlineLevel="1">
      <c r="D877" s="83" t="str">
        <f>'Line Items'!D341</f>
        <v>Class 159/0</v>
      </c>
      <c r="E877" s="84"/>
      <c r="F877" s="150" t="str">
        <f t="shared" si="94"/>
        <v>£000</v>
      </c>
      <c r="G877" s="85">
        <f t="shared" si="96"/>
        <v>0</v>
      </c>
      <c r="H877" s="85">
        <f t="shared" si="96"/>
        <v>0</v>
      </c>
      <c r="I877" s="85">
        <f t="shared" si="96"/>
        <v>0</v>
      </c>
      <c r="J877" s="85">
        <f t="shared" si="96"/>
        <v>0</v>
      </c>
      <c r="K877" s="85">
        <f t="shared" si="96"/>
        <v>0</v>
      </c>
      <c r="L877" s="85">
        <f t="shared" si="96"/>
        <v>0</v>
      </c>
      <c r="M877" s="85">
        <f t="shared" si="96"/>
        <v>0</v>
      </c>
      <c r="N877" s="85">
        <f t="shared" si="96"/>
        <v>0</v>
      </c>
      <c r="O877" s="85">
        <f t="shared" si="96"/>
        <v>0</v>
      </c>
      <c r="P877" s="85">
        <f t="shared" si="96"/>
        <v>0</v>
      </c>
      <c r="Q877" s="85">
        <f t="shared" si="96"/>
        <v>0</v>
      </c>
      <c r="R877" s="85">
        <f t="shared" si="96"/>
        <v>0</v>
      </c>
      <c r="S877" s="85">
        <f t="shared" si="96"/>
        <v>0</v>
      </c>
      <c r="T877" s="85">
        <f t="shared" si="96"/>
        <v>0</v>
      </c>
      <c r="U877" s="85">
        <f t="shared" si="96"/>
        <v>0</v>
      </c>
      <c r="V877" s="85">
        <f t="shared" si="96"/>
        <v>0</v>
      </c>
      <c r="W877" s="85">
        <f t="shared" si="96"/>
        <v>0</v>
      </c>
      <c r="X877" s="85">
        <f t="shared" si="96"/>
        <v>0</v>
      </c>
      <c r="Y877" s="85">
        <f t="shared" si="96"/>
        <v>0</v>
      </c>
      <c r="Z877" s="274">
        <f t="shared" si="96"/>
        <v>0</v>
      </c>
      <c r="AA877" s="85"/>
      <c r="AB877" s="275">
        <f t="shared" si="96"/>
        <v>0</v>
      </c>
      <c r="AC877" s="85"/>
      <c r="AD877" s="275">
        <f t="shared" si="96"/>
        <v>0</v>
      </c>
      <c r="AE877" s="85"/>
      <c r="AF877" s="275">
        <f t="shared" si="96"/>
        <v>0</v>
      </c>
      <c r="AH877" s="276"/>
    </row>
    <row r="878" spans="2:34" outlineLevel="1">
      <c r="D878" s="83" t="str">
        <f>'Line Items'!D342</f>
        <v>Class 159/1</v>
      </c>
      <c r="E878" s="84"/>
      <c r="F878" s="150" t="str">
        <f t="shared" si="94"/>
        <v>£000</v>
      </c>
      <c r="G878" s="85">
        <f t="shared" si="96"/>
        <v>0</v>
      </c>
      <c r="H878" s="85">
        <f t="shared" si="96"/>
        <v>0</v>
      </c>
      <c r="I878" s="85">
        <f t="shared" si="96"/>
        <v>0</v>
      </c>
      <c r="J878" s="85">
        <f t="shared" si="96"/>
        <v>0</v>
      </c>
      <c r="K878" s="85">
        <f t="shared" si="96"/>
        <v>0</v>
      </c>
      <c r="L878" s="85">
        <f t="shared" si="96"/>
        <v>0</v>
      </c>
      <c r="M878" s="85">
        <f t="shared" si="96"/>
        <v>0</v>
      </c>
      <c r="N878" s="85">
        <f t="shared" si="96"/>
        <v>0</v>
      </c>
      <c r="O878" s="85">
        <f t="shared" si="96"/>
        <v>0</v>
      </c>
      <c r="P878" s="85">
        <f t="shared" si="96"/>
        <v>0</v>
      </c>
      <c r="Q878" s="85">
        <f t="shared" si="96"/>
        <v>0</v>
      </c>
      <c r="R878" s="85">
        <f t="shared" si="96"/>
        <v>0</v>
      </c>
      <c r="S878" s="85">
        <f t="shared" si="96"/>
        <v>0</v>
      </c>
      <c r="T878" s="85">
        <f t="shared" si="96"/>
        <v>0</v>
      </c>
      <c r="U878" s="85">
        <f t="shared" si="96"/>
        <v>0</v>
      </c>
      <c r="V878" s="85">
        <f t="shared" si="96"/>
        <v>0</v>
      </c>
      <c r="W878" s="85">
        <f t="shared" si="96"/>
        <v>0</v>
      </c>
      <c r="X878" s="85">
        <f t="shared" si="96"/>
        <v>0</v>
      </c>
      <c r="Y878" s="85">
        <f t="shared" si="96"/>
        <v>0</v>
      </c>
      <c r="Z878" s="274">
        <f t="shared" si="96"/>
        <v>0</v>
      </c>
      <c r="AA878" s="85"/>
      <c r="AB878" s="275">
        <f t="shared" si="96"/>
        <v>0</v>
      </c>
      <c r="AC878" s="85"/>
      <c r="AD878" s="275">
        <f t="shared" si="96"/>
        <v>0</v>
      </c>
      <c r="AE878" s="85"/>
      <c r="AF878" s="275">
        <f t="shared" si="96"/>
        <v>0</v>
      </c>
      <c r="AH878" s="276"/>
    </row>
    <row r="879" spans="2:34" outlineLevel="1">
      <c r="D879" s="83" t="str">
        <f>'Line Items'!D343</f>
        <v>Class 458</v>
      </c>
      <c r="E879" s="84"/>
      <c r="F879" s="150" t="str">
        <f t="shared" si="94"/>
        <v>£000</v>
      </c>
      <c r="G879" s="85">
        <f t="shared" si="96"/>
        <v>0</v>
      </c>
      <c r="H879" s="85">
        <f t="shared" si="96"/>
        <v>0</v>
      </c>
      <c r="I879" s="85">
        <f t="shared" si="96"/>
        <v>0</v>
      </c>
      <c r="J879" s="85">
        <f t="shared" si="96"/>
        <v>0</v>
      </c>
      <c r="K879" s="85">
        <f t="shared" si="96"/>
        <v>0</v>
      </c>
      <c r="L879" s="85">
        <f t="shared" si="96"/>
        <v>0</v>
      </c>
      <c r="M879" s="85">
        <f t="shared" si="96"/>
        <v>0</v>
      </c>
      <c r="N879" s="85">
        <f t="shared" si="96"/>
        <v>0</v>
      </c>
      <c r="O879" s="85">
        <f t="shared" si="96"/>
        <v>0</v>
      </c>
      <c r="P879" s="85">
        <f t="shared" si="96"/>
        <v>0</v>
      </c>
      <c r="Q879" s="85">
        <f t="shared" si="96"/>
        <v>0</v>
      </c>
      <c r="R879" s="85">
        <f t="shared" si="96"/>
        <v>0</v>
      </c>
      <c r="S879" s="85">
        <f t="shared" si="96"/>
        <v>0</v>
      </c>
      <c r="T879" s="85">
        <f t="shared" si="96"/>
        <v>0</v>
      </c>
      <c r="U879" s="85">
        <f t="shared" si="96"/>
        <v>0</v>
      </c>
      <c r="V879" s="85">
        <f t="shared" si="96"/>
        <v>0</v>
      </c>
      <c r="W879" s="85">
        <f t="shared" si="96"/>
        <v>0</v>
      </c>
      <c r="X879" s="85">
        <f t="shared" si="96"/>
        <v>0</v>
      </c>
      <c r="Y879" s="85">
        <f t="shared" si="96"/>
        <v>0</v>
      </c>
      <c r="Z879" s="274">
        <f t="shared" si="96"/>
        <v>0</v>
      </c>
      <c r="AA879" s="85"/>
      <c r="AB879" s="275">
        <f t="shared" si="96"/>
        <v>0</v>
      </c>
      <c r="AC879" s="85"/>
      <c r="AD879" s="275">
        <f t="shared" si="96"/>
        <v>0</v>
      </c>
      <c r="AE879" s="85"/>
      <c r="AF879" s="275">
        <f t="shared" si="96"/>
        <v>0</v>
      </c>
      <c r="AH879" s="276"/>
    </row>
    <row r="880" spans="2:34" outlineLevel="1">
      <c r="D880" s="83" t="str">
        <f>'Line Items'!D344</f>
        <v>Class 456</v>
      </c>
      <c r="E880" s="84"/>
      <c r="F880" s="150" t="str">
        <f t="shared" si="94"/>
        <v>£000</v>
      </c>
      <c r="G880" s="85">
        <f t="shared" si="96"/>
        <v>0</v>
      </c>
      <c r="H880" s="85">
        <f t="shared" si="96"/>
        <v>0</v>
      </c>
      <c r="I880" s="85">
        <f t="shared" si="96"/>
        <v>0</v>
      </c>
      <c r="J880" s="85">
        <f t="shared" si="96"/>
        <v>0</v>
      </c>
      <c r="K880" s="85">
        <f t="shared" si="96"/>
        <v>0</v>
      </c>
      <c r="L880" s="85">
        <f t="shared" si="96"/>
        <v>0</v>
      </c>
      <c r="M880" s="85">
        <f t="shared" si="96"/>
        <v>0</v>
      </c>
      <c r="N880" s="85">
        <f t="shared" si="96"/>
        <v>0</v>
      </c>
      <c r="O880" s="85">
        <f t="shared" si="96"/>
        <v>0</v>
      </c>
      <c r="P880" s="85">
        <f t="shared" si="96"/>
        <v>0</v>
      </c>
      <c r="Q880" s="85">
        <f t="shared" si="96"/>
        <v>0</v>
      </c>
      <c r="R880" s="85">
        <f t="shared" si="96"/>
        <v>0</v>
      </c>
      <c r="S880" s="85">
        <f t="shared" si="96"/>
        <v>0</v>
      </c>
      <c r="T880" s="85">
        <f t="shared" si="96"/>
        <v>0</v>
      </c>
      <c r="U880" s="85">
        <f t="shared" si="96"/>
        <v>0</v>
      </c>
      <c r="V880" s="85">
        <f t="shared" si="96"/>
        <v>0</v>
      </c>
      <c r="W880" s="85">
        <f t="shared" si="96"/>
        <v>0</v>
      </c>
      <c r="X880" s="85">
        <f t="shared" si="96"/>
        <v>0</v>
      </c>
      <c r="Y880" s="85">
        <f t="shared" si="96"/>
        <v>0</v>
      </c>
      <c r="Z880" s="274">
        <f t="shared" si="96"/>
        <v>0</v>
      </c>
      <c r="AA880" s="85"/>
      <c r="AB880" s="275">
        <f t="shared" si="96"/>
        <v>0</v>
      </c>
      <c r="AC880" s="85"/>
      <c r="AD880" s="275">
        <f t="shared" si="96"/>
        <v>0</v>
      </c>
      <c r="AE880" s="85"/>
      <c r="AF880" s="275">
        <f t="shared" si="96"/>
        <v>0</v>
      </c>
      <c r="AH880" s="276"/>
    </row>
    <row r="881" spans="4:34" outlineLevel="1">
      <c r="D881" s="83" t="str">
        <f>'Line Items'!D345</f>
        <v>Class 458/5</v>
      </c>
      <c r="E881" s="84"/>
      <c r="F881" s="150" t="str">
        <f t="shared" si="94"/>
        <v>£000</v>
      </c>
      <c r="G881" s="85">
        <f t="shared" si="96"/>
        <v>0</v>
      </c>
      <c r="H881" s="85">
        <f t="shared" si="96"/>
        <v>0</v>
      </c>
      <c r="I881" s="85">
        <f t="shared" si="96"/>
        <v>0</v>
      </c>
      <c r="J881" s="85">
        <f t="shared" si="96"/>
        <v>0</v>
      </c>
      <c r="K881" s="85">
        <f t="shared" si="96"/>
        <v>0</v>
      </c>
      <c r="L881" s="85">
        <f t="shared" si="96"/>
        <v>0</v>
      </c>
      <c r="M881" s="85">
        <f t="shared" si="96"/>
        <v>0</v>
      </c>
      <c r="N881" s="85">
        <f t="shared" si="96"/>
        <v>0</v>
      </c>
      <c r="O881" s="85">
        <f t="shared" si="96"/>
        <v>0</v>
      </c>
      <c r="P881" s="85">
        <f t="shared" si="96"/>
        <v>0</v>
      </c>
      <c r="Q881" s="85">
        <f t="shared" si="96"/>
        <v>0</v>
      </c>
      <c r="R881" s="85">
        <f t="shared" si="96"/>
        <v>0</v>
      </c>
      <c r="S881" s="85">
        <f t="shared" si="96"/>
        <v>0</v>
      </c>
      <c r="T881" s="85">
        <f t="shared" si="96"/>
        <v>0</v>
      </c>
      <c r="U881" s="85">
        <f t="shared" si="96"/>
        <v>0</v>
      </c>
      <c r="V881" s="85">
        <f t="shared" si="96"/>
        <v>0</v>
      </c>
      <c r="W881" s="85">
        <f t="shared" si="96"/>
        <v>0</v>
      </c>
      <c r="X881" s="85">
        <f t="shared" si="96"/>
        <v>0</v>
      </c>
      <c r="Y881" s="85">
        <f t="shared" si="96"/>
        <v>0</v>
      </c>
      <c r="Z881" s="274">
        <f t="shared" si="96"/>
        <v>0</v>
      </c>
      <c r="AA881" s="85"/>
      <c r="AB881" s="275">
        <f t="shared" si="96"/>
        <v>0</v>
      </c>
      <c r="AC881" s="85"/>
      <c r="AD881" s="275">
        <f t="shared" si="96"/>
        <v>0</v>
      </c>
      <c r="AE881" s="85"/>
      <c r="AF881" s="275">
        <f t="shared" si="96"/>
        <v>0</v>
      </c>
      <c r="AH881" s="276"/>
    </row>
    <row r="882" spans="4:34" outlineLevel="1">
      <c r="D882" s="83" t="str">
        <f>'Line Items'!D346</f>
        <v>Class 707</v>
      </c>
      <c r="E882" s="84"/>
      <c r="F882" s="150" t="str">
        <f t="shared" si="94"/>
        <v>£000</v>
      </c>
      <c r="G882" s="85">
        <f t="shared" si="96"/>
        <v>0</v>
      </c>
      <c r="H882" s="85">
        <f t="shared" si="96"/>
        <v>0</v>
      </c>
      <c r="I882" s="85">
        <f t="shared" si="96"/>
        <v>0</v>
      </c>
      <c r="J882" s="85">
        <f t="shared" si="96"/>
        <v>0</v>
      </c>
      <c r="K882" s="85">
        <f t="shared" si="96"/>
        <v>0</v>
      </c>
      <c r="L882" s="85">
        <f t="shared" si="96"/>
        <v>0</v>
      </c>
      <c r="M882" s="85">
        <f t="shared" si="96"/>
        <v>0</v>
      </c>
      <c r="N882" s="85">
        <f t="shared" si="96"/>
        <v>0</v>
      </c>
      <c r="O882" s="85">
        <f t="shared" si="96"/>
        <v>0</v>
      </c>
      <c r="P882" s="85">
        <f t="shared" si="96"/>
        <v>0</v>
      </c>
      <c r="Q882" s="85">
        <f t="shared" si="96"/>
        <v>0</v>
      </c>
      <c r="R882" s="85">
        <f t="shared" si="96"/>
        <v>0</v>
      </c>
      <c r="S882" s="85">
        <f t="shared" si="96"/>
        <v>0</v>
      </c>
      <c r="T882" s="85">
        <f t="shared" si="96"/>
        <v>0</v>
      </c>
      <c r="U882" s="85">
        <f t="shared" si="96"/>
        <v>0</v>
      </c>
      <c r="V882" s="85">
        <f t="shared" si="96"/>
        <v>0</v>
      </c>
      <c r="W882" s="85">
        <f t="shared" si="96"/>
        <v>0</v>
      </c>
      <c r="X882" s="85">
        <f t="shared" si="96"/>
        <v>0</v>
      </c>
      <c r="Y882" s="85">
        <f t="shared" si="96"/>
        <v>0</v>
      </c>
      <c r="Z882" s="274">
        <f t="shared" si="96"/>
        <v>0</v>
      </c>
      <c r="AA882" s="85"/>
      <c r="AB882" s="275">
        <f t="shared" si="96"/>
        <v>0</v>
      </c>
      <c r="AC882" s="85"/>
      <c r="AD882" s="275">
        <f t="shared" si="96"/>
        <v>0</v>
      </c>
      <c r="AE882" s="85"/>
      <c r="AF882" s="275">
        <f t="shared" si="96"/>
        <v>0</v>
      </c>
      <c r="AH882" s="276"/>
    </row>
    <row r="883" spans="4:34" outlineLevel="1">
      <c r="D883" s="83" t="str">
        <f>'Line Items'!D347</f>
        <v>[Rolling Stock Line 11]</v>
      </c>
      <c r="E883" s="84"/>
      <c r="F883" s="150" t="str">
        <f t="shared" si="94"/>
        <v>£000</v>
      </c>
      <c r="G883" s="85">
        <f t="shared" si="96"/>
        <v>0</v>
      </c>
      <c r="H883" s="85">
        <f t="shared" si="96"/>
        <v>0</v>
      </c>
      <c r="I883" s="85">
        <f t="shared" si="96"/>
        <v>0</v>
      </c>
      <c r="J883" s="85">
        <f t="shared" si="96"/>
        <v>0</v>
      </c>
      <c r="K883" s="85">
        <f t="shared" si="96"/>
        <v>0</v>
      </c>
      <c r="L883" s="85">
        <f t="shared" si="96"/>
        <v>0</v>
      </c>
      <c r="M883" s="85">
        <f t="shared" si="96"/>
        <v>0</v>
      </c>
      <c r="N883" s="85">
        <f t="shared" si="96"/>
        <v>0</v>
      </c>
      <c r="O883" s="85">
        <f t="shared" si="96"/>
        <v>0</v>
      </c>
      <c r="P883" s="85">
        <f t="shared" si="96"/>
        <v>0</v>
      </c>
      <c r="Q883" s="85">
        <f t="shared" si="96"/>
        <v>0</v>
      </c>
      <c r="R883" s="85">
        <f t="shared" si="96"/>
        <v>0</v>
      </c>
      <c r="S883" s="85">
        <f t="shared" si="96"/>
        <v>0</v>
      </c>
      <c r="T883" s="85">
        <f t="shared" si="96"/>
        <v>0</v>
      </c>
      <c r="U883" s="85">
        <f t="shared" si="96"/>
        <v>0</v>
      </c>
      <c r="V883" s="85">
        <f t="shared" si="96"/>
        <v>0</v>
      </c>
      <c r="W883" s="85">
        <f t="shared" si="96"/>
        <v>0</v>
      </c>
      <c r="X883" s="85">
        <f t="shared" si="96"/>
        <v>0</v>
      </c>
      <c r="Y883" s="85">
        <f t="shared" si="96"/>
        <v>0</v>
      </c>
      <c r="Z883" s="274">
        <f t="shared" si="96"/>
        <v>0</v>
      </c>
      <c r="AA883" s="85"/>
      <c r="AB883" s="275">
        <f t="shared" si="96"/>
        <v>0</v>
      </c>
      <c r="AC883" s="85"/>
      <c r="AD883" s="275">
        <f t="shared" si="96"/>
        <v>0</v>
      </c>
      <c r="AE883" s="85"/>
      <c r="AF883" s="275">
        <f t="shared" si="96"/>
        <v>0</v>
      </c>
      <c r="AH883" s="276"/>
    </row>
    <row r="884" spans="4:34" outlineLevel="1">
      <c r="D884" s="83" t="str">
        <f>'Line Items'!D348</f>
        <v>[Rolling Stock Line 12]</v>
      </c>
      <c r="E884" s="84"/>
      <c r="F884" s="150" t="str">
        <f t="shared" si="94"/>
        <v>£000</v>
      </c>
      <c r="G884" s="85">
        <f t="shared" si="96"/>
        <v>0</v>
      </c>
      <c r="H884" s="85">
        <f t="shared" si="96"/>
        <v>0</v>
      </c>
      <c r="I884" s="85">
        <f t="shared" si="96"/>
        <v>0</v>
      </c>
      <c r="J884" s="85">
        <f t="shared" si="96"/>
        <v>0</v>
      </c>
      <c r="K884" s="85">
        <f t="shared" si="96"/>
        <v>0</v>
      </c>
      <c r="L884" s="85">
        <f t="shared" si="96"/>
        <v>0</v>
      </c>
      <c r="M884" s="85">
        <f t="shared" si="96"/>
        <v>0</v>
      </c>
      <c r="N884" s="85">
        <f t="shared" si="96"/>
        <v>0</v>
      </c>
      <c r="O884" s="85">
        <f t="shared" si="96"/>
        <v>0</v>
      </c>
      <c r="P884" s="85">
        <f t="shared" si="96"/>
        <v>0</v>
      </c>
      <c r="Q884" s="85">
        <f t="shared" si="96"/>
        <v>0</v>
      </c>
      <c r="R884" s="85">
        <f t="shared" si="96"/>
        <v>0</v>
      </c>
      <c r="S884" s="85">
        <f t="shared" si="96"/>
        <v>0</v>
      </c>
      <c r="T884" s="85">
        <f t="shared" si="96"/>
        <v>0</v>
      </c>
      <c r="U884" s="85">
        <f t="shared" si="96"/>
        <v>0</v>
      </c>
      <c r="V884" s="85">
        <f t="shared" si="96"/>
        <v>0</v>
      </c>
      <c r="W884" s="85">
        <f t="shared" si="96"/>
        <v>0</v>
      </c>
      <c r="X884" s="85">
        <f t="shared" si="96"/>
        <v>0</v>
      </c>
      <c r="Y884" s="85">
        <f t="shared" si="96"/>
        <v>0</v>
      </c>
      <c r="Z884" s="274">
        <f t="shared" si="96"/>
        <v>0</v>
      </c>
      <c r="AA884" s="85"/>
      <c r="AB884" s="275">
        <f t="shared" si="96"/>
        <v>0</v>
      </c>
      <c r="AC884" s="85"/>
      <c r="AD884" s="275">
        <f t="shared" si="96"/>
        <v>0</v>
      </c>
      <c r="AE884" s="85"/>
      <c r="AF884" s="275">
        <f t="shared" si="96"/>
        <v>0</v>
      </c>
      <c r="AH884" s="276"/>
    </row>
    <row r="885" spans="4:34" outlineLevel="1">
      <c r="D885" s="83" t="str">
        <f>'Line Items'!D349</f>
        <v>[Rolling Stock Line 13]</v>
      </c>
      <c r="E885" s="84"/>
      <c r="F885" s="150" t="str">
        <f t="shared" si="94"/>
        <v>£000</v>
      </c>
      <c r="G885" s="85">
        <f t="shared" si="96"/>
        <v>0</v>
      </c>
      <c r="H885" s="85">
        <f t="shared" si="96"/>
        <v>0</v>
      </c>
      <c r="I885" s="85">
        <f t="shared" ref="I885:AF885" si="97">I30*I697</f>
        <v>0</v>
      </c>
      <c r="J885" s="85">
        <f t="shared" si="97"/>
        <v>0</v>
      </c>
      <c r="K885" s="85">
        <f t="shared" si="97"/>
        <v>0</v>
      </c>
      <c r="L885" s="85">
        <f t="shared" si="97"/>
        <v>0</v>
      </c>
      <c r="M885" s="85">
        <f t="shared" si="97"/>
        <v>0</v>
      </c>
      <c r="N885" s="85">
        <f t="shared" si="97"/>
        <v>0</v>
      </c>
      <c r="O885" s="85">
        <f t="shared" si="97"/>
        <v>0</v>
      </c>
      <c r="P885" s="85">
        <f t="shared" si="97"/>
        <v>0</v>
      </c>
      <c r="Q885" s="85">
        <f t="shared" si="97"/>
        <v>0</v>
      </c>
      <c r="R885" s="85">
        <f t="shared" si="97"/>
        <v>0</v>
      </c>
      <c r="S885" s="85">
        <f t="shared" si="97"/>
        <v>0</v>
      </c>
      <c r="T885" s="85">
        <f t="shared" si="97"/>
        <v>0</v>
      </c>
      <c r="U885" s="85">
        <f t="shared" si="97"/>
        <v>0</v>
      </c>
      <c r="V885" s="85">
        <f t="shared" si="97"/>
        <v>0</v>
      </c>
      <c r="W885" s="85">
        <f t="shared" si="97"/>
        <v>0</v>
      </c>
      <c r="X885" s="85">
        <f t="shared" si="97"/>
        <v>0</v>
      </c>
      <c r="Y885" s="85">
        <f t="shared" si="97"/>
        <v>0</v>
      </c>
      <c r="Z885" s="274">
        <f t="shared" si="97"/>
        <v>0</v>
      </c>
      <c r="AA885" s="85"/>
      <c r="AB885" s="275">
        <f t="shared" si="97"/>
        <v>0</v>
      </c>
      <c r="AC885" s="85"/>
      <c r="AD885" s="275">
        <f t="shared" si="97"/>
        <v>0</v>
      </c>
      <c r="AE885" s="85"/>
      <c r="AF885" s="275">
        <f t="shared" si="97"/>
        <v>0</v>
      </c>
      <c r="AH885" s="276"/>
    </row>
    <row r="886" spans="4:34" outlineLevel="1">
      <c r="D886" s="83" t="str">
        <f>'Line Items'!D350</f>
        <v>[Rolling Stock Line 14]</v>
      </c>
      <c r="E886" s="84"/>
      <c r="F886" s="150" t="str">
        <f t="shared" si="94"/>
        <v>£000</v>
      </c>
      <c r="G886" s="85">
        <f t="shared" ref="G886:AF897" si="98">G31*G698</f>
        <v>0</v>
      </c>
      <c r="H886" s="85">
        <f t="shared" si="98"/>
        <v>0</v>
      </c>
      <c r="I886" s="85">
        <f t="shared" si="98"/>
        <v>0</v>
      </c>
      <c r="J886" s="85">
        <f t="shared" si="98"/>
        <v>0</v>
      </c>
      <c r="K886" s="85">
        <f t="shared" si="98"/>
        <v>0</v>
      </c>
      <c r="L886" s="85">
        <f t="shared" si="98"/>
        <v>0</v>
      </c>
      <c r="M886" s="85">
        <f t="shared" si="98"/>
        <v>0</v>
      </c>
      <c r="N886" s="85">
        <f t="shared" si="98"/>
        <v>0</v>
      </c>
      <c r="O886" s="85">
        <f t="shared" si="98"/>
        <v>0</v>
      </c>
      <c r="P886" s="85">
        <f t="shared" si="98"/>
        <v>0</v>
      </c>
      <c r="Q886" s="85">
        <f t="shared" si="98"/>
        <v>0</v>
      </c>
      <c r="R886" s="85">
        <f t="shared" si="98"/>
        <v>0</v>
      </c>
      <c r="S886" s="85">
        <f t="shared" si="98"/>
        <v>0</v>
      </c>
      <c r="T886" s="85">
        <f t="shared" si="98"/>
        <v>0</v>
      </c>
      <c r="U886" s="85">
        <f t="shared" si="98"/>
        <v>0</v>
      </c>
      <c r="V886" s="85">
        <f t="shared" si="98"/>
        <v>0</v>
      </c>
      <c r="W886" s="85">
        <f t="shared" si="98"/>
        <v>0</v>
      </c>
      <c r="X886" s="85">
        <f t="shared" si="98"/>
        <v>0</v>
      </c>
      <c r="Y886" s="85">
        <f t="shared" si="98"/>
        <v>0</v>
      </c>
      <c r="Z886" s="274">
        <f t="shared" si="98"/>
        <v>0</v>
      </c>
      <c r="AA886" s="85"/>
      <c r="AB886" s="275">
        <f t="shared" si="98"/>
        <v>0</v>
      </c>
      <c r="AC886" s="85"/>
      <c r="AD886" s="275">
        <f t="shared" si="98"/>
        <v>0</v>
      </c>
      <c r="AE886" s="85"/>
      <c r="AF886" s="275">
        <f t="shared" si="98"/>
        <v>0</v>
      </c>
      <c r="AH886" s="276"/>
    </row>
    <row r="887" spans="4:34" outlineLevel="1">
      <c r="D887" s="83" t="str">
        <f>'Line Items'!D351</f>
        <v>[Rolling Stock Line 15]</v>
      </c>
      <c r="E887" s="84"/>
      <c r="F887" s="150" t="str">
        <f t="shared" si="94"/>
        <v>£000</v>
      </c>
      <c r="G887" s="85">
        <f t="shared" si="98"/>
        <v>0</v>
      </c>
      <c r="H887" s="85">
        <f t="shared" si="98"/>
        <v>0</v>
      </c>
      <c r="I887" s="85">
        <f t="shared" si="98"/>
        <v>0</v>
      </c>
      <c r="J887" s="85">
        <f t="shared" si="98"/>
        <v>0</v>
      </c>
      <c r="K887" s="85">
        <f t="shared" si="98"/>
        <v>0</v>
      </c>
      <c r="L887" s="85">
        <f t="shared" si="98"/>
        <v>0</v>
      </c>
      <c r="M887" s="85">
        <f t="shared" si="98"/>
        <v>0</v>
      </c>
      <c r="N887" s="85">
        <f t="shared" si="98"/>
        <v>0</v>
      </c>
      <c r="O887" s="85">
        <f t="shared" si="98"/>
        <v>0</v>
      </c>
      <c r="P887" s="85">
        <f t="shared" si="98"/>
        <v>0</v>
      </c>
      <c r="Q887" s="85">
        <f t="shared" si="98"/>
        <v>0</v>
      </c>
      <c r="R887" s="85">
        <f t="shared" si="98"/>
        <v>0</v>
      </c>
      <c r="S887" s="85">
        <f t="shared" si="98"/>
        <v>0</v>
      </c>
      <c r="T887" s="85">
        <f t="shared" si="98"/>
        <v>0</v>
      </c>
      <c r="U887" s="85">
        <f t="shared" si="98"/>
        <v>0</v>
      </c>
      <c r="V887" s="85">
        <f t="shared" si="98"/>
        <v>0</v>
      </c>
      <c r="W887" s="85">
        <f t="shared" si="98"/>
        <v>0</v>
      </c>
      <c r="X887" s="85">
        <f t="shared" si="98"/>
        <v>0</v>
      </c>
      <c r="Y887" s="85">
        <f t="shared" si="98"/>
        <v>0</v>
      </c>
      <c r="Z887" s="274">
        <f t="shared" si="98"/>
        <v>0</v>
      </c>
      <c r="AA887" s="85"/>
      <c r="AB887" s="275">
        <f t="shared" si="98"/>
        <v>0</v>
      </c>
      <c r="AC887" s="85"/>
      <c r="AD887" s="275">
        <f t="shared" si="98"/>
        <v>0</v>
      </c>
      <c r="AE887" s="85"/>
      <c r="AF887" s="275">
        <f t="shared" si="98"/>
        <v>0</v>
      </c>
      <c r="AH887" s="276"/>
    </row>
    <row r="888" spans="4:34" outlineLevel="1">
      <c r="D888" s="83" t="str">
        <f>'Line Items'!D352</f>
        <v>[Rolling Stock Line 16]</v>
      </c>
      <c r="E888" s="84"/>
      <c r="F888" s="150" t="str">
        <f t="shared" si="94"/>
        <v>£000</v>
      </c>
      <c r="G888" s="85">
        <f t="shared" si="98"/>
        <v>0</v>
      </c>
      <c r="H888" s="85">
        <f t="shared" si="98"/>
        <v>0</v>
      </c>
      <c r="I888" s="85">
        <f t="shared" si="98"/>
        <v>0</v>
      </c>
      <c r="J888" s="85">
        <f t="shared" si="98"/>
        <v>0</v>
      </c>
      <c r="K888" s="85">
        <f t="shared" si="98"/>
        <v>0</v>
      </c>
      <c r="L888" s="85">
        <f t="shared" si="98"/>
        <v>0</v>
      </c>
      <c r="M888" s="85">
        <f t="shared" si="98"/>
        <v>0</v>
      </c>
      <c r="N888" s="85">
        <f t="shared" si="98"/>
        <v>0</v>
      </c>
      <c r="O888" s="85">
        <f t="shared" si="98"/>
        <v>0</v>
      </c>
      <c r="P888" s="85">
        <f t="shared" si="98"/>
        <v>0</v>
      </c>
      <c r="Q888" s="85">
        <f t="shared" si="98"/>
        <v>0</v>
      </c>
      <c r="R888" s="85">
        <f t="shared" si="98"/>
        <v>0</v>
      </c>
      <c r="S888" s="85">
        <f t="shared" si="98"/>
        <v>0</v>
      </c>
      <c r="T888" s="85">
        <f t="shared" si="98"/>
        <v>0</v>
      </c>
      <c r="U888" s="85">
        <f t="shared" si="98"/>
        <v>0</v>
      </c>
      <c r="V888" s="85">
        <f t="shared" si="98"/>
        <v>0</v>
      </c>
      <c r="W888" s="85">
        <f t="shared" si="98"/>
        <v>0</v>
      </c>
      <c r="X888" s="85">
        <f t="shared" si="98"/>
        <v>0</v>
      </c>
      <c r="Y888" s="85">
        <f t="shared" si="98"/>
        <v>0</v>
      </c>
      <c r="Z888" s="274">
        <f t="shared" si="98"/>
        <v>0</v>
      </c>
      <c r="AA888" s="85"/>
      <c r="AB888" s="275">
        <f t="shared" si="98"/>
        <v>0</v>
      </c>
      <c r="AC888" s="85"/>
      <c r="AD888" s="275">
        <f t="shared" si="98"/>
        <v>0</v>
      </c>
      <c r="AE888" s="85"/>
      <c r="AF888" s="275">
        <f t="shared" si="98"/>
        <v>0</v>
      </c>
      <c r="AH888" s="276"/>
    </row>
    <row r="889" spans="4:34" outlineLevel="1">
      <c r="D889" s="83" t="str">
        <f>'Line Items'!D353</f>
        <v>[Rolling Stock Line 17]</v>
      </c>
      <c r="E889" s="84"/>
      <c r="F889" s="150" t="str">
        <f t="shared" si="94"/>
        <v>£000</v>
      </c>
      <c r="G889" s="85">
        <f t="shared" si="98"/>
        <v>0</v>
      </c>
      <c r="H889" s="85">
        <f t="shared" si="98"/>
        <v>0</v>
      </c>
      <c r="I889" s="85">
        <f t="shared" si="98"/>
        <v>0</v>
      </c>
      <c r="J889" s="85">
        <f t="shared" si="98"/>
        <v>0</v>
      </c>
      <c r="K889" s="85">
        <f t="shared" si="98"/>
        <v>0</v>
      </c>
      <c r="L889" s="85">
        <f t="shared" si="98"/>
        <v>0</v>
      </c>
      <c r="M889" s="85">
        <f t="shared" si="98"/>
        <v>0</v>
      </c>
      <c r="N889" s="85">
        <f t="shared" si="98"/>
        <v>0</v>
      </c>
      <c r="O889" s="85">
        <f t="shared" si="98"/>
        <v>0</v>
      </c>
      <c r="P889" s="85">
        <f t="shared" si="98"/>
        <v>0</v>
      </c>
      <c r="Q889" s="85">
        <f t="shared" si="98"/>
        <v>0</v>
      </c>
      <c r="R889" s="85">
        <f t="shared" si="98"/>
        <v>0</v>
      </c>
      <c r="S889" s="85">
        <f t="shared" si="98"/>
        <v>0</v>
      </c>
      <c r="T889" s="85">
        <f t="shared" si="98"/>
        <v>0</v>
      </c>
      <c r="U889" s="85">
        <f t="shared" si="98"/>
        <v>0</v>
      </c>
      <c r="V889" s="85">
        <f t="shared" si="98"/>
        <v>0</v>
      </c>
      <c r="W889" s="85">
        <f t="shared" si="98"/>
        <v>0</v>
      </c>
      <c r="X889" s="85">
        <f t="shared" si="98"/>
        <v>0</v>
      </c>
      <c r="Y889" s="85">
        <f t="shared" si="98"/>
        <v>0</v>
      </c>
      <c r="Z889" s="274">
        <f t="shared" si="98"/>
        <v>0</v>
      </c>
      <c r="AA889" s="85"/>
      <c r="AB889" s="275">
        <f t="shared" si="98"/>
        <v>0</v>
      </c>
      <c r="AC889" s="85"/>
      <c r="AD889" s="275">
        <f t="shared" si="98"/>
        <v>0</v>
      </c>
      <c r="AE889" s="85"/>
      <c r="AF889" s="275">
        <f t="shared" si="98"/>
        <v>0</v>
      </c>
      <c r="AH889" s="276"/>
    </row>
    <row r="890" spans="4:34" outlineLevel="1">
      <c r="D890" s="83" t="str">
        <f>'Line Items'!D354</f>
        <v>[Rolling Stock Line 18]</v>
      </c>
      <c r="E890" s="84"/>
      <c r="F890" s="150" t="str">
        <f t="shared" si="94"/>
        <v>£000</v>
      </c>
      <c r="G890" s="85">
        <f t="shared" si="98"/>
        <v>0</v>
      </c>
      <c r="H890" s="85">
        <f t="shared" si="98"/>
        <v>0</v>
      </c>
      <c r="I890" s="85">
        <f t="shared" si="98"/>
        <v>0</v>
      </c>
      <c r="J890" s="85">
        <f t="shared" si="98"/>
        <v>0</v>
      </c>
      <c r="K890" s="85">
        <f t="shared" si="98"/>
        <v>0</v>
      </c>
      <c r="L890" s="85">
        <f t="shared" si="98"/>
        <v>0</v>
      </c>
      <c r="M890" s="85">
        <f t="shared" si="98"/>
        <v>0</v>
      </c>
      <c r="N890" s="85">
        <f t="shared" si="98"/>
        <v>0</v>
      </c>
      <c r="O890" s="85">
        <f t="shared" si="98"/>
        <v>0</v>
      </c>
      <c r="P890" s="85">
        <f t="shared" si="98"/>
        <v>0</v>
      </c>
      <c r="Q890" s="85">
        <f t="shared" si="98"/>
        <v>0</v>
      </c>
      <c r="R890" s="85">
        <f t="shared" si="98"/>
        <v>0</v>
      </c>
      <c r="S890" s="85">
        <f t="shared" si="98"/>
        <v>0</v>
      </c>
      <c r="T890" s="85">
        <f t="shared" si="98"/>
        <v>0</v>
      </c>
      <c r="U890" s="85">
        <f t="shared" si="98"/>
        <v>0</v>
      </c>
      <c r="V890" s="85">
        <f t="shared" si="98"/>
        <v>0</v>
      </c>
      <c r="W890" s="85">
        <f t="shared" si="98"/>
        <v>0</v>
      </c>
      <c r="X890" s="85">
        <f t="shared" si="98"/>
        <v>0</v>
      </c>
      <c r="Y890" s="85">
        <f t="shared" si="98"/>
        <v>0</v>
      </c>
      <c r="Z890" s="274">
        <f t="shared" si="98"/>
        <v>0</v>
      </c>
      <c r="AA890" s="85"/>
      <c r="AB890" s="275">
        <f t="shared" si="98"/>
        <v>0</v>
      </c>
      <c r="AC890" s="85"/>
      <c r="AD890" s="275">
        <f t="shared" si="98"/>
        <v>0</v>
      </c>
      <c r="AE890" s="85"/>
      <c r="AF890" s="275">
        <f t="shared" si="98"/>
        <v>0</v>
      </c>
      <c r="AH890" s="276"/>
    </row>
    <row r="891" spans="4:34" outlineLevel="1">
      <c r="D891" s="83" t="str">
        <f>'Line Items'!D355</f>
        <v>[Rolling Stock Line 19]</v>
      </c>
      <c r="E891" s="84"/>
      <c r="F891" s="150" t="str">
        <f t="shared" si="94"/>
        <v>£000</v>
      </c>
      <c r="G891" s="85">
        <f t="shared" si="98"/>
        <v>0</v>
      </c>
      <c r="H891" s="85">
        <f t="shared" si="98"/>
        <v>0</v>
      </c>
      <c r="I891" s="85">
        <f t="shared" si="98"/>
        <v>0</v>
      </c>
      <c r="J891" s="85">
        <f t="shared" si="98"/>
        <v>0</v>
      </c>
      <c r="K891" s="85">
        <f t="shared" si="98"/>
        <v>0</v>
      </c>
      <c r="L891" s="85">
        <f t="shared" si="98"/>
        <v>0</v>
      </c>
      <c r="M891" s="85">
        <f t="shared" si="98"/>
        <v>0</v>
      </c>
      <c r="N891" s="85">
        <f t="shared" si="98"/>
        <v>0</v>
      </c>
      <c r="O891" s="85">
        <f t="shared" si="98"/>
        <v>0</v>
      </c>
      <c r="P891" s="85">
        <f t="shared" si="98"/>
        <v>0</v>
      </c>
      <c r="Q891" s="85">
        <f t="shared" si="98"/>
        <v>0</v>
      </c>
      <c r="R891" s="85">
        <f t="shared" si="98"/>
        <v>0</v>
      </c>
      <c r="S891" s="85">
        <f t="shared" si="98"/>
        <v>0</v>
      </c>
      <c r="T891" s="85">
        <f t="shared" si="98"/>
        <v>0</v>
      </c>
      <c r="U891" s="85">
        <f t="shared" si="98"/>
        <v>0</v>
      </c>
      <c r="V891" s="85">
        <f t="shared" si="98"/>
        <v>0</v>
      </c>
      <c r="W891" s="85">
        <f t="shared" si="98"/>
        <v>0</v>
      </c>
      <c r="X891" s="85">
        <f t="shared" si="98"/>
        <v>0</v>
      </c>
      <c r="Y891" s="85">
        <f t="shared" si="98"/>
        <v>0</v>
      </c>
      <c r="Z891" s="274">
        <f t="shared" si="98"/>
        <v>0</v>
      </c>
      <c r="AA891" s="85"/>
      <c r="AB891" s="275">
        <f t="shared" si="98"/>
        <v>0</v>
      </c>
      <c r="AC891" s="85"/>
      <c r="AD891" s="275">
        <f t="shared" si="98"/>
        <v>0</v>
      </c>
      <c r="AE891" s="85"/>
      <c r="AF891" s="275">
        <f t="shared" si="98"/>
        <v>0</v>
      </c>
      <c r="AH891" s="276"/>
    </row>
    <row r="892" spans="4:34" outlineLevel="1">
      <c r="D892" s="83" t="str">
        <f>'Line Items'!D356</f>
        <v>[Rolling Stock Line 20]</v>
      </c>
      <c r="E892" s="84"/>
      <c r="F892" s="150" t="str">
        <f t="shared" si="94"/>
        <v>£000</v>
      </c>
      <c r="G892" s="85">
        <f t="shared" si="98"/>
        <v>0</v>
      </c>
      <c r="H892" s="85">
        <f t="shared" si="98"/>
        <v>0</v>
      </c>
      <c r="I892" s="85">
        <f t="shared" si="98"/>
        <v>0</v>
      </c>
      <c r="J892" s="85">
        <f t="shared" si="98"/>
        <v>0</v>
      </c>
      <c r="K892" s="85">
        <f t="shared" si="98"/>
        <v>0</v>
      </c>
      <c r="L892" s="85">
        <f t="shared" si="98"/>
        <v>0</v>
      </c>
      <c r="M892" s="85">
        <f t="shared" si="98"/>
        <v>0</v>
      </c>
      <c r="N892" s="85">
        <f t="shared" si="98"/>
        <v>0</v>
      </c>
      <c r="O892" s="85">
        <f t="shared" si="98"/>
        <v>0</v>
      </c>
      <c r="P892" s="85">
        <f t="shared" si="98"/>
        <v>0</v>
      </c>
      <c r="Q892" s="85">
        <f t="shared" si="98"/>
        <v>0</v>
      </c>
      <c r="R892" s="85">
        <f t="shared" si="98"/>
        <v>0</v>
      </c>
      <c r="S892" s="85">
        <f t="shared" si="98"/>
        <v>0</v>
      </c>
      <c r="T892" s="85">
        <f t="shared" si="98"/>
        <v>0</v>
      </c>
      <c r="U892" s="85">
        <f t="shared" si="98"/>
        <v>0</v>
      </c>
      <c r="V892" s="85">
        <f t="shared" si="98"/>
        <v>0</v>
      </c>
      <c r="W892" s="85">
        <f t="shared" si="98"/>
        <v>0</v>
      </c>
      <c r="X892" s="85">
        <f t="shared" si="98"/>
        <v>0</v>
      </c>
      <c r="Y892" s="85">
        <f t="shared" si="98"/>
        <v>0</v>
      </c>
      <c r="Z892" s="274">
        <f t="shared" si="98"/>
        <v>0</v>
      </c>
      <c r="AA892" s="85"/>
      <c r="AB892" s="275">
        <f t="shared" si="98"/>
        <v>0</v>
      </c>
      <c r="AC892" s="85"/>
      <c r="AD892" s="275">
        <f t="shared" si="98"/>
        <v>0</v>
      </c>
      <c r="AE892" s="85"/>
      <c r="AF892" s="275">
        <f t="shared" si="98"/>
        <v>0</v>
      </c>
      <c r="AH892" s="276"/>
    </row>
    <row r="893" spans="4:34" outlineLevel="1">
      <c r="D893" s="83" t="str">
        <f>'Line Items'!D357</f>
        <v>[Rolling Stock Line 21]</v>
      </c>
      <c r="E893" s="84"/>
      <c r="F893" s="150" t="str">
        <f t="shared" si="94"/>
        <v>£000</v>
      </c>
      <c r="G893" s="85">
        <f t="shared" si="98"/>
        <v>0</v>
      </c>
      <c r="H893" s="85">
        <f t="shared" si="98"/>
        <v>0</v>
      </c>
      <c r="I893" s="85">
        <f t="shared" si="98"/>
        <v>0</v>
      </c>
      <c r="J893" s="85">
        <f t="shared" si="98"/>
        <v>0</v>
      </c>
      <c r="K893" s="85">
        <f t="shared" si="98"/>
        <v>0</v>
      </c>
      <c r="L893" s="85">
        <f t="shared" si="98"/>
        <v>0</v>
      </c>
      <c r="M893" s="85">
        <f t="shared" si="98"/>
        <v>0</v>
      </c>
      <c r="N893" s="85">
        <f t="shared" si="98"/>
        <v>0</v>
      </c>
      <c r="O893" s="85">
        <f t="shared" si="98"/>
        <v>0</v>
      </c>
      <c r="P893" s="85">
        <f t="shared" si="98"/>
        <v>0</v>
      </c>
      <c r="Q893" s="85">
        <f t="shared" si="98"/>
        <v>0</v>
      </c>
      <c r="R893" s="85">
        <f t="shared" si="98"/>
        <v>0</v>
      </c>
      <c r="S893" s="85">
        <f t="shared" si="98"/>
        <v>0</v>
      </c>
      <c r="T893" s="85">
        <f t="shared" si="98"/>
        <v>0</v>
      </c>
      <c r="U893" s="85">
        <f t="shared" si="98"/>
        <v>0</v>
      </c>
      <c r="V893" s="85">
        <f t="shared" si="98"/>
        <v>0</v>
      </c>
      <c r="W893" s="85">
        <f t="shared" si="98"/>
        <v>0</v>
      </c>
      <c r="X893" s="85">
        <f t="shared" si="98"/>
        <v>0</v>
      </c>
      <c r="Y893" s="85">
        <f t="shared" si="98"/>
        <v>0</v>
      </c>
      <c r="Z893" s="274">
        <f t="shared" si="98"/>
        <v>0</v>
      </c>
      <c r="AA893" s="85"/>
      <c r="AB893" s="275">
        <f t="shared" si="98"/>
        <v>0</v>
      </c>
      <c r="AC893" s="85"/>
      <c r="AD893" s="275">
        <f t="shared" si="98"/>
        <v>0</v>
      </c>
      <c r="AE893" s="85"/>
      <c r="AF893" s="275">
        <f t="shared" si="98"/>
        <v>0</v>
      </c>
      <c r="AH893" s="276"/>
    </row>
    <row r="894" spans="4:34" outlineLevel="1">
      <c r="D894" s="83" t="str">
        <f>'Line Items'!D358</f>
        <v>[Rolling Stock Line 22]</v>
      </c>
      <c r="E894" s="84"/>
      <c r="F894" s="150" t="str">
        <f t="shared" si="94"/>
        <v>£000</v>
      </c>
      <c r="G894" s="85">
        <f t="shared" si="98"/>
        <v>0</v>
      </c>
      <c r="H894" s="85">
        <f t="shared" si="98"/>
        <v>0</v>
      </c>
      <c r="I894" s="85">
        <f t="shared" si="98"/>
        <v>0</v>
      </c>
      <c r="J894" s="85">
        <f t="shared" si="98"/>
        <v>0</v>
      </c>
      <c r="K894" s="85">
        <f t="shared" si="98"/>
        <v>0</v>
      </c>
      <c r="L894" s="85">
        <f t="shared" si="98"/>
        <v>0</v>
      </c>
      <c r="M894" s="85">
        <f t="shared" si="98"/>
        <v>0</v>
      </c>
      <c r="N894" s="85">
        <f t="shared" si="98"/>
        <v>0</v>
      </c>
      <c r="O894" s="85">
        <f t="shared" si="98"/>
        <v>0</v>
      </c>
      <c r="P894" s="85">
        <f t="shared" si="98"/>
        <v>0</v>
      </c>
      <c r="Q894" s="85">
        <f t="shared" si="98"/>
        <v>0</v>
      </c>
      <c r="R894" s="85">
        <f t="shared" si="98"/>
        <v>0</v>
      </c>
      <c r="S894" s="85">
        <f t="shared" si="98"/>
        <v>0</v>
      </c>
      <c r="T894" s="85">
        <f t="shared" si="98"/>
        <v>0</v>
      </c>
      <c r="U894" s="85">
        <f t="shared" si="98"/>
        <v>0</v>
      </c>
      <c r="V894" s="85">
        <f t="shared" si="98"/>
        <v>0</v>
      </c>
      <c r="W894" s="85">
        <f t="shared" si="98"/>
        <v>0</v>
      </c>
      <c r="X894" s="85">
        <f t="shared" si="98"/>
        <v>0</v>
      </c>
      <c r="Y894" s="85">
        <f t="shared" si="98"/>
        <v>0</v>
      </c>
      <c r="Z894" s="274">
        <f t="shared" si="98"/>
        <v>0</v>
      </c>
      <c r="AA894" s="85"/>
      <c r="AB894" s="275">
        <f t="shared" si="98"/>
        <v>0</v>
      </c>
      <c r="AC894" s="85"/>
      <c r="AD894" s="275">
        <f t="shared" si="98"/>
        <v>0</v>
      </c>
      <c r="AE894" s="85"/>
      <c r="AF894" s="275">
        <f t="shared" si="98"/>
        <v>0</v>
      </c>
      <c r="AH894" s="276"/>
    </row>
    <row r="895" spans="4:34" outlineLevel="1">
      <c r="D895" s="83" t="str">
        <f>'Line Items'!D359</f>
        <v>[Rolling Stock Line 23]</v>
      </c>
      <c r="E895" s="84"/>
      <c r="F895" s="150" t="str">
        <f t="shared" si="94"/>
        <v>£000</v>
      </c>
      <c r="G895" s="85">
        <f t="shared" si="98"/>
        <v>0</v>
      </c>
      <c r="H895" s="85">
        <f t="shared" si="98"/>
        <v>0</v>
      </c>
      <c r="I895" s="85">
        <f t="shared" si="98"/>
        <v>0</v>
      </c>
      <c r="J895" s="85">
        <f t="shared" si="98"/>
        <v>0</v>
      </c>
      <c r="K895" s="85">
        <f t="shared" si="98"/>
        <v>0</v>
      </c>
      <c r="L895" s="85">
        <f t="shared" si="98"/>
        <v>0</v>
      </c>
      <c r="M895" s="85">
        <f t="shared" si="98"/>
        <v>0</v>
      </c>
      <c r="N895" s="85">
        <f t="shared" si="98"/>
        <v>0</v>
      </c>
      <c r="O895" s="85">
        <f t="shared" si="98"/>
        <v>0</v>
      </c>
      <c r="P895" s="85">
        <f t="shared" si="98"/>
        <v>0</v>
      </c>
      <c r="Q895" s="85">
        <f t="shared" si="98"/>
        <v>0</v>
      </c>
      <c r="R895" s="85">
        <f t="shared" si="98"/>
        <v>0</v>
      </c>
      <c r="S895" s="85">
        <f t="shared" si="98"/>
        <v>0</v>
      </c>
      <c r="T895" s="85">
        <f t="shared" si="98"/>
        <v>0</v>
      </c>
      <c r="U895" s="85">
        <f t="shared" si="98"/>
        <v>0</v>
      </c>
      <c r="V895" s="85">
        <f t="shared" si="98"/>
        <v>0</v>
      </c>
      <c r="W895" s="85">
        <f t="shared" si="98"/>
        <v>0</v>
      </c>
      <c r="X895" s="85">
        <f t="shared" si="98"/>
        <v>0</v>
      </c>
      <c r="Y895" s="85">
        <f t="shared" si="98"/>
        <v>0</v>
      </c>
      <c r="Z895" s="274">
        <f t="shared" si="98"/>
        <v>0</v>
      </c>
      <c r="AA895" s="85"/>
      <c r="AB895" s="275">
        <f t="shared" si="98"/>
        <v>0</v>
      </c>
      <c r="AC895" s="85"/>
      <c r="AD895" s="275">
        <f t="shared" si="98"/>
        <v>0</v>
      </c>
      <c r="AE895" s="85"/>
      <c r="AF895" s="275">
        <f t="shared" si="98"/>
        <v>0</v>
      </c>
      <c r="AH895" s="276"/>
    </row>
    <row r="896" spans="4:34" outlineLevel="1">
      <c r="D896" s="83" t="str">
        <f>'Line Items'!D360</f>
        <v>[Rolling Stock Line 24]</v>
      </c>
      <c r="E896" s="84"/>
      <c r="F896" s="150" t="str">
        <f t="shared" si="94"/>
        <v>£000</v>
      </c>
      <c r="G896" s="85">
        <f t="shared" si="98"/>
        <v>0</v>
      </c>
      <c r="H896" s="85">
        <f t="shared" si="98"/>
        <v>0</v>
      </c>
      <c r="I896" s="85">
        <f t="shared" si="98"/>
        <v>0</v>
      </c>
      <c r="J896" s="85">
        <f t="shared" si="98"/>
        <v>0</v>
      </c>
      <c r="K896" s="85">
        <f t="shared" si="98"/>
        <v>0</v>
      </c>
      <c r="L896" s="85">
        <f t="shared" si="98"/>
        <v>0</v>
      </c>
      <c r="M896" s="85">
        <f t="shared" si="98"/>
        <v>0</v>
      </c>
      <c r="N896" s="85">
        <f t="shared" si="98"/>
        <v>0</v>
      </c>
      <c r="O896" s="85">
        <f t="shared" si="98"/>
        <v>0</v>
      </c>
      <c r="P896" s="85">
        <f t="shared" si="98"/>
        <v>0</v>
      </c>
      <c r="Q896" s="85">
        <f t="shared" si="98"/>
        <v>0</v>
      </c>
      <c r="R896" s="85">
        <f t="shared" si="98"/>
        <v>0</v>
      </c>
      <c r="S896" s="85">
        <f t="shared" si="98"/>
        <v>0</v>
      </c>
      <c r="T896" s="85">
        <f t="shared" si="98"/>
        <v>0</v>
      </c>
      <c r="U896" s="85">
        <f t="shared" si="98"/>
        <v>0</v>
      </c>
      <c r="V896" s="85">
        <f t="shared" si="98"/>
        <v>0</v>
      </c>
      <c r="W896" s="85">
        <f t="shared" si="98"/>
        <v>0</v>
      </c>
      <c r="X896" s="85">
        <f t="shared" si="98"/>
        <v>0</v>
      </c>
      <c r="Y896" s="85">
        <f t="shared" si="98"/>
        <v>0</v>
      </c>
      <c r="Z896" s="274">
        <f t="shared" si="98"/>
        <v>0</v>
      </c>
      <c r="AA896" s="85"/>
      <c r="AB896" s="275">
        <f t="shared" si="98"/>
        <v>0</v>
      </c>
      <c r="AC896" s="85"/>
      <c r="AD896" s="275">
        <f t="shared" si="98"/>
        <v>0</v>
      </c>
      <c r="AE896" s="85"/>
      <c r="AF896" s="275">
        <f t="shared" si="98"/>
        <v>0</v>
      </c>
      <c r="AH896" s="276"/>
    </row>
    <row r="897" spans="2:34" outlineLevel="1">
      <c r="D897" s="83" t="str">
        <f>'Line Items'!D361</f>
        <v>[Rolling Stock Line 25]</v>
      </c>
      <c r="E897" s="84"/>
      <c r="F897" s="150" t="str">
        <f t="shared" si="94"/>
        <v>£000</v>
      </c>
      <c r="G897" s="85">
        <f t="shared" si="98"/>
        <v>0</v>
      </c>
      <c r="H897" s="85">
        <f t="shared" si="98"/>
        <v>0</v>
      </c>
      <c r="I897" s="85">
        <f t="shared" ref="I897:AF897" si="99">I42*I709</f>
        <v>0</v>
      </c>
      <c r="J897" s="85">
        <f t="shared" si="99"/>
        <v>0</v>
      </c>
      <c r="K897" s="85">
        <f t="shared" si="99"/>
        <v>0</v>
      </c>
      <c r="L897" s="85">
        <f t="shared" si="99"/>
        <v>0</v>
      </c>
      <c r="M897" s="85">
        <f t="shared" si="99"/>
        <v>0</v>
      </c>
      <c r="N897" s="85">
        <f t="shared" si="99"/>
        <v>0</v>
      </c>
      <c r="O897" s="85">
        <f t="shared" si="99"/>
        <v>0</v>
      </c>
      <c r="P897" s="85">
        <f t="shared" si="99"/>
        <v>0</v>
      </c>
      <c r="Q897" s="85">
        <f t="shared" si="99"/>
        <v>0</v>
      </c>
      <c r="R897" s="85">
        <f t="shared" si="99"/>
        <v>0</v>
      </c>
      <c r="S897" s="85">
        <f t="shared" si="99"/>
        <v>0</v>
      </c>
      <c r="T897" s="85">
        <f t="shared" si="99"/>
        <v>0</v>
      </c>
      <c r="U897" s="85">
        <f t="shared" si="99"/>
        <v>0</v>
      </c>
      <c r="V897" s="85">
        <f t="shared" si="99"/>
        <v>0</v>
      </c>
      <c r="W897" s="85">
        <f t="shared" si="99"/>
        <v>0</v>
      </c>
      <c r="X897" s="85">
        <f t="shared" si="99"/>
        <v>0</v>
      </c>
      <c r="Y897" s="85">
        <f t="shared" si="99"/>
        <v>0</v>
      </c>
      <c r="Z897" s="274">
        <f t="shared" si="99"/>
        <v>0</v>
      </c>
      <c r="AA897" s="85"/>
      <c r="AB897" s="275">
        <f t="shared" si="99"/>
        <v>0</v>
      </c>
      <c r="AC897" s="85"/>
      <c r="AD897" s="275">
        <f t="shared" si="99"/>
        <v>0</v>
      </c>
      <c r="AE897" s="85"/>
      <c r="AF897" s="275">
        <f t="shared" si="99"/>
        <v>0</v>
      </c>
      <c r="AH897" s="276"/>
    </row>
    <row r="898" spans="2:34" outlineLevel="1">
      <c r="D898" s="83" t="str">
        <f>'Line Items'!D362</f>
        <v>[Rolling Stock Line 26]</v>
      </c>
      <c r="E898" s="84"/>
      <c r="F898" s="150" t="str">
        <f t="shared" si="94"/>
        <v>£000</v>
      </c>
      <c r="G898" s="85">
        <f t="shared" ref="G898:AF904" si="100">G43*G710</f>
        <v>0</v>
      </c>
      <c r="H898" s="85">
        <f t="shared" si="100"/>
        <v>0</v>
      </c>
      <c r="I898" s="85">
        <f t="shared" si="100"/>
        <v>0</v>
      </c>
      <c r="J898" s="85">
        <f t="shared" si="100"/>
        <v>0</v>
      </c>
      <c r="K898" s="85">
        <f t="shared" si="100"/>
        <v>0</v>
      </c>
      <c r="L898" s="85">
        <f t="shared" si="100"/>
        <v>0</v>
      </c>
      <c r="M898" s="85">
        <f t="shared" si="100"/>
        <v>0</v>
      </c>
      <c r="N898" s="85">
        <f t="shared" si="100"/>
        <v>0</v>
      </c>
      <c r="O898" s="85">
        <f t="shared" si="100"/>
        <v>0</v>
      </c>
      <c r="P898" s="85">
        <f t="shared" si="100"/>
        <v>0</v>
      </c>
      <c r="Q898" s="85">
        <f t="shared" si="100"/>
        <v>0</v>
      </c>
      <c r="R898" s="85">
        <f t="shared" si="100"/>
        <v>0</v>
      </c>
      <c r="S898" s="85">
        <f t="shared" si="100"/>
        <v>0</v>
      </c>
      <c r="T898" s="85">
        <f t="shared" si="100"/>
        <v>0</v>
      </c>
      <c r="U898" s="85">
        <f t="shared" si="100"/>
        <v>0</v>
      </c>
      <c r="V898" s="85">
        <f t="shared" si="100"/>
        <v>0</v>
      </c>
      <c r="W898" s="85">
        <f t="shared" si="100"/>
        <v>0</v>
      </c>
      <c r="X898" s="85">
        <f t="shared" si="100"/>
        <v>0</v>
      </c>
      <c r="Y898" s="85">
        <f t="shared" si="100"/>
        <v>0</v>
      </c>
      <c r="Z898" s="274">
        <f t="shared" si="100"/>
        <v>0</v>
      </c>
      <c r="AA898" s="85"/>
      <c r="AB898" s="275">
        <f t="shared" si="100"/>
        <v>0</v>
      </c>
      <c r="AC898" s="85"/>
      <c r="AD898" s="275">
        <f t="shared" si="100"/>
        <v>0</v>
      </c>
      <c r="AE898" s="85"/>
      <c r="AF898" s="275">
        <f t="shared" si="100"/>
        <v>0</v>
      </c>
      <c r="AH898" s="276"/>
    </row>
    <row r="899" spans="2:34" outlineLevel="1">
      <c r="D899" s="83" t="str">
        <f>'Line Items'!D363</f>
        <v>[Rolling Stock Line 27]</v>
      </c>
      <c r="E899" s="84"/>
      <c r="F899" s="150" t="str">
        <f t="shared" si="94"/>
        <v>£000</v>
      </c>
      <c r="G899" s="85">
        <f t="shared" si="100"/>
        <v>0</v>
      </c>
      <c r="H899" s="85">
        <f t="shared" si="100"/>
        <v>0</v>
      </c>
      <c r="I899" s="85">
        <f t="shared" si="100"/>
        <v>0</v>
      </c>
      <c r="J899" s="85">
        <f t="shared" si="100"/>
        <v>0</v>
      </c>
      <c r="K899" s="85">
        <f t="shared" si="100"/>
        <v>0</v>
      </c>
      <c r="L899" s="85">
        <f t="shared" si="100"/>
        <v>0</v>
      </c>
      <c r="M899" s="85">
        <f t="shared" si="100"/>
        <v>0</v>
      </c>
      <c r="N899" s="85">
        <f t="shared" si="100"/>
        <v>0</v>
      </c>
      <c r="O899" s="85">
        <f t="shared" si="100"/>
        <v>0</v>
      </c>
      <c r="P899" s="85">
        <f t="shared" si="100"/>
        <v>0</v>
      </c>
      <c r="Q899" s="85">
        <f t="shared" si="100"/>
        <v>0</v>
      </c>
      <c r="R899" s="85">
        <f t="shared" si="100"/>
        <v>0</v>
      </c>
      <c r="S899" s="85">
        <f t="shared" si="100"/>
        <v>0</v>
      </c>
      <c r="T899" s="85">
        <f t="shared" si="100"/>
        <v>0</v>
      </c>
      <c r="U899" s="85">
        <f t="shared" si="100"/>
        <v>0</v>
      </c>
      <c r="V899" s="85">
        <f t="shared" si="100"/>
        <v>0</v>
      </c>
      <c r="W899" s="85">
        <f t="shared" si="100"/>
        <v>0</v>
      </c>
      <c r="X899" s="85">
        <f t="shared" si="100"/>
        <v>0</v>
      </c>
      <c r="Y899" s="85">
        <f t="shared" si="100"/>
        <v>0</v>
      </c>
      <c r="Z899" s="274">
        <f t="shared" si="100"/>
        <v>0</v>
      </c>
      <c r="AA899" s="85"/>
      <c r="AB899" s="275">
        <f t="shared" si="100"/>
        <v>0</v>
      </c>
      <c r="AC899" s="85"/>
      <c r="AD899" s="275">
        <f t="shared" si="100"/>
        <v>0</v>
      </c>
      <c r="AE899" s="85"/>
      <c r="AF899" s="275">
        <f t="shared" si="100"/>
        <v>0</v>
      </c>
      <c r="AH899" s="276"/>
    </row>
    <row r="900" spans="2:34" outlineLevel="1">
      <c r="D900" s="83" t="str">
        <f>'Line Items'!D364</f>
        <v>[Rolling Stock Line 28]</v>
      </c>
      <c r="E900" s="84"/>
      <c r="F900" s="150" t="str">
        <f t="shared" si="94"/>
        <v>£000</v>
      </c>
      <c r="G900" s="85">
        <f t="shared" si="100"/>
        <v>0</v>
      </c>
      <c r="H900" s="85">
        <f t="shared" si="100"/>
        <v>0</v>
      </c>
      <c r="I900" s="85">
        <f t="shared" si="100"/>
        <v>0</v>
      </c>
      <c r="J900" s="85">
        <f t="shared" si="100"/>
        <v>0</v>
      </c>
      <c r="K900" s="85">
        <f t="shared" si="100"/>
        <v>0</v>
      </c>
      <c r="L900" s="85">
        <f t="shared" si="100"/>
        <v>0</v>
      </c>
      <c r="M900" s="85">
        <f t="shared" si="100"/>
        <v>0</v>
      </c>
      <c r="N900" s="85">
        <f t="shared" si="100"/>
        <v>0</v>
      </c>
      <c r="O900" s="85">
        <f t="shared" si="100"/>
        <v>0</v>
      </c>
      <c r="P900" s="85">
        <f t="shared" si="100"/>
        <v>0</v>
      </c>
      <c r="Q900" s="85">
        <f t="shared" si="100"/>
        <v>0</v>
      </c>
      <c r="R900" s="85">
        <f t="shared" si="100"/>
        <v>0</v>
      </c>
      <c r="S900" s="85">
        <f t="shared" si="100"/>
        <v>0</v>
      </c>
      <c r="T900" s="85">
        <f t="shared" si="100"/>
        <v>0</v>
      </c>
      <c r="U900" s="85">
        <f t="shared" si="100"/>
        <v>0</v>
      </c>
      <c r="V900" s="85">
        <f t="shared" si="100"/>
        <v>0</v>
      </c>
      <c r="W900" s="85">
        <f t="shared" si="100"/>
        <v>0</v>
      </c>
      <c r="X900" s="85">
        <f t="shared" si="100"/>
        <v>0</v>
      </c>
      <c r="Y900" s="85">
        <f t="shared" si="100"/>
        <v>0</v>
      </c>
      <c r="Z900" s="274">
        <f t="shared" si="100"/>
        <v>0</v>
      </c>
      <c r="AA900" s="85"/>
      <c r="AB900" s="275">
        <f t="shared" si="100"/>
        <v>0</v>
      </c>
      <c r="AC900" s="85"/>
      <c r="AD900" s="275">
        <f t="shared" si="100"/>
        <v>0</v>
      </c>
      <c r="AE900" s="85"/>
      <c r="AF900" s="275">
        <f t="shared" si="100"/>
        <v>0</v>
      </c>
      <c r="AH900" s="276"/>
    </row>
    <row r="901" spans="2:34" outlineLevel="1">
      <c r="D901" s="83" t="str">
        <f>'Line Items'!D365</f>
        <v>[Rolling Stock Line 29]</v>
      </c>
      <c r="E901" s="84"/>
      <c r="F901" s="150" t="str">
        <f t="shared" si="94"/>
        <v>£000</v>
      </c>
      <c r="G901" s="85">
        <f t="shared" si="100"/>
        <v>0</v>
      </c>
      <c r="H901" s="85">
        <f t="shared" si="100"/>
        <v>0</v>
      </c>
      <c r="I901" s="85">
        <f t="shared" si="100"/>
        <v>0</v>
      </c>
      <c r="J901" s="85">
        <f t="shared" si="100"/>
        <v>0</v>
      </c>
      <c r="K901" s="85">
        <f t="shared" si="100"/>
        <v>0</v>
      </c>
      <c r="L901" s="85">
        <f t="shared" si="100"/>
        <v>0</v>
      </c>
      <c r="M901" s="85">
        <f t="shared" si="100"/>
        <v>0</v>
      </c>
      <c r="N901" s="85">
        <f t="shared" si="100"/>
        <v>0</v>
      </c>
      <c r="O901" s="85">
        <f t="shared" si="100"/>
        <v>0</v>
      </c>
      <c r="P901" s="85">
        <f t="shared" si="100"/>
        <v>0</v>
      </c>
      <c r="Q901" s="85">
        <f t="shared" si="100"/>
        <v>0</v>
      </c>
      <c r="R901" s="85">
        <f t="shared" si="100"/>
        <v>0</v>
      </c>
      <c r="S901" s="85">
        <f t="shared" si="100"/>
        <v>0</v>
      </c>
      <c r="T901" s="85">
        <f t="shared" si="100"/>
        <v>0</v>
      </c>
      <c r="U901" s="85">
        <f t="shared" si="100"/>
        <v>0</v>
      </c>
      <c r="V901" s="85">
        <f t="shared" si="100"/>
        <v>0</v>
      </c>
      <c r="W901" s="85">
        <f t="shared" si="100"/>
        <v>0</v>
      </c>
      <c r="X901" s="85">
        <f t="shared" si="100"/>
        <v>0</v>
      </c>
      <c r="Y901" s="85">
        <f t="shared" si="100"/>
        <v>0</v>
      </c>
      <c r="Z901" s="274">
        <f t="shared" si="100"/>
        <v>0</v>
      </c>
      <c r="AA901" s="85"/>
      <c r="AB901" s="275">
        <f t="shared" si="100"/>
        <v>0</v>
      </c>
      <c r="AC901" s="85"/>
      <c r="AD901" s="275">
        <f t="shared" si="100"/>
        <v>0</v>
      </c>
      <c r="AE901" s="85"/>
      <c r="AF901" s="275">
        <f t="shared" si="100"/>
        <v>0</v>
      </c>
      <c r="AH901" s="276"/>
    </row>
    <row r="902" spans="2:34" outlineLevel="1">
      <c r="D902" s="83" t="str">
        <f>'Line Items'!D366</f>
        <v>[Rolling Stock Line 30]</v>
      </c>
      <c r="E902" s="84"/>
      <c r="F902" s="150" t="str">
        <f t="shared" si="94"/>
        <v>£000</v>
      </c>
      <c r="G902" s="85">
        <f t="shared" si="100"/>
        <v>0</v>
      </c>
      <c r="H902" s="85">
        <f t="shared" si="100"/>
        <v>0</v>
      </c>
      <c r="I902" s="85">
        <f t="shared" si="100"/>
        <v>0</v>
      </c>
      <c r="J902" s="85">
        <f t="shared" si="100"/>
        <v>0</v>
      </c>
      <c r="K902" s="85">
        <f t="shared" si="100"/>
        <v>0</v>
      </c>
      <c r="L902" s="85">
        <f t="shared" si="100"/>
        <v>0</v>
      </c>
      <c r="M902" s="85">
        <f t="shared" si="100"/>
        <v>0</v>
      </c>
      <c r="N902" s="85">
        <f t="shared" si="100"/>
        <v>0</v>
      </c>
      <c r="O902" s="85">
        <f t="shared" si="100"/>
        <v>0</v>
      </c>
      <c r="P902" s="85">
        <f t="shared" si="100"/>
        <v>0</v>
      </c>
      <c r="Q902" s="85">
        <f t="shared" si="100"/>
        <v>0</v>
      </c>
      <c r="R902" s="85">
        <f t="shared" si="100"/>
        <v>0</v>
      </c>
      <c r="S902" s="85">
        <f t="shared" si="100"/>
        <v>0</v>
      </c>
      <c r="T902" s="85">
        <f t="shared" si="100"/>
        <v>0</v>
      </c>
      <c r="U902" s="85">
        <f t="shared" si="100"/>
        <v>0</v>
      </c>
      <c r="V902" s="85">
        <f t="shared" si="100"/>
        <v>0</v>
      </c>
      <c r="W902" s="85">
        <f t="shared" si="100"/>
        <v>0</v>
      </c>
      <c r="X902" s="85">
        <f t="shared" si="100"/>
        <v>0</v>
      </c>
      <c r="Y902" s="85">
        <f t="shared" si="100"/>
        <v>0</v>
      </c>
      <c r="Z902" s="274">
        <f t="shared" si="100"/>
        <v>0</v>
      </c>
      <c r="AA902" s="85"/>
      <c r="AB902" s="275">
        <f t="shared" si="100"/>
        <v>0</v>
      </c>
      <c r="AC902" s="85"/>
      <c r="AD902" s="275">
        <f t="shared" si="100"/>
        <v>0</v>
      </c>
      <c r="AE902" s="85"/>
      <c r="AF902" s="275">
        <f t="shared" si="100"/>
        <v>0</v>
      </c>
      <c r="AH902" s="276"/>
    </row>
    <row r="903" spans="2:34" outlineLevel="1">
      <c r="D903" s="83" t="str">
        <f>'Line Items'!D367</f>
        <v>[Rolling Stock Line 31]</v>
      </c>
      <c r="E903" s="84"/>
      <c r="F903" s="150" t="str">
        <f t="shared" si="94"/>
        <v>£000</v>
      </c>
      <c r="G903" s="85">
        <f t="shared" si="100"/>
        <v>0</v>
      </c>
      <c r="H903" s="85">
        <f t="shared" si="100"/>
        <v>0</v>
      </c>
      <c r="I903" s="85">
        <f t="shared" si="100"/>
        <v>0</v>
      </c>
      <c r="J903" s="85">
        <f t="shared" si="100"/>
        <v>0</v>
      </c>
      <c r="K903" s="85">
        <f t="shared" si="100"/>
        <v>0</v>
      </c>
      <c r="L903" s="85">
        <f t="shared" si="100"/>
        <v>0</v>
      </c>
      <c r="M903" s="85">
        <f t="shared" si="100"/>
        <v>0</v>
      </c>
      <c r="N903" s="85">
        <f t="shared" si="100"/>
        <v>0</v>
      </c>
      <c r="O903" s="85">
        <f t="shared" si="100"/>
        <v>0</v>
      </c>
      <c r="P903" s="85">
        <f t="shared" si="100"/>
        <v>0</v>
      </c>
      <c r="Q903" s="85">
        <f t="shared" si="100"/>
        <v>0</v>
      </c>
      <c r="R903" s="85">
        <f t="shared" si="100"/>
        <v>0</v>
      </c>
      <c r="S903" s="85">
        <f t="shared" si="100"/>
        <v>0</v>
      </c>
      <c r="T903" s="85">
        <f t="shared" si="100"/>
        <v>0</v>
      </c>
      <c r="U903" s="85">
        <f t="shared" si="100"/>
        <v>0</v>
      </c>
      <c r="V903" s="85">
        <f t="shared" si="100"/>
        <v>0</v>
      </c>
      <c r="W903" s="85">
        <f t="shared" si="100"/>
        <v>0</v>
      </c>
      <c r="X903" s="85">
        <f t="shared" si="100"/>
        <v>0</v>
      </c>
      <c r="Y903" s="85">
        <f t="shared" si="100"/>
        <v>0</v>
      </c>
      <c r="Z903" s="274">
        <f t="shared" si="100"/>
        <v>0</v>
      </c>
      <c r="AA903" s="85"/>
      <c r="AB903" s="275">
        <f t="shared" si="100"/>
        <v>0</v>
      </c>
      <c r="AC903" s="85"/>
      <c r="AD903" s="275">
        <f t="shared" si="100"/>
        <v>0</v>
      </c>
      <c r="AE903" s="85"/>
      <c r="AF903" s="275">
        <f t="shared" si="100"/>
        <v>0</v>
      </c>
      <c r="AH903" s="276"/>
    </row>
    <row r="904" spans="2:34" outlineLevel="1">
      <c r="D904" s="108" t="str">
        <f>'Line Items'!D368</f>
        <v>[Rolling Stock Line 32]</v>
      </c>
      <c r="E904" s="110"/>
      <c r="F904" s="164" t="str">
        <f t="shared" si="94"/>
        <v>£000</v>
      </c>
      <c r="G904" s="96">
        <f t="shared" si="100"/>
        <v>0</v>
      </c>
      <c r="H904" s="96">
        <f t="shared" si="100"/>
        <v>0</v>
      </c>
      <c r="I904" s="96">
        <f t="shared" si="100"/>
        <v>0</v>
      </c>
      <c r="J904" s="96">
        <f t="shared" si="100"/>
        <v>0</v>
      </c>
      <c r="K904" s="96">
        <f t="shared" si="100"/>
        <v>0</v>
      </c>
      <c r="L904" s="96">
        <f t="shared" si="100"/>
        <v>0</v>
      </c>
      <c r="M904" s="96">
        <f t="shared" si="100"/>
        <v>0</v>
      </c>
      <c r="N904" s="96">
        <f t="shared" si="100"/>
        <v>0</v>
      </c>
      <c r="O904" s="96">
        <f t="shared" si="100"/>
        <v>0</v>
      </c>
      <c r="P904" s="96">
        <f t="shared" si="100"/>
        <v>0</v>
      </c>
      <c r="Q904" s="96">
        <f t="shared" si="100"/>
        <v>0</v>
      </c>
      <c r="R904" s="96">
        <f t="shared" si="100"/>
        <v>0</v>
      </c>
      <c r="S904" s="96">
        <f t="shared" si="100"/>
        <v>0</v>
      </c>
      <c r="T904" s="96">
        <f t="shared" si="100"/>
        <v>0</v>
      </c>
      <c r="U904" s="96">
        <f t="shared" si="100"/>
        <v>0</v>
      </c>
      <c r="V904" s="96">
        <f t="shared" si="100"/>
        <v>0</v>
      </c>
      <c r="W904" s="96">
        <f t="shared" si="100"/>
        <v>0</v>
      </c>
      <c r="X904" s="96">
        <f t="shared" si="100"/>
        <v>0</v>
      </c>
      <c r="Y904" s="96">
        <f t="shared" si="100"/>
        <v>0</v>
      </c>
      <c r="Z904" s="277">
        <f t="shared" si="100"/>
        <v>0</v>
      </c>
      <c r="AA904" s="85"/>
      <c r="AB904" s="278">
        <f t="shared" si="100"/>
        <v>0</v>
      </c>
      <c r="AC904" s="85"/>
      <c r="AD904" s="278">
        <f t="shared" si="100"/>
        <v>0</v>
      </c>
      <c r="AE904" s="85"/>
      <c r="AF904" s="278">
        <f t="shared" si="100"/>
        <v>0</v>
      </c>
      <c r="AH904" s="279"/>
    </row>
    <row r="905" spans="2:34" outlineLevel="1">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row>
    <row r="906" spans="2:34" outlineLevel="1">
      <c r="D906" s="262" t="str">
        <f>"Total "&amp;B871</f>
        <v>Total Heavy Maintenance Reserve</v>
      </c>
      <c r="E906" s="263"/>
      <c r="F906" s="264" t="str">
        <f>F904</f>
        <v>£000</v>
      </c>
      <c r="G906" s="265">
        <f t="shared" ref="G906:Z906" si="101">SUM(G873:G904)</f>
        <v>0</v>
      </c>
      <c r="H906" s="265">
        <f t="shared" si="101"/>
        <v>0</v>
      </c>
      <c r="I906" s="265">
        <f t="shared" si="101"/>
        <v>0</v>
      </c>
      <c r="J906" s="265">
        <f t="shared" si="101"/>
        <v>0</v>
      </c>
      <c r="K906" s="265">
        <f t="shared" si="101"/>
        <v>0</v>
      </c>
      <c r="L906" s="265">
        <f t="shared" si="101"/>
        <v>0</v>
      </c>
      <c r="M906" s="265">
        <f t="shared" si="101"/>
        <v>0</v>
      </c>
      <c r="N906" s="265">
        <f t="shared" si="101"/>
        <v>0</v>
      </c>
      <c r="O906" s="265">
        <f t="shared" si="101"/>
        <v>0</v>
      </c>
      <c r="P906" s="265">
        <f t="shared" si="101"/>
        <v>0</v>
      </c>
      <c r="Q906" s="265">
        <f t="shared" si="101"/>
        <v>0</v>
      </c>
      <c r="R906" s="265">
        <f t="shared" si="101"/>
        <v>0</v>
      </c>
      <c r="S906" s="265">
        <f t="shared" si="101"/>
        <v>0</v>
      </c>
      <c r="T906" s="265">
        <f t="shared" si="101"/>
        <v>0</v>
      </c>
      <c r="U906" s="265">
        <f t="shared" si="101"/>
        <v>0</v>
      </c>
      <c r="V906" s="265">
        <f t="shared" si="101"/>
        <v>0</v>
      </c>
      <c r="W906" s="265">
        <f t="shared" si="101"/>
        <v>0</v>
      </c>
      <c r="X906" s="265">
        <f t="shared" si="101"/>
        <v>0</v>
      </c>
      <c r="Y906" s="265">
        <f t="shared" si="101"/>
        <v>0</v>
      </c>
      <c r="Z906" s="266">
        <f t="shared" si="101"/>
        <v>0</v>
      </c>
      <c r="AA906" s="85"/>
      <c r="AB906" s="267">
        <f>SUM(AB873:AB904)</f>
        <v>0</v>
      </c>
      <c r="AC906" s="85"/>
      <c r="AD906" s="267">
        <f>SUM(AD873:AD904)</f>
        <v>0</v>
      </c>
      <c r="AE906" s="85"/>
      <c r="AF906" s="267">
        <f>SUM(AF873:AF904)</f>
        <v>0</v>
      </c>
      <c r="AH906" s="268"/>
    </row>
    <row r="907" spans="2:34">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row>
    <row r="908" spans="2:34" ht="15">
      <c r="B908" s="99" t="s">
        <v>975</v>
      </c>
      <c r="C908" s="99"/>
      <c r="D908" s="249"/>
      <c r="E908" s="249"/>
      <c r="F908" s="99"/>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280"/>
      <c r="AF908" s="280"/>
      <c r="AG908" s="99"/>
      <c r="AH908" s="99"/>
    </row>
    <row r="909" spans="2:34" outlineLevel="1">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row>
    <row r="910" spans="2:34" outlineLevel="1">
      <c r="D910" s="235" t="str">
        <f>'Line Items'!D337</f>
        <v>Class 450 (Desiros - Suburban)</v>
      </c>
      <c r="E910" s="251"/>
      <c r="F910" s="269" t="str">
        <f>F873</f>
        <v>£000</v>
      </c>
      <c r="G910" s="270">
        <f t="shared" ref="G910:Z922" si="102">G18*G722</f>
        <v>0</v>
      </c>
      <c r="H910" s="270">
        <f t="shared" si="102"/>
        <v>0</v>
      </c>
      <c r="I910" s="270">
        <f t="shared" si="102"/>
        <v>0</v>
      </c>
      <c r="J910" s="270">
        <f t="shared" si="102"/>
        <v>0</v>
      </c>
      <c r="K910" s="270">
        <f t="shared" si="102"/>
        <v>0</v>
      </c>
      <c r="L910" s="270">
        <f t="shared" si="102"/>
        <v>0</v>
      </c>
      <c r="M910" s="270">
        <f t="shared" si="102"/>
        <v>0</v>
      </c>
      <c r="N910" s="270">
        <f t="shared" si="102"/>
        <v>0</v>
      </c>
      <c r="O910" s="270">
        <f t="shared" si="102"/>
        <v>0</v>
      </c>
      <c r="P910" s="270">
        <f t="shared" si="102"/>
        <v>0</v>
      </c>
      <c r="Q910" s="270">
        <f t="shared" si="102"/>
        <v>0</v>
      </c>
      <c r="R910" s="270">
        <f t="shared" si="102"/>
        <v>0</v>
      </c>
      <c r="S910" s="270">
        <f t="shared" si="102"/>
        <v>0</v>
      </c>
      <c r="T910" s="270">
        <f t="shared" si="102"/>
        <v>0</v>
      </c>
      <c r="U910" s="270">
        <f t="shared" si="102"/>
        <v>0</v>
      </c>
      <c r="V910" s="270">
        <f t="shared" si="102"/>
        <v>0</v>
      </c>
      <c r="W910" s="270">
        <f t="shared" si="102"/>
        <v>0</v>
      </c>
      <c r="X910" s="270">
        <f t="shared" si="102"/>
        <v>0</v>
      </c>
      <c r="Y910" s="270">
        <f t="shared" si="102"/>
        <v>0</v>
      </c>
      <c r="Z910" s="271">
        <f t="shared" si="102"/>
        <v>0</v>
      </c>
      <c r="AA910" s="85"/>
      <c r="AB910" s="272">
        <f t="shared" ref="AB910:AB941" si="103">AB18*AB722</f>
        <v>0</v>
      </c>
      <c r="AC910" s="85"/>
      <c r="AD910" s="272">
        <f t="shared" ref="AD910:AD941" si="104">AD18*AD722</f>
        <v>0</v>
      </c>
      <c r="AE910" s="85"/>
      <c r="AF910" s="272">
        <f t="shared" ref="AF910:AF941" si="105">AF18*AF722</f>
        <v>0</v>
      </c>
      <c r="AH910" s="273"/>
    </row>
    <row r="911" spans="2:34" outlineLevel="1">
      <c r="D911" s="83" t="str">
        <f>'Line Items'!D338</f>
        <v>Class 444 (Desiros - Mainline)</v>
      </c>
      <c r="E911" s="84"/>
      <c r="F911" s="150" t="str">
        <f t="shared" ref="F911:F941" si="106">F874</f>
        <v>£000</v>
      </c>
      <c r="G911" s="85">
        <f t="shared" si="102"/>
        <v>0</v>
      </c>
      <c r="H911" s="85">
        <f t="shared" si="102"/>
        <v>0</v>
      </c>
      <c r="I911" s="85">
        <f t="shared" si="102"/>
        <v>0</v>
      </c>
      <c r="J911" s="85">
        <f t="shared" si="102"/>
        <v>0</v>
      </c>
      <c r="K911" s="85">
        <f t="shared" si="102"/>
        <v>0</v>
      </c>
      <c r="L911" s="85">
        <f t="shared" si="102"/>
        <v>0</v>
      </c>
      <c r="M911" s="85">
        <f t="shared" si="102"/>
        <v>0</v>
      </c>
      <c r="N911" s="85">
        <f t="shared" si="102"/>
        <v>0</v>
      </c>
      <c r="O911" s="85">
        <f t="shared" si="102"/>
        <v>0</v>
      </c>
      <c r="P911" s="85">
        <f t="shared" si="102"/>
        <v>0</v>
      </c>
      <c r="Q911" s="85">
        <f t="shared" si="102"/>
        <v>0</v>
      </c>
      <c r="R911" s="85">
        <f t="shared" si="102"/>
        <v>0</v>
      </c>
      <c r="S911" s="85">
        <f t="shared" si="102"/>
        <v>0</v>
      </c>
      <c r="T911" s="85">
        <f t="shared" si="102"/>
        <v>0</v>
      </c>
      <c r="U911" s="85">
        <f t="shared" si="102"/>
        <v>0</v>
      </c>
      <c r="V911" s="85">
        <f t="shared" si="102"/>
        <v>0</v>
      </c>
      <c r="W911" s="85">
        <f t="shared" si="102"/>
        <v>0</v>
      </c>
      <c r="X911" s="85">
        <f t="shared" si="102"/>
        <v>0</v>
      </c>
      <c r="Y911" s="85">
        <f t="shared" si="102"/>
        <v>0</v>
      </c>
      <c r="Z911" s="274">
        <f t="shared" si="102"/>
        <v>0</v>
      </c>
      <c r="AA911" s="85"/>
      <c r="AB911" s="275">
        <f t="shared" si="103"/>
        <v>0</v>
      </c>
      <c r="AC911" s="85"/>
      <c r="AD911" s="275">
        <f t="shared" si="104"/>
        <v>0</v>
      </c>
      <c r="AE911" s="85"/>
      <c r="AF911" s="275">
        <f t="shared" si="105"/>
        <v>0</v>
      </c>
      <c r="AH911" s="276"/>
    </row>
    <row r="912" spans="2:34" outlineLevel="1">
      <c r="D912" s="83" t="str">
        <f>'Line Items'!D339</f>
        <v>Class 455</v>
      </c>
      <c r="E912" s="84"/>
      <c r="F912" s="150" t="str">
        <f t="shared" si="106"/>
        <v>£000</v>
      </c>
      <c r="G912" s="85">
        <f t="shared" si="102"/>
        <v>0</v>
      </c>
      <c r="H912" s="85">
        <f t="shared" si="102"/>
        <v>0</v>
      </c>
      <c r="I912" s="85">
        <f t="shared" si="102"/>
        <v>0</v>
      </c>
      <c r="J912" s="85">
        <f t="shared" si="102"/>
        <v>0</v>
      </c>
      <c r="K912" s="85">
        <f t="shared" si="102"/>
        <v>0</v>
      </c>
      <c r="L912" s="85">
        <f t="shared" si="102"/>
        <v>0</v>
      </c>
      <c r="M912" s="85">
        <f t="shared" si="102"/>
        <v>0</v>
      </c>
      <c r="N912" s="85">
        <f t="shared" si="102"/>
        <v>0</v>
      </c>
      <c r="O912" s="85">
        <f t="shared" si="102"/>
        <v>0</v>
      </c>
      <c r="P912" s="85">
        <f t="shared" si="102"/>
        <v>0</v>
      </c>
      <c r="Q912" s="85">
        <f t="shared" si="102"/>
        <v>0</v>
      </c>
      <c r="R912" s="85">
        <f t="shared" si="102"/>
        <v>0</v>
      </c>
      <c r="S912" s="85">
        <f t="shared" si="102"/>
        <v>0</v>
      </c>
      <c r="T912" s="85">
        <f t="shared" si="102"/>
        <v>0</v>
      </c>
      <c r="U912" s="85">
        <f t="shared" si="102"/>
        <v>0</v>
      </c>
      <c r="V912" s="85">
        <f t="shared" si="102"/>
        <v>0</v>
      </c>
      <c r="W912" s="85">
        <f t="shared" si="102"/>
        <v>0</v>
      </c>
      <c r="X912" s="85">
        <f t="shared" si="102"/>
        <v>0</v>
      </c>
      <c r="Y912" s="85">
        <f t="shared" si="102"/>
        <v>0</v>
      </c>
      <c r="Z912" s="274">
        <f t="shared" si="102"/>
        <v>0</v>
      </c>
      <c r="AA912" s="85"/>
      <c r="AB912" s="275">
        <f t="shared" si="103"/>
        <v>0</v>
      </c>
      <c r="AC912" s="85"/>
      <c r="AD912" s="275">
        <f t="shared" si="104"/>
        <v>0</v>
      </c>
      <c r="AE912" s="85"/>
      <c r="AF912" s="275">
        <f t="shared" si="105"/>
        <v>0</v>
      </c>
      <c r="AH912" s="276"/>
    </row>
    <row r="913" spans="4:34" outlineLevel="1">
      <c r="D913" s="83" t="str">
        <f>'Line Items'!D340</f>
        <v>Class 158</v>
      </c>
      <c r="E913" s="84"/>
      <c r="F913" s="150" t="str">
        <f t="shared" si="106"/>
        <v>£000</v>
      </c>
      <c r="G913" s="85">
        <f t="shared" si="102"/>
        <v>0</v>
      </c>
      <c r="H913" s="85">
        <f t="shared" si="102"/>
        <v>0</v>
      </c>
      <c r="I913" s="85">
        <f t="shared" si="102"/>
        <v>0</v>
      </c>
      <c r="J913" s="85">
        <f t="shared" si="102"/>
        <v>0</v>
      </c>
      <c r="K913" s="85">
        <f t="shared" si="102"/>
        <v>0</v>
      </c>
      <c r="L913" s="85">
        <f t="shared" si="102"/>
        <v>0</v>
      </c>
      <c r="M913" s="85">
        <f t="shared" si="102"/>
        <v>0</v>
      </c>
      <c r="N913" s="85">
        <f t="shared" si="102"/>
        <v>0</v>
      </c>
      <c r="O913" s="85">
        <f t="shared" si="102"/>
        <v>0</v>
      </c>
      <c r="P913" s="85">
        <f t="shared" si="102"/>
        <v>0</v>
      </c>
      <c r="Q913" s="85">
        <f t="shared" si="102"/>
        <v>0</v>
      </c>
      <c r="R913" s="85">
        <f t="shared" si="102"/>
        <v>0</v>
      </c>
      <c r="S913" s="85">
        <f t="shared" si="102"/>
        <v>0</v>
      </c>
      <c r="T913" s="85">
        <f t="shared" si="102"/>
        <v>0</v>
      </c>
      <c r="U913" s="85">
        <f t="shared" si="102"/>
        <v>0</v>
      </c>
      <c r="V913" s="85">
        <f t="shared" si="102"/>
        <v>0</v>
      </c>
      <c r="W913" s="85">
        <f t="shared" si="102"/>
        <v>0</v>
      </c>
      <c r="X913" s="85">
        <f t="shared" si="102"/>
        <v>0</v>
      </c>
      <c r="Y913" s="85">
        <f t="shared" si="102"/>
        <v>0</v>
      </c>
      <c r="Z913" s="274">
        <f t="shared" si="102"/>
        <v>0</v>
      </c>
      <c r="AA913" s="85"/>
      <c r="AB913" s="275">
        <f t="shared" si="103"/>
        <v>0</v>
      </c>
      <c r="AC913" s="85"/>
      <c r="AD913" s="275">
        <f t="shared" si="104"/>
        <v>0</v>
      </c>
      <c r="AE913" s="85"/>
      <c r="AF913" s="275">
        <f t="shared" si="105"/>
        <v>0</v>
      </c>
      <c r="AH913" s="276"/>
    </row>
    <row r="914" spans="4:34" outlineLevel="1">
      <c r="D914" s="83" t="str">
        <f>'Line Items'!D341</f>
        <v>Class 159/0</v>
      </c>
      <c r="E914" s="84"/>
      <c r="F914" s="150" t="str">
        <f t="shared" si="106"/>
        <v>£000</v>
      </c>
      <c r="G914" s="85">
        <f t="shared" si="102"/>
        <v>0</v>
      </c>
      <c r="H914" s="85">
        <f t="shared" si="102"/>
        <v>0</v>
      </c>
      <c r="I914" s="85">
        <f t="shared" si="102"/>
        <v>0</v>
      </c>
      <c r="J914" s="85">
        <f t="shared" si="102"/>
        <v>0</v>
      </c>
      <c r="K914" s="85">
        <f t="shared" si="102"/>
        <v>0</v>
      </c>
      <c r="L914" s="85">
        <f t="shared" si="102"/>
        <v>0</v>
      </c>
      <c r="M914" s="85">
        <f t="shared" si="102"/>
        <v>0</v>
      </c>
      <c r="N914" s="85">
        <f t="shared" si="102"/>
        <v>0</v>
      </c>
      <c r="O914" s="85">
        <f t="shared" si="102"/>
        <v>0</v>
      </c>
      <c r="P914" s="85">
        <f t="shared" si="102"/>
        <v>0</v>
      </c>
      <c r="Q914" s="85">
        <f t="shared" si="102"/>
        <v>0</v>
      </c>
      <c r="R914" s="85">
        <f t="shared" si="102"/>
        <v>0</v>
      </c>
      <c r="S914" s="85">
        <f t="shared" si="102"/>
        <v>0</v>
      </c>
      <c r="T914" s="85">
        <f t="shared" si="102"/>
        <v>0</v>
      </c>
      <c r="U914" s="85">
        <f t="shared" si="102"/>
        <v>0</v>
      </c>
      <c r="V914" s="85">
        <f t="shared" si="102"/>
        <v>0</v>
      </c>
      <c r="W914" s="85">
        <f t="shared" si="102"/>
        <v>0</v>
      </c>
      <c r="X914" s="85">
        <f t="shared" si="102"/>
        <v>0</v>
      </c>
      <c r="Y914" s="85">
        <f t="shared" si="102"/>
        <v>0</v>
      </c>
      <c r="Z914" s="274">
        <f t="shared" si="102"/>
        <v>0</v>
      </c>
      <c r="AA914" s="85"/>
      <c r="AB914" s="275">
        <f t="shared" si="103"/>
        <v>0</v>
      </c>
      <c r="AC914" s="85"/>
      <c r="AD914" s="275">
        <f t="shared" si="104"/>
        <v>0</v>
      </c>
      <c r="AE914" s="85"/>
      <c r="AF914" s="275">
        <f t="shared" si="105"/>
        <v>0</v>
      </c>
      <c r="AH914" s="276"/>
    </row>
    <row r="915" spans="4:34" outlineLevel="1">
      <c r="D915" s="83" t="str">
        <f>'Line Items'!D342</f>
        <v>Class 159/1</v>
      </c>
      <c r="E915" s="84"/>
      <c r="F915" s="150" t="str">
        <f t="shared" si="106"/>
        <v>£000</v>
      </c>
      <c r="G915" s="85">
        <f t="shared" si="102"/>
        <v>0</v>
      </c>
      <c r="H915" s="85">
        <f t="shared" si="102"/>
        <v>0</v>
      </c>
      <c r="I915" s="85">
        <f t="shared" si="102"/>
        <v>0</v>
      </c>
      <c r="J915" s="85">
        <f t="shared" si="102"/>
        <v>0</v>
      </c>
      <c r="K915" s="85">
        <f t="shared" si="102"/>
        <v>0</v>
      </c>
      <c r="L915" s="85">
        <f t="shared" si="102"/>
        <v>0</v>
      </c>
      <c r="M915" s="85">
        <f t="shared" si="102"/>
        <v>0</v>
      </c>
      <c r="N915" s="85">
        <f t="shared" si="102"/>
        <v>0</v>
      </c>
      <c r="O915" s="85">
        <f t="shared" si="102"/>
        <v>0</v>
      </c>
      <c r="P915" s="85">
        <f t="shared" si="102"/>
        <v>0</v>
      </c>
      <c r="Q915" s="85">
        <f t="shared" si="102"/>
        <v>0</v>
      </c>
      <c r="R915" s="85">
        <f t="shared" si="102"/>
        <v>0</v>
      </c>
      <c r="S915" s="85">
        <f t="shared" si="102"/>
        <v>0</v>
      </c>
      <c r="T915" s="85">
        <f t="shared" si="102"/>
        <v>0</v>
      </c>
      <c r="U915" s="85">
        <f t="shared" si="102"/>
        <v>0</v>
      </c>
      <c r="V915" s="85">
        <f t="shared" si="102"/>
        <v>0</v>
      </c>
      <c r="W915" s="85">
        <f t="shared" si="102"/>
        <v>0</v>
      </c>
      <c r="X915" s="85">
        <f t="shared" si="102"/>
        <v>0</v>
      </c>
      <c r="Y915" s="85">
        <f t="shared" si="102"/>
        <v>0</v>
      </c>
      <c r="Z915" s="274">
        <f t="shared" si="102"/>
        <v>0</v>
      </c>
      <c r="AA915" s="85"/>
      <c r="AB915" s="275">
        <f t="shared" si="103"/>
        <v>0</v>
      </c>
      <c r="AC915" s="85"/>
      <c r="AD915" s="275">
        <f t="shared" si="104"/>
        <v>0</v>
      </c>
      <c r="AE915" s="85"/>
      <c r="AF915" s="275">
        <f t="shared" si="105"/>
        <v>0</v>
      </c>
      <c r="AH915" s="276"/>
    </row>
    <row r="916" spans="4:34" outlineLevel="1">
      <c r="D916" s="83" t="str">
        <f>'Line Items'!D343</f>
        <v>Class 458</v>
      </c>
      <c r="E916" s="84"/>
      <c r="F916" s="150" t="str">
        <f t="shared" si="106"/>
        <v>£000</v>
      </c>
      <c r="G916" s="85">
        <f t="shared" si="102"/>
        <v>0</v>
      </c>
      <c r="H916" s="85">
        <f t="shared" si="102"/>
        <v>0</v>
      </c>
      <c r="I916" s="85">
        <f t="shared" si="102"/>
        <v>0</v>
      </c>
      <c r="J916" s="85">
        <f t="shared" si="102"/>
        <v>0</v>
      </c>
      <c r="K916" s="85">
        <f t="shared" si="102"/>
        <v>0</v>
      </c>
      <c r="L916" s="85">
        <f t="shared" si="102"/>
        <v>0</v>
      </c>
      <c r="M916" s="85">
        <f t="shared" si="102"/>
        <v>0</v>
      </c>
      <c r="N916" s="85">
        <f t="shared" si="102"/>
        <v>0</v>
      </c>
      <c r="O916" s="85">
        <f t="shared" si="102"/>
        <v>0</v>
      </c>
      <c r="P916" s="85">
        <f t="shared" si="102"/>
        <v>0</v>
      </c>
      <c r="Q916" s="85">
        <f t="shared" si="102"/>
        <v>0</v>
      </c>
      <c r="R916" s="85">
        <f t="shared" si="102"/>
        <v>0</v>
      </c>
      <c r="S916" s="85">
        <f t="shared" si="102"/>
        <v>0</v>
      </c>
      <c r="T916" s="85">
        <f t="shared" si="102"/>
        <v>0</v>
      </c>
      <c r="U916" s="85">
        <f t="shared" si="102"/>
        <v>0</v>
      </c>
      <c r="V916" s="85">
        <f t="shared" si="102"/>
        <v>0</v>
      </c>
      <c r="W916" s="85">
        <f t="shared" si="102"/>
        <v>0</v>
      </c>
      <c r="X916" s="85">
        <f t="shared" si="102"/>
        <v>0</v>
      </c>
      <c r="Y916" s="85">
        <f t="shared" si="102"/>
        <v>0</v>
      </c>
      <c r="Z916" s="274">
        <f t="shared" si="102"/>
        <v>0</v>
      </c>
      <c r="AA916" s="85"/>
      <c r="AB916" s="275">
        <f t="shared" si="103"/>
        <v>0</v>
      </c>
      <c r="AC916" s="85"/>
      <c r="AD916" s="275">
        <f t="shared" si="104"/>
        <v>0</v>
      </c>
      <c r="AE916" s="85"/>
      <c r="AF916" s="275">
        <f t="shared" si="105"/>
        <v>0</v>
      </c>
      <c r="AH916" s="276"/>
    </row>
    <row r="917" spans="4:34" outlineLevel="1">
      <c r="D917" s="83" t="str">
        <f>'Line Items'!D344</f>
        <v>Class 456</v>
      </c>
      <c r="E917" s="84"/>
      <c r="F917" s="150" t="str">
        <f t="shared" si="106"/>
        <v>£000</v>
      </c>
      <c r="G917" s="85">
        <f t="shared" si="102"/>
        <v>0</v>
      </c>
      <c r="H917" s="85">
        <f t="shared" si="102"/>
        <v>0</v>
      </c>
      <c r="I917" s="85">
        <f t="shared" si="102"/>
        <v>0</v>
      </c>
      <c r="J917" s="85">
        <f t="shared" si="102"/>
        <v>0</v>
      </c>
      <c r="K917" s="85">
        <f t="shared" si="102"/>
        <v>0</v>
      </c>
      <c r="L917" s="85">
        <f t="shared" si="102"/>
        <v>0</v>
      </c>
      <c r="M917" s="85">
        <f t="shared" si="102"/>
        <v>0</v>
      </c>
      <c r="N917" s="85">
        <f t="shared" si="102"/>
        <v>0</v>
      </c>
      <c r="O917" s="85">
        <f t="shared" si="102"/>
        <v>0</v>
      </c>
      <c r="P917" s="85">
        <f t="shared" si="102"/>
        <v>0</v>
      </c>
      <c r="Q917" s="85">
        <f t="shared" si="102"/>
        <v>0</v>
      </c>
      <c r="R917" s="85">
        <f t="shared" si="102"/>
        <v>0</v>
      </c>
      <c r="S917" s="85">
        <f t="shared" si="102"/>
        <v>0</v>
      </c>
      <c r="T917" s="85">
        <f t="shared" si="102"/>
        <v>0</v>
      </c>
      <c r="U917" s="85">
        <f t="shared" si="102"/>
        <v>0</v>
      </c>
      <c r="V917" s="85">
        <f t="shared" si="102"/>
        <v>0</v>
      </c>
      <c r="W917" s="85">
        <f t="shared" si="102"/>
        <v>0</v>
      </c>
      <c r="X917" s="85">
        <f t="shared" si="102"/>
        <v>0</v>
      </c>
      <c r="Y917" s="85">
        <f t="shared" si="102"/>
        <v>0</v>
      </c>
      <c r="Z917" s="274">
        <f t="shared" si="102"/>
        <v>0</v>
      </c>
      <c r="AA917" s="85"/>
      <c r="AB917" s="275">
        <f t="shared" si="103"/>
        <v>0</v>
      </c>
      <c r="AC917" s="85"/>
      <c r="AD917" s="275">
        <f t="shared" si="104"/>
        <v>0</v>
      </c>
      <c r="AE917" s="85"/>
      <c r="AF917" s="275">
        <f t="shared" si="105"/>
        <v>0</v>
      </c>
      <c r="AH917" s="276"/>
    </row>
    <row r="918" spans="4:34" outlineLevel="1">
      <c r="D918" s="83" t="str">
        <f>'Line Items'!D345</f>
        <v>Class 458/5</v>
      </c>
      <c r="E918" s="84"/>
      <c r="F918" s="150" t="str">
        <f t="shared" si="106"/>
        <v>£000</v>
      </c>
      <c r="G918" s="85">
        <f t="shared" si="102"/>
        <v>0</v>
      </c>
      <c r="H918" s="85">
        <f t="shared" si="102"/>
        <v>0</v>
      </c>
      <c r="I918" s="85">
        <f t="shared" si="102"/>
        <v>0</v>
      </c>
      <c r="J918" s="85">
        <f t="shared" si="102"/>
        <v>0</v>
      </c>
      <c r="K918" s="85">
        <f t="shared" si="102"/>
        <v>0</v>
      </c>
      <c r="L918" s="85">
        <f t="shared" si="102"/>
        <v>0</v>
      </c>
      <c r="M918" s="85">
        <f t="shared" si="102"/>
        <v>0</v>
      </c>
      <c r="N918" s="85">
        <f t="shared" si="102"/>
        <v>0</v>
      </c>
      <c r="O918" s="85">
        <f t="shared" si="102"/>
        <v>0</v>
      </c>
      <c r="P918" s="85">
        <f t="shared" si="102"/>
        <v>0</v>
      </c>
      <c r="Q918" s="85">
        <f t="shared" si="102"/>
        <v>0</v>
      </c>
      <c r="R918" s="85">
        <f t="shared" si="102"/>
        <v>0</v>
      </c>
      <c r="S918" s="85">
        <f t="shared" si="102"/>
        <v>0</v>
      </c>
      <c r="T918" s="85">
        <f t="shared" si="102"/>
        <v>0</v>
      </c>
      <c r="U918" s="85">
        <f t="shared" si="102"/>
        <v>0</v>
      </c>
      <c r="V918" s="85">
        <f t="shared" si="102"/>
        <v>0</v>
      </c>
      <c r="W918" s="85">
        <f t="shared" si="102"/>
        <v>0</v>
      </c>
      <c r="X918" s="85">
        <f t="shared" si="102"/>
        <v>0</v>
      </c>
      <c r="Y918" s="85">
        <f t="shared" si="102"/>
        <v>0</v>
      </c>
      <c r="Z918" s="274">
        <f t="shared" si="102"/>
        <v>0</v>
      </c>
      <c r="AA918" s="85"/>
      <c r="AB918" s="275">
        <f t="shared" si="103"/>
        <v>0</v>
      </c>
      <c r="AC918" s="85"/>
      <c r="AD918" s="275">
        <f t="shared" si="104"/>
        <v>0</v>
      </c>
      <c r="AE918" s="85"/>
      <c r="AF918" s="275">
        <f t="shared" si="105"/>
        <v>0</v>
      </c>
      <c r="AH918" s="276"/>
    </row>
    <row r="919" spans="4:34" outlineLevel="1">
      <c r="D919" s="83" t="str">
        <f>'Line Items'!D346</f>
        <v>Class 707</v>
      </c>
      <c r="E919" s="84"/>
      <c r="F919" s="150" t="str">
        <f t="shared" si="106"/>
        <v>£000</v>
      </c>
      <c r="G919" s="85">
        <f t="shared" si="102"/>
        <v>0</v>
      </c>
      <c r="H919" s="85">
        <f t="shared" si="102"/>
        <v>0</v>
      </c>
      <c r="I919" s="85">
        <f t="shared" si="102"/>
        <v>0</v>
      </c>
      <c r="J919" s="85">
        <f t="shared" si="102"/>
        <v>0</v>
      </c>
      <c r="K919" s="85">
        <f t="shared" si="102"/>
        <v>0</v>
      </c>
      <c r="L919" s="85">
        <f t="shared" si="102"/>
        <v>0</v>
      </c>
      <c r="M919" s="85">
        <f t="shared" si="102"/>
        <v>0</v>
      </c>
      <c r="N919" s="85">
        <f t="shared" si="102"/>
        <v>0</v>
      </c>
      <c r="O919" s="85">
        <f t="shared" si="102"/>
        <v>0</v>
      </c>
      <c r="P919" s="85">
        <f t="shared" si="102"/>
        <v>0</v>
      </c>
      <c r="Q919" s="85">
        <f t="shared" si="102"/>
        <v>0</v>
      </c>
      <c r="R919" s="85">
        <f t="shared" si="102"/>
        <v>0</v>
      </c>
      <c r="S919" s="85">
        <f t="shared" si="102"/>
        <v>0</v>
      </c>
      <c r="T919" s="85">
        <f t="shared" si="102"/>
        <v>0</v>
      </c>
      <c r="U919" s="85">
        <f t="shared" si="102"/>
        <v>0</v>
      </c>
      <c r="V919" s="85">
        <f t="shared" si="102"/>
        <v>0</v>
      </c>
      <c r="W919" s="85">
        <f t="shared" si="102"/>
        <v>0</v>
      </c>
      <c r="X919" s="85">
        <f t="shared" si="102"/>
        <v>0</v>
      </c>
      <c r="Y919" s="85">
        <f t="shared" si="102"/>
        <v>0</v>
      </c>
      <c r="Z919" s="274">
        <f t="shared" si="102"/>
        <v>0</v>
      </c>
      <c r="AA919" s="85"/>
      <c r="AB919" s="275">
        <f t="shared" si="103"/>
        <v>0</v>
      </c>
      <c r="AC919" s="85"/>
      <c r="AD919" s="275">
        <f t="shared" si="104"/>
        <v>0</v>
      </c>
      <c r="AE919" s="85"/>
      <c r="AF919" s="275">
        <f t="shared" si="105"/>
        <v>0</v>
      </c>
      <c r="AH919" s="276"/>
    </row>
    <row r="920" spans="4:34" outlineLevel="1">
      <c r="D920" s="83" t="str">
        <f>'Line Items'!D347</f>
        <v>[Rolling Stock Line 11]</v>
      </c>
      <c r="E920" s="84"/>
      <c r="F920" s="150" t="str">
        <f t="shared" si="106"/>
        <v>£000</v>
      </c>
      <c r="G920" s="85">
        <f t="shared" si="102"/>
        <v>0</v>
      </c>
      <c r="H920" s="85">
        <f t="shared" si="102"/>
        <v>0</v>
      </c>
      <c r="I920" s="85">
        <f t="shared" si="102"/>
        <v>0</v>
      </c>
      <c r="J920" s="85">
        <f t="shared" si="102"/>
        <v>0</v>
      </c>
      <c r="K920" s="85">
        <f t="shared" si="102"/>
        <v>0</v>
      </c>
      <c r="L920" s="85">
        <f t="shared" si="102"/>
        <v>0</v>
      </c>
      <c r="M920" s="85">
        <f t="shared" si="102"/>
        <v>0</v>
      </c>
      <c r="N920" s="85">
        <f t="shared" si="102"/>
        <v>0</v>
      </c>
      <c r="O920" s="85">
        <f t="shared" si="102"/>
        <v>0</v>
      </c>
      <c r="P920" s="85">
        <f t="shared" si="102"/>
        <v>0</v>
      </c>
      <c r="Q920" s="85">
        <f t="shared" si="102"/>
        <v>0</v>
      </c>
      <c r="R920" s="85">
        <f t="shared" si="102"/>
        <v>0</v>
      </c>
      <c r="S920" s="85">
        <f t="shared" si="102"/>
        <v>0</v>
      </c>
      <c r="T920" s="85">
        <f t="shared" si="102"/>
        <v>0</v>
      </c>
      <c r="U920" s="85">
        <f t="shared" si="102"/>
        <v>0</v>
      </c>
      <c r="V920" s="85">
        <f t="shared" si="102"/>
        <v>0</v>
      </c>
      <c r="W920" s="85">
        <f t="shared" si="102"/>
        <v>0</v>
      </c>
      <c r="X920" s="85">
        <f t="shared" si="102"/>
        <v>0</v>
      </c>
      <c r="Y920" s="85">
        <f t="shared" si="102"/>
        <v>0</v>
      </c>
      <c r="Z920" s="274">
        <f t="shared" si="102"/>
        <v>0</v>
      </c>
      <c r="AA920" s="85"/>
      <c r="AB920" s="275">
        <f t="shared" si="103"/>
        <v>0</v>
      </c>
      <c r="AC920" s="85"/>
      <c r="AD920" s="275">
        <f t="shared" si="104"/>
        <v>0</v>
      </c>
      <c r="AE920" s="85"/>
      <c r="AF920" s="275">
        <f t="shared" si="105"/>
        <v>0</v>
      </c>
      <c r="AH920" s="276"/>
    </row>
    <row r="921" spans="4:34" outlineLevel="1">
      <c r="D921" s="83" t="str">
        <f>'Line Items'!D348</f>
        <v>[Rolling Stock Line 12]</v>
      </c>
      <c r="E921" s="84"/>
      <c r="F921" s="150" t="str">
        <f t="shared" si="106"/>
        <v>£000</v>
      </c>
      <c r="G921" s="85">
        <f t="shared" si="102"/>
        <v>0</v>
      </c>
      <c r="H921" s="85">
        <f t="shared" si="102"/>
        <v>0</v>
      </c>
      <c r="I921" s="85">
        <f t="shared" si="102"/>
        <v>0</v>
      </c>
      <c r="J921" s="85">
        <f t="shared" si="102"/>
        <v>0</v>
      </c>
      <c r="K921" s="85">
        <f t="shared" si="102"/>
        <v>0</v>
      </c>
      <c r="L921" s="85">
        <f t="shared" si="102"/>
        <v>0</v>
      </c>
      <c r="M921" s="85">
        <f t="shared" si="102"/>
        <v>0</v>
      </c>
      <c r="N921" s="85">
        <f t="shared" si="102"/>
        <v>0</v>
      </c>
      <c r="O921" s="85">
        <f t="shared" si="102"/>
        <v>0</v>
      </c>
      <c r="P921" s="85">
        <f t="shared" si="102"/>
        <v>0</v>
      </c>
      <c r="Q921" s="85">
        <f t="shared" si="102"/>
        <v>0</v>
      </c>
      <c r="R921" s="85">
        <f t="shared" si="102"/>
        <v>0</v>
      </c>
      <c r="S921" s="85">
        <f t="shared" si="102"/>
        <v>0</v>
      </c>
      <c r="T921" s="85">
        <f t="shared" si="102"/>
        <v>0</v>
      </c>
      <c r="U921" s="85">
        <f t="shared" si="102"/>
        <v>0</v>
      </c>
      <c r="V921" s="85">
        <f t="shared" si="102"/>
        <v>0</v>
      </c>
      <c r="W921" s="85">
        <f t="shared" si="102"/>
        <v>0</v>
      </c>
      <c r="X921" s="85">
        <f t="shared" si="102"/>
        <v>0</v>
      </c>
      <c r="Y921" s="85">
        <f t="shared" si="102"/>
        <v>0</v>
      </c>
      <c r="Z921" s="274">
        <f t="shared" si="102"/>
        <v>0</v>
      </c>
      <c r="AA921" s="85"/>
      <c r="AB921" s="275">
        <f t="shared" si="103"/>
        <v>0</v>
      </c>
      <c r="AC921" s="85"/>
      <c r="AD921" s="275">
        <f t="shared" si="104"/>
        <v>0</v>
      </c>
      <c r="AE921" s="85"/>
      <c r="AF921" s="275">
        <f t="shared" si="105"/>
        <v>0</v>
      </c>
      <c r="AH921" s="276"/>
    </row>
    <row r="922" spans="4:34" outlineLevel="1">
      <c r="D922" s="83" t="str">
        <f>'Line Items'!D349</f>
        <v>[Rolling Stock Line 13]</v>
      </c>
      <c r="E922" s="84"/>
      <c r="F922" s="150" t="str">
        <f t="shared" si="106"/>
        <v>£000</v>
      </c>
      <c r="G922" s="85">
        <f t="shared" si="102"/>
        <v>0</v>
      </c>
      <c r="H922" s="85">
        <f t="shared" si="102"/>
        <v>0</v>
      </c>
      <c r="I922" s="85">
        <f t="shared" si="102"/>
        <v>0</v>
      </c>
      <c r="J922" s="85">
        <f t="shared" si="102"/>
        <v>0</v>
      </c>
      <c r="K922" s="85">
        <f t="shared" si="102"/>
        <v>0</v>
      </c>
      <c r="L922" s="85">
        <f t="shared" si="102"/>
        <v>0</v>
      </c>
      <c r="M922" s="85">
        <f t="shared" si="102"/>
        <v>0</v>
      </c>
      <c r="N922" s="85">
        <f t="shared" si="102"/>
        <v>0</v>
      </c>
      <c r="O922" s="85">
        <f t="shared" si="102"/>
        <v>0</v>
      </c>
      <c r="P922" s="85">
        <f t="shared" si="102"/>
        <v>0</v>
      </c>
      <c r="Q922" s="85">
        <f t="shared" si="102"/>
        <v>0</v>
      </c>
      <c r="R922" s="85">
        <f t="shared" si="102"/>
        <v>0</v>
      </c>
      <c r="S922" s="85">
        <f t="shared" si="102"/>
        <v>0</v>
      </c>
      <c r="T922" s="85">
        <f t="shared" si="102"/>
        <v>0</v>
      </c>
      <c r="U922" s="85">
        <f t="shared" si="102"/>
        <v>0</v>
      </c>
      <c r="V922" s="85">
        <f t="shared" ref="V922:Z922" si="107">V30*V734</f>
        <v>0</v>
      </c>
      <c r="W922" s="85">
        <f t="shared" si="107"/>
        <v>0</v>
      </c>
      <c r="X922" s="85">
        <f t="shared" si="107"/>
        <v>0</v>
      </c>
      <c r="Y922" s="85">
        <f t="shared" si="107"/>
        <v>0</v>
      </c>
      <c r="Z922" s="274">
        <f t="shared" si="107"/>
        <v>0</v>
      </c>
      <c r="AA922" s="85"/>
      <c r="AB922" s="275">
        <f t="shared" si="103"/>
        <v>0</v>
      </c>
      <c r="AC922" s="85"/>
      <c r="AD922" s="275">
        <f t="shared" si="104"/>
        <v>0</v>
      </c>
      <c r="AE922" s="85"/>
      <c r="AF922" s="275">
        <f t="shared" si="105"/>
        <v>0</v>
      </c>
      <c r="AH922" s="276"/>
    </row>
    <row r="923" spans="4:34" outlineLevel="1">
      <c r="D923" s="83" t="str">
        <f>'Line Items'!D350</f>
        <v>[Rolling Stock Line 14]</v>
      </c>
      <c r="E923" s="84"/>
      <c r="F923" s="150" t="str">
        <f t="shared" si="106"/>
        <v>£000</v>
      </c>
      <c r="G923" s="85">
        <f t="shared" ref="G923:Z935" si="108">G31*G735</f>
        <v>0</v>
      </c>
      <c r="H923" s="85">
        <f t="shared" si="108"/>
        <v>0</v>
      </c>
      <c r="I923" s="85">
        <f t="shared" si="108"/>
        <v>0</v>
      </c>
      <c r="J923" s="85">
        <f t="shared" si="108"/>
        <v>0</v>
      </c>
      <c r="K923" s="85">
        <f t="shared" si="108"/>
        <v>0</v>
      </c>
      <c r="L923" s="85">
        <f t="shared" si="108"/>
        <v>0</v>
      </c>
      <c r="M923" s="85">
        <f t="shared" si="108"/>
        <v>0</v>
      </c>
      <c r="N923" s="85">
        <f t="shared" si="108"/>
        <v>0</v>
      </c>
      <c r="O923" s="85">
        <f t="shared" si="108"/>
        <v>0</v>
      </c>
      <c r="P923" s="85">
        <f t="shared" si="108"/>
        <v>0</v>
      </c>
      <c r="Q923" s="85">
        <f t="shared" si="108"/>
        <v>0</v>
      </c>
      <c r="R923" s="85">
        <f t="shared" si="108"/>
        <v>0</v>
      </c>
      <c r="S923" s="85">
        <f t="shared" si="108"/>
        <v>0</v>
      </c>
      <c r="T923" s="85">
        <f t="shared" si="108"/>
        <v>0</v>
      </c>
      <c r="U923" s="85">
        <f t="shared" si="108"/>
        <v>0</v>
      </c>
      <c r="V923" s="85">
        <f t="shared" si="108"/>
        <v>0</v>
      </c>
      <c r="W923" s="85">
        <f t="shared" si="108"/>
        <v>0</v>
      </c>
      <c r="X923" s="85">
        <f t="shared" si="108"/>
        <v>0</v>
      </c>
      <c r="Y923" s="85">
        <f t="shared" si="108"/>
        <v>0</v>
      </c>
      <c r="Z923" s="274">
        <f t="shared" si="108"/>
        <v>0</v>
      </c>
      <c r="AA923" s="85"/>
      <c r="AB923" s="275">
        <f t="shared" si="103"/>
        <v>0</v>
      </c>
      <c r="AC923" s="85"/>
      <c r="AD923" s="275">
        <f t="shared" si="104"/>
        <v>0</v>
      </c>
      <c r="AE923" s="85"/>
      <c r="AF923" s="275">
        <f t="shared" si="105"/>
        <v>0</v>
      </c>
      <c r="AH923" s="276"/>
    </row>
    <row r="924" spans="4:34" outlineLevel="1">
      <c r="D924" s="83" t="str">
        <f>'Line Items'!D351</f>
        <v>[Rolling Stock Line 15]</v>
      </c>
      <c r="E924" s="84"/>
      <c r="F924" s="150" t="str">
        <f t="shared" si="106"/>
        <v>£000</v>
      </c>
      <c r="G924" s="85">
        <f t="shared" si="108"/>
        <v>0</v>
      </c>
      <c r="H924" s="85">
        <f t="shared" si="108"/>
        <v>0</v>
      </c>
      <c r="I924" s="85">
        <f t="shared" si="108"/>
        <v>0</v>
      </c>
      <c r="J924" s="85">
        <f t="shared" si="108"/>
        <v>0</v>
      </c>
      <c r="K924" s="85">
        <f t="shared" si="108"/>
        <v>0</v>
      </c>
      <c r="L924" s="85">
        <f t="shared" si="108"/>
        <v>0</v>
      </c>
      <c r="M924" s="85">
        <f t="shared" si="108"/>
        <v>0</v>
      </c>
      <c r="N924" s="85">
        <f t="shared" si="108"/>
        <v>0</v>
      </c>
      <c r="O924" s="85">
        <f t="shared" si="108"/>
        <v>0</v>
      </c>
      <c r="P924" s="85">
        <f t="shared" si="108"/>
        <v>0</v>
      </c>
      <c r="Q924" s="85">
        <f t="shared" si="108"/>
        <v>0</v>
      </c>
      <c r="R924" s="85">
        <f t="shared" si="108"/>
        <v>0</v>
      </c>
      <c r="S924" s="85">
        <f t="shared" si="108"/>
        <v>0</v>
      </c>
      <c r="T924" s="85">
        <f t="shared" si="108"/>
        <v>0</v>
      </c>
      <c r="U924" s="85">
        <f t="shared" si="108"/>
        <v>0</v>
      </c>
      <c r="V924" s="85">
        <f t="shared" si="108"/>
        <v>0</v>
      </c>
      <c r="W924" s="85">
        <f t="shared" si="108"/>
        <v>0</v>
      </c>
      <c r="X924" s="85">
        <f t="shared" si="108"/>
        <v>0</v>
      </c>
      <c r="Y924" s="85">
        <f t="shared" si="108"/>
        <v>0</v>
      </c>
      <c r="Z924" s="274">
        <f t="shared" si="108"/>
        <v>0</v>
      </c>
      <c r="AA924" s="85"/>
      <c r="AB924" s="275">
        <f t="shared" si="103"/>
        <v>0</v>
      </c>
      <c r="AC924" s="85"/>
      <c r="AD924" s="275">
        <f t="shared" si="104"/>
        <v>0</v>
      </c>
      <c r="AE924" s="85"/>
      <c r="AF924" s="275">
        <f t="shared" si="105"/>
        <v>0</v>
      </c>
      <c r="AH924" s="276"/>
    </row>
    <row r="925" spans="4:34" outlineLevel="1">
      <c r="D925" s="83" t="str">
        <f>'Line Items'!D352</f>
        <v>[Rolling Stock Line 16]</v>
      </c>
      <c r="E925" s="84"/>
      <c r="F925" s="150" t="str">
        <f t="shared" si="106"/>
        <v>£000</v>
      </c>
      <c r="G925" s="85">
        <f t="shared" si="108"/>
        <v>0</v>
      </c>
      <c r="H925" s="85">
        <f t="shared" si="108"/>
        <v>0</v>
      </c>
      <c r="I925" s="85">
        <f t="shared" si="108"/>
        <v>0</v>
      </c>
      <c r="J925" s="85">
        <f t="shared" si="108"/>
        <v>0</v>
      </c>
      <c r="K925" s="85">
        <f t="shared" si="108"/>
        <v>0</v>
      </c>
      <c r="L925" s="85">
        <f t="shared" si="108"/>
        <v>0</v>
      </c>
      <c r="M925" s="85">
        <f t="shared" si="108"/>
        <v>0</v>
      </c>
      <c r="N925" s="85">
        <f t="shared" si="108"/>
        <v>0</v>
      </c>
      <c r="O925" s="85">
        <f t="shared" si="108"/>
        <v>0</v>
      </c>
      <c r="P925" s="85">
        <f t="shared" si="108"/>
        <v>0</v>
      </c>
      <c r="Q925" s="85">
        <f t="shared" si="108"/>
        <v>0</v>
      </c>
      <c r="R925" s="85">
        <f t="shared" si="108"/>
        <v>0</v>
      </c>
      <c r="S925" s="85">
        <f t="shared" si="108"/>
        <v>0</v>
      </c>
      <c r="T925" s="85">
        <f t="shared" si="108"/>
        <v>0</v>
      </c>
      <c r="U925" s="85">
        <f t="shared" si="108"/>
        <v>0</v>
      </c>
      <c r="V925" s="85">
        <f t="shared" si="108"/>
        <v>0</v>
      </c>
      <c r="W925" s="85">
        <f t="shared" si="108"/>
        <v>0</v>
      </c>
      <c r="X925" s="85">
        <f t="shared" si="108"/>
        <v>0</v>
      </c>
      <c r="Y925" s="85">
        <f t="shared" si="108"/>
        <v>0</v>
      </c>
      <c r="Z925" s="274">
        <f t="shared" si="108"/>
        <v>0</v>
      </c>
      <c r="AA925" s="85"/>
      <c r="AB925" s="275">
        <f t="shared" si="103"/>
        <v>0</v>
      </c>
      <c r="AC925" s="85"/>
      <c r="AD925" s="275">
        <f t="shared" si="104"/>
        <v>0</v>
      </c>
      <c r="AE925" s="85"/>
      <c r="AF925" s="275">
        <f t="shared" si="105"/>
        <v>0</v>
      </c>
      <c r="AH925" s="276"/>
    </row>
    <row r="926" spans="4:34" outlineLevel="1">
      <c r="D926" s="83" t="str">
        <f>'Line Items'!D353</f>
        <v>[Rolling Stock Line 17]</v>
      </c>
      <c r="E926" s="84"/>
      <c r="F926" s="150" t="str">
        <f t="shared" si="106"/>
        <v>£000</v>
      </c>
      <c r="G926" s="85">
        <f t="shared" si="108"/>
        <v>0</v>
      </c>
      <c r="H926" s="85">
        <f t="shared" si="108"/>
        <v>0</v>
      </c>
      <c r="I926" s="85">
        <f t="shared" si="108"/>
        <v>0</v>
      </c>
      <c r="J926" s="85">
        <f t="shared" si="108"/>
        <v>0</v>
      </c>
      <c r="K926" s="85">
        <f t="shared" si="108"/>
        <v>0</v>
      </c>
      <c r="L926" s="85">
        <f t="shared" si="108"/>
        <v>0</v>
      </c>
      <c r="M926" s="85">
        <f t="shared" si="108"/>
        <v>0</v>
      </c>
      <c r="N926" s="85">
        <f t="shared" si="108"/>
        <v>0</v>
      </c>
      <c r="O926" s="85">
        <f t="shared" si="108"/>
        <v>0</v>
      </c>
      <c r="P926" s="85">
        <f t="shared" si="108"/>
        <v>0</v>
      </c>
      <c r="Q926" s="85">
        <f t="shared" si="108"/>
        <v>0</v>
      </c>
      <c r="R926" s="85">
        <f t="shared" si="108"/>
        <v>0</v>
      </c>
      <c r="S926" s="85">
        <f t="shared" si="108"/>
        <v>0</v>
      </c>
      <c r="T926" s="85">
        <f t="shared" si="108"/>
        <v>0</v>
      </c>
      <c r="U926" s="85">
        <f t="shared" si="108"/>
        <v>0</v>
      </c>
      <c r="V926" s="85">
        <f t="shared" si="108"/>
        <v>0</v>
      </c>
      <c r="W926" s="85">
        <f t="shared" si="108"/>
        <v>0</v>
      </c>
      <c r="X926" s="85">
        <f t="shared" si="108"/>
        <v>0</v>
      </c>
      <c r="Y926" s="85">
        <f t="shared" si="108"/>
        <v>0</v>
      </c>
      <c r="Z926" s="274">
        <f t="shared" si="108"/>
        <v>0</v>
      </c>
      <c r="AA926" s="85"/>
      <c r="AB926" s="275">
        <f t="shared" si="103"/>
        <v>0</v>
      </c>
      <c r="AC926" s="85"/>
      <c r="AD926" s="275">
        <f t="shared" si="104"/>
        <v>0</v>
      </c>
      <c r="AE926" s="85"/>
      <c r="AF926" s="275">
        <f t="shared" si="105"/>
        <v>0</v>
      </c>
      <c r="AH926" s="276"/>
    </row>
    <row r="927" spans="4:34" outlineLevel="1">
      <c r="D927" s="83" t="str">
        <f>'Line Items'!D354</f>
        <v>[Rolling Stock Line 18]</v>
      </c>
      <c r="E927" s="84"/>
      <c r="F927" s="150" t="str">
        <f t="shared" si="106"/>
        <v>£000</v>
      </c>
      <c r="G927" s="85">
        <f t="shared" si="108"/>
        <v>0</v>
      </c>
      <c r="H927" s="85">
        <f t="shared" si="108"/>
        <v>0</v>
      </c>
      <c r="I927" s="85">
        <f t="shared" si="108"/>
        <v>0</v>
      </c>
      <c r="J927" s="85">
        <f t="shared" si="108"/>
        <v>0</v>
      </c>
      <c r="K927" s="85">
        <f t="shared" si="108"/>
        <v>0</v>
      </c>
      <c r="L927" s="85">
        <f t="shared" si="108"/>
        <v>0</v>
      </c>
      <c r="M927" s="85">
        <f t="shared" si="108"/>
        <v>0</v>
      </c>
      <c r="N927" s="85">
        <f t="shared" si="108"/>
        <v>0</v>
      </c>
      <c r="O927" s="85">
        <f t="shared" si="108"/>
        <v>0</v>
      </c>
      <c r="P927" s="85">
        <f t="shared" si="108"/>
        <v>0</v>
      </c>
      <c r="Q927" s="85">
        <f t="shared" si="108"/>
        <v>0</v>
      </c>
      <c r="R927" s="85">
        <f t="shared" si="108"/>
        <v>0</v>
      </c>
      <c r="S927" s="85">
        <f t="shared" si="108"/>
        <v>0</v>
      </c>
      <c r="T927" s="85">
        <f t="shared" si="108"/>
        <v>0</v>
      </c>
      <c r="U927" s="85">
        <f t="shared" si="108"/>
        <v>0</v>
      </c>
      <c r="V927" s="85">
        <f t="shared" si="108"/>
        <v>0</v>
      </c>
      <c r="W927" s="85">
        <f t="shared" si="108"/>
        <v>0</v>
      </c>
      <c r="X927" s="85">
        <f t="shared" si="108"/>
        <v>0</v>
      </c>
      <c r="Y927" s="85">
        <f t="shared" si="108"/>
        <v>0</v>
      </c>
      <c r="Z927" s="274">
        <f t="shared" si="108"/>
        <v>0</v>
      </c>
      <c r="AA927" s="85"/>
      <c r="AB927" s="275">
        <f t="shared" si="103"/>
        <v>0</v>
      </c>
      <c r="AC927" s="85"/>
      <c r="AD927" s="275">
        <f t="shared" si="104"/>
        <v>0</v>
      </c>
      <c r="AE927" s="85"/>
      <c r="AF927" s="275">
        <f t="shared" si="105"/>
        <v>0</v>
      </c>
      <c r="AH927" s="276"/>
    </row>
    <row r="928" spans="4:34" outlineLevel="1">
      <c r="D928" s="83" t="str">
        <f>'Line Items'!D355</f>
        <v>[Rolling Stock Line 19]</v>
      </c>
      <c r="E928" s="84"/>
      <c r="F928" s="150" t="str">
        <f t="shared" si="106"/>
        <v>£000</v>
      </c>
      <c r="G928" s="85">
        <f t="shared" si="108"/>
        <v>0</v>
      </c>
      <c r="H928" s="85">
        <f t="shared" si="108"/>
        <v>0</v>
      </c>
      <c r="I928" s="85">
        <f t="shared" si="108"/>
        <v>0</v>
      </c>
      <c r="J928" s="85">
        <f t="shared" si="108"/>
        <v>0</v>
      </c>
      <c r="K928" s="85">
        <f t="shared" si="108"/>
        <v>0</v>
      </c>
      <c r="L928" s="85">
        <f t="shared" si="108"/>
        <v>0</v>
      </c>
      <c r="M928" s="85">
        <f t="shared" si="108"/>
        <v>0</v>
      </c>
      <c r="N928" s="85">
        <f t="shared" si="108"/>
        <v>0</v>
      </c>
      <c r="O928" s="85">
        <f t="shared" si="108"/>
        <v>0</v>
      </c>
      <c r="P928" s="85">
        <f t="shared" si="108"/>
        <v>0</v>
      </c>
      <c r="Q928" s="85">
        <f t="shared" si="108"/>
        <v>0</v>
      </c>
      <c r="R928" s="85">
        <f t="shared" si="108"/>
        <v>0</v>
      </c>
      <c r="S928" s="85">
        <f t="shared" si="108"/>
        <v>0</v>
      </c>
      <c r="T928" s="85">
        <f t="shared" si="108"/>
        <v>0</v>
      </c>
      <c r="U928" s="85">
        <f t="shared" si="108"/>
        <v>0</v>
      </c>
      <c r="V928" s="85">
        <f t="shared" si="108"/>
        <v>0</v>
      </c>
      <c r="W928" s="85">
        <f t="shared" si="108"/>
        <v>0</v>
      </c>
      <c r="X928" s="85">
        <f t="shared" si="108"/>
        <v>0</v>
      </c>
      <c r="Y928" s="85">
        <f t="shared" si="108"/>
        <v>0</v>
      </c>
      <c r="Z928" s="274">
        <f t="shared" si="108"/>
        <v>0</v>
      </c>
      <c r="AA928" s="85"/>
      <c r="AB928" s="275">
        <f t="shared" si="103"/>
        <v>0</v>
      </c>
      <c r="AC928" s="85"/>
      <c r="AD928" s="275">
        <f t="shared" si="104"/>
        <v>0</v>
      </c>
      <c r="AE928" s="85"/>
      <c r="AF928" s="275">
        <f t="shared" si="105"/>
        <v>0</v>
      </c>
      <c r="AH928" s="276"/>
    </row>
    <row r="929" spans="4:34" outlineLevel="1">
      <c r="D929" s="83" t="str">
        <f>'Line Items'!D356</f>
        <v>[Rolling Stock Line 20]</v>
      </c>
      <c r="E929" s="84"/>
      <c r="F929" s="150" t="str">
        <f t="shared" si="106"/>
        <v>£000</v>
      </c>
      <c r="G929" s="85">
        <f t="shared" si="108"/>
        <v>0</v>
      </c>
      <c r="H929" s="85">
        <f t="shared" si="108"/>
        <v>0</v>
      </c>
      <c r="I929" s="85">
        <f t="shared" si="108"/>
        <v>0</v>
      </c>
      <c r="J929" s="85">
        <f t="shared" si="108"/>
        <v>0</v>
      </c>
      <c r="K929" s="85">
        <f t="shared" si="108"/>
        <v>0</v>
      </c>
      <c r="L929" s="85">
        <f t="shared" si="108"/>
        <v>0</v>
      </c>
      <c r="M929" s="85">
        <f t="shared" si="108"/>
        <v>0</v>
      </c>
      <c r="N929" s="85">
        <f t="shared" si="108"/>
        <v>0</v>
      </c>
      <c r="O929" s="85">
        <f t="shared" si="108"/>
        <v>0</v>
      </c>
      <c r="P929" s="85">
        <f t="shared" si="108"/>
        <v>0</v>
      </c>
      <c r="Q929" s="85">
        <f t="shared" si="108"/>
        <v>0</v>
      </c>
      <c r="R929" s="85">
        <f t="shared" si="108"/>
        <v>0</v>
      </c>
      <c r="S929" s="85">
        <f t="shared" si="108"/>
        <v>0</v>
      </c>
      <c r="T929" s="85">
        <f t="shared" si="108"/>
        <v>0</v>
      </c>
      <c r="U929" s="85">
        <f t="shared" si="108"/>
        <v>0</v>
      </c>
      <c r="V929" s="85">
        <f t="shared" si="108"/>
        <v>0</v>
      </c>
      <c r="W929" s="85">
        <f t="shared" si="108"/>
        <v>0</v>
      </c>
      <c r="X929" s="85">
        <f t="shared" si="108"/>
        <v>0</v>
      </c>
      <c r="Y929" s="85">
        <f t="shared" si="108"/>
        <v>0</v>
      </c>
      <c r="Z929" s="274">
        <f t="shared" si="108"/>
        <v>0</v>
      </c>
      <c r="AA929" s="85"/>
      <c r="AB929" s="275">
        <f t="shared" si="103"/>
        <v>0</v>
      </c>
      <c r="AC929" s="85"/>
      <c r="AD929" s="275">
        <f t="shared" si="104"/>
        <v>0</v>
      </c>
      <c r="AE929" s="85"/>
      <c r="AF929" s="275">
        <f t="shared" si="105"/>
        <v>0</v>
      </c>
      <c r="AH929" s="276"/>
    </row>
    <row r="930" spans="4:34" outlineLevel="1">
      <c r="D930" s="83" t="str">
        <f>'Line Items'!D357</f>
        <v>[Rolling Stock Line 21]</v>
      </c>
      <c r="E930" s="84"/>
      <c r="F930" s="150" t="str">
        <f t="shared" si="106"/>
        <v>£000</v>
      </c>
      <c r="G930" s="85">
        <f t="shared" si="108"/>
        <v>0</v>
      </c>
      <c r="H930" s="85">
        <f t="shared" si="108"/>
        <v>0</v>
      </c>
      <c r="I930" s="85">
        <f t="shared" si="108"/>
        <v>0</v>
      </c>
      <c r="J930" s="85">
        <f t="shared" si="108"/>
        <v>0</v>
      </c>
      <c r="K930" s="85">
        <f t="shared" si="108"/>
        <v>0</v>
      </c>
      <c r="L930" s="85">
        <f t="shared" si="108"/>
        <v>0</v>
      </c>
      <c r="M930" s="85">
        <f t="shared" si="108"/>
        <v>0</v>
      </c>
      <c r="N930" s="85">
        <f t="shared" si="108"/>
        <v>0</v>
      </c>
      <c r="O930" s="85">
        <f t="shared" si="108"/>
        <v>0</v>
      </c>
      <c r="P930" s="85">
        <f t="shared" si="108"/>
        <v>0</v>
      </c>
      <c r="Q930" s="85">
        <f t="shared" si="108"/>
        <v>0</v>
      </c>
      <c r="R930" s="85">
        <f t="shared" si="108"/>
        <v>0</v>
      </c>
      <c r="S930" s="85">
        <f t="shared" si="108"/>
        <v>0</v>
      </c>
      <c r="T930" s="85">
        <f t="shared" si="108"/>
        <v>0</v>
      </c>
      <c r="U930" s="85">
        <f t="shared" si="108"/>
        <v>0</v>
      </c>
      <c r="V930" s="85">
        <f t="shared" si="108"/>
        <v>0</v>
      </c>
      <c r="W930" s="85">
        <f t="shared" si="108"/>
        <v>0</v>
      </c>
      <c r="X930" s="85">
        <f t="shared" si="108"/>
        <v>0</v>
      </c>
      <c r="Y930" s="85">
        <f t="shared" si="108"/>
        <v>0</v>
      </c>
      <c r="Z930" s="274">
        <f t="shared" si="108"/>
        <v>0</v>
      </c>
      <c r="AA930" s="85"/>
      <c r="AB930" s="275">
        <f t="shared" si="103"/>
        <v>0</v>
      </c>
      <c r="AC930" s="85"/>
      <c r="AD930" s="275">
        <f t="shared" si="104"/>
        <v>0</v>
      </c>
      <c r="AE930" s="85"/>
      <c r="AF930" s="275">
        <f t="shared" si="105"/>
        <v>0</v>
      </c>
      <c r="AH930" s="276"/>
    </row>
    <row r="931" spans="4:34" outlineLevel="1">
      <c r="D931" s="83" t="str">
        <f>'Line Items'!D358</f>
        <v>[Rolling Stock Line 22]</v>
      </c>
      <c r="E931" s="84"/>
      <c r="F931" s="150" t="str">
        <f t="shared" si="106"/>
        <v>£000</v>
      </c>
      <c r="G931" s="85">
        <f t="shared" si="108"/>
        <v>0</v>
      </c>
      <c r="H931" s="85">
        <f t="shared" si="108"/>
        <v>0</v>
      </c>
      <c r="I931" s="85">
        <f t="shared" si="108"/>
        <v>0</v>
      </c>
      <c r="J931" s="85">
        <f t="shared" si="108"/>
        <v>0</v>
      </c>
      <c r="K931" s="85">
        <f t="shared" si="108"/>
        <v>0</v>
      </c>
      <c r="L931" s="85">
        <f t="shared" si="108"/>
        <v>0</v>
      </c>
      <c r="M931" s="85">
        <f t="shared" si="108"/>
        <v>0</v>
      </c>
      <c r="N931" s="85">
        <f t="shared" si="108"/>
        <v>0</v>
      </c>
      <c r="O931" s="85">
        <f t="shared" si="108"/>
        <v>0</v>
      </c>
      <c r="P931" s="85">
        <f t="shared" si="108"/>
        <v>0</v>
      </c>
      <c r="Q931" s="85">
        <f t="shared" si="108"/>
        <v>0</v>
      </c>
      <c r="R931" s="85">
        <f t="shared" si="108"/>
        <v>0</v>
      </c>
      <c r="S931" s="85">
        <f t="shared" si="108"/>
        <v>0</v>
      </c>
      <c r="T931" s="85">
        <f t="shared" si="108"/>
        <v>0</v>
      </c>
      <c r="U931" s="85">
        <f t="shared" si="108"/>
        <v>0</v>
      </c>
      <c r="V931" s="85">
        <f t="shared" si="108"/>
        <v>0</v>
      </c>
      <c r="W931" s="85">
        <f t="shared" si="108"/>
        <v>0</v>
      </c>
      <c r="X931" s="85">
        <f t="shared" si="108"/>
        <v>0</v>
      </c>
      <c r="Y931" s="85">
        <f t="shared" si="108"/>
        <v>0</v>
      </c>
      <c r="Z931" s="274">
        <f t="shared" si="108"/>
        <v>0</v>
      </c>
      <c r="AA931" s="85"/>
      <c r="AB931" s="275">
        <f t="shared" si="103"/>
        <v>0</v>
      </c>
      <c r="AC931" s="85"/>
      <c r="AD931" s="275">
        <f t="shared" si="104"/>
        <v>0</v>
      </c>
      <c r="AE931" s="85"/>
      <c r="AF931" s="275">
        <f t="shared" si="105"/>
        <v>0</v>
      </c>
      <c r="AH931" s="276"/>
    </row>
    <row r="932" spans="4:34" outlineLevel="1">
      <c r="D932" s="83" t="str">
        <f>'Line Items'!D359</f>
        <v>[Rolling Stock Line 23]</v>
      </c>
      <c r="E932" s="84"/>
      <c r="F932" s="150" t="str">
        <f t="shared" si="106"/>
        <v>£000</v>
      </c>
      <c r="G932" s="85">
        <f t="shared" si="108"/>
        <v>0</v>
      </c>
      <c r="H932" s="85">
        <f t="shared" si="108"/>
        <v>0</v>
      </c>
      <c r="I932" s="85">
        <f t="shared" si="108"/>
        <v>0</v>
      </c>
      <c r="J932" s="85">
        <f t="shared" si="108"/>
        <v>0</v>
      </c>
      <c r="K932" s="85">
        <f t="shared" si="108"/>
        <v>0</v>
      </c>
      <c r="L932" s="85">
        <f t="shared" si="108"/>
        <v>0</v>
      </c>
      <c r="M932" s="85">
        <f t="shared" si="108"/>
        <v>0</v>
      </c>
      <c r="N932" s="85">
        <f t="shared" si="108"/>
        <v>0</v>
      </c>
      <c r="O932" s="85">
        <f t="shared" si="108"/>
        <v>0</v>
      </c>
      <c r="P932" s="85">
        <f t="shared" si="108"/>
        <v>0</v>
      </c>
      <c r="Q932" s="85">
        <f t="shared" si="108"/>
        <v>0</v>
      </c>
      <c r="R932" s="85">
        <f t="shared" si="108"/>
        <v>0</v>
      </c>
      <c r="S932" s="85">
        <f t="shared" si="108"/>
        <v>0</v>
      </c>
      <c r="T932" s="85">
        <f t="shared" si="108"/>
        <v>0</v>
      </c>
      <c r="U932" s="85">
        <f t="shared" si="108"/>
        <v>0</v>
      </c>
      <c r="V932" s="85">
        <f t="shared" si="108"/>
        <v>0</v>
      </c>
      <c r="W932" s="85">
        <f t="shared" si="108"/>
        <v>0</v>
      </c>
      <c r="X932" s="85">
        <f t="shared" si="108"/>
        <v>0</v>
      </c>
      <c r="Y932" s="85">
        <f t="shared" si="108"/>
        <v>0</v>
      </c>
      <c r="Z932" s="274">
        <f t="shared" si="108"/>
        <v>0</v>
      </c>
      <c r="AA932" s="85"/>
      <c r="AB932" s="275">
        <f t="shared" si="103"/>
        <v>0</v>
      </c>
      <c r="AC932" s="85"/>
      <c r="AD932" s="275">
        <f t="shared" si="104"/>
        <v>0</v>
      </c>
      <c r="AE932" s="85"/>
      <c r="AF932" s="275">
        <f t="shared" si="105"/>
        <v>0</v>
      </c>
      <c r="AH932" s="276"/>
    </row>
    <row r="933" spans="4:34" outlineLevel="1">
      <c r="D933" s="83" t="str">
        <f>'Line Items'!D360</f>
        <v>[Rolling Stock Line 24]</v>
      </c>
      <c r="E933" s="84"/>
      <c r="F933" s="150" t="str">
        <f t="shared" si="106"/>
        <v>£000</v>
      </c>
      <c r="G933" s="85">
        <f t="shared" si="108"/>
        <v>0</v>
      </c>
      <c r="H933" s="85">
        <f t="shared" si="108"/>
        <v>0</v>
      </c>
      <c r="I933" s="85">
        <f t="shared" si="108"/>
        <v>0</v>
      </c>
      <c r="J933" s="85">
        <f t="shared" si="108"/>
        <v>0</v>
      </c>
      <c r="K933" s="85">
        <f t="shared" si="108"/>
        <v>0</v>
      </c>
      <c r="L933" s="85">
        <f t="shared" si="108"/>
        <v>0</v>
      </c>
      <c r="M933" s="85">
        <f t="shared" si="108"/>
        <v>0</v>
      </c>
      <c r="N933" s="85">
        <f t="shared" si="108"/>
        <v>0</v>
      </c>
      <c r="O933" s="85">
        <f t="shared" si="108"/>
        <v>0</v>
      </c>
      <c r="P933" s="85">
        <f t="shared" si="108"/>
        <v>0</v>
      </c>
      <c r="Q933" s="85">
        <f t="shared" si="108"/>
        <v>0</v>
      </c>
      <c r="R933" s="85">
        <f t="shared" si="108"/>
        <v>0</v>
      </c>
      <c r="S933" s="85">
        <f t="shared" si="108"/>
        <v>0</v>
      </c>
      <c r="T933" s="85">
        <f t="shared" si="108"/>
        <v>0</v>
      </c>
      <c r="U933" s="85">
        <f t="shared" si="108"/>
        <v>0</v>
      </c>
      <c r="V933" s="85">
        <f t="shared" si="108"/>
        <v>0</v>
      </c>
      <c r="W933" s="85">
        <f t="shared" si="108"/>
        <v>0</v>
      </c>
      <c r="X933" s="85">
        <f t="shared" si="108"/>
        <v>0</v>
      </c>
      <c r="Y933" s="85">
        <f t="shared" si="108"/>
        <v>0</v>
      </c>
      <c r="Z933" s="274">
        <f t="shared" si="108"/>
        <v>0</v>
      </c>
      <c r="AA933" s="85"/>
      <c r="AB933" s="275">
        <f t="shared" si="103"/>
        <v>0</v>
      </c>
      <c r="AC933" s="85"/>
      <c r="AD933" s="275">
        <f t="shared" si="104"/>
        <v>0</v>
      </c>
      <c r="AE933" s="85"/>
      <c r="AF933" s="275">
        <f t="shared" si="105"/>
        <v>0</v>
      </c>
      <c r="AH933" s="276"/>
    </row>
    <row r="934" spans="4:34" outlineLevel="1">
      <c r="D934" s="83" t="str">
        <f>'Line Items'!D361</f>
        <v>[Rolling Stock Line 25]</v>
      </c>
      <c r="E934" s="84"/>
      <c r="F934" s="150" t="str">
        <f t="shared" si="106"/>
        <v>£000</v>
      </c>
      <c r="G934" s="85">
        <f t="shared" si="108"/>
        <v>0</v>
      </c>
      <c r="H934" s="85">
        <f t="shared" si="108"/>
        <v>0</v>
      </c>
      <c r="I934" s="85">
        <f t="shared" si="108"/>
        <v>0</v>
      </c>
      <c r="J934" s="85">
        <f t="shared" si="108"/>
        <v>0</v>
      </c>
      <c r="K934" s="85">
        <f t="shared" si="108"/>
        <v>0</v>
      </c>
      <c r="L934" s="85">
        <f t="shared" si="108"/>
        <v>0</v>
      </c>
      <c r="M934" s="85">
        <f t="shared" si="108"/>
        <v>0</v>
      </c>
      <c r="N934" s="85">
        <f t="shared" si="108"/>
        <v>0</v>
      </c>
      <c r="O934" s="85">
        <f t="shared" si="108"/>
        <v>0</v>
      </c>
      <c r="P934" s="85">
        <f t="shared" si="108"/>
        <v>0</v>
      </c>
      <c r="Q934" s="85">
        <f t="shared" si="108"/>
        <v>0</v>
      </c>
      <c r="R934" s="85">
        <f t="shared" si="108"/>
        <v>0</v>
      </c>
      <c r="S934" s="85">
        <f t="shared" si="108"/>
        <v>0</v>
      </c>
      <c r="T934" s="85">
        <f t="shared" si="108"/>
        <v>0</v>
      </c>
      <c r="U934" s="85">
        <f t="shared" si="108"/>
        <v>0</v>
      </c>
      <c r="V934" s="85">
        <f t="shared" si="108"/>
        <v>0</v>
      </c>
      <c r="W934" s="85">
        <f t="shared" si="108"/>
        <v>0</v>
      </c>
      <c r="X934" s="85">
        <f t="shared" si="108"/>
        <v>0</v>
      </c>
      <c r="Y934" s="85">
        <f t="shared" si="108"/>
        <v>0</v>
      </c>
      <c r="Z934" s="274">
        <f t="shared" si="108"/>
        <v>0</v>
      </c>
      <c r="AA934" s="85"/>
      <c r="AB934" s="275">
        <f t="shared" si="103"/>
        <v>0</v>
      </c>
      <c r="AC934" s="85"/>
      <c r="AD934" s="275">
        <f t="shared" si="104"/>
        <v>0</v>
      </c>
      <c r="AE934" s="85"/>
      <c r="AF934" s="275">
        <f t="shared" si="105"/>
        <v>0</v>
      </c>
      <c r="AH934" s="276"/>
    </row>
    <row r="935" spans="4:34" outlineLevel="1">
      <c r="D935" s="83" t="str">
        <f>'Line Items'!D362</f>
        <v>[Rolling Stock Line 26]</v>
      </c>
      <c r="E935" s="84"/>
      <c r="F935" s="150" t="str">
        <f t="shared" si="106"/>
        <v>£000</v>
      </c>
      <c r="G935" s="85">
        <f t="shared" si="108"/>
        <v>0</v>
      </c>
      <c r="H935" s="85">
        <f t="shared" si="108"/>
        <v>0</v>
      </c>
      <c r="I935" s="85">
        <f t="shared" si="108"/>
        <v>0</v>
      </c>
      <c r="J935" s="85">
        <f t="shared" si="108"/>
        <v>0</v>
      </c>
      <c r="K935" s="85">
        <f t="shared" si="108"/>
        <v>0</v>
      </c>
      <c r="L935" s="85">
        <f t="shared" si="108"/>
        <v>0</v>
      </c>
      <c r="M935" s="85">
        <f t="shared" si="108"/>
        <v>0</v>
      </c>
      <c r="N935" s="85">
        <f t="shared" si="108"/>
        <v>0</v>
      </c>
      <c r="O935" s="85">
        <f t="shared" si="108"/>
        <v>0</v>
      </c>
      <c r="P935" s="85">
        <f t="shared" si="108"/>
        <v>0</v>
      </c>
      <c r="Q935" s="85">
        <f t="shared" si="108"/>
        <v>0</v>
      </c>
      <c r="R935" s="85">
        <f t="shared" si="108"/>
        <v>0</v>
      </c>
      <c r="S935" s="85">
        <f t="shared" si="108"/>
        <v>0</v>
      </c>
      <c r="T935" s="85">
        <f t="shared" si="108"/>
        <v>0</v>
      </c>
      <c r="U935" s="85">
        <f t="shared" si="108"/>
        <v>0</v>
      </c>
      <c r="V935" s="85">
        <f t="shared" ref="V935:Z935" si="109">V43*V747</f>
        <v>0</v>
      </c>
      <c r="W935" s="85">
        <f t="shared" si="109"/>
        <v>0</v>
      </c>
      <c r="X935" s="85">
        <f t="shared" si="109"/>
        <v>0</v>
      </c>
      <c r="Y935" s="85">
        <f t="shared" si="109"/>
        <v>0</v>
      </c>
      <c r="Z935" s="274">
        <f t="shared" si="109"/>
        <v>0</v>
      </c>
      <c r="AA935" s="85"/>
      <c r="AB935" s="275">
        <f t="shared" si="103"/>
        <v>0</v>
      </c>
      <c r="AC935" s="85"/>
      <c r="AD935" s="275">
        <f t="shared" si="104"/>
        <v>0</v>
      </c>
      <c r="AE935" s="85"/>
      <c r="AF935" s="275">
        <f t="shared" si="105"/>
        <v>0</v>
      </c>
      <c r="AH935" s="276"/>
    </row>
    <row r="936" spans="4:34" outlineLevel="1">
      <c r="D936" s="83" t="str">
        <f>'Line Items'!D363</f>
        <v>[Rolling Stock Line 27]</v>
      </c>
      <c r="E936" s="84"/>
      <c r="F936" s="150" t="str">
        <f t="shared" si="106"/>
        <v>£000</v>
      </c>
      <c r="G936" s="85">
        <f t="shared" ref="G936:Z941" si="110">G44*G748</f>
        <v>0</v>
      </c>
      <c r="H936" s="85">
        <f t="shared" si="110"/>
        <v>0</v>
      </c>
      <c r="I936" s="85">
        <f t="shared" si="110"/>
        <v>0</v>
      </c>
      <c r="J936" s="85">
        <f t="shared" si="110"/>
        <v>0</v>
      </c>
      <c r="K936" s="85">
        <f t="shared" si="110"/>
        <v>0</v>
      </c>
      <c r="L936" s="85">
        <f t="shared" si="110"/>
        <v>0</v>
      </c>
      <c r="M936" s="85">
        <f t="shared" si="110"/>
        <v>0</v>
      </c>
      <c r="N936" s="85">
        <f t="shared" si="110"/>
        <v>0</v>
      </c>
      <c r="O936" s="85">
        <f t="shared" si="110"/>
        <v>0</v>
      </c>
      <c r="P936" s="85">
        <f t="shared" si="110"/>
        <v>0</v>
      </c>
      <c r="Q936" s="85">
        <f t="shared" si="110"/>
        <v>0</v>
      </c>
      <c r="R936" s="85">
        <f t="shared" si="110"/>
        <v>0</v>
      </c>
      <c r="S936" s="85">
        <f t="shared" si="110"/>
        <v>0</v>
      </c>
      <c r="T936" s="85">
        <f t="shared" si="110"/>
        <v>0</v>
      </c>
      <c r="U936" s="85">
        <f t="shared" si="110"/>
        <v>0</v>
      </c>
      <c r="V936" s="85">
        <f t="shared" si="110"/>
        <v>0</v>
      </c>
      <c r="W936" s="85">
        <f t="shared" si="110"/>
        <v>0</v>
      </c>
      <c r="X936" s="85">
        <f t="shared" si="110"/>
        <v>0</v>
      </c>
      <c r="Y936" s="85">
        <f t="shared" si="110"/>
        <v>0</v>
      </c>
      <c r="Z936" s="274">
        <f t="shared" si="110"/>
        <v>0</v>
      </c>
      <c r="AA936" s="85"/>
      <c r="AB936" s="275">
        <f t="shared" si="103"/>
        <v>0</v>
      </c>
      <c r="AC936" s="85"/>
      <c r="AD936" s="275">
        <f t="shared" si="104"/>
        <v>0</v>
      </c>
      <c r="AE936" s="85"/>
      <c r="AF936" s="275">
        <f t="shared" si="105"/>
        <v>0</v>
      </c>
      <c r="AH936" s="276"/>
    </row>
    <row r="937" spans="4:34" outlineLevel="1">
      <c r="D937" s="83" t="str">
        <f>'Line Items'!D364</f>
        <v>[Rolling Stock Line 28]</v>
      </c>
      <c r="E937" s="84"/>
      <c r="F937" s="150" t="str">
        <f t="shared" si="106"/>
        <v>£000</v>
      </c>
      <c r="G937" s="85">
        <f t="shared" si="110"/>
        <v>0</v>
      </c>
      <c r="H937" s="85">
        <f t="shared" si="110"/>
        <v>0</v>
      </c>
      <c r="I937" s="85">
        <f t="shared" si="110"/>
        <v>0</v>
      </c>
      <c r="J937" s="85">
        <f t="shared" si="110"/>
        <v>0</v>
      </c>
      <c r="K937" s="85">
        <f t="shared" si="110"/>
        <v>0</v>
      </c>
      <c r="L937" s="85">
        <f t="shared" si="110"/>
        <v>0</v>
      </c>
      <c r="M937" s="85">
        <f t="shared" si="110"/>
        <v>0</v>
      </c>
      <c r="N937" s="85">
        <f t="shared" si="110"/>
        <v>0</v>
      </c>
      <c r="O937" s="85">
        <f t="shared" si="110"/>
        <v>0</v>
      </c>
      <c r="P937" s="85">
        <f t="shared" si="110"/>
        <v>0</v>
      </c>
      <c r="Q937" s="85">
        <f t="shared" si="110"/>
        <v>0</v>
      </c>
      <c r="R937" s="85">
        <f t="shared" si="110"/>
        <v>0</v>
      </c>
      <c r="S937" s="85">
        <f t="shared" si="110"/>
        <v>0</v>
      </c>
      <c r="T937" s="85">
        <f t="shared" si="110"/>
        <v>0</v>
      </c>
      <c r="U937" s="85">
        <f t="shared" si="110"/>
        <v>0</v>
      </c>
      <c r="V937" s="85">
        <f t="shared" si="110"/>
        <v>0</v>
      </c>
      <c r="W937" s="85">
        <f t="shared" si="110"/>
        <v>0</v>
      </c>
      <c r="X937" s="85">
        <f t="shared" si="110"/>
        <v>0</v>
      </c>
      <c r="Y937" s="85">
        <f t="shared" si="110"/>
        <v>0</v>
      </c>
      <c r="Z937" s="274">
        <f t="shared" si="110"/>
        <v>0</v>
      </c>
      <c r="AA937" s="85"/>
      <c r="AB937" s="275">
        <f t="shared" si="103"/>
        <v>0</v>
      </c>
      <c r="AC937" s="85"/>
      <c r="AD937" s="275">
        <f t="shared" si="104"/>
        <v>0</v>
      </c>
      <c r="AE937" s="85"/>
      <c r="AF937" s="275">
        <f t="shared" si="105"/>
        <v>0</v>
      </c>
      <c r="AH937" s="276"/>
    </row>
    <row r="938" spans="4:34" outlineLevel="1">
      <c r="D938" s="83" t="str">
        <f>'Line Items'!D365</f>
        <v>[Rolling Stock Line 29]</v>
      </c>
      <c r="E938" s="84"/>
      <c r="F938" s="150" t="str">
        <f t="shared" si="106"/>
        <v>£000</v>
      </c>
      <c r="G938" s="85">
        <f t="shared" si="110"/>
        <v>0</v>
      </c>
      <c r="H938" s="85">
        <f t="shared" si="110"/>
        <v>0</v>
      </c>
      <c r="I938" s="85">
        <f t="shared" si="110"/>
        <v>0</v>
      </c>
      <c r="J938" s="85">
        <f t="shared" si="110"/>
        <v>0</v>
      </c>
      <c r="K938" s="85">
        <f t="shared" si="110"/>
        <v>0</v>
      </c>
      <c r="L938" s="85">
        <f t="shared" si="110"/>
        <v>0</v>
      </c>
      <c r="M938" s="85">
        <f t="shared" si="110"/>
        <v>0</v>
      </c>
      <c r="N938" s="85">
        <f t="shared" si="110"/>
        <v>0</v>
      </c>
      <c r="O938" s="85">
        <f t="shared" si="110"/>
        <v>0</v>
      </c>
      <c r="P938" s="85">
        <f t="shared" si="110"/>
        <v>0</v>
      </c>
      <c r="Q938" s="85">
        <f t="shared" si="110"/>
        <v>0</v>
      </c>
      <c r="R938" s="85">
        <f t="shared" si="110"/>
        <v>0</v>
      </c>
      <c r="S938" s="85">
        <f t="shared" si="110"/>
        <v>0</v>
      </c>
      <c r="T938" s="85">
        <f t="shared" si="110"/>
        <v>0</v>
      </c>
      <c r="U938" s="85">
        <f t="shared" si="110"/>
        <v>0</v>
      </c>
      <c r="V938" s="85">
        <f t="shared" si="110"/>
        <v>0</v>
      </c>
      <c r="W938" s="85">
        <f t="shared" si="110"/>
        <v>0</v>
      </c>
      <c r="X938" s="85">
        <f t="shared" si="110"/>
        <v>0</v>
      </c>
      <c r="Y938" s="85">
        <f t="shared" si="110"/>
        <v>0</v>
      </c>
      <c r="Z938" s="274">
        <f t="shared" si="110"/>
        <v>0</v>
      </c>
      <c r="AA938" s="85"/>
      <c r="AB938" s="275">
        <f t="shared" si="103"/>
        <v>0</v>
      </c>
      <c r="AC938" s="85"/>
      <c r="AD938" s="275">
        <f t="shared" si="104"/>
        <v>0</v>
      </c>
      <c r="AE938" s="85"/>
      <c r="AF938" s="275">
        <f t="shared" si="105"/>
        <v>0</v>
      </c>
      <c r="AH938" s="276"/>
    </row>
    <row r="939" spans="4:34" outlineLevel="1">
      <c r="D939" s="83" t="str">
        <f>'Line Items'!D366</f>
        <v>[Rolling Stock Line 30]</v>
      </c>
      <c r="E939" s="84"/>
      <c r="F939" s="150" t="str">
        <f t="shared" si="106"/>
        <v>£000</v>
      </c>
      <c r="G939" s="85">
        <f t="shared" si="110"/>
        <v>0</v>
      </c>
      <c r="H939" s="85">
        <f t="shared" si="110"/>
        <v>0</v>
      </c>
      <c r="I939" s="85">
        <f t="shared" si="110"/>
        <v>0</v>
      </c>
      <c r="J939" s="85">
        <f t="shared" si="110"/>
        <v>0</v>
      </c>
      <c r="K939" s="85">
        <f t="shared" si="110"/>
        <v>0</v>
      </c>
      <c r="L939" s="85">
        <f t="shared" si="110"/>
        <v>0</v>
      </c>
      <c r="M939" s="85">
        <f t="shared" si="110"/>
        <v>0</v>
      </c>
      <c r="N939" s="85">
        <f t="shared" si="110"/>
        <v>0</v>
      </c>
      <c r="O939" s="85">
        <f t="shared" si="110"/>
        <v>0</v>
      </c>
      <c r="P939" s="85">
        <f t="shared" si="110"/>
        <v>0</v>
      </c>
      <c r="Q939" s="85">
        <f t="shared" si="110"/>
        <v>0</v>
      </c>
      <c r="R939" s="85">
        <f t="shared" si="110"/>
        <v>0</v>
      </c>
      <c r="S939" s="85">
        <f t="shared" si="110"/>
        <v>0</v>
      </c>
      <c r="T939" s="85">
        <f t="shared" si="110"/>
        <v>0</v>
      </c>
      <c r="U939" s="85">
        <f t="shared" si="110"/>
        <v>0</v>
      </c>
      <c r="V939" s="85">
        <f t="shared" si="110"/>
        <v>0</v>
      </c>
      <c r="W939" s="85">
        <f t="shared" si="110"/>
        <v>0</v>
      </c>
      <c r="X939" s="85">
        <f t="shared" si="110"/>
        <v>0</v>
      </c>
      <c r="Y939" s="85">
        <f t="shared" si="110"/>
        <v>0</v>
      </c>
      <c r="Z939" s="274">
        <f t="shared" si="110"/>
        <v>0</v>
      </c>
      <c r="AA939" s="85"/>
      <c r="AB939" s="275">
        <f t="shared" si="103"/>
        <v>0</v>
      </c>
      <c r="AC939" s="85"/>
      <c r="AD939" s="275">
        <f t="shared" si="104"/>
        <v>0</v>
      </c>
      <c r="AE939" s="85"/>
      <c r="AF939" s="275">
        <f t="shared" si="105"/>
        <v>0</v>
      </c>
      <c r="AH939" s="276"/>
    </row>
    <row r="940" spans="4:34" outlineLevel="1">
      <c r="D940" s="83" t="str">
        <f>'Line Items'!D367</f>
        <v>[Rolling Stock Line 31]</v>
      </c>
      <c r="E940" s="84"/>
      <c r="F940" s="150" t="str">
        <f t="shared" si="106"/>
        <v>£000</v>
      </c>
      <c r="G940" s="85">
        <f t="shared" si="110"/>
        <v>0</v>
      </c>
      <c r="H940" s="85">
        <f t="shared" si="110"/>
        <v>0</v>
      </c>
      <c r="I940" s="85">
        <f t="shared" si="110"/>
        <v>0</v>
      </c>
      <c r="J940" s="85">
        <f t="shared" si="110"/>
        <v>0</v>
      </c>
      <c r="K940" s="85">
        <f t="shared" si="110"/>
        <v>0</v>
      </c>
      <c r="L940" s="85">
        <f t="shared" si="110"/>
        <v>0</v>
      </c>
      <c r="M940" s="85">
        <f t="shared" si="110"/>
        <v>0</v>
      </c>
      <c r="N940" s="85">
        <f t="shared" si="110"/>
        <v>0</v>
      </c>
      <c r="O940" s="85">
        <f t="shared" si="110"/>
        <v>0</v>
      </c>
      <c r="P940" s="85">
        <f t="shared" si="110"/>
        <v>0</v>
      </c>
      <c r="Q940" s="85">
        <f t="shared" si="110"/>
        <v>0</v>
      </c>
      <c r="R940" s="85">
        <f t="shared" si="110"/>
        <v>0</v>
      </c>
      <c r="S940" s="85">
        <f t="shared" si="110"/>
        <v>0</v>
      </c>
      <c r="T940" s="85">
        <f t="shared" si="110"/>
        <v>0</v>
      </c>
      <c r="U940" s="85">
        <f t="shared" si="110"/>
        <v>0</v>
      </c>
      <c r="V940" s="85">
        <f t="shared" si="110"/>
        <v>0</v>
      </c>
      <c r="W940" s="85">
        <f t="shared" si="110"/>
        <v>0</v>
      </c>
      <c r="X940" s="85">
        <f t="shared" si="110"/>
        <v>0</v>
      </c>
      <c r="Y940" s="85">
        <f t="shared" si="110"/>
        <v>0</v>
      </c>
      <c r="Z940" s="274">
        <f t="shared" si="110"/>
        <v>0</v>
      </c>
      <c r="AA940" s="85"/>
      <c r="AB940" s="275">
        <f t="shared" si="103"/>
        <v>0</v>
      </c>
      <c r="AC940" s="85"/>
      <c r="AD940" s="275">
        <f t="shared" si="104"/>
        <v>0</v>
      </c>
      <c r="AE940" s="85"/>
      <c r="AF940" s="275">
        <f t="shared" si="105"/>
        <v>0</v>
      </c>
      <c r="AH940" s="276"/>
    </row>
    <row r="941" spans="4:34" outlineLevel="1">
      <c r="D941" s="108" t="str">
        <f>'Line Items'!D368</f>
        <v>[Rolling Stock Line 32]</v>
      </c>
      <c r="E941" s="110"/>
      <c r="F941" s="164" t="str">
        <f t="shared" si="106"/>
        <v>£000</v>
      </c>
      <c r="G941" s="96">
        <f t="shared" si="110"/>
        <v>0</v>
      </c>
      <c r="H941" s="96">
        <f t="shared" si="110"/>
        <v>0</v>
      </c>
      <c r="I941" s="96">
        <f t="shared" si="110"/>
        <v>0</v>
      </c>
      <c r="J941" s="96">
        <f t="shared" si="110"/>
        <v>0</v>
      </c>
      <c r="K941" s="96">
        <f t="shared" si="110"/>
        <v>0</v>
      </c>
      <c r="L941" s="96">
        <f t="shared" si="110"/>
        <v>0</v>
      </c>
      <c r="M941" s="96">
        <f t="shared" si="110"/>
        <v>0</v>
      </c>
      <c r="N941" s="96">
        <f t="shared" si="110"/>
        <v>0</v>
      </c>
      <c r="O941" s="96">
        <f t="shared" si="110"/>
        <v>0</v>
      </c>
      <c r="P941" s="96">
        <f t="shared" si="110"/>
        <v>0</v>
      </c>
      <c r="Q941" s="96">
        <f t="shared" si="110"/>
        <v>0</v>
      </c>
      <c r="R941" s="96">
        <f t="shared" si="110"/>
        <v>0</v>
      </c>
      <c r="S941" s="96">
        <f t="shared" si="110"/>
        <v>0</v>
      </c>
      <c r="T941" s="96">
        <f t="shared" si="110"/>
        <v>0</v>
      </c>
      <c r="U941" s="96">
        <f t="shared" si="110"/>
        <v>0</v>
      </c>
      <c r="V941" s="96">
        <f t="shared" si="110"/>
        <v>0</v>
      </c>
      <c r="W941" s="96">
        <f t="shared" si="110"/>
        <v>0</v>
      </c>
      <c r="X941" s="96">
        <f t="shared" si="110"/>
        <v>0</v>
      </c>
      <c r="Y941" s="96">
        <f t="shared" si="110"/>
        <v>0</v>
      </c>
      <c r="Z941" s="277">
        <f t="shared" si="110"/>
        <v>0</v>
      </c>
      <c r="AA941" s="85"/>
      <c r="AB941" s="278">
        <f t="shared" si="103"/>
        <v>0</v>
      </c>
      <c r="AC941" s="85"/>
      <c r="AD941" s="278">
        <f t="shared" si="104"/>
        <v>0</v>
      </c>
      <c r="AE941" s="85"/>
      <c r="AF941" s="278">
        <f t="shared" si="105"/>
        <v>0</v>
      </c>
      <c r="AH941" s="279"/>
    </row>
    <row r="942" spans="4:34" outlineLevel="1">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row>
    <row r="943" spans="4:34" outlineLevel="1">
      <c r="D943" s="262" t="str">
        <f>"Total "&amp;B908</f>
        <v>Total Rentalised Vehicle Enhancement</v>
      </c>
      <c r="E943" s="263"/>
      <c r="F943" s="264" t="str">
        <f>F941</f>
        <v>£000</v>
      </c>
      <c r="G943" s="265">
        <f t="shared" ref="G943:Z943" si="111">SUM(G910:G941)</f>
        <v>0</v>
      </c>
      <c r="H943" s="265">
        <f t="shared" si="111"/>
        <v>0</v>
      </c>
      <c r="I943" s="265">
        <f t="shared" si="111"/>
        <v>0</v>
      </c>
      <c r="J943" s="265">
        <f t="shared" si="111"/>
        <v>0</v>
      </c>
      <c r="K943" s="265">
        <f t="shared" si="111"/>
        <v>0</v>
      </c>
      <c r="L943" s="265">
        <f t="shared" si="111"/>
        <v>0</v>
      </c>
      <c r="M943" s="265">
        <f t="shared" si="111"/>
        <v>0</v>
      </c>
      <c r="N943" s="265">
        <f t="shared" si="111"/>
        <v>0</v>
      </c>
      <c r="O943" s="265">
        <f t="shared" si="111"/>
        <v>0</v>
      </c>
      <c r="P943" s="265">
        <f t="shared" si="111"/>
        <v>0</v>
      </c>
      <c r="Q943" s="265">
        <f t="shared" si="111"/>
        <v>0</v>
      </c>
      <c r="R943" s="265">
        <f t="shared" si="111"/>
        <v>0</v>
      </c>
      <c r="S943" s="265">
        <f t="shared" si="111"/>
        <v>0</v>
      </c>
      <c r="T943" s="265">
        <f t="shared" si="111"/>
        <v>0</v>
      </c>
      <c r="U943" s="265">
        <f t="shared" si="111"/>
        <v>0</v>
      </c>
      <c r="V943" s="265">
        <f t="shared" si="111"/>
        <v>0</v>
      </c>
      <c r="W943" s="265">
        <f t="shared" si="111"/>
        <v>0</v>
      </c>
      <c r="X943" s="265">
        <f t="shared" si="111"/>
        <v>0</v>
      </c>
      <c r="Y943" s="265">
        <f t="shared" si="111"/>
        <v>0</v>
      </c>
      <c r="Z943" s="266">
        <f t="shared" si="111"/>
        <v>0</v>
      </c>
      <c r="AA943" s="307"/>
      <c r="AB943" s="267">
        <f>SUM(AB910:AB941)</f>
        <v>0</v>
      </c>
      <c r="AC943" s="307"/>
      <c r="AD943" s="267">
        <f>SUM(AD910:AD941)</f>
        <v>0</v>
      </c>
      <c r="AE943" s="307"/>
      <c r="AF943" s="267">
        <f>SUM(AF910:AF941)</f>
        <v>0</v>
      </c>
      <c r="AH943" s="268"/>
    </row>
    <row r="944" spans="4:34" collapsed="1">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row>
    <row r="945" spans="2:34" ht="15">
      <c r="B945" s="99" t="s">
        <v>976</v>
      </c>
      <c r="C945" s="99"/>
      <c r="D945" s="249"/>
      <c r="E945" s="249"/>
      <c r="F945" s="99"/>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80"/>
      <c r="AE945" s="280"/>
      <c r="AF945" s="280"/>
      <c r="AG945" s="99"/>
      <c r="AH945" s="99"/>
    </row>
    <row r="946" spans="2:34" outlineLevel="1">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row>
    <row r="947" spans="2:34" outlineLevel="1">
      <c r="D947" s="235" t="str">
        <f>'Line Items'!D337</f>
        <v>Class 450 (Desiros - Suburban)</v>
      </c>
      <c r="E947" s="251"/>
      <c r="F947" s="269" t="str">
        <f t="shared" ref="F947:F978" si="112">F910</f>
        <v>£000</v>
      </c>
      <c r="G947" s="270">
        <f t="shared" ref="G947:Z959" si="113">G499*G759</f>
        <v>0</v>
      </c>
      <c r="H947" s="270">
        <f t="shared" si="113"/>
        <v>0</v>
      </c>
      <c r="I947" s="270">
        <f t="shared" si="113"/>
        <v>0</v>
      </c>
      <c r="J947" s="270">
        <f t="shared" si="113"/>
        <v>0</v>
      </c>
      <c r="K947" s="270">
        <f>K499*K759</f>
        <v>0</v>
      </c>
      <c r="L947" s="270">
        <f t="shared" si="113"/>
        <v>0</v>
      </c>
      <c r="M947" s="270">
        <f t="shared" si="113"/>
        <v>0</v>
      </c>
      <c r="N947" s="270">
        <f t="shared" si="113"/>
        <v>0</v>
      </c>
      <c r="O947" s="270">
        <f t="shared" si="113"/>
        <v>0</v>
      </c>
      <c r="P947" s="270">
        <f t="shared" si="113"/>
        <v>0</v>
      </c>
      <c r="Q947" s="270">
        <f t="shared" si="113"/>
        <v>0</v>
      </c>
      <c r="R947" s="270">
        <f t="shared" si="113"/>
        <v>0</v>
      </c>
      <c r="S947" s="270">
        <f t="shared" si="113"/>
        <v>0</v>
      </c>
      <c r="T947" s="270">
        <f t="shared" si="113"/>
        <v>0</v>
      </c>
      <c r="U947" s="270">
        <f t="shared" si="113"/>
        <v>0</v>
      </c>
      <c r="V947" s="270">
        <f t="shared" si="113"/>
        <v>0</v>
      </c>
      <c r="W947" s="270">
        <f t="shared" si="113"/>
        <v>0</v>
      </c>
      <c r="X947" s="270">
        <f t="shared" si="113"/>
        <v>0</v>
      </c>
      <c r="Y947" s="270">
        <f t="shared" si="113"/>
        <v>0</v>
      </c>
      <c r="Z947" s="271">
        <f t="shared" si="113"/>
        <v>0</v>
      </c>
      <c r="AA947" s="85"/>
      <c r="AB947" s="272">
        <f t="shared" ref="AB947:AB978" si="114">AB499*AB759</f>
        <v>0</v>
      </c>
      <c r="AC947" s="85"/>
      <c r="AD947" s="272">
        <f t="shared" ref="AD947:AD978" si="115">AD499*AD759</f>
        <v>0</v>
      </c>
      <c r="AE947" s="85"/>
      <c r="AF947" s="272">
        <f t="shared" ref="AF947:AF978" si="116">AF499*AF759</f>
        <v>0</v>
      </c>
      <c r="AH947" s="273"/>
    </row>
    <row r="948" spans="2:34" outlineLevel="1">
      <c r="D948" s="83" t="str">
        <f>'Line Items'!D338</f>
        <v>Class 444 (Desiros - Mainline)</v>
      </c>
      <c r="E948" s="84"/>
      <c r="F948" s="150" t="str">
        <f t="shared" si="112"/>
        <v>£000</v>
      </c>
      <c r="G948" s="85">
        <f t="shared" si="113"/>
        <v>0</v>
      </c>
      <c r="H948" s="85">
        <f t="shared" si="113"/>
        <v>0</v>
      </c>
      <c r="I948" s="85">
        <f t="shared" si="113"/>
        <v>0</v>
      </c>
      <c r="J948" s="85">
        <f t="shared" si="113"/>
        <v>0</v>
      </c>
      <c r="K948" s="85">
        <f t="shared" si="113"/>
        <v>0</v>
      </c>
      <c r="L948" s="85">
        <f t="shared" si="113"/>
        <v>0</v>
      </c>
      <c r="M948" s="85">
        <f t="shared" si="113"/>
        <v>0</v>
      </c>
      <c r="N948" s="85">
        <f t="shared" si="113"/>
        <v>0</v>
      </c>
      <c r="O948" s="85">
        <f t="shared" si="113"/>
        <v>0</v>
      </c>
      <c r="P948" s="85">
        <f t="shared" si="113"/>
        <v>0</v>
      </c>
      <c r="Q948" s="85">
        <f t="shared" si="113"/>
        <v>0</v>
      </c>
      <c r="R948" s="85">
        <f t="shared" si="113"/>
        <v>0</v>
      </c>
      <c r="S948" s="85">
        <f t="shared" si="113"/>
        <v>0</v>
      </c>
      <c r="T948" s="85">
        <f t="shared" si="113"/>
        <v>0</v>
      </c>
      <c r="U948" s="85">
        <f t="shared" si="113"/>
        <v>0</v>
      </c>
      <c r="V948" s="85">
        <f t="shared" si="113"/>
        <v>0</v>
      </c>
      <c r="W948" s="85">
        <f t="shared" si="113"/>
        <v>0</v>
      </c>
      <c r="X948" s="85">
        <f t="shared" si="113"/>
        <v>0</v>
      </c>
      <c r="Y948" s="85">
        <f t="shared" si="113"/>
        <v>0</v>
      </c>
      <c r="Z948" s="274">
        <f t="shared" si="113"/>
        <v>0</v>
      </c>
      <c r="AA948" s="85"/>
      <c r="AB948" s="275">
        <f t="shared" si="114"/>
        <v>0</v>
      </c>
      <c r="AC948" s="85"/>
      <c r="AD948" s="275">
        <f t="shared" si="115"/>
        <v>0</v>
      </c>
      <c r="AE948" s="85"/>
      <c r="AF948" s="275">
        <f t="shared" si="116"/>
        <v>0</v>
      </c>
      <c r="AH948" s="276"/>
    </row>
    <row r="949" spans="2:34" outlineLevel="1">
      <c r="D949" s="83" t="str">
        <f>'Line Items'!D339</f>
        <v>Class 455</v>
      </c>
      <c r="E949" s="84"/>
      <c r="F949" s="150" t="str">
        <f t="shared" si="112"/>
        <v>£000</v>
      </c>
      <c r="G949" s="85">
        <f t="shared" si="113"/>
        <v>0</v>
      </c>
      <c r="H949" s="85">
        <f t="shared" si="113"/>
        <v>0</v>
      </c>
      <c r="I949" s="85">
        <f t="shared" si="113"/>
        <v>0</v>
      </c>
      <c r="J949" s="85">
        <f t="shared" si="113"/>
        <v>0</v>
      </c>
      <c r="K949" s="85">
        <f t="shared" si="113"/>
        <v>0</v>
      </c>
      <c r="L949" s="85">
        <f t="shared" si="113"/>
        <v>0</v>
      </c>
      <c r="M949" s="85">
        <f t="shared" si="113"/>
        <v>0</v>
      </c>
      <c r="N949" s="85">
        <f t="shared" si="113"/>
        <v>0</v>
      </c>
      <c r="O949" s="85">
        <f t="shared" si="113"/>
        <v>0</v>
      </c>
      <c r="P949" s="85">
        <f t="shared" si="113"/>
        <v>0</v>
      </c>
      <c r="Q949" s="85">
        <f t="shared" si="113"/>
        <v>0</v>
      </c>
      <c r="R949" s="85">
        <f t="shared" si="113"/>
        <v>0</v>
      </c>
      <c r="S949" s="85">
        <f t="shared" si="113"/>
        <v>0</v>
      </c>
      <c r="T949" s="85">
        <f t="shared" si="113"/>
        <v>0</v>
      </c>
      <c r="U949" s="85">
        <f t="shared" si="113"/>
        <v>0</v>
      </c>
      <c r="V949" s="85">
        <f t="shared" si="113"/>
        <v>0</v>
      </c>
      <c r="W949" s="85">
        <f t="shared" si="113"/>
        <v>0</v>
      </c>
      <c r="X949" s="85">
        <f t="shared" si="113"/>
        <v>0</v>
      </c>
      <c r="Y949" s="85">
        <f t="shared" si="113"/>
        <v>0</v>
      </c>
      <c r="Z949" s="274">
        <f t="shared" si="113"/>
        <v>0</v>
      </c>
      <c r="AA949" s="85"/>
      <c r="AB949" s="275">
        <f t="shared" si="114"/>
        <v>0</v>
      </c>
      <c r="AC949" s="85"/>
      <c r="AD949" s="275">
        <f t="shared" si="115"/>
        <v>0</v>
      </c>
      <c r="AE949" s="85"/>
      <c r="AF949" s="275">
        <f t="shared" si="116"/>
        <v>0</v>
      </c>
      <c r="AH949" s="276"/>
    </row>
    <row r="950" spans="2:34" outlineLevel="1">
      <c r="D950" s="83" t="str">
        <f>'Line Items'!D340</f>
        <v>Class 158</v>
      </c>
      <c r="E950" s="84"/>
      <c r="F950" s="150" t="str">
        <f t="shared" si="112"/>
        <v>£000</v>
      </c>
      <c r="G950" s="85">
        <f t="shared" si="113"/>
        <v>0</v>
      </c>
      <c r="H950" s="85">
        <f t="shared" si="113"/>
        <v>0</v>
      </c>
      <c r="I950" s="85">
        <f t="shared" si="113"/>
        <v>0</v>
      </c>
      <c r="J950" s="85">
        <f t="shared" si="113"/>
        <v>0</v>
      </c>
      <c r="K950" s="85">
        <f t="shared" si="113"/>
        <v>0</v>
      </c>
      <c r="L950" s="85">
        <f t="shared" si="113"/>
        <v>0</v>
      </c>
      <c r="M950" s="85">
        <f t="shared" si="113"/>
        <v>0</v>
      </c>
      <c r="N950" s="85">
        <f t="shared" si="113"/>
        <v>0</v>
      </c>
      <c r="O950" s="85">
        <f t="shared" si="113"/>
        <v>0</v>
      </c>
      <c r="P950" s="85">
        <f t="shared" si="113"/>
        <v>0</v>
      </c>
      <c r="Q950" s="85">
        <f t="shared" si="113"/>
        <v>0</v>
      </c>
      <c r="R950" s="85">
        <f t="shared" si="113"/>
        <v>0</v>
      </c>
      <c r="S950" s="85">
        <f t="shared" si="113"/>
        <v>0</v>
      </c>
      <c r="T950" s="85">
        <f t="shared" si="113"/>
        <v>0</v>
      </c>
      <c r="U950" s="85">
        <f t="shared" si="113"/>
        <v>0</v>
      </c>
      <c r="V950" s="85">
        <f t="shared" si="113"/>
        <v>0</v>
      </c>
      <c r="W950" s="85">
        <f t="shared" si="113"/>
        <v>0</v>
      </c>
      <c r="X950" s="85">
        <f t="shared" si="113"/>
        <v>0</v>
      </c>
      <c r="Y950" s="85">
        <f t="shared" si="113"/>
        <v>0</v>
      </c>
      <c r="Z950" s="274">
        <f t="shared" si="113"/>
        <v>0</v>
      </c>
      <c r="AA950" s="85"/>
      <c r="AB950" s="275">
        <f t="shared" si="114"/>
        <v>0</v>
      </c>
      <c r="AC950" s="85"/>
      <c r="AD950" s="275">
        <f t="shared" si="115"/>
        <v>0</v>
      </c>
      <c r="AE950" s="85"/>
      <c r="AF950" s="275">
        <f t="shared" si="116"/>
        <v>0</v>
      </c>
      <c r="AH950" s="276"/>
    </row>
    <row r="951" spans="2:34" outlineLevel="1">
      <c r="D951" s="83" t="str">
        <f>'Line Items'!D341</f>
        <v>Class 159/0</v>
      </c>
      <c r="E951" s="84"/>
      <c r="F951" s="150" t="str">
        <f t="shared" si="112"/>
        <v>£000</v>
      </c>
      <c r="G951" s="85">
        <f t="shared" si="113"/>
        <v>0</v>
      </c>
      <c r="H951" s="85">
        <f t="shared" si="113"/>
        <v>0</v>
      </c>
      <c r="I951" s="85">
        <f t="shared" si="113"/>
        <v>0</v>
      </c>
      <c r="J951" s="85">
        <f t="shared" si="113"/>
        <v>0</v>
      </c>
      <c r="K951" s="85">
        <f t="shared" si="113"/>
        <v>0</v>
      </c>
      <c r="L951" s="85">
        <f t="shared" si="113"/>
        <v>0</v>
      </c>
      <c r="M951" s="85">
        <f t="shared" si="113"/>
        <v>0</v>
      </c>
      <c r="N951" s="85">
        <f t="shared" si="113"/>
        <v>0</v>
      </c>
      <c r="O951" s="85">
        <f t="shared" si="113"/>
        <v>0</v>
      </c>
      <c r="P951" s="85">
        <f t="shared" si="113"/>
        <v>0</v>
      </c>
      <c r="Q951" s="85">
        <f t="shared" si="113"/>
        <v>0</v>
      </c>
      <c r="R951" s="85">
        <f t="shared" si="113"/>
        <v>0</v>
      </c>
      <c r="S951" s="85">
        <f t="shared" si="113"/>
        <v>0</v>
      </c>
      <c r="T951" s="85">
        <f t="shared" si="113"/>
        <v>0</v>
      </c>
      <c r="U951" s="85">
        <f t="shared" si="113"/>
        <v>0</v>
      </c>
      <c r="V951" s="85">
        <f t="shared" si="113"/>
        <v>0</v>
      </c>
      <c r="W951" s="85">
        <f t="shared" si="113"/>
        <v>0</v>
      </c>
      <c r="X951" s="85">
        <f t="shared" si="113"/>
        <v>0</v>
      </c>
      <c r="Y951" s="85">
        <f t="shared" si="113"/>
        <v>0</v>
      </c>
      <c r="Z951" s="274">
        <f t="shared" si="113"/>
        <v>0</v>
      </c>
      <c r="AA951" s="85"/>
      <c r="AB951" s="275">
        <f t="shared" si="114"/>
        <v>0</v>
      </c>
      <c r="AC951" s="85"/>
      <c r="AD951" s="275">
        <f t="shared" si="115"/>
        <v>0</v>
      </c>
      <c r="AE951" s="85"/>
      <c r="AF951" s="275">
        <f t="shared" si="116"/>
        <v>0</v>
      </c>
      <c r="AH951" s="276"/>
    </row>
    <row r="952" spans="2:34" outlineLevel="1">
      <c r="D952" s="83" t="str">
        <f>'Line Items'!D342</f>
        <v>Class 159/1</v>
      </c>
      <c r="E952" s="84"/>
      <c r="F952" s="150" t="str">
        <f t="shared" si="112"/>
        <v>£000</v>
      </c>
      <c r="G952" s="85">
        <f t="shared" si="113"/>
        <v>0</v>
      </c>
      <c r="H952" s="85">
        <f t="shared" si="113"/>
        <v>0</v>
      </c>
      <c r="I952" s="85">
        <f t="shared" si="113"/>
        <v>0</v>
      </c>
      <c r="J952" s="85">
        <f t="shared" si="113"/>
        <v>0</v>
      </c>
      <c r="K952" s="85">
        <f t="shared" si="113"/>
        <v>0</v>
      </c>
      <c r="L952" s="85">
        <f t="shared" si="113"/>
        <v>0</v>
      </c>
      <c r="M952" s="85">
        <f t="shared" si="113"/>
        <v>0</v>
      </c>
      <c r="N952" s="85">
        <f t="shared" si="113"/>
        <v>0</v>
      </c>
      <c r="O952" s="85">
        <f t="shared" si="113"/>
        <v>0</v>
      </c>
      <c r="P952" s="85">
        <f t="shared" si="113"/>
        <v>0</v>
      </c>
      <c r="Q952" s="85">
        <f t="shared" si="113"/>
        <v>0</v>
      </c>
      <c r="R952" s="85">
        <f t="shared" si="113"/>
        <v>0</v>
      </c>
      <c r="S952" s="85">
        <f t="shared" si="113"/>
        <v>0</v>
      </c>
      <c r="T952" s="85">
        <f t="shared" si="113"/>
        <v>0</v>
      </c>
      <c r="U952" s="85">
        <f t="shared" si="113"/>
        <v>0</v>
      </c>
      <c r="V952" s="85">
        <f t="shared" si="113"/>
        <v>0</v>
      </c>
      <c r="W952" s="85">
        <f t="shared" si="113"/>
        <v>0</v>
      </c>
      <c r="X952" s="85">
        <f t="shared" si="113"/>
        <v>0</v>
      </c>
      <c r="Y952" s="85">
        <f t="shared" si="113"/>
        <v>0</v>
      </c>
      <c r="Z952" s="274">
        <f t="shared" si="113"/>
        <v>0</v>
      </c>
      <c r="AA952" s="85"/>
      <c r="AB952" s="275">
        <f t="shared" si="114"/>
        <v>0</v>
      </c>
      <c r="AC952" s="85"/>
      <c r="AD952" s="275">
        <f t="shared" si="115"/>
        <v>0</v>
      </c>
      <c r="AE952" s="85"/>
      <c r="AF952" s="275">
        <f t="shared" si="116"/>
        <v>0</v>
      </c>
      <c r="AH952" s="276"/>
    </row>
    <row r="953" spans="2:34" outlineLevel="1">
      <c r="D953" s="83" t="str">
        <f>'Line Items'!D343</f>
        <v>Class 458</v>
      </c>
      <c r="E953" s="84"/>
      <c r="F953" s="150" t="str">
        <f t="shared" si="112"/>
        <v>£000</v>
      </c>
      <c r="G953" s="85">
        <f t="shared" si="113"/>
        <v>0</v>
      </c>
      <c r="H953" s="85">
        <f t="shared" si="113"/>
        <v>0</v>
      </c>
      <c r="I953" s="85">
        <f t="shared" si="113"/>
        <v>0</v>
      </c>
      <c r="J953" s="85">
        <f t="shared" si="113"/>
        <v>0</v>
      </c>
      <c r="K953" s="85">
        <f t="shared" si="113"/>
        <v>0</v>
      </c>
      <c r="L953" s="85">
        <f t="shared" si="113"/>
        <v>0</v>
      </c>
      <c r="M953" s="85">
        <f t="shared" si="113"/>
        <v>0</v>
      </c>
      <c r="N953" s="85">
        <f t="shared" si="113"/>
        <v>0</v>
      </c>
      <c r="O953" s="85">
        <f t="shared" si="113"/>
        <v>0</v>
      </c>
      <c r="P953" s="85">
        <f t="shared" si="113"/>
        <v>0</v>
      </c>
      <c r="Q953" s="85">
        <f t="shared" si="113"/>
        <v>0</v>
      </c>
      <c r="R953" s="85">
        <f t="shared" si="113"/>
        <v>0</v>
      </c>
      <c r="S953" s="85">
        <f t="shared" si="113"/>
        <v>0</v>
      </c>
      <c r="T953" s="85">
        <f t="shared" si="113"/>
        <v>0</v>
      </c>
      <c r="U953" s="85">
        <f t="shared" si="113"/>
        <v>0</v>
      </c>
      <c r="V953" s="85">
        <f t="shared" si="113"/>
        <v>0</v>
      </c>
      <c r="W953" s="85">
        <f t="shared" si="113"/>
        <v>0</v>
      </c>
      <c r="X953" s="85">
        <f t="shared" si="113"/>
        <v>0</v>
      </c>
      <c r="Y953" s="85">
        <f t="shared" si="113"/>
        <v>0</v>
      </c>
      <c r="Z953" s="274">
        <f t="shared" si="113"/>
        <v>0</v>
      </c>
      <c r="AA953" s="85"/>
      <c r="AB953" s="275">
        <f t="shared" si="114"/>
        <v>0</v>
      </c>
      <c r="AC953" s="85"/>
      <c r="AD953" s="275">
        <f t="shared" si="115"/>
        <v>0</v>
      </c>
      <c r="AE953" s="85"/>
      <c r="AF953" s="275">
        <f t="shared" si="116"/>
        <v>0</v>
      </c>
      <c r="AH953" s="276"/>
    </row>
    <row r="954" spans="2:34" outlineLevel="1">
      <c r="D954" s="83" t="str">
        <f>'Line Items'!D344</f>
        <v>Class 456</v>
      </c>
      <c r="E954" s="84"/>
      <c r="F954" s="150" t="str">
        <f t="shared" si="112"/>
        <v>£000</v>
      </c>
      <c r="G954" s="85">
        <f t="shared" si="113"/>
        <v>0</v>
      </c>
      <c r="H954" s="85">
        <f t="shared" si="113"/>
        <v>0</v>
      </c>
      <c r="I954" s="85">
        <f t="shared" si="113"/>
        <v>0</v>
      </c>
      <c r="J954" s="85">
        <f t="shared" si="113"/>
        <v>0</v>
      </c>
      <c r="K954" s="85">
        <f t="shared" si="113"/>
        <v>0</v>
      </c>
      <c r="L954" s="85">
        <f t="shared" si="113"/>
        <v>0</v>
      </c>
      <c r="M954" s="85">
        <f t="shared" si="113"/>
        <v>0</v>
      </c>
      <c r="N954" s="85">
        <f t="shared" si="113"/>
        <v>0</v>
      </c>
      <c r="O954" s="85">
        <f t="shared" si="113"/>
        <v>0</v>
      </c>
      <c r="P954" s="85">
        <f t="shared" si="113"/>
        <v>0</v>
      </c>
      <c r="Q954" s="85">
        <f t="shared" si="113"/>
        <v>0</v>
      </c>
      <c r="R954" s="85">
        <f t="shared" si="113"/>
        <v>0</v>
      </c>
      <c r="S954" s="85">
        <f t="shared" si="113"/>
        <v>0</v>
      </c>
      <c r="T954" s="85">
        <f t="shared" si="113"/>
        <v>0</v>
      </c>
      <c r="U954" s="85">
        <f t="shared" si="113"/>
        <v>0</v>
      </c>
      <c r="V954" s="85">
        <f t="shared" si="113"/>
        <v>0</v>
      </c>
      <c r="W954" s="85">
        <f t="shared" si="113"/>
        <v>0</v>
      </c>
      <c r="X954" s="85">
        <f t="shared" si="113"/>
        <v>0</v>
      </c>
      <c r="Y954" s="85">
        <f t="shared" si="113"/>
        <v>0</v>
      </c>
      <c r="Z954" s="274">
        <f t="shared" si="113"/>
        <v>0</v>
      </c>
      <c r="AA954" s="85"/>
      <c r="AB954" s="275">
        <f t="shared" si="114"/>
        <v>0</v>
      </c>
      <c r="AC954" s="85"/>
      <c r="AD954" s="275">
        <f t="shared" si="115"/>
        <v>0</v>
      </c>
      <c r="AE954" s="85"/>
      <c r="AF954" s="275">
        <f t="shared" si="116"/>
        <v>0</v>
      </c>
      <c r="AH954" s="276"/>
    </row>
    <row r="955" spans="2:34" outlineLevel="1">
      <c r="D955" s="83" t="str">
        <f>'Line Items'!D345</f>
        <v>Class 458/5</v>
      </c>
      <c r="E955" s="84"/>
      <c r="F955" s="150" t="str">
        <f t="shared" si="112"/>
        <v>£000</v>
      </c>
      <c r="G955" s="85">
        <f t="shared" si="113"/>
        <v>0</v>
      </c>
      <c r="H955" s="85">
        <f t="shared" si="113"/>
        <v>0</v>
      </c>
      <c r="I955" s="85">
        <f t="shared" si="113"/>
        <v>0</v>
      </c>
      <c r="J955" s="85">
        <f t="shared" si="113"/>
        <v>0</v>
      </c>
      <c r="K955" s="85">
        <f t="shared" si="113"/>
        <v>0</v>
      </c>
      <c r="L955" s="85">
        <f t="shared" si="113"/>
        <v>0</v>
      </c>
      <c r="M955" s="85">
        <f t="shared" si="113"/>
        <v>0</v>
      </c>
      <c r="N955" s="85">
        <f t="shared" si="113"/>
        <v>0</v>
      </c>
      <c r="O955" s="85">
        <f t="shared" si="113"/>
        <v>0</v>
      </c>
      <c r="P955" s="85">
        <f t="shared" si="113"/>
        <v>0</v>
      </c>
      <c r="Q955" s="85">
        <f t="shared" si="113"/>
        <v>0</v>
      </c>
      <c r="R955" s="85">
        <f t="shared" si="113"/>
        <v>0</v>
      </c>
      <c r="S955" s="85">
        <f t="shared" si="113"/>
        <v>0</v>
      </c>
      <c r="T955" s="85">
        <f t="shared" si="113"/>
        <v>0</v>
      </c>
      <c r="U955" s="85">
        <f t="shared" si="113"/>
        <v>0</v>
      </c>
      <c r="V955" s="85">
        <f t="shared" si="113"/>
        <v>0</v>
      </c>
      <c r="W955" s="85">
        <f t="shared" si="113"/>
        <v>0</v>
      </c>
      <c r="X955" s="85">
        <f t="shared" si="113"/>
        <v>0</v>
      </c>
      <c r="Y955" s="85">
        <f t="shared" si="113"/>
        <v>0</v>
      </c>
      <c r="Z955" s="274">
        <f t="shared" si="113"/>
        <v>0</v>
      </c>
      <c r="AA955" s="85"/>
      <c r="AB955" s="275">
        <f t="shared" si="114"/>
        <v>0</v>
      </c>
      <c r="AC955" s="85"/>
      <c r="AD955" s="275">
        <f t="shared" si="115"/>
        <v>0</v>
      </c>
      <c r="AE955" s="85"/>
      <c r="AF955" s="275">
        <f t="shared" si="116"/>
        <v>0</v>
      </c>
      <c r="AH955" s="276"/>
    </row>
    <row r="956" spans="2:34" outlineLevel="1">
      <c r="D956" s="83" t="str">
        <f>'Line Items'!D346</f>
        <v>Class 707</v>
      </c>
      <c r="E956" s="84"/>
      <c r="F956" s="150" t="str">
        <f t="shared" si="112"/>
        <v>£000</v>
      </c>
      <c r="G956" s="85">
        <f t="shared" si="113"/>
        <v>0</v>
      </c>
      <c r="H956" s="85">
        <f t="shared" si="113"/>
        <v>0</v>
      </c>
      <c r="I956" s="85">
        <f t="shared" si="113"/>
        <v>0</v>
      </c>
      <c r="J956" s="85">
        <f t="shared" si="113"/>
        <v>0</v>
      </c>
      <c r="K956" s="85">
        <f t="shared" si="113"/>
        <v>0</v>
      </c>
      <c r="L956" s="85">
        <f t="shared" si="113"/>
        <v>0</v>
      </c>
      <c r="M956" s="85">
        <f t="shared" si="113"/>
        <v>0</v>
      </c>
      <c r="N956" s="85">
        <f t="shared" si="113"/>
        <v>0</v>
      </c>
      <c r="O956" s="85">
        <f t="shared" si="113"/>
        <v>0</v>
      </c>
      <c r="P956" s="85">
        <f t="shared" si="113"/>
        <v>0</v>
      </c>
      <c r="Q956" s="85">
        <f t="shared" si="113"/>
        <v>0</v>
      </c>
      <c r="R956" s="85">
        <f t="shared" si="113"/>
        <v>0</v>
      </c>
      <c r="S956" s="85">
        <f t="shared" si="113"/>
        <v>0</v>
      </c>
      <c r="T956" s="85">
        <f t="shared" si="113"/>
        <v>0</v>
      </c>
      <c r="U956" s="85">
        <f t="shared" si="113"/>
        <v>0</v>
      </c>
      <c r="V956" s="85">
        <f t="shared" si="113"/>
        <v>0</v>
      </c>
      <c r="W956" s="85">
        <f t="shared" si="113"/>
        <v>0</v>
      </c>
      <c r="X956" s="85">
        <f t="shared" si="113"/>
        <v>0</v>
      </c>
      <c r="Y956" s="85">
        <f t="shared" si="113"/>
        <v>0</v>
      </c>
      <c r="Z956" s="274">
        <f t="shared" si="113"/>
        <v>0</v>
      </c>
      <c r="AA956" s="85"/>
      <c r="AB956" s="275">
        <f t="shared" si="114"/>
        <v>0</v>
      </c>
      <c r="AC956" s="85"/>
      <c r="AD956" s="275">
        <f t="shared" si="115"/>
        <v>0</v>
      </c>
      <c r="AE956" s="85"/>
      <c r="AF956" s="275">
        <f t="shared" si="116"/>
        <v>0</v>
      </c>
      <c r="AH956" s="276"/>
    </row>
    <row r="957" spans="2:34" outlineLevel="1">
      <c r="D957" s="83" t="str">
        <f>'Line Items'!D347</f>
        <v>[Rolling Stock Line 11]</v>
      </c>
      <c r="E957" s="84"/>
      <c r="F957" s="150" t="str">
        <f t="shared" si="112"/>
        <v>£000</v>
      </c>
      <c r="G957" s="85">
        <f t="shared" si="113"/>
        <v>0</v>
      </c>
      <c r="H957" s="85">
        <f t="shared" si="113"/>
        <v>0</v>
      </c>
      <c r="I957" s="85">
        <f t="shared" si="113"/>
        <v>0</v>
      </c>
      <c r="J957" s="85">
        <f t="shared" si="113"/>
        <v>0</v>
      </c>
      <c r="K957" s="85">
        <f t="shared" si="113"/>
        <v>0</v>
      </c>
      <c r="L957" s="85">
        <f t="shared" si="113"/>
        <v>0</v>
      </c>
      <c r="M957" s="85">
        <f t="shared" si="113"/>
        <v>0</v>
      </c>
      <c r="N957" s="85">
        <f t="shared" si="113"/>
        <v>0</v>
      </c>
      <c r="O957" s="85">
        <f t="shared" si="113"/>
        <v>0</v>
      </c>
      <c r="P957" s="85">
        <f t="shared" si="113"/>
        <v>0</v>
      </c>
      <c r="Q957" s="85">
        <f t="shared" si="113"/>
        <v>0</v>
      </c>
      <c r="R957" s="85">
        <f t="shared" si="113"/>
        <v>0</v>
      </c>
      <c r="S957" s="85">
        <f t="shared" si="113"/>
        <v>0</v>
      </c>
      <c r="T957" s="85">
        <f t="shared" si="113"/>
        <v>0</v>
      </c>
      <c r="U957" s="85">
        <f t="shared" si="113"/>
        <v>0</v>
      </c>
      <c r="V957" s="85">
        <f t="shared" si="113"/>
        <v>0</v>
      </c>
      <c r="W957" s="85">
        <f t="shared" si="113"/>
        <v>0</v>
      </c>
      <c r="X957" s="85">
        <f t="shared" si="113"/>
        <v>0</v>
      </c>
      <c r="Y957" s="85">
        <f t="shared" si="113"/>
        <v>0</v>
      </c>
      <c r="Z957" s="274">
        <f t="shared" si="113"/>
        <v>0</v>
      </c>
      <c r="AA957" s="85"/>
      <c r="AB957" s="275">
        <f t="shared" si="114"/>
        <v>0</v>
      </c>
      <c r="AC957" s="85"/>
      <c r="AD957" s="275">
        <f t="shared" si="115"/>
        <v>0</v>
      </c>
      <c r="AE957" s="85"/>
      <c r="AF957" s="275">
        <f t="shared" si="116"/>
        <v>0</v>
      </c>
      <c r="AH957" s="276"/>
    </row>
    <row r="958" spans="2:34" outlineLevel="1">
      <c r="D958" s="83" t="str">
        <f>'Line Items'!D348</f>
        <v>[Rolling Stock Line 12]</v>
      </c>
      <c r="E958" s="84"/>
      <c r="F958" s="150" t="str">
        <f t="shared" si="112"/>
        <v>£000</v>
      </c>
      <c r="G958" s="85">
        <f t="shared" si="113"/>
        <v>0</v>
      </c>
      <c r="H958" s="85">
        <f t="shared" si="113"/>
        <v>0</v>
      </c>
      <c r="I958" s="85">
        <f t="shared" si="113"/>
        <v>0</v>
      </c>
      <c r="J958" s="85">
        <f t="shared" si="113"/>
        <v>0</v>
      </c>
      <c r="K958" s="85">
        <f t="shared" si="113"/>
        <v>0</v>
      </c>
      <c r="L958" s="85">
        <f t="shared" si="113"/>
        <v>0</v>
      </c>
      <c r="M958" s="85">
        <f t="shared" si="113"/>
        <v>0</v>
      </c>
      <c r="N958" s="85">
        <f t="shared" si="113"/>
        <v>0</v>
      </c>
      <c r="O958" s="85">
        <f t="shared" si="113"/>
        <v>0</v>
      </c>
      <c r="P958" s="85">
        <f t="shared" si="113"/>
        <v>0</v>
      </c>
      <c r="Q958" s="85">
        <f t="shared" si="113"/>
        <v>0</v>
      </c>
      <c r="R958" s="85">
        <f t="shared" si="113"/>
        <v>0</v>
      </c>
      <c r="S958" s="85">
        <f t="shared" si="113"/>
        <v>0</v>
      </c>
      <c r="T958" s="85">
        <f t="shared" si="113"/>
        <v>0</v>
      </c>
      <c r="U958" s="85">
        <f t="shared" si="113"/>
        <v>0</v>
      </c>
      <c r="V958" s="85">
        <f t="shared" si="113"/>
        <v>0</v>
      </c>
      <c r="W958" s="85">
        <f t="shared" si="113"/>
        <v>0</v>
      </c>
      <c r="X958" s="85">
        <f t="shared" si="113"/>
        <v>0</v>
      </c>
      <c r="Y958" s="85">
        <f t="shared" si="113"/>
        <v>0</v>
      </c>
      <c r="Z958" s="274">
        <f t="shared" si="113"/>
        <v>0</v>
      </c>
      <c r="AA958" s="85"/>
      <c r="AB958" s="275">
        <f t="shared" si="114"/>
        <v>0</v>
      </c>
      <c r="AC958" s="85"/>
      <c r="AD958" s="275">
        <f t="shared" si="115"/>
        <v>0</v>
      </c>
      <c r="AE958" s="85"/>
      <c r="AF958" s="275">
        <f t="shared" si="116"/>
        <v>0</v>
      </c>
      <c r="AH958" s="276"/>
    </row>
    <row r="959" spans="2:34" outlineLevel="1">
      <c r="D959" s="83" t="str">
        <f>'Line Items'!D349</f>
        <v>[Rolling Stock Line 13]</v>
      </c>
      <c r="E959" s="84"/>
      <c r="F959" s="150" t="str">
        <f t="shared" si="112"/>
        <v>£000</v>
      </c>
      <c r="G959" s="85">
        <f t="shared" si="113"/>
        <v>0</v>
      </c>
      <c r="H959" s="85">
        <f t="shared" si="113"/>
        <v>0</v>
      </c>
      <c r="I959" s="85">
        <f t="shared" si="113"/>
        <v>0</v>
      </c>
      <c r="J959" s="85">
        <f t="shared" si="113"/>
        <v>0</v>
      </c>
      <c r="K959" s="85">
        <f t="shared" si="113"/>
        <v>0</v>
      </c>
      <c r="L959" s="85">
        <f t="shared" si="113"/>
        <v>0</v>
      </c>
      <c r="M959" s="85">
        <f t="shared" si="113"/>
        <v>0</v>
      </c>
      <c r="N959" s="85">
        <f t="shared" si="113"/>
        <v>0</v>
      </c>
      <c r="O959" s="85">
        <f t="shared" si="113"/>
        <v>0</v>
      </c>
      <c r="P959" s="85">
        <f t="shared" si="113"/>
        <v>0</v>
      </c>
      <c r="Q959" s="85">
        <f t="shared" si="113"/>
        <v>0</v>
      </c>
      <c r="R959" s="85">
        <f t="shared" si="113"/>
        <v>0</v>
      </c>
      <c r="S959" s="85">
        <f t="shared" si="113"/>
        <v>0</v>
      </c>
      <c r="T959" s="85">
        <f t="shared" si="113"/>
        <v>0</v>
      </c>
      <c r="U959" s="85">
        <f t="shared" si="113"/>
        <v>0</v>
      </c>
      <c r="V959" s="85">
        <f t="shared" si="113"/>
        <v>0</v>
      </c>
      <c r="W959" s="85">
        <f t="shared" ref="W959:Z959" si="117">W511*W771</f>
        <v>0</v>
      </c>
      <c r="X959" s="85">
        <f t="shared" si="117"/>
        <v>0</v>
      </c>
      <c r="Y959" s="85">
        <f t="shared" si="117"/>
        <v>0</v>
      </c>
      <c r="Z959" s="274">
        <f t="shared" si="117"/>
        <v>0</v>
      </c>
      <c r="AA959" s="85"/>
      <c r="AB959" s="275">
        <f t="shared" si="114"/>
        <v>0</v>
      </c>
      <c r="AC959" s="85"/>
      <c r="AD959" s="275">
        <f t="shared" si="115"/>
        <v>0</v>
      </c>
      <c r="AE959" s="85"/>
      <c r="AF959" s="275">
        <f t="shared" si="116"/>
        <v>0</v>
      </c>
      <c r="AH959" s="276"/>
    </row>
    <row r="960" spans="2:34" outlineLevel="1">
      <c r="D960" s="83" t="str">
        <f>'Line Items'!D350</f>
        <v>[Rolling Stock Line 14]</v>
      </c>
      <c r="E960" s="84"/>
      <c r="F960" s="150" t="str">
        <f t="shared" si="112"/>
        <v>£000</v>
      </c>
      <c r="G960" s="85">
        <f t="shared" ref="G960:Z972" si="118">G512*G772</f>
        <v>0</v>
      </c>
      <c r="H960" s="85">
        <f t="shared" si="118"/>
        <v>0</v>
      </c>
      <c r="I960" s="85">
        <f t="shared" si="118"/>
        <v>0</v>
      </c>
      <c r="J960" s="85">
        <f t="shared" si="118"/>
        <v>0</v>
      </c>
      <c r="K960" s="85">
        <f t="shared" si="118"/>
        <v>0</v>
      </c>
      <c r="L960" s="85">
        <f t="shared" si="118"/>
        <v>0</v>
      </c>
      <c r="M960" s="85">
        <f t="shared" si="118"/>
        <v>0</v>
      </c>
      <c r="N960" s="85">
        <f t="shared" si="118"/>
        <v>0</v>
      </c>
      <c r="O960" s="85">
        <f t="shared" si="118"/>
        <v>0</v>
      </c>
      <c r="P960" s="85">
        <f t="shared" si="118"/>
        <v>0</v>
      </c>
      <c r="Q960" s="85">
        <f t="shared" si="118"/>
        <v>0</v>
      </c>
      <c r="R960" s="85">
        <f t="shared" si="118"/>
        <v>0</v>
      </c>
      <c r="S960" s="85">
        <f t="shared" si="118"/>
        <v>0</v>
      </c>
      <c r="T960" s="85">
        <f t="shared" si="118"/>
        <v>0</v>
      </c>
      <c r="U960" s="85">
        <f t="shared" si="118"/>
        <v>0</v>
      </c>
      <c r="V960" s="85">
        <f t="shared" si="118"/>
        <v>0</v>
      </c>
      <c r="W960" s="85">
        <f t="shared" si="118"/>
        <v>0</v>
      </c>
      <c r="X960" s="85">
        <f t="shared" si="118"/>
        <v>0</v>
      </c>
      <c r="Y960" s="85">
        <f t="shared" si="118"/>
        <v>0</v>
      </c>
      <c r="Z960" s="274">
        <f t="shared" si="118"/>
        <v>0</v>
      </c>
      <c r="AA960" s="85"/>
      <c r="AB960" s="275">
        <f t="shared" si="114"/>
        <v>0</v>
      </c>
      <c r="AC960" s="85"/>
      <c r="AD960" s="275">
        <f t="shared" si="115"/>
        <v>0</v>
      </c>
      <c r="AE960" s="85"/>
      <c r="AF960" s="275">
        <f t="shared" si="116"/>
        <v>0</v>
      </c>
      <c r="AH960" s="276"/>
    </row>
    <row r="961" spans="4:34" outlineLevel="1">
      <c r="D961" s="83" t="str">
        <f>'Line Items'!D351</f>
        <v>[Rolling Stock Line 15]</v>
      </c>
      <c r="E961" s="84"/>
      <c r="F961" s="150" t="str">
        <f t="shared" si="112"/>
        <v>£000</v>
      </c>
      <c r="G961" s="85">
        <f t="shared" si="118"/>
        <v>0</v>
      </c>
      <c r="H961" s="85">
        <f t="shared" si="118"/>
        <v>0</v>
      </c>
      <c r="I961" s="85">
        <f t="shared" si="118"/>
        <v>0</v>
      </c>
      <c r="J961" s="85">
        <f t="shared" si="118"/>
        <v>0</v>
      </c>
      <c r="K961" s="85">
        <f t="shared" si="118"/>
        <v>0</v>
      </c>
      <c r="L961" s="85">
        <f t="shared" si="118"/>
        <v>0</v>
      </c>
      <c r="M961" s="85">
        <f t="shared" si="118"/>
        <v>0</v>
      </c>
      <c r="N961" s="85">
        <f t="shared" si="118"/>
        <v>0</v>
      </c>
      <c r="O961" s="85">
        <f t="shared" si="118"/>
        <v>0</v>
      </c>
      <c r="P961" s="85">
        <f t="shared" si="118"/>
        <v>0</v>
      </c>
      <c r="Q961" s="85">
        <f t="shared" si="118"/>
        <v>0</v>
      </c>
      <c r="R961" s="85">
        <f t="shared" si="118"/>
        <v>0</v>
      </c>
      <c r="S961" s="85">
        <f t="shared" si="118"/>
        <v>0</v>
      </c>
      <c r="T961" s="85">
        <f t="shared" si="118"/>
        <v>0</v>
      </c>
      <c r="U961" s="85">
        <f t="shared" si="118"/>
        <v>0</v>
      </c>
      <c r="V961" s="85">
        <f t="shared" si="118"/>
        <v>0</v>
      </c>
      <c r="W961" s="85">
        <f t="shared" si="118"/>
        <v>0</v>
      </c>
      <c r="X961" s="85">
        <f t="shared" si="118"/>
        <v>0</v>
      </c>
      <c r="Y961" s="85">
        <f t="shared" si="118"/>
        <v>0</v>
      </c>
      <c r="Z961" s="274">
        <f t="shared" si="118"/>
        <v>0</v>
      </c>
      <c r="AA961" s="85"/>
      <c r="AB961" s="275">
        <f t="shared" si="114"/>
        <v>0</v>
      </c>
      <c r="AC961" s="85"/>
      <c r="AD961" s="275">
        <f t="shared" si="115"/>
        <v>0</v>
      </c>
      <c r="AE961" s="85"/>
      <c r="AF961" s="275">
        <f t="shared" si="116"/>
        <v>0</v>
      </c>
      <c r="AH961" s="276"/>
    </row>
    <row r="962" spans="4:34" outlineLevel="1">
      <c r="D962" s="83" t="str">
        <f>'Line Items'!D352</f>
        <v>[Rolling Stock Line 16]</v>
      </c>
      <c r="E962" s="84"/>
      <c r="F962" s="150" t="str">
        <f t="shared" si="112"/>
        <v>£000</v>
      </c>
      <c r="G962" s="85">
        <f t="shared" si="118"/>
        <v>0</v>
      </c>
      <c r="H962" s="85">
        <f t="shared" si="118"/>
        <v>0</v>
      </c>
      <c r="I962" s="85">
        <f t="shared" si="118"/>
        <v>0</v>
      </c>
      <c r="J962" s="85">
        <f t="shared" si="118"/>
        <v>0</v>
      </c>
      <c r="K962" s="85">
        <f t="shared" si="118"/>
        <v>0</v>
      </c>
      <c r="L962" s="85">
        <f t="shared" si="118"/>
        <v>0</v>
      </c>
      <c r="M962" s="85">
        <f t="shared" si="118"/>
        <v>0</v>
      </c>
      <c r="N962" s="85">
        <f t="shared" si="118"/>
        <v>0</v>
      </c>
      <c r="O962" s="85">
        <f t="shared" si="118"/>
        <v>0</v>
      </c>
      <c r="P962" s="85">
        <f t="shared" si="118"/>
        <v>0</v>
      </c>
      <c r="Q962" s="85">
        <f t="shared" si="118"/>
        <v>0</v>
      </c>
      <c r="R962" s="85">
        <f t="shared" si="118"/>
        <v>0</v>
      </c>
      <c r="S962" s="85">
        <f t="shared" si="118"/>
        <v>0</v>
      </c>
      <c r="T962" s="85">
        <f t="shared" si="118"/>
        <v>0</v>
      </c>
      <c r="U962" s="85">
        <f t="shared" si="118"/>
        <v>0</v>
      </c>
      <c r="V962" s="85">
        <f t="shared" si="118"/>
        <v>0</v>
      </c>
      <c r="W962" s="85">
        <f t="shared" si="118"/>
        <v>0</v>
      </c>
      <c r="X962" s="85">
        <f t="shared" si="118"/>
        <v>0</v>
      </c>
      <c r="Y962" s="85">
        <f t="shared" si="118"/>
        <v>0</v>
      </c>
      <c r="Z962" s="274">
        <f t="shared" si="118"/>
        <v>0</v>
      </c>
      <c r="AA962" s="85"/>
      <c r="AB962" s="275">
        <f t="shared" si="114"/>
        <v>0</v>
      </c>
      <c r="AC962" s="85"/>
      <c r="AD962" s="275">
        <f t="shared" si="115"/>
        <v>0</v>
      </c>
      <c r="AE962" s="85"/>
      <c r="AF962" s="275">
        <f t="shared" si="116"/>
        <v>0</v>
      </c>
      <c r="AH962" s="276"/>
    </row>
    <row r="963" spans="4:34" outlineLevel="1">
      <c r="D963" s="83" t="str">
        <f>'Line Items'!D353</f>
        <v>[Rolling Stock Line 17]</v>
      </c>
      <c r="E963" s="84"/>
      <c r="F963" s="150" t="str">
        <f t="shared" si="112"/>
        <v>£000</v>
      </c>
      <c r="G963" s="85">
        <f t="shared" si="118"/>
        <v>0</v>
      </c>
      <c r="H963" s="85">
        <f t="shared" si="118"/>
        <v>0</v>
      </c>
      <c r="I963" s="85">
        <f t="shared" si="118"/>
        <v>0</v>
      </c>
      <c r="J963" s="85">
        <f t="shared" si="118"/>
        <v>0</v>
      </c>
      <c r="K963" s="85">
        <f t="shared" si="118"/>
        <v>0</v>
      </c>
      <c r="L963" s="85">
        <f t="shared" si="118"/>
        <v>0</v>
      </c>
      <c r="M963" s="85">
        <f t="shared" si="118"/>
        <v>0</v>
      </c>
      <c r="N963" s="85">
        <f t="shared" si="118"/>
        <v>0</v>
      </c>
      <c r="O963" s="85">
        <f t="shared" si="118"/>
        <v>0</v>
      </c>
      <c r="P963" s="85">
        <f t="shared" si="118"/>
        <v>0</v>
      </c>
      <c r="Q963" s="85">
        <f t="shared" si="118"/>
        <v>0</v>
      </c>
      <c r="R963" s="85">
        <f t="shared" si="118"/>
        <v>0</v>
      </c>
      <c r="S963" s="85">
        <f t="shared" si="118"/>
        <v>0</v>
      </c>
      <c r="T963" s="85">
        <f t="shared" si="118"/>
        <v>0</v>
      </c>
      <c r="U963" s="85">
        <f t="shared" si="118"/>
        <v>0</v>
      </c>
      <c r="V963" s="85">
        <f t="shared" si="118"/>
        <v>0</v>
      </c>
      <c r="W963" s="85">
        <f t="shared" si="118"/>
        <v>0</v>
      </c>
      <c r="X963" s="85">
        <f t="shared" si="118"/>
        <v>0</v>
      </c>
      <c r="Y963" s="85">
        <f t="shared" si="118"/>
        <v>0</v>
      </c>
      <c r="Z963" s="274">
        <f t="shared" si="118"/>
        <v>0</v>
      </c>
      <c r="AA963" s="85"/>
      <c r="AB963" s="275">
        <f t="shared" si="114"/>
        <v>0</v>
      </c>
      <c r="AC963" s="85"/>
      <c r="AD963" s="275">
        <f t="shared" si="115"/>
        <v>0</v>
      </c>
      <c r="AE963" s="85"/>
      <c r="AF963" s="275">
        <f t="shared" si="116"/>
        <v>0</v>
      </c>
      <c r="AH963" s="276"/>
    </row>
    <row r="964" spans="4:34" outlineLevel="1">
      <c r="D964" s="83" t="str">
        <f>'Line Items'!D354</f>
        <v>[Rolling Stock Line 18]</v>
      </c>
      <c r="E964" s="84"/>
      <c r="F964" s="150" t="str">
        <f t="shared" si="112"/>
        <v>£000</v>
      </c>
      <c r="G964" s="85">
        <f t="shared" si="118"/>
        <v>0</v>
      </c>
      <c r="H964" s="85">
        <f t="shared" si="118"/>
        <v>0</v>
      </c>
      <c r="I964" s="85">
        <f t="shared" si="118"/>
        <v>0</v>
      </c>
      <c r="J964" s="85">
        <f t="shared" si="118"/>
        <v>0</v>
      </c>
      <c r="K964" s="85">
        <f t="shared" si="118"/>
        <v>0</v>
      </c>
      <c r="L964" s="85">
        <f t="shared" si="118"/>
        <v>0</v>
      </c>
      <c r="M964" s="85">
        <f t="shared" si="118"/>
        <v>0</v>
      </c>
      <c r="N964" s="85">
        <f t="shared" si="118"/>
        <v>0</v>
      </c>
      <c r="O964" s="85">
        <f t="shared" si="118"/>
        <v>0</v>
      </c>
      <c r="P964" s="85">
        <f t="shared" si="118"/>
        <v>0</v>
      </c>
      <c r="Q964" s="85">
        <f t="shared" si="118"/>
        <v>0</v>
      </c>
      <c r="R964" s="85">
        <f t="shared" si="118"/>
        <v>0</v>
      </c>
      <c r="S964" s="85">
        <f t="shared" si="118"/>
        <v>0</v>
      </c>
      <c r="T964" s="85">
        <f t="shared" si="118"/>
        <v>0</v>
      </c>
      <c r="U964" s="85">
        <f t="shared" si="118"/>
        <v>0</v>
      </c>
      <c r="V964" s="85">
        <f t="shared" si="118"/>
        <v>0</v>
      </c>
      <c r="W964" s="85">
        <f t="shared" si="118"/>
        <v>0</v>
      </c>
      <c r="X964" s="85">
        <f t="shared" si="118"/>
        <v>0</v>
      </c>
      <c r="Y964" s="85">
        <f t="shared" si="118"/>
        <v>0</v>
      </c>
      <c r="Z964" s="274">
        <f t="shared" si="118"/>
        <v>0</v>
      </c>
      <c r="AA964" s="85"/>
      <c r="AB964" s="275">
        <f t="shared" si="114"/>
        <v>0</v>
      </c>
      <c r="AC964" s="85"/>
      <c r="AD964" s="275">
        <f t="shared" si="115"/>
        <v>0</v>
      </c>
      <c r="AE964" s="85"/>
      <c r="AF964" s="275">
        <f t="shared" si="116"/>
        <v>0</v>
      </c>
      <c r="AH964" s="276"/>
    </row>
    <row r="965" spans="4:34" outlineLevel="1">
      <c r="D965" s="83" t="str">
        <f>'Line Items'!D355</f>
        <v>[Rolling Stock Line 19]</v>
      </c>
      <c r="E965" s="84"/>
      <c r="F965" s="150" t="str">
        <f t="shared" si="112"/>
        <v>£000</v>
      </c>
      <c r="G965" s="85">
        <f t="shared" si="118"/>
        <v>0</v>
      </c>
      <c r="H965" s="85">
        <f t="shared" si="118"/>
        <v>0</v>
      </c>
      <c r="I965" s="85">
        <f t="shared" si="118"/>
        <v>0</v>
      </c>
      <c r="J965" s="85">
        <f t="shared" si="118"/>
        <v>0</v>
      </c>
      <c r="K965" s="85">
        <f t="shared" si="118"/>
        <v>0</v>
      </c>
      <c r="L965" s="85">
        <f t="shared" si="118"/>
        <v>0</v>
      </c>
      <c r="M965" s="85">
        <f t="shared" si="118"/>
        <v>0</v>
      </c>
      <c r="N965" s="85">
        <f t="shared" si="118"/>
        <v>0</v>
      </c>
      <c r="O965" s="85">
        <f t="shared" si="118"/>
        <v>0</v>
      </c>
      <c r="P965" s="85">
        <f t="shared" si="118"/>
        <v>0</v>
      </c>
      <c r="Q965" s="85">
        <f t="shared" si="118"/>
        <v>0</v>
      </c>
      <c r="R965" s="85">
        <f t="shared" si="118"/>
        <v>0</v>
      </c>
      <c r="S965" s="85">
        <f t="shared" si="118"/>
        <v>0</v>
      </c>
      <c r="T965" s="85">
        <f t="shared" si="118"/>
        <v>0</v>
      </c>
      <c r="U965" s="85">
        <f t="shared" si="118"/>
        <v>0</v>
      </c>
      <c r="V965" s="85">
        <f t="shared" si="118"/>
        <v>0</v>
      </c>
      <c r="W965" s="85">
        <f t="shared" si="118"/>
        <v>0</v>
      </c>
      <c r="X965" s="85">
        <f t="shared" si="118"/>
        <v>0</v>
      </c>
      <c r="Y965" s="85">
        <f t="shared" si="118"/>
        <v>0</v>
      </c>
      <c r="Z965" s="274">
        <f t="shared" si="118"/>
        <v>0</v>
      </c>
      <c r="AA965" s="85"/>
      <c r="AB965" s="275">
        <f t="shared" si="114"/>
        <v>0</v>
      </c>
      <c r="AC965" s="85"/>
      <c r="AD965" s="275">
        <f t="shared" si="115"/>
        <v>0</v>
      </c>
      <c r="AE965" s="85"/>
      <c r="AF965" s="275">
        <f t="shared" si="116"/>
        <v>0</v>
      </c>
      <c r="AH965" s="276"/>
    </row>
    <row r="966" spans="4:34" outlineLevel="1">
      <c r="D966" s="83" t="str">
        <f>'Line Items'!D356</f>
        <v>[Rolling Stock Line 20]</v>
      </c>
      <c r="E966" s="84"/>
      <c r="F966" s="150" t="str">
        <f t="shared" si="112"/>
        <v>£000</v>
      </c>
      <c r="G966" s="85">
        <f t="shared" si="118"/>
        <v>0</v>
      </c>
      <c r="H966" s="85">
        <f t="shared" si="118"/>
        <v>0</v>
      </c>
      <c r="I966" s="85">
        <f t="shared" si="118"/>
        <v>0</v>
      </c>
      <c r="J966" s="85">
        <f t="shared" si="118"/>
        <v>0</v>
      </c>
      <c r="K966" s="85">
        <f t="shared" si="118"/>
        <v>0</v>
      </c>
      <c r="L966" s="85">
        <f t="shared" si="118"/>
        <v>0</v>
      </c>
      <c r="M966" s="85">
        <f t="shared" si="118"/>
        <v>0</v>
      </c>
      <c r="N966" s="85">
        <f t="shared" si="118"/>
        <v>0</v>
      </c>
      <c r="O966" s="85">
        <f t="shared" si="118"/>
        <v>0</v>
      </c>
      <c r="P966" s="85">
        <f t="shared" si="118"/>
        <v>0</v>
      </c>
      <c r="Q966" s="85">
        <f t="shared" si="118"/>
        <v>0</v>
      </c>
      <c r="R966" s="85">
        <f t="shared" si="118"/>
        <v>0</v>
      </c>
      <c r="S966" s="85">
        <f t="shared" si="118"/>
        <v>0</v>
      </c>
      <c r="T966" s="85">
        <f t="shared" si="118"/>
        <v>0</v>
      </c>
      <c r="U966" s="85">
        <f t="shared" si="118"/>
        <v>0</v>
      </c>
      <c r="V966" s="85">
        <f t="shared" si="118"/>
        <v>0</v>
      </c>
      <c r="W966" s="85">
        <f t="shared" si="118"/>
        <v>0</v>
      </c>
      <c r="X966" s="85">
        <f t="shared" si="118"/>
        <v>0</v>
      </c>
      <c r="Y966" s="85">
        <f t="shared" si="118"/>
        <v>0</v>
      </c>
      <c r="Z966" s="274">
        <f t="shared" si="118"/>
        <v>0</v>
      </c>
      <c r="AA966" s="85"/>
      <c r="AB966" s="275">
        <f t="shared" si="114"/>
        <v>0</v>
      </c>
      <c r="AC966" s="85"/>
      <c r="AD966" s="275">
        <f t="shared" si="115"/>
        <v>0</v>
      </c>
      <c r="AE966" s="85"/>
      <c r="AF966" s="275">
        <f t="shared" si="116"/>
        <v>0</v>
      </c>
      <c r="AH966" s="276"/>
    </row>
    <row r="967" spans="4:34" outlineLevel="1">
      <c r="D967" s="83" t="str">
        <f>'Line Items'!D357</f>
        <v>[Rolling Stock Line 21]</v>
      </c>
      <c r="E967" s="84"/>
      <c r="F967" s="150" t="str">
        <f t="shared" si="112"/>
        <v>£000</v>
      </c>
      <c r="G967" s="85">
        <f t="shared" si="118"/>
        <v>0</v>
      </c>
      <c r="H967" s="85">
        <f t="shared" si="118"/>
        <v>0</v>
      </c>
      <c r="I967" s="85">
        <f t="shared" si="118"/>
        <v>0</v>
      </c>
      <c r="J967" s="85">
        <f t="shared" si="118"/>
        <v>0</v>
      </c>
      <c r="K967" s="85">
        <f t="shared" si="118"/>
        <v>0</v>
      </c>
      <c r="L967" s="85">
        <f t="shared" si="118"/>
        <v>0</v>
      </c>
      <c r="M967" s="85">
        <f t="shared" si="118"/>
        <v>0</v>
      </c>
      <c r="N967" s="85">
        <f t="shared" si="118"/>
        <v>0</v>
      </c>
      <c r="O967" s="85">
        <f t="shared" si="118"/>
        <v>0</v>
      </c>
      <c r="P967" s="85">
        <f t="shared" si="118"/>
        <v>0</v>
      </c>
      <c r="Q967" s="85">
        <f t="shared" si="118"/>
        <v>0</v>
      </c>
      <c r="R967" s="85">
        <f t="shared" si="118"/>
        <v>0</v>
      </c>
      <c r="S967" s="85">
        <f t="shared" si="118"/>
        <v>0</v>
      </c>
      <c r="T967" s="85">
        <f t="shared" si="118"/>
        <v>0</v>
      </c>
      <c r="U967" s="85">
        <f t="shared" si="118"/>
        <v>0</v>
      </c>
      <c r="V967" s="85">
        <f t="shared" si="118"/>
        <v>0</v>
      </c>
      <c r="W967" s="85">
        <f t="shared" si="118"/>
        <v>0</v>
      </c>
      <c r="X967" s="85">
        <f t="shared" si="118"/>
        <v>0</v>
      </c>
      <c r="Y967" s="85">
        <f t="shared" si="118"/>
        <v>0</v>
      </c>
      <c r="Z967" s="274">
        <f t="shared" si="118"/>
        <v>0</v>
      </c>
      <c r="AA967" s="85"/>
      <c r="AB967" s="275">
        <f t="shared" si="114"/>
        <v>0</v>
      </c>
      <c r="AC967" s="85"/>
      <c r="AD967" s="275">
        <f t="shared" si="115"/>
        <v>0</v>
      </c>
      <c r="AE967" s="85"/>
      <c r="AF967" s="275">
        <f t="shared" si="116"/>
        <v>0</v>
      </c>
      <c r="AH967" s="276"/>
    </row>
    <row r="968" spans="4:34" outlineLevel="1">
      <c r="D968" s="83" t="str">
        <f>'Line Items'!D358</f>
        <v>[Rolling Stock Line 22]</v>
      </c>
      <c r="E968" s="84"/>
      <c r="F968" s="150" t="str">
        <f t="shared" si="112"/>
        <v>£000</v>
      </c>
      <c r="G968" s="85">
        <f t="shared" si="118"/>
        <v>0</v>
      </c>
      <c r="H968" s="85">
        <f t="shared" si="118"/>
        <v>0</v>
      </c>
      <c r="I968" s="85">
        <f t="shared" si="118"/>
        <v>0</v>
      </c>
      <c r="J968" s="85">
        <f t="shared" si="118"/>
        <v>0</v>
      </c>
      <c r="K968" s="85">
        <f t="shared" si="118"/>
        <v>0</v>
      </c>
      <c r="L968" s="85">
        <f t="shared" si="118"/>
        <v>0</v>
      </c>
      <c r="M968" s="85">
        <f t="shared" si="118"/>
        <v>0</v>
      </c>
      <c r="N968" s="85">
        <f t="shared" si="118"/>
        <v>0</v>
      </c>
      <c r="O968" s="85">
        <f t="shared" si="118"/>
        <v>0</v>
      </c>
      <c r="P968" s="85">
        <f t="shared" si="118"/>
        <v>0</v>
      </c>
      <c r="Q968" s="85">
        <f t="shared" si="118"/>
        <v>0</v>
      </c>
      <c r="R968" s="85">
        <f t="shared" si="118"/>
        <v>0</v>
      </c>
      <c r="S968" s="85">
        <f t="shared" si="118"/>
        <v>0</v>
      </c>
      <c r="T968" s="85">
        <f t="shared" si="118"/>
        <v>0</v>
      </c>
      <c r="U968" s="85">
        <f t="shared" si="118"/>
        <v>0</v>
      </c>
      <c r="V968" s="85">
        <f t="shared" si="118"/>
        <v>0</v>
      </c>
      <c r="W968" s="85">
        <f t="shared" si="118"/>
        <v>0</v>
      </c>
      <c r="X968" s="85">
        <f t="shared" si="118"/>
        <v>0</v>
      </c>
      <c r="Y968" s="85">
        <f t="shared" si="118"/>
        <v>0</v>
      </c>
      <c r="Z968" s="274">
        <f t="shared" si="118"/>
        <v>0</v>
      </c>
      <c r="AA968" s="85"/>
      <c r="AB968" s="275">
        <f t="shared" si="114"/>
        <v>0</v>
      </c>
      <c r="AC968" s="85"/>
      <c r="AD968" s="275">
        <f t="shared" si="115"/>
        <v>0</v>
      </c>
      <c r="AE968" s="85"/>
      <c r="AF968" s="275">
        <f t="shared" si="116"/>
        <v>0</v>
      </c>
      <c r="AH968" s="276"/>
    </row>
    <row r="969" spans="4:34" outlineLevel="1">
      <c r="D969" s="83" t="str">
        <f>'Line Items'!D359</f>
        <v>[Rolling Stock Line 23]</v>
      </c>
      <c r="E969" s="84"/>
      <c r="F969" s="150" t="str">
        <f t="shared" si="112"/>
        <v>£000</v>
      </c>
      <c r="G969" s="85">
        <f t="shared" si="118"/>
        <v>0</v>
      </c>
      <c r="H969" s="85">
        <f t="shared" si="118"/>
        <v>0</v>
      </c>
      <c r="I969" s="85">
        <f t="shared" si="118"/>
        <v>0</v>
      </c>
      <c r="J969" s="85">
        <f t="shared" si="118"/>
        <v>0</v>
      </c>
      <c r="K969" s="85">
        <f t="shared" si="118"/>
        <v>0</v>
      </c>
      <c r="L969" s="85">
        <f t="shared" si="118"/>
        <v>0</v>
      </c>
      <c r="M969" s="85">
        <f t="shared" si="118"/>
        <v>0</v>
      </c>
      <c r="N969" s="85">
        <f t="shared" si="118"/>
        <v>0</v>
      </c>
      <c r="O969" s="85">
        <f t="shared" si="118"/>
        <v>0</v>
      </c>
      <c r="P969" s="85">
        <f t="shared" si="118"/>
        <v>0</v>
      </c>
      <c r="Q969" s="85">
        <f t="shared" si="118"/>
        <v>0</v>
      </c>
      <c r="R969" s="85">
        <f t="shared" si="118"/>
        <v>0</v>
      </c>
      <c r="S969" s="85">
        <f t="shared" si="118"/>
        <v>0</v>
      </c>
      <c r="T969" s="85">
        <f t="shared" si="118"/>
        <v>0</v>
      </c>
      <c r="U969" s="85">
        <f t="shared" si="118"/>
        <v>0</v>
      </c>
      <c r="V969" s="85">
        <f t="shared" si="118"/>
        <v>0</v>
      </c>
      <c r="W969" s="85">
        <f t="shared" si="118"/>
        <v>0</v>
      </c>
      <c r="X969" s="85">
        <f t="shared" si="118"/>
        <v>0</v>
      </c>
      <c r="Y969" s="85">
        <f t="shared" si="118"/>
        <v>0</v>
      </c>
      <c r="Z969" s="274">
        <f t="shared" si="118"/>
        <v>0</v>
      </c>
      <c r="AA969" s="85"/>
      <c r="AB969" s="275">
        <f t="shared" si="114"/>
        <v>0</v>
      </c>
      <c r="AC969" s="85"/>
      <c r="AD969" s="275">
        <f t="shared" si="115"/>
        <v>0</v>
      </c>
      <c r="AE969" s="85"/>
      <c r="AF969" s="275">
        <f t="shared" si="116"/>
        <v>0</v>
      </c>
      <c r="AH969" s="276"/>
    </row>
    <row r="970" spans="4:34" outlineLevel="1">
      <c r="D970" s="83" t="str">
        <f>'Line Items'!D360</f>
        <v>[Rolling Stock Line 24]</v>
      </c>
      <c r="E970" s="84"/>
      <c r="F970" s="150" t="str">
        <f t="shared" si="112"/>
        <v>£000</v>
      </c>
      <c r="G970" s="85">
        <f t="shared" si="118"/>
        <v>0</v>
      </c>
      <c r="H970" s="85">
        <f t="shared" si="118"/>
        <v>0</v>
      </c>
      <c r="I970" s="85">
        <f t="shared" si="118"/>
        <v>0</v>
      </c>
      <c r="J970" s="85">
        <f t="shared" si="118"/>
        <v>0</v>
      </c>
      <c r="K970" s="85">
        <f t="shared" si="118"/>
        <v>0</v>
      </c>
      <c r="L970" s="85">
        <f t="shared" si="118"/>
        <v>0</v>
      </c>
      <c r="M970" s="85">
        <f t="shared" si="118"/>
        <v>0</v>
      </c>
      <c r="N970" s="85">
        <f t="shared" si="118"/>
        <v>0</v>
      </c>
      <c r="O970" s="85">
        <f t="shared" si="118"/>
        <v>0</v>
      </c>
      <c r="P970" s="85">
        <f t="shared" si="118"/>
        <v>0</v>
      </c>
      <c r="Q970" s="85">
        <f t="shared" si="118"/>
        <v>0</v>
      </c>
      <c r="R970" s="85">
        <f t="shared" si="118"/>
        <v>0</v>
      </c>
      <c r="S970" s="85">
        <f t="shared" si="118"/>
        <v>0</v>
      </c>
      <c r="T970" s="85">
        <f t="shared" si="118"/>
        <v>0</v>
      </c>
      <c r="U970" s="85">
        <f t="shared" si="118"/>
        <v>0</v>
      </c>
      <c r="V970" s="85">
        <f t="shared" si="118"/>
        <v>0</v>
      </c>
      <c r="W970" s="85">
        <f t="shared" si="118"/>
        <v>0</v>
      </c>
      <c r="X970" s="85">
        <f t="shared" si="118"/>
        <v>0</v>
      </c>
      <c r="Y970" s="85">
        <f t="shared" si="118"/>
        <v>0</v>
      </c>
      <c r="Z970" s="274">
        <f t="shared" si="118"/>
        <v>0</v>
      </c>
      <c r="AA970" s="85"/>
      <c r="AB970" s="275">
        <f t="shared" si="114"/>
        <v>0</v>
      </c>
      <c r="AC970" s="85"/>
      <c r="AD970" s="275">
        <f t="shared" si="115"/>
        <v>0</v>
      </c>
      <c r="AE970" s="85"/>
      <c r="AF970" s="275">
        <f t="shared" si="116"/>
        <v>0</v>
      </c>
      <c r="AH970" s="276"/>
    </row>
    <row r="971" spans="4:34" outlineLevel="1">
      <c r="D971" s="83" t="str">
        <f>'Line Items'!D361</f>
        <v>[Rolling Stock Line 25]</v>
      </c>
      <c r="E971" s="84"/>
      <c r="F971" s="150" t="str">
        <f t="shared" si="112"/>
        <v>£000</v>
      </c>
      <c r="G971" s="85">
        <f t="shared" si="118"/>
        <v>0</v>
      </c>
      <c r="H971" s="85">
        <f t="shared" si="118"/>
        <v>0</v>
      </c>
      <c r="I971" s="85">
        <f t="shared" si="118"/>
        <v>0</v>
      </c>
      <c r="J971" s="85">
        <f t="shared" si="118"/>
        <v>0</v>
      </c>
      <c r="K971" s="85">
        <f t="shared" si="118"/>
        <v>0</v>
      </c>
      <c r="L971" s="85">
        <f t="shared" si="118"/>
        <v>0</v>
      </c>
      <c r="M971" s="85">
        <f t="shared" si="118"/>
        <v>0</v>
      </c>
      <c r="N971" s="85">
        <f t="shared" si="118"/>
        <v>0</v>
      </c>
      <c r="O971" s="85">
        <f t="shared" si="118"/>
        <v>0</v>
      </c>
      <c r="P971" s="85">
        <f t="shared" si="118"/>
        <v>0</v>
      </c>
      <c r="Q971" s="85">
        <f t="shared" si="118"/>
        <v>0</v>
      </c>
      <c r="R971" s="85">
        <f t="shared" si="118"/>
        <v>0</v>
      </c>
      <c r="S971" s="85">
        <f t="shared" si="118"/>
        <v>0</v>
      </c>
      <c r="T971" s="85">
        <f t="shared" si="118"/>
        <v>0</v>
      </c>
      <c r="U971" s="85">
        <f t="shared" si="118"/>
        <v>0</v>
      </c>
      <c r="V971" s="85">
        <f t="shared" si="118"/>
        <v>0</v>
      </c>
      <c r="W971" s="85">
        <f t="shared" si="118"/>
        <v>0</v>
      </c>
      <c r="X971" s="85">
        <f t="shared" si="118"/>
        <v>0</v>
      </c>
      <c r="Y971" s="85">
        <f t="shared" si="118"/>
        <v>0</v>
      </c>
      <c r="Z971" s="274">
        <f t="shared" si="118"/>
        <v>0</v>
      </c>
      <c r="AA971" s="85"/>
      <c r="AB971" s="275">
        <f t="shared" si="114"/>
        <v>0</v>
      </c>
      <c r="AC971" s="85"/>
      <c r="AD971" s="275">
        <f t="shared" si="115"/>
        <v>0</v>
      </c>
      <c r="AE971" s="85"/>
      <c r="AF971" s="275">
        <f t="shared" si="116"/>
        <v>0</v>
      </c>
      <c r="AH971" s="276"/>
    </row>
    <row r="972" spans="4:34" outlineLevel="1">
      <c r="D972" s="83" t="str">
        <f>'Line Items'!D362</f>
        <v>[Rolling Stock Line 26]</v>
      </c>
      <c r="E972" s="84"/>
      <c r="F972" s="150" t="str">
        <f t="shared" si="112"/>
        <v>£000</v>
      </c>
      <c r="G972" s="85">
        <f t="shared" si="118"/>
        <v>0</v>
      </c>
      <c r="H972" s="85">
        <f t="shared" si="118"/>
        <v>0</v>
      </c>
      <c r="I972" s="85">
        <f t="shared" si="118"/>
        <v>0</v>
      </c>
      <c r="J972" s="85">
        <f t="shared" si="118"/>
        <v>0</v>
      </c>
      <c r="K972" s="85">
        <f t="shared" si="118"/>
        <v>0</v>
      </c>
      <c r="L972" s="85">
        <f t="shared" si="118"/>
        <v>0</v>
      </c>
      <c r="M972" s="85">
        <f t="shared" si="118"/>
        <v>0</v>
      </c>
      <c r="N972" s="85">
        <f t="shared" si="118"/>
        <v>0</v>
      </c>
      <c r="O972" s="85">
        <f t="shared" si="118"/>
        <v>0</v>
      </c>
      <c r="P972" s="85">
        <f t="shared" si="118"/>
        <v>0</v>
      </c>
      <c r="Q972" s="85">
        <f t="shared" si="118"/>
        <v>0</v>
      </c>
      <c r="R972" s="85">
        <f t="shared" si="118"/>
        <v>0</v>
      </c>
      <c r="S972" s="85">
        <f t="shared" si="118"/>
        <v>0</v>
      </c>
      <c r="T972" s="85">
        <f t="shared" si="118"/>
        <v>0</v>
      </c>
      <c r="U972" s="85">
        <f t="shared" si="118"/>
        <v>0</v>
      </c>
      <c r="V972" s="85">
        <f t="shared" ref="V972:Z972" si="119">V524*V784</f>
        <v>0</v>
      </c>
      <c r="W972" s="85">
        <f t="shared" si="119"/>
        <v>0</v>
      </c>
      <c r="X972" s="85">
        <f t="shared" si="119"/>
        <v>0</v>
      </c>
      <c r="Y972" s="85">
        <f t="shared" si="119"/>
        <v>0</v>
      </c>
      <c r="Z972" s="274">
        <f t="shared" si="119"/>
        <v>0</v>
      </c>
      <c r="AA972" s="85"/>
      <c r="AB972" s="275">
        <f t="shared" si="114"/>
        <v>0</v>
      </c>
      <c r="AC972" s="85"/>
      <c r="AD972" s="275">
        <f t="shared" si="115"/>
        <v>0</v>
      </c>
      <c r="AE972" s="85"/>
      <c r="AF972" s="275">
        <f t="shared" si="116"/>
        <v>0</v>
      </c>
      <c r="AH972" s="276"/>
    </row>
    <row r="973" spans="4:34" outlineLevel="1">
      <c r="D973" s="83" t="str">
        <f>'Line Items'!D363</f>
        <v>[Rolling Stock Line 27]</v>
      </c>
      <c r="E973" s="84"/>
      <c r="F973" s="150" t="str">
        <f t="shared" si="112"/>
        <v>£000</v>
      </c>
      <c r="G973" s="85">
        <f t="shared" ref="G973:Z978" si="120">G525*G785</f>
        <v>0</v>
      </c>
      <c r="H973" s="85">
        <f t="shared" si="120"/>
        <v>0</v>
      </c>
      <c r="I973" s="85">
        <f t="shared" si="120"/>
        <v>0</v>
      </c>
      <c r="J973" s="85">
        <f t="shared" si="120"/>
        <v>0</v>
      </c>
      <c r="K973" s="85">
        <f t="shared" si="120"/>
        <v>0</v>
      </c>
      <c r="L973" s="85">
        <f t="shared" si="120"/>
        <v>0</v>
      </c>
      <c r="M973" s="85">
        <f t="shared" si="120"/>
        <v>0</v>
      </c>
      <c r="N973" s="85">
        <f t="shared" si="120"/>
        <v>0</v>
      </c>
      <c r="O973" s="85">
        <f t="shared" si="120"/>
        <v>0</v>
      </c>
      <c r="P973" s="85">
        <f t="shared" si="120"/>
        <v>0</v>
      </c>
      <c r="Q973" s="85">
        <f t="shared" si="120"/>
        <v>0</v>
      </c>
      <c r="R973" s="85">
        <f t="shared" si="120"/>
        <v>0</v>
      </c>
      <c r="S973" s="85">
        <f t="shared" si="120"/>
        <v>0</v>
      </c>
      <c r="T973" s="85">
        <f t="shared" si="120"/>
        <v>0</v>
      </c>
      <c r="U973" s="85">
        <f t="shared" si="120"/>
        <v>0</v>
      </c>
      <c r="V973" s="85">
        <f t="shared" si="120"/>
        <v>0</v>
      </c>
      <c r="W973" s="85">
        <f t="shared" si="120"/>
        <v>0</v>
      </c>
      <c r="X973" s="85">
        <f t="shared" si="120"/>
        <v>0</v>
      </c>
      <c r="Y973" s="85">
        <f t="shared" si="120"/>
        <v>0</v>
      </c>
      <c r="Z973" s="274">
        <f t="shared" si="120"/>
        <v>0</v>
      </c>
      <c r="AA973" s="85"/>
      <c r="AB973" s="275">
        <f t="shared" si="114"/>
        <v>0</v>
      </c>
      <c r="AC973" s="85"/>
      <c r="AD973" s="275">
        <f t="shared" si="115"/>
        <v>0</v>
      </c>
      <c r="AE973" s="85"/>
      <c r="AF973" s="275">
        <f t="shared" si="116"/>
        <v>0</v>
      </c>
      <c r="AH973" s="276"/>
    </row>
    <row r="974" spans="4:34" outlineLevel="1">
      <c r="D974" s="83" t="str">
        <f>'Line Items'!D364</f>
        <v>[Rolling Stock Line 28]</v>
      </c>
      <c r="E974" s="84"/>
      <c r="F974" s="150" t="str">
        <f t="shared" si="112"/>
        <v>£000</v>
      </c>
      <c r="G974" s="85">
        <f t="shared" si="120"/>
        <v>0</v>
      </c>
      <c r="H974" s="85">
        <f t="shared" si="120"/>
        <v>0</v>
      </c>
      <c r="I974" s="85">
        <f t="shared" si="120"/>
        <v>0</v>
      </c>
      <c r="J974" s="85">
        <f t="shared" si="120"/>
        <v>0</v>
      </c>
      <c r="K974" s="85">
        <f t="shared" si="120"/>
        <v>0</v>
      </c>
      <c r="L974" s="85">
        <f t="shared" si="120"/>
        <v>0</v>
      </c>
      <c r="M974" s="85">
        <f t="shared" si="120"/>
        <v>0</v>
      </c>
      <c r="N974" s="85">
        <f t="shared" si="120"/>
        <v>0</v>
      </c>
      <c r="O974" s="85">
        <f t="shared" si="120"/>
        <v>0</v>
      </c>
      <c r="P974" s="85">
        <f t="shared" si="120"/>
        <v>0</v>
      </c>
      <c r="Q974" s="85">
        <f t="shared" si="120"/>
        <v>0</v>
      </c>
      <c r="R974" s="85">
        <f t="shared" si="120"/>
        <v>0</v>
      </c>
      <c r="S974" s="85">
        <f t="shared" si="120"/>
        <v>0</v>
      </c>
      <c r="T974" s="85">
        <f t="shared" si="120"/>
        <v>0</v>
      </c>
      <c r="U974" s="85">
        <f t="shared" si="120"/>
        <v>0</v>
      </c>
      <c r="V974" s="85">
        <f t="shared" si="120"/>
        <v>0</v>
      </c>
      <c r="W974" s="85">
        <f t="shared" si="120"/>
        <v>0</v>
      </c>
      <c r="X974" s="85">
        <f t="shared" si="120"/>
        <v>0</v>
      </c>
      <c r="Y974" s="85">
        <f t="shared" si="120"/>
        <v>0</v>
      </c>
      <c r="Z974" s="274">
        <f t="shared" si="120"/>
        <v>0</v>
      </c>
      <c r="AA974" s="85"/>
      <c r="AB974" s="275">
        <f t="shared" si="114"/>
        <v>0</v>
      </c>
      <c r="AC974" s="85"/>
      <c r="AD974" s="275">
        <f t="shared" si="115"/>
        <v>0</v>
      </c>
      <c r="AE974" s="85"/>
      <c r="AF974" s="275">
        <f t="shared" si="116"/>
        <v>0</v>
      </c>
      <c r="AH974" s="276"/>
    </row>
    <row r="975" spans="4:34" outlineLevel="1">
      <c r="D975" s="83" t="str">
        <f>'Line Items'!D365</f>
        <v>[Rolling Stock Line 29]</v>
      </c>
      <c r="E975" s="84"/>
      <c r="F975" s="150" t="str">
        <f t="shared" si="112"/>
        <v>£000</v>
      </c>
      <c r="G975" s="85">
        <f t="shared" si="120"/>
        <v>0</v>
      </c>
      <c r="H975" s="85">
        <f t="shared" si="120"/>
        <v>0</v>
      </c>
      <c r="I975" s="85">
        <f t="shared" si="120"/>
        <v>0</v>
      </c>
      <c r="J975" s="85">
        <f t="shared" si="120"/>
        <v>0</v>
      </c>
      <c r="K975" s="85">
        <f t="shared" si="120"/>
        <v>0</v>
      </c>
      <c r="L975" s="85">
        <f t="shared" si="120"/>
        <v>0</v>
      </c>
      <c r="M975" s="85">
        <f t="shared" si="120"/>
        <v>0</v>
      </c>
      <c r="N975" s="85">
        <f t="shared" si="120"/>
        <v>0</v>
      </c>
      <c r="O975" s="85">
        <f t="shared" si="120"/>
        <v>0</v>
      </c>
      <c r="P975" s="85">
        <f t="shared" si="120"/>
        <v>0</v>
      </c>
      <c r="Q975" s="85">
        <f t="shared" si="120"/>
        <v>0</v>
      </c>
      <c r="R975" s="85">
        <f t="shared" si="120"/>
        <v>0</v>
      </c>
      <c r="S975" s="85">
        <f t="shared" si="120"/>
        <v>0</v>
      </c>
      <c r="T975" s="85">
        <f t="shared" si="120"/>
        <v>0</v>
      </c>
      <c r="U975" s="85">
        <f t="shared" si="120"/>
        <v>0</v>
      </c>
      <c r="V975" s="85">
        <f t="shared" si="120"/>
        <v>0</v>
      </c>
      <c r="W975" s="85">
        <f t="shared" si="120"/>
        <v>0</v>
      </c>
      <c r="X975" s="85">
        <f t="shared" si="120"/>
        <v>0</v>
      </c>
      <c r="Y975" s="85">
        <f t="shared" si="120"/>
        <v>0</v>
      </c>
      <c r="Z975" s="274">
        <f t="shared" si="120"/>
        <v>0</v>
      </c>
      <c r="AA975" s="85"/>
      <c r="AB975" s="275">
        <f t="shared" si="114"/>
        <v>0</v>
      </c>
      <c r="AC975" s="85"/>
      <c r="AD975" s="275">
        <f t="shared" si="115"/>
        <v>0</v>
      </c>
      <c r="AE975" s="85"/>
      <c r="AF975" s="275">
        <f t="shared" si="116"/>
        <v>0</v>
      </c>
      <c r="AH975" s="276"/>
    </row>
    <row r="976" spans="4:34" outlineLevel="1">
      <c r="D976" s="83" t="str">
        <f>'Line Items'!D366</f>
        <v>[Rolling Stock Line 30]</v>
      </c>
      <c r="E976" s="84"/>
      <c r="F976" s="150" t="str">
        <f t="shared" si="112"/>
        <v>£000</v>
      </c>
      <c r="G976" s="85">
        <f t="shared" si="120"/>
        <v>0</v>
      </c>
      <c r="H976" s="85">
        <f t="shared" si="120"/>
        <v>0</v>
      </c>
      <c r="I976" s="85">
        <f t="shared" si="120"/>
        <v>0</v>
      </c>
      <c r="J976" s="85">
        <f t="shared" si="120"/>
        <v>0</v>
      </c>
      <c r="K976" s="85">
        <f t="shared" si="120"/>
        <v>0</v>
      </c>
      <c r="L976" s="85">
        <f t="shared" si="120"/>
        <v>0</v>
      </c>
      <c r="M976" s="85">
        <f t="shared" si="120"/>
        <v>0</v>
      </c>
      <c r="N976" s="85">
        <f t="shared" si="120"/>
        <v>0</v>
      </c>
      <c r="O976" s="85">
        <f t="shared" si="120"/>
        <v>0</v>
      </c>
      <c r="P976" s="85">
        <f t="shared" si="120"/>
        <v>0</v>
      </c>
      <c r="Q976" s="85">
        <f t="shared" si="120"/>
        <v>0</v>
      </c>
      <c r="R976" s="85">
        <f t="shared" si="120"/>
        <v>0</v>
      </c>
      <c r="S976" s="85">
        <f t="shared" si="120"/>
        <v>0</v>
      </c>
      <c r="T976" s="85">
        <f t="shared" si="120"/>
        <v>0</v>
      </c>
      <c r="U976" s="85">
        <f t="shared" si="120"/>
        <v>0</v>
      </c>
      <c r="V976" s="85">
        <f t="shared" si="120"/>
        <v>0</v>
      </c>
      <c r="W976" s="85">
        <f t="shared" si="120"/>
        <v>0</v>
      </c>
      <c r="X976" s="85">
        <f t="shared" si="120"/>
        <v>0</v>
      </c>
      <c r="Y976" s="85">
        <f t="shared" si="120"/>
        <v>0</v>
      </c>
      <c r="Z976" s="274">
        <f t="shared" si="120"/>
        <v>0</v>
      </c>
      <c r="AA976" s="85"/>
      <c r="AB976" s="275">
        <f t="shared" si="114"/>
        <v>0</v>
      </c>
      <c r="AC976" s="85"/>
      <c r="AD976" s="275">
        <f t="shared" si="115"/>
        <v>0</v>
      </c>
      <c r="AE976" s="85"/>
      <c r="AF976" s="275">
        <f t="shared" si="116"/>
        <v>0</v>
      </c>
      <c r="AH976" s="276"/>
    </row>
    <row r="977" spans="2:34" outlineLevel="1">
      <c r="D977" s="83" t="str">
        <f>'Line Items'!D367</f>
        <v>[Rolling Stock Line 31]</v>
      </c>
      <c r="E977" s="84"/>
      <c r="F977" s="150" t="str">
        <f t="shared" si="112"/>
        <v>£000</v>
      </c>
      <c r="G977" s="85">
        <f t="shared" si="120"/>
        <v>0</v>
      </c>
      <c r="H977" s="85">
        <f t="shared" si="120"/>
        <v>0</v>
      </c>
      <c r="I977" s="85">
        <f t="shared" si="120"/>
        <v>0</v>
      </c>
      <c r="J977" s="85">
        <f t="shared" si="120"/>
        <v>0</v>
      </c>
      <c r="K977" s="85">
        <f t="shared" si="120"/>
        <v>0</v>
      </c>
      <c r="L977" s="85">
        <f t="shared" si="120"/>
        <v>0</v>
      </c>
      <c r="M977" s="85">
        <f t="shared" si="120"/>
        <v>0</v>
      </c>
      <c r="N977" s="85">
        <f t="shared" si="120"/>
        <v>0</v>
      </c>
      <c r="O977" s="85">
        <f t="shared" si="120"/>
        <v>0</v>
      </c>
      <c r="P977" s="85">
        <f t="shared" si="120"/>
        <v>0</v>
      </c>
      <c r="Q977" s="85">
        <f t="shared" si="120"/>
        <v>0</v>
      </c>
      <c r="R977" s="85">
        <f t="shared" si="120"/>
        <v>0</v>
      </c>
      <c r="S977" s="85">
        <f t="shared" si="120"/>
        <v>0</v>
      </c>
      <c r="T977" s="85">
        <f t="shared" si="120"/>
        <v>0</v>
      </c>
      <c r="U977" s="85">
        <f t="shared" si="120"/>
        <v>0</v>
      </c>
      <c r="V977" s="85">
        <f t="shared" si="120"/>
        <v>0</v>
      </c>
      <c r="W977" s="85">
        <f t="shared" si="120"/>
        <v>0</v>
      </c>
      <c r="X977" s="85">
        <f t="shared" si="120"/>
        <v>0</v>
      </c>
      <c r="Y977" s="85">
        <f t="shared" si="120"/>
        <v>0</v>
      </c>
      <c r="Z977" s="274">
        <f t="shared" si="120"/>
        <v>0</v>
      </c>
      <c r="AA977" s="85"/>
      <c r="AB977" s="275">
        <f t="shared" si="114"/>
        <v>0</v>
      </c>
      <c r="AC977" s="85"/>
      <c r="AD977" s="275">
        <f t="shared" si="115"/>
        <v>0</v>
      </c>
      <c r="AE977" s="85"/>
      <c r="AF977" s="275">
        <f t="shared" si="116"/>
        <v>0</v>
      </c>
      <c r="AH977" s="276"/>
    </row>
    <row r="978" spans="2:34" outlineLevel="1">
      <c r="D978" s="108" t="str">
        <f>'Line Items'!D368</f>
        <v>[Rolling Stock Line 32]</v>
      </c>
      <c r="E978" s="110"/>
      <c r="F978" s="164" t="str">
        <f t="shared" si="112"/>
        <v>£000</v>
      </c>
      <c r="G978" s="96">
        <f t="shared" si="120"/>
        <v>0</v>
      </c>
      <c r="H978" s="96">
        <f t="shared" si="120"/>
        <v>0</v>
      </c>
      <c r="I978" s="96">
        <f t="shared" si="120"/>
        <v>0</v>
      </c>
      <c r="J978" s="96">
        <f t="shared" si="120"/>
        <v>0</v>
      </c>
      <c r="K978" s="96">
        <f t="shared" si="120"/>
        <v>0</v>
      </c>
      <c r="L978" s="96">
        <f t="shared" si="120"/>
        <v>0</v>
      </c>
      <c r="M978" s="96">
        <f t="shared" si="120"/>
        <v>0</v>
      </c>
      <c r="N978" s="96">
        <f t="shared" si="120"/>
        <v>0</v>
      </c>
      <c r="O978" s="96">
        <f t="shared" si="120"/>
        <v>0</v>
      </c>
      <c r="P978" s="96">
        <f t="shared" si="120"/>
        <v>0</v>
      </c>
      <c r="Q978" s="96">
        <f t="shared" si="120"/>
        <v>0</v>
      </c>
      <c r="R978" s="96">
        <f t="shared" si="120"/>
        <v>0</v>
      </c>
      <c r="S978" s="96">
        <f t="shared" si="120"/>
        <v>0</v>
      </c>
      <c r="T978" s="96">
        <f t="shared" si="120"/>
        <v>0</v>
      </c>
      <c r="U978" s="96">
        <f t="shared" si="120"/>
        <v>0</v>
      </c>
      <c r="V978" s="96">
        <f t="shared" si="120"/>
        <v>0</v>
      </c>
      <c r="W978" s="96">
        <f t="shared" si="120"/>
        <v>0</v>
      </c>
      <c r="X978" s="96">
        <f t="shared" si="120"/>
        <v>0</v>
      </c>
      <c r="Y978" s="96">
        <f t="shared" si="120"/>
        <v>0</v>
      </c>
      <c r="Z978" s="277">
        <f t="shared" si="120"/>
        <v>0</v>
      </c>
      <c r="AA978" s="85"/>
      <c r="AB978" s="278">
        <f t="shared" si="114"/>
        <v>0</v>
      </c>
      <c r="AC978" s="85"/>
      <c r="AD978" s="278">
        <f t="shared" si="115"/>
        <v>0</v>
      </c>
      <c r="AE978" s="85"/>
      <c r="AF978" s="278">
        <f t="shared" si="116"/>
        <v>0</v>
      </c>
      <c r="AH978" s="279"/>
    </row>
    <row r="979" spans="2:34" outlineLevel="1">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row>
    <row r="980" spans="2:34" outlineLevel="1">
      <c r="D980" s="262" t="str">
        <f>"Total "&amp;B945</f>
        <v>Total Mileage-based Maintenance</v>
      </c>
      <c r="E980" s="263"/>
      <c r="F980" s="264" t="str">
        <f>F978</f>
        <v>£000</v>
      </c>
      <c r="G980" s="265">
        <f t="shared" ref="G980:Z980" si="121">SUM(G947:G978)</f>
        <v>0</v>
      </c>
      <c r="H980" s="265">
        <f t="shared" si="121"/>
        <v>0</v>
      </c>
      <c r="I980" s="265">
        <f t="shared" si="121"/>
        <v>0</v>
      </c>
      <c r="J980" s="265">
        <f t="shared" si="121"/>
        <v>0</v>
      </c>
      <c r="K980" s="265">
        <f t="shared" si="121"/>
        <v>0</v>
      </c>
      <c r="L980" s="265">
        <f t="shared" si="121"/>
        <v>0</v>
      </c>
      <c r="M980" s="265">
        <f t="shared" si="121"/>
        <v>0</v>
      </c>
      <c r="N980" s="265">
        <f t="shared" si="121"/>
        <v>0</v>
      </c>
      <c r="O980" s="265">
        <f t="shared" si="121"/>
        <v>0</v>
      </c>
      <c r="P980" s="265">
        <f t="shared" si="121"/>
        <v>0</v>
      </c>
      <c r="Q980" s="265">
        <f t="shared" si="121"/>
        <v>0</v>
      </c>
      <c r="R980" s="265">
        <f t="shared" si="121"/>
        <v>0</v>
      </c>
      <c r="S980" s="265">
        <f t="shared" si="121"/>
        <v>0</v>
      </c>
      <c r="T980" s="265">
        <f t="shared" si="121"/>
        <v>0</v>
      </c>
      <c r="U980" s="265">
        <f t="shared" si="121"/>
        <v>0</v>
      </c>
      <c r="V980" s="265">
        <f t="shared" si="121"/>
        <v>0</v>
      </c>
      <c r="W980" s="265">
        <f t="shared" si="121"/>
        <v>0</v>
      </c>
      <c r="X980" s="265">
        <f t="shared" si="121"/>
        <v>0</v>
      </c>
      <c r="Y980" s="265">
        <f t="shared" si="121"/>
        <v>0</v>
      </c>
      <c r="Z980" s="266">
        <f t="shared" si="121"/>
        <v>0</v>
      </c>
      <c r="AA980" s="85"/>
      <c r="AB980" s="267">
        <f>SUM(AB947:AB978)</f>
        <v>0</v>
      </c>
      <c r="AC980" s="307"/>
      <c r="AD980" s="267">
        <f>SUM(AD947:AD978)</f>
        <v>0</v>
      </c>
      <c r="AE980" s="307"/>
      <c r="AF980" s="267">
        <f>SUM(AF947:AF978)</f>
        <v>0</v>
      </c>
      <c r="AH980" s="268"/>
    </row>
    <row r="981" spans="2:34" collapsed="1">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row>
    <row r="982" spans="2:34" ht="15">
      <c r="B982" s="99" t="s">
        <v>977</v>
      </c>
      <c r="C982" s="99"/>
      <c r="D982" s="249"/>
      <c r="E982" s="249"/>
      <c r="F982" s="99"/>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80"/>
      <c r="AE982" s="280"/>
      <c r="AF982" s="280"/>
      <c r="AG982" s="99"/>
      <c r="AH982" s="99"/>
    </row>
    <row r="983" spans="2:34" outlineLevel="1">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row>
    <row r="984" spans="2:34" outlineLevel="1">
      <c r="D984" s="235" t="str">
        <f>'Line Items'!D337</f>
        <v>Class 450 (Desiros - Suburban)</v>
      </c>
      <c r="E984" s="251"/>
      <c r="F984" s="269" t="str">
        <f t="shared" ref="F984:F1015" si="122">F836</f>
        <v>£000</v>
      </c>
      <c r="G984" s="270">
        <f>SUM(G799,G836,G873,G910,G947)</f>
        <v>0</v>
      </c>
      <c r="H984" s="270">
        <f t="shared" ref="H984:AF984" si="123">SUM(H799,H836,H873,H910,H947)</f>
        <v>0</v>
      </c>
      <c r="I984" s="270">
        <f t="shared" si="123"/>
        <v>0</v>
      </c>
      <c r="J984" s="270">
        <f t="shared" si="123"/>
        <v>0</v>
      </c>
      <c r="K984" s="270">
        <f t="shared" si="123"/>
        <v>0</v>
      </c>
      <c r="L984" s="270">
        <f t="shared" si="123"/>
        <v>0</v>
      </c>
      <c r="M984" s="270">
        <f t="shared" si="123"/>
        <v>0</v>
      </c>
      <c r="N984" s="270">
        <f t="shared" si="123"/>
        <v>0</v>
      </c>
      <c r="O984" s="270">
        <f t="shared" si="123"/>
        <v>0</v>
      </c>
      <c r="P984" s="270">
        <f t="shared" si="123"/>
        <v>0</v>
      </c>
      <c r="Q984" s="270">
        <f t="shared" si="123"/>
        <v>0</v>
      </c>
      <c r="R984" s="270">
        <f t="shared" si="123"/>
        <v>0</v>
      </c>
      <c r="S984" s="270">
        <f t="shared" si="123"/>
        <v>0</v>
      </c>
      <c r="T984" s="270">
        <f t="shared" si="123"/>
        <v>0</v>
      </c>
      <c r="U984" s="270">
        <f t="shared" si="123"/>
        <v>0</v>
      </c>
      <c r="V984" s="270">
        <f t="shared" si="123"/>
        <v>0</v>
      </c>
      <c r="W984" s="270">
        <f t="shared" si="123"/>
        <v>0</v>
      </c>
      <c r="X984" s="270">
        <f t="shared" si="123"/>
        <v>0</v>
      </c>
      <c r="Y984" s="270">
        <f t="shared" si="123"/>
        <v>0</v>
      </c>
      <c r="Z984" s="271">
        <f t="shared" si="123"/>
        <v>0</v>
      </c>
      <c r="AA984" s="85"/>
      <c r="AB984" s="272">
        <f t="shared" si="123"/>
        <v>0</v>
      </c>
      <c r="AC984" s="85"/>
      <c r="AD984" s="272">
        <f t="shared" si="123"/>
        <v>0</v>
      </c>
      <c r="AE984" s="85"/>
      <c r="AF984" s="272">
        <f t="shared" si="123"/>
        <v>0</v>
      </c>
      <c r="AH984" s="273"/>
    </row>
    <row r="985" spans="2:34" outlineLevel="1">
      <c r="D985" s="83" t="str">
        <f>'Line Items'!D338</f>
        <v>Class 444 (Desiros - Mainline)</v>
      </c>
      <c r="E985" s="84"/>
      <c r="F985" s="150" t="str">
        <f t="shared" si="122"/>
        <v>£000</v>
      </c>
      <c r="G985" s="85">
        <f t="shared" ref="G985:AF996" si="124">SUM(G800,G837,G874,G911,G948)</f>
        <v>0</v>
      </c>
      <c r="H985" s="85">
        <f t="shared" si="124"/>
        <v>0</v>
      </c>
      <c r="I985" s="85">
        <f t="shared" si="124"/>
        <v>0</v>
      </c>
      <c r="J985" s="85">
        <f t="shared" si="124"/>
        <v>0</v>
      </c>
      <c r="K985" s="85">
        <f t="shared" si="124"/>
        <v>0</v>
      </c>
      <c r="L985" s="85">
        <f t="shared" si="124"/>
        <v>0</v>
      </c>
      <c r="M985" s="85">
        <f t="shared" si="124"/>
        <v>0</v>
      </c>
      <c r="N985" s="85">
        <f t="shared" si="124"/>
        <v>0</v>
      </c>
      <c r="O985" s="85">
        <f t="shared" si="124"/>
        <v>0</v>
      </c>
      <c r="P985" s="85">
        <f t="shared" si="124"/>
        <v>0</v>
      </c>
      <c r="Q985" s="85">
        <f t="shared" si="124"/>
        <v>0</v>
      </c>
      <c r="R985" s="85">
        <f t="shared" si="124"/>
        <v>0</v>
      </c>
      <c r="S985" s="85">
        <f t="shared" si="124"/>
        <v>0</v>
      </c>
      <c r="T985" s="85">
        <f t="shared" si="124"/>
        <v>0</v>
      </c>
      <c r="U985" s="85">
        <f t="shared" si="124"/>
        <v>0</v>
      </c>
      <c r="V985" s="85">
        <f t="shared" si="124"/>
        <v>0</v>
      </c>
      <c r="W985" s="85">
        <f t="shared" si="124"/>
        <v>0</v>
      </c>
      <c r="X985" s="85">
        <f t="shared" si="124"/>
        <v>0</v>
      </c>
      <c r="Y985" s="85">
        <f t="shared" si="124"/>
        <v>0</v>
      </c>
      <c r="Z985" s="274">
        <f t="shared" si="124"/>
        <v>0</v>
      </c>
      <c r="AA985" s="85"/>
      <c r="AB985" s="275">
        <f t="shared" si="124"/>
        <v>0</v>
      </c>
      <c r="AC985" s="85"/>
      <c r="AD985" s="275">
        <f t="shared" si="124"/>
        <v>0</v>
      </c>
      <c r="AE985" s="85"/>
      <c r="AF985" s="275">
        <f t="shared" si="124"/>
        <v>0</v>
      </c>
      <c r="AH985" s="276"/>
    </row>
    <row r="986" spans="2:34" outlineLevel="1">
      <c r="D986" s="83" t="str">
        <f>'Line Items'!D339</f>
        <v>Class 455</v>
      </c>
      <c r="E986" s="84"/>
      <c r="F986" s="150" t="str">
        <f t="shared" si="122"/>
        <v>£000</v>
      </c>
      <c r="G986" s="85">
        <f t="shared" si="124"/>
        <v>0</v>
      </c>
      <c r="H986" s="85">
        <f t="shared" si="124"/>
        <v>0</v>
      </c>
      <c r="I986" s="85">
        <f t="shared" si="124"/>
        <v>0</v>
      </c>
      <c r="J986" s="85">
        <f t="shared" si="124"/>
        <v>0</v>
      </c>
      <c r="K986" s="85">
        <f t="shared" si="124"/>
        <v>0</v>
      </c>
      <c r="L986" s="85">
        <f t="shared" si="124"/>
        <v>0</v>
      </c>
      <c r="M986" s="85">
        <f t="shared" si="124"/>
        <v>0</v>
      </c>
      <c r="N986" s="85">
        <f t="shared" si="124"/>
        <v>0</v>
      </c>
      <c r="O986" s="85">
        <f t="shared" si="124"/>
        <v>0</v>
      </c>
      <c r="P986" s="85">
        <f t="shared" si="124"/>
        <v>0</v>
      </c>
      <c r="Q986" s="85">
        <f t="shared" si="124"/>
        <v>0</v>
      </c>
      <c r="R986" s="85">
        <f t="shared" si="124"/>
        <v>0</v>
      </c>
      <c r="S986" s="85">
        <f t="shared" si="124"/>
        <v>0</v>
      </c>
      <c r="T986" s="85">
        <f t="shared" si="124"/>
        <v>0</v>
      </c>
      <c r="U986" s="85">
        <f t="shared" si="124"/>
        <v>0</v>
      </c>
      <c r="V986" s="85">
        <f t="shared" si="124"/>
        <v>0</v>
      </c>
      <c r="W986" s="85">
        <f t="shared" si="124"/>
        <v>0</v>
      </c>
      <c r="X986" s="85">
        <f t="shared" si="124"/>
        <v>0</v>
      </c>
      <c r="Y986" s="85">
        <f t="shared" si="124"/>
        <v>0</v>
      </c>
      <c r="Z986" s="274">
        <f t="shared" si="124"/>
        <v>0</v>
      </c>
      <c r="AA986" s="85"/>
      <c r="AB986" s="275">
        <f t="shared" si="124"/>
        <v>0</v>
      </c>
      <c r="AC986" s="85"/>
      <c r="AD986" s="275">
        <f t="shared" si="124"/>
        <v>0</v>
      </c>
      <c r="AE986" s="85"/>
      <c r="AF986" s="275">
        <f t="shared" si="124"/>
        <v>0</v>
      </c>
      <c r="AH986" s="276"/>
    </row>
    <row r="987" spans="2:34" outlineLevel="1">
      <c r="D987" s="83" t="str">
        <f>'Line Items'!D340</f>
        <v>Class 158</v>
      </c>
      <c r="E987" s="84"/>
      <c r="F987" s="150" t="str">
        <f t="shared" si="122"/>
        <v>£000</v>
      </c>
      <c r="G987" s="85">
        <f t="shared" si="124"/>
        <v>0</v>
      </c>
      <c r="H987" s="85">
        <f t="shared" si="124"/>
        <v>0</v>
      </c>
      <c r="I987" s="85">
        <f t="shared" si="124"/>
        <v>0</v>
      </c>
      <c r="J987" s="85">
        <f t="shared" si="124"/>
        <v>0</v>
      </c>
      <c r="K987" s="85">
        <f t="shared" si="124"/>
        <v>0</v>
      </c>
      <c r="L987" s="85">
        <f t="shared" si="124"/>
        <v>0</v>
      </c>
      <c r="M987" s="85">
        <f t="shared" si="124"/>
        <v>0</v>
      </c>
      <c r="N987" s="85">
        <f t="shared" si="124"/>
        <v>0</v>
      </c>
      <c r="O987" s="85">
        <f t="shared" si="124"/>
        <v>0</v>
      </c>
      <c r="P987" s="85">
        <f t="shared" si="124"/>
        <v>0</v>
      </c>
      <c r="Q987" s="85">
        <f t="shared" si="124"/>
        <v>0</v>
      </c>
      <c r="R987" s="85">
        <f t="shared" si="124"/>
        <v>0</v>
      </c>
      <c r="S987" s="85">
        <f t="shared" si="124"/>
        <v>0</v>
      </c>
      <c r="T987" s="85">
        <f t="shared" si="124"/>
        <v>0</v>
      </c>
      <c r="U987" s="85">
        <f t="shared" si="124"/>
        <v>0</v>
      </c>
      <c r="V987" s="85">
        <f t="shared" si="124"/>
        <v>0</v>
      </c>
      <c r="W987" s="85">
        <f t="shared" si="124"/>
        <v>0</v>
      </c>
      <c r="X987" s="85">
        <f t="shared" si="124"/>
        <v>0</v>
      </c>
      <c r="Y987" s="85">
        <f t="shared" si="124"/>
        <v>0</v>
      </c>
      <c r="Z987" s="274">
        <f t="shared" si="124"/>
        <v>0</v>
      </c>
      <c r="AA987" s="85"/>
      <c r="AB987" s="275">
        <f t="shared" si="124"/>
        <v>0</v>
      </c>
      <c r="AC987" s="85"/>
      <c r="AD987" s="275">
        <f t="shared" si="124"/>
        <v>0</v>
      </c>
      <c r="AE987" s="85"/>
      <c r="AF987" s="275">
        <f t="shared" si="124"/>
        <v>0</v>
      </c>
      <c r="AH987" s="276"/>
    </row>
    <row r="988" spans="2:34" outlineLevel="1">
      <c r="D988" s="83" t="str">
        <f>'Line Items'!D341</f>
        <v>Class 159/0</v>
      </c>
      <c r="E988" s="84"/>
      <c r="F988" s="150" t="str">
        <f t="shared" si="122"/>
        <v>£000</v>
      </c>
      <c r="G988" s="85">
        <f t="shared" si="124"/>
        <v>0</v>
      </c>
      <c r="H988" s="85">
        <f t="shared" si="124"/>
        <v>0</v>
      </c>
      <c r="I988" s="85">
        <f t="shared" si="124"/>
        <v>0</v>
      </c>
      <c r="J988" s="85">
        <f t="shared" si="124"/>
        <v>0</v>
      </c>
      <c r="K988" s="85">
        <f t="shared" si="124"/>
        <v>0</v>
      </c>
      <c r="L988" s="85">
        <f t="shared" si="124"/>
        <v>0</v>
      </c>
      <c r="M988" s="85">
        <f t="shared" si="124"/>
        <v>0</v>
      </c>
      <c r="N988" s="85">
        <f t="shared" si="124"/>
        <v>0</v>
      </c>
      <c r="O988" s="85">
        <f t="shared" si="124"/>
        <v>0</v>
      </c>
      <c r="P988" s="85">
        <f t="shared" si="124"/>
        <v>0</v>
      </c>
      <c r="Q988" s="85">
        <f t="shared" si="124"/>
        <v>0</v>
      </c>
      <c r="R988" s="85">
        <f t="shared" si="124"/>
        <v>0</v>
      </c>
      <c r="S988" s="85">
        <f t="shared" si="124"/>
        <v>0</v>
      </c>
      <c r="T988" s="85">
        <f t="shared" si="124"/>
        <v>0</v>
      </c>
      <c r="U988" s="85">
        <f t="shared" si="124"/>
        <v>0</v>
      </c>
      <c r="V988" s="85">
        <f t="shared" si="124"/>
        <v>0</v>
      </c>
      <c r="W988" s="85">
        <f t="shared" si="124"/>
        <v>0</v>
      </c>
      <c r="X988" s="85">
        <f t="shared" si="124"/>
        <v>0</v>
      </c>
      <c r="Y988" s="85">
        <f t="shared" si="124"/>
        <v>0</v>
      </c>
      <c r="Z988" s="274">
        <f t="shared" si="124"/>
        <v>0</v>
      </c>
      <c r="AA988" s="85"/>
      <c r="AB988" s="275">
        <f t="shared" si="124"/>
        <v>0</v>
      </c>
      <c r="AC988" s="85"/>
      <c r="AD988" s="275">
        <f t="shared" si="124"/>
        <v>0</v>
      </c>
      <c r="AE988" s="85"/>
      <c r="AF988" s="275">
        <f t="shared" si="124"/>
        <v>0</v>
      </c>
      <c r="AH988" s="276"/>
    </row>
    <row r="989" spans="2:34" outlineLevel="1">
      <c r="D989" s="83" t="str">
        <f>'Line Items'!D342</f>
        <v>Class 159/1</v>
      </c>
      <c r="E989" s="84"/>
      <c r="F989" s="150" t="str">
        <f t="shared" si="122"/>
        <v>£000</v>
      </c>
      <c r="G989" s="85">
        <f t="shared" si="124"/>
        <v>0</v>
      </c>
      <c r="H989" s="85">
        <f t="shared" si="124"/>
        <v>0</v>
      </c>
      <c r="I989" s="85">
        <f t="shared" si="124"/>
        <v>0</v>
      </c>
      <c r="J989" s="85">
        <f t="shared" si="124"/>
        <v>0</v>
      </c>
      <c r="K989" s="85">
        <f t="shared" si="124"/>
        <v>0</v>
      </c>
      <c r="L989" s="85">
        <f t="shared" si="124"/>
        <v>0</v>
      </c>
      <c r="M989" s="85">
        <f t="shared" si="124"/>
        <v>0</v>
      </c>
      <c r="N989" s="85">
        <f t="shared" si="124"/>
        <v>0</v>
      </c>
      <c r="O989" s="85">
        <f t="shared" si="124"/>
        <v>0</v>
      </c>
      <c r="P989" s="85">
        <f t="shared" si="124"/>
        <v>0</v>
      </c>
      <c r="Q989" s="85">
        <f t="shared" si="124"/>
        <v>0</v>
      </c>
      <c r="R989" s="85">
        <f t="shared" si="124"/>
        <v>0</v>
      </c>
      <c r="S989" s="85">
        <f t="shared" si="124"/>
        <v>0</v>
      </c>
      <c r="T989" s="85">
        <f t="shared" si="124"/>
        <v>0</v>
      </c>
      <c r="U989" s="85">
        <f t="shared" si="124"/>
        <v>0</v>
      </c>
      <c r="V989" s="85">
        <f t="shared" si="124"/>
        <v>0</v>
      </c>
      <c r="W989" s="85">
        <f t="shared" si="124"/>
        <v>0</v>
      </c>
      <c r="X989" s="85">
        <f t="shared" si="124"/>
        <v>0</v>
      </c>
      <c r="Y989" s="85">
        <f t="shared" si="124"/>
        <v>0</v>
      </c>
      <c r="Z989" s="274">
        <f t="shared" si="124"/>
        <v>0</v>
      </c>
      <c r="AA989" s="85"/>
      <c r="AB989" s="275">
        <f t="shared" si="124"/>
        <v>0</v>
      </c>
      <c r="AC989" s="85"/>
      <c r="AD989" s="275">
        <f t="shared" si="124"/>
        <v>0</v>
      </c>
      <c r="AE989" s="85"/>
      <c r="AF989" s="275">
        <f t="shared" si="124"/>
        <v>0</v>
      </c>
      <c r="AH989" s="276"/>
    </row>
    <row r="990" spans="2:34" outlineLevel="1">
      <c r="D990" s="83" t="str">
        <f>'Line Items'!D343</f>
        <v>Class 458</v>
      </c>
      <c r="E990" s="84"/>
      <c r="F990" s="150" t="str">
        <f t="shared" si="122"/>
        <v>£000</v>
      </c>
      <c r="G990" s="85">
        <f t="shared" si="124"/>
        <v>0</v>
      </c>
      <c r="H990" s="85">
        <f t="shared" si="124"/>
        <v>0</v>
      </c>
      <c r="I990" s="85">
        <f t="shared" si="124"/>
        <v>0</v>
      </c>
      <c r="J990" s="85">
        <f t="shared" si="124"/>
        <v>0</v>
      </c>
      <c r="K990" s="85">
        <f t="shared" si="124"/>
        <v>0</v>
      </c>
      <c r="L990" s="85">
        <f t="shared" si="124"/>
        <v>0</v>
      </c>
      <c r="M990" s="85">
        <f t="shared" si="124"/>
        <v>0</v>
      </c>
      <c r="N990" s="85">
        <f t="shared" si="124"/>
        <v>0</v>
      </c>
      <c r="O990" s="85">
        <f t="shared" si="124"/>
        <v>0</v>
      </c>
      <c r="P990" s="85">
        <f t="shared" si="124"/>
        <v>0</v>
      </c>
      <c r="Q990" s="85">
        <f t="shared" si="124"/>
        <v>0</v>
      </c>
      <c r="R990" s="85">
        <f t="shared" si="124"/>
        <v>0</v>
      </c>
      <c r="S990" s="85">
        <f t="shared" si="124"/>
        <v>0</v>
      </c>
      <c r="T990" s="85">
        <f t="shared" si="124"/>
        <v>0</v>
      </c>
      <c r="U990" s="85">
        <f t="shared" si="124"/>
        <v>0</v>
      </c>
      <c r="V990" s="85">
        <f t="shared" si="124"/>
        <v>0</v>
      </c>
      <c r="W990" s="85">
        <f t="shared" si="124"/>
        <v>0</v>
      </c>
      <c r="X990" s="85">
        <f t="shared" si="124"/>
        <v>0</v>
      </c>
      <c r="Y990" s="85">
        <f t="shared" si="124"/>
        <v>0</v>
      </c>
      <c r="Z990" s="274">
        <f t="shared" si="124"/>
        <v>0</v>
      </c>
      <c r="AA990" s="85"/>
      <c r="AB990" s="275">
        <f t="shared" si="124"/>
        <v>0</v>
      </c>
      <c r="AC990" s="85"/>
      <c r="AD990" s="275">
        <f t="shared" si="124"/>
        <v>0</v>
      </c>
      <c r="AE990" s="85"/>
      <c r="AF990" s="275">
        <f t="shared" si="124"/>
        <v>0</v>
      </c>
      <c r="AH990" s="276"/>
    </row>
    <row r="991" spans="2:34" outlineLevel="1">
      <c r="D991" s="83" t="str">
        <f>'Line Items'!D344</f>
        <v>Class 456</v>
      </c>
      <c r="E991" s="84"/>
      <c r="F991" s="150" t="str">
        <f t="shared" si="122"/>
        <v>£000</v>
      </c>
      <c r="G991" s="85">
        <f t="shared" si="124"/>
        <v>0</v>
      </c>
      <c r="H991" s="85">
        <f t="shared" si="124"/>
        <v>0</v>
      </c>
      <c r="I991" s="85">
        <f t="shared" si="124"/>
        <v>0</v>
      </c>
      <c r="J991" s="85">
        <f t="shared" si="124"/>
        <v>0</v>
      </c>
      <c r="K991" s="85">
        <f t="shared" si="124"/>
        <v>0</v>
      </c>
      <c r="L991" s="85">
        <f t="shared" si="124"/>
        <v>0</v>
      </c>
      <c r="M991" s="85">
        <f t="shared" si="124"/>
        <v>0</v>
      </c>
      <c r="N991" s="85">
        <f t="shared" si="124"/>
        <v>0</v>
      </c>
      <c r="O991" s="85">
        <f t="shared" si="124"/>
        <v>0</v>
      </c>
      <c r="P991" s="85">
        <f t="shared" si="124"/>
        <v>0</v>
      </c>
      <c r="Q991" s="85">
        <f t="shared" si="124"/>
        <v>0</v>
      </c>
      <c r="R991" s="85">
        <f t="shared" si="124"/>
        <v>0</v>
      </c>
      <c r="S991" s="85">
        <f t="shared" si="124"/>
        <v>0</v>
      </c>
      <c r="T991" s="85">
        <f t="shared" si="124"/>
        <v>0</v>
      </c>
      <c r="U991" s="85">
        <f t="shared" si="124"/>
        <v>0</v>
      </c>
      <c r="V991" s="85">
        <f t="shared" si="124"/>
        <v>0</v>
      </c>
      <c r="W991" s="85">
        <f t="shared" si="124"/>
        <v>0</v>
      </c>
      <c r="X991" s="85">
        <f t="shared" si="124"/>
        <v>0</v>
      </c>
      <c r="Y991" s="85">
        <f t="shared" si="124"/>
        <v>0</v>
      </c>
      <c r="Z991" s="274">
        <f t="shared" si="124"/>
        <v>0</v>
      </c>
      <c r="AA991" s="85"/>
      <c r="AB991" s="275">
        <f t="shared" si="124"/>
        <v>0</v>
      </c>
      <c r="AC991" s="85"/>
      <c r="AD991" s="275">
        <f t="shared" si="124"/>
        <v>0</v>
      </c>
      <c r="AE991" s="85"/>
      <c r="AF991" s="275">
        <f t="shared" si="124"/>
        <v>0</v>
      </c>
      <c r="AH991" s="276"/>
    </row>
    <row r="992" spans="2:34" outlineLevel="1">
      <c r="D992" s="83" t="str">
        <f>'Line Items'!D345</f>
        <v>Class 458/5</v>
      </c>
      <c r="E992" s="84"/>
      <c r="F992" s="150" t="str">
        <f t="shared" si="122"/>
        <v>£000</v>
      </c>
      <c r="G992" s="85">
        <f t="shared" si="124"/>
        <v>0</v>
      </c>
      <c r="H992" s="85">
        <f t="shared" si="124"/>
        <v>0</v>
      </c>
      <c r="I992" s="85">
        <f t="shared" si="124"/>
        <v>0</v>
      </c>
      <c r="J992" s="85">
        <f t="shared" si="124"/>
        <v>0</v>
      </c>
      <c r="K992" s="85">
        <f t="shared" si="124"/>
        <v>0</v>
      </c>
      <c r="L992" s="85">
        <f t="shared" si="124"/>
        <v>0</v>
      </c>
      <c r="M992" s="85">
        <f t="shared" si="124"/>
        <v>0</v>
      </c>
      <c r="N992" s="85">
        <f t="shared" si="124"/>
        <v>0</v>
      </c>
      <c r="O992" s="85">
        <f t="shared" si="124"/>
        <v>0</v>
      </c>
      <c r="P992" s="85">
        <f t="shared" si="124"/>
        <v>0</v>
      </c>
      <c r="Q992" s="85">
        <f t="shared" si="124"/>
        <v>0</v>
      </c>
      <c r="R992" s="85">
        <f t="shared" si="124"/>
        <v>0</v>
      </c>
      <c r="S992" s="85">
        <f t="shared" si="124"/>
        <v>0</v>
      </c>
      <c r="T992" s="85">
        <f t="shared" si="124"/>
        <v>0</v>
      </c>
      <c r="U992" s="85">
        <f t="shared" si="124"/>
        <v>0</v>
      </c>
      <c r="V992" s="85">
        <f t="shared" si="124"/>
        <v>0</v>
      </c>
      <c r="W992" s="85">
        <f t="shared" si="124"/>
        <v>0</v>
      </c>
      <c r="X992" s="85">
        <f t="shared" si="124"/>
        <v>0</v>
      </c>
      <c r="Y992" s="85">
        <f t="shared" si="124"/>
        <v>0</v>
      </c>
      <c r="Z992" s="274">
        <f t="shared" si="124"/>
        <v>0</v>
      </c>
      <c r="AA992" s="85"/>
      <c r="AB992" s="275">
        <f t="shared" si="124"/>
        <v>0</v>
      </c>
      <c r="AC992" s="85"/>
      <c r="AD992" s="275">
        <f t="shared" si="124"/>
        <v>0</v>
      </c>
      <c r="AE992" s="85"/>
      <c r="AF992" s="275">
        <f t="shared" si="124"/>
        <v>0</v>
      </c>
      <c r="AH992" s="276"/>
    </row>
    <row r="993" spans="4:34" outlineLevel="1">
      <c r="D993" s="83" t="str">
        <f>'Line Items'!D346</f>
        <v>Class 707</v>
      </c>
      <c r="E993" s="84"/>
      <c r="F993" s="150" t="str">
        <f t="shared" si="122"/>
        <v>£000</v>
      </c>
      <c r="G993" s="85">
        <f t="shared" si="124"/>
        <v>0</v>
      </c>
      <c r="H993" s="85">
        <f t="shared" si="124"/>
        <v>0</v>
      </c>
      <c r="I993" s="85">
        <f t="shared" si="124"/>
        <v>0</v>
      </c>
      <c r="J993" s="85">
        <f t="shared" si="124"/>
        <v>0</v>
      </c>
      <c r="K993" s="85">
        <f t="shared" si="124"/>
        <v>0</v>
      </c>
      <c r="L993" s="85">
        <f t="shared" si="124"/>
        <v>0</v>
      </c>
      <c r="M993" s="85">
        <f t="shared" si="124"/>
        <v>0</v>
      </c>
      <c r="N993" s="85">
        <f t="shared" si="124"/>
        <v>0</v>
      </c>
      <c r="O993" s="85">
        <f t="shared" si="124"/>
        <v>0</v>
      </c>
      <c r="P993" s="85">
        <f t="shared" si="124"/>
        <v>0</v>
      </c>
      <c r="Q993" s="85">
        <f t="shared" si="124"/>
        <v>0</v>
      </c>
      <c r="R993" s="85">
        <f t="shared" si="124"/>
        <v>0</v>
      </c>
      <c r="S993" s="85">
        <f t="shared" si="124"/>
        <v>0</v>
      </c>
      <c r="T993" s="85">
        <f t="shared" si="124"/>
        <v>0</v>
      </c>
      <c r="U993" s="85">
        <f t="shared" si="124"/>
        <v>0</v>
      </c>
      <c r="V993" s="85">
        <f t="shared" si="124"/>
        <v>0</v>
      </c>
      <c r="W993" s="85">
        <f t="shared" si="124"/>
        <v>0</v>
      </c>
      <c r="X993" s="85">
        <f t="shared" si="124"/>
        <v>0</v>
      </c>
      <c r="Y993" s="85">
        <f t="shared" si="124"/>
        <v>0</v>
      </c>
      <c r="Z993" s="274">
        <f t="shared" si="124"/>
        <v>0</v>
      </c>
      <c r="AA993" s="85"/>
      <c r="AB993" s="275">
        <f t="shared" si="124"/>
        <v>0</v>
      </c>
      <c r="AC993" s="85"/>
      <c r="AD993" s="275">
        <f t="shared" si="124"/>
        <v>0</v>
      </c>
      <c r="AE993" s="85"/>
      <c r="AF993" s="275">
        <f t="shared" si="124"/>
        <v>0</v>
      </c>
      <c r="AH993" s="276"/>
    </row>
    <row r="994" spans="4:34" outlineLevel="1">
      <c r="D994" s="83" t="str">
        <f>'Line Items'!D347</f>
        <v>[Rolling Stock Line 11]</v>
      </c>
      <c r="E994" s="84"/>
      <c r="F994" s="150" t="str">
        <f t="shared" si="122"/>
        <v>£000</v>
      </c>
      <c r="G994" s="85">
        <f t="shared" si="124"/>
        <v>0</v>
      </c>
      <c r="H994" s="85">
        <f t="shared" si="124"/>
        <v>0</v>
      </c>
      <c r="I994" s="85">
        <f t="shared" si="124"/>
        <v>0</v>
      </c>
      <c r="J994" s="85">
        <f t="shared" si="124"/>
        <v>0</v>
      </c>
      <c r="K994" s="85">
        <f t="shared" si="124"/>
        <v>0</v>
      </c>
      <c r="L994" s="85">
        <f t="shared" si="124"/>
        <v>0</v>
      </c>
      <c r="M994" s="85">
        <f t="shared" si="124"/>
        <v>0</v>
      </c>
      <c r="N994" s="85">
        <f t="shared" si="124"/>
        <v>0</v>
      </c>
      <c r="O994" s="85">
        <f t="shared" si="124"/>
        <v>0</v>
      </c>
      <c r="P994" s="85">
        <f t="shared" si="124"/>
        <v>0</v>
      </c>
      <c r="Q994" s="85">
        <f t="shared" si="124"/>
        <v>0</v>
      </c>
      <c r="R994" s="85">
        <f t="shared" si="124"/>
        <v>0</v>
      </c>
      <c r="S994" s="85">
        <f t="shared" si="124"/>
        <v>0</v>
      </c>
      <c r="T994" s="85">
        <f t="shared" si="124"/>
        <v>0</v>
      </c>
      <c r="U994" s="85">
        <f t="shared" si="124"/>
        <v>0</v>
      </c>
      <c r="V994" s="85">
        <f t="shared" si="124"/>
        <v>0</v>
      </c>
      <c r="W994" s="85">
        <f t="shared" si="124"/>
        <v>0</v>
      </c>
      <c r="X994" s="85">
        <f t="shared" si="124"/>
        <v>0</v>
      </c>
      <c r="Y994" s="85">
        <f t="shared" si="124"/>
        <v>0</v>
      </c>
      <c r="Z994" s="274">
        <f t="shared" si="124"/>
        <v>0</v>
      </c>
      <c r="AA994" s="85"/>
      <c r="AB994" s="275">
        <f t="shared" si="124"/>
        <v>0</v>
      </c>
      <c r="AC994" s="85"/>
      <c r="AD994" s="275">
        <f t="shared" si="124"/>
        <v>0</v>
      </c>
      <c r="AE994" s="85"/>
      <c r="AF994" s="275">
        <f t="shared" si="124"/>
        <v>0</v>
      </c>
      <c r="AH994" s="276"/>
    </row>
    <row r="995" spans="4:34" outlineLevel="1">
      <c r="D995" s="83" t="str">
        <f>'Line Items'!D348</f>
        <v>[Rolling Stock Line 12]</v>
      </c>
      <c r="E995" s="84"/>
      <c r="F995" s="150" t="str">
        <f t="shared" si="122"/>
        <v>£000</v>
      </c>
      <c r="G995" s="85">
        <f t="shared" si="124"/>
        <v>0</v>
      </c>
      <c r="H995" s="85">
        <f t="shared" si="124"/>
        <v>0</v>
      </c>
      <c r="I995" s="85">
        <f t="shared" si="124"/>
        <v>0</v>
      </c>
      <c r="J995" s="85">
        <f t="shared" si="124"/>
        <v>0</v>
      </c>
      <c r="K995" s="85">
        <f t="shared" si="124"/>
        <v>0</v>
      </c>
      <c r="L995" s="85">
        <f t="shared" si="124"/>
        <v>0</v>
      </c>
      <c r="M995" s="85">
        <f t="shared" si="124"/>
        <v>0</v>
      </c>
      <c r="N995" s="85">
        <f t="shared" si="124"/>
        <v>0</v>
      </c>
      <c r="O995" s="85">
        <f t="shared" si="124"/>
        <v>0</v>
      </c>
      <c r="P995" s="85">
        <f t="shared" si="124"/>
        <v>0</v>
      </c>
      <c r="Q995" s="85">
        <f t="shared" si="124"/>
        <v>0</v>
      </c>
      <c r="R995" s="85">
        <f t="shared" si="124"/>
        <v>0</v>
      </c>
      <c r="S995" s="85">
        <f t="shared" si="124"/>
        <v>0</v>
      </c>
      <c r="T995" s="85">
        <f t="shared" si="124"/>
        <v>0</v>
      </c>
      <c r="U995" s="85">
        <f t="shared" si="124"/>
        <v>0</v>
      </c>
      <c r="V995" s="85">
        <f t="shared" si="124"/>
        <v>0</v>
      </c>
      <c r="W995" s="85">
        <f t="shared" si="124"/>
        <v>0</v>
      </c>
      <c r="X995" s="85">
        <f t="shared" si="124"/>
        <v>0</v>
      </c>
      <c r="Y995" s="85">
        <f t="shared" si="124"/>
        <v>0</v>
      </c>
      <c r="Z995" s="274">
        <f t="shared" si="124"/>
        <v>0</v>
      </c>
      <c r="AA995" s="85"/>
      <c r="AB995" s="275">
        <f t="shared" si="124"/>
        <v>0</v>
      </c>
      <c r="AC995" s="85"/>
      <c r="AD995" s="275">
        <f t="shared" si="124"/>
        <v>0</v>
      </c>
      <c r="AE995" s="85"/>
      <c r="AF995" s="275">
        <f t="shared" si="124"/>
        <v>0</v>
      </c>
      <c r="AH995" s="276"/>
    </row>
    <row r="996" spans="4:34" outlineLevel="1">
      <c r="D996" s="83" t="str">
        <f>'Line Items'!D349</f>
        <v>[Rolling Stock Line 13]</v>
      </c>
      <c r="E996" s="84"/>
      <c r="F996" s="150" t="str">
        <f t="shared" si="122"/>
        <v>£000</v>
      </c>
      <c r="G996" s="85">
        <f t="shared" si="124"/>
        <v>0</v>
      </c>
      <c r="H996" s="85">
        <f t="shared" si="124"/>
        <v>0</v>
      </c>
      <c r="I996" s="85">
        <f t="shared" ref="I996:AF996" si="125">SUM(I811,I848,I885,I922,I959)</f>
        <v>0</v>
      </c>
      <c r="J996" s="85">
        <f t="shared" si="125"/>
        <v>0</v>
      </c>
      <c r="K996" s="85">
        <f t="shared" si="125"/>
        <v>0</v>
      </c>
      <c r="L996" s="85">
        <f t="shared" si="125"/>
        <v>0</v>
      </c>
      <c r="M996" s="85">
        <f t="shared" si="125"/>
        <v>0</v>
      </c>
      <c r="N996" s="85">
        <f t="shared" si="125"/>
        <v>0</v>
      </c>
      <c r="O996" s="85">
        <f t="shared" si="125"/>
        <v>0</v>
      </c>
      <c r="P996" s="85">
        <f t="shared" si="125"/>
        <v>0</v>
      </c>
      <c r="Q996" s="85">
        <f t="shared" si="125"/>
        <v>0</v>
      </c>
      <c r="R996" s="85">
        <f t="shared" si="125"/>
        <v>0</v>
      </c>
      <c r="S996" s="85">
        <f t="shared" si="125"/>
        <v>0</v>
      </c>
      <c r="T996" s="85">
        <f t="shared" si="125"/>
        <v>0</v>
      </c>
      <c r="U996" s="85">
        <f t="shared" si="125"/>
        <v>0</v>
      </c>
      <c r="V996" s="85">
        <f t="shared" si="125"/>
        <v>0</v>
      </c>
      <c r="W996" s="85">
        <f t="shared" si="125"/>
        <v>0</v>
      </c>
      <c r="X996" s="85">
        <f t="shared" si="125"/>
        <v>0</v>
      </c>
      <c r="Y996" s="85">
        <f t="shared" si="125"/>
        <v>0</v>
      </c>
      <c r="Z996" s="274">
        <f t="shared" si="125"/>
        <v>0</v>
      </c>
      <c r="AA996" s="85"/>
      <c r="AB996" s="275">
        <f t="shared" si="125"/>
        <v>0</v>
      </c>
      <c r="AC996" s="85"/>
      <c r="AD996" s="275">
        <f t="shared" si="125"/>
        <v>0</v>
      </c>
      <c r="AE996" s="85"/>
      <c r="AF996" s="275">
        <f t="shared" si="125"/>
        <v>0</v>
      </c>
      <c r="AH996" s="276"/>
    </row>
    <row r="997" spans="4:34" outlineLevel="1">
      <c r="D997" s="83" t="str">
        <f>'Line Items'!D350</f>
        <v>[Rolling Stock Line 14]</v>
      </c>
      <c r="E997" s="84"/>
      <c r="F997" s="150" t="str">
        <f t="shared" si="122"/>
        <v>£000</v>
      </c>
      <c r="G997" s="85">
        <f t="shared" ref="G997:AF1008" si="126">SUM(G812,G849,G886,G923,G960)</f>
        <v>0</v>
      </c>
      <c r="H997" s="85">
        <f t="shared" si="126"/>
        <v>0</v>
      </c>
      <c r="I997" s="85">
        <f t="shared" si="126"/>
        <v>0</v>
      </c>
      <c r="J997" s="85">
        <f t="shared" si="126"/>
        <v>0</v>
      </c>
      <c r="K997" s="85">
        <f t="shared" si="126"/>
        <v>0</v>
      </c>
      <c r="L997" s="85">
        <f t="shared" si="126"/>
        <v>0</v>
      </c>
      <c r="M997" s="85">
        <f t="shared" si="126"/>
        <v>0</v>
      </c>
      <c r="N997" s="85">
        <f t="shared" si="126"/>
        <v>0</v>
      </c>
      <c r="O997" s="85">
        <f t="shared" si="126"/>
        <v>0</v>
      </c>
      <c r="P997" s="85">
        <f t="shared" si="126"/>
        <v>0</v>
      </c>
      <c r="Q997" s="85">
        <f t="shared" si="126"/>
        <v>0</v>
      </c>
      <c r="R997" s="85">
        <f t="shared" si="126"/>
        <v>0</v>
      </c>
      <c r="S997" s="85">
        <f t="shared" si="126"/>
        <v>0</v>
      </c>
      <c r="T997" s="85">
        <f t="shared" si="126"/>
        <v>0</v>
      </c>
      <c r="U997" s="85">
        <f t="shared" si="126"/>
        <v>0</v>
      </c>
      <c r="V997" s="85">
        <f t="shared" si="126"/>
        <v>0</v>
      </c>
      <c r="W997" s="85">
        <f t="shared" si="126"/>
        <v>0</v>
      </c>
      <c r="X997" s="85">
        <f t="shared" si="126"/>
        <v>0</v>
      </c>
      <c r="Y997" s="85">
        <f t="shared" si="126"/>
        <v>0</v>
      </c>
      <c r="Z997" s="274">
        <f t="shared" si="126"/>
        <v>0</v>
      </c>
      <c r="AA997" s="85"/>
      <c r="AB997" s="275">
        <f t="shared" si="126"/>
        <v>0</v>
      </c>
      <c r="AC997" s="85"/>
      <c r="AD997" s="275">
        <f t="shared" si="126"/>
        <v>0</v>
      </c>
      <c r="AE997" s="85"/>
      <c r="AF997" s="275">
        <f t="shared" si="126"/>
        <v>0</v>
      </c>
      <c r="AH997" s="276"/>
    </row>
    <row r="998" spans="4:34" outlineLevel="1">
      <c r="D998" s="83" t="str">
        <f>'Line Items'!D351</f>
        <v>[Rolling Stock Line 15]</v>
      </c>
      <c r="E998" s="84"/>
      <c r="F998" s="150" t="str">
        <f t="shared" si="122"/>
        <v>£000</v>
      </c>
      <c r="G998" s="85">
        <f t="shared" si="126"/>
        <v>0</v>
      </c>
      <c r="H998" s="85">
        <f t="shared" si="126"/>
        <v>0</v>
      </c>
      <c r="I998" s="85">
        <f t="shared" si="126"/>
        <v>0</v>
      </c>
      <c r="J998" s="85">
        <f t="shared" si="126"/>
        <v>0</v>
      </c>
      <c r="K998" s="85">
        <f t="shared" si="126"/>
        <v>0</v>
      </c>
      <c r="L998" s="85">
        <f t="shared" si="126"/>
        <v>0</v>
      </c>
      <c r="M998" s="85">
        <f t="shared" si="126"/>
        <v>0</v>
      </c>
      <c r="N998" s="85">
        <f t="shared" si="126"/>
        <v>0</v>
      </c>
      <c r="O998" s="85">
        <f t="shared" si="126"/>
        <v>0</v>
      </c>
      <c r="P998" s="85">
        <f t="shared" si="126"/>
        <v>0</v>
      </c>
      <c r="Q998" s="85">
        <f t="shared" si="126"/>
        <v>0</v>
      </c>
      <c r="R998" s="85">
        <f t="shared" si="126"/>
        <v>0</v>
      </c>
      <c r="S998" s="85">
        <f t="shared" si="126"/>
        <v>0</v>
      </c>
      <c r="T998" s="85">
        <f t="shared" si="126"/>
        <v>0</v>
      </c>
      <c r="U998" s="85">
        <f t="shared" si="126"/>
        <v>0</v>
      </c>
      <c r="V998" s="85">
        <f t="shared" si="126"/>
        <v>0</v>
      </c>
      <c r="W998" s="85">
        <f t="shared" si="126"/>
        <v>0</v>
      </c>
      <c r="X998" s="85">
        <f t="shared" si="126"/>
        <v>0</v>
      </c>
      <c r="Y998" s="85">
        <f t="shared" si="126"/>
        <v>0</v>
      </c>
      <c r="Z998" s="274">
        <f t="shared" si="126"/>
        <v>0</v>
      </c>
      <c r="AA998" s="85"/>
      <c r="AB998" s="275">
        <f t="shared" si="126"/>
        <v>0</v>
      </c>
      <c r="AC998" s="85"/>
      <c r="AD998" s="275">
        <f t="shared" si="126"/>
        <v>0</v>
      </c>
      <c r="AE998" s="85"/>
      <c r="AF998" s="275">
        <f t="shared" si="126"/>
        <v>0</v>
      </c>
      <c r="AH998" s="276"/>
    </row>
    <row r="999" spans="4:34" outlineLevel="1">
      <c r="D999" s="83" t="str">
        <f>'Line Items'!D352</f>
        <v>[Rolling Stock Line 16]</v>
      </c>
      <c r="E999" s="84"/>
      <c r="F999" s="150" t="str">
        <f t="shared" si="122"/>
        <v>£000</v>
      </c>
      <c r="G999" s="85">
        <f t="shared" si="126"/>
        <v>0</v>
      </c>
      <c r="H999" s="85">
        <f t="shared" si="126"/>
        <v>0</v>
      </c>
      <c r="I999" s="85">
        <f t="shared" si="126"/>
        <v>0</v>
      </c>
      <c r="J999" s="85">
        <f t="shared" si="126"/>
        <v>0</v>
      </c>
      <c r="K999" s="85">
        <f t="shared" si="126"/>
        <v>0</v>
      </c>
      <c r="L999" s="85">
        <f t="shared" si="126"/>
        <v>0</v>
      </c>
      <c r="M999" s="85">
        <f t="shared" si="126"/>
        <v>0</v>
      </c>
      <c r="N999" s="85">
        <f t="shared" si="126"/>
        <v>0</v>
      </c>
      <c r="O999" s="85">
        <f t="shared" si="126"/>
        <v>0</v>
      </c>
      <c r="P999" s="85">
        <f t="shared" si="126"/>
        <v>0</v>
      </c>
      <c r="Q999" s="85">
        <f t="shared" si="126"/>
        <v>0</v>
      </c>
      <c r="R999" s="85">
        <f t="shared" si="126"/>
        <v>0</v>
      </c>
      <c r="S999" s="85">
        <f t="shared" si="126"/>
        <v>0</v>
      </c>
      <c r="T999" s="85">
        <f t="shared" si="126"/>
        <v>0</v>
      </c>
      <c r="U999" s="85">
        <f t="shared" si="126"/>
        <v>0</v>
      </c>
      <c r="V999" s="85">
        <f t="shared" si="126"/>
        <v>0</v>
      </c>
      <c r="W999" s="85">
        <f t="shared" si="126"/>
        <v>0</v>
      </c>
      <c r="X999" s="85">
        <f t="shared" si="126"/>
        <v>0</v>
      </c>
      <c r="Y999" s="85">
        <f t="shared" si="126"/>
        <v>0</v>
      </c>
      <c r="Z999" s="274">
        <f t="shared" si="126"/>
        <v>0</v>
      </c>
      <c r="AA999" s="85"/>
      <c r="AB999" s="275">
        <f t="shared" si="126"/>
        <v>0</v>
      </c>
      <c r="AC999" s="85"/>
      <c r="AD999" s="275">
        <f t="shared" si="126"/>
        <v>0</v>
      </c>
      <c r="AE999" s="85"/>
      <c r="AF999" s="275">
        <f t="shared" si="126"/>
        <v>0</v>
      </c>
      <c r="AH999" s="276"/>
    </row>
    <row r="1000" spans="4:34" outlineLevel="1">
      <c r="D1000" s="83" t="str">
        <f>'Line Items'!D353</f>
        <v>[Rolling Stock Line 17]</v>
      </c>
      <c r="E1000" s="84"/>
      <c r="F1000" s="150" t="str">
        <f t="shared" si="122"/>
        <v>£000</v>
      </c>
      <c r="G1000" s="85">
        <f t="shared" si="126"/>
        <v>0</v>
      </c>
      <c r="H1000" s="85">
        <f t="shared" si="126"/>
        <v>0</v>
      </c>
      <c r="I1000" s="85">
        <f t="shared" si="126"/>
        <v>0</v>
      </c>
      <c r="J1000" s="85">
        <f t="shared" si="126"/>
        <v>0</v>
      </c>
      <c r="K1000" s="85">
        <f t="shared" si="126"/>
        <v>0</v>
      </c>
      <c r="L1000" s="85">
        <f t="shared" si="126"/>
        <v>0</v>
      </c>
      <c r="M1000" s="85">
        <f t="shared" si="126"/>
        <v>0</v>
      </c>
      <c r="N1000" s="85">
        <f t="shared" si="126"/>
        <v>0</v>
      </c>
      <c r="O1000" s="85">
        <f t="shared" si="126"/>
        <v>0</v>
      </c>
      <c r="P1000" s="85">
        <f t="shared" si="126"/>
        <v>0</v>
      </c>
      <c r="Q1000" s="85">
        <f t="shared" si="126"/>
        <v>0</v>
      </c>
      <c r="R1000" s="85">
        <f t="shared" si="126"/>
        <v>0</v>
      </c>
      <c r="S1000" s="85">
        <f t="shared" si="126"/>
        <v>0</v>
      </c>
      <c r="T1000" s="85">
        <f t="shared" si="126"/>
        <v>0</v>
      </c>
      <c r="U1000" s="85">
        <f t="shared" si="126"/>
        <v>0</v>
      </c>
      <c r="V1000" s="85">
        <f t="shared" si="126"/>
        <v>0</v>
      </c>
      <c r="W1000" s="85">
        <f t="shared" si="126"/>
        <v>0</v>
      </c>
      <c r="X1000" s="85">
        <f t="shared" si="126"/>
        <v>0</v>
      </c>
      <c r="Y1000" s="85">
        <f t="shared" si="126"/>
        <v>0</v>
      </c>
      <c r="Z1000" s="274">
        <f t="shared" si="126"/>
        <v>0</v>
      </c>
      <c r="AA1000" s="85"/>
      <c r="AB1000" s="275">
        <f t="shared" si="126"/>
        <v>0</v>
      </c>
      <c r="AC1000" s="85"/>
      <c r="AD1000" s="275">
        <f t="shared" si="126"/>
        <v>0</v>
      </c>
      <c r="AE1000" s="85"/>
      <c r="AF1000" s="275">
        <f t="shared" si="126"/>
        <v>0</v>
      </c>
      <c r="AH1000" s="276"/>
    </row>
    <row r="1001" spans="4:34" outlineLevel="1">
      <c r="D1001" s="83" t="str">
        <f>'Line Items'!D354</f>
        <v>[Rolling Stock Line 18]</v>
      </c>
      <c r="E1001" s="84"/>
      <c r="F1001" s="150" t="str">
        <f t="shared" si="122"/>
        <v>£000</v>
      </c>
      <c r="G1001" s="85">
        <f t="shared" si="126"/>
        <v>0</v>
      </c>
      <c r="H1001" s="85">
        <f t="shared" si="126"/>
        <v>0</v>
      </c>
      <c r="I1001" s="85">
        <f t="shared" si="126"/>
        <v>0</v>
      </c>
      <c r="J1001" s="85">
        <f t="shared" si="126"/>
        <v>0</v>
      </c>
      <c r="K1001" s="85">
        <f t="shared" si="126"/>
        <v>0</v>
      </c>
      <c r="L1001" s="85">
        <f t="shared" si="126"/>
        <v>0</v>
      </c>
      <c r="M1001" s="85">
        <f t="shared" si="126"/>
        <v>0</v>
      </c>
      <c r="N1001" s="85">
        <f t="shared" si="126"/>
        <v>0</v>
      </c>
      <c r="O1001" s="85">
        <f t="shared" si="126"/>
        <v>0</v>
      </c>
      <c r="P1001" s="85">
        <f t="shared" si="126"/>
        <v>0</v>
      </c>
      <c r="Q1001" s="85">
        <f t="shared" si="126"/>
        <v>0</v>
      </c>
      <c r="R1001" s="85">
        <f t="shared" si="126"/>
        <v>0</v>
      </c>
      <c r="S1001" s="85">
        <f t="shared" si="126"/>
        <v>0</v>
      </c>
      <c r="T1001" s="85">
        <f t="shared" si="126"/>
        <v>0</v>
      </c>
      <c r="U1001" s="85">
        <f t="shared" si="126"/>
        <v>0</v>
      </c>
      <c r="V1001" s="85">
        <f t="shared" si="126"/>
        <v>0</v>
      </c>
      <c r="W1001" s="85">
        <f t="shared" si="126"/>
        <v>0</v>
      </c>
      <c r="X1001" s="85">
        <f t="shared" si="126"/>
        <v>0</v>
      </c>
      <c r="Y1001" s="85">
        <f t="shared" si="126"/>
        <v>0</v>
      </c>
      <c r="Z1001" s="274">
        <f t="shared" si="126"/>
        <v>0</v>
      </c>
      <c r="AA1001" s="85"/>
      <c r="AB1001" s="275">
        <f t="shared" si="126"/>
        <v>0</v>
      </c>
      <c r="AC1001" s="85"/>
      <c r="AD1001" s="275">
        <f t="shared" si="126"/>
        <v>0</v>
      </c>
      <c r="AE1001" s="85"/>
      <c r="AF1001" s="275">
        <f t="shared" si="126"/>
        <v>0</v>
      </c>
      <c r="AH1001" s="276"/>
    </row>
    <row r="1002" spans="4:34" outlineLevel="1">
      <c r="D1002" s="83" t="str">
        <f>'Line Items'!D355</f>
        <v>[Rolling Stock Line 19]</v>
      </c>
      <c r="E1002" s="84"/>
      <c r="F1002" s="150" t="str">
        <f t="shared" si="122"/>
        <v>£000</v>
      </c>
      <c r="G1002" s="85">
        <f t="shared" si="126"/>
        <v>0</v>
      </c>
      <c r="H1002" s="85">
        <f t="shared" si="126"/>
        <v>0</v>
      </c>
      <c r="I1002" s="85">
        <f t="shared" si="126"/>
        <v>0</v>
      </c>
      <c r="J1002" s="85">
        <f t="shared" si="126"/>
        <v>0</v>
      </c>
      <c r="K1002" s="85">
        <f t="shared" si="126"/>
        <v>0</v>
      </c>
      <c r="L1002" s="85">
        <f t="shared" si="126"/>
        <v>0</v>
      </c>
      <c r="M1002" s="85">
        <f t="shared" si="126"/>
        <v>0</v>
      </c>
      <c r="N1002" s="85">
        <f t="shared" si="126"/>
        <v>0</v>
      </c>
      <c r="O1002" s="85">
        <f t="shared" si="126"/>
        <v>0</v>
      </c>
      <c r="P1002" s="85">
        <f t="shared" si="126"/>
        <v>0</v>
      </c>
      <c r="Q1002" s="85">
        <f t="shared" si="126"/>
        <v>0</v>
      </c>
      <c r="R1002" s="85">
        <f t="shared" si="126"/>
        <v>0</v>
      </c>
      <c r="S1002" s="85">
        <f t="shared" si="126"/>
        <v>0</v>
      </c>
      <c r="T1002" s="85">
        <f t="shared" si="126"/>
        <v>0</v>
      </c>
      <c r="U1002" s="85">
        <f t="shared" si="126"/>
        <v>0</v>
      </c>
      <c r="V1002" s="85">
        <f t="shared" si="126"/>
        <v>0</v>
      </c>
      <c r="W1002" s="85">
        <f t="shared" si="126"/>
        <v>0</v>
      </c>
      <c r="X1002" s="85">
        <f t="shared" si="126"/>
        <v>0</v>
      </c>
      <c r="Y1002" s="85">
        <f t="shared" si="126"/>
        <v>0</v>
      </c>
      <c r="Z1002" s="274">
        <f t="shared" si="126"/>
        <v>0</v>
      </c>
      <c r="AA1002" s="85"/>
      <c r="AB1002" s="275">
        <f t="shared" si="126"/>
        <v>0</v>
      </c>
      <c r="AC1002" s="85"/>
      <c r="AD1002" s="275">
        <f t="shared" si="126"/>
        <v>0</v>
      </c>
      <c r="AE1002" s="85"/>
      <c r="AF1002" s="275">
        <f t="shared" si="126"/>
        <v>0</v>
      </c>
      <c r="AH1002" s="276"/>
    </row>
    <row r="1003" spans="4:34" outlineLevel="1">
      <c r="D1003" s="83" t="str">
        <f>'Line Items'!D356</f>
        <v>[Rolling Stock Line 20]</v>
      </c>
      <c r="E1003" s="84"/>
      <c r="F1003" s="150" t="str">
        <f t="shared" si="122"/>
        <v>£000</v>
      </c>
      <c r="G1003" s="85">
        <f t="shared" si="126"/>
        <v>0</v>
      </c>
      <c r="H1003" s="85">
        <f t="shared" si="126"/>
        <v>0</v>
      </c>
      <c r="I1003" s="85">
        <f t="shared" si="126"/>
        <v>0</v>
      </c>
      <c r="J1003" s="85">
        <f t="shared" si="126"/>
        <v>0</v>
      </c>
      <c r="K1003" s="85">
        <f t="shared" si="126"/>
        <v>0</v>
      </c>
      <c r="L1003" s="85">
        <f t="shared" si="126"/>
        <v>0</v>
      </c>
      <c r="M1003" s="85">
        <f t="shared" si="126"/>
        <v>0</v>
      </c>
      <c r="N1003" s="85">
        <f t="shared" si="126"/>
        <v>0</v>
      </c>
      <c r="O1003" s="85">
        <f t="shared" si="126"/>
        <v>0</v>
      </c>
      <c r="P1003" s="85">
        <f t="shared" si="126"/>
        <v>0</v>
      </c>
      <c r="Q1003" s="85">
        <f t="shared" si="126"/>
        <v>0</v>
      </c>
      <c r="R1003" s="85">
        <f t="shared" si="126"/>
        <v>0</v>
      </c>
      <c r="S1003" s="85">
        <f t="shared" si="126"/>
        <v>0</v>
      </c>
      <c r="T1003" s="85">
        <f t="shared" si="126"/>
        <v>0</v>
      </c>
      <c r="U1003" s="85">
        <f t="shared" si="126"/>
        <v>0</v>
      </c>
      <c r="V1003" s="85">
        <f t="shared" si="126"/>
        <v>0</v>
      </c>
      <c r="W1003" s="85">
        <f t="shared" si="126"/>
        <v>0</v>
      </c>
      <c r="X1003" s="85">
        <f t="shared" si="126"/>
        <v>0</v>
      </c>
      <c r="Y1003" s="85">
        <f t="shared" si="126"/>
        <v>0</v>
      </c>
      <c r="Z1003" s="274">
        <f t="shared" si="126"/>
        <v>0</v>
      </c>
      <c r="AA1003" s="85"/>
      <c r="AB1003" s="275">
        <f t="shared" si="126"/>
        <v>0</v>
      </c>
      <c r="AC1003" s="85"/>
      <c r="AD1003" s="275">
        <f t="shared" si="126"/>
        <v>0</v>
      </c>
      <c r="AE1003" s="85"/>
      <c r="AF1003" s="275">
        <f t="shared" si="126"/>
        <v>0</v>
      </c>
      <c r="AH1003" s="276"/>
    </row>
    <row r="1004" spans="4:34" outlineLevel="1">
      <c r="D1004" s="83" t="str">
        <f>'Line Items'!D357</f>
        <v>[Rolling Stock Line 21]</v>
      </c>
      <c r="E1004" s="84"/>
      <c r="F1004" s="150" t="str">
        <f t="shared" si="122"/>
        <v>£000</v>
      </c>
      <c r="G1004" s="85">
        <f t="shared" si="126"/>
        <v>0</v>
      </c>
      <c r="H1004" s="85">
        <f t="shared" si="126"/>
        <v>0</v>
      </c>
      <c r="I1004" s="85">
        <f t="shared" si="126"/>
        <v>0</v>
      </c>
      <c r="J1004" s="85">
        <f t="shared" si="126"/>
        <v>0</v>
      </c>
      <c r="K1004" s="85">
        <f t="shared" si="126"/>
        <v>0</v>
      </c>
      <c r="L1004" s="85">
        <f t="shared" si="126"/>
        <v>0</v>
      </c>
      <c r="M1004" s="85">
        <f t="shared" si="126"/>
        <v>0</v>
      </c>
      <c r="N1004" s="85">
        <f t="shared" si="126"/>
        <v>0</v>
      </c>
      <c r="O1004" s="85">
        <f t="shared" si="126"/>
        <v>0</v>
      </c>
      <c r="P1004" s="85">
        <f t="shared" si="126"/>
        <v>0</v>
      </c>
      <c r="Q1004" s="85">
        <f t="shared" si="126"/>
        <v>0</v>
      </c>
      <c r="R1004" s="85">
        <f t="shared" si="126"/>
        <v>0</v>
      </c>
      <c r="S1004" s="85">
        <f t="shared" si="126"/>
        <v>0</v>
      </c>
      <c r="T1004" s="85">
        <f t="shared" si="126"/>
        <v>0</v>
      </c>
      <c r="U1004" s="85">
        <f t="shared" si="126"/>
        <v>0</v>
      </c>
      <c r="V1004" s="85">
        <f t="shared" si="126"/>
        <v>0</v>
      </c>
      <c r="W1004" s="85">
        <f t="shared" si="126"/>
        <v>0</v>
      </c>
      <c r="X1004" s="85">
        <f t="shared" si="126"/>
        <v>0</v>
      </c>
      <c r="Y1004" s="85">
        <f t="shared" si="126"/>
        <v>0</v>
      </c>
      <c r="Z1004" s="274">
        <f t="shared" si="126"/>
        <v>0</v>
      </c>
      <c r="AA1004" s="85"/>
      <c r="AB1004" s="275">
        <f t="shared" si="126"/>
        <v>0</v>
      </c>
      <c r="AC1004" s="85"/>
      <c r="AD1004" s="275">
        <f t="shared" si="126"/>
        <v>0</v>
      </c>
      <c r="AE1004" s="85"/>
      <c r="AF1004" s="275">
        <f t="shared" si="126"/>
        <v>0</v>
      </c>
      <c r="AH1004" s="276"/>
    </row>
    <row r="1005" spans="4:34" outlineLevel="1">
      <c r="D1005" s="83" t="str">
        <f>'Line Items'!D358</f>
        <v>[Rolling Stock Line 22]</v>
      </c>
      <c r="E1005" s="84"/>
      <c r="F1005" s="150" t="str">
        <f t="shared" si="122"/>
        <v>£000</v>
      </c>
      <c r="G1005" s="85">
        <f t="shared" si="126"/>
        <v>0</v>
      </c>
      <c r="H1005" s="85">
        <f t="shared" si="126"/>
        <v>0</v>
      </c>
      <c r="I1005" s="85">
        <f t="shared" si="126"/>
        <v>0</v>
      </c>
      <c r="J1005" s="85">
        <f t="shared" si="126"/>
        <v>0</v>
      </c>
      <c r="K1005" s="85">
        <f t="shared" si="126"/>
        <v>0</v>
      </c>
      <c r="L1005" s="85">
        <f t="shared" si="126"/>
        <v>0</v>
      </c>
      <c r="M1005" s="85">
        <f t="shared" si="126"/>
        <v>0</v>
      </c>
      <c r="N1005" s="85">
        <f t="shared" si="126"/>
        <v>0</v>
      </c>
      <c r="O1005" s="85">
        <f t="shared" si="126"/>
        <v>0</v>
      </c>
      <c r="P1005" s="85">
        <f t="shared" si="126"/>
        <v>0</v>
      </c>
      <c r="Q1005" s="85">
        <f t="shared" si="126"/>
        <v>0</v>
      </c>
      <c r="R1005" s="85">
        <f t="shared" si="126"/>
        <v>0</v>
      </c>
      <c r="S1005" s="85">
        <f t="shared" si="126"/>
        <v>0</v>
      </c>
      <c r="T1005" s="85">
        <f t="shared" si="126"/>
        <v>0</v>
      </c>
      <c r="U1005" s="85">
        <f t="shared" si="126"/>
        <v>0</v>
      </c>
      <c r="V1005" s="85">
        <f t="shared" si="126"/>
        <v>0</v>
      </c>
      <c r="W1005" s="85">
        <f t="shared" si="126"/>
        <v>0</v>
      </c>
      <c r="X1005" s="85">
        <f t="shared" si="126"/>
        <v>0</v>
      </c>
      <c r="Y1005" s="85">
        <f t="shared" si="126"/>
        <v>0</v>
      </c>
      <c r="Z1005" s="274">
        <f t="shared" si="126"/>
        <v>0</v>
      </c>
      <c r="AA1005" s="85"/>
      <c r="AB1005" s="275">
        <f t="shared" si="126"/>
        <v>0</v>
      </c>
      <c r="AC1005" s="85"/>
      <c r="AD1005" s="275">
        <f t="shared" si="126"/>
        <v>0</v>
      </c>
      <c r="AE1005" s="85"/>
      <c r="AF1005" s="275">
        <f t="shared" si="126"/>
        <v>0</v>
      </c>
      <c r="AH1005" s="276"/>
    </row>
    <row r="1006" spans="4:34" outlineLevel="1">
      <c r="D1006" s="83" t="str">
        <f>'Line Items'!D359</f>
        <v>[Rolling Stock Line 23]</v>
      </c>
      <c r="E1006" s="84"/>
      <c r="F1006" s="150" t="str">
        <f t="shared" si="122"/>
        <v>£000</v>
      </c>
      <c r="G1006" s="85">
        <f t="shared" si="126"/>
        <v>0</v>
      </c>
      <c r="H1006" s="85">
        <f t="shared" si="126"/>
        <v>0</v>
      </c>
      <c r="I1006" s="85">
        <f t="shared" si="126"/>
        <v>0</v>
      </c>
      <c r="J1006" s="85">
        <f t="shared" si="126"/>
        <v>0</v>
      </c>
      <c r="K1006" s="85">
        <f t="shared" si="126"/>
        <v>0</v>
      </c>
      <c r="L1006" s="85">
        <f t="shared" si="126"/>
        <v>0</v>
      </c>
      <c r="M1006" s="85">
        <f t="shared" si="126"/>
        <v>0</v>
      </c>
      <c r="N1006" s="85">
        <f t="shared" si="126"/>
        <v>0</v>
      </c>
      <c r="O1006" s="85">
        <f t="shared" si="126"/>
        <v>0</v>
      </c>
      <c r="P1006" s="85">
        <f t="shared" si="126"/>
        <v>0</v>
      </c>
      <c r="Q1006" s="85">
        <f t="shared" si="126"/>
        <v>0</v>
      </c>
      <c r="R1006" s="85">
        <f t="shared" si="126"/>
        <v>0</v>
      </c>
      <c r="S1006" s="85">
        <f t="shared" si="126"/>
        <v>0</v>
      </c>
      <c r="T1006" s="85">
        <f t="shared" si="126"/>
        <v>0</v>
      </c>
      <c r="U1006" s="85">
        <f t="shared" si="126"/>
        <v>0</v>
      </c>
      <c r="V1006" s="85">
        <f t="shared" si="126"/>
        <v>0</v>
      </c>
      <c r="W1006" s="85">
        <f t="shared" si="126"/>
        <v>0</v>
      </c>
      <c r="X1006" s="85">
        <f t="shared" si="126"/>
        <v>0</v>
      </c>
      <c r="Y1006" s="85">
        <f t="shared" si="126"/>
        <v>0</v>
      </c>
      <c r="Z1006" s="274">
        <f t="shared" si="126"/>
        <v>0</v>
      </c>
      <c r="AA1006" s="85"/>
      <c r="AB1006" s="275">
        <f t="shared" si="126"/>
        <v>0</v>
      </c>
      <c r="AC1006" s="85"/>
      <c r="AD1006" s="275">
        <f t="shared" si="126"/>
        <v>0</v>
      </c>
      <c r="AE1006" s="85"/>
      <c r="AF1006" s="275">
        <f t="shared" si="126"/>
        <v>0</v>
      </c>
      <c r="AH1006" s="276"/>
    </row>
    <row r="1007" spans="4:34" outlineLevel="1">
      <c r="D1007" s="83" t="str">
        <f>'Line Items'!D360</f>
        <v>[Rolling Stock Line 24]</v>
      </c>
      <c r="E1007" s="84"/>
      <c r="F1007" s="150" t="str">
        <f t="shared" si="122"/>
        <v>£000</v>
      </c>
      <c r="G1007" s="85">
        <f t="shared" si="126"/>
        <v>0</v>
      </c>
      <c r="H1007" s="85">
        <f t="shared" si="126"/>
        <v>0</v>
      </c>
      <c r="I1007" s="85">
        <f t="shared" si="126"/>
        <v>0</v>
      </c>
      <c r="J1007" s="85">
        <f t="shared" si="126"/>
        <v>0</v>
      </c>
      <c r="K1007" s="85">
        <f t="shared" si="126"/>
        <v>0</v>
      </c>
      <c r="L1007" s="85">
        <f t="shared" si="126"/>
        <v>0</v>
      </c>
      <c r="M1007" s="85">
        <f t="shared" si="126"/>
        <v>0</v>
      </c>
      <c r="N1007" s="85">
        <f t="shared" si="126"/>
        <v>0</v>
      </c>
      <c r="O1007" s="85">
        <f t="shared" si="126"/>
        <v>0</v>
      </c>
      <c r="P1007" s="85">
        <f t="shared" si="126"/>
        <v>0</v>
      </c>
      <c r="Q1007" s="85">
        <f t="shared" si="126"/>
        <v>0</v>
      </c>
      <c r="R1007" s="85">
        <f t="shared" si="126"/>
        <v>0</v>
      </c>
      <c r="S1007" s="85">
        <f t="shared" si="126"/>
        <v>0</v>
      </c>
      <c r="T1007" s="85">
        <f t="shared" si="126"/>
        <v>0</v>
      </c>
      <c r="U1007" s="85">
        <f t="shared" si="126"/>
        <v>0</v>
      </c>
      <c r="V1007" s="85">
        <f t="shared" si="126"/>
        <v>0</v>
      </c>
      <c r="W1007" s="85">
        <f t="shared" si="126"/>
        <v>0</v>
      </c>
      <c r="X1007" s="85">
        <f t="shared" si="126"/>
        <v>0</v>
      </c>
      <c r="Y1007" s="85">
        <f t="shared" si="126"/>
        <v>0</v>
      </c>
      <c r="Z1007" s="274">
        <f t="shared" si="126"/>
        <v>0</v>
      </c>
      <c r="AA1007" s="85"/>
      <c r="AB1007" s="275">
        <f t="shared" si="126"/>
        <v>0</v>
      </c>
      <c r="AC1007" s="85"/>
      <c r="AD1007" s="275">
        <f t="shared" si="126"/>
        <v>0</v>
      </c>
      <c r="AE1007" s="85"/>
      <c r="AF1007" s="275">
        <f t="shared" si="126"/>
        <v>0</v>
      </c>
      <c r="AH1007" s="276"/>
    </row>
    <row r="1008" spans="4:34" outlineLevel="1">
      <c r="D1008" s="83" t="str">
        <f>'Line Items'!D361</f>
        <v>[Rolling Stock Line 25]</v>
      </c>
      <c r="E1008" s="84"/>
      <c r="F1008" s="150" t="str">
        <f t="shared" si="122"/>
        <v>£000</v>
      </c>
      <c r="G1008" s="85">
        <f t="shared" si="126"/>
        <v>0</v>
      </c>
      <c r="H1008" s="85">
        <f t="shared" si="126"/>
        <v>0</v>
      </c>
      <c r="I1008" s="85">
        <f t="shared" ref="I1008:AF1008" si="127">SUM(I823,I860,I897,I934,I971)</f>
        <v>0</v>
      </c>
      <c r="J1008" s="85">
        <f t="shared" si="127"/>
        <v>0</v>
      </c>
      <c r="K1008" s="85">
        <f t="shared" si="127"/>
        <v>0</v>
      </c>
      <c r="L1008" s="85">
        <f t="shared" si="127"/>
        <v>0</v>
      </c>
      <c r="M1008" s="85">
        <f t="shared" si="127"/>
        <v>0</v>
      </c>
      <c r="N1008" s="85">
        <f t="shared" si="127"/>
        <v>0</v>
      </c>
      <c r="O1008" s="85">
        <f t="shared" si="127"/>
        <v>0</v>
      </c>
      <c r="P1008" s="85">
        <f t="shared" si="127"/>
        <v>0</v>
      </c>
      <c r="Q1008" s="85">
        <f t="shared" si="127"/>
        <v>0</v>
      </c>
      <c r="R1008" s="85">
        <f t="shared" si="127"/>
        <v>0</v>
      </c>
      <c r="S1008" s="85">
        <f t="shared" si="127"/>
        <v>0</v>
      </c>
      <c r="T1008" s="85">
        <f t="shared" si="127"/>
        <v>0</v>
      </c>
      <c r="U1008" s="85">
        <f t="shared" si="127"/>
        <v>0</v>
      </c>
      <c r="V1008" s="85">
        <f t="shared" si="127"/>
        <v>0</v>
      </c>
      <c r="W1008" s="85">
        <f t="shared" si="127"/>
        <v>0</v>
      </c>
      <c r="X1008" s="85">
        <f t="shared" si="127"/>
        <v>0</v>
      </c>
      <c r="Y1008" s="85">
        <f t="shared" si="127"/>
        <v>0</v>
      </c>
      <c r="Z1008" s="274">
        <f t="shared" si="127"/>
        <v>0</v>
      </c>
      <c r="AA1008" s="85"/>
      <c r="AB1008" s="275">
        <f t="shared" si="127"/>
        <v>0</v>
      </c>
      <c r="AC1008" s="85"/>
      <c r="AD1008" s="275">
        <f t="shared" si="127"/>
        <v>0</v>
      </c>
      <c r="AE1008" s="85"/>
      <c r="AF1008" s="275">
        <f t="shared" si="127"/>
        <v>0</v>
      </c>
      <c r="AH1008" s="276"/>
    </row>
    <row r="1009" spans="2:34" outlineLevel="1">
      <c r="D1009" s="83" t="str">
        <f>'Line Items'!D362</f>
        <v>[Rolling Stock Line 26]</v>
      </c>
      <c r="E1009" s="84"/>
      <c r="F1009" s="150" t="str">
        <f t="shared" si="122"/>
        <v>£000</v>
      </c>
      <c r="G1009" s="85">
        <f t="shared" ref="G1009:AF1015" si="128">SUM(G824,G861,G898,G935,G972)</f>
        <v>0</v>
      </c>
      <c r="H1009" s="85">
        <f t="shared" si="128"/>
        <v>0</v>
      </c>
      <c r="I1009" s="85">
        <f t="shared" si="128"/>
        <v>0</v>
      </c>
      <c r="J1009" s="85">
        <f t="shared" si="128"/>
        <v>0</v>
      </c>
      <c r="K1009" s="85">
        <f t="shared" si="128"/>
        <v>0</v>
      </c>
      <c r="L1009" s="85">
        <f t="shared" si="128"/>
        <v>0</v>
      </c>
      <c r="M1009" s="85">
        <f t="shared" si="128"/>
        <v>0</v>
      </c>
      <c r="N1009" s="85">
        <f t="shared" si="128"/>
        <v>0</v>
      </c>
      <c r="O1009" s="85">
        <f t="shared" si="128"/>
        <v>0</v>
      </c>
      <c r="P1009" s="85">
        <f t="shared" si="128"/>
        <v>0</v>
      </c>
      <c r="Q1009" s="85">
        <f t="shared" si="128"/>
        <v>0</v>
      </c>
      <c r="R1009" s="85">
        <f t="shared" si="128"/>
        <v>0</v>
      </c>
      <c r="S1009" s="85">
        <f t="shared" si="128"/>
        <v>0</v>
      </c>
      <c r="T1009" s="85">
        <f t="shared" si="128"/>
        <v>0</v>
      </c>
      <c r="U1009" s="85">
        <f t="shared" si="128"/>
        <v>0</v>
      </c>
      <c r="V1009" s="85">
        <f t="shared" si="128"/>
        <v>0</v>
      </c>
      <c r="W1009" s="85">
        <f t="shared" si="128"/>
        <v>0</v>
      </c>
      <c r="X1009" s="85">
        <f t="shared" si="128"/>
        <v>0</v>
      </c>
      <c r="Y1009" s="85">
        <f t="shared" si="128"/>
        <v>0</v>
      </c>
      <c r="Z1009" s="274">
        <f t="shared" si="128"/>
        <v>0</v>
      </c>
      <c r="AA1009" s="85"/>
      <c r="AB1009" s="275">
        <f t="shared" si="128"/>
        <v>0</v>
      </c>
      <c r="AC1009" s="85"/>
      <c r="AD1009" s="275">
        <f t="shared" si="128"/>
        <v>0</v>
      </c>
      <c r="AE1009" s="85"/>
      <c r="AF1009" s="275">
        <f t="shared" si="128"/>
        <v>0</v>
      </c>
      <c r="AH1009" s="276"/>
    </row>
    <row r="1010" spans="2:34" outlineLevel="1">
      <c r="D1010" s="83" t="str">
        <f>'Line Items'!D363</f>
        <v>[Rolling Stock Line 27]</v>
      </c>
      <c r="E1010" s="84"/>
      <c r="F1010" s="150" t="str">
        <f t="shared" si="122"/>
        <v>£000</v>
      </c>
      <c r="G1010" s="85">
        <f t="shared" si="128"/>
        <v>0</v>
      </c>
      <c r="H1010" s="85">
        <f t="shared" si="128"/>
        <v>0</v>
      </c>
      <c r="I1010" s="85">
        <f t="shared" si="128"/>
        <v>0</v>
      </c>
      <c r="J1010" s="85">
        <f t="shared" si="128"/>
        <v>0</v>
      </c>
      <c r="K1010" s="85">
        <f t="shared" si="128"/>
        <v>0</v>
      </c>
      <c r="L1010" s="85">
        <f t="shared" si="128"/>
        <v>0</v>
      </c>
      <c r="M1010" s="85">
        <f t="shared" si="128"/>
        <v>0</v>
      </c>
      <c r="N1010" s="85">
        <f t="shared" si="128"/>
        <v>0</v>
      </c>
      <c r="O1010" s="85">
        <f t="shared" si="128"/>
        <v>0</v>
      </c>
      <c r="P1010" s="85">
        <f t="shared" si="128"/>
        <v>0</v>
      </c>
      <c r="Q1010" s="85">
        <f t="shared" si="128"/>
        <v>0</v>
      </c>
      <c r="R1010" s="85">
        <f t="shared" si="128"/>
        <v>0</v>
      </c>
      <c r="S1010" s="85">
        <f t="shared" si="128"/>
        <v>0</v>
      </c>
      <c r="T1010" s="85">
        <f t="shared" si="128"/>
        <v>0</v>
      </c>
      <c r="U1010" s="85">
        <f t="shared" si="128"/>
        <v>0</v>
      </c>
      <c r="V1010" s="85">
        <f t="shared" si="128"/>
        <v>0</v>
      </c>
      <c r="W1010" s="85">
        <f t="shared" si="128"/>
        <v>0</v>
      </c>
      <c r="X1010" s="85">
        <f t="shared" si="128"/>
        <v>0</v>
      </c>
      <c r="Y1010" s="85">
        <f t="shared" si="128"/>
        <v>0</v>
      </c>
      <c r="Z1010" s="274">
        <f t="shared" si="128"/>
        <v>0</v>
      </c>
      <c r="AA1010" s="85"/>
      <c r="AB1010" s="275">
        <f t="shared" si="128"/>
        <v>0</v>
      </c>
      <c r="AC1010" s="85"/>
      <c r="AD1010" s="275">
        <f t="shared" si="128"/>
        <v>0</v>
      </c>
      <c r="AE1010" s="85"/>
      <c r="AF1010" s="275">
        <f t="shared" si="128"/>
        <v>0</v>
      </c>
      <c r="AH1010" s="276"/>
    </row>
    <row r="1011" spans="2:34" outlineLevel="1">
      <c r="D1011" s="83" t="str">
        <f>'Line Items'!D364</f>
        <v>[Rolling Stock Line 28]</v>
      </c>
      <c r="E1011" s="84"/>
      <c r="F1011" s="150" t="str">
        <f t="shared" si="122"/>
        <v>£000</v>
      </c>
      <c r="G1011" s="85">
        <f t="shared" si="128"/>
        <v>0</v>
      </c>
      <c r="H1011" s="85">
        <f t="shared" si="128"/>
        <v>0</v>
      </c>
      <c r="I1011" s="85">
        <f t="shared" si="128"/>
        <v>0</v>
      </c>
      <c r="J1011" s="85">
        <f t="shared" si="128"/>
        <v>0</v>
      </c>
      <c r="K1011" s="85">
        <f t="shared" si="128"/>
        <v>0</v>
      </c>
      <c r="L1011" s="85">
        <f t="shared" si="128"/>
        <v>0</v>
      </c>
      <c r="M1011" s="85">
        <f t="shared" si="128"/>
        <v>0</v>
      </c>
      <c r="N1011" s="85">
        <f t="shared" si="128"/>
        <v>0</v>
      </c>
      <c r="O1011" s="85">
        <f t="shared" si="128"/>
        <v>0</v>
      </c>
      <c r="P1011" s="85">
        <f t="shared" si="128"/>
        <v>0</v>
      </c>
      <c r="Q1011" s="85">
        <f t="shared" si="128"/>
        <v>0</v>
      </c>
      <c r="R1011" s="85">
        <f t="shared" si="128"/>
        <v>0</v>
      </c>
      <c r="S1011" s="85">
        <f t="shared" si="128"/>
        <v>0</v>
      </c>
      <c r="T1011" s="85">
        <f t="shared" si="128"/>
        <v>0</v>
      </c>
      <c r="U1011" s="85">
        <f t="shared" si="128"/>
        <v>0</v>
      </c>
      <c r="V1011" s="85">
        <f t="shared" si="128"/>
        <v>0</v>
      </c>
      <c r="W1011" s="85">
        <f t="shared" si="128"/>
        <v>0</v>
      </c>
      <c r="X1011" s="85">
        <f t="shared" si="128"/>
        <v>0</v>
      </c>
      <c r="Y1011" s="85">
        <f t="shared" si="128"/>
        <v>0</v>
      </c>
      <c r="Z1011" s="274">
        <f t="shared" si="128"/>
        <v>0</v>
      </c>
      <c r="AA1011" s="85"/>
      <c r="AB1011" s="275">
        <f t="shared" si="128"/>
        <v>0</v>
      </c>
      <c r="AC1011" s="85"/>
      <c r="AD1011" s="275">
        <f t="shared" si="128"/>
        <v>0</v>
      </c>
      <c r="AE1011" s="85"/>
      <c r="AF1011" s="275">
        <f t="shared" si="128"/>
        <v>0</v>
      </c>
      <c r="AH1011" s="276"/>
    </row>
    <row r="1012" spans="2:34" outlineLevel="1">
      <c r="D1012" s="83" t="str">
        <f>'Line Items'!D365</f>
        <v>[Rolling Stock Line 29]</v>
      </c>
      <c r="E1012" s="84"/>
      <c r="F1012" s="150" t="str">
        <f t="shared" si="122"/>
        <v>£000</v>
      </c>
      <c r="G1012" s="85">
        <f t="shared" si="128"/>
        <v>0</v>
      </c>
      <c r="H1012" s="85">
        <f t="shared" si="128"/>
        <v>0</v>
      </c>
      <c r="I1012" s="85">
        <f t="shared" si="128"/>
        <v>0</v>
      </c>
      <c r="J1012" s="85">
        <f t="shared" si="128"/>
        <v>0</v>
      </c>
      <c r="K1012" s="85">
        <f t="shared" si="128"/>
        <v>0</v>
      </c>
      <c r="L1012" s="85">
        <f t="shared" si="128"/>
        <v>0</v>
      </c>
      <c r="M1012" s="85">
        <f t="shared" si="128"/>
        <v>0</v>
      </c>
      <c r="N1012" s="85">
        <f t="shared" si="128"/>
        <v>0</v>
      </c>
      <c r="O1012" s="85">
        <f t="shared" si="128"/>
        <v>0</v>
      </c>
      <c r="P1012" s="85">
        <f t="shared" si="128"/>
        <v>0</v>
      </c>
      <c r="Q1012" s="85">
        <f t="shared" si="128"/>
        <v>0</v>
      </c>
      <c r="R1012" s="85">
        <f t="shared" si="128"/>
        <v>0</v>
      </c>
      <c r="S1012" s="85">
        <f t="shared" si="128"/>
        <v>0</v>
      </c>
      <c r="T1012" s="85">
        <f t="shared" si="128"/>
        <v>0</v>
      </c>
      <c r="U1012" s="85">
        <f t="shared" si="128"/>
        <v>0</v>
      </c>
      <c r="V1012" s="85">
        <f t="shared" si="128"/>
        <v>0</v>
      </c>
      <c r="W1012" s="85">
        <f t="shared" si="128"/>
        <v>0</v>
      </c>
      <c r="X1012" s="85">
        <f t="shared" si="128"/>
        <v>0</v>
      </c>
      <c r="Y1012" s="85">
        <f t="shared" si="128"/>
        <v>0</v>
      </c>
      <c r="Z1012" s="274">
        <f t="shared" si="128"/>
        <v>0</v>
      </c>
      <c r="AA1012" s="85"/>
      <c r="AB1012" s="275">
        <f t="shared" si="128"/>
        <v>0</v>
      </c>
      <c r="AC1012" s="85"/>
      <c r="AD1012" s="275">
        <f t="shared" si="128"/>
        <v>0</v>
      </c>
      <c r="AE1012" s="85"/>
      <c r="AF1012" s="275">
        <f t="shared" si="128"/>
        <v>0</v>
      </c>
      <c r="AH1012" s="276"/>
    </row>
    <row r="1013" spans="2:34" outlineLevel="1">
      <c r="D1013" s="83" t="str">
        <f>'Line Items'!D366</f>
        <v>[Rolling Stock Line 30]</v>
      </c>
      <c r="E1013" s="84"/>
      <c r="F1013" s="150" t="str">
        <f t="shared" si="122"/>
        <v>£000</v>
      </c>
      <c r="G1013" s="85">
        <f t="shared" si="128"/>
        <v>0</v>
      </c>
      <c r="H1013" s="85">
        <f t="shared" si="128"/>
        <v>0</v>
      </c>
      <c r="I1013" s="85">
        <f t="shared" si="128"/>
        <v>0</v>
      </c>
      <c r="J1013" s="85">
        <f t="shared" si="128"/>
        <v>0</v>
      </c>
      <c r="K1013" s="85">
        <f t="shared" si="128"/>
        <v>0</v>
      </c>
      <c r="L1013" s="85">
        <f t="shared" si="128"/>
        <v>0</v>
      </c>
      <c r="M1013" s="85">
        <f t="shared" si="128"/>
        <v>0</v>
      </c>
      <c r="N1013" s="85">
        <f t="shared" si="128"/>
        <v>0</v>
      </c>
      <c r="O1013" s="85">
        <f t="shared" si="128"/>
        <v>0</v>
      </c>
      <c r="P1013" s="85">
        <f t="shared" si="128"/>
        <v>0</v>
      </c>
      <c r="Q1013" s="85">
        <f t="shared" si="128"/>
        <v>0</v>
      </c>
      <c r="R1013" s="85">
        <f t="shared" si="128"/>
        <v>0</v>
      </c>
      <c r="S1013" s="85">
        <f t="shared" si="128"/>
        <v>0</v>
      </c>
      <c r="T1013" s="85">
        <f t="shared" si="128"/>
        <v>0</v>
      </c>
      <c r="U1013" s="85">
        <f t="shared" si="128"/>
        <v>0</v>
      </c>
      <c r="V1013" s="85">
        <f t="shared" si="128"/>
        <v>0</v>
      </c>
      <c r="W1013" s="85">
        <f t="shared" si="128"/>
        <v>0</v>
      </c>
      <c r="X1013" s="85">
        <f t="shared" si="128"/>
        <v>0</v>
      </c>
      <c r="Y1013" s="85">
        <f t="shared" si="128"/>
        <v>0</v>
      </c>
      <c r="Z1013" s="274">
        <f t="shared" si="128"/>
        <v>0</v>
      </c>
      <c r="AA1013" s="85"/>
      <c r="AB1013" s="275">
        <f t="shared" si="128"/>
        <v>0</v>
      </c>
      <c r="AC1013" s="85"/>
      <c r="AD1013" s="275">
        <f t="shared" si="128"/>
        <v>0</v>
      </c>
      <c r="AE1013" s="85"/>
      <c r="AF1013" s="275">
        <f t="shared" si="128"/>
        <v>0</v>
      </c>
      <c r="AH1013" s="276"/>
    </row>
    <row r="1014" spans="2:34" outlineLevel="1">
      <c r="D1014" s="83" t="str">
        <f>'Line Items'!D367</f>
        <v>[Rolling Stock Line 31]</v>
      </c>
      <c r="E1014" s="84"/>
      <c r="F1014" s="150" t="str">
        <f t="shared" si="122"/>
        <v>£000</v>
      </c>
      <c r="G1014" s="85">
        <f t="shared" si="128"/>
        <v>0</v>
      </c>
      <c r="H1014" s="85">
        <f t="shared" si="128"/>
        <v>0</v>
      </c>
      <c r="I1014" s="85">
        <f t="shared" si="128"/>
        <v>0</v>
      </c>
      <c r="J1014" s="85">
        <f t="shared" si="128"/>
        <v>0</v>
      </c>
      <c r="K1014" s="85">
        <f t="shared" si="128"/>
        <v>0</v>
      </c>
      <c r="L1014" s="85">
        <f t="shared" si="128"/>
        <v>0</v>
      </c>
      <c r="M1014" s="85">
        <f t="shared" si="128"/>
        <v>0</v>
      </c>
      <c r="N1014" s="85">
        <f t="shared" si="128"/>
        <v>0</v>
      </c>
      <c r="O1014" s="85">
        <f t="shared" si="128"/>
        <v>0</v>
      </c>
      <c r="P1014" s="85">
        <f t="shared" si="128"/>
        <v>0</v>
      </c>
      <c r="Q1014" s="85">
        <f t="shared" si="128"/>
        <v>0</v>
      </c>
      <c r="R1014" s="85">
        <f t="shared" si="128"/>
        <v>0</v>
      </c>
      <c r="S1014" s="85">
        <f t="shared" si="128"/>
        <v>0</v>
      </c>
      <c r="T1014" s="85">
        <f t="shared" si="128"/>
        <v>0</v>
      </c>
      <c r="U1014" s="85">
        <f t="shared" si="128"/>
        <v>0</v>
      </c>
      <c r="V1014" s="85">
        <f t="shared" si="128"/>
        <v>0</v>
      </c>
      <c r="W1014" s="85">
        <f t="shared" si="128"/>
        <v>0</v>
      </c>
      <c r="X1014" s="85">
        <f t="shared" si="128"/>
        <v>0</v>
      </c>
      <c r="Y1014" s="85">
        <f t="shared" si="128"/>
        <v>0</v>
      </c>
      <c r="Z1014" s="274">
        <f t="shared" si="128"/>
        <v>0</v>
      </c>
      <c r="AA1014" s="85"/>
      <c r="AB1014" s="275">
        <f t="shared" si="128"/>
        <v>0</v>
      </c>
      <c r="AC1014" s="85"/>
      <c r="AD1014" s="275">
        <f t="shared" si="128"/>
        <v>0</v>
      </c>
      <c r="AE1014" s="85"/>
      <c r="AF1014" s="275">
        <f t="shared" si="128"/>
        <v>0</v>
      </c>
      <c r="AH1014" s="276"/>
    </row>
    <row r="1015" spans="2:34" outlineLevel="1">
      <c r="D1015" s="108" t="str">
        <f>'Line Items'!D368</f>
        <v>[Rolling Stock Line 32]</v>
      </c>
      <c r="E1015" s="110"/>
      <c r="F1015" s="164" t="str">
        <f t="shared" si="122"/>
        <v>£000</v>
      </c>
      <c r="G1015" s="96">
        <f t="shared" si="128"/>
        <v>0</v>
      </c>
      <c r="H1015" s="96">
        <f t="shared" si="128"/>
        <v>0</v>
      </c>
      <c r="I1015" s="96">
        <f t="shared" si="128"/>
        <v>0</v>
      </c>
      <c r="J1015" s="96">
        <f t="shared" si="128"/>
        <v>0</v>
      </c>
      <c r="K1015" s="96">
        <f t="shared" si="128"/>
        <v>0</v>
      </c>
      <c r="L1015" s="96">
        <f t="shared" si="128"/>
        <v>0</v>
      </c>
      <c r="M1015" s="96">
        <f t="shared" si="128"/>
        <v>0</v>
      </c>
      <c r="N1015" s="96">
        <f t="shared" si="128"/>
        <v>0</v>
      </c>
      <c r="O1015" s="96">
        <f t="shared" si="128"/>
        <v>0</v>
      </c>
      <c r="P1015" s="96">
        <f t="shared" si="128"/>
        <v>0</v>
      </c>
      <c r="Q1015" s="96">
        <f t="shared" si="128"/>
        <v>0</v>
      </c>
      <c r="R1015" s="96">
        <f t="shared" si="128"/>
        <v>0</v>
      </c>
      <c r="S1015" s="96">
        <f t="shared" si="128"/>
        <v>0</v>
      </c>
      <c r="T1015" s="96">
        <f t="shared" si="128"/>
        <v>0</v>
      </c>
      <c r="U1015" s="96">
        <f t="shared" si="128"/>
        <v>0</v>
      </c>
      <c r="V1015" s="96">
        <f t="shared" si="128"/>
        <v>0</v>
      </c>
      <c r="W1015" s="96">
        <f t="shared" si="128"/>
        <v>0</v>
      </c>
      <c r="X1015" s="96">
        <f t="shared" si="128"/>
        <v>0</v>
      </c>
      <c r="Y1015" s="96">
        <f t="shared" si="128"/>
        <v>0</v>
      </c>
      <c r="Z1015" s="277">
        <f t="shared" si="128"/>
        <v>0</v>
      </c>
      <c r="AA1015" s="85"/>
      <c r="AB1015" s="278">
        <f t="shared" si="128"/>
        <v>0</v>
      </c>
      <c r="AC1015" s="85"/>
      <c r="AD1015" s="278">
        <f t="shared" si="128"/>
        <v>0</v>
      </c>
      <c r="AE1015" s="85"/>
      <c r="AF1015" s="278">
        <f t="shared" si="128"/>
        <v>0</v>
      </c>
      <c r="AH1015" s="279"/>
    </row>
    <row r="1016" spans="2:34" outlineLevel="1">
      <c r="G1016" s="85"/>
      <c r="H1016" s="85"/>
      <c r="I1016" s="85"/>
      <c r="J1016" s="85"/>
      <c r="K1016" s="85"/>
      <c r="L1016" s="85"/>
      <c r="M1016" s="85"/>
      <c r="N1016" s="85"/>
      <c r="O1016" s="85"/>
      <c r="P1016" s="85"/>
      <c r="Q1016" s="85"/>
      <c r="R1016" s="85"/>
      <c r="S1016" s="85"/>
      <c r="T1016" s="85"/>
      <c r="U1016" s="85"/>
      <c r="V1016" s="85"/>
      <c r="W1016" s="85"/>
      <c r="X1016" s="85"/>
      <c r="Y1016" s="85"/>
      <c r="Z1016" s="85"/>
      <c r="AA1016" s="85"/>
      <c r="AB1016" s="85"/>
      <c r="AC1016" s="85"/>
      <c r="AD1016" s="85"/>
      <c r="AE1016" s="85"/>
      <c r="AF1016" s="85"/>
    </row>
    <row r="1017" spans="2:34" outlineLevel="1">
      <c r="D1017" s="262" t="str">
        <f>B982</f>
        <v>Total Rolling Stock Charges</v>
      </c>
      <c r="E1017" s="263"/>
      <c r="F1017" s="264" t="str">
        <f>F1015</f>
        <v>£000</v>
      </c>
      <c r="G1017" s="265">
        <f t="shared" ref="G1017:Z1017" si="129">SUM(G984:G1015)</f>
        <v>0</v>
      </c>
      <c r="H1017" s="265">
        <f t="shared" si="129"/>
        <v>0</v>
      </c>
      <c r="I1017" s="265">
        <f t="shared" si="129"/>
        <v>0</v>
      </c>
      <c r="J1017" s="265">
        <f t="shared" si="129"/>
        <v>0</v>
      </c>
      <c r="K1017" s="265">
        <f t="shared" si="129"/>
        <v>0</v>
      </c>
      <c r="L1017" s="265">
        <f t="shared" si="129"/>
        <v>0</v>
      </c>
      <c r="M1017" s="265">
        <f t="shared" si="129"/>
        <v>0</v>
      </c>
      <c r="N1017" s="265">
        <f t="shared" si="129"/>
        <v>0</v>
      </c>
      <c r="O1017" s="265">
        <f t="shared" si="129"/>
        <v>0</v>
      </c>
      <c r="P1017" s="265">
        <f t="shared" si="129"/>
        <v>0</v>
      </c>
      <c r="Q1017" s="265">
        <f t="shared" si="129"/>
        <v>0</v>
      </c>
      <c r="R1017" s="265">
        <f t="shared" si="129"/>
        <v>0</v>
      </c>
      <c r="S1017" s="265">
        <f t="shared" si="129"/>
        <v>0</v>
      </c>
      <c r="T1017" s="265">
        <f t="shared" si="129"/>
        <v>0</v>
      </c>
      <c r="U1017" s="265">
        <f t="shared" si="129"/>
        <v>0</v>
      </c>
      <c r="V1017" s="265">
        <f t="shared" si="129"/>
        <v>0</v>
      </c>
      <c r="W1017" s="265">
        <f t="shared" si="129"/>
        <v>0</v>
      </c>
      <c r="X1017" s="265">
        <f t="shared" si="129"/>
        <v>0</v>
      </c>
      <c r="Y1017" s="265">
        <f t="shared" si="129"/>
        <v>0</v>
      </c>
      <c r="Z1017" s="266">
        <f t="shared" si="129"/>
        <v>0</v>
      </c>
      <c r="AA1017" s="85"/>
      <c r="AB1017" s="267">
        <f>SUM(AB984:AB1015)</f>
        <v>0</v>
      </c>
      <c r="AC1017" s="85"/>
      <c r="AD1017" s="267">
        <f>SUM(AD984:AD1015)</f>
        <v>0</v>
      </c>
      <c r="AE1017" s="85"/>
      <c r="AF1017" s="267">
        <f>SUM(AF984:AF1015)</f>
        <v>0</v>
      </c>
      <c r="AH1017" s="268"/>
    </row>
    <row r="1018" spans="2:34" collapsed="1">
      <c r="G1018" s="85"/>
      <c r="H1018" s="85"/>
      <c r="I1018" s="85"/>
      <c r="J1018" s="85"/>
      <c r="K1018" s="85"/>
      <c r="L1018" s="85"/>
      <c r="M1018" s="85"/>
      <c r="N1018" s="85"/>
      <c r="O1018" s="85"/>
      <c r="P1018" s="85"/>
      <c r="Q1018" s="85"/>
      <c r="R1018" s="85"/>
      <c r="S1018" s="85"/>
      <c r="T1018" s="85"/>
      <c r="U1018" s="85"/>
      <c r="V1018" s="85"/>
      <c r="W1018" s="85"/>
      <c r="X1018" s="85"/>
      <c r="Y1018" s="85"/>
      <c r="Z1018" s="85"/>
      <c r="AA1018" s="85"/>
      <c r="AB1018" s="85"/>
      <c r="AC1018" s="85"/>
      <c r="AD1018" s="85"/>
      <c r="AE1018" s="85"/>
      <c r="AF1018" s="85"/>
    </row>
    <row r="1019" spans="2:34">
      <c r="G1019" s="85"/>
      <c r="H1019" s="85"/>
      <c r="I1019" s="85"/>
      <c r="J1019" s="85"/>
      <c r="K1019" s="85"/>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row>
    <row r="1020" spans="2:34" ht="16.5">
      <c r="B1020" s="5" t="s">
        <v>977</v>
      </c>
      <c r="C1020" s="5"/>
      <c r="D1020" s="5"/>
      <c r="E1020" s="5"/>
      <c r="F1020" s="5"/>
      <c r="G1020" s="282"/>
      <c r="H1020" s="282"/>
      <c r="I1020" s="282"/>
      <c r="J1020" s="282"/>
      <c r="K1020" s="282"/>
      <c r="L1020" s="282"/>
      <c r="M1020" s="282"/>
      <c r="N1020" s="282"/>
      <c r="O1020" s="282"/>
      <c r="P1020" s="282"/>
      <c r="Q1020" s="282"/>
      <c r="R1020" s="282"/>
      <c r="S1020" s="282"/>
      <c r="T1020" s="282"/>
      <c r="U1020" s="282"/>
      <c r="V1020" s="282"/>
      <c r="W1020" s="282"/>
      <c r="X1020" s="282"/>
      <c r="Y1020" s="282"/>
      <c r="Z1020" s="282"/>
      <c r="AA1020" s="282"/>
      <c r="AB1020" s="282"/>
      <c r="AC1020" s="282"/>
      <c r="AD1020" s="282"/>
      <c r="AE1020" s="282"/>
      <c r="AF1020" s="282"/>
      <c r="AG1020" s="5"/>
      <c r="AH1020" s="5"/>
    </row>
    <row r="1021" spans="2:34" outlineLevel="1">
      <c r="G1021" s="85"/>
      <c r="H1021" s="85"/>
      <c r="I1021" s="85"/>
      <c r="J1021" s="85"/>
      <c r="K1021" s="85"/>
      <c r="L1021" s="85"/>
      <c r="M1021" s="85"/>
      <c r="N1021" s="85"/>
      <c r="O1021" s="85"/>
      <c r="P1021" s="85"/>
      <c r="Q1021" s="85"/>
      <c r="R1021" s="85"/>
      <c r="S1021" s="85"/>
      <c r="T1021" s="85"/>
      <c r="U1021" s="85"/>
      <c r="V1021" s="85"/>
      <c r="W1021" s="85"/>
      <c r="X1021" s="85"/>
      <c r="Y1021" s="85"/>
      <c r="Z1021" s="85"/>
      <c r="AA1021" s="85"/>
      <c r="AB1021" s="85"/>
      <c r="AC1021" s="85"/>
      <c r="AD1021" s="85"/>
      <c r="AE1021" s="85"/>
      <c r="AF1021" s="85"/>
    </row>
    <row r="1022" spans="2:34" outlineLevel="1">
      <c r="D1022" s="235" t="str">
        <f>D832</f>
        <v>Total Capital Lease Charges</v>
      </c>
      <c r="E1022" s="251"/>
      <c r="F1022" s="269" t="str">
        <f t="shared" ref="F1022:Z1022" si="130">F832</f>
        <v>£000</v>
      </c>
      <c r="G1022" s="270">
        <f t="shared" si="130"/>
        <v>0</v>
      </c>
      <c r="H1022" s="270">
        <f t="shared" si="130"/>
        <v>0</v>
      </c>
      <c r="I1022" s="270">
        <f t="shared" si="130"/>
        <v>0</v>
      </c>
      <c r="J1022" s="270">
        <f t="shared" si="130"/>
        <v>0</v>
      </c>
      <c r="K1022" s="270">
        <f t="shared" si="130"/>
        <v>0</v>
      </c>
      <c r="L1022" s="270">
        <f t="shared" si="130"/>
        <v>0</v>
      </c>
      <c r="M1022" s="270">
        <f t="shared" si="130"/>
        <v>0</v>
      </c>
      <c r="N1022" s="270">
        <f t="shared" si="130"/>
        <v>0</v>
      </c>
      <c r="O1022" s="270">
        <f t="shared" si="130"/>
        <v>0</v>
      </c>
      <c r="P1022" s="270">
        <f t="shared" si="130"/>
        <v>0</v>
      </c>
      <c r="Q1022" s="270">
        <f t="shared" si="130"/>
        <v>0</v>
      </c>
      <c r="R1022" s="270">
        <f t="shared" si="130"/>
        <v>0</v>
      </c>
      <c r="S1022" s="270">
        <f t="shared" si="130"/>
        <v>0</v>
      </c>
      <c r="T1022" s="270">
        <f t="shared" si="130"/>
        <v>0</v>
      </c>
      <c r="U1022" s="270">
        <f t="shared" si="130"/>
        <v>0</v>
      </c>
      <c r="V1022" s="270">
        <f t="shared" si="130"/>
        <v>0</v>
      </c>
      <c r="W1022" s="270">
        <f t="shared" si="130"/>
        <v>0</v>
      </c>
      <c r="X1022" s="270">
        <f t="shared" si="130"/>
        <v>0</v>
      </c>
      <c r="Y1022" s="270">
        <f t="shared" si="130"/>
        <v>0</v>
      </c>
      <c r="Z1022" s="271">
        <f t="shared" si="130"/>
        <v>0</v>
      </c>
      <c r="AA1022" s="85"/>
      <c r="AB1022" s="272">
        <f>AB832</f>
        <v>0</v>
      </c>
      <c r="AC1022" s="85"/>
      <c r="AD1022" s="272">
        <f>AD832</f>
        <v>0</v>
      </c>
      <c r="AE1022" s="85"/>
      <c r="AF1022" s="272">
        <f>AF832</f>
        <v>0</v>
      </c>
      <c r="AH1022" s="273"/>
    </row>
    <row r="1023" spans="2:34" outlineLevel="1">
      <c r="D1023" s="83" t="str">
        <f>D869</f>
        <v>Total Non-Capital Lease Charges</v>
      </c>
      <c r="E1023" s="84"/>
      <c r="F1023" s="150" t="str">
        <f t="shared" ref="F1023:Z1023" si="131">F869</f>
        <v>£000</v>
      </c>
      <c r="G1023" s="85">
        <f t="shared" si="131"/>
        <v>0</v>
      </c>
      <c r="H1023" s="85">
        <f t="shared" si="131"/>
        <v>0</v>
      </c>
      <c r="I1023" s="85">
        <f t="shared" si="131"/>
        <v>0</v>
      </c>
      <c r="J1023" s="85">
        <f t="shared" si="131"/>
        <v>0</v>
      </c>
      <c r="K1023" s="85">
        <f t="shared" si="131"/>
        <v>0</v>
      </c>
      <c r="L1023" s="85">
        <f t="shared" si="131"/>
        <v>0</v>
      </c>
      <c r="M1023" s="85">
        <f t="shared" si="131"/>
        <v>0</v>
      </c>
      <c r="N1023" s="85">
        <f t="shared" si="131"/>
        <v>0</v>
      </c>
      <c r="O1023" s="85">
        <f t="shared" si="131"/>
        <v>0</v>
      </c>
      <c r="P1023" s="85">
        <f t="shared" si="131"/>
        <v>0</v>
      </c>
      <c r="Q1023" s="85">
        <f t="shared" si="131"/>
        <v>0</v>
      </c>
      <c r="R1023" s="85">
        <f t="shared" si="131"/>
        <v>0</v>
      </c>
      <c r="S1023" s="85">
        <f t="shared" si="131"/>
        <v>0</v>
      </c>
      <c r="T1023" s="85">
        <f t="shared" si="131"/>
        <v>0</v>
      </c>
      <c r="U1023" s="85">
        <f t="shared" si="131"/>
        <v>0</v>
      </c>
      <c r="V1023" s="85">
        <f t="shared" si="131"/>
        <v>0</v>
      </c>
      <c r="W1023" s="85">
        <f t="shared" si="131"/>
        <v>0</v>
      </c>
      <c r="X1023" s="85">
        <f t="shared" si="131"/>
        <v>0</v>
      </c>
      <c r="Y1023" s="85">
        <f t="shared" si="131"/>
        <v>0</v>
      </c>
      <c r="Z1023" s="274">
        <f t="shared" si="131"/>
        <v>0</v>
      </c>
      <c r="AA1023" s="85"/>
      <c r="AB1023" s="275">
        <f>AB869</f>
        <v>0</v>
      </c>
      <c r="AC1023" s="85"/>
      <c r="AD1023" s="275">
        <f>AD869</f>
        <v>0</v>
      </c>
      <c r="AE1023" s="85"/>
      <c r="AF1023" s="275">
        <f>AF869</f>
        <v>0</v>
      </c>
      <c r="AH1023" s="276"/>
    </row>
    <row r="1024" spans="2:34" outlineLevel="1">
      <c r="D1024" s="83" t="str">
        <f>D906</f>
        <v>Total Heavy Maintenance Reserve</v>
      </c>
      <c r="E1024" s="84"/>
      <c r="F1024" s="150" t="str">
        <f>F906</f>
        <v>£000</v>
      </c>
      <c r="G1024" s="85">
        <f t="shared" ref="G1024:AF1024" si="132">G906</f>
        <v>0</v>
      </c>
      <c r="H1024" s="85">
        <f t="shared" si="132"/>
        <v>0</v>
      </c>
      <c r="I1024" s="85">
        <f t="shared" si="132"/>
        <v>0</v>
      </c>
      <c r="J1024" s="85">
        <f t="shared" si="132"/>
        <v>0</v>
      </c>
      <c r="K1024" s="85">
        <f t="shared" si="132"/>
        <v>0</v>
      </c>
      <c r="L1024" s="85">
        <f t="shared" si="132"/>
        <v>0</v>
      </c>
      <c r="M1024" s="85">
        <f t="shared" si="132"/>
        <v>0</v>
      </c>
      <c r="N1024" s="85">
        <f t="shared" si="132"/>
        <v>0</v>
      </c>
      <c r="O1024" s="85">
        <f t="shared" si="132"/>
        <v>0</v>
      </c>
      <c r="P1024" s="85">
        <f t="shared" si="132"/>
        <v>0</v>
      </c>
      <c r="Q1024" s="85">
        <f t="shared" si="132"/>
        <v>0</v>
      </c>
      <c r="R1024" s="85">
        <f t="shared" si="132"/>
        <v>0</v>
      </c>
      <c r="S1024" s="85">
        <f t="shared" si="132"/>
        <v>0</v>
      </c>
      <c r="T1024" s="85">
        <f t="shared" si="132"/>
        <v>0</v>
      </c>
      <c r="U1024" s="85">
        <f t="shared" si="132"/>
        <v>0</v>
      </c>
      <c r="V1024" s="85">
        <f t="shared" si="132"/>
        <v>0</v>
      </c>
      <c r="W1024" s="85">
        <f t="shared" si="132"/>
        <v>0</v>
      </c>
      <c r="X1024" s="85">
        <f t="shared" si="132"/>
        <v>0</v>
      </c>
      <c r="Y1024" s="85">
        <f t="shared" si="132"/>
        <v>0</v>
      </c>
      <c r="Z1024" s="274">
        <f t="shared" si="132"/>
        <v>0</v>
      </c>
      <c r="AA1024" s="85"/>
      <c r="AB1024" s="275">
        <f t="shared" si="132"/>
        <v>0</v>
      </c>
      <c r="AC1024" s="85"/>
      <c r="AD1024" s="275">
        <f t="shared" si="132"/>
        <v>0</v>
      </c>
      <c r="AE1024" s="85"/>
      <c r="AF1024" s="275">
        <f t="shared" si="132"/>
        <v>0</v>
      </c>
      <c r="AH1024" s="276"/>
    </row>
    <row r="1025" spans="2:34" outlineLevel="1">
      <c r="D1025" s="83" t="str">
        <f>D943</f>
        <v>Total Rentalised Vehicle Enhancement</v>
      </c>
      <c r="E1025" s="84"/>
      <c r="F1025" s="150" t="str">
        <f t="shared" ref="F1025:Z1025" si="133">F943</f>
        <v>£000</v>
      </c>
      <c r="G1025" s="85">
        <f t="shared" si="133"/>
        <v>0</v>
      </c>
      <c r="H1025" s="85">
        <f t="shared" si="133"/>
        <v>0</v>
      </c>
      <c r="I1025" s="85">
        <f t="shared" si="133"/>
        <v>0</v>
      </c>
      <c r="J1025" s="85">
        <f t="shared" si="133"/>
        <v>0</v>
      </c>
      <c r="K1025" s="85">
        <f t="shared" si="133"/>
        <v>0</v>
      </c>
      <c r="L1025" s="85">
        <f t="shared" si="133"/>
        <v>0</v>
      </c>
      <c r="M1025" s="85">
        <f t="shared" si="133"/>
        <v>0</v>
      </c>
      <c r="N1025" s="85">
        <f t="shared" si="133"/>
        <v>0</v>
      </c>
      <c r="O1025" s="85">
        <f t="shared" si="133"/>
        <v>0</v>
      </c>
      <c r="P1025" s="85">
        <f t="shared" si="133"/>
        <v>0</v>
      </c>
      <c r="Q1025" s="85">
        <f t="shared" si="133"/>
        <v>0</v>
      </c>
      <c r="R1025" s="85">
        <f t="shared" si="133"/>
        <v>0</v>
      </c>
      <c r="S1025" s="85">
        <f t="shared" si="133"/>
        <v>0</v>
      </c>
      <c r="T1025" s="85">
        <f t="shared" si="133"/>
        <v>0</v>
      </c>
      <c r="U1025" s="85">
        <f t="shared" si="133"/>
        <v>0</v>
      </c>
      <c r="V1025" s="85">
        <f t="shared" si="133"/>
        <v>0</v>
      </c>
      <c r="W1025" s="85">
        <f t="shared" si="133"/>
        <v>0</v>
      </c>
      <c r="X1025" s="85">
        <f t="shared" si="133"/>
        <v>0</v>
      </c>
      <c r="Y1025" s="85">
        <f t="shared" si="133"/>
        <v>0</v>
      </c>
      <c r="Z1025" s="274">
        <f t="shared" si="133"/>
        <v>0</v>
      </c>
      <c r="AA1025" s="85"/>
      <c r="AB1025" s="275">
        <f>AB943</f>
        <v>0</v>
      </c>
      <c r="AC1025" s="85"/>
      <c r="AD1025" s="275">
        <f>AD943</f>
        <v>0</v>
      </c>
      <c r="AE1025" s="85"/>
      <c r="AF1025" s="275">
        <f>AF943</f>
        <v>0</v>
      </c>
      <c r="AH1025" s="276"/>
    </row>
    <row r="1026" spans="2:34" outlineLevel="1">
      <c r="D1026" s="108" t="str">
        <f>D980</f>
        <v>Total Mileage-based Maintenance</v>
      </c>
      <c r="E1026" s="110"/>
      <c r="F1026" s="164" t="str">
        <f t="shared" ref="F1026:Z1026" si="134">F980</f>
        <v>£000</v>
      </c>
      <c r="G1026" s="96">
        <f t="shared" si="134"/>
        <v>0</v>
      </c>
      <c r="H1026" s="96">
        <f t="shared" si="134"/>
        <v>0</v>
      </c>
      <c r="I1026" s="96">
        <f t="shared" si="134"/>
        <v>0</v>
      </c>
      <c r="J1026" s="96">
        <f t="shared" si="134"/>
        <v>0</v>
      </c>
      <c r="K1026" s="96">
        <f t="shared" si="134"/>
        <v>0</v>
      </c>
      <c r="L1026" s="96">
        <f t="shared" si="134"/>
        <v>0</v>
      </c>
      <c r="M1026" s="96">
        <f t="shared" si="134"/>
        <v>0</v>
      </c>
      <c r="N1026" s="96">
        <f t="shared" si="134"/>
        <v>0</v>
      </c>
      <c r="O1026" s="96">
        <f t="shared" si="134"/>
        <v>0</v>
      </c>
      <c r="P1026" s="96">
        <f t="shared" si="134"/>
        <v>0</v>
      </c>
      <c r="Q1026" s="96">
        <f t="shared" si="134"/>
        <v>0</v>
      </c>
      <c r="R1026" s="96">
        <f t="shared" si="134"/>
        <v>0</v>
      </c>
      <c r="S1026" s="96">
        <f t="shared" si="134"/>
        <v>0</v>
      </c>
      <c r="T1026" s="96">
        <f t="shared" si="134"/>
        <v>0</v>
      </c>
      <c r="U1026" s="96">
        <f t="shared" si="134"/>
        <v>0</v>
      </c>
      <c r="V1026" s="96">
        <f t="shared" si="134"/>
        <v>0</v>
      </c>
      <c r="W1026" s="96">
        <f t="shared" si="134"/>
        <v>0</v>
      </c>
      <c r="X1026" s="96">
        <f t="shared" si="134"/>
        <v>0</v>
      </c>
      <c r="Y1026" s="96">
        <f t="shared" si="134"/>
        <v>0</v>
      </c>
      <c r="Z1026" s="277">
        <f t="shared" si="134"/>
        <v>0</v>
      </c>
      <c r="AA1026" s="85"/>
      <c r="AB1026" s="278">
        <f>AB980</f>
        <v>0</v>
      </c>
      <c r="AC1026" s="85"/>
      <c r="AD1026" s="278">
        <f>AD980</f>
        <v>0</v>
      </c>
      <c r="AE1026" s="85"/>
      <c r="AF1026" s="278">
        <f>AF980</f>
        <v>0</v>
      </c>
      <c r="AH1026" s="279"/>
    </row>
    <row r="1027" spans="2:34" outlineLevel="1">
      <c r="G1027" s="85"/>
      <c r="H1027" s="85"/>
      <c r="I1027" s="85"/>
      <c r="J1027" s="85"/>
      <c r="K1027" s="85"/>
      <c r="L1027" s="85"/>
      <c r="M1027" s="85"/>
      <c r="N1027" s="85"/>
      <c r="O1027" s="85"/>
      <c r="P1027" s="85"/>
      <c r="Q1027" s="85"/>
      <c r="R1027" s="85"/>
      <c r="S1027" s="85"/>
      <c r="T1027" s="85"/>
      <c r="U1027" s="85"/>
      <c r="V1027" s="85"/>
      <c r="W1027" s="85"/>
      <c r="X1027" s="85"/>
      <c r="Y1027" s="85"/>
      <c r="Z1027" s="85"/>
      <c r="AA1027" s="85"/>
      <c r="AB1027" s="85"/>
      <c r="AC1027" s="85"/>
      <c r="AD1027" s="85"/>
      <c r="AE1027" s="85"/>
      <c r="AF1027" s="85"/>
    </row>
    <row r="1028" spans="2:34" outlineLevel="1">
      <c r="D1028" s="262" t="str">
        <f>B1020</f>
        <v>Total Rolling Stock Charges</v>
      </c>
      <c r="E1028" s="263"/>
      <c r="F1028" s="264" t="str">
        <f>F1026</f>
        <v>£000</v>
      </c>
      <c r="G1028" s="265">
        <f t="shared" ref="G1028:Z1028" si="135">SUM(G1022:G1026)</f>
        <v>0</v>
      </c>
      <c r="H1028" s="265">
        <f t="shared" si="135"/>
        <v>0</v>
      </c>
      <c r="I1028" s="265">
        <f t="shared" si="135"/>
        <v>0</v>
      </c>
      <c r="J1028" s="265">
        <f t="shared" si="135"/>
        <v>0</v>
      </c>
      <c r="K1028" s="265">
        <f t="shared" si="135"/>
        <v>0</v>
      </c>
      <c r="L1028" s="265">
        <f t="shared" si="135"/>
        <v>0</v>
      </c>
      <c r="M1028" s="265">
        <f t="shared" si="135"/>
        <v>0</v>
      </c>
      <c r="N1028" s="265">
        <f t="shared" si="135"/>
        <v>0</v>
      </c>
      <c r="O1028" s="265">
        <f t="shared" si="135"/>
        <v>0</v>
      </c>
      <c r="P1028" s="265">
        <f t="shared" si="135"/>
        <v>0</v>
      </c>
      <c r="Q1028" s="265">
        <f t="shared" si="135"/>
        <v>0</v>
      </c>
      <c r="R1028" s="265">
        <f t="shared" si="135"/>
        <v>0</v>
      </c>
      <c r="S1028" s="265">
        <f t="shared" si="135"/>
        <v>0</v>
      </c>
      <c r="T1028" s="265">
        <f t="shared" si="135"/>
        <v>0</v>
      </c>
      <c r="U1028" s="265">
        <f t="shared" si="135"/>
        <v>0</v>
      </c>
      <c r="V1028" s="265">
        <f t="shared" si="135"/>
        <v>0</v>
      </c>
      <c r="W1028" s="265">
        <f t="shared" si="135"/>
        <v>0</v>
      </c>
      <c r="X1028" s="265">
        <f t="shared" si="135"/>
        <v>0</v>
      </c>
      <c r="Y1028" s="265">
        <f t="shared" si="135"/>
        <v>0</v>
      </c>
      <c r="Z1028" s="266">
        <f t="shared" si="135"/>
        <v>0</v>
      </c>
      <c r="AA1028" s="85"/>
      <c r="AB1028" s="267">
        <f>SUM(AB1022:AB1026)</f>
        <v>0</v>
      </c>
      <c r="AC1028" s="85"/>
      <c r="AD1028" s="267">
        <f>SUM(AD1022:AD1026)</f>
        <v>0</v>
      </c>
      <c r="AE1028" s="85"/>
      <c r="AF1028" s="267">
        <f>SUM(AF1022:AF1026)</f>
        <v>0</v>
      </c>
      <c r="AH1028" s="268"/>
    </row>
    <row r="1029" spans="2:34" collapsed="1"/>
    <row r="1031" spans="2:34" ht="16.5">
      <c r="B1031" s="5" t="s">
        <v>27</v>
      </c>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row>
  </sheetData>
  <mergeCells count="4">
    <mergeCell ref="D9:E9"/>
    <mergeCell ref="F9:F11"/>
    <mergeCell ref="AH9:AH11"/>
    <mergeCell ref="D10:E11"/>
  </mergeCells>
  <pageMargins left="0.7" right="0.7" top="0.75" bottom="0.75" header="0.3" footer="0.3"/>
  <pageSetup paperSize="9" orientation="portrait" r:id="rId1"/>
  <ignoredErrors>
    <ignoredError sqref="F79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AH152"/>
  <sheetViews>
    <sheetView showGridLines="0" zoomScale="85" zoomScaleNormal="85" workbookViewId="0">
      <pane xSplit="6" ySplit="12" topLeftCell="G13" activePane="bottomRight" state="frozen"/>
      <selection activeCell="AF1" activeCellId="2" sqref="AB1:AB1048576 AD1:AD1048576 AF1:AF1048576"/>
      <selection pane="topRight" activeCell="AF1" activeCellId="2" sqref="AB1:AB1048576 AD1:AD1048576 AF1:AF1048576"/>
      <selection pane="bottomLeft" activeCell="AF1" activeCellId="2" sqref="AB1:AB1048576 AD1:AD1048576 AF1:AF1048576"/>
      <selection pane="bottomRight" sqref="A1:XFD1048576"/>
    </sheetView>
  </sheetViews>
  <sheetFormatPr defaultColWidth="9" defaultRowHeight="12.75" outlineLevelRow="1" outlineLevelCol="1"/>
  <cols>
    <col min="1" max="1" width="2.85546875" style="3" customWidth="1"/>
    <col min="2" max="3" width="3" style="3" customWidth="1"/>
    <col min="4" max="5" width="24.7109375" style="3" customWidth="1"/>
    <col min="6" max="9" width="10.7109375" style="3" customWidth="1"/>
    <col min="10" max="21" width="11.42578125" style="3" customWidth="1"/>
    <col min="22" max="26" width="11.42578125" style="3" customWidth="1" outlineLevel="1"/>
    <col min="27" max="27" width="3.5703125" style="3" customWidth="1"/>
    <col min="28" max="28" width="11.42578125" style="3" customWidth="1"/>
    <col min="29" max="29" width="3.42578125" style="3" customWidth="1"/>
    <col min="30" max="30" width="11.42578125" style="3" customWidth="1"/>
    <col min="31" max="31" width="3.5703125" style="3" customWidth="1"/>
    <col min="32" max="32" width="11.42578125" style="3" customWidth="1"/>
    <col min="33" max="33" width="3.42578125" style="3" customWidth="1"/>
    <col min="34" max="34" width="90.85546875" style="3" customWidth="1"/>
    <col min="35" max="254" width="9" style="3"/>
    <col min="255" max="255" width="2.85546875" style="3" customWidth="1"/>
    <col min="256" max="257" width="3.28515625" style="3" customWidth="1"/>
    <col min="258" max="259" width="19.7109375" style="3" customWidth="1"/>
    <col min="260" max="260" width="10.85546875" style="3" customWidth="1"/>
    <col min="261" max="282" width="11.42578125" style="3" customWidth="1"/>
    <col min="283" max="283" width="3.42578125" style="3" customWidth="1"/>
    <col min="284" max="284" width="11.42578125" style="3" customWidth="1"/>
    <col min="285" max="285" width="3.42578125" style="3" customWidth="1"/>
    <col min="286" max="286" width="11.42578125" style="3" customWidth="1"/>
    <col min="287" max="287" width="3.42578125" style="3" customWidth="1"/>
    <col min="288" max="288" width="11.42578125" style="3" customWidth="1"/>
    <col min="289" max="289" width="3.42578125" style="3" customWidth="1"/>
    <col min="290" max="290" width="96.5703125" style="3" customWidth="1"/>
    <col min="291" max="510" width="9" style="3"/>
    <col min="511" max="511" width="2.85546875" style="3" customWidth="1"/>
    <col min="512" max="513" width="3.28515625" style="3" customWidth="1"/>
    <col min="514" max="515" width="19.7109375" style="3" customWidth="1"/>
    <col min="516" max="516" width="10.85546875" style="3" customWidth="1"/>
    <col min="517" max="538" width="11.42578125" style="3" customWidth="1"/>
    <col min="539" max="539" width="3.42578125" style="3" customWidth="1"/>
    <col min="540" max="540" width="11.42578125" style="3" customWidth="1"/>
    <col min="541" max="541" width="3.42578125" style="3" customWidth="1"/>
    <col min="542" max="542" width="11.42578125" style="3" customWidth="1"/>
    <col min="543" max="543" width="3.42578125" style="3" customWidth="1"/>
    <col min="544" max="544" width="11.42578125" style="3" customWidth="1"/>
    <col min="545" max="545" width="3.42578125" style="3" customWidth="1"/>
    <col min="546" max="546" width="96.5703125" style="3" customWidth="1"/>
    <col min="547" max="766" width="9" style="3"/>
    <col min="767" max="767" width="2.85546875" style="3" customWidth="1"/>
    <col min="768" max="769" width="3.28515625" style="3" customWidth="1"/>
    <col min="770" max="771" width="19.7109375" style="3" customWidth="1"/>
    <col min="772" max="772" width="10.85546875" style="3" customWidth="1"/>
    <col min="773" max="794" width="11.42578125" style="3" customWidth="1"/>
    <col min="795" max="795" width="3.42578125" style="3" customWidth="1"/>
    <col min="796" max="796" width="11.42578125" style="3" customWidth="1"/>
    <col min="797" max="797" width="3.42578125" style="3" customWidth="1"/>
    <col min="798" max="798" width="11.42578125" style="3" customWidth="1"/>
    <col min="799" max="799" width="3.42578125" style="3" customWidth="1"/>
    <col min="800" max="800" width="11.42578125" style="3" customWidth="1"/>
    <col min="801" max="801" width="3.42578125" style="3" customWidth="1"/>
    <col min="802" max="802" width="96.5703125" style="3" customWidth="1"/>
    <col min="803" max="1022" width="9" style="3"/>
    <col min="1023" max="1023" width="2.85546875" style="3" customWidth="1"/>
    <col min="1024" max="1025" width="3.28515625" style="3" customWidth="1"/>
    <col min="1026" max="1027" width="19.7109375" style="3" customWidth="1"/>
    <col min="1028" max="1028" width="10.85546875" style="3" customWidth="1"/>
    <col min="1029" max="1050" width="11.42578125" style="3" customWidth="1"/>
    <col min="1051" max="1051" width="3.42578125" style="3" customWidth="1"/>
    <col min="1052" max="1052" width="11.42578125" style="3" customWidth="1"/>
    <col min="1053" max="1053" width="3.42578125" style="3" customWidth="1"/>
    <col min="1054" max="1054" width="11.42578125" style="3" customWidth="1"/>
    <col min="1055" max="1055" width="3.42578125" style="3" customWidth="1"/>
    <col min="1056" max="1056" width="11.42578125" style="3" customWidth="1"/>
    <col min="1057" max="1057" width="3.42578125" style="3" customWidth="1"/>
    <col min="1058" max="1058" width="96.5703125" style="3" customWidth="1"/>
    <col min="1059" max="1278" width="9" style="3"/>
    <col min="1279" max="1279" width="2.85546875" style="3" customWidth="1"/>
    <col min="1280" max="1281" width="3.28515625" style="3" customWidth="1"/>
    <col min="1282" max="1283" width="19.7109375" style="3" customWidth="1"/>
    <col min="1284" max="1284" width="10.85546875" style="3" customWidth="1"/>
    <col min="1285" max="1306" width="11.42578125" style="3" customWidth="1"/>
    <col min="1307" max="1307" width="3.42578125" style="3" customWidth="1"/>
    <col min="1308" max="1308" width="11.42578125" style="3" customWidth="1"/>
    <col min="1309" max="1309" width="3.42578125" style="3" customWidth="1"/>
    <col min="1310" max="1310" width="11.42578125" style="3" customWidth="1"/>
    <col min="1311" max="1311" width="3.42578125" style="3" customWidth="1"/>
    <col min="1312" max="1312" width="11.42578125" style="3" customWidth="1"/>
    <col min="1313" max="1313" width="3.42578125" style="3" customWidth="1"/>
    <col min="1314" max="1314" width="96.5703125" style="3" customWidth="1"/>
    <col min="1315" max="1534" width="9" style="3"/>
    <col min="1535" max="1535" width="2.85546875" style="3" customWidth="1"/>
    <col min="1536" max="1537" width="3.28515625" style="3" customWidth="1"/>
    <col min="1538" max="1539" width="19.7109375" style="3" customWidth="1"/>
    <col min="1540" max="1540" width="10.85546875" style="3" customWidth="1"/>
    <col min="1541" max="1562" width="11.42578125" style="3" customWidth="1"/>
    <col min="1563" max="1563" width="3.42578125" style="3" customWidth="1"/>
    <col min="1564" max="1564" width="11.42578125" style="3" customWidth="1"/>
    <col min="1565" max="1565" width="3.42578125" style="3" customWidth="1"/>
    <col min="1566" max="1566" width="11.42578125" style="3" customWidth="1"/>
    <col min="1567" max="1567" width="3.42578125" style="3" customWidth="1"/>
    <col min="1568" max="1568" width="11.42578125" style="3" customWidth="1"/>
    <col min="1569" max="1569" width="3.42578125" style="3" customWidth="1"/>
    <col min="1570" max="1570" width="96.5703125" style="3" customWidth="1"/>
    <col min="1571" max="1790" width="9" style="3"/>
    <col min="1791" max="1791" width="2.85546875" style="3" customWidth="1"/>
    <col min="1792" max="1793" width="3.28515625" style="3" customWidth="1"/>
    <col min="1794" max="1795" width="19.7109375" style="3" customWidth="1"/>
    <col min="1796" max="1796" width="10.85546875" style="3" customWidth="1"/>
    <col min="1797" max="1818" width="11.42578125" style="3" customWidth="1"/>
    <col min="1819" max="1819" width="3.42578125" style="3" customWidth="1"/>
    <col min="1820" max="1820" width="11.42578125" style="3" customWidth="1"/>
    <col min="1821" max="1821" width="3.42578125" style="3" customWidth="1"/>
    <col min="1822" max="1822" width="11.42578125" style="3" customWidth="1"/>
    <col min="1823" max="1823" width="3.42578125" style="3" customWidth="1"/>
    <col min="1824" max="1824" width="11.42578125" style="3" customWidth="1"/>
    <col min="1825" max="1825" width="3.42578125" style="3" customWidth="1"/>
    <col min="1826" max="1826" width="96.5703125" style="3" customWidth="1"/>
    <col min="1827" max="2046" width="9" style="3"/>
    <col min="2047" max="2047" width="2.85546875" style="3" customWidth="1"/>
    <col min="2048" max="2049" width="3.28515625" style="3" customWidth="1"/>
    <col min="2050" max="2051" width="19.7109375" style="3" customWidth="1"/>
    <col min="2052" max="2052" width="10.85546875" style="3" customWidth="1"/>
    <col min="2053" max="2074" width="11.42578125" style="3" customWidth="1"/>
    <col min="2075" max="2075" width="3.42578125" style="3" customWidth="1"/>
    <col min="2076" max="2076" width="11.42578125" style="3" customWidth="1"/>
    <col min="2077" max="2077" width="3.42578125" style="3" customWidth="1"/>
    <col min="2078" max="2078" width="11.42578125" style="3" customWidth="1"/>
    <col min="2079" max="2079" width="3.42578125" style="3" customWidth="1"/>
    <col min="2080" max="2080" width="11.42578125" style="3" customWidth="1"/>
    <col min="2081" max="2081" width="3.42578125" style="3" customWidth="1"/>
    <col min="2082" max="2082" width="96.5703125" style="3" customWidth="1"/>
    <col min="2083" max="2302" width="9" style="3"/>
    <col min="2303" max="2303" width="2.85546875" style="3" customWidth="1"/>
    <col min="2304" max="2305" width="3.28515625" style="3" customWidth="1"/>
    <col min="2306" max="2307" width="19.7109375" style="3" customWidth="1"/>
    <col min="2308" max="2308" width="10.85546875" style="3" customWidth="1"/>
    <col min="2309" max="2330" width="11.42578125" style="3" customWidth="1"/>
    <col min="2331" max="2331" width="3.42578125" style="3" customWidth="1"/>
    <col min="2332" max="2332" width="11.42578125" style="3" customWidth="1"/>
    <col min="2333" max="2333" width="3.42578125" style="3" customWidth="1"/>
    <col min="2334" max="2334" width="11.42578125" style="3" customWidth="1"/>
    <col min="2335" max="2335" width="3.42578125" style="3" customWidth="1"/>
    <col min="2336" max="2336" width="11.42578125" style="3" customWidth="1"/>
    <col min="2337" max="2337" width="3.42578125" style="3" customWidth="1"/>
    <col min="2338" max="2338" width="96.5703125" style="3" customWidth="1"/>
    <col min="2339" max="2558" width="9" style="3"/>
    <col min="2559" max="2559" width="2.85546875" style="3" customWidth="1"/>
    <col min="2560" max="2561" width="3.28515625" style="3" customWidth="1"/>
    <col min="2562" max="2563" width="19.7109375" style="3" customWidth="1"/>
    <col min="2564" max="2564" width="10.85546875" style="3" customWidth="1"/>
    <col min="2565" max="2586" width="11.42578125" style="3" customWidth="1"/>
    <col min="2587" max="2587" width="3.42578125" style="3" customWidth="1"/>
    <col min="2588" max="2588" width="11.42578125" style="3" customWidth="1"/>
    <col min="2589" max="2589" width="3.42578125" style="3" customWidth="1"/>
    <col min="2590" max="2590" width="11.42578125" style="3" customWidth="1"/>
    <col min="2591" max="2591" width="3.42578125" style="3" customWidth="1"/>
    <col min="2592" max="2592" width="11.42578125" style="3" customWidth="1"/>
    <col min="2593" max="2593" width="3.42578125" style="3" customWidth="1"/>
    <col min="2594" max="2594" width="96.5703125" style="3" customWidth="1"/>
    <col min="2595" max="2814" width="9" style="3"/>
    <col min="2815" max="2815" width="2.85546875" style="3" customWidth="1"/>
    <col min="2816" max="2817" width="3.28515625" style="3" customWidth="1"/>
    <col min="2818" max="2819" width="19.7109375" style="3" customWidth="1"/>
    <col min="2820" max="2820" width="10.85546875" style="3" customWidth="1"/>
    <col min="2821" max="2842" width="11.42578125" style="3" customWidth="1"/>
    <col min="2843" max="2843" width="3.42578125" style="3" customWidth="1"/>
    <col min="2844" max="2844" width="11.42578125" style="3" customWidth="1"/>
    <col min="2845" max="2845" width="3.42578125" style="3" customWidth="1"/>
    <col min="2846" max="2846" width="11.42578125" style="3" customWidth="1"/>
    <col min="2847" max="2847" width="3.42578125" style="3" customWidth="1"/>
    <col min="2848" max="2848" width="11.42578125" style="3" customWidth="1"/>
    <col min="2849" max="2849" width="3.42578125" style="3" customWidth="1"/>
    <col min="2850" max="2850" width="96.5703125" style="3" customWidth="1"/>
    <col min="2851" max="3070" width="9" style="3"/>
    <col min="3071" max="3071" width="2.85546875" style="3" customWidth="1"/>
    <col min="3072" max="3073" width="3.28515625" style="3" customWidth="1"/>
    <col min="3074" max="3075" width="19.7109375" style="3" customWidth="1"/>
    <col min="3076" max="3076" width="10.85546875" style="3" customWidth="1"/>
    <col min="3077" max="3098" width="11.42578125" style="3" customWidth="1"/>
    <col min="3099" max="3099" width="3.42578125" style="3" customWidth="1"/>
    <col min="3100" max="3100" width="11.42578125" style="3" customWidth="1"/>
    <col min="3101" max="3101" width="3.42578125" style="3" customWidth="1"/>
    <col min="3102" max="3102" width="11.42578125" style="3" customWidth="1"/>
    <col min="3103" max="3103" width="3.42578125" style="3" customWidth="1"/>
    <col min="3104" max="3104" width="11.42578125" style="3" customWidth="1"/>
    <col min="3105" max="3105" width="3.42578125" style="3" customWidth="1"/>
    <col min="3106" max="3106" width="96.5703125" style="3" customWidth="1"/>
    <col min="3107" max="3326" width="9" style="3"/>
    <col min="3327" max="3327" width="2.85546875" style="3" customWidth="1"/>
    <col min="3328" max="3329" width="3.28515625" style="3" customWidth="1"/>
    <col min="3330" max="3331" width="19.7109375" style="3" customWidth="1"/>
    <col min="3332" max="3332" width="10.85546875" style="3" customWidth="1"/>
    <col min="3333" max="3354" width="11.42578125" style="3" customWidth="1"/>
    <col min="3355" max="3355" width="3.42578125" style="3" customWidth="1"/>
    <col min="3356" max="3356" width="11.42578125" style="3" customWidth="1"/>
    <col min="3357" max="3357" width="3.42578125" style="3" customWidth="1"/>
    <col min="3358" max="3358" width="11.42578125" style="3" customWidth="1"/>
    <col min="3359" max="3359" width="3.42578125" style="3" customWidth="1"/>
    <col min="3360" max="3360" width="11.42578125" style="3" customWidth="1"/>
    <col min="3361" max="3361" width="3.42578125" style="3" customWidth="1"/>
    <col min="3362" max="3362" width="96.5703125" style="3" customWidth="1"/>
    <col min="3363" max="3582" width="9" style="3"/>
    <col min="3583" max="3583" width="2.85546875" style="3" customWidth="1"/>
    <col min="3584" max="3585" width="3.28515625" style="3" customWidth="1"/>
    <col min="3586" max="3587" width="19.7109375" style="3" customWidth="1"/>
    <col min="3588" max="3588" width="10.85546875" style="3" customWidth="1"/>
    <col min="3589" max="3610" width="11.42578125" style="3" customWidth="1"/>
    <col min="3611" max="3611" width="3.42578125" style="3" customWidth="1"/>
    <col min="3612" max="3612" width="11.42578125" style="3" customWidth="1"/>
    <col min="3613" max="3613" width="3.42578125" style="3" customWidth="1"/>
    <col min="3614" max="3614" width="11.42578125" style="3" customWidth="1"/>
    <col min="3615" max="3615" width="3.42578125" style="3" customWidth="1"/>
    <col min="3616" max="3616" width="11.42578125" style="3" customWidth="1"/>
    <col min="3617" max="3617" width="3.42578125" style="3" customWidth="1"/>
    <col min="3618" max="3618" width="96.5703125" style="3" customWidth="1"/>
    <col min="3619" max="3838" width="9" style="3"/>
    <col min="3839" max="3839" width="2.85546875" style="3" customWidth="1"/>
    <col min="3840" max="3841" width="3.28515625" style="3" customWidth="1"/>
    <col min="3842" max="3843" width="19.7109375" style="3" customWidth="1"/>
    <col min="3844" max="3844" width="10.85546875" style="3" customWidth="1"/>
    <col min="3845" max="3866" width="11.42578125" style="3" customWidth="1"/>
    <col min="3867" max="3867" width="3.42578125" style="3" customWidth="1"/>
    <col min="3868" max="3868" width="11.42578125" style="3" customWidth="1"/>
    <col min="3869" max="3869" width="3.42578125" style="3" customWidth="1"/>
    <col min="3870" max="3870" width="11.42578125" style="3" customWidth="1"/>
    <col min="3871" max="3871" width="3.42578125" style="3" customWidth="1"/>
    <col min="3872" max="3872" width="11.42578125" style="3" customWidth="1"/>
    <col min="3873" max="3873" width="3.42578125" style="3" customWidth="1"/>
    <col min="3874" max="3874" width="96.5703125" style="3" customWidth="1"/>
    <col min="3875" max="4094" width="9" style="3"/>
    <col min="4095" max="4095" width="2.85546875" style="3" customWidth="1"/>
    <col min="4096" max="4097" width="3.28515625" style="3" customWidth="1"/>
    <col min="4098" max="4099" width="19.7109375" style="3" customWidth="1"/>
    <col min="4100" max="4100" width="10.85546875" style="3" customWidth="1"/>
    <col min="4101" max="4122" width="11.42578125" style="3" customWidth="1"/>
    <col min="4123" max="4123" width="3.42578125" style="3" customWidth="1"/>
    <col min="4124" max="4124" width="11.42578125" style="3" customWidth="1"/>
    <col min="4125" max="4125" width="3.42578125" style="3" customWidth="1"/>
    <col min="4126" max="4126" width="11.42578125" style="3" customWidth="1"/>
    <col min="4127" max="4127" width="3.42578125" style="3" customWidth="1"/>
    <col min="4128" max="4128" width="11.42578125" style="3" customWidth="1"/>
    <col min="4129" max="4129" width="3.42578125" style="3" customWidth="1"/>
    <col min="4130" max="4130" width="96.5703125" style="3" customWidth="1"/>
    <col min="4131" max="4350" width="9" style="3"/>
    <col min="4351" max="4351" width="2.85546875" style="3" customWidth="1"/>
    <col min="4352" max="4353" width="3.28515625" style="3" customWidth="1"/>
    <col min="4354" max="4355" width="19.7109375" style="3" customWidth="1"/>
    <col min="4356" max="4356" width="10.85546875" style="3" customWidth="1"/>
    <col min="4357" max="4378" width="11.42578125" style="3" customWidth="1"/>
    <col min="4379" max="4379" width="3.42578125" style="3" customWidth="1"/>
    <col min="4380" max="4380" width="11.42578125" style="3" customWidth="1"/>
    <col min="4381" max="4381" width="3.42578125" style="3" customWidth="1"/>
    <col min="4382" max="4382" width="11.42578125" style="3" customWidth="1"/>
    <col min="4383" max="4383" width="3.42578125" style="3" customWidth="1"/>
    <col min="4384" max="4384" width="11.42578125" style="3" customWidth="1"/>
    <col min="4385" max="4385" width="3.42578125" style="3" customWidth="1"/>
    <col min="4386" max="4386" width="96.5703125" style="3" customWidth="1"/>
    <col min="4387" max="4606" width="9" style="3"/>
    <col min="4607" max="4607" width="2.85546875" style="3" customWidth="1"/>
    <col min="4608" max="4609" width="3.28515625" style="3" customWidth="1"/>
    <col min="4610" max="4611" width="19.7109375" style="3" customWidth="1"/>
    <col min="4612" max="4612" width="10.85546875" style="3" customWidth="1"/>
    <col min="4613" max="4634" width="11.42578125" style="3" customWidth="1"/>
    <col min="4635" max="4635" width="3.42578125" style="3" customWidth="1"/>
    <col min="4636" max="4636" width="11.42578125" style="3" customWidth="1"/>
    <col min="4637" max="4637" width="3.42578125" style="3" customWidth="1"/>
    <col min="4638" max="4638" width="11.42578125" style="3" customWidth="1"/>
    <col min="4639" max="4639" width="3.42578125" style="3" customWidth="1"/>
    <col min="4640" max="4640" width="11.42578125" style="3" customWidth="1"/>
    <col min="4641" max="4641" width="3.42578125" style="3" customWidth="1"/>
    <col min="4642" max="4642" width="96.5703125" style="3" customWidth="1"/>
    <col min="4643" max="4862" width="9" style="3"/>
    <col min="4863" max="4863" width="2.85546875" style="3" customWidth="1"/>
    <col min="4864" max="4865" width="3.28515625" style="3" customWidth="1"/>
    <col min="4866" max="4867" width="19.7109375" style="3" customWidth="1"/>
    <col min="4868" max="4868" width="10.85546875" style="3" customWidth="1"/>
    <col min="4869" max="4890" width="11.42578125" style="3" customWidth="1"/>
    <col min="4891" max="4891" width="3.42578125" style="3" customWidth="1"/>
    <col min="4892" max="4892" width="11.42578125" style="3" customWidth="1"/>
    <col min="4893" max="4893" width="3.42578125" style="3" customWidth="1"/>
    <col min="4894" max="4894" width="11.42578125" style="3" customWidth="1"/>
    <col min="4895" max="4895" width="3.42578125" style="3" customWidth="1"/>
    <col min="4896" max="4896" width="11.42578125" style="3" customWidth="1"/>
    <col min="4897" max="4897" width="3.42578125" style="3" customWidth="1"/>
    <col min="4898" max="4898" width="96.5703125" style="3" customWidth="1"/>
    <col min="4899" max="5118" width="9" style="3"/>
    <col min="5119" max="5119" width="2.85546875" style="3" customWidth="1"/>
    <col min="5120" max="5121" width="3.28515625" style="3" customWidth="1"/>
    <col min="5122" max="5123" width="19.7109375" style="3" customWidth="1"/>
    <col min="5124" max="5124" width="10.85546875" style="3" customWidth="1"/>
    <col min="5125" max="5146" width="11.42578125" style="3" customWidth="1"/>
    <col min="5147" max="5147" width="3.42578125" style="3" customWidth="1"/>
    <col min="5148" max="5148" width="11.42578125" style="3" customWidth="1"/>
    <col min="5149" max="5149" width="3.42578125" style="3" customWidth="1"/>
    <col min="5150" max="5150" width="11.42578125" style="3" customWidth="1"/>
    <col min="5151" max="5151" width="3.42578125" style="3" customWidth="1"/>
    <col min="5152" max="5152" width="11.42578125" style="3" customWidth="1"/>
    <col min="5153" max="5153" width="3.42578125" style="3" customWidth="1"/>
    <col min="5154" max="5154" width="96.5703125" style="3" customWidth="1"/>
    <col min="5155" max="5374" width="9" style="3"/>
    <col min="5375" max="5375" width="2.85546875" style="3" customWidth="1"/>
    <col min="5376" max="5377" width="3.28515625" style="3" customWidth="1"/>
    <col min="5378" max="5379" width="19.7109375" style="3" customWidth="1"/>
    <col min="5380" max="5380" width="10.85546875" style="3" customWidth="1"/>
    <col min="5381" max="5402" width="11.42578125" style="3" customWidth="1"/>
    <col min="5403" max="5403" width="3.42578125" style="3" customWidth="1"/>
    <col min="5404" max="5404" width="11.42578125" style="3" customWidth="1"/>
    <col min="5405" max="5405" width="3.42578125" style="3" customWidth="1"/>
    <col min="5406" max="5406" width="11.42578125" style="3" customWidth="1"/>
    <col min="5407" max="5407" width="3.42578125" style="3" customWidth="1"/>
    <col min="5408" max="5408" width="11.42578125" style="3" customWidth="1"/>
    <col min="5409" max="5409" width="3.42578125" style="3" customWidth="1"/>
    <col min="5410" max="5410" width="96.5703125" style="3" customWidth="1"/>
    <col min="5411" max="5630" width="9" style="3"/>
    <col min="5631" max="5631" width="2.85546875" style="3" customWidth="1"/>
    <col min="5632" max="5633" width="3.28515625" style="3" customWidth="1"/>
    <col min="5634" max="5635" width="19.7109375" style="3" customWidth="1"/>
    <col min="5636" max="5636" width="10.85546875" style="3" customWidth="1"/>
    <col min="5637" max="5658" width="11.42578125" style="3" customWidth="1"/>
    <col min="5659" max="5659" width="3.42578125" style="3" customWidth="1"/>
    <col min="5660" max="5660" width="11.42578125" style="3" customWidth="1"/>
    <col min="5661" max="5661" width="3.42578125" style="3" customWidth="1"/>
    <col min="5662" max="5662" width="11.42578125" style="3" customWidth="1"/>
    <col min="5663" max="5663" width="3.42578125" style="3" customWidth="1"/>
    <col min="5664" max="5664" width="11.42578125" style="3" customWidth="1"/>
    <col min="5665" max="5665" width="3.42578125" style="3" customWidth="1"/>
    <col min="5666" max="5666" width="96.5703125" style="3" customWidth="1"/>
    <col min="5667" max="5886" width="9" style="3"/>
    <col min="5887" max="5887" width="2.85546875" style="3" customWidth="1"/>
    <col min="5888" max="5889" width="3.28515625" style="3" customWidth="1"/>
    <col min="5890" max="5891" width="19.7109375" style="3" customWidth="1"/>
    <col min="5892" max="5892" width="10.85546875" style="3" customWidth="1"/>
    <col min="5893" max="5914" width="11.42578125" style="3" customWidth="1"/>
    <col min="5915" max="5915" width="3.42578125" style="3" customWidth="1"/>
    <col min="5916" max="5916" width="11.42578125" style="3" customWidth="1"/>
    <col min="5917" max="5917" width="3.42578125" style="3" customWidth="1"/>
    <col min="5918" max="5918" width="11.42578125" style="3" customWidth="1"/>
    <col min="5919" max="5919" width="3.42578125" style="3" customWidth="1"/>
    <col min="5920" max="5920" width="11.42578125" style="3" customWidth="1"/>
    <col min="5921" max="5921" width="3.42578125" style="3" customWidth="1"/>
    <col min="5922" max="5922" width="96.5703125" style="3" customWidth="1"/>
    <col min="5923" max="6142" width="9" style="3"/>
    <col min="6143" max="6143" width="2.85546875" style="3" customWidth="1"/>
    <col min="6144" max="6145" width="3.28515625" style="3" customWidth="1"/>
    <col min="6146" max="6147" width="19.7109375" style="3" customWidth="1"/>
    <col min="6148" max="6148" width="10.85546875" style="3" customWidth="1"/>
    <col min="6149" max="6170" width="11.42578125" style="3" customWidth="1"/>
    <col min="6171" max="6171" width="3.42578125" style="3" customWidth="1"/>
    <col min="6172" max="6172" width="11.42578125" style="3" customWidth="1"/>
    <col min="6173" max="6173" width="3.42578125" style="3" customWidth="1"/>
    <col min="6174" max="6174" width="11.42578125" style="3" customWidth="1"/>
    <col min="6175" max="6175" width="3.42578125" style="3" customWidth="1"/>
    <col min="6176" max="6176" width="11.42578125" style="3" customWidth="1"/>
    <col min="6177" max="6177" width="3.42578125" style="3" customWidth="1"/>
    <col min="6178" max="6178" width="96.5703125" style="3" customWidth="1"/>
    <col min="6179" max="6398" width="9" style="3"/>
    <col min="6399" max="6399" width="2.85546875" style="3" customWidth="1"/>
    <col min="6400" max="6401" width="3.28515625" style="3" customWidth="1"/>
    <col min="6402" max="6403" width="19.7109375" style="3" customWidth="1"/>
    <col min="6404" max="6404" width="10.85546875" style="3" customWidth="1"/>
    <col min="6405" max="6426" width="11.42578125" style="3" customWidth="1"/>
    <col min="6427" max="6427" width="3.42578125" style="3" customWidth="1"/>
    <col min="6428" max="6428" width="11.42578125" style="3" customWidth="1"/>
    <col min="6429" max="6429" width="3.42578125" style="3" customWidth="1"/>
    <col min="6430" max="6430" width="11.42578125" style="3" customWidth="1"/>
    <col min="6431" max="6431" width="3.42578125" style="3" customWidth="1"/>
    <col min="6432" max="6432" width="11.42578125" style="3" customWidth="1"/>
    <col min="6433" max="6433" width="3.42578125" style="3" customWidth="1"/>
    <col min="6434" max="6434" width="96.5703125" style="3" customWidth="1"/>
    <col min="6435" max="6654" width="9" style="3"/>
    <col min="6655" max="6655" width="2.85546875" style="3" customWidth="1"/>
    <col min="6656" max="6657" width="3.28515625" style="3" customWidth="1"/>
    <col min="6658" max="6659" width="19.7109375" style="3" customWidth="1"/>
    <col min="6660" max="6660" width="10.85546875" style="3" customWidth="1"/>
    <col min="6661" max="6682" width="11.42578125" style="3" customWidth="1"/>
    <col min="6683" max="6683" width="3.42578125" style="3" customWidth="1"/>
    <col min="6684" max="6684" width="11.42578125" style="3" customWidth="1"/>
    <col min="6685" max="6685" width="3.42578125" style="3" customWidth="1"/>
    <col min="6686" max="6686" width="11.42578125" style="3" customWidth="1"/>
    <col min="6687" max="6687" width="3.42578125" style="3" customWidth="1"/>
    <col min="6688" max="6688" width="11.42578125" style="3" customWidth="1"/>
    <col min="6689" max="6689" width="3.42578125" style="3" customWidth="1"/>
    <col min="6690" max="6690" width="96.5703125" style="3" customWidth="1"/>
    <col min="6691" max="6910" width="9" style="3"/>
    <col min="6911" max="6911" width="2.85546875" style="3" customWidth="1"/>
    <col min="6912" max="6913" width="3.28515625" style="3" customWidth="1"/>
    <col min="6914" max="6915" width="19.7109375" style="3" customWidth="1"/>
    <col min="6916" max="6916" width="10.85546875" style="3" customWidth="1"/>
    <col min="6917" max="6938" width="11.42578125" style="3" customWidth="1"/>
    <col min="6939" max="6939" width="3.42578125" style="3" customWidth="1"/>
    <col min="6940" max="6940" width="11.42578125" style="3" customWidth="1"/>
    <col min="6941" max="6941" width="3.42578125" style="3" customWidth="1"/>
    <col min="6942" max="6942" width="11.42578125" style="3" customWidth="1"/>
    <col min="6943" max="6943" width="3.42578125" style="3" customWidth="1"/>
    <col min="6944" max="6944" width="11.42578125" style="3" customWidth="1"/>
    <col min="6945" max="6945" width="3.42578125" style="3" customWidth="1"/>
    <col min="6946" max="6946" width="96.5703125" style="3" customWidth="1"/>
    <col min="6947" max="7166" width="9" style="3"/>
    <col min="7167" max="7167" width="2.85546875" style="3" customWidth="1"/>
    <col min="7168" max="7169" width="3.28515625" style="3" customWidth="1"/>
    <col min="7170" max="7171" width="19.7109375" style="3" customWidth="1"/>
    <col min="7172" max="7172" width="10.85546875" style="3" customWidth="1"/>
    <col min="7173" max="7194" width="11.42578125" style="3" customWidth="1"/>
    <col min="7195" max="7195" width="3.42578125" style="3" customWidth="1"/>
    <col min="7196" max="7196" width="11.42578125" style="3" customWidth="1"/>
    <col min="7197" max="7197" width="3.42578125" style="3" customWidth="1"/>
    <col min="7198" max="7198" width="11.42578125" style="3" customWidth="1"/>
    <col min="7199" max="7199" width="3.42578125" style="3" customWidth="1"/>
    <col min="7200" max="7200" width="11.42578125" style="3" customWidth="1"/>
    <col min="7201" max="7201" width="3.42578125" style="3" customWidth="1"/>
    <col min="7202" max="7202" width="96.5703125" style="3" customWidth="1"/>
    <col min="7203" max="7422" width="9" style="3"/>
    <col min="7423" max="7423" width="2.85546875" style="3" customWidth="1"/>
    <col min="7424" max="7425" width="3.28515625" style="3" customWidth="1"/>
    <col min="7426" max="7427" width="19.7109375" style="3" customWidth="1"/>
    <col min="7428" max="7428" width="10.85546875" style="3" customWidth="1"/>
    <col min="7429" max="7450" width="11.42578125" style="3" customWidth="1"/>
    <col min="7451" max="7451" width="3.42578125" style="3" customWidth="1"/>
    <col min="7452" max="7452" width="11.42578125" style="3" customWidth="1"/>
    <col min="7453" max="7453" width="3.42578125" style="3" customWidth="1"/>
    <col min="7454" max="7454" width="11.42578125" style="3" customWidth="1"/>
    <col min="7455" max="7455" width="3.42578125" style="3" customWidth="1"/>
    <col min="7456" max="7456" width="11.42578125" style="3" customWidth="1"/>
    <col min="7457" max="7457" width="3.42578125" style="3" customWidth="1"/>
    <col min="7458" max="7458" width="96.5703125" style="3" customWidth="1"/>
    <col min="7459" max="7678" width="9" style="3"/>
    <col min="7679" max="7679" width="2.85546875" style="3" customWidth="1"/>
    <col min="7680" max="7681" width="3.28515625" style="3" customWidth="1"/>
    <col min="7682" max="7683" width="19.7109375" style="3" customWidth="1"/>
    <col min="7684" max="7684" width="10.85546875" style="3" customWidth="1"/>
    <col min="7685" max="7706" width="11.42578125" style="3" customWidth="1"/>
    <col min="7707" max="7707" width="3.42578125" style="3" customWidth="1"/>
    <col min="7708" max="7708" width="11.42578125" style="3" customWidth="1"/>
    <col min="7709" max="7709" width="3.42578125" style="3" customWidth="1"/>
    <col min="7710" max="7710" width="11.42578125" style="3" customWidth="1"/>
    <col min="7711" max="7711" width="3.42578125" style="3" customWidth="1"/>
    <col min="7712" max="7712" width="11.42578125" style="3" customWidth="1"/>
    <col min="7713" max="7713" width="3.42578125" style="3" customWidth="1"/>
    <col min="7714" max="7714" width="96.5703125" style="3" customWidth="1"/>
    <col min="7715" max="7934" width="9" style="3"/>
    <col min="7935" max="7935" width="2.85546875" style="3" customWidth="1"/>
    <col min="7936" max="7937" width="3.28515625" style="3" customWidth="1"/>
    <col min="7938" max="7939" width="19.7109375" style="3" customWidth="1"/>
    <col min="7940" max="7940" width="10.85546875" style="3" customWidth="1"/>
    <col min="7941" max="7962" width="11.42578125" style="3" customWidth="1"/>
    <col min="7963" max="7963" width="3.42578125" style="3" customWidth="1"/>
    <col min="7964" max="7964" width="11.42578125" style="3" customWidth="1"/>
    <col min="7965" max="7965" width="3.42578125" style="3" customWidth="1"/>
    <col min="7966" max="7966" width="11.42578125" style="3" customWidth="1"/>
    <col min="7967" max="7967" width="3.42578125" style="3" customWidth="1"/>
    <col min="7968" max="7968" width="11.42578125" style="3" customWidth="1"/>
    <col min="7969" max="7969" width="3.42578125" style="3" customWidth="1"/>
    <col min="7970" max="7970" width="96.5703125" style="3" customWidth="1"/>
    <col min="7971" max="8190" width="9" style="3"/>
    <col min="8191" max="8191" width="2.85546875" style="3" customWidth="1"/>
    <col min="8192" max="8193" width="3.28515625" style="3" customWidth="1"/>
    <col min="8194" max="8195" width="19.7109375" style="3" customWidth="1"/>
    <col min="8196" max="8196" width="10.85546875" style="3" customWidth="1"/>
    <col min="8197" max="8218" width="11.42578125" style="3" customWidth="1"/>
    <col min="8219" max="8219" width="3.42578125" style="3" customWidth="1"/>
    <col min="8220" max="8220" width="11.42578125" style="3" customWidth="1"/>
    <col min="8221" max="8221" width="3.42578125" style="3" customWidth="1"/>
    <col min="8222" max="8222" width="11.42578125" style="3" customWidth="1"/>
    <col min="8223" max="8223" width="3.42578125" style="3" customWidth="1"/>
    <col min="8224" max="8224" width="11.42578125" style="3" customWidth="1"/>
    <col min="8225" max="8225" width="3.42578125" style="3" customWidth="1"/>
    <col min="8226" max="8226" width="96.5703125" style="3" customWidth="1"/>
    <col min="8227" max="8446" width="9" style="3"/>
    <col min="8447" max="8447" width="2.85546875" style="3" customWidth="1"/>
    <col min="8448" max="8449" width="3.28515625" style="3" customWidth="1"/>
    <col min="8450" max="8451" width="19.7109375" style="3" customWidth="1"/>
    <col min="8452" max="8452" width="10.85546875" style="3" customWidth="1"/>
    <col min="8453" max="8474" width="11.42578125" style="3" customWidth="1"/>
    <col min="8475" max="8475" width="3.42578125" style="3" customWidth="1"/>
    <col min="8476" max="8476" width="11.42578125" style="3" customWidth="1"/>
    <col min="8477" max="8477" width="3.42578125" style="3" customWidth="1"/>
    <col min="8478" max="8478" width="11.42578125" style="3" customWidth="1"/>
    <col min="8479" max="8479" width="3.42578125" style="3" customWidth="1"/>
    <col min="8480" max="8480" width="11.42578125" style="3" customWidth="1"/>
    <col min="8481" max="8481" width="3.42578125" style="3" customWidth="1"/>
    <col min="8482" max="8482" width="96.5703125" style="3" customWidth="1"/>
    <col min="8483" max="8702" width="9" style="3"/>
    <col min="8703" max="8703" width="2.85546875" style="3" customWidth="1"/>
    <col min="8704" max="8705" width="3.28515625" style="3" customWidth="1"/>
    <col min="8706" max="8707" width="19.7109375" style="3" customWidth="1"/>
    <col min="8708" max="8708" width="10.85546875" style="3" customWidth="1"/>
    <col min="8709" max="8730" width="11.42578125" style="3" customWidth="1"/>
    <col min="8731" max="8731" width="3.42578125" style="3" customWidth="1"/>
    <col min="8732" max="8732" width="11.42578125" style="3" customWidth="1"/>
    <col min="8733" max="8733" width="3.42578125" style="3" customWidth="1"/>
    <col min="8734" max="8734" width="11.42578125" style="3" customWidth="1"/>
    <col min="8735" max="8735" width="3.42578125" style="3" customWidth="1"/>
    <col min="8736" max="8736" width="11.42578125" style="3" customWidth="1"/>
    <col min="8737" max="8737" width="3.42578125" style="3" customWidth="1"/>
    <col min="8738" max="8738" width="96.5703125" style="3" customWidth="1"/>
    <col min="8739" max="8958" width="9" style="3"/>
    <col min="8959" max="8959" width="2.85546875" style="3" customWidth="1"/>
    <col min="8960" max="8961" width="3.28515625" style="3" customWidth="1"/>
    <col min="8962" max="8963" width="19.7109375" style="3" customWidth="1"/>
    <col min="8964" max="8964" width="10.85546875" style="3" customWidth="1"/>
    <col min="8965" max="8986" width="11.42578125" style="3" customWidth="1"/>
    <col min="8987" max="8987" width="3.42578125" style="3" customWidth="1"/>
    <col min="8988" max="8988" width="11.42578125" style="3" customWidth="1"/>
    <col min="8989" max="8989" width="3.42578125" style="3" customWidth="1"/>
    <col min="8990" max="8990" width="11.42578125" style="3" customWidth="1"/>
    <col min="8991" max="8991" width="3.42578125" style="3" customWidth="1"/>
    <col min="8992" max="8992" width="11.42578125" style="3" customWidth="1"/>
    <col min="8993" max="8993" width="3.42578125" style="3" customWidth="1"/>
    <col min="8994" max="8994" width="96.5703125" style="3" customWidth="1"/>
    <col min="8995" max="9214" width="9" style="3"/>
    <col min="9215" max="9215" width="2.85546875" style="3" customWidth="1"/>
    <col min="9216" max="9217" width="3.28515625" style="3" customWidth="1"/>
    <col min="9218" max="9219" width="19.7109375" style="3" customWidth="1"/>
    <col min="9220" max="9220" width="10.85546875" style="3" customWidth="1"/>
    <col min="9221" max="9242" width="11.42578125" style="3" customWidth="1"/>
    <col min="9243" max="9243" width="3.42578125" style="3" customWidth="1"/>
    <col min="9244" max="9244" width="11.42578125" style="3" customWidth="1"/>
    <col min="9245" max="9245" width="3.42578125" style="3" customWidth="1"/>
    <col min="9246" max="9246" width="11.42578125" style="3" customWidth="1"/>
    <col min="9247" max="9247" width="3.42578125" style="3" customWidth="1"/>
    <col min="9248" max="9248" width="11.42578125" style="3" customWidth="1"/>
    <col min="9249" max="9249" width="3.42578125" style="3" customWidth="1"/>
    <col min="9250" max="9250" width="96.5703125" style="3" customWidth="1"/>
    <col min="9251" max="9470" width="9" style="3"/>
    <col min="9471" max="9471" width="2.85546875" style="3" customWidth="1"/>
    <col min="9472" max="9473" width="3.28515625" style="3" customWidth="1"/>
    <col min="9474" max="9475" width="19.7109375" style="3" customWidth="1"/>
    <col min="9476" max="9476" width="10.85546875" style="3" customWidth="1"/>
    <col min="9477" max="9498" width="11.42578125" style="3" customWidth="1"/>
    <col min="9499" max="9499" width="3.42578125" style="3" customWidth="1"/>
    <col min="9500" max="9500" width="11.42578125" style="3" customWidth="1"/>
    <col min="9501" max="9501" width="3.42578125" style="3" customWidth="1"/>
    <col min="9502" max="9502" width="11.42578125" style="3" customWidth="1"/>
    <col min="9503" max="9503" width="3.42578125" style="3" customWidth="1"/>
    <col min="9504" max="9504" width="11.42578125" style="3" customWidth="1"/>
    <col min="9505" max="9505" width="3.42578125" style="3" customWidth="1"/>
    <col min="9506" max="9506" width="96.5703125" style="3" customWidth="1"/>
    <col min="9507" max="9726" width="9" style="3"/>
    <col min="9727" max="9727" width="2.85546875" style="3" customWidth="1"/>
    <col min="9728" max="9729" width="3.28515625" style="3" customWidth="1"/>
    <col min="9730" max="9731" width="19.7109375" style="3" customWidth="1"/>
    <col min="9732" max="9732" width="10.85546875" style="3" customWidth="1"/>
    <col min="9733" max="9754" width="11.42578125" style="3" customWidth="1"/>
    <col min="9755" max="9755" width="3.42578125" style="3" customWidth="1"/>
    <col min="9756" max="9756" width="11.42578125" style="3" customWidth="1"/>
    <col min="9757" max="9757" width="3.42578125" style="3" customWidth="1"/>
    <col min="9758" max="9758" width="11.42578125" style="3" customWidth="1"/>
    <col min="9759" max="9759" width="3.42578125" style="3" customWidth="1"/>
    <col min="9760" max="9760" width="11.42578125" style="3" customWidth="1"/>
    <col min="9761" max="9761" width="3.42578125" style="3" customWidth="1"/>
    <col min="9762" max="9762" width="96.5703125" style="3" customWidth="1"/>
    <col min="9763" max="9982" width="9" style="3"/>
    <col min="9983" max="9983" width="2.85546875" style="3" customWidth="1"/>
    <col min="9984" max="9985" width="3.28515625" style="3" customWidth="1"/>
    <col min="9986" max="9987" width="19.7109375" style="3" customWidth="1"/>
    <col min="9988" max="9988" width="10.85546875" style="3" customWidth="1"/>
    <col min="9989" max="10010" width="11.42578125" style="3" customWidth="1"/>
    <col min="10011" max="10011" width="3.42578125" style="3" customWidth="1"/>
    <col min="10012" max="10012" width="11.42578125" style="3" customWidth="1"/>
    <col min="10013" max="10013" width="3.42578125" style="3" customWidth="1"/>
    <col min="10014" max="10014" width="11.42578125" style="3" customWidth="1"/>
    <col min="10015" max="10015" width="3.42578125" style="3" customWidth="1"/>
    <col min="10016" max="10016" width="11.42578125" style="3" customWidth="1"/>
    <col min="10017" max="10017" width="3.42578125" style="3" customWidth="1"/>
    <col min="10018" max="10018" width="96.5703125" style="3" customWidth="1"/>
    <col min="10019" max="10238" width="9" style="3"/>
    <col min="10239" max="10239" width="2.85546875" style="3" customWidth="1"/>
    <col min="10240" max="10241" width="3.28515625" style="3" customWidth="1"/>
    <col min="10242" max="10243" width="19.7109375" style="3" customWidth="1"/>
    <col min="10244" max="10244" width="10.85546875" style="3" customWidth="1"/>
    <col min="10245" max="10266" width="11.42578125" style="3" customWidth="1"/>
    <col min="10267" max="10267" width="3.42578125" style="3" customWidth="1"/>
    <col min="10268" max="10268" width="11.42578125" style="3" customWidth="1"/>
    <col min="10269" max="10269" width="3.42578125" style="3" customWidth="1"/>
    <col min="10270" max="10270" width="11.42578125" style="3" customWidth="1"/>
    <col min="10271" max="10271" width="3.42578125" style="3" customWidth="1"/>
    <col min="10272" max="10272" width="11.42578125" style="3" customWidth="1"/>
    <col min="10273" max="10273" width="3.42578125" style="3" customWidth="1"/>
    <col min="10274" max="10274" width="96.5703125" style="3" customWidth="1"/>
    <col min="10275" max="10494" width="9" style="3"/>
    <col min="10495" max="10495" width="2.85546875" style="3" customWidth="1"/>
    <col min="10496" max="10497" width="3.28515625" style="3" customWidth="1"/>
    <col min="10498" max="10499" width="19.7109375" style="3" customWidth="1"/>
    <col min="10500" max="10500" width="10.85546875" style="3" customWidth="1"/>
    <col min="10501" max="10522" width="11.42578125" style="3" customWidth="1"/>
    <col min="10523" max="10523" width="3.42578125" style="3" customWidth="1"/>
    <col min="10524" max="10524" width="11.42578125" style="3" customWidth="1"/>
    <col min="10525" max="10525" width="3.42578125" style="3" customWidth="1"/>
    <col min="10526" max="10526" width="11.42578125" style="3" customWidth="1"/>
    <col min="10527" max="10527" width="3.42578125" style="3" customWidth="1"/>
    <col min="10528" max="10528" width="11.42578125" style="3" customWidth="1"/>
    <col min="10529" max="10529" width="3.42578125" style="3" customWidth="1"/>
    <col min="10530" max="10530" width="96.5703125" style="3" customWidth="1"/>
    <col min="10531" max="10750" width="9" style="3"/>
    <col min="10751" max="10751" width="2.85546875" style="3" customWidth="1"/>
    <col min="10752" max="10753" width="3.28515625" style="3" customWidth="1"/>
    <col min="10754" max="10755" width="19.7109375" style="3" customWidth="1"/>
    <col min="10756" max="10756" width="10.85546875" style="3" customWidth="1"/>
    <col min="10757" max="10778" width="11.42578125" style="3" customWidth="1"/>
    <col min="10779" max="10779" width="3.42578125" style="3" customWidth="1"/>
    <col min="10780" max="10780" width="11.42578125" style="3" customWidth="1"/>
    <col min="10781" max="10781" width="3.42578125" style="3" customWidth="1"/>
    <col min="10782" max="10782" width="11.42578125" style="3" customWidth="1"/>
    <col min="10783" max="10783" width="3.42578125" style="3" customWidth="1"/>
    <col min="10784" max="10784" width="11.42578125" style="3" customWidth="1"/>
    <col min="10785" max="10785" width="3.42578125" style="3" customWidth="1"/>
    <col min="10786" max="10786" width="96.5703125" style="3" customWidth="1"/>
    <col min="10787" max="11006" width="9" style="3"/>
    <col min="11007" max="11007" width="2.85546875" style="3" customWidth="1"/>
    <col min="11008" max="11009" width="3.28515625" style="3" customWidth="1"/>
    <col min="11010" max="11011" width="19.7109375" style="3" customWidth="1"/>
    <col min="11012" max="11012" width="10.85546875" style="3" customWidth="1"/>
    <col min="11013" max="11034" width="11.42578125" style="3" customWidth="1"/>
    <col min="11035" max="11035" width="3.42578125" style="3" customWidth="1"/>
    <col min="11036" max="11036" width="11.42578125" style="3" customWidth="1"/>
    <col min="11037" max="11037" width="3.42578125" style="3" customWidth="1"/>
    <col min="11038" max="11038" width="11.42578125" style="3" customWidth="1"/>
    <col min="11039" max="11039" width="3.42578125" style="3" customWidth="1"/>
    <col min="11040" max="11040" width="11.42578125" style="3" customWidth="1"/>
    <col min="11041" max="11041" width="3.42578125" style="3" customWidth="1"/>
    <col min="11042" max="11042" width="96.5703125" style="3" customWidth="1"/>
    <col min="11043" max="11262" width="9" style="3"/>
    <col min="11263" max="11263" width="2.85546875" style="3" customWidth="1"/>
    <col min="11264" max="11265" width="3.28515625" style="3" customWidth="1"/>
    <col min="11266" max="11267" width="19.7109375" style="3" customWidth="1"/>
    <col min="11268" max="11268" width="10.85546875" style="3" customWidth="1"/>
    <col min="11269" max="11290" width="11.42578125" style="3" customWidth="1"/>
    <col min="11291" max="11291" width="3.42578125" style="3" customWidth="1"/>
    <col min="11292" max="11292" width="11.42578125" style="3" customWidth="1"/>
    <col min="11293" max="11293" width="3.42578125" style="3" customWidth="1"/>
    <col min="11294" max="11294" width="11.42578125" style="3" customWidth="1"/>
    <col min="11295" max="11295" width="3.42578125" style="3" customWidth="1"/>
    <col min="11296" max="11296" width="11.42578125" style="3" customWidth="1"/>
    <col min="11297" max="11297" width="3.42578125" style="3" customWidth="1"/>
    <col min="11298" max="11298" width="96.5703125" style="3" customWidth="1"/>
    <col min="11299" max="11518" width="9" style="3"/>
    <col min="11519" max="11519" width="2.85546875" style="3" customWidth="1"/>
    <col min="11520" max="11521" width="3.28515625" style="3" customWidth="1"/>
    <col min="11522" max="11523" width="19.7109375" style="3" customWidth="1"/>
    <col min="11524" max="11524" width="10.85546875" style="3" customWidth="1"/>
    <col min="11525" max="11546" width="11.42578125" style="3" customWidth="1"/>
    <col min="11547" max="11547" width="3.42578125" style="3" customWidth="1"/>
    <col min="11548" max="11548" width="11.42578125" style="3" customWidth="1"/>
    <col min="11549" max="11549" width="3.42578125" style="3" customWidth="1"/>
    <col min="11550" max="11550" width="11.42578125" style="3" customWidth="1"/>
    <col min="11551" max="11551" width="3.42578125" style="3" customWidth="1"/>
    <col min="11552" max="11552" width="11.42578125" style="3" customWidth="1"/>
    <col min="11553" max="11553" width="3.42578125" style="3" customWidth="1"/>
    <col min="11554" max="11554" width="96.5703125" style="3" customWidth="1"/>
    <col min="11555" max="11774" width="9" style="3"/>
    <col min="11775" max="11775" width="2.85546875" style="3" customWidth="1"/>
    <col min="11776" max="11777" width="3.28515625" style="3" customWidth="1"/>
    <col min="11778" max="11779" width="19.7109375" style="3" customWidth="1"/>
    <col min="11780" max="11780" width="10.85546875" style="3" customWidth="1"/>
    <col min="11781" max="11802" width="11.42578125" style="3" customWidth="1"/>
    <col min="11803" max="11803" width="3.42578125" style="3" customWidth="1"/>
    <col min="11804" max="11804" width="11.42578125" style="3" customWidth="1"/>
    <col min="11805" max="11805" width="3.42578125" style="3" customWidth="1"/>
    <col min="11806" max="11806" width="11.42578125" style="3" customWidth="1"/>
    <col min="11807" max="11807" width="3.42578125" style="3" customWidth="1"/>
    <col min="11808" max="11808" width="11.42578125" style="3" customWidth="1"/>
    <col min="11809" max="11809" width="3.42578125" style="3" customWidth="1"/>
    <col min="11810" max="11810" width="96.5703125" style="3" customWidth="1"/>
    <col min="11811" max="12030" width="9" style="3"/>
    <col min="12031" max="12031" width="2.85546875" style="3" customWidth="1"/>
    <col min="12032" max="12033" width="3.28515625" style="3" customWidth="1"/>
    <col min="12034" max="12035" width="19.7109375" style="3" customWidth="1"/>
    <col min="12036" max="12036" width="10.85546875" style="3" customWidth="1"/>
    <col min="12037" max="12058" width="11.42578125" style="3" customWidth="1"/>
    <col min="12059" max="12059" width="3.42578125" style="3" customWidth="1"/>
    <col min="12060" max="12060" width="11.42578125" style="3" customWidth="1"/>
    <col min="12061" max="12061" width="3.42578125" style="3" customWidth="1"/>
    <col min="12062" max="12062" width="11.42578125" style="3" customWidth="1"/>
    <col min="12063" max="12063" width="3.42578125" style="3" customWidth="1"/>
    <col min="12064" max="12064" width="11.42578125" style="3" customWidth="1"/>
    <col min="12065" max="12065" width="3.42578125" style="3" customWidth="1"/>
    <col min="12066" max="12066" width="96.5703125" style="3" customWidth="1"/>
    <col min="12067" max="12286" width="9" style="3"/>
    <col min="12287" max="12287" width="2.85546875" style="3" customWidth="1"/>
    <col min="12288" max="12289" width="3.28515625" style="3" customWidth="1"/>
    <col min="12290" max="12291" width="19.7109375" style="3" customWidth="1"/>
    <col min="12292" max="12292" width="10.85546875" style="3" customWidth="1"/>
    <col min="12293" max="12314" width="11.42578125" style="3" customWidth="1"/>
    <col min="12315" max="12315" width="3.42578125" style="3" customWidth="1"/>
    <col min="12316" max="12316" width="11.42578125" style="3" customWidth="1"/>
    <col min="12317" max="12317" width="3.42578125" style="3" customWidth="1"/>
    <col min="12318" max="12318" width="11.42578125" style="3" customWidth="1"/>
    <col min="12319" max="12319" width="3.42578125" style="3" customWidth="1"/>
    <col min="12320" max="12320" width="11.42578125" style="3" customWidth="1"/>
    <col min="12321" max="12321" width="3.42578125" style="3" customWidth="1"/>
    <col min="12322" max="12322" width="96.5703125" style="3" customWidth="1"/>
    <col min="12323" max="12542" width="9" style="3"/>
    <col min="12543" max="12543" width="2.85546875" style="3" customWidth="1"/>
    <col min="12544" max="12545" width="3.28515625" style="3" customWidth="1"/>
    <col min="12546" max="12547" width="19.7109375" style="3" customWidth="1"/>
    <col min="12548" max="12548" width="10.85546875" style="3" customWidth="1"/>
    <col min="12549" max="12570" width="11.42578125" style="3" customWidth="1"/>
    <col min="12571" max="12571" width="3.42578125" style="3" customWidth="1"/>
    <col min="12572" max="12572" width="11.42578125" style="3" customWidth="1"/>
    <col min="12573" max="12573" width="3.42578125" style="3" customWidth="1"/>
    <col min="12574" max="12574" width="11.42578125" style="3" customWidth="1"/>
    <col min="12575" max="12575" width="3.42578125" style="3" customWidth="1"/>
    <col min="12576" max="12576" width="11.42578125" style="3" customWidth="1"/>
    <col min="12577" max="12577" width="3.42578125" style="3" customWidth="1"/>
    <col min="12578" max="12578" width="96.5703125" style="3" customWidth="1"/>
    <col min="12579" max="12798" width="9" style="3"/>
    <col min="12799" max="12799" width="2.85546875" style="3" customWidth="1"/>
    <col min="12800" max="12801" width="3.28515625" style="3" customWidth="1"/>
    <col min="12802" max="12803" width="19.7109375" style="3" customWidth="1"/>
    <col min="12804" max="12804" width="10.85546875" style="3" customWidth="1"/>
    <col min="12805" max="12826" width="11.42578125" style="3" customWidth="1"/>
    <col min="12827" max="12827" width="3.42578125" style="3" customWidth="1"/>
    <col min="12828" max="12828" width="11.42578125" style="3" customWidth="1"/>
    <col min="12829" max="12829" width="3.42578125" style="3" customWidth="1"/>
    <col min="12830" max="12830" width="11.42578125" style="3" customWidth="1"/>
    <col min="12831" max="12831" width="3.42578125" style="3" customWidth="1"/>
    <col min="12832" max="12832" width="11.42578125" style="3" customWidth="1"/>
    <col min="12833" max="12833" width="3.42578125" style="3" customWidth="1"/>
    <col min="12834" max="12834" width="96.5703125" style="3" customWidth="1"/>
    <col min="12835" max="13054" width="9" style="3"/>
    <col min="13055" max="13055" width="2.85546875" style="3" customWidth="1"/>
    <col min="13056" max="13057" width="3.28515625" style="3" customWidth="1"/>
    <col min="13058" max="13059" width="19.7109375" style="3" customWidth="1"/>
    <col min="13060" max="13060" width="10.85546875" style="3" customWidth="1"/>
    <col min="13061" max="13082" width="11.42578125" style="3" customWidth="1"/>
    <col min="13083" max="13083" width="3.42578125" style="3" customWidth="1"/>
    <col min="13084" max="13084" width="11.42578125" style="3" customWidth="1"/>
    <col min="13085" max="13085" width="3.42578125" style="3" customWidth="1"/>
    <col min="13086" max="13086" width="11.42578125" style="3" customWidth="1"/>
    <col min="13087" max="13087" width="3.42578125" style="3" customWidth="1"/>
    <col min="13088" max="13088" width="11.42578125" style="3" customWidth="1"/>
    <col min="13089" max="13089" width="3.42578125" style="3" customWidth="1"/>
    <col min="13090" max="13090" width="96.5703125" style="3" customWidth="1"/>
    <col min="13091" max="13310" width="9" style="3"/>
    <col min="13311" max="13311" width="2.85546875" style="3" customWidth="1"/>
    <col min="13312" max="13313" width="3.28515625" style="3" customWidth="1"/>
    <col min="13314" max="13315" width="19.7109375" style="3" customWidth="1"/>
    <col min="13316" max="13316" width="10.85546875" style="3" customWidth="1"/>
    <col min="13317" max="13338" width="11.42578125" style="3" customWidth="1"/>
    <col min="13339" max="13339" width="3.42578125" style="3" customWidth="1"/>
    <col min="13340" max="13340" width="11.42578125" style="3" customWidth="1"/>
    <col min="13341" max="13341" width="3.42578125" style="3" customWidth="1"/>
    <col min="13342" max="13342" width="11.42578125" style="3" customWidth="1"/>
    <col min="13343" max="13343" width="3.42578125" style="3" customWidth="1"/>
    <col min="13344" max="13344" width="11.42578125" style="3" customWidth="1"/>
    <col min="13345" max="13345" width="3.42578125" style="3" customWidth="1"/>
    <col min="13346" max="13346" width="96.5703125" style="3" customWidth="1"/>
    <col min="13347" max="13566" width="9" style="3"/>
    <col min="13567" max="13567" width="2.85546875" style="3" customWidth="1"/>
    <col min="13568" max="13569" width="3.28515625" style="3" customWidth="1"/>
    <col min="13570" max="13571" width="19.7109375" style="3" customWidth="1"/>
    <col min="13572" max="13572" width="10.85546875" style="3" customWidth="1"/>
    <col min="13573" max="13594" width="11.42578125" style="3" customWidth="1"/>
    <col min="13595" max="13595" width="3.42578125" style="3" customWidth="1"/>
    <col min="13596" max="13596" width="11.42578125" style="3" customWidth="1"/>
    <col min="13597" max="13597" width="3.42578125" style="3" customWidth="1"/>
    <col min="13598" max="13598" width="11.42578125" style="3" customWidth="1"/>
    <col min="13599" max="13599" width="3.42578125" style="3" customWidth="1"/>
    <col min="13600" max="13600" width="11.42578125" style="3" customWidth="1"/>
    <col min="13601" max="13601" width="3.42578125" style="3" customWidth="1"/>
    <col min="13602" max="13602" width="96.5703125" style="3" customWidth="1"/>
    <col min="13603" max="13822" width="9" style="3"/>
    <col min="13823" max="13823" width="2.85546875" style="3" customWidth="1"/>
    <col min="13824" max="13825" width="3.28515625" style="3" customWidth="1"/>
    <col min="13826" max="13827" width="19.7109375" style="3" customWidth="1"/>
    <col min="13828" max="13828" width="10.85546875" style="3" customWidth="1"/>
    <col min="13829" max="13850" width="11.42578125" style="3" customWidth="1"/>
    <col min="13851" max="13851" width="3.42578125" style="3" customWidth="1"/>
    <col min="13852" max="13852" width="11.42578125" style="3" customWidth="1"/>
    <col min="13853" max="13853" width="3.42578125" style="3" customWidth="1"/>
    <col min="13854" max="13854" width="11.42578125" style="3" customWidth="1"/>
    <col min="13855" max="13855" width="3.42578125" style="3" customWidth="1"/>
    <col min="13856" max="13856" width="11.42578125" style="3" customWidth="1"/>
    <col min="13857" max="13857" width="3.42578125" style="3" customWidth="1"/>
    <col min="13858" max="13858" width="96.5703125" style="3" customWidth="1"/>
    <col min="13859" max="14078" width="9" style="3"/>
    <col min="14079" max="14079" width="2.85546875" style="3" customWidth="1"/>
    <col min="14080" max="14081" width="3.28515625" style="3" customWidth="1"/>
    <col min="14082" max="14083" width="19.7109375" style="3" customWidth="1"/>
    <col min="14084" max="14084" width="10.85546875" style="3" customWidth="1"/>
    <col min="14085" max="14106" width="11.42578125" style="3" customWidth="1"/>
    <col min="14107" max="14107" width="3.42578125" style="3" customWidth="1"/>
    <col min="14108" max="14108" width="11.42578125" style="3" customWidth="1"/>
    <col min="14109" max="14109" width="3.42578125" style="3" customWidth="1"/>
    <col min="14110" max="14110" width="11.42578125" style="3" customWidth="1"/>
    <col min="14111" max="14111" width="3.42578125" style="3" customWidth="1"/>
    <col min="14112" max="14112" width="11.42578125" style="3" customWidth="1"/>
    <col min="14113" max="14113" width="3.42578125" style="3" customWidth="1"/>
    <col min="14114" max="14114" width="96.5703125" style="3" customWidth="1"/>
    <col min="14115" max="14334" width="9" style="3"/>
    <col min="14335" max="14335" width="2.85546875" style="3" customWidth="1"/>
    <col min="14336" max="14337" width="3.28515625" style="3" customWidth="1"/>
    <col min="14338" max="14339" width="19.7109375" style="3" customWidth="1"/>
    <col min="14340" max="14340" width="10.85546875" style="3" customWidth="1"/>
    <col min="14341" max="14362" width="11.42578125" style="3" customWidth="1"/>
    <col min="14363" max="14363" width="3.42578125" style="3" customWidth="1"/>
    <col min="14364" max="14364" width="11.42578125" style="3" customWidth="1"/>
    <col min="14365" max="14365" width="3.42578125" style="3" customWidth="1"/>
    <col min="14366" max="14366" width="11.42578125" style="3" customWidth="1"/>
    <col min="14367" max="14367" width="3.42578125" style="3" customWidth="1"/>
    <col min="14368" max="14368" width="11.42578125" style="3" customWidth="1"/>
    <col min="14369" max="14369" width="3.42578125" style="3" customWidth="1"/>
    <col min="14370" max="14370" width="96.5703125" style="3" customWidth="1"/>
    <col min="14371" max="14590" width="9" style="3"/>
    <col min="14591" max="14591" width="2.85546875" style="3" customWidth="1"/>
    <col min="14592" max="14593" width="3.28515625" style="3" customWidth="1"/>
    <col min="14594" max="14595" width="19.7109375" style="3" customWidth="1"/>
    <col min="14596" max="14596" width="10.85546875" style="3" customWidth="1"/>
    <col min="14597" max="14618" width="11.42578125" style="3" customWidth="1"/>
    <col min="14619" max="14619" width="3.42578125" style="3" customWidth="1"/>
    <col min="14620" max="14620" width="11.42578125" style="3" customWidth="1"/>
    <col min="14621" max="14621" width="3.42578125" style="3" customWidth="1"/>
    <col min="14622" max="14622" width="11.42578125" style="3" customWidth="1"/>
    <col min="14623" max="14623" width="3.42578125" style="3" customWidth="1"/>
    <col min="14624" max="14624" width="11.42578125" style="3" customWidth="1"/>
    <col min="14625" max="14625" width="3.42578125" style="3" customWidth="1"/>
    <col min="14626" max="14626" width="96.5703125" style="3" customWidth="1"/>
    <col min="14627" max="14846" width="9" style="3"/>
    <col min="14847" max="14847" width="2.85546875" style="3" customWidth="1"/>
    <col min="14848" max="14849" width="3.28515625" style="3" customWidth="1"/>
    <col min="14850" max="14851" width="19.7109375" style="3" customWidth="1"/>
    <col min="14852" max="14852" width="10.85546875" style="3" customWidth="1"/>
    <col min="14853" max="14874" width="11.42578125" style="3" customWidth="1"/>
    <col min="14875" max="14875" width="3.42578125" style="3" customWidth="1"/>
    <col min="14876" max="14876" width="11.42578125" style="3" customWidth="1"/>
    <col min="14877" max="14877" width="3.42578125" style="3" customWidth="1"/>
    <col min="14878" max="14878" width="11.42578125" style="3" customWidth="1"/>
    <col min="14879" max="14879" width="3.42578125" style="3" customWidth="1"/>
    <col min="14880" max="14880" width="11.42578125" style="3" customWidth="1"/>
    <col min="14881" max="14881" width="3.42578125" style="3" customWidth="1"/>
    <col min="14882" max="14882" width="96.5703125" style="3" customWidth="1"/>
    <col min="14883" max="15102" width="9" style="3"/>
    <col min="15103" max="15103" width="2.85546875" style="3" customWidth="1"/>
    <col min="15104" max="15105" width="3.28515625" style="3" customWidth="1"/>
    <col min="15106" max="15107" width="19.7109375" style="3" customWidth="1"/>
    <col min="15108" max="15108" width="10.85546875" style="3" customWidth="1"/>
    <col min="15109" max="15130" width="11.42578125" style="3" customWidth="1"/>
    <col min="15131" max="15131" width="3.42578125" style="3" customWidth="1"/>
    <col min="15132" max="15132" width="11.42578125" style="3" customWidth="1"/>
    <col min="15133" max="15133" width="3.42578125" style="3" customWidth="1"/>
    <col min="15134" max="15134" width="11.42578125" style="3" customWidth="1"/>
    <col min="15135" max="15135" width="3.42578125" style="3" customWidth="1"/>
    <col min="15136" max="15136" width="11.42578125" style="3" customWidth="1"/>
    <col min="15137" max="15137" width="3.42578125" style="3" customWidth="1"/>
    <col min="15138" max="15138" width="96.5703125" style="3" customWidth="1"/>
    <col min="15139" max="15358" width="9" style="3"/>
    <col min="15359" max="15359" width="2.85546875" style="3" customWidth="1"/>
    <col min="15360" max="15361" width="3.28515625" style="3" customWidth="1"/>
    <col min="15362" max="15363" width="19.7109375" style="3" customWidth="1"/>
    <col min="15364" max="15364" width="10.85546875" style="3" customWidth="1"/>
    <col min="15365" max="15386" width="11.42578125" style="3" customWidth="1"/>
    <col min="15387" max="15387" width="3.42578125" style="3" customWidth="1"/>
    <col min="15388" max="15388" width="11.42578125" style="3" customWidth="1"/>
    <col min="15389" max="15389" width="3.42578125" style="3" customWidth="1"/>
    <col min="15390" max="15390" width="11.42578125" style="3" customWidth="1"/>
    <col min="15391" max="15391" width="3.42578125" style="3" customWidth="1"/>
    <col min="15392" max="15392" width="11.42578125" style="3" customWidth="1"/>
    <col min="15393" max="15393" width="3.42578125" style="3" customWidth="1"/>
    <col min="15394" max="15394" width="96.5703125" style="3" customWidth="1"/>
    <col min="15395" max="15614" width="9" style="3"/>
    <col min="15615" max="15615" width="2.85546875" style="3" customWidth="1"/>
    <col min="15616" max="15617" width="3.28515625" style="3" customWidth="1"/>
    <col min="15618" max="15619" width="19.7109375" style="3" customWidth="1"/>
    <col min="15620" max="15620" width="10.85546875" style="3" customWidth="1"/>
    <col min="15621" max="15642" width="11.42578125" style="3" customWidth="1"/>
    <col min="15643" max="15643" width="3.42578125" style="3" customWidth="1"/>
    <col min="15644" max="15644" width="11.42578125" style="3" customWidth="1"/>
    <col min="15645" max="15645" width="3.42578125" style="3" customWidth="1"/>
    <col min="15646" max="15646" width="11.42578125" style="3" customWidth="1"/>
    <col min="15647" max="15647" width="3.42578125" style="3" customWidth="1"/>
    <col min="15648" max="15648" width="11.42578125" style="3" customWidth="1"/>
    <col min="15649" max="15649" width="3.42578125" style="3" customWidth="1"/>
    <col min="15650" max="15650" width="96.5703125" style="3" customWidth="1"/>
    <col min="15651" max="15870" width="9" style="3"/>
    <col min="15871" max="15871" width="2.85546875" style="3" customWidth="1"/>
    <col min="15872" max="15873" width="3.28515625" style="3" customWidth="1"/>
    <col min="15874" max="15875" width="19.7109375" style="3" customWidth="1"/>
    <col min="15876" max="15876" width="10.85546875" style="3" customWidth="1"/>
    <col min="15877" max="15898" width="11.42578125" style="3" customWidth="1"/>
    <col min="15899" max="15899" width="3.42578125" style="3" customWidth="1"/>
    <col min="15900" max="15900" width="11.42578125" style="3" customWidth="1"/>
    <col min="15901" max="15901" width="3.42578125" style="3" customWidth="1"/>
    <col min="15902" max="15902" width="11.42578125" style="3" customWidth="1"/>
    <col min="15903" max="15903" width="3.42578125" style="3" customWidth="1"/>
    <col min="15904" max="15904" width="11.42578125" style="3" customWidth="1"/>
    <col min="15905" max="15905" width="3.42578125" style="3" customWidth="1"/>
    <col min="15906" max="15906" width="96.5703125" style="3" customWidth="1"/>
    <col min="15907" max="16126" width="9" style="3"/>
    <col min="16127" max="16127" width="2.85546875" style="3" customWidth="1"/>
    <col min="16128" max="16129" width="3.28515625" style="3" customWidth="1"/>
    <col min="16130" max="16131" width="19.7109375" style="3" customWidth="1"/>
    <col min="16132" max="16132" width="10.85546875" style="3" customWidth="1"/>
    <col min="16133" max="16154" width="11.42578125" style="3" customWidth="1"/>
    <col min="16155" max="16155" width="3.42578125" style="3" customWidth="1"/>
    <col min="16156" max="16156" width="11.42578125" style="3" customWidth="1"/>
    <col min="16157" max="16157" width="3.42578125" style="3" customWidth="1"/>
    <col min="16158" max="16158" width="11.42578125" style="3" customWidth="1"/>
    <col min="16159" max="16159" width="3.42578125" style="3" customWidth="1"/>
    <col min="16160" max="16160" width="11.42578125" style="3" customWidth="1"/>
    <col min="16161" max="16161" width="3.42578125" style="3" customWidth="1"/>
    <col min="16162" max="16162" width="96.5703125" style="3" customWidth="1"/>
    <col min="16163" max="16384" width="9" style="3"/>
  </cols>
  <sheetData>
    <row r="2" spans="2:34">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row>
    <row r="3" spans="2:34">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c r="AG3" s="2"/>
      <c r="AH3" s="2"/>
    </row>
    <row r="4" spans="2:34">
      <c r="B4" s="1" t="str">
        <f>'Template Cover'!B4</f>
        <v>Sheet:</v>
      </c>
      <c r="C4" s="2"/>
      <c r="D4" s="2"/>
      <c r="E4" s="2"/>
      <c r="F4" s="2"/>
      <c r="G4" s="2" t="str">
        <f ca="1">MID(CELL("filename",$A$1),FIND("]",CELL("filename",$A$1))+1,99)</f>
        <v>Infrastructure</v>
      </c>
      <c r="H4" s="2"/>
      <c r="I4" s="2"/>
      <c r="J4" s="2"/>
      <c r="K4" s="2"/>
      <c r="L4" s="2"/>
      <c r="M4" s="2"/>
      <c r="N4" s="2"/>
      <c r="O4" s="2"/>
      <c r="P4" s="2"/>
      <c r="Q4" s="2"/>
      <c r="R4" s="2"/>
      <c r="S4" s="2"/>
      <c r="T4" s="2"/>
      <c r="U4" s="2"/>
      <c r="V4" s="2"/>
      <c r="W4" s="2"/>
      <c r="X4" s="2"/>
      <c r="Y4" s="2"/>
      <c r="Z4" s="2"/>
      <c r="AA4" s="2"/>
      <c r="AB4" s="2"/>
      <c r="AC4" s="2"/>
      <c r="AD4" s="2"/>
      <c r="AE4" s="2"/>
      <c r="AF4" s="2"/>
      <c r="AG4" s="2"/>
      <c r="AH4" s="2"/>
    </row>
    <row r="5" spans="2:34">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c r="AG5" s="2"/>
      <c r="AH5" s="2"/>
    </row>
    <row r="6" spans="2:34">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c r="AG6" s="4"/>
      <c r="AH6" s="4"/>
    </row>
    <row r="7" spans="2:34">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c r="AG7" s="2"/>
      <c r="AH7" s="2"/>
    </row>
    <row r="9" spans="2:34" ht="38.25">
      <c r="D9" s="987" t="str">
        <f>RN_Switch</f>
        <v>Nominal</v>
      </c>
      <c r="E9" s="988"/>
      <c r="F9" s="989"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c r="AH9" s="989" t="s">
        <v>899</v>
      </c>
    </row>
    <row r="10" spans="2:34" ht="25.5">
      <c r="D10" s="990" t="str">
        <f>Option_Switch</f>
        <v>Sc0 : Baseline</v>
      </c>
      <c r="E10" s="991"/>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c r="AH10" s="985"/>
    </row>
    <row r="11" spans="2:34">
      <c r="D11" s="994"/>
      <c r="E11" s="993"/>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c r="AH11" s="986" t="s">
        <v>121</v>
      </c>
    </row>
    <row r="13" spans="2:34" ht="16.5">
      <c r="B13" s="5" t="s">
        <v>978</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5" spans="2:34" ht="15">
      <c r="B15" s="99" t="str">
        <f>'Line Items'!B373</f>
        <v>Secondary Station Access Charges</v>
      </c>
      <c r="C15" s="99"/>
      <c r="D15" s="249"/>
      <c r="E15" s="24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row>
    <row r="16" spans="2:34" outlineLevel="1"/>
    <row r="17" spans="2:34" outlineLevel="1">
      <c r="D17" s="235" t="str">
        <f>'Line Items'!D375</f>
        <v>Secondary Station Access Charges: LTC</v>
      </c>
      <c r="E17" s="251"/>
      <c r="F17" s="252" t="s">
        <v>902</v>
      </c>
      <c r="G17" s="253"/>
      <c r="H17" s="253"/>
      <c r="I17" s="253"/>
      <c r="J17" s="253"/>
      <c r="K17" s="253"/>
      <c r="L17" s="253"/>
      <c r="M17" s="253"/>
      <c r="N17" s="253"/>
      <c r="O17" s="253"/>
      <c r="P17" s="253"/>
      <c r="Q17" s="253"/>
      <c r="R17" s="253"/>
      <c r="S17" s="253"/>
      <c r="T17" s="253"/>
      <c r="U17" s="253"/>
      <c r="V17" s="253"/>
      <c r="W17" s="253"/>
      <c r="X17" s="253"/>
      <c r="Y17" s="253"/>
      <c r="Z17" s="254"/>
      <c r="AA17" s="85"/>
      <c r="AB17" s="255"/>
      <c r="AC17" s="85"/>
      <c r="AD17" s="255"/>
      <c r="AE17" s="85"/>
      <c r="AF17" s="255"/>
      <c r="AH17" s="286"/>
    </row>
    <row r="18" spans="2:34" outlineLevel="1">
      <c r="D18" s="108" t="str">
        <f>'Line Items'!D376</f>
        <v>Secondary Station Access Charges: QX</v>
      </c>
      <c r="E18" s="110"/>
      <c r="F18" s="164" t="str">
        <f>F17</f>
        <v>£000</v>
      </c>
      <c r="G18" s="260"/>
      <c r="H18" s="260"/>
      <c r="I18" s="260"/>
      <c r="J18" s="260"/>
      <c r="K18" s="260"/>
      <c r="L18" s="260"/>
      <c r="M18" s="260"/>
      <c r="N18" s="260"/>
      <c r="O18" s="260"/>
      <c r="P18" s="260"/>
      <c r="Q18" s="260"/>
      <c r="R18" s="260"/>
      <c r="S18" s="260"/>
      <c r="T18" s="260"/>
      <c r="U18" s="260"/>
      <c r="V18" s="260"/>
      <c r="W18" s="260"/>
      <c r="X18" s="260"/>
      <c r="Y18" s="260"/>
      <c r="Z18" s="261"/>
      <c r="AA18" s="85"/>
      <c r="AB18" s="29"/>
      <c r="AC18" s="85"/>
      <c r="AD18" s="29"/>
      <c r="AE18" s="85"/>
      <c r="AF18" s="29"/>
      <c r="AH18" s="290"/>
    </row>
    <row r="19" spans="2:34" outlineLevel="1">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row>
    <row r="20" spans="2:34" outlineLevel="1">
      <c r="D20" s="262" t="str">
        <f>"Total "&amp;B15</f>
        <v>Total Secondary Station Access Charges</v>
      </c>
      <c r="E20" s="263"/>
      <c r="F20" s="264" t="str">
        <f>F18</f>
        <v>£000</v>
      </c>
      <c r="G20" s="265">
        <f>SUM(G17:G18)</f>
        <v>0</v>
      </c>
      <c r="H20" s="265">
        <f t="shared" ref="H20:Z20" si="0">SUM(H17:H18)</f>
        <v>0</v>
      </c>
      <c r="I20" s="265">
        <f t="shared" si="0"/>
        <v>0</v>
      </c>
      <c r="J20" s="265">
        <f t="shared" si="0"/>
        <v>0</v>
      </c>
      <c r="K20" s="265">
        <f t="shared" si="0"/>
        <v>0</v>
      </c>
      <c r="L20" s="265">
        <f t="shared" si="0"/>
        <v>0</v>
      </c>
      <c r="M20" s="265">
        <f t="shared" si="0"/>
        <v>0</v>
      </c>
      <c r="N20" s="265">
        <f t="shared" si="0"/>
        <v>0</v>
      </c>
      <c r="O20" s="265">
        <f t="shared" si="0"/>
        <v>0</v>
      </c>
      <c r="P20" s="265">
        <f t="shared" si="0"/>
        <v>0</v>
      </c>
      <c r="Q20" s="265">
        <f t="shared" si="0"/>
        <v>0</v>
      </c>
      <c r="R20" s="265">
        <f t="shared" si="0"/>
        <v>0</v>
      </c>
      <c r="S20" s="265">
        <f t="shared" si="0"/>
        <v>0</v>
      </c>
      <c r="T20" s="265">
        <f t="shared" si="0"/>
        <v>0</v>
      </c>
      <c r="U20" s="265">
        <f t="shared" si="0"/>
        <v>0</v>
      </c>
      <c r="V20" s="265">
        <f t="shared" si="0"/>
        <v>0</v>
      </c>
      <c r="W20" s="265">
        <f t="shared" si="0"/>
        <v>0</v>
      </c>
      <c r="X20" s="265">
        <f t="shared" si="0"/>
        <v>0</v>
      </c>
      <c r="Y20" s="265">
        <f t="shared" si="0"/>
        <v>0</v>
      </c>
      <c r="Z20" s="266">
        <f t="shared" si="0"/>
        <v>0</v>
      </c>
      <c r="AA20" s="85"/>
      <c r="AB20" s="267">
        <f>SUM(AB17:AB18)</f>
        <v>0</v>
      </c>
      <c r="AC20" s="85"/>
      <c r="AD20" s="267">
        <f>SUM(AD17:AD18)</f>
        <v>0</v>
      </c>
      <c r="AE20" s="85"/>
      <c r="AF20" s="267">
        <f>SUM(AF17:AF18)</f>
        <v>0</v>
      </c>
      <c r="AH20" s="268"/>
    </row>
    <row r="21" spans="2:34">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row>
    <row r="22" spans="2:34">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row>
    <row r="23" spans="2:34" ht="16.5">
      <c r="B23" s="5" t="s">
        <v>979</v>
      </c>
      <c r="C23" s="5"/>
      <c r="D23" s="5"/>
      <c r="E23" s="5"/>
      <c r="F23" s="5"/>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5"/>
      <c r="AH23" s="5"/>
    </row>
    <row r="24" spans="2:34">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row>
    <row r="25" spans="2:34" ht="15">
      <c r="B25" s="99" t="str">
        <f>'Line Items'!B378</f>
        <v>Track Access Charges</v>
      </c>
      <c r="C25" s="99"/>
      <c r="D25" s="249"/>
      <c r="E25" s="249"/>
      <c r="F25" s="99"/>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99"/>
      <c r="AH25" s="99"/>
    </row>
    <row r="26" spans="2:34" outlineLevel="1">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row>
    <row r="27" spans="2:34" outlineLevel="1">
      <c r="D27" s="235" t="str">
        <f>'Line Items'!D380</f>
        <v>Fixed Track Access Charge</v>
      </c>
      <c r="E27" s="251"/>
      <c r="F27" s="252" t="s">
        <v>902</v>
      </c>
      <c r="G27" s="253"/>
      <c r="H27" s="253"/>
      <c r="I27" s="253"/>
      <c r="J27" s="253"/>
      <c r="K27" s="253"/>
      <c r="L27" s="253"/>
      <c r="M27" s="253"/>
      <c r="N27" s="253"/>
      <c r="O27" s="253"/>
      <c r="P27" s="253"/>
      <c r="Q27" s="253"/>
      <c r="R27" s="253"/>
      <c r="S27" s="253"/>
      <c r="T27" s="253"/>
      <c r="U27" s="253"/>
      <c r="V27" s="253"/>
      <c r="W27" s="253"/>
      <c r="X27" s="253"/>
      <c r="Y27" s="253"/>
      <c r="Z27" s="254"/>
      <c r="AA27" s="85"/>
      <c r="AB27" s="255"/>
      <c r="AC27" s="85"/>
      <c r="AD27" s="255"/>
      <c r="AE27" s="85"/>
      <c r="AF27" s="255"/>
      <c r="AH27" s="286"/>
    </row>
    <row r="28" spans="2:34" outlineLevel="1">
      <c r="D28" s="83" t="str">
        <f>'Line Items'!D381</f>
        <v>Variable Track Access Charge</v>
      </c>
      <c r="E28" s="84"/>
      <c r="F28" s="150" t="str">
        <f>F27</f>
        <v>£000</v>
      </c>
      <c r="G28" s="257"/>
      <c r="H28" s="257"/>
      <c r="I28" s="257"/>
      <c r="J28" s="257"/>
      <c r="K28" s="257"/>
      <c r="L28" s="257"/>
      <c r="M28" s="257"/>
      <c r="N28" s="257"/>
      <c r="O28" s="257"/>
      <c r="P28" s="257"/>
      <c r="Q28" s="257"/>
      <c r="R28" s="257"/>
      <c r="S28" s="257"/>
      <c r="T28" s="257"/>
      <c r="U28" s="257"/>
      <c r="V28" s="257"/>
      <c r="W28" s="257"/>
      <c r="X28" s="257"/>
      <c r="Y28" s="257"/>
      <c r="Z28" s="258"/>
      <c r="AA28" s="85"/>
      <c r="AB28" s="27"/>
      <c r="AC28" s="85"/>
      <c r="AD28" s="27"/>
      <c r="AE28" s="85"/>
      <c r="AF28" s="27"/>
      <c r="AH28" s="287"/>
    </row>
    <row r="29" spans="2:34" outlineLevel="1">
      <c r="D29" s="83" t="str">
        <f>'Line Items'!D382</f>
        <v>Capacity Charge</v>
      </c>
      <c r="E29" s="84"/>
      <c r="F29" s="150" t="str">
        <f>F28</f>
        <v>£000</v>
      </c>
      <c r="G29" s="257"/>
      <c r="H29" s="257"/>
      <c r="I29" s="257"/>
      <c r="J29" s="257"/>
      <c r="K29" s="257"/>
      <c r="L29" s="257"/>
      <c r="M29" s="257"/>
      <c r="N29" s="257"/>
      <c r="O29" s="257"/>
      <c r="P29" s="257"/>
      <c r="Q29" s="257"/>
      <c r="R29" s="257"/>
      <c r="S29" s="257"/>
      <c r="T29" s="257"/>
      <c r="U29" s="257"/>
      <c r="V29" s="257"/>
      <c r="W29" s="257"/>
      <c r="X29" s="257"/>
      <c r="Y29" s="257"/>
      <c r="Z29" s="258"/>
      <c r="AA29" s="85"/>
      <c r="AB29" s="27"/>
      <c r="AC29" s="85"/>
      <c r="AD29" s="27"/>
      <c r="AE29" s="85"/>
      <c r="AF29" s="27"/>
      <c r="AH29" s="287"/>
    </row>
    <row r="30" spans="2:34" outlineLevel="1">
      <c r="D30" s="83" t="str">
        <f>'Line Items'!D383</f>
        <v>[Track Access Charges Line 4]</v>
      </c>
      <c r="E30" s="84"/>
      <c r="F30" s="150" t="str">
        <f>F29</f>
        <v>£000</v>
      </c>
      <c r="G30" s="257"/>
      <c r="H30" s="257"/>
      <c r="I30" s="257"/>
      <c r="J30" s="257"/>
      <c r="K30" s="257"/>
      <c r="L30" s="257"/>
      <c r="M30" s="257"/>
      <c r="N30" s="257"/>
      <c r="O30" s="257"/>
      <c r="P30" s="257"/>
      <c r="Q30" s="257"/>
      <c r="R30" s="257"/>
      <c r="S30" s="257"/>
      <c r="T30" s="257"/>
      <c r="U30" s="257"/>
      <c r="V30" s="257"/>
      <c r="W30" s="257"/>
      <c r="X30" s="257"/>
      <c r="Y30" s="257"/>
      <c r="Z30" s="258"/>
      <c r="AA30" s="85"/>
      <c r="AB30" s="27"/>
      <c r="AC30" s="85"/>
      <c r="AD30" s="27"/>
      <c r="AE30" s="85"/>
      <c r="AF30" s="27"/>
      <c r="AH30" s="305"/>
    </row>
    <row r="31" spans="2:34" outlineLevel="1">
      <c r="D31" s="108" t="str">
        <f>'Line Items'!D384</f>
        <v>[Track Access Charges Line 5]</v>
      </c>
      <c r="E31" s="110"/>
      <c r="F31" s="164" t="str">
        <f>F27</f>
        <v>£000</v>
      </c>
      <c r="G31" s="260"/>
      <c r="H31" s="260"/>
      <c r="I31" s="260"/>
      <c r="J31" s="260"/>
      <c r="K31" s="260"/>
      <c r="L31" s="260"/>
      <c r="M31" s="260"/>
      <c r="N31" s="260"/>
      <c r="O31" s="260"/>
      <c r="P31" s="260"/>
      <c r="Q31" s="260"/>
      <c r="R31" s="260"/>
      <c r="S31" s="260"/>
      <c r="T31" s="260"/>
      <c r="U31" s="260"/>
      <c r="V31" s="260"/>
      <c r="W31" s="260"/>
      <c r="X31" s="260"/>
      <c r="Y31" s="260"/>
      <c r="Z31" s="261"/>
      <c r="AA31" s="85"/>
      <c r="AB31" s="29"/>
      <c r="AC31" s="85"/>
      <c r="AD31" s="29"/>
      <c r="AE31" s="85"/>
      <c r="AF31" s="29"/>
      <c r="AH31" s="306"/>
    </row>
    <row r="32" spans="2:34" outlineLevel="1">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row>
    <row r="33" spans="2:34" outlineLevel="1">
      <c r="D33" s="262" t="str">
        <f>"Total "&amp;B25</f>
        <v>Total Track Access Charges</v>
      </c>
      <c r="E33" s="263"/>
      <c r="F33" s="264" t="str">
        <f>F31</f>
        <v>£000</v>
      </c>
      <c r="G33" s="265">
        <f>SUM(G27:G31)</f>
        <v>0</v>
      </c>
      <c r="H33" s="265">
        <f t="shared" ref="H33:Z33" si="1">SUM(H27:H31)</f>
        <v>0</v>
      </c>
      <c r="I33" s="265">
        <f t="shared" si="1"/>
        <v>0</v>
      </c>
      <c r="J33" s="265">
        <f t="shared" si="1"/>
        <v>0</v>
      </c>
      <c r="K33" s="265">
        <f t="shared" si="1"/>
        <v>0</v>
      </c>
      <c r="L33" s="265">
        <f t="shared" si="1"/>
        <v>0</v>
      </c>
      <c r="M33" s="265">
        <f t="shared" si="1"/>
        <v>0</v>
      </c>
      <c r="N33" s="265">
        <f t="shared" si="1"/>
        <v>0</v>
      </c>
      <c r="O33" s="265">
        <f t="shared" si="1"/>
        <v>0</v>
      </c>
      <c r="P33" s="265">
        <f t="shared" si="1"/>
        <v>0</v>
      </c>
      <c r="Q33" s="265">
        <f t="shared" si="1"/>
        <v>0</v>
      </c>
      <c r="R33" s="265">
        <f t="shared" si="1"/>
        <v>0</v>
      </c>
      <c r="S33" s="265">
        <f t="shared" si="1"/>
        <v>0</v>
      </c>
      <c r="T33" s="265">
        <f t="shared" si="1"/>
        <v>0</v>
      </c>
      <c r="U33" s="265">
        <f t="shared" si="1"/>
        <v>0</v>
      </c>
      <c r="V33" s="265">
        <f t="shared" si="1"/>
        <v>0</v>
      </c>
      <c r="W33" s="265">
        <f t="shared" si="1"/>
        <v>0</v>
      </c>
      <c r="X33" s="265">
        <f t="shared" si="1"/>
        <v>0</v>
      </c>
      <c r="Y33" s="265">
        <f t="shared" si="1"/>
        <v>0</v>
      </c>
      <c r="Z33" s="266">
        <f t="shared" si="1"/>
        <v>0</v>
      </c>
      <c r="AA33" s="85"/>
      <c r="AB33" s="267">
        <f>SUM(AB27:AB31)</f>
        <v>0</v>
      </c>
      <c r="AC33" s="85"/>
      <c r="AD33" s="267">
        <f>SUM(AD27:AD31)</f>
        <v>0</v>
      </c>
      <c r="AE33" s="85"/>
      <c r="AF33" s="267">
        <f>SUM(AF27:AF31)</f>
        <v>0</v>
      </c>
      <c r="AH33" s="268"/>
    </row>
    <row r="34" spans="2:34">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row>
    <row r="35" spans="2:34" ht="15">
      <c r="B35" s="99" t="str">
        <f>'Line Items'!B386</f>
        <v>Station &amp; Depot Access Charges</v>
      </c>
      <c r="C35" s="99"/>
      <c r="D35" s="249"/>
      <c r="E35" s="249"/>
      <c r="F35" s="99"/>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99"/>
      <c r="AH35" s="99"/>
    </row>
    <row r="36" spans="2:34" outlineLevel="1">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row>
    <row r="37" spans="2:34" outlineLevel="1">
      <c r="C37" s="204" t="str">
        <f>'Line Items'!C388</f>
        <v>Stations &amp; Depots</v>
      </c>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row>
    <row r="38" spans="2:34" outlineLevel="1">
      <c r="D38" s="235" t="str">
        <f>'Line Items'!D389</f>
        <v>Number of SFO Stations</v>
      </c>
      <c r="E38" s="251"/>
      <c r="F38" s="252" t="s">
        <v>980</v>
      </c>
      <c r="G38" s="253"/>
      <c r="H38" s="253"/>
      <c r="I38" s="253"/>
      <c r="J38" s="253"/>
      <c r="K38" s="253"/>
      <c r="L38" s="253"/>
      <c r="M38" s="253"/>
      <c r="N38" s="253"/>
      <c r="O38" s="253"/>
      <c r="P38" s="253"/>
      <c r="Q38" s="253"/>
      <c r="R38" s="253"/>
      <c r="S38" s="253"/>
      <c r="T38" s="253"/>
      <c r="U38" s="253"/>
      <c r="V38" s="253"/>
      <c r="W38" s="253"/>
      <c r="X38" s="253"/>
      <c r="Y38" s="253"/>
      <c r="Z38" s="254"/>
      <c r="AA38" s="85"/>
      <c r="AB38" s="255"/>
      <c r="AC38" s="85"/>
      <c r="AD38" s="255"/>
      <c r="AE38" s="85"/>
      <c r="AF38" s="255"/>
      <c r="AH38" s="286"/>
    </row>
    <row r="39" spans="2:34" outlineLevel="1">
      <c r="D39" s="83" t="str">
        <f>'Line Items'!D390</f>
        <v>Number of Other TOC Stations</v>
      </c>
      <c r="E39" s="84"/>
      <c r="F39" s="150" t="str">
        <f>F38</f>
        <v>#</v>
      </c>
      <c r="G39" s="257"/>
      <c r="H39" s="257"/>
      <c r="I39" s="257"/>
      <c r="J39" s="257"/>
      <c r="K39" s="257"/>
      <c r="L39" s="257"/>
      <c r="M39" s="257"/>
      <c r="N39" s="257"/>
      <c r="O39" s="257"/>
      <c r="P39" s="257"/>
      <c r="Q39" s="257"/>
      <c r="R39" s="257"/>
      <c r="S39" s="257"/>
      <c r="T39" s="257"/>
      <c r="U39" s="257"/>
      <c r="V39" s="257"/>
      <c r="W39" s="257"/>
      <c r="X39" s="257"/>
      <c r="Y39" s="257"/>
      <c r="Z39" s="258"/>
      <c r="AA39" s="85"/>
      <c r="AB39" s="27"/>
      <c r="AC39" s="85"/>
      <c r="AD39" s="27"/>
      <c r="AE39" s="85"/>
      <c r="AF39" s="27"/>
      <c r="AH39" s="287"/>
    </row>
    <row r="40" spans="2:34" outlineLevel="1">
      <c r="D40" s="108" t="str">
        <f>'Line Items'!D391</f>
        <v>Number of Depots</v>
      </c>
      <c r="E40" s="110"/>
      <c r="F40" s="164" t="str">
        <f>F38</f>
        <v>#</v>
      </c>
      <c r="G40" s="260"/>
      <c r="H40" s="260"/>
      <c r="I40" s="260"/>
      <c r="J40" s="260"/>
      <c r="K40" s="260"/>
      <c r="L40" s="260"/>
      <c r="M40" s="260"/>
      <c r="N40" s="260"/>
      <c r="O40" s="260"/>
      <c r="P40" s="260"/>
      <c r="Q40" s="260"/>
      <c r="R40" s="260"/>
      <c r="S40" s="260"/>
      <c r="T40" s="260"/>
      <c r="U40" s="260"/>
      <c r="V40" s="260"/>
      <c r="W40" s="260"/>
      <c r="X40" s="260"/>
      <c r="Y40" s="260"/>
      <c r="Z40" s="261"/>
      <c r="AA40" s="85"/>
      <c r="AB40" s="29"/>
      <c r="AC40" s="85"/>
      <c r="AD40" s="29"/>
      <c r="AE40" s="85"/>
      <c r="AF40" s="29"/>
      <c r="AH40" s="290"/>
    </row>
    <row r="41" spans="2:34" outlineLevel="1">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row>
    <row r="42" spans="2:34" outlineLevel="1">
      <c r="D42" s="262" t="str">
        <f>"Total "&amp;C37</f>
        <v>Total Stations &amp; Depots</v>
      </c>
      <c r="E42" s="263"/>
      <c r="F42" s="264" t="str">
        <f>F40</f>
        <v>#</v>
      </c>
      <c r="G42" s="265">
        <f>SUM(G38:G40)</f>
        <v>0</v>
      </c>
      <c r="H42" s="265">
        <f t="shared" ref="H42:Z42" si="2">SUM(H38:H40)</f>
        <v>0</v>
      </c>
      <c r="I42" s="265">
        <f t="shared" si="2"/>
        <v>0</v>
      </c>
      <c r="J42" s="265">
        <f t="shared" si="2"/>
        <v>0</v>
      </c>
      <c r="K42" s="265">
        <f t="shared" si="2"/>
        <v>0</v>
      </c>
      <c r="L42" s="265">
        <f t="shared" si="2"/>
        <v>0</v>
      </c>
      <c r="M42" s="265">
        <f t="shared" si="2"/>
        <v>0</v>
      </c>
      <c r="N42" s="265">
        <f t="shared" si="2"/>
        <v>0</v>
      </c>
      <c r="O42" s="265">
        <f t="shared" si="2"/>
        <v>0</v>
      </c>
      <c r="P42" s="265">
        <f t="shared" si="2"/>
        <v>0</v>
      </c>
      <c r="Q42" s="265">
        <f t="shared" si="2"/>
        <v>0</v>
      </c>
      <c r="R42" s="265">
        <f t="shared" si="2"/>
        <v>0</v>
      </c>
      <c r="S42" s="265">
        <f t="shared" si="2"/>
        <v>0</v>
      </c>
      <c r="T42" s="265">
        <f t="shared" si="2"/>
        <v>0</v>
      </c>
      <c r="U42" s="265">
        <f t="shared" si="2"/>
        <v>0</v>
      </c>
      <c r="V42" s="265">
        <f t="shared" si="2"/>
        <v>0</v>
      </c>
      <c r="W42" s="265">
        <f t="shared" si="2"/>
        <v>0</v>
      </c>
      <c r="X42" s="265">
        <f t="shared" si="2"/>
        <v>0</v>
      </c>
      <c r="Y42" s="265">
        <f t="shared" si="2"/>
        <v>0</v>
      </c>
      <c r="Z42" s="266">
        <f t="shared" si="2"/>
        <v>0</v>
      </c>
      <c r="AA42" s="85"/>
      <c r="AB42" s="267">
        <f>SUM(AB38:AB40)</f>
        <v>0</v>
      </c>
      <c r="AC42" s="85"/>
      <c r="AD42" s="267">
        <f>SUM(AD38:AD40)</f>
        <v>0</v>
      </c>
      <c r="AE42" s="85"/>
      <c r="AF42" s="267">
        <f>SUM(AF38:AF40)</f>
        <v>0</v>
      </c>
      <c r="AH42" s="268"/>
    </row>
    <row r="43" spans="2:34" outlineLevel="1">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row>
    <row r="44" spans="2:34" outlineLevel="1">
      <c r="C44" s="204" t="str">
        <f>'Line Items'!C393</f>
        <v>SFO Station Access Charges</v>
      </c>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row>
    <row r="45" spans="2:34" outlineLevel="1">
      <c r="D45" s="235" t="str">
        <f>'Line Items'!D394</f>
        <v>SFO Station Access Charges: LTC</v>
      </c>
      <c r="E45" s="251"/>
      <c r="F45" s="252" t="s">
        <v>902</v>
      </c>
      <c r="G45" s="253"/>
      <c r="H45" s="253"/>
      <c r="I45" s="253"/>
      <c r="J45" s="253"/>
      <c r="K45" s="253"/>
      <c r="L45" s="253"/>
      <c r="M45" s="253"/>
      <c r="N45" s="253"/>
      <c r="O45" s="253"/>
      <c r="P45" s="253"/>
      <c r="Q45" s="253"/>
      <c r="R45" s="253"/>
      <c r="S45" s="253"/>
      <c r="T45" s="253"/>
      <c r="U45" s="253"/>
      <c r="V45" s="253"/>
      <c r="W45" s="253"/>
      <c r="X45" s="253"/>
      <c r="Y45" s="253"/>
      <c r="Z45" s="254"/>
      <c r="AA45" s="85"/>
      <c r="AB45" s="255"/>
      <c r="AC45" s="85"/>
      <c r="AD45" s="255"/>
      <c r="AE45" s="85"/>
      <c r="AF45" s="255"/>
      <c r="AH45" s="286"/>
    </row>
    <row r="46" spans="2:34" outlineLevel="1">
      <c r="D46" s="83" t="str">
        <f>'Line Items'!D395</f>
        <v>SFO Station Access Charges: FRR</v>
      </c>
      <c r="E46" s="84"/>
      <c r="F46" s="150" t="str">
        <f>F45</f>
        <v>£000</v>
      </c>
      <c r="G46" s="257"/>
      <c r="H46" s="257"/>
      <c r="I46" s="257"/>
      <c r="J46" s="257"/>
      <c r="K46" s="257"/>
      <c r="L46" s="257"/>
      <c r="M46" s="257"/>
      <c r="N46" s="257"/>
      <c r="O46" s="257"/>
      <c r="P46" s="257"/>
      <c r="Q46" s="257"/>
      <c r="R46" s="257"/>
      <c r="S46" s="257"/>
      <c r="T46" s="257"/>
      <c r="U46" s="257"/>
      <c r="V46" s="257"/>
      <c r="W46" s="257"/>
      <c r="X46" s="257"/>
      <c r="Y46" s="257"/>
      <c r="Z46" s="258"/>
      <c r="AA46" s="85"/>
      <c r="AB46" s="27"/>
      <c r="AC46" s="85"/>
      <c r="AD46" s="27"/>
      <c r="AE46" s="85"/>
      <c r="AF46" s="27"/>
      <c r="AH46" s="287"/>
    </row>
    <row r="47" spans="2:34" outlineLevel="1">
      <c r="D47" s="108" t="str">
        <f>'Line Items'!D396</f>
        <v>[SFO Station Access Charges Line 3]</v>
      </c>
      <c r="E47" s="110"/>
      <c r="F47" s="164" t="str">
        <f>F46</f>
        <v>£000</v>
      </c>
      <c r="G47" s="260"/>
      <c r="H47" s="260"/>
      <c r="I47" s="260"/>
      <c r="J47" s="260"/>
      <c r="K47" s="260"/>
      <c r="L47" s="260"/>
      <c r="M47" s="260"/>
      <c r="N47" s="260"/>
      <c r="O47" s="260"/>
      <c r="P47" s="260"/>
      <c r="Q47" s="260"/>
      <c r="R47" s="260"/>
      <c r="S47" s="260"/>
      <c r="T47" s="260"/>
      <c r="U47" s="260"/>
      <c r="V47" s="260"/>
      <c r="W47" s="260"/>
      <c r="X47" s="260"/>
      <c r="Y47" s="260"/>
      <c r="Z47" s="261"/>
      <c r="AA47" s="85"/>
      <c r="AB47" s="29"/>
      <c r="AC47" s="85"/>
      <c r="AD47" s="29"/>
      <c r="AE47" s="85"/>
      <c r="AF47" s="29"/>
      <c r="AH47" s="306"/>
    </row>
    <row r="48" spans="2:34" outlineLevel="1">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3:34" outlineLevel="1">
      <c r="D49" s="262" t="str">
        <f>"Total "&amp;C44</f>
        <v>Total SFO Station Access Charges</v>
      </c>
      <c r="E49" s="263"/>
      <c r="F49" s="264" t="str">
        <f>F47</f>
        <v>£000</v>
      </c>
      <c r="G49" s="265">
        <f>SUM(G45:G47)</f>
        <v>0</v>
      </c>
      <c r="H49" s="265">
        <f t="shared" ref="H49:Z49" si="3">SUM(H45:H47)</f>
        <v>0</v>
      </c>
      <c r="I49" s="265">
        <f t="shared" si="3"/>
        <v>0</v>
      </c>
      <c r="J49" s="265">
        <f t="shared" si="3"/>
        <v>0</v>
      </c>
      <c r="K49" s="265">
        <f t="shared" si="3"/>
        <v>0</v>
      </c>
      <c r="L49" s="265">
        <f t="shared" si="3"/>
        <v>0</v>
      </c>
      <c r="M49" s="265">
        <f t="shared" si="3"/>
        <v>0</v>
      </c>
      <c r="N49" s="265">
        <f t="shared" si="3"/>
        <v>0</v>
      </c>
      <c r="O49" s="265">
        <f t="shared" si="3"/>
        <v>0</v>
      </c>
      <c r="P49" s="265">
        <f t="shared" si="3"/>
        <v>0</v>
      </c>
      <c r="Q49" s="265">
        <f t="shared" si="3"/>
        <v>0</v>
      </c>
      <c r="R49" s="265">
        <f t="shared" si="3"/>
        <v>0</v>
      </c>
      <c r="S49" s="265">
        <f t="shared" si="3"/>
        <v>0</v>
      </c>
      <c r="T49" s="265">
        <f t="shared" si="3"/>
        <v>0</v>
      </c>
      <c r="U49" s="265">
        <f t="shared" si="3"/>
        <v>0</v>
      </c>
      <c r="V49" s="265">
        <f t="shared" si="3"/>
        <v>0</v>
      </c>
      <c r="W49" s="265">
        <f t="shared" si="3"/>
        <v>0</v>
      </c>
      <c r="X49" s="265">
        <f t="shared" si="3"/>
        <v>0</v>
      </c>
      <c r="Y49" s="265">
        <f t="shared" si="3"/>
        <v>0</v>
      </c>
      <c r="Z49" s="266">
        <f t="shared" si="3"/>
        <v>0</v>
      </c>
      <c r="AA49" s="85"/>
      <c r="AB49" s="267">
        <f>SUM(AB45:AB47)</f>
        <v>0</v>
      </c>
      <c r="AC49" s="85"/>
      <c r="AD49" s="267">
        <f>SUM(AD45:AD47)</f>
        <v>0</v>
      </c>
      <c r="AE49" s="85"/>
      <c r="AF49" s="267">
        <f>SUM(AF45:AF47)</f>
        <v>0</v>
      </c>
      <c r="AH49" s="268"/>
    </row>
    <row r="50" spans="3:34" outlineLevel="1">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row>
    <row r="51" spans="3:34" outlineLevel="1">
      <c r="C51" s="204" t="str">
        <f>'Line Items'!C398</f>
        <v>Independent Station Access Charges</v>
      </c>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row>
    <row r="52" spans="3:34" outlineLevel="1">
      <c r="D52" s="235" t="str">
        <f>'Line Items'!D399</f>
        <v>Independent Station Access Charges: LTC</v>
      </c>
      <c r="E52" s="251"/>
      <c r="F52" s="252" t="s">
        <v>902</v>
      </c>
      <c r="G52" s="253"/>
      <c r="H52" s="253"/>
      <c r="I52" s="253"/>
      <c r="J52" s="253"/>
      <c r="K52" s="253"/>
      <c r="L52" s="253"/>
      <c r="M52" s="253"/>
      <c r="N52" s="253"/>
      <c r="O52" s="253"/>
      <c r="P52" s="253"/>
      <c r="Q52" s="253"/>
      <c r="R52" s="253"/>
      <c r="S52" s="253"/>
      <c r="T52" s="253"/>
      <c r="U52" s="253"/>
      <c r="V52" s="253"/>
      <c r="W52" s="253"/>
      <c r="X52" s="253"/>
      <c r="Y52" s="253"/>
      <c r="Z52" s="254"/>
      <c r="AA52" s="85"/>
      <c r="AB52" s="255"/>
      <c r="AC52" s="85"/>
      <c r="AD52" s="255"/>
      <c r="AE52" s="85"/>
      <c r="AF52" s="255"/>
      <c r="AH52" s="286"/>
    </row>
    <row r="53" spans="3:34" outlineLevel="1">
      <c r="D53" s="83" t="str">
        <f>'Line Items'!D400</f>
        <v>Independent Station Access Charges: QX</v>
      </c>
      <c r="E53" s="84"/>
      <c r="F53" s="150" t="str">
        <f>F52</f>
        <v>£000</v>
      </c>
      <c r="G53" s="257"/>
      <c r="H53" s="257"/>
      <c r="I53" s="257"/>
      <c r="J53" s="257"/>
      <c r="K53" s="257"/>
      <c r="L53" s="257"/>
      <c r="M53" s="257"/>
      <c r="N53" s="257"/>
      <c r="O53" s="257"/>
      <c r="P53" s="257"/>
      <c r="Q53" s="257"/>
      <c r="R53" s="257"/>
      <c r="S53" s="257"/>
      <c r="T53" s="257"/>
      <c r="U53" s="257"/>
      <c r="V53" s="257"/>
      <c r="W53" s="257"/>
      <c r="X53" s="257"/>
      <c r="Y53" s="257"/>
      <c r="Z53" s="258"/>
      <c r="AA53" s="85"/>
      <c r="AB53" s="27"/>
      <c r="AC53" s="85"/>
      <c r="AD53" s="27"/>
      <c r="AE53" s="85"/>
      <c r="AF53" s="27"/>
      <c r="AH53" s="287"/>
    </row>
    <row r="54" spans="3:34" outlineLevel="1">
      <c r="D54" s="108" t="str">
        <f>'Line Items'!D401</f>
        <v>Waterloo Gates: LTC</v>
      </c>
      <c r="E54" s="110"/>
      <c r="F54" s="164" t="str">
        <f>F53</f>
        <v>£000</v>
      </c>
      <c r="G54" s="260"/>
      <c r="H54" s="260"/>
      <c r="I54" s="260"/>
      <c r="J54" s="260"/>
      <c r="K54" s="260"/>
      <c r="L54" s="260"/>
      <c r="M54" s="260"/>
      <c r="N54" s="260"/>
      <c r="O54" s="260"/>
      <c r="P54" s="260"/>
      <c r="Q54" s="260"/>
      <c r="R54" s="260"/>
      <c r="S54" s="260"/>
      <c r="T54" s="260"/>
      <c r="U54" s="260"/>
      <c r="V54" s="260"/>
      <c r="W54" s="260"/>
      <c r="X54" s="260"/>
      <c r="Y54" s="260"/>
      <c r="Z54" s="261"/>
      <c r="AA54" s="85"/>
      <c r="AB54" s="29"/>
      <c r="AC54" s="85"/>
      <c r="AD54" s="29"/>
      <c r="AE54" s="85"/>
      <c r="AF54" s="29"/>
      <c r="AH54" s="290"/>
    </row>
    <row r="55" spans="3:34" outlineLevel="1">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row>
    <row r="56" spans="3:34" outlineLevel="1">
      <c r="D56" s="262" t="str">
        <f>"Total "&amp;C51</f>
        <v>Total Independent Station Access Charges</v>
      </c>
      <c r="E56" s="263"/>
      <c r="F56" s="264" t="str">
        <f>F54</f>
        <v>£000</v>
      </c>
      <c r="G56" s="265">
        <f>SUM(G52:G54)</f>
        <v>0</v>
      </c>
      <c r="H56" s="265">
        <f t="shared" ref="H56:Z56" si="4">SUM(H52:H54)</f>
        <v>0</v>
      </c>
      <c r="I56" s="265">
        <f t="shared" si="4"/>
        <v>0</v>
      </c>
      <c r="J56" s="265">
        <f t="shared" si="4"/>
        <v>0</v>
      </c>
      <c r="K56" s="265">
        <f t="shared" si="4"/>
        <v>0</v>
      </c>
      <c r="L56" s="265">
        <f t="shared" si="4"/>
        <v>0</v>
      </c>
      <c r="M56" s="265">
        <f t="shared" si="4"/>
        <v>0</v>
      </c>
      <c r="N56" s="265">
        <f t="shared" si="4"/>
        <v>0</v>
      </c>
      <c r="O56" s="265">
        <f t="shared" si="4"/>
        <v>0</v>
      </c>
      <c r="P56" s="265">
        <f t="shared" si="4"/>
        <v>0</v>
      </c>
      <c r="Q56" s="265">
        <f t="shared" si="4"/>
        <v>0</v>
      </c>
      <c r="R56" s="265">
        <f t="shared" si="4"/>
        <v>0</v>
      </c>
      <c r="S56" s="265">
        <f t="shared" si="4"/>
        <v>0</v>
      </c>
      <c r="T56" s="265">
        <f t="shared" si="4"/>
        <v>0</v>
      </c>
      <c r="U56" s="265">
        <f t="shared" si="4"/>
        <v>0</v>
      </c>
      <c r="V56" s="265">
        <f t="shared" si="4"/>
        <v>0</v>
      </c>
      <c r="W56" s="265">
        <f t="shared" si="4"/>
        <v>0</v>
      </c>
      <c r="X56" s="265">
        <f t="shared" si="4"/>
        <v>0</v>
      </c>
      <c r="Y56" s="265">
        <f t="shared" si="4"/>
        <v>0</v>
      </c>
      <c r="Z56" s="266">
        <f t="shared" si="4"/>
        <v>0</v>
      </c>
      <c r="AA56" s="85"/>
      <c r="AB56" s="267">
        <f>SUM(AB52:AB54)</f>
        <v>0</v>
      </c>
      <c r="AC56" s="85"/>
      <c r="AD56" s="267">
        <f>SUM(AD52:AD54)</f>
        <v>0</v>
      </c>
      <c r="AE56" s="85"/>
      <c r="AF56" s="267">
        <f>SUM(AF52:AF54)</f>
        <v>0</v>
      </c>
      <c r="AH56" s="268"/>
    </row>
    <row r="57" spans="3:34" outlineLevel="1">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row>
    <row r="58" spans="3:34" outlineLevel="1">
      <c r="C58" s="204" t="str">
        <f>'Line Items'!C403</f>
        <v>Depot Access Charges</v>
      </c>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row>
    <row r="59" spans="3:34" outlineLevel="1">
      <c r="D59" s="235" t="str">
        <f>'Line Items'!D404</f>
        <v>Depot Charges: Equipment</v>
      </c>
      <c r="E59" s="251"/>
      <c r="F59" s="252" t="s">
        <v>902</v>
      </c>
      <c r="G59" s="253"/>
      <c r="H59" s="253"/>
      <c r="I59" s="253"/>
      <c r="J59" s="253"/>
      <c r="K59" s="253"/>
      <c r="L59" s="253"/>
      <c r="M59" s="253"/>
      <c r="N59" s="253"/>
      <c r="O59" s="253"/>
      <c r="P59" s="253"/>
      <c r="Q59" s="253"/>
      <c r="R59" s="253"/>
      <c r="S59" s="253"/>
      <c r="T59" s="253"/>
      <c r="U59" s="253"/>
      <c r="V59" s="253"/>
      <c r="W59" s="253"/>
      <c r="X59" s="253"/>
      <c r="Y59" s="253"/>
      <c r="Z59" s="254"/>
      <c r="AA59" s="85"/>
      <c r="AB59" s="255"/>
      <c r="AC59" s="85"/>
      <c r="AD59" s="255"/>
      <c r="AE59" s="85"/>
      <c r="AF59" s="255"/>
      <c r="AH59" s="286"/>
    </row>
    <row r="60" spans="3:34" outlineLevel="1">
      <c r="D60" s="83" t="str">
        <f>'Line Items'!D405</f>
        <v>Depot Charges: Other</v>
      </c>
      <c r="E60" s="84"/>
      <c r="F60" s="150" t="str">
        <f>F59</f>
        <v>£000</v>
      </c>
      <c r="G60" s="257"/>
      <c r="H60" s="257"/>
      <c r="I60" s="257"/>
      <c r="J60" s="257"/>
      <c r="K60" s="257"/>
      <c r="L60" s="257"/>
      <c r="M60" s="257"/>
      <c r="N60" s="257"/>
      <c r="O60" s="257"/>
      <c r="P60" s="257"/>
      <c r="Q60" s="257"/>
      <c r="R60" s="257"/>
      <c r="S60" s="257"/>
      <c r="T60" s="257"/>
      <c r="U60" s="257"/>
      <c r="V60" s="257"/>
      <c r="W60" s="257"/>
      <c r="X60" s="257"/>
      <c r="Y60" s="257"/>
      <c r="Z60" s="258"/>
      <c r="AA60" s="85"/>
      <c r="AB60" s="27"/>
      <c r="AC60" s="85"/>
      <c r="AD60" s="27"/>
      <c r="AE60" s="85"/>
      <c r="AF60" s="27"/>
      <c r="AH60" s="287"/>
    </row>
    <row r="61" spans="3:34" outlineLevel="1">
      <c r="D61" s="108" t="str">
        <f>'Line Items'!D406</f>
        <v>Additional Depot Access Charges</v>
      </c>
      <c r="E61" s="110"/>
      <c r="F61" s="164" t="str">
        <f>F60</f>
        <v>£000</v>
      </c>
      <c r="G61" s="260"/>
      <c r="H61" s="260"/>
      <c r="I61" s="260"/>
      <c r="J61" s="260"/>
      <c r="K61" s="260"/>
      <c r="L61" s="260"/>
      <c r="M61" s="260"/>
      <c r="N61" s="260"/>
      <c r="O61" s="260"/>
      <c r="P61" s="260"/>
      <c r="Q61" s="260"/>
      <c r="R61" s="260"/>
      <c r="S61" s="260"/>
      <c r="T61" s="260"/>
      <c r="U61" s="260"/>
      <c r="V61" s="260"/>
      <c r="W61" s="260"/>
      <c r="X61" s="260"/>
      <c r="Y61" s="260"/>
      <c r="Z61" s="261"/>
      <c r="AA61" s="85"/>
      <c r="AB61" s="29"/>
      <c r="AC61" s="85"/>
      <c r="AD61" s="29"/>
      <c r="AE61" s="85"/>
      <c r="AF61" s="29"/>
      <c r="AH61" s="290"/>
    </row>
    <row r="62" spans="3:34" outlineLevel="1">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3:34" outlineLevel="1">
      <c r="D63" s="262" t="str">
        <f>"Total "&amp;C58</f>
        <v>Total Depot Access Charges</v>
      </c>
      <c r="E63" s="263"/>
      <c r="F63" s="264" t="str">
        <f>F61</f>
        <v>£000</v>
      </c>
      <c r="G63" s="265">
        <f>SUM(G59:G61)</f>
        <v>0</v>
      </c>
      <c r="H63" s="265">
        <f t="shared" ref="H63:Z63" si="5">SUM(H59:H61)</f>
        <v>0</v>
      </c>
      <c r="I63" s="265">
        <f t="shared" si="5"/>
        <v>0</v>
      </c>
      <c r="J63" s="265">
        <f t="shared" si="5"/>
        <v>0</v>
      </c>
      <c r="K63" s="265">
        <f t="shared" si="5"/>
        <v>0</v>
      </c>
      <c r="L63" s="265">
        <f t="shared" si="5"/>
        <v>0</v>
      </c>
      <c r="M63" s="265">
        <f t="shared" si="5"/>
        <v>0</v>
      </c>
      <c r="N63" s="265">
        <f t="shared" si="5"/>
        <v>0</v>
      </c>
      <c r="O63" s="265">
        <f t="shared" si="5"/>
        <v>0</v>
      </c>
      <c r="P63" s="265">
        <f t="shared" si="5"/>
        <v>0</v>
      </c>
      <c r="Q63" s="265">
        <f t="shared" si="5"/>
        <v>0</v>
      </c>
      <c r="R63" s="265">
        <f t="shared" si="5"/>
        <v>0</v>
      </c>
      <c r="S63" s="265">
        <f t="shared" si="5"/>
        <v>0</v>
      </c>
      <c r="T63" s="265">
        <f t="shared" si="5"/>
        <v>0</v>
      </c>
      <c r="U63" s="265">
        <f t="shared" si="5"/>
        <v>0</v>
      </c>
      <c r="V63" s="265">
        <f t="shared" si="5"/>
        <v>0</v>
      </c>
      <c r="W63" s="265">
        <f t="shared" si="5"/>
        <v>0</v>
      </c>
      <c r="X63" s="265">
        <f t="shared" si="5"/>
        <v>0</v>
      </c>
      <c r="Y63" s="265">
        <f t="shared" si="5"/>
        <v>0</v>
      </c>
      <c r="Z63" s="266">
        <f t="shared" si="5"/>
        <v>0</v>
      </c>
      <c r="AA63" s="85"/>
      <c r="AB63" s="267">
        <f>SUM(AB59:AB61)</f>
        <v>0</v>
      </c>
      <c r="AC63" s="85"/>
      <c r="AD63" s="267">
        <f>SUM(AD59:AD61)</f>
        <v>0</v>
      </c>
      <c r="AE63" s="85"/>
      <c r="AF63" s="267">
        <f>SUM(AF59:AF61)</f>
        <v>0</v>
      </c>
      <c r="AH63" s="268"/>
    </row>
    <row r="64" spans="3:34">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2:34" ht="15">
      <c r="B65" s="99" t="str">
        <f>'Line Items'!B408</f>
        <v>Other Network Rail Charges</v>
      </c>
      <c r="C65" s="99"/>
      <c r="D65" s="249"/>
      <c r="E65" s="249"/>
      <c r="F65" s="99"/>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99"/>
      <c r="AH65" s="99"/>
    </row>
    <row r="66" spans="2:34" outlineLevel="1">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row>
    <row r="67" spans="2:34" outlineLevel="1">
      <c r="C67" s="204" t="str">
        <f>'Line Items'!C410</f>
        <v>EC4T</v>
      </c>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2:34" outlineLevel="1">
      <c r="D68" s="235" t="str">
        <f>'Line Items'!D411</f>
        <v>EC4T: Electric Current</v>
      </c>
      <c r="E68" s="251"/>
      <c r="F68" s="252" t="s">
        <v>902</v>
      </c>
      <c r="G68" s="253"/>
      <c r="H68" s="253"/>
      <c r="I68" s="253"/>
      <c r="J68" s="253"/>
      <c r="K68" s="253"/>
      <c r="L68" s="253"/>
      <c r="M68" s="253"/>
      <c r="N68" s="253"/>
      <c r="O68" s="253"/>
      <c r="P68" s="253"/>
      <c r="Q68" s="253"/>
      <c r="R68" s="253"/>
      <c r="S68" s="253"/>
      <c r="T68" s="253"/>
      <c r="U68" s="253"/>
      <c r="V68" s="253"/>
      <c r="W68" s="253"/>
      <c r="X68" s="253"/>
      <c r="Y68" s="253"/>
      <c r="Z68" s="254"/>
      <c r="AA68" s="85"/>
      <c r="AB68" s="255"/>
      <c r="AC68" s="85"/>
      <c r="AD68" s="255"/>
      <c r="AE68" s="85"/>
      <c r="AF68" s="255"/>
      <c r="AH68" s="286"/>
    </row>
    <row r="69" spans="2:34" outlineLevel="1">
      <c r="D69" s="83" t="str">
        <f>'Line Items'!D412</f>
        <v>EC4T: Wash Up</v>
      </c>
      <c r="E69" s="84"/>
      <c r="F69" s="150" t="str">
        <f>F68</f>
        <v>£000</v>
      </c>
      <c r="G69" s="257"/>
      <c r="H69" s="257"/>
      <c r="I69" s="257"/>
      <c r="J69" s="257"/>
      <c r="K69" s="257"/>
      <c r="L69" s="257"/>
      <c r="M69" s="257"/>
      <c r="N69" s="257"/>
      <c r="O69" s="257"/>
      <c r="P69" s="257"/>
      <c r="Q69" s="257"/>
      <c r="R69" s="257"/>
      <c r="S69" s="257"/>
      <c r="T69" s="257"/>
      <c r="U69" s="257"/>
      <c r="V69" s="257"/>
      <c r="W69" s="257"/>
      <c r="X69" s="257"/>
      <c r="Y69" s="257"/>
      <c r="Z69" s="258"/>
      <c r="AA69" s="85"/>
      <c r="AB69" s="27"/>
      <c r="AC69" s="85"/>
      <c r="AD69" s="27"/>
      <c r="AE69" s="85"/>
      <c r="AF69" s="27"/>
      <c r="AH69" s="287"/>
    </row>
    <row r="70" spans="2:34" outlineLevel="1">
      <c r="D70" s="108" t="str">
        <f>'Line Items'!D413</f>
        <v>EC4T: Reg Braking Wash Up</v>
      </c>
      <c r="E70" s="110"/>
      <c r="F70" s="164" t="str">
        <f>F68</f>
        <v>£000</v>
      </c>
      <c r="G70" s="260"/>
      <c r="H70" s="260"/>
      <c r="I70" s="260"/>
      <c r="J70" s="260"/>
      <c r="K70" s="260"/>
      <c r="L70" s="260"/>
      <c r="M70" s="260"/>
      <c r="N70" s="260"/>
      <c r="O70" s="260"/>
      <c r="P70" s="260"/>
      <c r="Q70" s="260"/>
      <c r="R70" s="260"/>
      <c r="S70" s="260"/>
      <c r="T70" s="260"/>
      <c r="U70" s="260"/>
      <c r="V70" s="260"/>
      <c r="W70" s="260"/>
      <c r="X70" s="260"/>
      <c r="Y70" s="260"/>
      <c r="Z70" s="261"/>
      <c r="AA70" s="85"/>
      <c r="AB70" s="29"/>
      <c r="AC70" s="85"/>
      <c r="AD70" s="29"/>
      <c r="AE70" s="85"/>
      <c r="AF70" s="29"/>
      <c r="AH70" s="290"/>
    </row>
    <row r="71" spans="2:34" outlineLevel="1">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row>
    <row r="72" spans="2:34" outlineLevel="1">
      <c r="D72" s="262" t="str">
        <f>"Total "&amp;C67</f>
        <v>Total EC4T</v>
      </c>
      <c r="E72" s="263"/>
      <c r="F72" s="264" t="str">
        <f>F70</f>
        <v>£000</v>
      </c>
      <c r="G72" s="265">
        <f>SUM(G68:G70)</f>
        <v>0</v>
      </c>
      <c r="H72" s="265">
        <f t="shared" ref="H72:Z72" si="6">SUM(H68:H70)</f>
        <v>0</v>
      </c>
      <c r="I72" s="265">
        <f t="shared" si="6"/>
        <v>0</v>
      </c>
      <c r="J72" s="265">
        <f t="shared" si="6"/>
        <v>0</v>
      </c>
      <c r="K72" s="265">
        <f t="shared" si="6"/>
        <v>0</v>
      </c>
      <c r="L72" s="265">
        <f t="shared" si="6"/>
        <v>0</v>
      </c>
      <c r="M72" s="265">
        <f t="shared" si="6"/>
        <v>0</v>
      </c>
      <c r="N72" s="265">
        <f t="shared" si="6"/>
        <v>0</v>
      </c>
      <c r="O72" s="265">
        <f t="shared" si="6"/>
        <v>0</v>
      </c>
      <c r="P72" s="265">
        <f t="shared" si="6"/>
        <v>0</v>
      </c>
      <c r="Q72" s="265">
        <f t="shared" si="6"/>
        <v>0</v>
      </c>
      <c r="R72" s="265">
        <f t="shared" si="6"/>
        <v>0</v>
      </c>
      <c r="S72" s="265">
        <f t="shared" si="6"/>
        <v>0</v>
      </c>
      <c r="T72" s="265">
        <f t="shared" si="6"/>
        <v>0</v>
      </c>
      <c r="U72" s="265">
        <f t="shared" si="6"/>
        <v>0</v>
      </c>
      <c r="V72" s="265">
        <f t="shared" si="6"/>
        <v>0</v>
      </c>
      <c r="W72" s="265">
        <f t="shared" si="6"/>
        <v>0</v>
      </c>
      <c r="X72" s="265">
        <f t="shared" si="6"/>
        <v>0</v>
      </c>
      <c r="Y72" s="265">
        <f t="shared" si="6"/>
        <v>0</v>
      </c>
      <c r="Z72" s="266">
        <f t="shared" si="6"/>
        <v>0</v>
      </c>
      <c r="AA72" s="85"/>
      <c r="AB72" s="267">
        <f>SUM(AB68:AB70)</f>
        <v>0</v>
      </c>
      <c r="AC72" s="85"/>
      <c r="AD72" s="267">
        <f>SUM(AD68:AD70)</f>
        <v>0</v>
      </c>
      <c r="AE72" s="85"/>
      <c r="AF72" s="267">
        <f>SUM(AF68:AF70)</f>
        <v>0</v>
      </c>
      <c r="AH72" s="268"/>
    </row>
    <row r="73" spans="2:34" outlineLevel="1">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row>
    <row r="74" spans="2:34" outlineLevel="1">
      <c r="C74" s="204" t="str">
        <f>'Line Items'!C415</f>
        <v>Network Disruption</v>
      </c>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row>
    <row r="75" spans="2:34" outlineLevel="1">
      <c r="D75" s="235" t="str">
        <f>'Line Items'!D416</f>
        <v>Schedule 4 Supplemental Access Charge</v>
      </c>
      <c r="E75" s="251"/>
      <c r="F75" s="252" t="s">
        <v>902</v>
      </c>
      <c r="G75" s="253"/>
      <c r="H75" s="253"/>
      <c r="I75" s="253"/>
      <c r="J75" s="253"/>
      <c r="K75" s="253"/>
      <c r="L75" s="253"/>
      <c r="M75" s="253"/>
      <c r="N75" s="253"/>
      <c r="O75" s="253"/>
      <c r="P75" s="253"/>
      <c r="Q75" s="253"/>
      <c r="R75" s="253"/>
      <c r="S75" s="253"/>
      <c r="T75" s="253"/>
      <c r="U75" s="253"/>
      <c r="V75" s="253"/>
      <c r="W75" s="253"/>
      <c r="X75" s="253"/>
      <c r="Y75" s="253"/>
      <c r="Z75" s="254"/>
      <c r="AA75" s="85"/>
      <c r="AB75" s="255"/>
      <c r="AC75" s="85"/>
      <c r="AD75" s="255"/>
      <c r="AE75" s="85"/>
      <c r="AF75" s="255"/>
      <c r="AH75" s="286"/>
    </row>
    <row r="76" spans="2:34" outlineLevel="1">
      <c r="D76" s="83" t="str">
        <f>'Line Items'!D417</f>
        <v>Schedule 4 Revenue Compensation Income</v>
      </c>
      <c r="E76" s="84"/>
      <c r="F76" s="150" t="str">
        <f>F75</f>
        <v>£000</v>
      </c>
      <c r="G76" s="257"/>
      <c r="H76" s="257"/>
      <c r="I76" s="257"/>
      <c r="J76" s="257"/>
      <c r="K76" s="257"/>
      <c r="L76" s="257"/>
      <c r="M76" s="257"/>
      <c r="N76" s="257"/>
      <c r="O76" s="257"/>
      <c r="P76" s="257"/>
      <c r="Q76" s="257"/>
      <c r="R76" s="257"/>
      <c r="S76" s="257"/>
      <c r="T76" s="257"/>
      <c r="U76" s="257"/>
      <c r="V76" s="257"/>
      <c r="W76" s="257"/>
      <c r="X76" s="257"/>
      <c r="Y76" s="257"/>
      <c r="Z76" s="258"/>
      <c r="AA76" s="85"/>
      <c r="AB76" s="27"/>
      <c r="AC76" s="85"/>
      <c r="AD76" s="27"/>
      <c r="AE76" s="85"/>
      <c r="AF76" s="27"/>
      <c r="AH76" s="287"/>
    </row>
    <row r="77" spans="2:34" outlineLevel="1">
      <c r="D77" s="108" t="str">
        <f>'Line Items'!D418</f>
        <v>Schedule 4 EBM and Train Mileage</v>
      </c>
      <c r="E77" s="110"/>
      <c r="F77" s="164" t="str">
        <f>F76</f>
        <v>£000</v>
      </c>
      <c r="G77" s="260"/>
      <c r="H77" s="260"/>
      <c r="I77" s="260"/>
      <c r="J77" s="260"/>
      <c r="K77" s="260"/>
      <c r="L77" s="260"/>
      <c r="M77" s="260"/>
      <c r="N77" s="260"/>
      <c r="O77" s="260"/>
      <c r="P77" s="260"/>
      <c r="Q77" s="260"/>
      <c r="R77" s="260"/>
      <c r="S77" s="260"/>
      <c r="T77" s="260"/>
      <c r="U77" s="260"/>
      <c r="V77" s="260"/>
      <c r="W77" s="260"/>
      <c r="X77" s="260"/>
      <c r="Y77" s="260"/>
      <c r="Z77" s="261"/>
      <c r="AA77" s="85"/>
      <c r="AB77" s="29"/>
      <c r="AC77" s="85"/>
      <c r="AD77" s="29"/>
      <c r="AE77" s="85"/>
      <c r="AF77" s="29"/>
      <c r="AH77" s="290"/>
    </row>
    <row r="78" spans="2:34" outlineLevel="1">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2:34" outlineLevel="1">
      <c r="D79" s="262" t="str">
        <f>"Total "&amp;C74</f>
        <v>Total Network Disruption</v>
      </c>
      <c r="E79" s="263"/>
      <c r="F79" s="264" t="str">
        <f>F77</f>
        <v>£000</v>
      </c>
      <c r="G79" s="265">
        <f>SUM(G75:G77)</f>
        <v>0</v>
      </c>
      <c r="H79" s="265">
        <f t="shared" ref="H79:Z79" si="7">SUM(H75:H77)</f>
        <v>0</v>
      </c>
      <c r="I79" s="265">
        <f t="shared" si="7"/>
        <v>0</v>
      </c>
      <c r="J79" s="265">
        <f t="shared" si="7"/>
        <v>0</v>
      </c>
      <c r="K79" s="265">
        <f t="shared" si="7"/>
        <v>0</v>
      </c>
      <c r="L79" s="265">
        <f t="shared" si="7"/>
        <v>0</v>
      </c>
      <c r="M79" s="265">
        <f t="shared" si="7"/>
        <v>0</v>
      </c>
      <c r="N79" s="265">
        <f t="shared" si="7"/>
        <v>0</v>
      </c>
      <c r="O79" s="265">
        <f t="shared" si="7"/>
        <v>0</v>
      </c>
      <c r="P79" s="265">
        <f t="shared" si="7"/>
        <v>0</v>
      </c>
      <c r="Q79" s="265">
        <f t="shared" si="7"/>
        <v>0</v>
      </c>
      <c r="R79" s="265">
        <f t="shared" si="7"/>
        <v>0</v>
      </c>
      <c r="S79" s="265">
        <f t="shared" si="7"/>
        <v>0</v>
      </c>
      <c r="T79" s="265">
        <f t="shared" si="7"/>
        <v>0</v>
      </c>
      <c r="U79" s="265">
        <f t="shared" si="7"/>
        <v>0</v>
      </c>
      <c r="V79" s="265">
        <f t="shared" si="7"/>
        <v>0</v>
      </c>
      <c r="W79" s="265">
        <f t="shared" si="7"/>
        <v>0</v>
      </c>
      <c r="X79" s="265">
        <f t="shared" si="7"/>
        <v>0</v>
      </c>
      <c r="Y79" s="265">
        <f t="shared" si="7"/>
        <v>0</v>
      </c>
      <c r="Z79" s="266">
        <f t="shared" si="7"/>
        <v>0</v>
      </c>
      <c r="AA79" s="85"/>
      <c r="AB79" s="267">
        <f>SUM(AB75:AB77)</f>
        <v>0</v>
      </c>
      <c r="AC79" s="85"/>
      <c r="AD79" s="267">
        <f>SUM(AD75:AD77)</f>
        <v>0</v>
      </c>
      <c r="AE79" s="85"/>
      <c r="AF79" s="267">
        <f>SUM(AF75:AF77)</f>
        <v>0</v>
      </c>
      <c r="AH79" s="268"/>
    </row>
    <row r="80" spans="2:34" outlineLevel="1">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row>
    <row r="81" spans="2:34" outlineLevel="1">
      <c r="C81" s="204" t="str">
        <f>'Line Items'!C420</f>
        <v>Other Network Rail Charges</v>
      </c>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row>
    <row r="82" spans="2:34" outlineLevel="1">
      <c r="D82" s="235" t="str">
        <f>'Line Items'!D421</f>
        <v>Other Network Rail Charges</v>
      </c>
      <c r="E82" s="251"/>
      <c r="F82" s="252" t="s">
        <v>902</v>
      </c>
      <c r="G82" s="253"/>
      <c r="H82" s="253"/>
      <c r="I82" s="253"/>
      <c r="J82" s="253"/>
      <c r="K82" s="253"/>
      <c r="L82" s="253"/>
      <c r="M82" s="253"/>
      <c r="N82" s="253"/>
      <c r="O82" s="253"/>
      <c r="P82" s="253"/>
      <c r="Q82" s="253"/>
      <c r="R82" s="253"/>
      <c r="S82" s="253"/>
      <c r="T82" s="253"/>
      <c r="U82" s="253"/>
      <c r="V82" s="253"/>
      <c r="W82" s="253"/>
      <c r="X82" s="253"/>
      <c r="Y82" s="253"/>
      <c r="Z82" s="254"/>
      <c r="AA82" s="85"/>
      <c r="AB82" s="255"/>
      <c r="AC82" s="85"/>
      <c r="AD82" s="255"/>
      <c r="AE82" s="85"/>
      <c r="AF82" s="255"/>
      <c r="AH82" s="286"/>
    </row>
    <row r="83" spans="2:34" outlineLevel="1">
      <c r="D83" s="83" t="str">
        <f>'Line Items'!D422</f>
        <v>[Other Network Rail Charges Line 2]</v>
      </c>
      <c r="E83" s="84"/>
      <c r="F83" s="150" t="str">
        <f>F82</f>
        <v>£000</v>
      </c>
      <c r="G83" s="257"/>
      <c r="H83" s="257"/>
      <c r="I83" s="257"/>
      <c r="J83" s="257"/>
      <c r="K83" s="257"/>
      <c r="L83" s="257"/>
      <c r="M83" s="257"/>
      <c r="N83" s="257"/>
      <c r="O83" s="257"/>
      <c r="P83" s="257"/>
      <c r="Q83" s="257"/>
      <c r="R83" s="257"/>
      <c r="S83" s="257"/>
      <c r="T83" s="257"/>
      <c r="U83" s="257"/>
      <c r="V83" s="257"/>
      <c r="W83" s="257"/>
      <c r="X83" s="257"/>
      <c r="Y83" s="257"/>
      <c r="Z83" s="258"/>
      <c r="AA83" s="85"/>
      <c r="AB83" s="27"/>
      <c r="AC83" s="85"/>
      <c r="AD83" s="27"/>
      <c r="AE83" s="85"/>
      <c r="AF83" s="27"/>
      <c r="AH83" s="305"/>
    </row>
    <row r="84" spans="2:34" outlineLevel="1">
      <c r="D84" s="108" t="str">
        <f>'Line Items'!D423</f>
        <v>Electrification Asset Usage Charge</v>
      </c>
      <c r="E84" s="110"/>
      <c r="F84" s="164" t="str">
        <f>F83</f>
        <v>£000</v>
      </c>
      <c r="G84" s="260"/>
      <c r="H84" s="260"/>
      <c r="I84" s="260"/>
      <c r="J84" s="260"/>
      <c r="K84" s="260"/>
      <c r="L84" s="260"/>
      <c r="M84" s="260"/>
      <c r="N84" s="260"/>
      <c r="O84" s="260"/>
      <c r="P84" s="260"/>
      <c r="Q84" s="260"/>
      <c r="R84" s="260"/>
      <c r="S84" s="260"/>
      <c r="T84" s="260"/>
      <c r="U84" s="260"/>
      <c r="V84" s="260"/>
      <c r="W84" s="260"/>
      <c r="X84" s="260"/>
      <c r="Y84" s="260"/>
      <c r="Z84" s="261"/>
      <c r="AA84" s="85"/>
      <c r="AB84" s="29"/>
      <c r="AC84" s="85"/>
      <c r="AD84" s="29"/>
      <c r="AE84" s="85"/>
      <c r="AF84" s="29"/>
      <c r="AH84" s="290"/>
    </row>
    <row r="85" spans="2:34" outlineLevel="1">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row>
    <row r="86" spans="2:34" outlineLevel="1">
      <c r="D86" s="262" t="str">
        <f>C81</f>
        <v>Other Network Rail Charges</v>
      </c>
      <c r="E86" s="263"/>
      <c r="F86" s="264" t="str">
        <f>F84</f>
        <v>£000</v>
      </c>
      <c r="G86" s="265">
        <f>SUM(G82:G84)</f>
        <v>0</v>
      </c>
      <c r="H86" s="265">
        <f t="shared" ref="H86:AB86" si="8">SUM(H82:H84)</f>
        <v>0</v>
      </c>
      <c r="I86" s="265">
        <f t="shared" si="8"/>
        <v>0</v>
      </c>
      <c r="J86" s="265">
        <f t="shared" si="8"/>
        <v>0</v>
      </c>
      <c r="K86" s="265">
        <f t="shared" si="8"/>
        <v>0</v>
      </c>
      <c r="L86" s="265">
        <f t="shared" si="8"/>
        <v>0</v>
      </c>
      <c r="M86" s="265">
        <f t="shared" si="8"/>
        <v>0</v>
      </c>
      <c r="N86" s="265">
        <f t="shared" si="8"/>
        <v>0</v>
      </c>
      <c r="O86" s="265">
        <f t="shared" si="8"/>
        <v>0</v>
      </c>
      <c r="P86" s="265">
        <f t="shared" si="8"/>
        <v>0</v>
      </c>
      <c r="Q86" s="265">
        <f t="shared" si="8"/>
        <v>0</v>
      </c>
      <c r="R86" s="265">
        <f t="shared" si="8"/>
        <v>0</v>
      </c>
      <c r="S86" s="265">
        <f t="shared" si="8"/>
        <v>0</v>
      </c>
      <c r="T86" s="265">
        <f t="shared" si="8"/>
        <v>0</v>
      </c>
      <c r="U86" s="265">
        <f t="shared" si="8"/>
        <v>0</v>
      </c>
      <c r="V86" s="265">
        <f t="shared" si="8"/>
        <v>0</v>
      </c>
      <c r="W86" s="265">
        <f t="shared" si="8"/>
        <v>0</v>
      </c>
      <c r="X86" s="265">
        <f t="shared" si="8"/>
        <v>0</v>
      </c>
      <c r="Y86" s="265">
        <f t="shared" si="8"/>
        <v>0</v>
      </c>
      <c r="Z86" s="266">
        <f t="shared" si="8"/>
        <v>0</v>
      </c>
      <c r="AA86" s="85"/>
      <c r="AB86" s="267">
        <f t="shared" si="8"/>
        <v>0</v>
      </c>
      <c r="AC86" s="85"/>
      <c r="AD86" s="267">
        <f>SUM(AD82:AD84)</f>
        <v>0</v>
      </c>
      <c r="AE86" s="85"/>
      <c r="AF86" s="267">
        <f>SUM(AF82:AF84)</f>
        <v>0</v>
      </c>
      <c r="AH86" s="268"/>
    </row>
    <row r="87" spans="2:34" outlineLevel="1">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2:34" outlineLevel="1">
      <c r="C88" s="204" t="str">
        <f>'Line Items'!C425</f>
        <v>Other Annualised Capex Charges</v>
      </c>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2:34" outlineLevel="1">
      <c r="D89" s="235" t="str">
        <f>'Line Items'!D426</f>
        <v>Other Annualised Capex Charges</v>
      </c>
      <c r="E89" s="251"/>
      <c r="F89" s="252" t="s">
        <v>902</v>
      </c>
      <c r="G89" s="253"/>
      <c r="H89" s="253"/>
      <c r="I89" s="253"/>
      <c r="J89" s="253"/>
      <c r="K89" s="253"/>
      <c r="L89" s="253"/>
      <c r="M89" s="253"/>
      <c r="N89" s="253"/>
      <c r="O89" s="253"/>
      <c r="P89" s="253"/>
      <c r="Q89" s="253"/>
      <c r="R89" s="253"/>
      <c r="S89" s="253"/>
      <c r="T89" s="253"/>
      <c r="U89" s="253"/>
      <c r="V89" s="253"/>
      <c r="W89" s="253"/>
      <c r="X89" s="253"/>
      <c r="Y89" s="253"/>
      <c r="Z89" s="254"/>
      <c r="AA89" s="85"/>
      <c r="AB89" s="255"/>
      <c r="AC89" s="85"/>
      <c r="AD89" s="255"/>
      <c r="AE89" s="85"/>
      <c r="AF89" s="255"/>
      <c r="AH89" s="286"/>
    </row>
    <row r="90" spans="2:34" outlineLevel="1">
      <c r="D90" s="83" t="str">
        <f>'Line Items'!D427</f>
        <v>[Other Annualised Capex Charges Line 2]</v>
      </c>
      <c r="E90" s="84"/>
      <c r="F90" s="150" t="str">
        <f>F89</f>
        <v>£000</v>
      </c>
      <c r="G90" s="257"/>
      <c r="H90" s="257"/>
      <c r="I90" s="257"/>
      <c r="J90" s="257"/>
      <c r="K90" s="257"/>
      <c r="L90" s="257"/>
      <c r="M90" s="257"/>
      <c r="N90" s="257"/>
      <c r="O90" s="257"/>
      <c r="P90" s="257"/>
      <c r="Q90" s="257"/>
      <c r="R90" s="257"/>
      <c r="S90" s="257"/>
      <c r="T90" s="257"/>
      <c r="U90" s="257"/>
      <c r="V90" s="257"/>
      <c r="W90" s="257"/>
      <c r="X90" s="257"/>
      <c r="Y90" s="257"/>
      <c r="Z90" s="258"/>
      <c r="AA90" s="85"/>
      <c r="AB90" s="27"/>
      <c r="AC90" s="85"/>
      <c r="AD90" s="27"/>
      <c r="AE90" s="85"/>
      <c r="AF90" s="27"/>
      <c r="AH90" s="305"/>
    </row>
    <row r="91" spans="2:34" outlineLevel="1">
      <c r="D91" s="108" t="str">
        <f>'Line Items'!D428</f>
        <v>[Other Annualised Capex Charges Line 3]</v>
      </c>
      <c r="E91" s="110"/>
      <c r="F91" s="164" t="str">
        <f>F90</f>
        <v>£000</v>
      </c>
      <c r="G91" s="260"/>
      <c r="H91" s="260"/>
      <c r="I91" s="260"/>
      <c r="J91" s="260"/>
      <c r="K91" s="260"/>
      <c r="L91" s="260"/>
      <c r="M91" s="260"/>
      <c r="N91" s="260"/>
      <c r="O91" s="260"/>
      <c r="P91" s="260"/>
      <c r="Q91" s="260"/>
      <c r="R91" s="260"/>
      <c r="S91" s="260"/>
      <c r="T91" s="260"/>
      <c r="U91" s="260"/>
      <c r="V91" s="260"/>
      <c r="W91" s="260"/>
      <c r="X91" s="260"/>
      <c r="Y91" s="260"/>
      <c r="Z91" s="261"/>
      <c r="AA91" s="85"/>
      <c r="AB91" s="29"/>
      <c r="AC91" s="85"/>
      <c r="AD91" s="29"/>
      <c r="AE91" s="85"/>
      <c r="AF91" s="29"/>
      <c r="AH91" s="306"/>
    </row>
    <row r="92" spans="2:34" outlineLevel="1">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row>
    <row r="93" spans="2:34" outlineLevel="1">
      <c r="D93" s="262" t="str">
        <f>C88</f>
        <v>Other Annualised Capex Charges</v>
      </c>
      <c r="E93" s="263"/>
      <c r="F93" s="264" t="str">
        <f>F91</f>
        <v>£000</v>
      </c>
      <c r="G93" s="265">
        <f>SUM(G89:G91)</f>
        <v>0</v>
      </c>
      <c r="H93" s="265">
        <f t="shared" ref="H93:Z93" si="9">SUM(H89:H91)</f>
        <v>0</v>
      </c>
      <c r="I93" s="265">
        <f t="shared" si="9"/>
        <v>0</v>
      </c>
      <c r="J93" s="265">
        <f t="shared" si="9"/>
        <v>0</v>
      </c>
      <c r="K93" s="265">
        <f t="shared" si="9"/>
        <v>0</v>
      </c>
      <c r="L93" s="265">
        <f t="shared" si="9"/>
        <v>0</v>
      </c>
      <c r="M93" s="265">
        <f t="shared" si="9"/>
        <v>0</v>
      </c>
      <c r="N93" s="265">
        <f t="shared" si="9"/>
        <v>0</v>
      </c>
      <c r="O93" s="265">
        <f t="shared" si="9"/>
        <v>0</v>
      </c>
      <c r="P93" s="265">
        <f t="shared" si="9"/>
        <v>0</v>
      </c>
      <c r="Q93" s="265">
        <f t="shared" si="9"/>
        <v>0</v>
      </c>
      <c r="R93" s="265">
        <f t="shared" si="9"/>
        <v>0</v>
      </c>
      <c r="S93" s="265">
        <f t="shared" si="9"/>
        <v>0</v>
      </c>
      <c r="T93" s="265">
        <f t="shared" si="9"/>
        <v>0</v>
      </c>
      <c r="U93" s="265">
        <f t="shared" si="9"/>
        <v>0</v>
      </c>
      <c r="V93" s="265">
        <f t="shared" si="9"/>
        <v>0</v>
      </c>
      <c r="W93" s="265">
        <f t="shared" si="9"/>
        <v>0</v>
      </c>
      <c r="X93" s="265">
        <f t="shared" si="9"/>
        <v>0</v>
      </c>
      <c r="Y93" s="265">
        <f t="shared" si="9"/>
        <v>0</v>
      </c>
      <c r="Z93" s="266">
        <f t="shared" si="9"/>
        <v>0</v>
      </c>
      <c r="AA93" s="85"/>
      <c r="AB93" s="267">
        <f>SUM(AB89:AB91)</f>
        <v>0</v>
      </c>
      <c r="AC93" s="85"/>
      <c r="AD93" s="267">
        <f>SUM(AD89:AD91)</f>
        <v>0</v>
      </c>
      <c r="AE93" s="85"/>
      <c r="AF93" s="267">
        <f>SUM(AF89:AF91)</f>
        <v>0</v>
      </c>
      <c r="AH93" s="268"/>
    </row>
    <row r="94" spans="2:34">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row>
    <row r="95" spans="2:34">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row>
    <row r="96" spans="2:34" ht="16.5">
      <c r="B96" s="5" t="str">
        <f>'Line Items'!B430</f>
        <v>ROSCO Funded Infrastructure (Spare)</v>
      </c>
      <c r="C96" s="5"/>
      <c r="D96" s="5"/>
      <c r="E96" s="5"/>
      <c r="F96" s="5"/>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5"/>
      <c r="AH96" s="5"/>
    </row>
    <row r="97" spans="2:34" outlineLevel="1">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row>
    <row r="98" spans="2:34" outlineLevel="1">
      <c r="D98" s="235" t="str">
        <f>'Line Items'!D432</f>
        <v>[ROSCO Funded Infrastructure (Spare) Line 1]</v>
      </c>
      <c r="E98" s="251"/>
      <c r="F98" s="252" t="s">
        <v>902</v>
      </c>
      <c r="G98" s="253"/>
      <c r="H98" s="253"/>
      <c r="I98" s="253"/>
      <c r="J98" s="253"/>
      <c r="K98" s="253"/>
      <c r="L98" s="253"/>
      <c r="M98" s="253"/>
      <c r="N98" s="253"/>
      <c r="O98" s="253"/>
      <c r="P98" s="253"/>
      <c r="Q98" s="253"/>
      <c r="R98" s="253"/>
      <c r="S98" s="253"/>
      <c r="T98" s="253"/>
      <c r="U98" s="253"/>
      <c r="V98" s="253"/>
      <c r="W98" s="253"/>
      <c r="X98" s="253"/>
      <c r="Y98" s="253"/>
      <c r="Z98" s="254"/>
      <c r="AA98" s="85"/>
      <c r="AB98" s="255"/>
      <c r="AC98" s="85"/>
      <c r="AD98" s="255"/>
      <c r="AE98" s="85"/>
      <c r="AF98" s="255"/>
      <c r="AH98" s="317"/>
    </row>
    <row r="99" spans="2:34" outlineLevel="1">
      <c r="D99" s="83" t="str">
        <f>'Line Items'!D433</f>
        <v>[ROSCO Funded Infrastructure (Spare) Line 2]</v>
      </c>
      <c r="E99" s="84"/>
      <c r="F99" s="150" t="str">
        <f>F98</f>
        <v>£000</v>
      </c>
      <c r="G99" s="257"/>
      <c r="H99" s="257"/>
      <c r="I99" s="257"/>
      <c r="J99" s="257"/>
      <c r="K99" s="257"/>
      <c r="L99" s="257"/>
      <c r="M99" s="257"/>
      <c r="N99" s="257"/>
      <c r="O99" s="257"/>
      <c r="P99" s="257"/>
      <c r="Q99" s="257"/>
      <c r="R99" s="257"/>
      <c r="S99" s="257"/>
      <c r="T99" s="257"/>
      <c r="U99" s="257"/>
      <c r="V99" s="257"/>
      <c r="W99" s="257"/>
      <c r="X99" s="257"/>
      <c r="Y99" s="257"/>
      <c r="Z99" s="258"/>
      <c r="AA99" s="85"/>
      <c r="AB99" s="27"/>
      <c r="AC99" s="85"/>
      <c r="AD99" s="27"/>
      <c r="AE99" s="85"/>
      <c r="AF99" s="27"/>
      <c r="AH99" s="305"/>
    </row>
    <row r="100" spans="2:34" outlineLevel="1">
      <c r="D100" s="83" t="str">
        <f>'Line Items'!D434</f>
        <v>[ROSCO Funded Infrastructure (Spare) Line 3]</v>
      </c>
      <c r="E100" s="84"/>
      <c r="F100" s="150" t="str">
        <f>F99</f>
        <v>£000</v>
      </c>
      <c r="G100" s="257"/>
      <c r="H100" s="257"/>
      <c r="I100" s="257"/>
      <c r="J100" s="257"/>
      <c r="K100" s="257"/>
      <c r="L100" s="257"/>
      <c r="M100" s="257"/>
      <c r="N100" s="257"/>
      <c r="O100" s="257"/>
      <c r="P100" s="257"/>
      <c r="Q100" s="257"/>
      <c r="R100" s="257"/>
      <c r="S100" s="257"/>
      <c r="T100" s="257"/>
      <c r="U100" s="257"/>
      <c r="V100" s="257"/>
      <c r="W100" s="257"/>
      <c r="X100" s="257"/>
      <c r="Y100" s="257"/>
      <c r="Z100" s="258"/>
      <c r="AA100" s="85"/>
      <c r="AB100" s="27"/>
      <c r="AC100" s="85"/>
      <c r="AD100" s="27"/>
      <c r="AE100" s="85"/>
      <c r="AF100" s="27"/>
      <c r="AH100" s="305"/>
    </row>
    <row r="101" spans="2:34" outlineLevel="1">
      <c r="D101" s="83" t="str">
        <f>'Line Items'!D435</f>
        <v>[ROSCO Funded Infrastructure (Spare) Line 4]</v>
      </c>
      <c r="E101" s="84"/>
      <c r="F101" s="150" t="str">
        <f>F100</f>
        <v>£000</v>
      </c>
      <c r="G101" s="257"/>
      <c r="H101" s="257"/>
      <c r="I101" s="257"/>
      <c r="J101" s="257"/>
      <c r="K101" s="257"/>
      <c r="L101" s="257"/>
      <c r="M101" s="257"/>
      <c r="N101" s="257"/>
      <c r="O101" s="257"/>
      <c r="P101" s="257"/>
      <c r="Q101" s="257"/>
      <c r="R101" s="257"/>
      <c r="S101" s="257"/>
      <c r="T101" s="257"/>
      <c r="U101" s="257"/>
      <c r="V101" s="257"/>
      <c r="W101" s="257"/>
      <c r="X101" s="257"/>
      <c r="Y101" s="257"/>
      <c r="Z101" s="258"/>
      <c r="AA101" s="85"/>
      <c r="AB101" s="27"/>
      <c r="AC101" s="85"/>
      <c r="AD101" s="27"/>
      <c r="AE101" s="85"/>
      <c r="AF101" s="27"/>
      <c r="AH101" s="305"/>
    </row>
    <row r="102" spans="2:34" outlineLevel="1">
      <c r="D102" s="108" t="str">
        <f>'Line Items'!D436</f>
        <v>[ROSCO Funded Infrastructure (Spare) Line 5]</v>
      </c>
      <c r="E102" s="110"/>
      <c r="F102" s="164" t="str">
        <f>F98</f>
        <v>£000</v>
      </c>
      <c r="G102" s="260"/>
      <c r="H102" s="260"/>
      <c r="I102" s="260"/>
      <c r="J102" s="260"/>
      <c r="K102" s="260"/>
      <c r="L102" s="260"/>
      <c r="M102" s="260"/>
      <c r="N102" s="260"/>
      <c r="O102" s="260"/>
      <c r="P102" s="260"/>
      <c r="Q102" s="260"/>
      <c r="R102" s="260"/>
      <c r="S102" s="260"/>
      <c r="T102" s="260"/>
      <c r="U102" s="260"/>
      <c r="V102" s="260"/>
      <c r="W102" s="260"/>
      <c r="X102" s="260"/>
      <c r="Y102" s="260"/>
      <c r="Z102" s="261"/>
      <c r="AA102" s="85"/>
      <c r="AB102" s="29"/>
      <c r="AC102" s="85"/>
      <c r="AD102" s="29"/>
      <c r="AE102" s="85"/>
      <c r="AF102" s="29"/>
      <c r="AH102" s="306"/>
    </row>
    <row r="103" spans="2:34" outlineLevel="1">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row>
    <row r="104" spans="2:34" outlineLevel="1">
      <c r="D104" s="262" t="str">
        <f>B96</f>
        <v>ROSCO Funded Infrastructure (Spare)</v>
      </c>
      <c r="E104" s="263"/>
      <c r="F104" s="264" t="str">
        <f>F102</f>
        <v>£000</v>
      </c>
      <c r="G104" s="265">
        <f>SUM(G98:G102)</f>
        <v>0</v>
      </c>
      <c r="H104" s="265">
        <f t="shared" ref="H104:Z104" si="10">SUM(H98:H102)</f>
        <v>0</v>
      </c>
      <c r="I104" s="265">
        <f t="shared" si="10"/>
        <v>0</v>
      </c>
      <c r="J104" s="265">
        <f t="shared" si="10"/>
        <v>0</v>
      </c>
      <c r="K104" s="265">
        <f t="shared" si="10"/>
        <v>0</v>
      </c>
      <c r="L104" s="265">
        <f t="shared" si="10"/>
        <v>0</v>
      </c>
      <c r="M104" s="265">
        <f t="shared" si="10"/>
        <v>0</v>
      </c>
      <c r="N104" s="265">
        <f t="shared" si="10"/>
        <v>0</v>
      </c>
      <c r="O104" s="265">
        <f t="shared" si="10"/>
        <v>0</v>
      </c>
      <c r="P104" s="265">
        <f t="shared" si="10"/>
        <v>0</v>
      </c>
      <c r="Q104" s="265">
        <f t="shared" si="10"/>
        <v>0</v>
      </c>
      <c r="R104" s="265">
        <f t="shared" si="10"/>
        <v>0</v>
      </c>
      <c r="S104" s="265">
        <f t="shared" si="10"/>
        <v>0</v>
      </c>
      <c r="T104" s="265">
        <f t="shared" si="10"/>
        <v>0</v>
      </c>
      <c r="U104" s="265">
        <f t="shared" si="10"/>
        <v>0</v>
      </c>
      <c r="V104" s="265">
        <f t="shared" si="10"/>
        <v>0</v>
      </c>
      <c r="W104" s="265">
        <f t="shared" si="10"/>
        <v>0</v>
      </c>
      <c r="X104" s="265">
        <f t="shared" si="10"/>
        <v>0</v>
      </c>
      <c r="Y104" s="265">
        <f t="shared" si="10"/>
        <v>0</v>
      </c>
      <c r="Z104" s="266">
        <f t="shared" si="10"/>
        <v>0</v>
      </c>
      <c r="AA104" s="85"/>
      <c r="AB104" s="267">
        <f>SUM(AB98:AB102)</f>
        <v>0</v>
      </c>
      <c r="AC104" s="85"/>
      <c r="AD104" s="267">
        <f>SUM(AD98:AD102)</f>
        <v>0</v>
      </c>
      <c r="AE104" s="85"/>
      <c r="AF104" s="267">
        <f>SUM(AF98:AF102)</f>
        <v>0</v>
      </c>
      <c r="AH104" s="268"/>
    </row>
    <row r="105" spans="2:34">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row>
    <row r="106" spans="2:34">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2:34" ht="16.5">
      <c r="B107" s="5" t="str">
        <f>'Line Items'!B438</f>
        <v>Privately Funded Infrastructure (Spare)</v>
      </c>
      <c r="C107" s="5"/>
      <c r="D107" s="5"/>
      <c r="E107" s="5"/>
      <c r="F107" s="5"/>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5"/>
      <c r="AH107" s="5"/>
    </row>
    <row r="108" spans="2:34" outlineLevel="1">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row>
    <row r="109" spans="2:34" outlineLevel="1">
      <c r="D109" s="235" t="str">
        <f>'Line Items'!D440</f>
        <v>[Privately Funded Infrastructure (Spare) Line 1]</v>
      </c>
      <c r="E109" s="251"/>
      <c r="F109" s="252" t="s">
        <v>902</v>
      </c>
      <c r="G109" s="253"/>
      <c r="H109" s="253"/>
      <c r="I109" s="253"/>
      <c r="J109" s="253"/>
      <c r="K109" s="253"/>
      <c r="L109" s="253"/>
      <c r="M109" s="253"/>
      <c r="N109" s="253"/>
      <c r="O109" s="253"/>
      <c r="P109" s="253"/>
      <c r="Q109" s="253"/>
      <c r="R109" s="253"/>
      <c r="S109" s="253"/>
      <c r="T109" s="253"/>
      <c r="U109" s="253"/>
      <c r="V109" s="253"/>
      <c r="W109" s="253"/>
      <c r="X109" s="253"/>
      <c r="Y109" s="253"/>
      <c r="Z109" s="254"/>
      <c r="AA109" s="85"/>
      <c r="AB109" s="255"/>
      <c r="AC109" s="85"/>
      <c r="AD109" s="255"/>
      <c r="AE109" s="85"/>
      <c r="AF109" s="255"/>
      <c r="AH109" s="317"/>
    </row>
    <row r="110" spans="2:34" outlineLevel="1">
      <c r="D110" s="83" t="str">
        <f>'Line Items'!D441</f>
        <v>[Privately Funded Infrastructure (Spare) Line 2]</v>
      </c>
      <c r="E110" s="84"/>
      <c r="F110" s="150" t="str">
        <f>F109</f>
        <v>£000</v>
      </c>
      <c r="G110" s="257"/>
      <c r="H110" s="257"/>
      <c r="I110" s="257"/>
      <c r="J110" s="257"/>
      <c r="K110" s="257"/>
      <c r="L110" s="257"/>
      <c r="M110" s="257"/>
      <c r="N110" s="257"/>
      <c r="O110" s="257"/>
      <c r="P110" s="257"/>
      <c r="Q110" s="257"/>
      <c r="R110" s="257"/>
      <c r="S110" s="257"/>
      <c r="T110" s="257"/>
      <c r="U110" s="257"/>
      <c r="V110" s="257"/>
      <c r="W110" s="257"/>
      <c r="X110" s="257"/>
      <c r="Y110" s="257"/>
      <c r="Z110" s="258"/>
      <c r="AA110" s="85"/>
      <c r="AB110" s="27"/>
      <c r="AC110" s="85"/>
      <c r="AD110" s="27"/>
      <c r="AE110" s="85"/>
      <c r="AF110" s="27"/>
      <c r="AH110" s="305"/>
    </row>
    <row r="111" spans="2:34" outlineLevel="1">
      <c r="D111" s="83" t="str">
        <f>'Line Items'!D442</f>
        <v>[Privately Funded Infrastructure (Spare) Line 3]</v>
      </c>
      <c r="E111" s="84"/>
      <c r="F111" s="150" t="str">
        <f>F110</f>
        <v>£000</v>
      </c>
      <c r="G111" s="257"/>
      <c r="H111" s="257"/>
      <c r="I111" s="257"/>
      <c r="J111" s="257"/>
      <c r="K111" s="257"/>
      <c r="L111" s="257"/>
      <c r="M111" s="257"/>
      <c r="N111" s="257"/>
      <c r="O111" s="257"/>
      <c r="P111" s="257"/>
      <c r="Q111" s="257"/>
      <c r="R111" s="257"/>
      <c r="S111" s="257"/>
      <c r="T111" s="257"/>
      <c r="U111" s="257"/>
      <c r="V111" s="257"/>
      <c r="W111" s="257"/>
      <c r="X111" s="257"/>
      <c r="Y111" s="257"/>
      <c r="Z111" s="258"/>
      <c r="AA111" s="85"/>
      <c r="AB111" s="27"/>
      <c r="AC111" s="85"/>
      <c r="AD111" s="27"/>
      <c r="AE111" s="85"/>
      <c r="AF111" s="27"/>
      <c r="AH111" s="305"/>
    </row>
    <row r="112" spans="2:34" outlineLevel="1">
      <c r="D112" s="83" t="str">
        <f>'Line Items'!D443</f>
        <v>[Privately Funded Infrastructure (Spare) Line 4]</v>
      </c>
      <c r="E112" s="84"/>
      <c r="F112" s="150" t="str">
        <f>F111</f>
        <v>£000</v>
      </c>
      <c r="G112" s="257"/>
      <c r="H112" s="257"/>
      <c r="I112" s="257"/>
      <c r="J112" s="257"/>
      <c r="K112" s="257"/>
      <c r="L112" s="257"/>
      <c r="M112" s="257"/>
      <c r="N112" s="257"/>
      <c r="O112" s="257"/>
      <c r="P112" s="257"/>
      <c r="Q112" s="257"/>
      <c r="R112" s="257"/>
      <c r="S112" s="257"/>
      <c r="T112" s="257"/>
      <c r="U112" s="257"/>
      <c r="V112" s="257"/>
      <c r="W112" s="257"/>
      <c r="X112" s="257"/>
      <c r="Y112" s="257"/>
      <c r="Z112" s="258"/>
      <c r="AA112" s="85"/>
      <c r="AB112" s="27"/>
      <c r="AC112" s="85"/>
      <c r="AD112" s="27"/>
      <c r="AE112" s="85"/>
      <c r="AF112" s="27"/>
      <c r="AH112" s="305"/>
    </row>
    <row r="113" spans="2:34" outlineLevel="1">
      <c r="D113" s="108" t="str">
        <f>'Line Items'!D444</f>
        <v>[Privately Funded Infrastructure (Spare) Line 5]</v>
      </c>
      <c r="E113" s="110"/>
      <c r="F113" s="164" t="str">
        <f>F109</f>
        <v>£000</v>
      </c>
      <c r="G113" s="260"/>
      <c r="H113" s="260"/>
      <c r="I113" s="260"/>
      <c r="J113" s="260"/>
      <c r="K113" s="260"/>
      <c r="L113" s="260"/>
      <c r="M113" s="260"/>
      <c r="N113" s="260"/>
      <c r="O113" s="260"/>
      <c r="P113" s="260"/>
      <c r="Q113" s="260"/>
      <c r="R113" s="260"/>
      <c r="S113" s="260"/>
      <c r="T113" s="260"/>
      <c r="U113" s="260"/>
      <c r="V113" s="260"/>
      <c r="W113" s="260"/>
      <c r="X113" s="260"/>
      <c r="Y113" s="260"/>
      <c r="Z113" s="261"/>
      <c r="AA113" s="85"/>
      <c r="AB113" s="29"/>
      <c r="AC113" s="85"/>
      <c r="AD113" s="29"/>
      <c r="AE113" s="85"/>
      <c r="AF113" s="29"/>
      <c r="AH113" s="306"/>
    </row>
    <row r="114" spans="2:34" outlineLevel="1">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row>
    <row r="115" spans="2:34" outlineLevel="1">
      <c r="D115" s="262" t="str">
        <f>B107</f>
        <v>Privately Funded Infrastructure (Spare)</v>
      </c>
      <c r="E115" s="263"/>
      <c r="F115" s="264" t="str">
        <f>F113</f>
        <v>£000</v>
      </c>
      <c r="G115" s="265">
        <f>SUM(G109:G113)</f>
        <v>0</v>
      </c>
      <c r="H115" s="265">
        <f t="shared" ref="H115:Z115" si="11">SUM(H109:H113)</f>
        <v>0</v>
      </c>
      <c r="I115" s="265">
        <f t="shared" si="11"/>
        <v>0</v>
      </c>
      <c r="J115" s="265">
        <f t="shared" si="11"/>
        <v>0</v>
      </c>
      <c r="K115" s="265">
        <f t="shared" si="11"/>
        <v>0</v>
      </c>
      <c r="L115" s="265">
        <f t="shared" si="11"/>
        <v>0</v>
      </c>
      <c r="M115" s="265">
        <f t="shared" si="11"/>
        <v>0</v>
      </c>
      <c r="N115" s="265">
        <f t="shared" si="11"/>
        <v>0</v>
      </c>
      <c r="O115" s="265">
        <f t="shared" si="11"/>
        <v>0</v>
      </c>
      <c r="P115" s="265">
        <f t="shared" si="11"/>
        <v>0</v>
      </c>
      <c r="Q115" s="265">
        <f t="shared" si="11"/>
        <v>0</v>
      </c>
      <c r="R115" s="265">
        <f t="shared" si="11"/>
        <v>0</v>
      </c>
      <c r="S115" s="265">
        <f t="shared" si="11"/>
        <v>0</v>
      </c>
      <c r="T115" s="265">
        <f t="shared" si="11"/>
        <v>0</v>
      </c>
      <c r="U115" s="265">
        <f t="shared" si="11"/>
        <v>0</v>
      </c>
      <c r="V115" s="265">
        <f t="shared" si="11"/>
        <v>0</v>
      </c>
      <c r="W115" s="265">
        <f t="shared" si="11"/>
        <v>0</v>
      </c>
      <c r="X115" s="265">
        <f t="shared" si="11"/>
        <v>0</v>
      </c>
      <c r="Y115" s="265">
        <f t="shared" si="11"/>
        <v>0</v>
      </c>
      <c r="Z115" s="266">
        <f t="shared" si="11"/>
        <v>0</v>
      </c>
      <c r="AA115" s="85"/>
      <c r="AB115" s="267">
        <f>SUM(AB109:AB113)</f>
        <v>0</v>
      </c>
      <c r="AC115" s="85"/>
      <c r="AD115" s="267">
        <f>SUM(AD109:AD113)</f>
        <v>0</v>
      </c>
      <c r="AE115" s="85"/>
      <c r="AF115" s="267">
        <f>SUM(AF109:AF113)</f>
        <v>0</v>
      </c>
      <c r="AH115" s="268"/>
    </row>
    <row r="116" spans="2:34">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row>
    <row r="117" spans="2:34">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2:34" ht="16.5">
      <c r="B118" s="5" t="s">
        <v>981</v>
      </c>
      <c r="C118" s="5"/>
      <c r="D118" s="5"/>
      <c r="E118" s="5"/>
      <c r="F118" s="5"/>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5"/>
      <c r="AH118" s="5"/>
    </row>
    <row r="119" spans="2:34" outlineLevel="1">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2:34" outlineLevel="1">
      <c r="D120" s="235" t="str">
        <f>D20</f>
        <v>Total Secondary Station Access Charges</v>
      </c>
      <c r="E120" s="251"/>
      <c r="F120" s="269" t="str">
        <f t="shared" ref="F120:Z120" si="12">F20</f>
        <v>£000</v>
      </c>
      <c r="G120" s="270">
        <f t="shared" si="12"/>
        <v>0</v>
      </c>
      <c r="H120" s="270">
        <f t="shared" si="12"/>
        <v>0</v>
      </c>
      <c r="I120" s="270">
        <f t="shared" si="12"/>
        <v>0</v>
      </c>
      <c r="J120" s="270">
        <f t="shared" si="12"/>
        <v>0</v>
      </c>
      <c r="K120" s="270">
        <f t="shared" si="12"/>
        <v>0</v>
      </c>
      <c r="L120" s="270">
        <f t="shared" si="12"/>
        <v>0</v>
      </c>
      <c r="M120" s="270">
        <f t="shared" si="12"/>
        <v>0</v>
      </c>
      <c r="N120" s="270">
        <f t="shared" si="12"/>
        <v>0</v>
      </c>
      <c r="O120" s="270">
        <f t="shared" si="12"/>
        <v>0</v>
      </c>
      <c r="P120" s="270">
        <f t="shared" si="12"/>
        <v>0</v>
      </c>
      <c r="Q120" s="270">
        <f t="shared" si="12"/>
        <v>0</v>
      </c>
      <c r="R120" s="270">
        <f t="shared" si="12"/>
        <v>0</v>
      </c>
      <c r="S120" s="270">
        <f t="shared" si="12"/>
        <v>0</v>
      </c>
      <c r="T120" s="270">
        <f t="shared" si="12"/>
        <v>0</v>
      </c>
      <c r="U120" s="270">
        <f t="shared" si="12"/>
        <v>0</v>
      </c>
      <c r="V120" s="270">
        <f t="shared" si="12"/>
        <v>0</v>
      </c>
      <c r="W120" s="270">
        <f t="shared" si="12"/>
        <v>0</v>
      </c>
      <c r="X120" s="270">
        <f t="shared" si="12"/>
        <v>0</v>
      </c>
      <c r="Y120" s="270">
        <f t="shared" si="12"/>
        <v>0</v>
      </c>
      <c r="Z120" s="271">
        <f t="shared" si="12"/>
        <v>0</v>
      </c>
      <c r="AA120" s="85"/>
      <c r="AB120" s="272">
        <f>AB20</f>
        <v>0</v>
      </c>
      <c r="AC120" s="85"/>
      <c r="AD120" s="272">
        <f>AD20</f>
        <v>0</v>
      </c>
      <c r="AE120" s="85"/>
      <c r="AF120" s="272">
        <f>AF20</f>
        <v>0</v>
      </c>
      <c r="AH120" s="273"/>
    </row>
    <row r="121" spans="2:34" outlineLevel="1">
      <c r="D121" s="83" t="str">
        <f>D33</f>
        <v>Total Track Access Charges</v>
      </c>
      <c r="E121" s="84"/>
      <c r="F121" s="150" t="str">
        <f t="shared" ref="F121:Z121" si="13">F33</f>
        <v>£000</v>
      </c>
      <c r="G121" s="85">
        <f t="shared" si="13"/>
        <v>0</v>
      </c>
      <c r="H121" s="85">
        <f t="shared" si="13"/>
        <v>0</v>
      </c>
      <c r="I121" s="85">
        <f t="shared" si="13"/>
        <v>0</v>
      </c>
      <c r="J121" s="85">
        <f t="shared" si="13"/>
        <v>0</v>
      </c>
      <c r="K121" s="85">
        <f t="shared" si="13"/>
        <v>0</v>
      </c>
      <c r="L121" s="85">
        <f t="shared" si="13"/>
        <v>0</v>
      </c>
      <c r="M121" s="85">
        <f t="shared" si="13"/>
        <v>0</v>
      </c>
      <c r="N121" s="85">
        <f t="shared" si="13"/>
        <v>0</v>
      </c>
      <c r="O121" s="85">
        <f t="shared" si="13"/>
        <v>0</v>
      </c>
      <c r="P121" s="85">
        <f t="shared" si="13"/>
        <v>0</v>
      </c>
      <c r="Q121" s="85">
        <f t="shared" si="13"/>
        <v>0</v>
      </c>
      <c r="R121" s="85">
        <f t="shared" si="13"/>
        <v>0</v>
      </c>
      <c r="S121" s="85">
        <f t="shared" si="13"/>
        <v>0</v>
      </c>
      <c r="T121" s="85">
        <f t="shared" si="13"/>
        <v>0</v>
      </c>
      <c r="U121" s="85">
        <f t="shared" si="13"/>
        <v>0</v>
      </c>
      <c r="V121" s="85">
        <f t="shared" si="13"/>
        <v>0</v>
      </c>
      <c r="W121" s="85">
        <f t="shared" si="13"/>
        <v>0</v>
      </c>
      <c r="X121" s="85">
        <f t="shared" si="13"/>
        <v>0</v>
      </c>
      <c r="Y121" s="85">
        <f t="shared" si="13"/>
        <v>0</v>
      </c>
      <c r="Z121" s="274">
        <f t="shared" si="13"/>
        <v>0</v>
      </c>
      <c r="AA121" s="85"/>
      <c r="AB121" s="275">
        <f>AB33</f>
        <v>0</v>
      </c>
      <c r="AC121" s="85"/>
      <c r="AD121" s="275">
        <f>AD33</f>
        <v>0</v>
      </c>
      <c r="AE121" s="85"/>
      <c r="AF121" s="275">
        <f>AF33</f>
        <v>0</v>
      </c>
      <c r="AH121" s="276"/>
    </row>
    <row r="122" spans="2:34" outlineLevel="1">
      <c r="D122" s="83" t="str">
        <f>B35</f>
        <v>Station &amp; Depot Access Charges</v>
      </c>
      <c r="E122" s="84"/>
      <c r="F122" s="150" t="str">
        <f>F63</f>
        <v>£000</v>
      </c>
      <c r="G122" s="85">
        <f t="shared" ref="G122:Z122" si="14">SUM(G49,G56,G63)</f>
        <v>0</v>
      </c>
      <c r="H122" s="85">
        <f t="shared" si="14"/>
        <v>0</v>
      </c>
      <c r="I122" s="85">
        <f t="shared" si="14"/>
        <v>0</v>
      </c>
      <c r="J122" s="85">
        <f t="shared" si="14"/>
        <v>0</v>
      </c>
      <c r="K122" s="85">
        <f t="shared" si="14"/>
        <v>0</v>
      </c>
      <c r="L122" s="85">
        <f t="shared" si="14"/>
        <v>0</v>
      </c>
      <c r="M122" s="85">
        <f t="shared" si="14"/>
        <v>0</v>
      </c>
      <c r="N122" s="85">
        <f t="shared" si="14"/>
        <v>0</v>
      </c>
      <c r="O122" s="85">
        <f t="shared" si="14"/>
        <v>0</v>
      </c>
      <c r="P122" s="85">
        <f t="shared" si="14"/>
        <v>0</v>
      </c>
      <c r="Q122" s="85">
        <f t="shared" si="14"/>
        <v>0</v>
      </c>
      <c r="R122" s="85">
        <f t="shared" si="14"/>
        <v>0</v>
      </c>
      <c r="S122" s="85">
        <f t="shared" si="14"/>
        <v>0</v>
      </c>
      <c r="T122" s="85">
        <f t="shared" si="14"/>
        <v>0</v>
      </c>
      <c r="U122" s="85">
        <f t="shared" si="14"/>
        <v>0</v>
      </c>
      <c r="V122" s="85">
        <f t="shared" si="14"/>
        <v>0</v>
      </c>
      <c r="W122" s="85">
        <f t="shared" si="14"/>
        <v>0</v>
      </c>
      <c r="X122" s="85">
        <f t="shared" si="14"/>
        <v>0</v>
      </c>
      <c r="Y122" s="85">
        <f t="shared" si="14"/>
        <v>0</v>
      </c>
      <c r="Z122" s="274">
        <f t="shared" si="14"/>
        <v>0</v>
      </c>
      <c r="AA122" s="85"/>
      <c r="AB122" s="275">
        <f>SUM(AB49,AB56,AB63)</f>
        <v>0</v>
      </c>
      <c r="AC122" s="85"/>
      <c r="AD122" s="275">
        <f>SUM(AD49,AD56,AD63)</f>
        <v>0</v>
      </c>
      <c r="AE122" s="85"/>
      <c r="AF122" s="275">
        <f>SUM(AF49,AF56,AF63)</f>
        <v>0</v>
      </c>
      <c r="AH122" s="276"/>
    </row>
    <row r="123" spans="2:34" outlineLevel="1">
      <c r="D123" s="83" t="str">
        <f>B65</f>
        <v>Other Network Rail Charges</v>
      </c>
      <c r="E123" s="84"/>
      <c r="F123" s="150" t="str">
        <f>F93</f>
        <v>£000</v>
      </c>
      <c r="G123" s="85">
        <f>SUM(G72,G79,G86,G93)</f>
        <v>0</v>
      </c>
      <c r="H123" s="85">
        <f t="shared" ref="H123:AF123" si="15">SUM(H72,H79,H86,H93)</f>
        <v>0</v>
      </c>
      <c r="I123" s="85">
        <f t="shared" si="15"/>
        <v>0</v>
      </c>
      <c r="J123" s="85">
        <f t="shared" si="15"/>
        <v>0</v>
      </c>
      <c r="K123" s="85">
        <f t="shared" si="15"/>
        <v>0</v>
      </c>
      <c r="L123" s="85">
        <f t="shared" si="15"/>
        <v>0</v>
      </c>
      <c r="M123" s="85">
        <f t="shared" si="15"/>
        <v>0</v>
      </c>
      <c r="N123" s="85">
        <f t="shared" si="15"/>
        <v>0</v>
      </c>
      <c r="O123" s="85">
        <f t="shared" si="15"/>
        <v>0</v>
      </c>
      <c r="P123" s="85">
        <f t="shared" si="15"/>
        <v>0</v>
      </c>
      <c r="Q123" s="85">
        <f t="shared" si="15"/>
        <v>0</v>
      </c>
      <c r="R123" s="85">
        <f t="shared" si="15"/>
        <v>0</v>
      </c>
      <c r="S123" s="85">
        <f t="shared" si="15"/>
        <v>0</v>
      </c>
      <c r="T123" s="85">
        <f t="shared" si="15"/>
        <v>0</v>
      </c>
      <c r="U123" s="85">
        <f t="shared" si="15"/>
        <v>0</v>
      </c>
      <c r="V123" s="85">
        <f t="shared" si="15"/>
        <v>0</v>
      </c>
      <c r="W123" s="85">
        <f t="shared" si="15"/>
        <v>0</v>
      </c>
      <c r="X123" s="85">
        <f t="shared" si="15"/>
        <v>0</v>
      </c>
      <c r="Y123" s="85">
        <f t="shared" si="15"/>
        <v>0</v>
      </c>
      <c r="Z123" s="274">
        <f t="shared" si="15"/>
        <v>0</v>
      </c>
      <c r="AA123" s="85"/>
      <c r="AB123" s="275">
        <f t="shared" si="15"/>
        <v>0</v>
      </c>
      <c r="AC123" s="85"/>
      <c r="AD123" s="275">
        <f t="shared" si="15"/>
        <v>0</v>
      </c>
      <c r="AE123" s="85"/>
      <c r="AF123" s="275">
        <f t="shared" si="15"/>
        <v>0</v>
      </c>
      <c r="AH123" s="276"/>
    </row>
    <row r="124" spans="2:34" outlineLevel="1">
      <c r="D124" s="83" t="str">
        <f>B96</f>
        <v>ROSCO Funded Infrastructure (Spare)</v>
      </c>
      <c r="E124" s="84"/>
      <c r="F124" s="150" t="str">
        <f>F104</f>
        <v>£000</v>
      </c>
      <c r="G124" s="85">
        <f>G104</f>
        <v>0</v>
      </c>
      <c r="H124" s="85">
        <f t="shared" ref="H124:Z124" si="16">H104</f>
        <v>0</v>
      </c>
      <c r="I124" s="85">
        <f t="shared" si="16"/>
        <v>0</v>
      </c>
      <c r="J124" s="85">
        <f t="shared" si="16"/>
        <v>0</v>
      </c>
      <c r="K124" s="85">
        <f t="shared" si="16"/>
        <v>0</v>
      </c>
      <c r="L124" s="85">
        <f t="shared" si="16"/>
        <v>0</v>
      </c>
      <c r="M124" s="85">
        <f t="shared" si="16"/>
        <v>0</v>
      </c>
      <c r="N124" s="85">
        <f t="shared" si="16"/>
        <v>0</v>
      </c>
      <c r="O124" s="85">
        <f t="shared" si="16"/>
        <v>0</v>
      </c>
      <c r="P124" s="85">
        <f t="shared" si="16"/>
        <v>0</v>
      </c>
      <c r="Q124" s="85">
        <f t="shared" si="16"/>
        <v>0</v>
      </c>
      <c r="R124" s="85">
        <f t="shared" si="16"/>
        <v>0</v>
      </c>
      <c r="S124" s="85">
        <f t="shared" si="16"/>
        <v>0</v>
      </c>
      <c r="T124" s="85">
        <f t="shared" si="16"/>
        <v>0</v>
      </c>
      <c r="U124" s="85">
        <f t="shared" si="16"/>
        <v>0</v>
      </c>
      <c r="V124" s="85">
        <f t="shared" si="16"/>
        <v>0</v>
      </c>
      <c r="W124" s="85">
        <f t="shared" si="16"/>
        <v>0</v>
      </c>
      <c r="X124" s="85">
        <f t="shared" si="16"/>
        <v>0</v>
      </c>
      <c r="Y124" s="85">
        <f t="shared" si="16"/>
        <v>0</v>
      </c>
      <c r="Z124" s="274">
        <f t="shared" si="16"/>
        <v>0</v>
      </c>
      <c r="AA124" s="85"/>
      <c r="AB124" s="275">
        <f>AB104</f>
        <v>0</v>
      </c>
      <c r="AC124" s="85"/>
      <c r="AD124" s="275">
        <f>AD104</f>
        <v>0</v>
      </c>
      <c r="AE124" s="85"/>
      <c r="AF124" s="275">
        <f>AF104</f>
        <v>0</v>
      </c>
      <c r="AH124" s="276"/>
    </row>
    <row r="125" spans="2:34" outlineLevel="1">
      <c r="D125" s="108" t="str">
        <f>B107</f>
        <v>Privately Funded Infrastructure (Spare)</v>
      </c>
      <c r="E125" s="110"/>
      <c r="F125" s="164" t="str">
        <f>F115</f>
        <v>£000</v>
      </c>
      <c r="G125" s="96">
        <f>G115</f>
        <v>0</v>
      </c>
      <c r="H125" s="96">
        <f t="shared" ref="H125:Z125" si="17">H115</f>
        <v>0</v>
      </c>
      <c r="I125" s="96">
        <f t="shared" si="17"/>
        <v>0</v>
      </c>
      <c r="J125" s="96">
        <f t="shared" si="17"/>
        <v>0</v>
      </c>
      <c r="K125" s="96">
        <f t="shared" si="17"/>
        <v>0</v>
      </c>
      <c r="L125" s="96">
        <f t="shared" si="17"/>
        <v>0</v>
      </c>
      <c r="M125" s="96">
        <f t="shared" si="17"/>
        <v>0</v>
      </c>
      <c r="N125" s="96">
        <f t="shared" si="17"/>
        <v>0</v>
      </c>
      <c r="O125" s="96">
        <f t="shared" si="17"/>
        <v>0</v>
      </c>
      <c r="P125" s="96">
        <f t="shared" si="17"/>
        <v>0</v>
      </c>
      <c r="Q125" s="96">
        <f t="shared" si="17"/>
        <v>0</v>
      </c>
      <c r="R125" s="96">
        <f t="shared" si="17"/>
        <v>0</v>
      </c>
      <c r="S125" s="96">
        <f t="shared" si="17"/>
        <v>0</v>
      </c>
      <c r="T125" s="96">
        <f t="shared" si="17"/>
        <v>0</v>
      </c>
      <c r="U125" s="96">
        <f t="shared" si="17"/>
        <v>0</v>
      </c>
      <c r="V125" s="96">
        <f t="shared" si="17"/>
        <v>0</v>
      </c>
      <c r="W125" s="96">
        <f t="shared" si="17"/>
        <v>0</v>
      </c>
      <c r="X125" s="96">
        <f t="shared" si="17"/>
        <v>0</v>
      </c>
      <c r="Y125" s="96">
        <f t="shared" si="17"/>
        <v>0</v>
      </c>
      <c r="Z125" s="277">
        <f t="shared" si="17"/>
        <v>0</v>
      </c>
      <c r="AA125" s="85"/>
      <c r="AB125" s="278">
        <f>AB115</f>
        <v>0</v>
      </c>
      <c r="AC125" s="85"/>
      <c r="AD125" s="278">
        <f>AD115</f>
        <v>0</v>
      </c>
      <c r="AE125" s="85"/>
      <c r="AF125" s="278">
        <f>AF115</f>
        <v>0</v>
      </c>
      <c r="AH125" s="279"/>
    </row>
    <row r="126" spans="2:34" outlineLevel="1">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2:34" outlineLevel="1">
      <c r="D127" s="262" t="str">
        <f>B118</f>
        <v>Total Infrastructure Charges</v>
      </c>
      <c r="E127" s="263"/>
      <c r="F127" s="264" t="str">
        <f>F125</f>
        <v>£000</v>
      </c>
      <c r="G127" s="265">
        <f>SUM(G120:G125)</f>
        <v>0</v>
      </c>
      <c r="H127" s="265">
        <f t="shared" ref="H127:Z127" si="18">SUM(H120:H125)</f>
        <v>0</v>
      </c>
      <c r="I127" s="265">
        <f t="shared" si="18"/>
        <v>0</v>
      </c>
      <c r="J127" s="265">
        <f t="shared" si="18"/>
        <v>0</v>
      </c>
      <c r="K127" s="265">
        <f t="shared" si="18"/>
        <v>0</v>
      </c>
      <c r="L127" s="265">
        <f t="shared" si="18"/>
        <v>0</v>
      </c>
      <c r="M127" s="265">
        <f t="shared" si="18"/>
        <v>0</v>
      </c>
      <c r="N127" s="265">
        <f t="shared" si="18"/>
        <v>0</v>
      </c>
      <c r="O127" s="265">
        <f t="shared" si="18"/>
        <v>0</v>
      </c>
      <c r="P127" s="265">
        <f t="shared" si="18"/>
        <v>0</v>
      </c>
      <c r="Q127" s="265">
        <f t="shared" si="18"/>
        <v>0</v>
      </c>
      <c r="R127" s="265">
        <f t="shared" si="18"/>
        <v>0</v>
      </c>
      <c r="S127" s="265">
        <f t="shared" si="18"/>
        <v>0</v>
      </c>
      <c r="T127" s="265">
        <f t="shared" si="18"/>
        <v>0</v>
      </c>
      <c r="U127" s="265">
        <f t="shared" si="18"/>
        <v>0</v>
      </c>
      <c r="V127" s="265">
        <f t="shared" si="18"/>
        <v>0</v>
      </c>
      <c r="W127" s="265">
        <f t="shared" si="18"/>
        <v>0</v>
      </c>
      <c r="X127" s="265">
        <f t="shared" si="18"/>
        <v>0</v>
      </c>
      <c r="Y127" s="265">
        <f t="shared" si="18"/>
        <v>0</v>
      </c>
      <c r="Z127" s="266">
        <f t="shared" si="18"/>
        <v>0</v>
      </c>
      <c r="AA127" s="85"/>
      <c r="AB127" s="267">
        <f>SUM(AB120:AB125)</f>
        <v>0</v>
      </c>
      <c r="AC127" s="85"/>
      <c r="AD127" s="267">
        <f>SUM(AD120:AD125)</f>
        <v>0</v>
      </c>
      <c r="AE127" s="85"/>
      <c r="AF127" s="267">
        <f>SUM(AF120:AF125)</f>
        <v>0</v>
      </c>
      <c r="AH127" s="268"/>
    </row>
    <row r="128" spans="2:34">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2:34">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row>
    <row r="130" spans="2:34" ht="16.5">
      <c r="B130" s="5" t="s">
        <v>982</v>
      </c>
      <c r="C130" s="5"/>
      <c r="D130" s="5"/>
      <c r="E130" s="5"/>
      <c r="F130" s="5"/>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5"/>
      <c r="AH130" s="5"/>
    </row>
    <row r="131" spans="2:34" outlineLevel="1">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2:34" outlineLevel="1">
      <c r="D132" s="235" t="str">
        <f>'Line Items'!D448</f>
        <v>[Exceptionals (Spare) Line 1]</v>
      </c>
      <c r="E132" s="251"/>
      <c r="F132" s="252" t="s">
        <v>902</v>
      </c>
      <c r="G132" s="253"/>
      <c r="H132" s="253"/>
      <c r="I132" s="253"/>
      <c r="J132" s="253"/>
      <c r="K132" s="253"/>
      <c r="L132" s="253"/>
      <c r="M132" s="253"/>
      <c r="N132" s="253"/>
      <c r="O132" s="253"/>
      <c r="P132" s="253"/>
      <c r="Q132" s="253"/>
      <c r="R132" s="253"/>
      <c r="S132" s="253"/>
      <c r="T132" s="253"/>
      <c r="U132" s="253"/>
      <c r="V132" s="253"/>
      <c r="W132" s="253"/>
      <c r="X132" s="253"/>
      <c r="Y132" s="253"/>
      <c r="Z132" s="254"/>
      <c r="AA132" s="85"/>
      <c r="AB132" s="255"/>
      <c r="AC132" s="85"/>
      <c r="AD132" s="255"/>
      <c r="AE132" s="85"/>
      <c r="AF132" s="255"/>
      <c r="AH132" s="317"/>
    </row>
    <row r="133" spans="2:34" outlineLevel="1">
      <c r="D133" s="83" t="str">
        <f>'Line Items'!D449</f>
        <v>Capital Incentive</v>
      </c>
      <c r="E133" s="84"/>
      <c r="F133" s="150" t="str">
        <f>F132</f>
        <v>£000</v>
      </c>
      <c r="G133" s="257"/>
      <c r="H133" s="257"/>
      <c r="I133" s="257"/>
      <c r="J133" s="257"/>
      <c r="K133" s="257"/>
      <c r="L133" s="257"/>
      <c r="M133" s="257"/>
      <c r="N133" s="257"/>
      <c r="O133" s="257"/>
      <c r="P133" s="257"/>
      <c r="Q133" s="257"/>
      <c r="R133" s="257"/>
      <c r="S133" s="257"/>
      <c r="T133" s="257"/>
      <c r="U133" s="257"/>
      <c r="V133" s="257"/>
      <c r="W133" s="257"/>
      <c r="X133" s="257"/>
      <c r="Y133" s="257"/>
      <c r="Z133" s="258"/>
      <c r="AA133" s="85"/>
      <c r="AB133" s="27"/>
      <c r="AC133" s="85"/>
      <c r="AD133" s="27"/>
      <c r="AE133" s="85"/>
      <c r="AF133" s="27"/>
      <c r="AH133" s="287"/>
    </row>
    <row r="134" spans="2:34" outlineLevel="1">
      <c r="D134" s="83" t="str">
        <f>'Line Items'!D450</f>
        <v>[Exceptionals (Spare) Line 3]</v>
      </c>
      <c r="E134" s="84"/>
      <c r="F134" s="150" t="str">
        <f>F133</f>
        <v>£000</v>
      </c>
      <c r="G134" s="257"/>
      <c r="H134" s="257"/>
      <c r="I134" s="257"/>
      <c r="J134" s="257"/>
      <c r="K134" s="257"/>
      <c r="L134" s="257"/>
      <c r="M134" s="257"/>
      <c r="N134" s="257"/>
      <c r="O134" s="257"/>
      <c r="P134" s="257"/>
      <c r="Q134" s="257"/>
      <c r="R134" s="257"/>
      <c r="S134" s="257"/>
      <c r="T134" s="257"/>
      <c r="U134" s="257"/>
      <c r="V134" s="257"/>
      <c r="W134" s="257"/>
      <c r="X134" s="257"/>
      <c r="Y134" s="257"/>
      <c r="Z134" s="258"/>
      <c r="AA134" s="85"/>
      <c r="AB134" s="27"/>
      <c r="AC134" s="85"/>
      <c r="AD134" s="27"/>
      <c r="AE134" s="85"/>
      <c r="AF134" s="27"/>
      <c r="AH134" s="305"/>
    </row>
    <row r="135" spans="2:34" outlineLevel="1">
      <c r="D135" s="83" t="str">
        <f>'Line Items'!D451</f>
        <v>[Exceptionals (Spare) Line 4]</v>
      </c>
      <c r="E135" s="84"/>
      <c r="F135" s="150" t="str">
        <f>F134</f>
        <v>£000</v>
      </c>
      <c r="G135" s="257"/>
      <c r="H135" s="257"/>
      <c r="I135" s="257"/>
      <c r="J135" s="257"/>
      <c r="K135" s="257"/>
      <c r="L135" s="257"/>
      <c r="M135" s="257"/>
      <c r="N135" s="257"/>
      <c r="O135" s="257"/>
      <c r="P135" s="257"/>
      <c r="Q135" s="257"/>
      <c r="R135" s="257"/>
      <c r="S135" s="257"/>
      <c r="T135" s="257"/>
      <c r="U135" s="257"/>
      <c r="V135" s="257"/>
      <c r="W135" s="257"/>
      <c r="X135" s="257"/>
      <c r="Y135" s="257"/>
      <c r="Z135" s="258"/>
      <c r="AA135" s="85"/>
      <c r="AB135" s="27"/>
      <c r="AC135" s="85"/>
      <c r="AD135" s="27"/>
      <c r="AE135" s="85"/>
      <c r="AF135" s="27"/>
      <c r="AH135" s="305"/>
    </row>
    <row r="136" spans="2:34" outlineLevel="1">
      <c r="D136" s="108" t="str">
        <f>'Line Items'!D452</f>
        <v>[Exceptionals (Spare) Line 5]</v>
      </c>
      <c r="E136" s="110"/>
      <c r="F136" s="164" t="str">
        <f>F132</f>
        <v>£000</v>
      </c>
      <c r="G136" s="260"/>
      <c r="H136" s="260"/>
      <c r="I136" s="260"/>
      <c r="J136" s="260"/>
      <c r="K136" s="260"/>
      <c r="L136" s="260"/>
      <c r="M136" s="260"/>
      <c r="N136" s="260"/>
      <c r="O136" s="260"/>
      <c r="P136" s="260"/>
      <c r="Q136" s="260"/>
      <c r="R136" s="260"/>
      <c r="S136" s="260"/>
      <c r="T136" s="260"/>
      <c r="U136" s="260"/>
      <c r="V136" s="260"/>
      <c r="W136" s="260"/>
      <c r="X136" s="260"/>
      <c r="Y136" s="260"/>
      <c r="Z136" s="261"/>
      <c r="AA136" s="85"/>
      <c r="AB136" s="29"/>
      <c r="AC136" s="85"/>
      <c r="AD136" s="29"/>
      <c r="AE136" s="85"/>
      <c r="AF136" s="29"/>
      <c r="AH136" s="306"/>
    </row>
    <row r="137" spans="2:34" outlineLevel="1">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row>
    <row r="138" spans="2:34" outlineLevel="1">
      <c r="D138" s="262" t="str">
        <f>"Total "&amp;B130</f>
        <v>Total Exceptional Items</v>
      </c>
      <c r="E138" s="263"/>
      <c r="F138" s="264" t="str">
        <f>F136</f>
        <v>£000</v>
      </c>
      <c r="G138" s="265">
        <f t="shared" ref="G138:U138" si="19">SUM(G132:G136)</f>
        <v>0</v>
      </c>
      <c r="H138" s="265">
        <f t="shared" si="19"/>
        <v>0</v>
      </c>
      <c r="I138" s="265">
        <f t="shared" si="19"/>
        <v>0</v>
      </c>
      <c r="J138" s="265">
        <f t="shared" si="19"/>
        <v>0</v>
      </c>
      <c r="K138" s="265">
        <f t="shared" si="19"/>
        <v>0</v>
      </c>
      <c r="L138" s="265">
        <f t="shared" si="19"/>
        <v>0</v>
      </c>
      <c r="M138" s="265">
        <f t="shared" si="19"/>
        <v>0</v>
      </c>
      <c r="N138" s="265">
        <f t="shared" si="19"/>
        <v>0</v>
      </c>
      <c r="O138" s="265">
        <f t="shared" si="19"/>
        <v>0</v>
      </c>
      <c r="P138" s="265">
        <f t="shared" si="19"/>
        <v>0</v>
      </c>
      <c r="Q138" s="265">
        <f t="shared" si="19"/>
        <v>0</v>
      </c>
      <c r="R138" s="265">
        <f t="shared" si="19"/>
        <v>0</v>
      </c>
      <c r="S138" s="265">
        <f t="shared" si="19"/>
        <v>0</v>
      </c>
      <c r="T138" s="265">
        <f t="shared" si="19"/>
        <v>0</v>
      </c>
      <c r="U138" s="265">
        <f t="shared" si="19"/>
        <v>0</v>
      </c>
      <c r="V138" s="265">
        <f>SUM(V132:V136)</f>
        <v>0</v>
      </c>
      <c r="W138" s="265">
        <f>SUM(W132:W136)</f>
        <v>0</v>
      </c>
      <c r="X138" s="265">
        <f>SUM(X132:X136)</f>
        <v>0</v>
      </c>
      <c r="Y138" s="265">
        <f>SUM(Y132:Y136)</f>
        <v>0</v>
      </c>
      <c r="Z138" s="266">
        <f>SUM(Z132:Z136)</f>
        <v>0</v>
      </c>
      <c r="AA138" s="85"/>
      <c r="AB138" s="267">
        <f>SUM(AB132:AB136)</f>
        <v>0</v>
      </c>
      <c r="AC138" s="85"/>
      <c r="AD138" s="267">
        <f>SUM(AD132:AD136)</f>
        <v>0</v>
      </c>
      <c r="AE138" s="85"/>
      <c r="AF138" s="267">
        <f>SUM(AF132:AF136)</f>
        <v>0</v>
      </c>
      <c r="AH138" s="268"/>
    </row>
    <row r="139" spans="2:34">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row>
    <row r="140" spans="2:34">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2:34" ht="16.5">
      <c r="B141" s="5" t="s">
        <v>983</v>
      </c>
      <c r="C141" s="5"/>
      <c r="D141" s="5"/>
      <c r="E141" s="5"/>
      <c r="F141" s="5"/>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5"/>
      <c r="AH141" s="5"/>
    </row>
    <row r="142" spans="2:34" outlineLevel="1">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2:34" outlineLevel="1">
      <c r="D143" s="235" t="str">
        <f>'Line Items'!D456</f>
        <v>[Contingencies (Spare) Line 1]</v>
      </c>
      <c r="E143" s="251"/>
      <c r="F143" s="252" t="s">
        <v>902</v>
      </c>
      <c r="G143" s="253"/>
      <c r="H143" s="253"/>
      <c r="I143" s="253"/>
      <c r="J143" s="253"/>
      <c r="K143" s="253"/>
      <c r="L143" s="253"/>
      <c r="M143" s="253"/>
      <c r="N143" s="253"/>
      <c r="O143" s="253"/>
      <c r="P143" s="253"/>
      <c r="Q143" s="253"/>
      <c r="R143" s="253"/>
      <c r="S143" s="253"/>
      <c r="T143" s="253"/>
      <c r="U143" s="253"/>
      <c r="V143" s="253"/>
      <c r="W143" s="253"/>
      <c r="X143" s="253"/>
      <c r="Y143" s="253"/>
      <c r="Z143" s="254"/>
      <c r="AA143" s="85"/>
      <c r="AB143" s="255"/>
      <c r="AC143" s="85"/>
      <c r="AD143" s="255"/>
      <c r="AE143" s="85"/>
      <c r="AF143" s="255"/>
      <c r="AH143" s="317"/>
    </row>
    <row r="144" spans="2:34" outlineLevel="1">
      <c r="D144" s="83" t="str">
        <f>'Line Items'!D457</f>
        <v>[Contingencies (Spare) Line 2]</v>
      </c>
      <c r="E144" s="84"/>
      <c r="F144" s="150" t="str">
        <f>F143</f>
        <v>£000</v>
      </c>
      <c r="G144" s="257"/>
      <c r="H144" s="257"/>
      <c r="I144" s="257"/>
      <c r="J144" s="257"/>
      <c r="K144" s="257"/>
      <c r="L144" s="257"/>
      <c r="M144" s="257"/>
      <c r="N144" s="257"/>
      <c r="O144" s="257"/>
      <c r="P144" s="257"/>
      <c r="Q144" s="257"/>
      <c r="R144" s="257"/>
      <c r="S144" s="257"/>
      <c r="T144" s="257"/>
      <c r="U144" s="257"/>
      <c r="V144" s="257"/>
      <c r="W144" s="257"/>
      <c r="X144" s="257"/>
      <c r="Y144" s="257"/>
      <c r="Z144" s="258"/>
      <c r="AA144" s="85"/>
      <c r="AB144" s="27"/>
      <c r="AC144" s="85"/>
      <c r="AD144" s="27"/>
      <c r="AE144" s="85"/>
      <c r="AF144" s="27"/>
      <c r="AH144" s="305"/>
    </row>
    <row r="145" spans="2:34" outlineLevel="1">
      <c r="D145" s="83" t="str">
        <f>'Line Items'!D458</f>
        <v>[Contingencies (Spare) Line 3]</v>
      </c>
      <c r="E145" s="84"/>
      <c r="F145" s="150" t="str">
        <f>F144</f>
        <v>£000</v>
      </c>
      <c r="G145" s="257"/>
      <c r="H145" s="257"/>
      <c r="I145" s="257"/>
      <c r="J145" s="257"/>
      <c r="K145" s="257"/>
      <c r="L145" s="257"/>
      <c r="M145" s="257"/>
      <c r="N145" s="257"/>
      <c r="O145" s="257"/>
      <c r="P145" s="257"/>
      <c r="Q145" s="257"/>
      <c r="R145" s="257"/>
      <c r="S145" s="257"/>
      <c r="T145" s="257"/>
      <c r="U145" s="257"/>
      <c r="V145" s="257"/>
      <c r="W145" s="257"/>
      <c r="X145" s="257"/>
      <c r="Y145" s="257"/>
      <c r="Z145" s="258"/>
      <c r="AA145" s="85"/>
      <c r="AB145" s="27"/>
      <c r="AC145" s="85"/>
      <c r="AD145" s="27"/>
      <c r="AE145" s="85"/>
      <c r="AF145" s="27"/>
      <c r="AH145" s="305"/>
    </row>
    <row r="146" spans="2:34" outlineLevel="1">
      <c r="D146" s="83" t="str">
        <f>'Line Items'!D459</f>
        <v>[Contingencies (Spare) Line 4]</v>
      </c>
      <c r="E146" s="84"/>
      <c r="F146" s="150" t="str">
        <f>F145</f>
        <v>£000</v>
      </c>
      <c r="G146" s="257"/>
      <c r="H146" s="257"/>
      <c r="I146" s="257"/>
      <c r="J146" s="257"/>
      <c r="K146" s="257"/>
      <c r="L146" s="257"/>
      <c r="M146" s="257"/>
      <c r="N146" s="257"/>
      <c r="O146" s="257"/>
      <c r="P146" s="257"/>
      <c r="Q146" s="257"/>
      <c r="R146" s="257"/>
      <c r="S146" s="257"/>
      <c r="T146" s="257"/>
      <c r="U146" s="257"/>
      <c r="V146" s="257"/>
      <c r="W146" s="257"/>
      <c r="X146" s="257"/>
      <c r="Y146" s="257"/>
      <c r="Z146" s="258"/>
      <c r="AA146" s="85"/>
      <c r="AB146" s="27"/>
      <c r="AC146" s="85"/>
      <c r="AD146" s="27"/>
      <c r="AE146" s="85"/>
      <c r="AF146" s="27"/>
      <c r="AH146" s="305"/>
    </row>
    <row r="147" spans="2:34" outlineLevel="1">
      <c r="D147" s="108" t="str">
        <f>'Line Items'!D460</f>
        <v>[Contingencies (Spare) Line 5]</v>
      </c>
      <c r="E147" s="110"/>
      <c r="F147" s="164" t="str">
        <f>F143</f>
        <v>£000</v>
      </c>
      <c r="G147" s="260"/>
      <c r="H147" s="260"/>
      <c r="I147" s="260"/>
      <c r="J147" s="260"/>
      <c r="K147" s="260"/>
      <c r="L147" s="260"/>
      <c r="M147" s="260"/>
      <c r="N147" s="260"/>
      <c r="O147" s="260"/>
      <c r="P147" s="260"/>
      <c r="Q147" s="260"/>
      <c r="R147" s="260"/>
      <c r="S147" s="260"/>
      <c r="T147" s="260"/>
      <c r="U147" s="260"/>
      <c r="V147" s="260"/>
      <c r="W147" s="260"/>
      <c r="X147" s="260"/>
      <c r="Y147" s="260"/>
      <c r="Z147" s="261"/>
      <c r="AA147" s="85"/>
      <c r="AB147" s="29"/>
      <c r="AC147" s="85"/>
      <c r="AD147" s="29"/>
      <c r="AE147" s="85"/>
      <c r="AF147" s="29"/>
      <c r="AH147" s="306"/>
    </row>
    <row r="148" spans="2:34" outlineLevel="1">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row>
    <row r="149" spans="2:34" outlineLevel="1">
      <c r="D149" s="262" t="str">
        <f>"Total "&amp;B141</f>
        <v>Total Contingency Costs</v>
      </c>
      <c r="E149" s="263"/>
      <c r="F149" s="264" t="str">
        <f>F147</f>
        <v>£000</v>
      </c>
      <c r="G149" s="265">
        <f t="shared" ref="G149:U149" si="20">SUM(G143:G147)</f>
        <v>0</v>
      </c>
      <c r="H149" s="265">
        <f t="shared" si="20"/>
        <v>0</v>
      </c>
      <c r="I149" s="265">
        <f t="shared" si="20"/>
        <v>0</v>
      </c>
      <c r="J149" s="265">
        <f t="shared" si="20"/>
        <v>0</v>
      </c>
      <c r="K149" s="265">
        <f t="shared" si="20"/>
        <v>0</v>
      </c>
      <c r="L149" s="265">
        <f t="shared" si="20"/>
        <v>0</v>
      </c>
      <c r="M149" s="265">
        <f t="shared" si="20"/>
        <v>0</v>
      </c>
      <c r="N149" s="265">
        <f t="shared" si="20"/>
        <v>0</v>
      </c>
      <c r="O149" s="265">
        <f t="shared" si="20"/>
        <v>0</v>
      </c>
      <c r="P149" s="265">
        <f t="shared" si="20"/>
        <v>0</v>
      </c>
      <c r="Q149" s="265">
        <f t="shared" si="20"/>
        <v>0</v>
      </c>
      <c r="R149" s="265">
        <f t="shared" si="20"/>
        <v>0</v>
      </c>
      <c r="S149" s="265">
        <f t="shared" si="20"/>
        <v>0</v>
      </c>
      <c r="T149" s="265">
        <f t="shared" si="20"/>
        <v>0</v>
      </c>
      <c r="U149" s="265">
        <f t="shared" si="20"/>
        <v>0</v>
      </c>
      <c r="V149" s="265">
        <f>SUM(V143:V147)</f>
        <v>0</v>
      </c>
      <c r="W149" s="265">
        <f>SUM(W143:W147)</f>
        <v>0</v>
      </c>
      <c r="X149" s="265">
        <f>SUM(X143:X147)</f>
        <v>0</v>
      </c>
      <c r="Y149" s="265">
        <f>SUM(Y143:Y147)</f>
        <v>0</v>
      </c>
      <c r="Z149" s="266">
        <f>SUM(Z143:Z147)</f>
        <v>0</v>
      </c>
      <c r="AA149" s="85"/>
      <c r="AB149" s="267">
        <f>SUM(AB143:AB147)</f>
        <v>0</v>
      </c>
      <c r="AC149" s="85"/>
      <c r="AD149" s="267">
        <f>SUM(AD143:AD147)</f>
        <v>0</v>
      </c>
      <c r="AE149" s="85"/>
      <c r="AF149" s="267">
        <f>SUM(AF143:AF147)</f>
        <v>0</v>
      </c>
      <c r="AH149" s="268"/>
    </row>
    <row r="152" spans="2:34" ht="16.5">
      <c r="B152" s="5" t="s">
        <v>27</v>
      </c>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row>
  </sheetData>
  <mergeCells count="4">
    <mergeCell ref="D9:E9"/>
    <mergeCell ref="F9:F11"/>
    <mergeCell ref="AH9:AH11"/>
    <mergeCell ref="D10:E11"/>
  </mergeCells>
  <pageMargins left="0.7" right="0.7" top="0.75" bottom="0.75" header="0.3" footer="0.3"/>
  <ignoredErrors>
    <ignoredError sqref="F17 F27 F45 F52 F59 F68 F75 F82 F89 F98 F109 F132 F14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2:AH260"/>
  <sheetViews>
    <sheetView showGridLines="0" zoomScale="85" zoomScaleNormal="85" workbookViewId="0">
      <pane xSplit="6" ySplit="12" topLeftCell="G13" activePane="bottomRight" state="frozen"/>
      <selection activeCell="AF1" activeCellId="2" sqref="AB1:AB1048576 AD1:AD1048576 AF1:AF1048576"/>
      <selection pane="topRight" activeCell="AF1" activeCellId="2" sqref="AB1:AB1048576 AD1:AD1048576 AF1:AF1048576"/>
      <selection pane="bottomLeft" activeCell="AF1" activeCellId="2" sqref="AB1:AB1048576 AD1:AD1048576 AF1:AF1048576"/>
      <selection pane="bottomRight" sqref="A1:XFD1048576"/>
    </sheetView>
  </sheetViews>
  <sheetFormatPr defaultColWidth="9" defaultRowHeight="12.75" outlineLevelRow="1" outlineLevelCol="1"/>
  <cols>
    <col min="1" max="1" width="2.85546875" style="3" customWidth="1"/>
    <col min="2" max="3" width="3" style="3" customWidth="1"/>
    <col min="4" max="5" width="24.7109375" style="3" customWidth="1"/>
    <col min="6" max="9" width="10.7109375" style="3" customWidth="1"/>
    <col min="10" max="21" width="11.42578125" style="3" customWidth="1"/>
    <col min="22" max="26" width="11.42578125" style="3" customWidth="1" outlineLevel="1"/>
    <col min="27" max="27" width="3.5703125" style="3" customWidth="1"/>
    <col min="28" max="28" width="11.42578125" style="3" customWidth="1"/>
    <col min="29" max="29" width="3.85546875" style="3" customWidth="1"/>
    <col min="30" max="30" width="11.42578125" style="3" customWidth="1"/>
    <col min="31" max="31" width="3.5703125" style="3" customWidth="1"/>
    <col min="32" max="32" width="11.42578125" style="3" customWidth="1"/>
    <col min="33" max="33" width="3.42578125" style="3" customWidth="1"/>
    <col min="34" max="34" width="90.85546875" style="3" customWidth="1"/>
    <col min="35" max="254" width="9" style="3"/>
    <col min="255" max="255" width="2.85546875" style="3" customWidth="1"/>
    <col min="256" max="257" width="3.140625" style="3" customWidth="1"/>
    <col min="258" max="259" width="22" style="3" customWidth="1"/>
    <col min="260" max="260" width="10.7109375" style="3" customWidth="1"/>
    <col min="261" max="282" width="11.42578125" style="3" customWidth="1"/>
    <col min="283" max="283" width="3.85546875" style="3" customWidth="1"/>
    <col min="284" max="284" width="11.42578125" style="3" customWidth="1"/>
    <col min="285" max="285" width="3.85546875" style="3" customWidth="1"/>
    <col min="286" max="286" width="11.42578125" style="3" customWidth="1"/>
    <col min="287" max="287" width="3.85546875" style="3" customWidth="1"/>
    <col min="288" max="288" width="11.42578125" style="3" customWidth="1"/>
    <col min="289" max="289" width="3.85546875" style="3" customWidth="1"/>
    <col min="290" max="290" width="92.85546875" style="3" customWidth="1"/>
    <col min="291" max="510" width="9" style="3"/>
    <col min="511" max="511" width="2.85546875" style="3" customWidth="1"/>
    <col min="512" max="513" width="3.140625" style="3" customWidth="1"/>
    <col min="514" max="515" width="22" style="3" customWidth="1"/>
    <col min="516" max="516" width="10.7109375" style="3" customWidth="1"/>
    <col min="517" max="538" width="11.42578125" style="3" customWidth="1"/>
    <col min="539" max="539" width="3.85546875" style="3" customWidth="1"/>
    <col min="540" max="540" width="11.42578125" style="3" customWidth="1"/>
    <col min="541" max="541" width="3.85546875" style="3" customWidth="1"/>
    <col min="542" max="542" width="11.42578125" style="3" customWidth="1"/>
    <col min="543" max="543" width="3.85546875" style="3" customWidth="1"/>
    <col min="544" max="544" width="11.42578125" style="3" customWidth="1"/>
    <col min="545" max="545" width="3.85546875" style="3" customWidth="1"/>
    <col min="546" max="546" width="92.85546875" style="3" customWidth="1"/>
    <col min="547" max="766" width="9" style="3"/>
    <col min="767" max="767" width="2.85546875" style="3" customWidth="1"/>
    <col min="768" max="769" width="3.140625" style="3" customWidth="1"/>
    <col min="770" max="771" width="22" style="3" customWidth="1"/>
    <col min="772" max="772" width="10.7109375" style="3" customWidth="1"/>
    <col min="773" max="794" width="11.42578125" style="3" customWidth="1"/>
    <col min="795" max="795" width="3.85546875" style="3" customWidth="1"/>
    <col min="796" max="796" width="11.42578125" style="3" customWidth="1"/>
    <col min="797" max="797" width="3.85546875" style="3" customWidth="1"/>
    <col min="798" max="798" width="11.42578125" style="3" customWidth="1"/>
    <col min="799" max="799" width="3.85546875" style="3" customWidth="1"/>
    <col min="800" max="800" width="11.42578125" style="3" customWidth="1"/>
    <col min="801" max="801" width="3.85546875" style="3" customWidth="1"/>
    <col min="802" max="802" width="92.85546875" style="3" customWidth="1"/>
    <col min="803" max="1022" width="9" style="3"/>
    <col min="1023" max="1023" width="2.85546875" style="3" customWidth="1"/>
    <col min="1024" max="1025" width="3.140625" style="3" customWidth="1"/>
    <col min="1026" max="1027" width="22" style="3" customWidth="1"/>
    <col min="1028" max="1028" width="10.7109375" style="3" customWidth="1"/>
    <col min="1029" max="1050" width="11.42578125" style="3" customWidth="1"/>
    <col min="1051" max="1051" width="3.85546875" style="3" customWidth="1"/>
    <col min="1052" max="1052" width="11.42578125" style="3" customWidth="1"/>
    <col min="1053" max="1053" width="3.85546875" style="3" customWidth="1"/>
    <col min="1054" max="1054" width="11.42578125" style="3" customWidth="1"/>
    <col min="1055" max="1055" width="3.85546875" style="3" customWidth="1"/>
    <col min="1056" max="1056" width="11.42578125" style="3" customWidth="1"/>
    <col min="1057" max="1057" width="3.85546875" style="3" customWidth="1"/>
    <col min="1058" max="1058" width="92.85546875" style="3" customWidth="1"/>
    <col min="1059" max="1278" width="9" style="3"/>
    <col min="1279" max="1279" width="2.85546875" style="3" customWidth="1"/>
    <col min="1280" max="1281" width="3.140625" style="3" customWidth="1"/>
    <col min="1282" max="1283" width="22" style="3" customWidth="1"/>
    <col min="1284" max="1284" width="10.7109375" style="3" customWidth="1"/>
    <col min="1285" max="1306" width="11.42578125" style="3" customWidth="1"/>
    <col min="1307" max="1307" width="3.85546875" style="3" customWidth="1"/>
    <col min="1308" max="1308" width="11.42578125" style="3" customWidth="1"/>
    <col min="1309" max="1309" width="3.85546875" style="3" customWidth="1"/>
    <col min="1310" max="1310" width="11.42578125" style="3" customWidth="1"/>
    <col min="1311" max="1311" width="3.85546875" style="3" customWidth="1"/>
    <col min="1312" max="1312" width="11.42578125" style="3" customWidth="1"/>
    <col min="1313" max="1313" width="3.85546875" style="3" customWidth="1"/>
    <col min="1314" max="1314" width="92.85546875" style="3" customWidth="1"/>
    <col min="1315" max="1534" width="9" style="3"/>
    <col min="1535" max="1535" width="2.85546875" style="3" customWidth="1"/>
    <col min="1536" max="1537" width="3.140625" style="3" customWidth="1"/>
    <col min="1538" max="1539" width="22" style="3" customWidth="1"/>
    <col min="1540" max="1540" width="10.7109375" style="3" customWidth="1"/>
    <col min="1541" max="1562" width="11.42578125" style="3" customWidth="1"/>
    <col min="1563" max="1563" width="3.85546875" style="3" customWidth="1"/>
    <col min="1564" max="1564" width="11.42578125" style="3" customWidth="1"/>
    <col min="1565" max="1565" width="3.85546875" style="3" customWidth="1"/>
    <col min="1566" max="1566" width="11.42578125" style="3" customWidth="1"/>
    <col min="1567" max="1567" width="3.85546875" style="3" customWidth="1"/>
    <col min="1568" max="1568" width="11.42578125" style="3" customWidth="1"/>
    <col min="1569" max="1569" width="3.85546875" style="3" customWidth="1"/>
    <col min="1570" max="1570" width="92.85546875" style="3" customWidth="1"/>
    <col min="1571" max="1790" width="9" style="3"/>
    <col min="1791" max="1791" width="2.85546875" style="3" customWidth="1"/>
    <col min="1792" max="1793" width="3.140625" style="3" customWidth="1"/>
    <col min="1794" max="1795" width="22" style="3" customWidth="1"/>
    <col min="1796" max="1796" width="10.7109375" style="3" customWidth="1"/>
    <col min="1797" max="1818" width="11.42578125" style="3" customWidth="1"/>
    <col min="1819" max="1819" width="3.85546875" style="3" customWidth="1"/>
    <col min="1820" max="1820" width="11.42578125" style="3" customWidth="1"/>
    <col min="1821" max="1821" width="3.85546875" style="3" customWidth="1"/>
    <col min="1822" max="1822" width="11.42578125" style="3" customWidth="1"/>
    <col min="1823" max="1823" width="3.85546875" style="3" customWidth="1"/>
    <col min="1824" max="1824" width="11.42578125" style="3" customWidth="1"/>
    <col min="1825" max="1825" width="3.85546875" style="3" customWidth="1"/>
    <col min="1826" max="1826" width="92.85546875" style="3" customWidth="1"/>
    <col min="1827" max="2046" width="9" style="3"/>
    <col min="2047" max="2047" width="2.85546875" style="3" customWidth="1"/>
    <col min="2048" max="2049" width="3.140625" style="3" customWidth="1"/>
    <col min="2050" max="2051" width="22" style="3" customWidth="1"/>
    <col min="2052" max="2052" width="10.7109375" style="3" customWidth="1"/>
    <col min="2053" max="2074" width="11.42578125" style="3" customWidth="1"/>
    <col min="2075" max="2075" width="3.85546875" style="3" customWidth="1"/>
    <col min="2076" max="2076" width="11.42578125" style="3" customWidth="1"/>
    <col min="2077" max="2077" width="3.85546875" style="3" customWidth="1"/>
    <col min="2078" max="2078" width="11.42578125" style="3" customWidth="1"/>
    <col min="2079" max="2079" width="3.85546875" style="3" customWidth="1"/>
    <col min="2080" max="2080" width="11.42578125" style="3" customWidth="1"/>
    <col min="2081" max="2081" width="3.85546875" style="3" customWidth="1"/>
    <col min="2082" max="2082" width="92.85546875" style="3" customWidth="1"/>
    <col min="2083" max="2302" width="9" style="3"/>
    <col min="2303" max="2303" width="2.85546875" style="3" customWidth="1"/>
    <col min="2304" max="2305" width="3.140625" style="3" customWidth="1"/>
    <col min="2306" max="2307" width="22" style="3" customWidth="1"/>
    <col min="2308" max="2308" width="10.7109375" style="3" customWidth="1"/>
    <col min="2309" max="2330" width="11.42578125" style="3" customWidth="1"/>
    <col min="2331" max="2331" width="3.85546875" style="3" customWidth="1"/>
    <col min="2332" max="2332" width="11.42578125" style="3" customWidth="1"/>
    <col min="2333" max="2333" width="3.85546875" style="3" customWidth="1"/>
    <col min="2334" max="2334" width="11.42578125" style="3" customWidth="1"/>
    <col min="2335" max="2335" width="3.85546875" style="3" customWidth="1"/>
    <col min="2336" max="2336" width="11.42578125" style="3" customWidth="1"/>
    <col min="2337" max="2337" width="3.85546875" style="3" customWidth="1"/>
    <col min="2338" max="2338" width="92.85546875" style="3" customWidth="1"/>
    <col min="2339" max="2558" width="9" style="3"/>
    <col min="2559" max="2559" width="2.85546875" style="3" customWidth="1"/>
    <col min="2560" max="2561" width="3.140625" style="3" customWidth="1"/>
    <col min="2562" max="2563" width="22" style="3" customWidth="1"/>
    <col min="2564" max="2564" width="10.7109375" style="3" customWidth="1"/>
    <col min="2565" max="2586" width="11.42578125" style="3" customWidth="1"/>
    <col min="2587" max="2587" width="3.85546875" style="3" customWidth="1"/>
    <col min="2588" max="2588" width="11.42578125" style="3" customWidth="1"/>
    <col min="2589" max="2589" width="3.85546875" style="3" customWidth="1"/>
    <col min="2590" max="2590" width="11.42578125" style="3" customWidth="1"/>
    <col min="2591" max="2591" width="3.85546875" style="3" customWidth="1"/>
    <col min="2592" max="2592" width="11.42578125" style="3" customWidth="1"/>
    <col min="2593" max="2593" width="3.85546875" style="3" customWidth="1"/>
    <col min="2594" max="2594" width="92.85546875" style="3" customWidth="1"/>
    <col min="2595" max="2814" width="9" style="3"/>
    <col min="2815" max="2815" width="2.85546875" style="3" customWidth="1"/>
    <col min="2816" max="2817" width="3.140625" style="3" customWidth="1"/>
    <col min="2818" max="2819" width="22" style="3" customWidth="1"/>
    <col min="2820" max="2820" width="10.7109375" style="3" customWidth="1"/>
    <col min="2821" max="2842" width="11.42578125" style="3" customWidth="1"/>
    <col min="2843" max="2843" width="3.85546875" style="3" customWidth="1"/>
    <col min="2844" max="2844" width="11.42578125" style="3" customWidth="1"/>
    <col min="2845" max="2845" width="3.85546875" style="3" customWidth="1"/>
    <col min="2846" max="2846" width="11.42578125" style="3" customWidth="1"/>
    <col min="2847" max="2847" width="3.85546875" style="3" customWidth="1"/>
    <col min="2848" max="2848" width="11.42578125" style="3" customWidth="1"/>
    <col min="2849" max="2849" width="3.85546875" style="3" customWidth="1"/>
    <col min="2850" max="2850" width="92.85546875" style="3" customWidth="1"/>
    <col min="2851" max="3070" width="9" style="3"/>
    <col min="3071" max="3071" width="2.85546875" style="3" customWidth="1"/>
    <col min="3072" max="3073" width="3.140625" style="3" customWidth="1"/>
    <col min="3074" max="3075" width="22" style="3" customWidth="1"/>
    <col min="3076" max="3076" width="10.7109375" style="3" customWidth="1"/>
    <col min="3077" max="3098" width="11.42578125" style="3" customWidth="1"/>
    <col min="3099" max="3099" width="3.85546875" style="3" customWidth="1"/>
    <col min="3100" max="3100" width="11.42578125" style="3" customWidth="1"/>
    <col min="3101" max="3101" width="3.85546875" style="3" customWidth="1"/>
    <col min="3102" max="3102" width="11.42578125" style="3" customWidth="1"/>
    <col min="3103" max="3103" width="3.85546875" style="3" customWidth="1"/>
    <col min="3104" max="3104" width="11.42578125" style="3" customWidth="1"/>
    <col min="3105" max="3105" width="3.85546875" style="3" customWidth="1"/>
    <col min="3106" max="3106" width="92.85546875" style="3" customWidth="1"/>
    <col min="3107" max="3326" width="9" style="3"/>
    <col min="3327" max="3327" width="2.85546875" style="3" customWidth="1"/>
    <col min="3328" max="3329" width="3.140625" style="3" customWidth="1"/>
    <col min="3330" max="3331" width="22" style="3" customWidth="1"/>
    <col min="3332" max="3332" width="10.7109375" style="3" customWidth="1"/>
    <col min="3333" max="3354" width="11.42578125" style="3" customWidth="1"/>
    <col min="3355" max="3355" width="3.85546875" style="3" customWidth="1"/>
    <col min="3356" max="3356" width="11.42578125" style="3" customWidth="1"/>
    <col min="3357" max="3357" width="3.85546875" style="3" customWidth="1"/>
    <col min="3358" max="3358" width="11.42578125" style="3" customWidth="1"/>
    <col min="3359" max="3359" width="3.85546875" style="3" customWidth="1"/>
    <col min="3360" max="3360" width="11.42578125" style="3" customWidth="1"/>
    <col min="3361" max="3361" width="3.85546875" style="3" customWidth="1"/>
    <col min="3362" max="3362" width="92.85546875" style="3" customWidth="1"/>
    <col min="3363" max="3582" width="9" style="3"/>
    <col min="3583" max="3583" width="2.85546875" style="3" customWidth="1"/>
    <col min="3584" max="3585" width="3.140625" style="3" customWidth="1"/>
    <col min="3586" max="3587" width="22" style="3" customWidth="1"/>
    <col min="3588" max="3588" width="10.7109375" style="3" customWidth="1"/>
    <col min="3589" max="3610" width="11.42578125" style="3" customWidth="1"/>
    <col min="3611" max="3611" width="3.85546875" style="3" customWidth="1"/>
    <col min="3612" max="3612" width="11.42578125" style="3" customWidth="1"/>
    <col min="3613" max="3613" width="3.85546875" style="3" customWidth="1"/>
    <col min="3614" max="3614" width="11.42578125" style="3" customWidth="1"/>
    <col min="3615" max="3615" width="3.85546875" style="3" customWidth="1"/>
    <col min="3616" max="3616" width="11.42578125" style="3" customWidth="1"/>
    <col min="3617" max="3617" width="3.85546875" style="3" customWidth="1"/>
    <col min="3618" max="3618" width="92.85546875" style="3" customWidth="1"/>
    <col min="3619" max="3838" width="9" style="3"/>
    <col min="3839" max="3839" width="2.85546875" style="3" customWidth="1"/>
    <col min="3840" max="3841" width="3.140625" style="3" customWidth="1"/>
    <col min="3842" max="3843" width="22" style="3" customWidth="1"/>
    <col min="3844" max="3844" width="10.7109375" style="3" customWidth="1"/>
    <col min="3845" max="3866" width="11.42578125" style="3" customWidth="1"/>
    <col min="3867" max="3867" width="3.85546875" style="3" customWidth="1"/>
    <col min="3868" max="3868" width="11.42578125" style="3" customWidth="1"/>
    <col min="3869" max="3869" width="3.85546875" style="3" customWidth="1"/>
    <col min="3870" max="3870" width="11.42578125" style="3" customWidth="1"/>
    <col min="3871" max="3871" width="3.85546875" style="3" customWidth="1"/>
    <col min="3872" max="3872" width="11.42578125" style="3" customWidth="1"/>
    <col min="3873" max="3873" width="3.85546875" style="3" customWidth="1"/>
    <col min="3874" max="3874" width="92.85546875" style="3" customWidth="1"/>
    <col min="3875" max="4094" width="9" style="3"/>
    <col min="4095" max="4095" width="2.85546875" style="3" customWidth="1"/>
    <col min="4096" max="4097" width="3.140625" style="3" customWidth="1"/>
    <col min="4098" max="4099" width="22" style="3" customWidth="1"/>
    <col min="4100" max="4100" width="10.7109375" style="3" customWidth="1"/>
    <col min="4101" max="4122" width="11.42578125" style="3" customWidth="1"/>
    <col min="4123" max="4123" width="3.85546875" style="3" customWidth="1"/>
    <col min="4124" max="4124" width="11.42578125" style="3" customWidth="1"/>
    <col min="4125" max="4125" width="3.85546875" style="3" customWidth="1"/>
    <col min="4126" max="4126" width="11.42578125" style="3" customWidth="1"/>
    <col min="4127" max="4127" width="3.85546875" style="3" customWidth="1"/>
    <col min="4128" max="4128" width="11.42578125" style="3" customWidth="1"/>
    <col min="4129" max="4129" width="3.85546875" style="3" customWidth="1"/>
    <col min="4130" max="4130" width="92.85546875" style="3" customWidth="1"/>
    <col min="4131" max="4350" width="9" style="3"/>
    <col min="4351" max="4351" width="2.85546875" style="3" customWidth="1"/>
    <col min="4352" max="4353" width="3.140625" style="3" customWidth="1"/>
    <col min="4354" max="4355" width="22" style="3" customWidth="1"/>
    <col min="4356" max="4356" width="10.7109375" style="3" customWidth="1"/>
    <col min="4357" max="4378" width="11.42578125" style="3" customWidth="1"/>
    <col min="4379" max="4379" width="3.85546875" style="3" customWidth="1"/>
    <col min="4380" max="4380" width="11.42578125" style="3" customWidth="1"/>
    <col min="4381" max="4381" width="3.85546875" style="3" customWidth="1"/>
    <col min="4382" max="4382" width="11.42578125" style="3" customWidth="1"/>
    <col min="4383" max="4383" width="3.85546875" style="3" customWidth="1"/>
    <col min="4384" max="4384" width="11.42578125" style="3" customWidth="1"/>
    <col min="4385" max="4385" width="3.85546875" style="3" customWidth="1"/>
    <col min="4386" max="4386" width="92.85546875" style="3" customWidth="1"/>
    <col min="4387" max="4606" width="9" style="3"/>
    <col min="4607" max="4607" width="2.85546875" style="3" customWidth="1"/>
    <col min="4608" max="4609" width="3.140625" style="3" customWidth="1"/>
    <col min="4610" max="4611" width="22" style="3" customWidth="1"/>
    <col min="4612" max="4612" width="10.7109375" style="3" customWidth="1"/>
    <col min="4613" max="4634" width="11.42578125" style="3" customWidth="1"/>
    <col min="4635" max="4635" width="3.85546875" style="3" customWidth="1"/>
    <col min="4636" max="4636" width="11.42578125" style="3" customWidth="1"/>
    <col min="4637" max="4637" width="3.85546875" style="3" customWidth="1"/>
    <col min="4638" max="4638" width="11.42578125" style="3" customWidth="1"/>
    <col min="4639" max="4639" width="3.85546875" style="3" customWidth="1"/>
    <col min="4640" max="4640" width="11.42578125" style="3" customWidth="1"/>
    <col min="4641" max="4641" width="3.85546875" style="3" customWidth="1"/>
    <col min="4642" max="4642" width="92.85546875" style="3" customWidth="1"/>
    <col min="4643" max="4862" width="9" style="3"/>
    <col min="4863" max="4863" width="2.85546875" style="3" customWidth="1"/>
    <col min="4864" max="4865" width="3.140625" style="3" customWidth="1"/>
    <col min="4866" max="4867" width="22" style="3" customWidth="1"/>
    <col min="4868" max="4868" width="10.7109375" style="3" customWidth="1"/>
    <col min="4869" max="4890" width="11.42578125" style="3" customWidth="1"/>
    <col min="4891" max="4891" width="3.85546875" style="3" customWidth="1"/>
    <col min="4892" max="4892" width="11.42578125" style="3" customWidth="1"/>
    <col min="4893" max="4893" width="3.85546875" style="3" customWidth="1"/>
    <col min="4894" max="4894" width="11.42578125" style="3" customWidth="1"/>
    <col min="4895" max="4895" width="3.85546875" style="3" customWidth="1"/>
    <col min="4896" max="4896" width="11.42578125" style="3" customWidth="1"/>
    <col min="4897" max="4897" width="3.85546875" style="3" customWidth="1"/>
    <col min="4898" max="4898" width="92.85546875" style="3" customWidth="1"/>
    <col min="4899" max="5118" width="9" style="3"/>
    <col min="5119" max="5119" width="2.85546875" style="3" customWidth="1"/>
    <col min="5120" max="5121" width="3.140625" style="3" customWidth="1"/>
    <col min="5122" max="5123" width="22" style="3" customWidth="1"/>
    <col min="5124" max="5124" width="10.7109375" style="3" customWidth="1"/>
    <col min="5125" max="5146" width="11.42578125" style="3" customWidth="1"/>
    <col min="5147" max="5147" width="3.85546875" style="3" customWidth="1"/>
    <col min="5148" max="5148" width="11.42578125" style="3" customWidth="1"/>
    <col min="5149" max="5149" width="3.85546875" style="3" customWidth="1"/>
    <col min="5150" max="5150" width="11.42578125" style="3" customWidth="1"/>
    <col min="5151" max="5151" width="3.85546875" style="3" customWidth="1"/>
    <col min="5152" max="5152" width="11.42578125" style="3" customWidth="1"/>
    <col min="5153" max="5153" width="3.85546875" style="3" customWidth="1"/>
    <col min="5154" max="5154" width="92.85546875" style="3" customWidth="1"/>
    <col min="5155" max="5374" width="9" style="3"/>
    <col min="5375" max="5375" width="2.85546875" style="3" customWidth="1"/>
    <col min="5376" max="5377" width="3.140625" style="3" customWidth="1"/>
    <col min="5378" max="5379" width="22" style="3" customWidth="1"/>
    <col min="5380" max="5380" width="10.7109375" style="3" customWidth="1"/>
    <col min="5381" max="5402" width="11.42578125" style="3" customWidth="1"/>
    <col min="5403" max="5403" width="3.85546875" style="3" customWidth="1"/>
    <col min="5404" max="5404" width="11.42578125" style="3" customWidth="1"/>
    <col min="5405" max="5405" width="3.85546875" style="3" customWidth="1"/>
    <col min="5406" max="5406" width="11.42578125" style="3" customWidth="1"/>
    <col min="5407" max="5407" width="3.85546875" style="3" customWidth="1"/>
    <col min="5408" max="5408" width="11.42578125" style="3" customWidth="1"/>
    <col min="5409" max="5409" width="3.85546875" style="3" customWidth="1"/>
    <col min="5410" max="5410" width="92.85546875" style="3" customWidth="1"/>
    <col min="5411" max="5630" width="9" style="3"/>
    <col min="5631" max="5631" width="2.85546875" style="3" customWidth="1"/>
    <col min="5632" max="5633" width="3.140625" style="3" customWidth="1"/>
    <col min="5634" max="5635" width="22" style="3" customWidth="1"/>
    <col min="5636" max="5636" width="10.7109375" style="3" customWidth="1"/>
    <col min="5637" max="5658" width="11.42578125" style="3" customWidth="1"/>
    <col min="5659" max="5659" width="3.85546875" style="3" customWidth="1"/>
    <col min="5660" max="5660" width="11.42578125" style="3" customWidth="1"/>
    <col min="5661" max="5661" width="3.85546875" style="3" customWidth="1"/>
    <col min="5662" max="5662" width="11.42578125" style="3" customWidth="1"/>
    <col min="5663" max="5663" width="3.85546875" style="3" customWidth="1"/>
    <col min="5664" max="5664" width="11.42578125" style="3" customWidth="1"/>
    <col min="5665" max="5665" width="3.85546875" style="3" customWidth="1"/>
    <col min="5666" max="5666" width="92.85546875" style="3" customWidth="1"/>
    <col min="5667" max="5886" width="9" style="3"/>
    <col min="5887" max="5887" width="2.85546875" style="3" customWidth="1"/>
    <col min="5888" max="5889" width="3.140625" style="3" customWidth="1"/>
    <col min="5890" max="5891" width="22" style="3" customWidth="1"/>
    <col min="5892" max="5892" width="10.7109375" style="3" customWidth="1"/>
    <col min="5893" max="5914" width="11.42578125" style="3" customWidth="1"/>
    <col min="5915" max="5915" width="3.85546875" style="3" customWidth="1"/>
    <col min="5916" max="5916" width="11.42578125" style="3" customWidth="1"/>
    <col min="5917" max="5917" width="3.85546875" style="3" customWidth="1"/>
    <col min="5918" max="5918" width="11.42578125" style="3" customWidth="1"/>
    <col min="5919" max="5919" width="3.85546875" style="3" customWidth="1"/>
    <col min="5920" max="5920" width="11.42578125" style="3" customWidth="1"/>
    <col min="5921" max="5921" width="3.85546875" style="3" customWidth="1"/>
    <col min="5922" max="5922" width="92.85546875" style="3" customWidth="1"/>
    <col min="5923" max="6142" width="9" style="3"/>
    <col min="6143" max="6143" width="2.85546875" style="3" customWidth="1"/>
    <col min="6144" max="6145" width="3.140625" style="3" customWidth="1"/>
    <col min="6146" max="6147" width="22" style="3" customWidth="1"/>
    <col min="6148" max="6148" width="10.7109375" style="3" customWidth="1"/>
    <col min="6149" max="6170" width="11.42578125" style="3" customWidth="1"/>
    <col min="6171" max="6171" width="3.85546875" style="3" customWidth="1"/>
    <col min="6172" max="6172" width="11.42578125" style="3" customWidth="1"/>
    <col min="6173" max="6173" width="3.85546875" style="3" customWidth="1"/>
    <col min="6174" max="6174" width="11.42578125" style="3" customWidth="1"/>
    <col min="6175" max="6175" width="3.85546875" style="3" customWidth="1"/>
    <col min="6176" max="6176" width="11.42578125" style="3" customWidth="1"/>
    <col min="6177" max="6177" width="3.85546875" style="3" customWidth="1"/>
    <col min="6178" max="6178" width="92.85546875" style="3" customWidth="1"/>
    <col min="6179" max="6398" width="9" style="3"/>
    <col min="6399" max="6399" width="2.85546875" style="3" customWidth="1"/>
    <col min="6400" max="6401" width="3.140625" style="3" customWidth="1"/>
    <col min="6402" max="6403" width="22" style="3" customWidth="1"/>
    <col min="6404" max="6404" width="10.7109375" style="3" customWidth="1"/>
    <col min="6405" max="6426" width="11.42578125" style="3" customWidth="1"/>
    <col min="6427" max="6427" width="3.85546875" style="3" customWidth="1"/>
    <col min="6428" max="6428" width="11.42578125" style="3" customWidth="1"/>
    <col min="6429" max="6429" width="3.85546875" style="3" customWidth="1"/>
    <col min="6430" max="6430" width="11.42578125" style="3" customWidth="1"/>
    <col min="6431" max="6431" width="3.85546875" style="3" customWidth="1"/>
    <col min="6432" max="6432" width="11.42578125" style="3" customWidth="1"/>
    <col min="6433" max="6433" width="3.85546875" style="3" customWidth="1"/>
    <col min="6434" max="6434" width="92.85546875" style="3" customWidth="1"/>
    <col min="6435" max="6654" width="9" style="3"/>
    <col min="6655" max="6655" width="2.85546875" style="3" customWidth="1"/>
    <col min="6656" max="6657" width="3.140625" style="3" customWidth="1"/>
    <col min="6658" max="6659" width="22" style="3" customWidth="1"/>
    <col min="6660" max="6660" width="10.7109375" style="3" customWidth="1"/>
    <col min="6661" max="6682" width="11.42578125" style="3" customWidth="1"/>
    <col min="6683" max="6683" width="3.85546875" style="3" customWidth="1"/>
    <col min="6684" max="6684" width="11.42578125" style="3" customWidth="1"/>
    <col min="6685" max="6685" width="3.85546875" style="3" customWidth="1"/>
    <col min="6686" max="6686" width="11.42578125" style="3" customWidth="1"/>
    <col min="6687" max="6687" width="3.85546875" style="3" customWidth="1"/>
    <col min="6688" max="6688" width="11.42578125" style="3" customWidth="1"/>
    <col min="6689" max="6689" width="3.85546875" style="3" customWidth="1"/>
    <col min="6690" max="6690" width="92.85546875" style="3" customWidth="1"/>
    <col min="6691" max="6910" width="9" style="3"/>
    <col min="6911" max="6911" width="2.85546875" style="3" customWidth="1"/>
    <col min="6912" max="6913" width="3.140625" style="3" customWidth="1"/>
    <col min="6914" max="6915" width="22" style="3" customWidth="1"/>
    <col min="6916" max="6916" width="10.7109375" style="3" customWidth="1"/>
    <col min="6917" max="6938" width="11.42578125" style="3" customWidth="1"/>
    <col min="6939" max="6939" width="3.85546875" style="3" customWidth="1"/>
    <col min="6940" max="6940" width="11.42578125" style="3" customWidth="1"/>
    <col min="6941" max="6941" width="3.85546875" style="3" customWidth="1"/>
    <col min="6942" max="6942" width="11.42578125" style="3" customWidth="1"/>
    <col min="6943" max="6943" width="3.85546875" style="3" customWidth="1"/>
    <col min="6944" max="6944" width="11.42578125" style="3" customWidth="1"/>
    <col min="6945" max="6945" width="3.85546875" style="3" customWidth="1"/>
    <col min="6946" max="6946" width="92.85546875" style="3" customWidth="1"/>
    <col min="6947" max="7166" width="9" style="3"/>
    <col min="7167" max="7167" width="2.85546875" style="3" customWidth="1"/>
    <col min="7168" max="7169" width="3.140625" style="3" customWidth="1"/>
    <col min="7170" max="7171" width="22" style="3" customWidth="1"/>
    <col min="7172" max="7172" width="10.7109375" style="3" customWidth="1"/>
    <col min="7173" max="7194" width="11.42578125" style="3" customWidth="1"/>
    <col min="7195" max="7195" width="3.85546875" style="3" customWidth="1"/>
    <col min="7196" max="7196" width="11.42578125" style="3" customWidth="1"/>
    <col min="7197" max="7197" width="3.85546875" style="3" customWidth="1"/>
    <col min="7198" max="7198" width="11.42578125" style="3" customWidth="1"/>
    <col min="7199" max="7199" width="3.85546875" style="3" customWidth="1"/>
    <col min="7200" max="7200" width="11.42578125" style="3" customWidth="1"/>
    <col min="7201" max="7201" width="3.85546875" style="3" customWidth="1"/>
    <col min="7202" max="7202" width="92.85546875" style="3" customWidth="1"/>
    <col min="7203" max="7422" width="9" style="3"/>
    <col min="7423" max="7423" width="2.85546875" style="3" customWidth="1"/>
    <col min="7424" max="7425" width="3.140625" style="3" customWidth="1"/>
    <col min="7426" max="7427" width="22" style="3" customWidth="1"/>
    <col min="7428" max="7428" width="10.7109375" style="3" customWidth="1"/>
    <col min="7429" max="7450" width="11.42578125" style="3" customWidth="1"/>
    <col min="7451" max="7451" width="3.85546875" style="3" customWidth="1"/>
    <col min="7452" max="7452" width="11.42578125" style="3" customWidth="1"/>
    <col min="7453" max="7453" width="3.85546875" style="3" customWidth="1"/>
    <col min="7454" max="7454" width="11.42578125" style="3" customWidth="1"/>
    <col min="7455" max="7455" width="3.85546875" style="3" customWidth="1"/>
    <col min="7456" max="7456" width="11.42578125" style="3" customWidth="1"/>
    <col min="7457" max="7457" width="3.85546875" style="3" customWidth="1"/>
    <col min="7458" max="7458" width="92.85546875" style="3" customWidth="1"/>
    <col min="7459" max="7678" width="9" style="3"/>
    <col min="7679" max="7679" width="2.85546875" style="3" customWidth="1"/>
    <col min="7680" max="7681" width="3.140625" style="3" customWidth="1"/>
    <col min="7682" max="7683" width="22" style="3" customWidth="1"/>
    <col min="7684" max="7684" width="10.7109375" style="3" customWidth="1"/>
    <col min="7685" max="7706" width="11.42578125" style="3" customWidth="1"/>
    <col min="7707" max="7707" width="3.85546875" style="3" customWidth="1"/>
    <col min="7708" max="7708" width="11.42578125" style="3" customWidth="1"/>
    <col min="7709" max="7709" width="3.85546875" style="3" customWidth="1"/>
    <col min="7710" max="7710" width="11.42578125" style="3" customWidth="1"/>
    <col min="7711" max="7711" width="3.85546875" style="3" customWidth="1"/>
    <col min="7712" max="7712" width="11.42578125" style="3" customWidth="1"/>
    <col min="7713" max="7713" width="3.85546875" style="3" customWidth="1"/>
    <col min="7714" max="7714" width="92.85546875" style="3" customWidth="1"/>
    <col min="7715" max="7934" width="9" style="3"/>
    <col min="7935" max="7935" width="2.85546875" style="3" customWidth="1"/>
    <col min="7936" max="7937" width="3.140625" style="3" customWidth="1"/>
    <col min="7938" max="7939" width="22" style="3" customWidth="1"/>
    <col min="7940" max="7940" width="10.7109375" style="3" customWidth="1"/>
    <col min="7941" max="7962" width="11.42578125" style="3" customWidth="1"/>
    <col min="7963" max="7963" width="3.85546875" style="3" customWidth="1"/>
    <col min="7964" max="7964" width="11.42578125" style="3" customWidth="1"/>
    <col min="7965" max="7965" width="3.85546875" style="3" customWidth="1"/>
    <col min="7966" max="7966" width="11.42578125" style="3" customWidth="1"/>
    <col min="7967" max="7967" width="3.85546875" style="3" customWidth="1"/>
    <col min="7968" max="7968" width="11.42578125" style="3" customWidth="1"/>
    <col min="7969" max="7969" width="3.85546875" style="3" customWidth="1"/>
    <col min="7970" max="7970" width="92.85546875" style="3" customWidth="1"/>
    <col min="7971" max="8190" width="9" style="3"/>
    <col min="8191" max="8191" width="2.85546875" style="3" customWidth="1"/>
    <col min="8192" max="8193" width="3.140625" style="3" customWidth="1"/>
    <col min="8194" max="8195" width="22" style="3" customWidth="1"/>
    <col min="8196" max="8196" width="10.7109375" style="3" customWidth="1"/>
    <col min="8197" max="8218" width="11.42578125" style="3" customWidth="1"/>
    <col min="8219" max="8219" width="3.85546875" style="3" customWidth="1"/>
    <col min="8220" max="8220" width="11.42578125" style="3" customWidth="1"/>
    <col min="8221" max="8221" width="3.85546875" style="3" customWidth="1"/>
    <col min="8222" max="8222" width="11.42578125" style="3" customWidth="1"/>
    <col min="8223" max="8223" width="3.85546875" style="3" customWidth="1"/>
    <col min="8224" max="8224" width="11.42578125" style="3" customWidth="1"/>
    <col min="8225" max="8225" width="3.85546875" style="3" customWidth="1"/>
    <col min="8226" max="8226" width="92.85546875" style="3" customWidth="1"/>
    <col min="8227" max="8446" width="9" style="3"/>
    <col min="8447" max="8447" width="2.85546875" style="3" customWidth="1"/>
    <col min="8448" max="8449" width="3.140625" style="3" customWidth="1"/>
    <col min="8450" max="8451" width="22" style="3" customWidth="1"/>
    <col min="8452" max="8452" width="10.7109375" style="3" customWidth="1"/>
    <col min="8453" max="8474" width="11.42578125" style="3" customWidth="1"/>
    <col min="8475" max="8475" width="3.85546875" style="3" customWidth="1"/>
    <col min="8476" max="8476" width="11.42578125" style="3" customWidth="1"/>
    <col min="8477" max="8477" width="3.85546875" style="3" customWidth="1"/>
    <col min="8478" max="8478" width="11.42578125" style="3" customWidth="1"/>
    <col min="8479" max="8479" width="3.85546875" style="3" customWidth="1"/>
    <col min="8480" max="8480" width="11.42578125" style="3" customWidth="1"/>
    <col min="8481" max="8481" width="3.85546875" style="3" customWidth="1"/>
    <col min="8482" max="8482" width="92.85546875" style="3" customWidth="1"/>
    <col min="8483" max="8702" width="9" style="3"/>
    <col min="8703" max="8703" width="2.85546875" style="3" customWidth="1"/>
    <col min="8704" max="8705" width="3.140625" style="3" customWidth="1"/>
    <col min="8706" max="8707" width="22" style="3" customWidth="1"/>
    <col min="8708" max="8708" width="10.7109375" style="3" customWidth="1"/>
    <col min="8709" max="8730" width="11.42578125" style="3" customWidth="1"/>
    <col min="8731" max="8731" width="3.85546875" style="3" customWidth="1"/>
    <col min="8732" max="8732" width="11.42578125" style="3" customWidth="1"/>
    <col min="8733" max="8733" width="3.85546875" style="3" customWidth="1"/>
    <col min="8734" max="8734" width="11.42578125" style="3" customWidth="1"/>
    <col min="8735" max="8735" width="3.85546875" style="3" customWidth="1"/>
    <col min="8736" max="8736" width="11.42578125" style="3" customWidth="1"/>
    <col min="8737" max="8737" width="3.85546875" style="3" customWidth="1"/>
    <col min="8738" max="8738" width="92.85546875" style="3" customWidth="1"/>
    <col min="8739" max="8958" width="9" style="3"/>
    <col min="8959" max="8959" width="2.85546875" style="3" customWidth="1"/>
    <col min="8960" max="8961" width="3.140625" style="3" customWidth="1"/>
    <col min="8962" max="8963" width="22" style="3" customWidth="1"/>
    <col min="8964" max="8964" width="10.7109375" style="3" customWidth="1"/>
    <col min="8965" max="8986" width="11.42578125" style="3" customWidth="1"/>
    <col min="8987" max="8987" width="3.85546875" style="3" customWidth="1"/>
    <col min="8988" max="8988" width="11.42578125" style="3" customWidth="1"/>
    <col min="8989" max="8989" width="3.85546875" style="3" customWidth="1"/>
    <col min="8990" max="8990" width="11.42578125" style="3" customWidth="1"/>
    <col min="8991" max="8991" width="3.85546875" style="3" customWidth="1"/>
    <col min="8992" max="8992" width="11.42578125" style="3" customWidth="1"/>
    <col min="8993" max="8993" width="3.85546875" style="3" customWidth="1"/>
    <col min="8994" max="8994" width="92.85546875" style="3" customWidth="1"/>
    <col min="8995" max="9214" width="9" style="3"/>
    <col min="9215" max="9215" width="2.85546875" style="3" customWidth="1"/>
    <col min="9216" max="9217" width="3.140625" style="3" customWidth="1"/>
    <col min="9218" max="9219" width="22" style="3" customWidth="1"/>
    <col min="9220" max="9220" width="10.7109375" style="3" customWidth="1"/>
    <col min="9221" max="9242" width="11.42578125" style="3" customWidth="1"/>
    <col min="9243" max="9243" width="3.85546875" style="3" customWidth="1"/>
    <col min="9244" max="9244" width="11.42578125" style="3" customWidth="1"/>
    <col min="9245" max="9245" width="3.85546875" style="3" customWidth="1"/>
    <col min="9246" max="9246" width="11.42578125" style="3" customWidth="1"/>
    <col min="9247" max="9247" width="3.85546875" style="3" customWidth="1"/>
    <col min="9248" max="9248" width="11.42578125" style="3" customWidth="1"/>
    <col min="9249" max="9249" width="3.85546875" style="3" customWidth="1"/>
    <col min="9250" max="9250" width="92.85546875" style="3" customWidth="1"/>
    <col min="9251" max="9470" width="9" style="3"/>
    <col min="9471" max="9471" width="2.85546875" style="3" customWidth="1"/>
    <col min="9472" max="9473" width="3.140625" style="3" customWidth="1"/>
    <col min="9474" max="9475" width="22" style="3" customWidth="1"/>
    <col min="9476" max="9476" width="10.7109375" style="3" customWidth="1"/>
    <col min="9477" max="9498" width="11.42578125" style="3" customWidth="1"/>
    <col min="9499" max="9499" width="3.85546875" style="3" customWidth="1"/>
    <col min="9500" max="9500" width="11.42578125" style="3" customWidth="1"/>
    <col min="9501" max="9501" width="3.85546875" style="3" customWidth="1"/>
    <col min="9502" max="9502" width="11.42578125" style="3" customWidth="1"/>
    <col min="9503" max="9503" width="3.85546875" style="3" customWidth="1"/>
    <col min="9504" max="9504" width="11.42578125" style="3" customWidth="1"/>
    <col min="9505" max="9505" width="3.85546875" style="3" customWidth="1"/>
    <col min="9506" max="9506" width="92.85546875" style="3" customWidth="1"/>
    <col min="9507" max="9726" width="9" style="3"/>
    <col min="9727" max="9727" width="2.85546875" style="3" customWidth="1"/>
    <col min="9728" max="9729" width="3.140625" style="3" customWidth="1"/>
    <col min="9730" max="9731" width="22" style="3" customWidth="1"/>
    <col min="9732" max="9732" width="10.7109375" style="3" customWidth="1"/>
    <col min="9733" max="9754" width="11.42578125" style="3" customWidth="1"/>
    <col min="9755" max="9755" width="3.85546875" style="3" customWidth="1"/>
    <col min="9756" max="9756" width="11.42578125" style="3" customWidth="1"/>
    <col min="9757" max="9757" width="3.85546875" style="3" customWidth="1"/>
    <col min="9758" max="9758" width="11.42578125" style="3" customWidth="1"/>
    <col min="9759" max="9759" width="3.85546875" style="3" customWidth="1"/>
    <col min="9760" max="9760" width="11.42578125" style="3" customWidth="1"/>
    <col min="9761" max="9761" width="3.85546875" style="3" customWidth="1"/>
    <col min="9762" max="9762" width="92.85546875" style="3" customWidth="1"/>
    <col min="9763" max="9982" width="9" style="3"/>
    <col min="9983" max="9983" width="2.85546875" style="3" customWidth="1"/>
    <col min="9984" max="9985" width="3.140625" style="3" customWidth="1"/>
    <col min="9986" max="9987" width="22" style="3" customWidth="1"/>
    <col min="9988" max="9988" width="10.7109375" style="3" customWidth="1"/>
    <col min="9989" max="10010" width="11.42578125" style="3" customWidth="1"/>
    <col min="10011" max="10011" width="3.85546875" style="3" customWidth="1"/>
    <col min="10012" max="10012" width="11.42578125" style="3" customWidth="1"/>
    <col min="10013" max="10013" width="3.85546875" style="3" customWidth="1"/>
    <col min="10014" max="10014" width="11.42578125" style="3" customWidth="1"/>
    <col min="10015" max="10015" width="3.85546875" style="3" customWidth="1"/>
    <col min="10016" max="10016" width="11.42578125" style="3" customWidth="1"/>
    <col min="10017" max="10017" width="3.85546875" style="3" customWidth="1"/>
    <col min="10018" max="10018" width="92.85546875" style="3" customWidth="1"/>
    <col min="10019" max="10238" width="9" style="3"/>
    <col min="10239" max="10239" width="2.85546875" style="3" customWidth="1"/>
    <col min="10240" max="10241" width="3.140625" style="3" customWidth="1"/>
    <col min="10242" max="10243" width="22" style="3" customWidth="1"/>
    <col min="10244" max="10244" width="10.7109375" style="3" customWidth="1"/>
    <col min="10245" max="10266" width="11.42578125" style="3" customWidth="1"/>
    <col min="10267" max="10267" width="3.85546875" style="3" customWidth="1"/>
    <col min="10268" max="10268" width="11.42578125" style="3" customWidth="1"/>
    <col min="10269" max="10269" width="3.85546875" style="3" customWidth="1"/>
    <col min="10270" max="10270" width="11.42578125" style="3" customWidth="1"/>
    <col min="10271" max="10271" width="3.85546875" style="3" customWidth="1"/>
    <col min="10272" max="10272" width="11.42578125" style="3" customWidth="1"/>
    <col min="10273" max="10273" width="3.85546875" style="3" customWidth="1"/>
    <col min="10274" max="10274" width="92.85546875" style="3" customWidth="1"/>
    <col min="10275" max="10494" width="9" style="3"/>
    <col min="10495" max="10495" width="2.85546875" style="3" customWidth="1"/>
    <col min="10496" max="10497" width="3.140625" style="3" customWidth="1"/>
    <col min="10498" max="10499" width="22" style="3" customWidth="1"/>
    <col min="10500" max="10500" width="10.7109375" style="3" customWidth="1"/>
    <col min="10501" max="10522" width="11.42578125" style="3" customWidth="1"/>
    <col min="10523" max="10523" width="3.85546875" style="3" customWidth="1"/>
    <col min="10524" max="10524" width="11.42578125" style="3" customWidth="1"/>
    <col min="10525" max="10525" width="3.85546875" style="3" customWidth="1"/>
    <col min="10526" max="10526" width="11.42578125" style="3" customWidth="1"/>
    <col min="10527" max="10527" width="3.85546875" style="3" customWidth="1"/>
    <col min="10528" max="10528" width="11.42578125" style="3" customWidth="1"/>
    <col min="10529" max="10529" width="3.85546875" style="3" customWidth="1"/>
    <col min="10530" max="10530" width="92.85546875" style="3" customWidth="1"/>
    <col min="10531" max="10750" width="9" style="3"/>
    <col min="10751" max="10751" width="2.85546875" style="3" customWidth="1"/>
    <col min="10752" max="10753" width="3.140625" style="3" customWidth="1"/>
    <col min="10754" max="10755" width="22" style="3" customWidth="1"/>
    <col min="10756" max="10756" width="10.7109375" style="3" customWidth="1"/>
    <col min="10757" max="10778" width="11.42578125" style="3" customWidth="1"/>
    <col min="10779" max="10779" width="3.85546875" style="3" customWidth="1"/>
    <col min="10780" max="10780" width="11.42578125" style="3" customWidth="1"/>
    <col min="10781" max="10781" width="3.85546875" style="3" customWidth="1"/>
    <col min="10782" max="10782" width="11.42578125" style="3" customWidth="1"/>
    <col min="10783" max="10783" width="3.85546875" style="3" customWidth="1"/>
    <col min="10784" max="10784" width="11.42578125" style="3" customWidth="1"/>
    <col min="10785" max="10785" width="3.85546875" style="3" customWidth="1"/>
    <col min="10786" max="10786" width="92.85546875" style="3" customWidth="1"/>
    <col min="10787" max="11006" width="9" style="3"/>
    <col min="11007" max="11007" width="2.85546875" style="3" customWidth="1"/>
    <col min="11008" max="11009" width="3.140625" style="3" customWidth="1"/>
    <col min="11010" max="11011" width="22" style="3" customWidth="1"/>
    <col min="11012" max="11012" width="10.7109375" style="3" customWidth="1"/>
    <col min="11013" max="11034" width="11.42578125" style="3" customWidth="1"/>
    <col min="11035" max="11035" width="3.85546875" style="3" customWidth="1"/>
    <col min="11036" max="11036" width="11.42578125" style="3" customWidth="1"/>
    <col min="11037" max="11037" width="3.85546875" style="3" customWidth="1"/>
    <col min="11038" max="11038" width="11.42578125" style="3" customWidth="1"/>
    <col min="11039" max="11039" width="3.85546875" style="3" customWidth="1"/>
    <col min="11040" max="11040" width="11.42578125" style="3" customWidth="1"/>
    <col min="11041" max="11041" width="3.85546875" style="3" customWidth="1"/>
    <col min="11042" max="11042" width="92.85546875" style="3" customWidth="1"/>
    <col min="11043" max="11262" width="9" style="3"/>
    <col min="11263" max="11263" width="2.85546875" style="3" customWidth="1"/>
    <col min="11264" max="11265" width="3.140625" style="3" customWidth="1"/>
    <col min="11266" max="11267" width="22" style="3" customWidth="1"/>
    <col min="11268" max="11268" width="10.7109375" style="3" customWidth="1"/>
    <col min="11269" max="11290" width="11.42578125" style="3" customWidth="1"/>
    <col min="11291" max="11291" width="3.85546875" style="3" customWidth="1"/>
    <col min="11292" max="11292" width="11.42578125" style="3" customWidth="1"/>
    <col min="11293" max="11293" width="3.85546875" style="3" customWidth="1"/>
    <col min="11294" max="11294" width="11.42578125" style="3" customWidth="1"/>
    <col min="11295" max="11295" width="3.85546875" style="3" customWidth="1"/>
    <col min="11296" max="11296" width="11.42578125" style="3" customWidth="1"/>
    <col min="11297" max="11297" width="3.85546875" style="3" customWidth="1"/>
    <col min="11298" max="11298" width="92.85546875" style="3" customWidth="1"/>
    <col min="11299" max="11518" width="9" style="3"/>
    <col min="11519" max="11519" width="2.85546875" style="3" customWidth="1"/>
    <col min="11520" max="11521" width="3.140625" style="3" customWidth="1"/>
    <col min="11522" max="11523" width="22" style="3" customWidth="1"/>
    <col min="11524" max="11524" width="10.7109375" style="3" customWidth="1"/>
    <col min="11525" max="11546" width="11.42578125" style="3" customWidth="1"/>
    <col min="11547" max="11547" width="3.85546875" style="3" customWidth="1"/>
    <col min="11548" max="11548" width="11.42578125" style="3" customWidth="1"/>
    <col min="11549" max="11549" width="3.85546875" style="3" customWidth="1"/>
    <col min="11550" max="11550" width="11.42578125" style="3" customWidth="1"/>
    <col min="11551" max="11551" width="3.85546875" style="3" customWidth="1"/>
    <col min="11552" max="11552" width="11.42578125" style="3" customWidth="1"/>
    <col min="11553" max="11553" width="3.85546875" style="3" customWidth="1"/>
    <col min="11554" max="11554" width="92.85546875" style="3" customWidth="1"/>
    <col min="11555" max="11774" width="9" style="3"/>
    <col min="11775" max="11775" width="2.85546875" style="3" customWidth="1"/>
    <col min="11776" max="11777" width="3.140625" style="3" customWidth="1"/>
    <col min="11778" max="11779" width="22" style="3" customWidth="1"/>
    <col min="11780" max="11780" width="10.7109375" style="3" customWidth="1"/>
    <col min="11781" max="11802" width="11.42578125" style="3" customWidth="1"/>
    <col min="11803" max="11803" width="3.85546875" style="3" customWidth="1"/>
    <col min="11804" max="11804" width="11.42578125" style="3" customWidth="1"/>
    <col min="11805" max="11805" width="3.85546875" style="3" customWidth="1"/>
    <col min="11806" max="11806" width="11.42578125" style="3" customWidth="1"/>
    <col min="11807" max="11807" width="3.85546875" style="3" customWidth="1"/>
    <col min="11808" max="11808" width="11.42578125" style="3" customWidth="1"/>
    <col min="11809" max="11809" width="3.85546875" style="3" customWidth="1"/>
    <col min="11810" max="11810" width="92.85546875" style="3" customWidth="1"/>
    <col min="11811" max="12030" width="9" style="3"/>
    <col min="12031" max="12031" width="2.85546875" style="3" customWidth="1"/>
    <col min="12032" max="12033" width="3.140625" style="3" customWidth="1"/>
    <col min="12034" max="12035" width="22" style="3" customWidth="1"/>
    <col min="12036" max="12036" width="10.7109375" style="3" customWidth="1"/>
    <col min="12037" max="12058" width="11.42578125" style="3" customWidth="1"/>
    <col min="12059" max="12059" width="3.85546875" style="3" customWidth="1"/>
    <col min="12060" max="12060" width="11.42578125" style="3" customWidth="1"/>
    <col min="12061" max="12061" width="3.85546875" style="3" customWidth="1"/>
    <col min="12062" max="12062" width="11.42578125" style="3" customWidth="1"/>
    <col min="12063" max="12063" width="3.85546875" style="3" customWidth="1"/>
    <col min="12064" max="12064" width="11.42578125" style="3" customWidth="1"/>
    <col min="12065" max="12065" width="3.85546875" style="3" customWidth="1"/>
    <col min="12066" max="12066" width="92.85546875" style="3" customWidth="1"/>
    <col min="12067" max="12286" width="9" style="3"/>
    <col min="12287" max="12287" width="2.85546875" style="3" customWidth="1"/>
    <col min="12288" max="12289" width="3.140625" style="3" customWidth="1"/>
    <col min="12290" max="12291" width="22" style="3" customWidth="1"/>
    <col min="12292" max="12292" width="10.7109375" style="3" customWidth="1"/>
    <col min="12293" max="12314" width="11.42578125" style="3" customWidth="1"/>
    <col min="12315" max="12315" width="3.85546875" style="3" customWidth="1"/>
    <col min="12316" max="12316" width="11.42578125" style="3" customWidth="1"/>
    <col min="12317" max="12317" width="3.85546875" style="3" customWidth="1"/>
    <col min="12318" max="12318" width="11.42578125" style="3" customWidth="1"/>
    <col min="12319" max="12319" width="3.85546875" style="3" customWidth="1"/>
    <col min="12320" max="12320" width="11.42578125" style="3" customWidth="1"/>
    <col min="12321" max="12321" width="3.85546875" style="3" customWidth="1"/>
    <col min="12322" max="12322" width="92.85546875" style="3" customWidth="1"/>
    <col min="12323" max="12542" width="9" style="3"/>
    <col min="12543" max="12543" width="2.85546875" style="3" customWidth="1"/>
    <col min="12544" max="12545" width="3.140625" style="3" customWidth="1"/>
    <col min="12546" max="12547" width="22" style="3" customWidth="1"/>
    <col min="12548" max="12548" width="10.7109375" style="3" customWidth="1"/>
    <col min="12549" max="12570" width="11.42578125" style="3" customWidth="1"/>
    <col min="12571" max="12571" width="3.85546875" style="3" customWidth="1"/>
    <col min="12572" max="12572" width="11.42578125" style="3" customWidth="1"/>
    <col min="12573" max="12573" width="3.85546875" style="3" customWidth="1"/>
    <col min="12574" max="12574" width="11.42578125" style="3" customWidth="1"/>
    <col min="12575" max="12575" width="3.85546875" style="3" customWidth="1"/>
    <col min="12576" max="12576" width="11.42578125" style="3" customWidth="1"/>
    <col min="12577" max="12577" width="3.85546875" style="3" customWidth="1"/>
    <col min="12578" max="12578" width="92.85546875" style="3" customWidth="1"/>
    <col min="12579" max="12798" width="9" style="3"/>
    <col min="12799" max="12799" width="2.85546875" style="3" customWidth="1"/>
    <col min="12800" max="12801" width="3.140625" style="3" customWidth="1"/>
    <col min="12802" max="12803" width="22" style="3" customWidth="1"/>
    <col min="12804" max="12804" width="10.7109375" style="3" customWidth="1"/>
    <col min="12805" max="12826" width="11.42578125" style="3" customWidth="1"/>
    <col min="12827" max="12827" width="3.85546875" style="3" customWidth="1"/>
    <col min="12828" max="12828" width="11.42578125" style="3" customWidth="1"/>
    <col min="12829" max="12829" width="3.85546875" style="3" customWidth="1"/>
    <col min="12830" max="12830" width="11.42578125" style="3" customWidth="1"/>
    <col min="12831" max="12831" width="3.85546875" style="3" customWidth="1"/>
    <col min="12832" max="12832" width="11.42578125" style="3" customWidth="1"/>
    <col min="12833" max="12833" width="3.85546875" style="3" customWidth="1"/>
    <col min="12834" max="12834" width="92.85546875" style="3" customWidth="1"/>
    <col min="12835" max="13054" width="9" style="3"/>
    <col min="13055" max="13055" width="2.85546875" style="3" customWidth="1"/>
    <col min="13056" max="13057" width="3.140625" style="3" customWidth="1"/>
    <col min="13058" max="13059" width="22" style="3" customWidth="1"/>
    <col min="13060" max="13060" width="10.7109375" style="3" customWidth="1"/>
    <col min="13061" max="13082" width="11.42578125" style="3" customWidth="1"/>
    <col min="13083" max="13083" width="3.85546875" style="3" customWidth="1"/>
    <col min="13084" max="13084" width="11.42578125" style="3" customWidth="1"/>
    <col min="13085" max="13085" width="3.85546875" style="3" customWidth="1"/>
    <col min="13086" max="13086" width="11.42578125" style="3" customWidth="1"/>
    <col min="13087" max="13087" width="3.85546875" style="3" customWidth="1"/>
    <col min="13088" max="13088" width="11.42578125" style="3" customWidth="1"/>
    <col min="13089" max="13089" width="3.85546875" style="3" customWidth="1"/>
    <col min="13090" max="13090" width="92.85546875" style="3" customWidth="1"/>
    <col min="13091" max="13310" width="9" style="3"/>
    <col min="13311" max="13311" width="2.85546875" style="3" customWidth="1"/>
    <col min="13312" max="13313" width="3.140625" style="3" customWidth="1"/>
    <col min="13314" max="13315" width="22" style="3" customWidth="1"/>
    <col min="13316" max="13316" width="10.7109375" style="3" customWidth="1"/>
    <col min="13317" max="13338" width="11.42578125" style="3" customWidth="1"/>
    <col min="13339" max="13339" width="3.85546875" style="3" customWidth="1"/>
    <col min="13340" max="13340" width="11.42578125" style="3" customWidth="1"/>
    <col min="13341" max="13341" width="3.85546875" style="3" customWidth="1"/>
    <col min="13342" max="13342" width="11.42578125" style="3" customWidth="1"/>
    <col min="13343" max="13343" width="3.85546875" style="3" customWidth="1"/>
    <col min="13344" max="13344" width="11.42578125" style="3" customWidth="1"/>
    <col min="13345" max="13345" width="3.85546875" style="3" customWidth="1"/>
    <col min="13346" max="13346" width="92.85546875" style="3" customWidth="1"/>
    <col min="13347" max="13566" width="9" style="3"/>
    <col min="13567" max="13567" width="2.85546875" style="3" customWidth="1"/>
    <col min="13568" max="13569" width="3.140625" style="3" customWidth="1"/>
    <col min="13570" max="13571" width="22" style="3" customWidth="1"/>
    <col min="13572" max="13572" width="10.7109375" style="3" customWidth="1"/>
    <col min="13573" max="13594" width="11.42578125" style="3" customWidth="1"/>
    <col min="13595" max="13595" width="3.85546875" style="3" customWidth="1"/>
    <col min="13596" max="13596" width="11.42578125" style="3" customWidth="1"/>
    <col min="13597" max="13597" width="3.85546875" style="3" customWidth="1"/>
    <col min="13598" max="13598" width="11.42578125" style="3" customWidth="1"/>
    <col min="13599" max="13599" width="3.85546875" style="3" customWidth="1"/>
    <col min="13600" max="13600" width="11.42578125" style="3" customWidth="1"/>
    <col min="13601" max="13601" width="3.85546875" style="3" customWidth="1"/>
    <col min="13602" max="13602" width="92.85546875" style="3" customWidth="1"/>
    <col min="13603" max="13822" width="9" style="3"/>
    <col min="13823" max="13823" width="2.85546875" style="3" customWidth="1"/>
    <col min="13824" max="13825" width="3.140625" style="3" customWidth="1"/>
    <col min="13826" max="13827" width="22" style="3" customWidth="1"/>
    <col min="13828" max="13828" width="10.7109375" style="3" customWidth="1"/>
    <col min="13829" max="13850" width="11.42578125" style="3" customWidth="1"/>
    <col min="13851" max="13851" width="3.85546875" style="3" customWidth="1"/>
    <col min="13852" max="13852" width="11.42578125" style="3" customWidth="1"/>
    <col min="13853" max="13853" width="3.85546875" style="3" customWidth="1"/>
    <col min="13854" max="13854" width="11.42578125" style="3" customWidth="1"/>
    <col min="13855" max="13855" width="3.85546875" style="3" customWidth="1"/>
    <col min="13856" max="13856" width="11.42578125" style="3" customWidth="1"/>
    <col min="13857" max="13857" width="3.85546875" style="3" customWidth="1"/>
    <col min="13858" max="13858" width="92.85546875" style="3" customWidth="1"/>
    <col min="13859" max="14078" width="9" style="3"/>
    <col min="14079" max="14079" width="2.85546875" style="3" customWidth="1"/>
    <col min="14080" max="14081" width="3.140625" style="3" customWidth="1"/>
    <col min="14082" max="14083" width="22" style="3" customWidth="1"/>
    <col min="14084" max="14084" width="10.7109375" style="3" customWidth="1"/>
    <col min="14085" max="14106" width="11.42578125" style="3" customWidth="1"/>
    <col min="14107" max="14107" width="3.85546875" style="3" customWidth="1"/>
    <col min="14108" max="14108" width="11.42578125" style="3" customWidth="1"/>
    <col min="14109" max="14109" width="3.85546875" style="3" customWidth="1"/>
    <col min="14110" max="14110" width="11.42578125" style="3" customWidth="1"/>
    <col min="14111" max="14111" width="3.85546875" style="3" customWidth="1"/>
    <col min="14112" max="14112" width="11.42578125" style="3" customWidth="1"/>
    <col min="14113" max="14113" width="3.85546875" style="3" customWidth="1"/>
    <col min="14114" max="14114" width="92.85546875" style="3" customWidth="1"/>
    <col min="14115" max="14334" width="9" style="3"/>
    <col min="14335" max="14335" width="2.85546875" style="3" customWidth="1"/>
    <col min="14336" max="14337" width="3.140625" style="3" customWidth="1"/>
    <col min="14338" max="14339" width="22" style="3" customWidth="1"/>
    <col min="14340" max="14340" width="10.7109375" style="3" customWidth="1"/>
    <col min="14341" max="14362" width="11.42578125" style="3" customWidth="1"/>
    <col min="14363" max="14363" width="3.85546875" style="3" customWidth="1"/>
    <col min="14364" max="14364" width="11.42578125" style="3" customWidth="1"/>
    <col min="14365" max="14365" width="3.85546875" style="3" customWidth="1"/>
    <col min="14366" max="14366" width="11.42578125" style="3" customWidth="1"/>
    <col min="14367" max="14367" width="3.85546875" style="3" customWidth="1"/>
    <col min="14368" max="14368" width="11.42578125" style="3" customWidth="1"/>
    <col min="14369" max="14369" width="3.85546875" style="3" customWidth="1"/>
    <col min="14370" max="14370" width="92.85546875" style="3" customWidth="1"/>
    <col min="14371" max="14590" width="9" style="3"/>
    <col min="14591" max="14591" width="2.85546875" style="3" customWidth="1"/>
    <col min="14592" max="14593" width="3.140625" style="3" customWidth="1"/>
    <col min="14594" max="14595" width="22" style="3" customWidth="1"/>
    <col min="14596" max="14596" width="10.7109375" style="3" customWidth="1"/>
    <col min="14597" max="14618" width="11.42578125" style="3" customWidth="1"/>
    <col min="14619" max="14619" width="3.85546875" style="3" customWidth="1"/>
    <col min="14620" max="14620" width="11.42578125" style="3" customWidth="1"/>
    <col min="14621" max="14621" width="3.85546875" style="3" customWidth="1"/>
    <col min="14622" max="14622" width="11.42578125" style="3" customWidth="1"/>
    <col min="14623" max="14623" width="3.85546875" style="3" customWidth="1"/>
    <col min="14624" max="14624" width="11.42578125" style="3" customWidth="1"/>
    <col min="14625" max="14625" width="3.85546875" style="3" customWidth="1"/>
    <col min="14626" max="14626" width="92.85546875" style="3" customWidth="1"/>
    <col min="14627" max="14846" width="9" style="3"/>
    <col min="14847" max="14847" width="2.85546875" style="3" customWidth="1"/>
    <col min="14848" max="14849" width="3.140625" style="3" customWidth="1"/>
    <col min="14850" max="14851" width="22" style="3" customWidth="1"/>
    <col min="14852" max="14852" width="10.7109375" style="3" customWidth="1"/>
    <col min="14853" max="14874" width="11.42578125" style="3" customWidth="1"/>
    <col min="14875" max="14875" width="3.85546875" style="3" customWidth="1"/>
    <col min="14876" max="14876" width="11.42578125" style="3" customWidth="1"/>
    <col min="14877" max="14877" width="3.85546875" style="3" customWidth="1"/>
    <col min="14878" max="14878" width="11.42578125" style="3" customWidth="1"/>
    <col min="14879" max="14879" width="3.85546875" style="3" customWidth="1"/>
    <col min="14880" max="14880" width="11.42578125" style="3" customWidth="1"/>
    <col min="14881" max="14881" width="3.85546875" style="3" customWidth="1"/>
    <col min="14882" max="14882" width="92.85546875" style="3" customWidth="1"/>
    <col min="14883" max="15102" width="9" style="3"/>
    <col min="15103" max="15103" width="2.85546875" style="3" customWidth="1"/>
    <col min="15104" max="15105" width="3.140625" style="3" customWidth="1"/>
    <col min="15106" max="15107" width="22" style="3" customWidth="1"/>
    <col min="15108" max="15108" width="10.7109375" style="3" customWidth="1"/>
    <col min="15109" max="15130" width="11.42578125" style="3" customWidth="1"/>
    <col min="15131" max="15131" width="3.85546875" style="3" customWidth="1"/>
    <col min="15132" max="15132" width="11.42578125" style="3" customWidth="1"/>
    <col min="15133" max="15133" width="3.85546875" style="3" customWidth="1"/>
    <col min="15134" max="15134" width="11.42578125" style="3" customWidth="1"/>
    <col min="15135" max="15135" width="3.85546875" style="3" customWidth="1"/>
    <col min="15136" max="15136" width="11.42578125" style="3" customWidth="1"/>
    <col min="15137" max="15137" width="3.85546875" style="3" customWidth="1"/>
    <col min="15138" max="15138" width="92.85546875" style="3" customWidth="1"/>
    <col min="15139" max="15358" width="9" style="3"/>
    <col min="15359" max="15359" width="2.85546875" style="3" customWidth="1"/>
    <col min="15360" max="15361" width="3.140625" style="3" customWidth="1"/>
    <col min="15362" max="15363" width="22" style="3" customWidth="1"/>
    <col min="15364" max="15364" width="10.7109375" style="3" customWidth="1"/>
    <col min="15365" max="15386" width="11.42578125" style="3" customWidth="1"/>
    <col min="15387" max="15387" width="3.85546875" style="3" customWidth="1"/>
    <col min="15388" max="15388" width="11.42578125" style="3" customWidth="1"/>
    <col min="15389" max="15389" width="3.85546875" style="3" customWidth="1"/>
    <col min="15390" max="15390" width="11.42578125" style="3" customWidth="1"/>
    <col min="15391" max="15391" width="3.85546875" style="3" customWidth="1"/>
    <col min="15392" max="15392" width="11.42578125" style="3" customWidth="1"/>
    <col min="15393" max="15393" width="3.85546875" style="3" customWidth="1"/>
    <col min="15394" max="15394" width="92.85546875" style="3" customWidth="1"/>
    <col min="15395" max="15614" width="9" style="3"/>
    <col min="15615" max="15615" width="2.85546875" style="3" customWidth="1"/>
    <col min="15616" max="15617" width="3.140625" style="3" customWidth="1"/>
    <col min="15618" max="15619" width="22" style="3" customWidth="1"/>
    <col min="15620" max="15620" width="10.7109375" style="3" customWidth="1"/>
    <col min="15621" max="15642" width="11.42578125" style="3" customWidth="1"/>
    <col min="15643" max="15643" width="3.85546875" style="3" customWidth="1"/>
    <col min="15644" max="15644" width="11.42578125" style="3" customWidth="1"/>
    <col min="15645" max="15645" width="3.85546875" style="3" customWidth="1"/>
    <col min="15646" max="15646" width="11.42578125" style="3" customWidth="1"/>
    <col min="15647" max="15647" width="3.85546875" style="3" customWidth="1"/>
    <col min="15648" max="15648" width="11.42578125" style="3" customWidth="1"/>
    <col min="15649" max="15649" width="3.85546875" style="3" customWidth="1"/>
    <col min="15650" max="15650" width="92.85546875" style="3" customWidth="1"/>
    <col min="15651" max="15870" width="9" style="3"/>
    <col min="15871" max="15871" width="2.85546875" style="3" customWidth="1"/>
    <col min="15872" max="15873" width="3.140625" style="3" customWidth="1"/>
    <col min="15874" max="15875" width="22" style="3" customWidth="1"/>
    <col min="15876" max="15876" width="10.7109375" style="3" customWidth="1"/>
    <col min="15877" max="15898" width="11.42578125" style="3" customWidth="1"/>
    <col min="15899" max="15899" width="3.85546875" style="3" customWidth="1"/>
    <col min="15900" max="15900" width="11.42578125" style="3" customWidth="1"/>
    <col min="15901" max="15901" width="3.85546875" style="3" customWidth="1"/>
    <col min="15902" max="15902" width="11.42578125" style="3" customWidth="1"/>
    <col min="15903" max="15903" width="3.85546875" style="3" customWidth="1"/>
    <col min="15904" max="15904" width="11.42578125" style="3" customWidth="1"/>
    <col min="15905" max="15905" width="3.85546875" style="3" customWidth="1"/>
    <col min="15906" max="15906" width="92.85546875" style="3" customWidth="1"/>
    <col min="15907" max="16126" width="9" style="3"/>
    <col min="16127" max="16127" width="2.85546875" style="3" customWidth="1"/>
    <col min="16128" max="16129" width="3.140625" style="3" customWidth="1"/>
    <col min="16130" max="16131" width="22" style="3" customWidth="1"/>
    <col min="16132" max="16132" width="10.7109375" style="3" customWidth="1"/>
    <col min="16133" max="16154" width="11.42578125" style="3" customWidth="1"/>
    <col min="16155" max="16155" width="3.85546875" style="3" customWidth="1"/>
    <col min="16156" max="16156" width="11.42578125" style="3" customWidth="1"/>
    <col min="16157" max="16157" width="3.85546875" style="3" customWidth="1"/>
    <col min="16158" max="16158" width="11.42578125" style="3" customWidth="1"/>
    <col min="16159" max="16159" width="3.85546875" style="3" customWidth="1"/>
    <col min="16160" max="16160" width="11.42578125" style="3" customWidth="1"/>
    <col min="16161" max="16161" width="3.85546875" style="3" customWidth="1"/>
    <col min="16162" max="16162" width="92.85546875" style="3" customWidth="1"/>
    <col min="16163" max="16384" width="9" style="3"/>
  </cols>
  <sheetData>
    <row r="2" spans="2:34">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row>
    <row r="3" spans="2:34">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c r="AG3" s="2"/>
      <c r="AH3" s="2"/>
    </row>
    <row r="4" spans="2:34">
      <c r="B4" s="1" t="str">
        <f>'Template Cover'!B4</f>
        <v>Sheet:</v>
      </c>
      <c r="C4" s="2"/>
      <c r="D4" s="2"/>
      <c r="E4" s="2"/>
      <c r="F4" s="2"/>
      <c r="G4" s="2" t="str">
        <f ca="1">MID(CELL("filename",$A$1),FIND("]",CELL("filename",$A$1))+1,99)</f>
        <v>Performance</v>
      </c>
      <c r="H4" s="2"/>
      <c r="I4" s="2"/>
      <c r="J4" s="2"/>
      <c r="K4" s="2"/>
      <c r="L4" s="2"/>
      <c r="M4" s="2"/>
      <c r="N4" s="2"/>
      <c r="O4" s="2"/>
      <c r="P4" s="2"/>
      <c r="Q4" s="2"/>
      <c r="R4" s="2"/>
      <c r="S4" s="2"/>
      <c r="T4" s="2"/>
      <c r="U4" s="2"/>
      <c r="V4" s="2"/>
      <c r="W4" s="2"/>
      <c r="X4" s="2"/>
      <c r="Y4" s="2"/>
      <c r="Z4" s="2"/>
      <c r="AA4" s="2"/>
      <c r="AB4" s="2"/>
      <c r="AC4" s="2"/>
      <c r="AD4" s="2"/>
      <c r="AE4" s="2"/>
      <c r="AF4" s="2"/>
      <c r="AG4" s="2"/>
      <c r="AH4" s="2"/>
    </row>
    <row r="5" spans="2:34">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c r="AG5" s="2"/>
      <c r="AH5" s="2"/>
    </row>
    <row r="6" spans="2:34">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c r="AG6" s="4"/>
      <c r="AH6" s="4"/>
    </row>
    <row r="7" spans="2:34">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c r="AG7" s="2"/>
      <c r="AH7" s="2"/>
    </row>
    <row r="9" spans="2:34" ht="38.25">
      <c r="D9" s="987" t="str">
        <f>RN_Switch</f>
        <v>Nominal</v>
      </c>
      <c r="E9" s="988"/>
      <c r="F9" s="989"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c r="AH9" s="989" t="s">
        <v>899</v>
      </c>
    </row>
    <row r="10" spans="2:34" ht="25.5">
      <c r="D10" s="990" t="str">
        <f>Option_Switch</f>
        <v>Sc0 : Baseline</v>
      </c>
      <c r="E10" s="991"/>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c r="AH10" s="985"/>
    </row>
    <row r="11" spans="2:34">
      <c r="D11" s="994"/>
      <c r="E11" s="993"/>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c r="AH11" s="986" t="s">
        <v>121</v>
      </c>
    </row>
    <row r="13" spans="2:34" ht="16.5">
      <c r="B13" s="5" t="s">
        <v>984</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5" spans="2:34" ht="15">
      <c r="B15" s="99" t="s">
        <v>985</v>
      </c>
      <c r="C15" s="99"/>
      <c r="D15" s="249"/>
      <c r="E15" s="24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row>
    <row r="16" spans="2:34" outlineLevel="1"/>
    <row r="17" spans="3:34" outlineLevel="1">
      <c r="C17" s="250" t="str">
        <f>B$15&amp;": TOC Peak"</f>
        <v>Average Minutes Lateness: TOC Peak</v>
      </c>
    </row>
    <row r="18" spans="3:34" outlineLevel="1">
      <c r="D18" s="235" t="str">
        <f>'Line Items'!D467</f>
        <v>HY01 - Main Suburban</v>
      </c>
      <c r="E18" s="251"/>
      <c r="F18" s="252" t="s">
        <v>986</v>
      </c>
      <c r="G18" s="253"/>
      <c r="H18" s="253"/>
      <c r="I18" s="253"/>
      <c r="J18" s="253"/>
      <c r="K18" s="253"/>
      <c r="L18" s="253"/>
      <c r="M18" s="253"/>
      <c r="N18" s="253"/>
      <c r="O18" s="253"/>
      <c r="P18" s="253"/>
      <c r="Q18" s="253"/>
      <c r="R18" s="253"/>
      <c r="S18" s="253"/>
      <c r="T18" s="253"/>
      <c r="U18" s="253"/>
      <c r="V18" s="253"/>
      <c r="W18" s="253"/>
      <c r="X18" s="253"/>
      <c r="Y18" s="253"/>
      <c r="Z18" s="254"/>
      <c r="AA18" s="85"/>
      <c r="AB18" s="255"/>
      <c r="AC18" s="85"/>
      <c r="AD18" s="255"/>
      <c r="AE18" s="85"/>
      <c r="AF18" s="255"/>
      <c r="AH18" s="286"/>
    </row>
    <row r="19" spans="3:34" outlineLevel="1">
      <c r="D19" s="83" t="str">
        <f>'Line Items'!D468</f>
        <v>HY02 - Ports-Soton-Poole/Weymouth</v>
      </c>
      <c r="E19" s="84"/>
      <c r="F19" s="150" t="str">
        <f>F18</f>
        <v>Mins</v>
      </c>
      <c r="G19" s="257"/>
      <c r="H19" s="257"/>
      <c r="I19" s="257"/>
      <c r="J19" s="257"/>
      <c r="K19" s="257"/>
      <c r="L19" s="257"/>
      <c r="M19" s="257"/>
      <c r="N19" s="257"/>
      <c r="O19" s="257"/>
      <c r="P19" s="257"/>
      <c r="Q19" s="257"/>
      <c r="R19" s="257"/>
      <c r="S19" s="257"/>
      <c r="T19" s="257"/>
      <c r="U19" s="257"/>
      <c r="V19" s="257"/>
      <c r="W19" s="257"/>
      <c r="X19" s="257"/>
      <c r="Y19" s="257"/>
      <c r="Z19" s="258"/>
      <c r="AA19" s="85"/>
      <c r="AB19" s="27"/>
      <c r="AC19" s="85"/>
      <c r="AD19" s="27"/>
      <c r="AE19" s="85"/>
      <c r="AF19" s="27"/>
      <c r="AH19" s="287"/>
    </row>
    <row r="20" spans="3:34" outlineLevel="1">
      <c r="D20" s="83" t="str">
        <f>'Line Items'!D469</f>
        <v>HY03 - Waterloo - West of England</v>
      </c>
      <c r="E20" s="84"/>
      <c r="F20" s="150" t="str">
        <f t="shared" ref="F20:F37" si="0">F19</f>
        <v>Mins</v>
      </c>
      <c r="G20" s="257"/>
      <c r="H20" s="257"/>
      <c r="I20" s="257"/>
      <c r="J20" s="257"/>
      <c r="K20" s="257"/>
      <c r="L20" s="257"/>
      <c r="M20" s="257"/>
      <c r="N20" s="257"/>
      <c r="O20" s="257"/>
      <c r="P20" s="257"/>
      <c r="Q20" s="257"/>
      <c r="R20" s="257"/>
      <c r="S20" s="257"/>
      <c r="T20" s="257"/>
      <c r="U20" s="257"/>
      <c r="V20" s="257"/>
      <c r="W20" s="257"/>
      <c r="X20" s="257"/>
      <c r="Y20" s="257"/>
      <c r="Z20" s="258"/>
      <c r="AA20" s="85"/>
      <c r="AB20" s="27"/>
      <c r="AC20" s="85"/>
      <c r="AD20" s="27"/>
      <c r="AE20" s="85"/>
      <c r="AF20" s="27"/>
      <c r="AH20" s="287"/>
    </row>
    <row r="21" spans="3:34" outlineLevel="1">
      <c r="D21" s="83" t="str">
        <f>'Line Items'!D470</f>
        <v>HY04 - Waterloo - Farnham/Alton</v>
      </c>
      <c r="E21" s="84"/>
      <c r="F21" s="150" t="str">
        <f t="shared" si="0"/>
        <v>Mins</v>
      </c>
      <c r="G21" s="257"/>
      <c r="H21" s="257"/>
      <c r="I21" s="257"/>
      <c r="J21" s="257"/>
      <c r="K21" s="257"/>
      <c r="L21" s="257"/>
      <c r="M21" s="257"/>
      <c r="N21" s="257"/>
      <c r="O21" s="257"/>
      <c r="P21" s="257"/>
      <c r="Q21" s="257"/>
      <c r="R21" s="257"/>
      <c r="S21" s="257"/>
      <c r="T21" s="257"/>
      <c r="U21" s="257"/>
      <c r="V21" s="257"/>
      <c r="W21" s="257"/>
      <c r="X21" s="257"/>
      <c r="Y21" s="257"/>
      <c r="Z21" s="258"/>
      <c r="AA21" s="85"/>
      <c r="AB21" s="27"/>
      <c r="AC21" s="85"/>
      <c r="AD21" s="27"/>
      <c r="AE21" s="85"/>
      <c r="AF21" s="27"/>
      <c r="AH21" s="287"/>
    </row>
    <row r="22" spans="3:34" outlineLevel="1">
      <c r="D22" s="83" t="str">
        <f>'Line Items'!D471</f>
        <v>HY05 - Windsor Inners</v>
      </c>
      <c r="E22" s="84"/>
      <c r="F22" s="150" t="str">
        <f t="shared" si="0"/>
        <v>Mins</v>
      </c>
      <c r="G22" s="257"/>
      <c r="H22" s="257"/>
      <c r="I22" s="257"/>
      <c r="J22" s="257"/>
      <c r="K22" s="257"/>
      <c r="L22" s="257"/>
      <c r="M22" s="257"/>
      <c r="N22" s="257"/>
      <c r="O22" s="257"/>
      <c r="P22" s="257"/>
      <c r="Q22" s="257"/>
      <c r="R22" s="257"/>
      <c r="S22" s="257"/>
      <c r="T22" s="257"/>
      <c r="U22" s="257"/>
      <c r="V22" s="257"/>
      <c r="W22" s="257"/>
      <c r="X22" s="257"/>
      <c r="Y22" s="257"/>
      <c r="Z22" s="258"/>
      <c r="AA22" s="85"/>
      <c r="AB22" s="27"/>
      <c r="AC22" s="85"/>
      <c r="AD22" s="27"/>
      <c r="AE22" s="85"/>
      <c r="AF22" s="27"/>
      <c r="AH22" s="287"/>
    </row>
    <row r="23" spans="3:34" outlineLevel="1">
      <c r="D23" s="83" t="str">
        <f>'Line Items'!D472</f>
        <v>HY06 - Windsor Outers</v>
      </c>
      <c r="E23" s="84"/>
      <c r="F23" s="150" t="str">
        <f t="shared" si="0"/>
        <v>Mins</v>
      </c>
      <c r="G23" s="257"/>
      <c r="H23" s="257"/>
      <c r="I23" s="257"/>
      <c r="J23" s="257"/>
      <c r="K23" s="257"/>
      <c r="L23" s="257"/>
      <c r="M23" s="257"/>
      <c r="N23" s="257"/>
      <c r="O23" s="257"/>
      <c r="P23" s="257"/>
      <c r="Q23" s="257"/>
      <c r="R23" s="257"/>
      <c r="S23" s="257"/>
      <c r="T23" s="257"/>
      <c r="U23" s="257"/>
      <c r="V23" s="257"/>
      <c r="W23" s="257"/>
      <c r="X23" s="257"/>
      <c r="Y23" s="257"/>
      <c r="Z23" s="258"/>
      <c r="AA23" s="85"/>
      <c r="AB23" s="27"/>
      <c r="AC23" s="85"/>
      <c r="AD23" s="27"/>
      <c r="AE23" s="85"/>
      <c r="AF23" s="27"/>
      <c r="AH23" s="287"/>
    </row>
    <row r="24" spans="3:34" outlineLevel="1">
      <c r="D24" s="83" t="str">
        <f>'Line Items'!D473</f>
        <v>HY07 - Waterloo - Portsmouth</v>
      </c>
      <c r="E24" s="84"/>
      <c r="F24" s="150" t="str">
        <f t="shared" si="0"/>
        <v>Mins</v>
      </c>
      <c r="G24" s="257"/>
      <c r="H24" s="257"/>
      <c r="I24" s="257"/>
      <c r="J24" s="257"/>
      <c r="K24" s="257"/>
      <c r="L24" s="257"/>
      <c r="M24" s="257"/>
      <c r="N24" s="257"/>
      <c r="O24" s="257"/>
      <c r="P24" s="257"/>
      <c r="Q24" s="257"/>
      <c r="R24" s="257"/>
      <c r="S24" s="257"/>
      <c r="T24" s="257"/>
      <c r="U24" s="257"/>
      <c r="V24" s="257"/>
      <c r="W24" s="257"/>
      <c r="X24" s="257"/>
      <c r="Y24" s="257"/>
      <c r="Z24" s="258"/>
      <c r="AA24" s="85"/>
      <c r="AB24" s="27"/>
      <c r="AC24" s="85"/>
      <c r="AD24" s="27"/>
      <c r="AE24" s="85"/>
      <c r="AF24" s="27"/>
      <c r="AH24" s="287"/>
    </row>
    <row r="25" spans="3:34" outlineLevel="1">
      <c r="D25" s="83" t="str">
        <f>'Line Items'!D474</f>
        <v>HY08 - Waterloo - Weymouth</v>
      </c>
      <c r="E25" s="84"/>
      <c r="F25" s="150" t="str">
        <f t="shared" si="0"/>
        <v>Mins</v>
      </c>
      <c r="G25" s="257"/>
      <c r="H25" s="257"/>
      <c r="I25" s="257"/>
      <c r="J25" s="257"/>
      <c r="K25" s="257"/>
      <c r="L25" s="257"/>
      <c r="M25" s="257"/>
      <c r="N25" s="257"/>
      <c r="O25" s="257"/>
      <c r="P25" s="257"/>
      <c r="Q25" s="257"/>
      <c r="R25" s="257"/>
      <c r="S25" s="257"/>
      <c r="T25" s="257"/>
      <c r="U25" s="257"/>
      <c r="V25" s="257"/>
      <c r="W25" s="257"/>
      <c r="X25" s="257"/>
      <c r="Y25" s="257"/>
      <c r="Z25" s="258"/>
      <c r="AA25" s="85"/>
      <c r="AB25" s="27"/>
      <c r="AC25" s="85"/>
      <c r="AD25" s="27"/>
      <c r="AE25" s="85"/>
      <c r="AF25" s="27"/>
      <c r="AH25" s="287"/>
    </row>
    <row r="26" spans="3:34" outlineLevel="1">
      <c r="D26" s="83" t="str">
        <f>'Line Items'!D475</f>
        <v>[Schedule 8 Performance Service Groups Line 9]</v>
      </c>
      <c r="E26" s="84"/>
      <c r="F26" s="150" t="str">
        <f t="shared" si="0"/>
        <v>Mins</v>
      </c>
      <c r="G26" s="257"/>
      <c r="H26" s="257"/>
      <c r="I26" s="257"/>
      <c r="J26" s="257"/>
      <c r="K26" s="257"/>
      <c r="L26" s="257"/>
      <c r="M26" s="257"/>
      <c r="N26" s="257"/>
      <c r="O26" s="257"/>
      <c r="P26" s="257"/>
      <c r="Q26" s="257"/>
      <c r="R26" s="257"/>
      <c r="S26" s="257"/>
      <c r="T26" s="257"/>
      <c r="U26" s="257"/>
      <c r="V26" s="257"/>
      <c r="W26" s="257"/>
      <c r="X26" s="257"/>
      <c r="Y26" s="257"/>
      <c r="Z26" s="258"/>
      <c r="AA26" s="85"/>
      <c r="AB26" s="27"/>
      <c r="AC26" s="85"/>
      <c r="AD26" s="27"/>
      <c r="AE26" s="85"/>
      <c r="AF26" s="27"/>
      <c r="AH26" s="305"/>
    </row>
    <row r="27" spans="3:34" outlineLevel="1">
      <c r="D27" s="83" t="str">
        <f>'Line Items'!D476</f>
        <v>[Schedule 8 Performance Service Groups Line 10]</v>
      </c>
      <c r="E27" s="84"/>
      <c r="F27" s="150" t="str">
        <f t="shared" si="0"/>
        <v>Mins</v>
      </c>
      <c r="G27" s="257"/>
      <c r="H27" s="257"/>
      <c r="I27" s="257"/>
      <c r="J27" s="257"/>
      <c r="K27" s="257"/>
      <c r="L27" s="257"/>
      <c r="M27" s="257"/>
      <c r="N27" s="257"/>
      <c r="O27" s="257"/>
      <c r="P27" s="257"/>
      <c r="Q27" s="257"/>
      <c r="R27" s="257"/>
      <c r="S27" s="257"/>
      <c r="T27" s="257"/>
      <c r="U27" s="257"/>
      <c r="V27" s="257"/>
      <c r="W27" s="257"/>
      <c r="X27" s="257"/>
      <c r="Y27" s="257"/>
      <c r="Z27" s="258"/>
      <c r="AA27" s="85"/>
      <c r="AB27" s="27"/>
      <c r="AC27" s="85"/>
      <c r="AD27" s="27"/>
      <c r="AE27" s="85"/>
      <c r="AF27" s="27"/>
      <c r="AH27" s="305"/>
    </row>
    <row r="28" spans="3:34" outlineLevel="1">
      <c r="D28" s="83" t="str">
        <f>'Line Items'!D477</f>
        <v>[Schedule 8 Performance Service Groups Line 11]</v>
      </c>
      <c r="E28" s="84"/>
      <c r="F28" s="150" t="str">
        <f t="shared" si="0"/>
        <v>Mins</v>
      </c>
      <c r="G28" s="257"/>
      <c r="H28" s="257"/>
      <c r="I28" s="257"/>
      <c r="J28" s="257"/>
      <c r="K28" s="257"/>
      <c r="L28" s="257"/>
      <c r="M28" s="257"/>
      <c r="N28" s="257"/>
      <c r="O28" s="257"/>
      <c r="P28" s="257"/>
      <c r="Q28" s="257"/>
      <c r="R28" s="257"/>
      <c r="S28" s="257"/>
      <c r="T28" s="257"/>
      <c r="U28" s="257"/>
      <c r="V28" s="257"/>
      <c r="W28" s="257"/>
      <c r="X28" s="257"/>
      <c r="Y28" s="257"/>
      <c r="Z28" s="258"/>
      <c r="AA28" s="85"/>
      <c r="AB28" s="27"/>
      <c r="AC28" s="85"/>
      <c r="AD28" s="27"/>
      <c r="AE28" s="85"/>
      <c r="AF28" s="27"/>
      <c r="AH28" s="305"/>
    </row>
    <row r="29" spans="3:34" outlineLevel="1">
      <c r="D29" s="83" t="str">
        <f>'Line Items'!D478</f>
        <v>[Schedule 8 Performance Service Groups Line 12]</v>
      </c>
      <c r="E29" s="84"/>
      <c r="F29" s="150" t="str">
        <f t="shared" si="0"/>
        <v>Mins</v>
      </c>
      <c r="G29" s="257"/>
      <c r="H29" s="257"/>
      <c r="I29" s="257"/>
      <c r="J29" s="257"/>
      <c r="K29" s="257"/>
      <c r="L29" s="257"/>
      <c r="M29" s="257"/>
      <c r="N29" s="257"/>
      <c r="O29" s="257"/>
      <c r="P29" s="257"/>
      <c r="Q29" s="257"/>
      <c r="R29" s="257"/>
      <c r="S29" s="257"/>
      <c r="T29" s="257"/>
      <c r="U29" s="257"/>
      <c r="V29" s="257"/>
      <c r="W29" s="257"/>
      <c r="X29" s="257"/>
      <c r="Y29" s="257"/>
      <c r="Z29" s="258"/>
      <c r="AA29" s="85"/>
      <c r="AB29" s="27"/>
      <c r="AC29" s="85"/>
      <c r="AD29" s="27"/>
      <c r="AE29" s="85"/>
      <c r="AF29" s="27"/>
      <c r="AH29" s="283"/>
    </row>
    <row r="30" spans="3:34" outlineLevel="1">
      <c r="D30" s="83" t="str">
        <f>'Line Items'!D479</f>
        <v>[Schedule 8 Performance Service Groups Line 13]</v>
      </c>
      <c r="E30" s="84"/>
      <c r="F30" s="150" t="str">
        <f t="shared" si="0"/>
        <v>Mins</v>
      </c>
      <c r="G30" s="257"/>
      <c r="H30" s="257"/>
      <c r="I30" s="257"/>
      <c r="J30" s="257"/>
      <c r="K30" s="257"/>
      <c r="L30" s="257"/>
      <c r="M30" s="257"/>
      <c r="N30" s="257"/>
      <c r="O30" s="257"/>
      <c r="P30" s="257"/>
      <c r="Q30" s="257"/>
      <c r="R30" s="257"/>
      <c r="S30" s="257"/>
      <c r="T30" s="257"/>
      <c r="U30" s="257"/>
      <c r="V30" s="257"/>
      <c r="W30" s="257"/>
      <c r="X30" s="257"/>
      <c r="Y30" s="257"/>
      <c r="Z30" s="258"/>
      <c r="AA30" s="85"/>
      <c r="AB30" s="27"/>
      <c r="AC30" s="85"/>
      <c r="AD30" s="27"/>
      <c r="AE30" s="85"/>
      <c r="AF30" s="27"/>
      <c r="AH30" s="283"/>
    </row>
    <row r="31" spans="3:34" outlineLevel="1">
      <c r="D31" s="83" t="str">
        <f>'Line Items'!D480</f>
        <v>[Schedule 8 Performance Service Groups Line 14]</v>
      </c>
      <c r="E31" s="84"/>
      <c r="F31" s="150" t="str">
        <f t="shared" si="0"/>
        <v>Mins</v>
      </c>
      <c r="G31" s="257"/>
      <c r="H31" s="257"/>
      <c r="I31" s="257"/>
      <c r="J31" s="257"/>
      <c r="K31" s="257"/>
      <c r="L31" s="257"/>
      <c r="M31" s="257"/>
      <c r="N31" s="257"/>
      <c r="O31" s="257"/>
      <c r="P31" s="257"/>
      <c r="Q31" s="257"/>
      <c r="R31" s="257"/>
      <c r="S31" s="257"/>
      <c r="T31" s="257"/>
      <c r="U31" s="257"/>
      <c r="V31" s="257"/>
      <c r="W31" s="257"/>
      <c r="X31" s="257"/>
      <c r="Y31" s="257"/>
      <c r="Z31" s="258"/>
      <c r="AA31" s="85"/>
      <c r="AB31" s="27"/>
      <c r="AC31" s="85"/>
      <c r="AD31" s="27"/>
      <c r="AE31" s="85"/>
      <c r="AF31" s="27"/>
      <c r="AH31" s="283"/>
    </row>
    <row r="32" spans="3:34" outlineLevel="1">
      <c r="D32" s="83" t="str">
        <f>'Line Items'!D481</f>
        <v>[Schedule 8 Performance Service Groups Line 15]</v>
      </c>
      <c r="E32" s="84"/>
      <c r="F32" s="150" t="str">
        <f t="shared" si="0"/>
        <v>Mins</v>
      </c>
      <c r="G32" s="257"/>
      <c r="H32" s="257"/>
      <c r="I32" s="257"/>
      <c r="J32" s="257"/>
      <c r="K32" s="257"/>
      <c r="L32" s="257"/>
      <c r="M32" s="257"/>
      <c r="N32" s="257"/>
      <c r="O32" s="257"/>
      <c r="P32" s="257"/>
      <c r="Q32" s="257"/>
      <c r="R32" s="257"/>
      <c r="S32" s="257"/>
      <c r="T32" s="257"/>
      <c r="U32" s="257"/>
      <c r="V32" s="257"/>
      <c r="W32" s="257"/>
      <c r="X32" s="257"/>
      <c r="Y32" s="257"/>
      <c r="Z32" s="258"/>
      <c r="AA32" s="85"/>
      <c r="AB32" s="27"/>
      <c r="AC32" s="85"/>
      <c r="AD32" s="27"/>
      <c r="AE32" s="85"/>
      <c r="AF32" s="27"/>
      <c r="AH32" s="283"/>
    </row>
    <row r="33" spans="3:34" outlineLevel="1">
      <c r="D33" s="83" t="str">
        <f>'Line Items'!D482</f>
        <v>[Schedule 8 Performance Service Groups Line 16]</v>
      </c>
      <c r="E33" s="84"/>
      <c r="F33" s="150" t="str">
        <f t="shared" si="0"/>
        <v>Mins</v>
      </c>
      <c r="G33" s="257"/>
      <c r="H33" s="257"/>
      <c r="I33" s="257"/>
      <c r="J33" s="257"/>
      <c r="K33" s="257"/>
      <c r="L33" s="257"/>
      <c r="M33" s="257"/>
      <c r="N33" s="257"/>
      <c r="O33" s="257"/>
      <c r="P33" s="257"/>
      <c r="Q33" s="257"/>
      <c r="R33" s="257"/>
      <c r="S33" s="257"/>
      <c r="T33" s="257"/>
      <c r="U33" s="257"/>
      <c r="V33" s="257"/>
      <c r="W33" s="257"/>
      <c r="X33" s="257"/>
      <c r="Y33" s="257"/>
      <c r="Z33" s="258"/>
      <c r="AA33" s="85"/>
      <c r="AB33" s="27"/>
      <c r="AC33" s="85"/>
      <c r="AD33" s="27"/>
      <c r="AE33" s="85"/>
      <c r="AF33" s="27"/>
      <c r="AH33" s="283"/>
    </row>
    <row r="34" spans="3:34" outlineLevel="1">
      <c r="D34" s="83" t="str">
        <f>'Line Items'!D483</f>
        <v>[Schedule 8 Performance Service Groups Line 17]</v>
      </c>
      <c r="E34" s="84"/>
      <c r="F34" s="150" t="str">
        <f t="shared" si="0"/>
        <v>Mins</v>
      </c>
      <c r="G34" s="257"/>
      <c r="H34" s="257"/>
      <c r="I34" s="257"/>
      <c r="J34" s="257"/>
      <c r="K34" s="257"/>
      <c r="L34" s="257"/>
      <c r="M34" s="257"/>
      <c r="N34" s="257"/>
      <c r="O34" s="257"/>
      <c r="P34" s="257"/>
      <c r="Q34" s="257"/>
      <c r="R34" s="257"/>
      <c r="S34" s="257"/>
      <c r="T34" s="257"/>
      <c r="U34" s="257"/>
      <c r="V34" s="257"/>
      <c r="W34" s="257"/>
      <c r="X34" s="257"/>
      <c r="Y34" s="257"/>
      <c r="Z34" s="258"/>
      <c r="AA34" s="85"/>
      <c r="AB34" s="27"/>
      <c r="AC34" s="85"/>
      <c r="AD34" s="27"/>
      <c r="AE34" s="85"/>
      <c r="AF34" s="27"/>
      <c r="AH34" s="283"/>
    </row>
    <row r="35" spans="3:34" outlineLevel="1">
      <c r="D35" s="83" t="str">
        <f>'Line Items'!D484</f>
        <v>[Schedule 8 Performance Service Groups Line 18]</v>
      </c>
      <c r="E35" s="84"/>
      <c r="F35" s="150" t="str">
        <f t="shared" si="0"/>
        <v>Mins</v>
      </c>
      <c r="G35" s="257"/>
      <c r="H35" s="257"/>
      <c r="I35" s="257"/>
      <c r="J35" s="257"/>
      <c r="K35" s="257"/>
      <c r="L35" s="257"/>
      <c r="M35" s="257"/>
      <c r="N35" s="257"/>
      <c r="O35" s="257"/>
      <c r="P35" s="257"/>
      <c r="Q35" s="257"/>
      <c r="R35" s="257"/>
      <c r="S35" s="257"/>
      <c r="T35" s="257"/>
      <c r="U35" s="257"/>
      <c r="V35" s="257"/>
      <c r="W35" s="257"/>
      <c r="X35" s="257"/>
      <c r="Y35" s="257"/>
      <c r="Z35" s="258"/>
      <c r="AA35" s="85"/>
      <c r="AB35" s="27"/>
      <c r="AC35" s="85"/>
      <c r="AD35" s="27"/>
      <c r="AE35" s="85"/>
      <c r="AF35" s="27"/>
      <c r="AH35" s="283"/>
    </row>
    <row r="36" spans="3:34" outlineLevel="1">
      <c r="D36" s="83" t="str">
        <f>'Line Items'!D485</f>
        <v>[Schedule 8 Performance Service Groups Line 19]</v>
      </c>
      <c r="E36" s="84"/>
      <c r="F36" s="150" t="str">
        <f t="shared" si="0"/>
        <v>Mins</v>
      </c>
      <c r="G36" s="257"/>
      <c r="H36" s="257"/>
      <c r="I36" s="257"/>
      <c r="J36" s="257"/>
      <c r="K36" s="257"/>
      <c r="L36" s="257"/>
      <c r="M36" s="257"/>
      <c r="N36" s="257"/>
      <c r="O36" s="257"/>
      <c r="P36" s="257"/>
      <c r="Q36" s="257"/>
      <c r="R36" s="257"/>
      <c r="S36" s="257"/>
      <c r="T36" s="257"/>
      <c r="U36" s="257"/>
      <c r="V36" s="257"/>
      <c r="W36" s="257"/>
      <c r="X36" s="257"/>
      <c r="Y36" s="257"/>
      <c r="Z36" s="258"/>
      <c r="AA36" s="85"/>
      <c r="AB36" s="27"/>
      <c r="AC36" s="85"/>
      <c r="AD36" s="27"/>
      <c r="AE36" s="85"/>
      <c r="AF36" s="27"/>
      <c r="AH36" s="283"/>
    </row>
    <row r="37" spans="3:34" outlineLevel="1">
      <c r="D37" s="108" t="str">
        <f>'Line Items'!D486</f>
        <v>[Schedule 8 Performance Service Groups Line 20]</v>
      </c>
      <c r="E37" s="110"/>
      <c r="F37" s="164" t="str">
        <f t="shared" si="0"/>
        <v>Mins</v>
      </c>
      <c r="G37" s="260"/>
      <c r="H37" s="260"/>
      <c r="I37" s="260"/>
      <c r="J37" s="260"/>
      <c r="K37" s="260"/>
      <c r="L37" s="260"/>
      <c r="M37" s="260"/>
      <c r="N37" s="260"/>
      <c r="O37" s="260"/>
      <c r="P37" s="260"/>
      <c r="Q37" s="260"/>
      <c r="R37" s="260"/>
      <c r="S37" s="260"/>
      <c r="T37" s="260"/>
      <c r="U37" s="260"/>
      <c r="V37" s="260"/>
      <c r="W37" s="260"/>
      <c r="X37" s="260"/>
      <c r="Y37" s="260"/>
      <c r="Z37" s="261"/>
      <c r="AA37" s="85"/>
      <c r="AB37" s="29"/>
      <c r="AC37" s="85"/>
      <c r="AD37" s="29"/>
      <c r="AE37" s="85"/>
      <c r="AF37" s="29"/>
      <c r="AH37" s="284"/>
    </row>
    <row r="38" spans="3:34" outlineLevel="1">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row>
    <row r="39" spans="3:34" outlineLevel="1">
      <c r="C39" s="250" t="str">
        <f>B$15&amp;": NR Peak"</f>
        <v>Average Minutes Lateness: NR Peak</v>
      </c>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row>
    <row r="40" spans="3:34" outlineLevel="1">
      <c r="D40" s="235" t="str">
        <f t="shared" ref="D40:D59" si="1">D18</f>
        <v>HY01 - Main Suburban</v>
      </c>
      <c r="E40" s="251"/>
      <c r="F40" s="269" t="str">
        <f t="shared" ref="F40:F59" si="2">F18</f>
        <v>Mins</v>
      </c>
      <c r="G40" s="253"/>
      <c r="H40" s="253"/>
      <c r="I40" s="253"/>
      <c r="J40" s="253"/>
      <c r="K40" s="253"/>
      <c r="L40" s="253"/>
      <c r="M40" s="253"/>
      <c r="N40" s="253"/>
      <c r="O40" s="253"/>
      <c r="P40" s="253"/>
      <c r="Q40" s="253"/>
      <c r="R40" s="253"/>
      <c r="S40" s="253"/>
      <c r="T40" s="253"/>
      <c r="U40" s="253"/>
      <c r="V40" s="253"/>
      <c r="W40" s="253"/>
      <c r="X40" s="253"/>
      <c r="Y40" s="253"/>
      <c r="Z40" s="254"/>
      <c r="AA40" s="85"/>
      <c r="AB40" s="255"/>
      <c r="AC40" s="85"/>
      <c r="AD40" s="255"/>
      <c r="AE40" s="85"/>
      <c r="AF40" s="255"/>
      <c r="AH40" s="286"/>
    </row>
    <row r="41" spans="3:34" outlineLevel="1">
      <c r="D41" s="83" t="str">
        <f t="shared" si="1"/>
        <v>HY02 - Ports-Soton-Poole/Weymouth</v>
      </c>
      <c r="E41" s="84"/>
      <c r="F41" s="150" t="str">
        <f t="shared" si="2"/>
        <v>Mins</v>
      </c>
      <c r="G41" s="257"/>
      <c r="H41" s="257"/>
      <c r="I41" s="257"/>
      <c r="J41" s="257"/>
      <c r="K41" s="257"/>
      <c r="L41" s="257"/>
      <c r="M41" s="257"/>
      <c r="N41" s="257"/>
      <c r="O41" s="257"/>
      <c r="P41" s="257"/>
      <c r="Q41" s="257"/>
      <c r="R41" s="257"/>
      <c r="S41" s="257"/>
      <c r="T41" s="257"/>
      <c r="U41" s="257"/>
      <c r="V41" s="257"/>
      <c r="W41" s="257"/>
      <c r="X41" s="257"/>
      <c r="Y41" s="257"/>
      <c r="Z41" s="258"/>
      <c r="AA41" s="85"/>
      <c r="AB41" s="27"/>
      <c r="AC41" s="85"/>
      <c r="AD41" s="27"/>
      <c r="AE41" s="85"/>
      <c r="AF41" s="27"/>
      <c r="AH41" s="287"/>
    </row>
    <row r="42" spans="3:34" outlineLevel="1">
      <c r="D42" s="83" t="str">
        <f t="shared" si="1"/>
        <v>HY03 - Waterloo - West of England</v>
      </c>
      <c r="E42" s="84"/>
      <c r="F42" s="150" t="str">
        <f t="shared" si="2"/>
        <v>Mins</v>
      </c>
      <c r="G42" s="257"/>
      <c r="H42" s="257"/>
      <c r="I42" s="257"/>
      <c r="J42" s="257"/>
      <c r="K42" s="257"/>
      <c r="L42" s="257"/>
      <c r="M42" s="257"/>
      <c r="N42" s="257"/>
      <c r="O42" s="257"/>
      <c r="P42" s="257"/>
      <c r="Q42" s="257"/>
      <c r="R42" s="257"/>
      <c r="S42" s="257"/>
      <c r="T42" s="257"/>
      <c r="U42" s="257"/>
      <c r="V42" s="257"/>
      <c r="W42" s="257"/>
      <c r="X42" s="257"/>
      <c r="Y42" s="257"/>
      <c r="Z42" s="258"/>
      <c r="AA42" s="85"/>
      <c r="AB42" s="27"/>
      <c r="AC42" s="85"/>
      <c r="AD42" s="27"/>
      <c r="AE42" s="85"/>
      <c r="AF42" s="27"/>
      <c r="AH42" s="287"/>
    </row>
    <row r="43" spans="3:34" outlineLevel="1">
      <c r="D43" s="83" t="str">
        <f t="shared" si="1"/>
        <v>HY04 - Waterloo - Farnham/Alton</v>
      </c>
      <c r="E43" s="84"/>
      <c r="F43" s="150" t="str">
        <f t="shared" si="2"/>
        <v>Mins</v>
      </c>
      <c r="G43" s="257"/>
      <c r="H43" s="257"/>
      <c r="I43" s="257"/>
      <c r="J43" s="257"/>
      <c r="K43" s="257"/>
      <c r="L43" s="257"/>
      <c r="M43" s="257"/>
      <c r="N43" s="257"/>
      <c r="O43" s="257"/>
      <c r="P43" s="257"/>
      <c r="Q43" s="257"/>
      <c r="R43" s="257"/>
      <c r="S43" s="257"/>
      <c r="T43" s="257"/>
      <c r="U43" s="257"/>
      <c r="V43" s="257"/>
      <c r="W43" s="257"/>
      <c r="X43" s="257"/>
      <c r="Y43" s="257"/>
      <c r="Z43" s="258"/>
      <c r="AA43" s="85"/>
      <c r="AB43" s="27"/>
      <c r="AC43" s="85"/>
      <c r="AD43" s="27"/>
      <c r="AE43" s="85"/>
      <c r="AF43" s="27"/>
      <c r="AH43" s="287"/>
    </row>
    <row r="44" spans="3:34" outlineLevel="1">
      <c r="D44" s="83" t="str">
        <f t="shared" si="1"/>
        <v>HY05 - Windsor Inners</v>
      </c>
      <c r="E44" s="84"/>
      <c r="F44" s="150" t="str">
        <f t="shared" si="2"/>
        <v>Mins</v>
      </c>
      <c r="G44" s="257"/>
      <c r="H44" s="257"/>
      <c r="I44" s="257"/>
      <c r="J44" s="257"/>
      <c r="K44" s="257"/>
      <c r="L44" s="257"/>
      <c r="M44" s="257"/>
      <c r="N44" s="257"/>
      <c r="O44" s="257"/>
      <c r="P44" s="257"/>
      <c r="Q44" s="257"/>
      <c r="R44" s="257"/>
      <c r="S44" s="257"/>
      <c r="T44" s="257"/>
      <c r="U44" s="257"/>
      <c r="V44" s="257"/>
      <c r="W44" s="257"/>
      <c r="X44" s="257"/>
      <c r="Y44" s="257"/>
      <c r="Z44" s="258"/>
      <c r="AA44" s="85"/>
      <c r="AB44" s="27"/>
      <c r="AC44" s="85"/>
      <c r="AD44" s="27"/>
      <c r="AE44" s="85"/>
      <c r="AF44" s="27"/>
      <c r="AH44" s="287"/>
    </row>
    <row r="45" spans="3:34" outlineLevel="1">
      <c r="D45" s="83" t="str">
        <f t="shared" si="1"/>
        <v>HY06 - Windsor Outers</v>
      </c>
      <c r="E45" s="84"/>
      <c r="F45" s="150" t="str">
        <f t="shared" si="2"/>
        <v>Mins</v>
      </c>
      <c r="G45" s="257"/>
      <c r="H45" s="257"/>
      <c r="I45" s="257"/>
      <c r="J45" s="257"/>
      <c r="K45" s="257"/>
      <c r="L45" s="257"/>
      <c r="M45" s="257"/>
      <c r="N45" s="257"/>
      <c r="O45" s="257"/>
      <c r="P45" s="257"/>
      <c r="Q45" s="257"/>
      <c r="R45" s="257"/>
      <c r="S45" s="257"/>
      <c r="T45" s="257"/>
      <c r="U45" s="257"/>
      <c r="V45" s="257"/>
      <c r="W45" s="257"/>
      <c r="X45" s="257"/>
      <c r="Y45" s="257"/>
      <c r="Z45" s="258"/>
      <c r="AA45" s="85"/>
      <c r="AB45" s="27"/>
      <c r="AC45" s="85"/>
      <c r="AD45" s="27"/>
      <c r="AE45" s="85"/>
      <c r="AF45" s="27"/>
      <c r="AH45" s="287"/>
    </row>
    <row r="46" spans="3:34" outlineLevel="1">
      <c r="D46" s="83" t="str">
        <f t="shared" si="1"/>
        <v>HY07 - Waterloo - Portsmouth</v>
      </c>
      <c r="E46" s="84"/>
      <c r="F46" s="150" t="str">
        <f t="shared" si="2"/>
        <v>Mins</v>
      </c>
      <c r="G46" s="257"/>
      <c r="H46" s="257"/>
      <c r="I46" s="257"/>
      <c r="J46" s="257"/>
      <c r="K46" s="257"/>
      <c r="L46" s="257"/>
      <c r="M46" s="257"/>
      <c r="N46" s="257"/>
      <c r="O46" s="257"/>
      <c r="P46" s="257"/>
      <c r="Q46" s="257"/>
      <c r="R46" s="257"/>
      <c r="S46" s="257"/>
      <c r="T46" s="257"/>
      <c r="U46" s="257"/>
      <c r="V46" s="257"/>
      <c r="W46" s="257"/>
      <c r="X46" s="257"/>
      <c r="Y46" s="257"/>
      <c r="Z46" s="258"/>
      <c r="AA46" s="85"/>
      <c r="AB46" s="27"/>
      <c r="AC46" s="85"/>
      <c r="AD46" s="27"/>
      <c r="AE46" s="85"/>
      <c r="AF46" s="27"/>
      <c r="AH46" s="287"/>
    </row>
    <row r="47" spans="3:34" outlineLevel="1">
      <c r="D47" s="83" t="str">
        <f t="shared" si="1"/>
        <v>HY08 - Waterloo - Weymouth</v>
      </c>
      <c r="E47" s="84"/>
      <c r="F47" s="150" t="str">
        <f t="shared" si="2"/>
        <v>Mins</v>
      </c>
      <c r="G47" s="257"/>
      <c r="H47" s="257"/>
      <c r="I47" s="257"/>
      <c r="J47" s="257"/>
      <c r="K47" s="257"/>
      <c r="L47" s="257"/>
      <c r="M47" s="257"/>
      <c r="N47" s="257"/>
      <c r="O47" s="257"/>
      <c r="P47" s="257"/>
      <c r="Q47" s="257"/>
      <c r="R47" s="257"/>
      <c r="S47" s="257"/>
      <c r="T47" s="257"/>
      <c r="U47" s="257"/>
      <c r="V47" s="257"/>
      <c r="W47" s="257"/>
      <c r="X47" s="257"/>
      <c r="Y47" s="257"/>
      <c r="Z47" s="258"/>
      <c r="AA47" s="85"/>
      <c r="AB47" s="27"/>
      <c r="AC47" s="85"/>
      <c r="AD47" s="27"/>
      <c r="AE47" s="85"/>
      <c r="AF47" s="27"/>
      <c r="AH47" s="287"/>
    </row>
    <row r="48" spans="3:34" outlineLevel="1">
      <c r="D48" s="83" t="str">
        <f t="shared" si="1"/>
        <v>[Schedule 8 Performance Service Groups Line 9]</v>
      </c>
      <c r="E48" s="84"/>
      <c r="F48" s="150" t="str">
        <f t="shared" si="2"/>
        <v>Mins</v>
      </c>
      <c r="G48" s="257"/>
      <c r="H48" s="257"/>
      <c r="I48" s="257"/>
      <c r="J48" s="257"/>
      <c r="K48" s="257"/>
      <c r="L48" s="257"/>
      <c r="M48" s="257"/>
      <c r="N48" s="257"/>
      <c r="O48" s="257"/>
      <c r="P48" s="257"/>
      <c r="Q48" s="257"/>
      <c r="R48" s="257"/>
      <c r="S48" s="257"/>
      <c r="T48" s="257"/>
      <c r="U48" s="257"/>
      <c r="V48" s="257"/>
      <c r="W48" s="257"/>
      <c r="X48" s="257"/>
      <c r="Y48" s="257"/>
      <c r="Z48" s="258"/>
      <c r="AA48" s="85"/>
      <c r="AB48" s="27"/>
      <c r="AC48" s="85"/>
      <c r="AD48" s="27"/>
      <c r="AE48" s="85"/>
      <c r="AF48" s="27"/>
      <c r="AH48" s="305"/>
    </row>
    <row r="49" spans="3:34" outlineLevel="1">
      <c r="D49" s="83" t="str">
        <f t="shared" si="1"/>
        <v>[Schedule 8 Performance Service Groups Line 10]</v>
      </c>
      <c r="E49" s="84"/>
      <c r="F49" s="150" t="str">
        <f t="shared" si="2"/>
        <v>Mins</v>
      </c>
      <c r="G49" s="257"/>
      <c r="H49" s="257"/>
      <c r="I49" s="257"/>
      <c r="J49" s="257"/>
      <c r="K49" s="257"/>
      <c r="L49" s="257"/>
      <c r="M49" s="257"/>
      <c r="N49" s="257"/>
      <c r="O49" s="257"/>
      <c r="P49" s="257"/>
      <c r="Q49" s="257"/>
      <c r="R49" s="257"/>
      <c r="S49" s="257"/>
      <c r="T49" s="257"/>
      <c r="U49" s="257"/>
      <c r="V49" s="257"/>
      <c r="W49" s="257"/>
      <c r="X49" s="257"/>
      <c r="Y49" s="257"/>
      <c r="Z49" s="258"/>
      <c r="AA49" s="85"/>
      <c r="AB49" s="27"/>
      <c r="AC49" s="85"/>
      <c r="AD49" s="27"/>
      <c r="AE49" s="85"/>
      <c r="AF49" s="27"/>
      <c r="AH49" s="305"/>
    </row>
    <row r="50" spans="3:34" outlineLevel="1">
      <c r="D50" s="83" t="str">
        <f t="shared" si="1"/>
        <v>[Schedule 8 Performance Service Groups Line 11]</v>
      </c>
      <c r="E50" s="84"/>
      <c r="F50" s="150" t="str">
        <f t="shared" si="2"/>
        <v>Mins</v>
      </c>
      <c r="G50" s="257"/>
      <c r="H50" s="257"/>
      <c r="I50" s="257"/>
      <c r="J50" s="257"/>
      <c r="K50" s="257"/>
      <c r="L50" s="257"/>
      <c r="M50" s="257"/>
      <c r="N50" s="257"/>
      <c r="O50" s="257"/>
      <c r="P50" s="257"/>
      <c r="Q50" s="257"/>
      <c r="R50" s="257"/>
      <c r="S50" s="257"/>
      <c r="T50" s="257"/>
      <c r="U50" s="257"/>
      <c r="V50" s="257"/>
      <c r="W50" s="257"/>
      <c r="X50" s="257"/>
      <c r="Y50" s="257"/>
      <c r="Z50" s="258"/>
      <c r="AA50" s="85"/>
      <c r="AB50" s="27"/>
      <c r="AC50" s="85"/>
      <c r="AD50" s="27"/>
      <c r="AE50" s="85"/>
      <c r="AF50" s="27"/>
      <c r="AH50" s="305"/>
    </row>
    <row r="51" spans="3:34" outlineLevel="1">
      <c r="D51" s="83" t="str">
        <f t="shared" si="1"/>
        <v>[Schedule 8 Performance Service Groups Line 12]</v>
      </c>
      <c r="E51" s="84"/>
      <c r="F51" s="150" t="str">
        <f t="shared" si="2"/>
        <v>Mins</v>
      </c>
      <c r="G51" s="257"/>
      <c r="H51" s="257"/>
      <c r="I51" s="257"/>
      <c r="J51" s="257"/>
      <c r="K51" s="257"/>
      <c r="L51" s="257"/>
      <c r="M51" s="257"/>
      <c r="N51" s="257"/>
      <c r="O51" s="257"/>
      <c r="P51" s="257"/>
      <c r="Q51" s="257"/>
      <c r="R51" s="257"/>
      <c r="S51" s="257"/>
      <c r="T51" s="257"/>
      <c r="U51" s="257"/>
      <c r="V51" s="257"/>
      <c r="W51" s="257"/>
      <c r="X51" s="257"/>
      <c r="Y51" s="257"/>
      <c r="Z51" s="258"/>
      <c r="AA51" s="85"/>
      <c r="AB51" s="27"/>
      <c r="AC51" s="85"/>
      <c r="AD51" s="27"/>
      <c r="AE51" s="85"/>
      <c r="AF51" s="27"/>
      <c r="AH51" s="283"/>
    </row>
    <row r="52" spans="3:34" outlineLevel="1">
      <c r="D52" s="83" t="str">
        <f t="shared" si="1"/>
        <v>[Schedule 8 Performance Service Groups Line 13]</v>
      </c>
      <c r="E52" s="84"/>
      <c r="F52" s="150" t="str">
        <f t="shared" si="2"/>
        <v>Mins</v>
      </c>
      <c r="G52" s="257"/>
      <c r="H52" s="257"/>
      <c r="I52" s="257"/>
      <c r="J52" s="257"/>
      <c r="K52" s="257"/>
      <c r="L52" s="257"/>
      <c r="M52" s="257"/>
      <c r="N52" s="257"/>
      <c r="O52" s="257"/>
      <c r="P52" s="257"/>
      <c r="Q52" s="257"/>
      <c r="R52" s="257"/>
      <c r="S52" s="257"/>
      <c r="T52" s="257"/>
      <c r="U52" s="257"/>
      <c r="V52" s="257"/>
      <c r="W52" s="257"/>
      <c r="X52" s="257"/>
      <c r="Y52" s="257"/>
      <c r="Z52" s="258"/>
      <c r="AA52" s="85"/>
      <c r="AB52" s="27"/>
      <c r="AC52" s="85"/>
      <c r="AD52" s="27"/>
      <c r="AE52" s="85"/>
      <c r="AF52" s="27"/>
      <c r="AH52" s="283"/>
    </row>
    <row r="53" spans="3:34" outlineLevel="1">
      <c r="D53" s="83" t="str">
        <f t="shared" si="1"/>
        <v>[Schedule 8 Performance Service Groups Line 14]</v>
      </c>
      <c r="E53" s="84"/>
      <c r="F53" s="150" t="str">
        <f t="shared" si="2"/>
        <v>Mins</v>
      </c>
      <c r="G53" s="257"/>
      <c r="H53" s="257"/>
      <c r="I53" s="257"/>
      <c r="J53" s="257"/>
      <c r="K53" s="257"/>
      <c r="L53" s="257"/>
      <c r="M53" s="257"/>
      <c r="N53" s="257"/>
      <c r="O53" s="257"/>
      <c r="P53" s="257"/>
      <c r="Q53" s="257"/>
      <c r="R53" s="257"/>
      <c r="S53" s="257"/>
      <c r="T53" s="257"/>
      <c r="U53" s="257"/>
      <c r="V53" s="257"/>
      <c r="W53" s="257"/>
      <c r="X53" s="257"/>
      <c r="Y53" s="257"/>
      <c r="Z53" s="258"/>
      <c r="AA53" s="85"/>
      <c r="AB53" s="27"/>
      <c r="AC53" s="85"/>
      <c r="AD53" s="27"/>
      <c r="AE53" s="85"/>
      <c r="AF53" s="27"/>
      <c r="AH53" s="283"/>
    </row>
    <row r="54" spans="3:34" outlineLevel="1">
      <c r="D54" s="83" t="str">
        <f t="shared" si="1"/>
        <v>[Schedule 8 Performance Service Groups Line 15]</v>
      </c>
      <c r="E54" s="84"/>
      <c r="F54" s="150" t="str">
        <f t="shared" si="2"/>
        <v>Mins</v>
      </c>
      <c r="G54" s="257"/>
      <c r="H54" s="257"/>
      <c r="I54" s="257"/>
      <c r="J54" s="257"/>
      <c r="K54" s="257"/>
      <c r="L54" s="257"/>
      <c r="M54" s="257"/>
      <c r="N54" s="257"/>
      <c r="O54" s="257"/>
      <c r="P54" s="257"/>
      <c r="Q54" s="257"/>
      <c r="R54" s="257"/>
      <c r="S54" s="257"/>
      <c r="T54" s="257"/>
      <c r="U54" s="257"/>
      <c r="V54" s="257"/>
      <c r="W54" s="257"/>
      <c r="X54" s="257"/>
      <c r="Y54" s="257"/>
      <c r="Z54" s="258"/>
      <c r="AA54" s="85"/>
      <c r="AB54" s="27"/>
      <c r="AC54" s="85"/>
      <c r="AD54" s="27"/>
      <c r="AE54" s="85"/>
      <c r="AF54" s="27"/>
      <c r="AH54" s="283"/>
    </row>
    <row r="55" spans="3:34" outlineLevel="1">
      <c r="D55" s="83" t="str">
        <f t="shared" si="1"/>
        <v>[Schedule 8 Performance Service Groups Line 16]</v>
      </c>
      <c r="E55" s="84"/>
      <c r="F55" s="150" t="str">
        <f t="shared" si="2"/>
        <v>Mins</v>
      </c>
      <c r="G55" s="257"/>
      <c r="H55" s="257"/>
      <c r="I55" s="257"/>
      <c r="J55" s="257"/>
      <c r="K55" s="257"/>
      <c r="L55" s="257"/>
      <c r="M55" s="257"/>
      <c r="N55" s="257"/>
      <c r="O55" s="257"/>
      <c r="P55" s="257"/>
      <c r="Q55" s="257"/>
      <c r="R55" s="257"/>
      <c r="S55" s="257"/>
      <c r="T55" s="257"/>
      <c r="U55" s="257"/>
      <c r="V55" s="257"/>
      <c r="W55" s="257"/>
      <c r="X55" s="257"/>
      <c r="Y55" s="257"/>
      <c r="Z55" s="258"/>
      <c r="AA55" s="85"/>
      <c r="AB55" s="27"/>
      <c r="AC55" s="85"/>
      <c r="AD55" s="27"/>
      <c r="AE55" s="85"/>
      <c r="AF55" s="27"/>
      <c r="AH55" s="283"/>
    </row>
    <row r="56" spans="3:34" outlineLevel="1">
      <c r="D56" s="83" t="str">
        <f t="shared" si="1"/>
        <v>[Schedule 8 Performance Service Groups Line 17]</v>
      </c>
      <c r="E56" s="84"/>
      <c r="F56" s="150" t="str">
        <f t="shared" si="2"/>
        <v>Mins</v>
      </c>
      <c r="G56" s="257"/>
      <c r="H56" s="257"/>
      <c r="I56" s="257"/>
      <c r="J56" s="257"/>
      <c r="K56" s="257"/>
      <c r="L56" s="257"/>
      <c r="M56" s="257"/>
      <c r="N56" s="257"/>
      <c r="O56" s="257"/>
      <c r="P56" s="257"/>
      <c r="Q56" s="257"/>
      <c r="R56" s="257"/>
      <c r="S56" s="257"/>
      <c r="T56" s="257"/>
      <c r="U56" s="257"/>
      <c r="V56" s="257"/>
      <c r="W56" s="257"/>
      <c r="X56" s="257"/>
      <c r="Y56" s="257"/>
      <c r="Z56" s="258"/>
      <c r="AA56" s="85"/>
      <c r="AB56" s="27"/>
      <c r="AC56" s="85"/>
      <c r="AD56" s="27"/>
      <c r="AE56" s="85"/>
      <c r="AF56" s="27"/>
      <c r="AH56" s="283"/>
    </row>
    <row r="57" spans="3:34" outlineLevel="1">
      <c r="D57" s="83" t="str">
        <f t="shared" si="1"/>
        <v>[Schedule 8 Performance Service Groups Line 18]</v>
      </c>
      <c r="E57" s="84"/>
      <c r="F57" s="150" t="str">
        <f t="shared" si="2"/>
        <v>Mins</v>
      </c>
      <c r="G57" s="257"/>
      <c r="H57" s="257"/>
      <c r="I57" s="257"/>
      <c r="J57" s="257"/>
      <c r="K57" s="257"/>
      <c r="L57" s="257"/>
      <c r="M57" s="257"/>
      <c r="N57" s="257"/>
      <c r="O57" s="257"/>
      <c r="P57" s="257"/>
      <c r="Q57" s="257"/>
      <c r="R57" s="257"/>
      <c r="S57" s="257"/>
      <c r="T57" s="257"/>
      <c r="U57" s="257"/>
      <c r="V57" s="257"/>
      <c r="W57" s="257"/>
      <c r="X57" s="257"/>
      <c r="Y57" s="257"/>
      <c r="Z57" s="258"/>
      <c r="AA57" s="85"/>
      <c r="AB57" s="27"/>
      <c r="AC57" s="85"/>
      <c r="AD57" s="27"/>
      <c r="AE57" s="85"/>
      <c r="AF57" s="27"/>
      <c r="AH57" s="283"/>
    </row>
    <row r="58" spans="3:34" outlineLevel="1">
      <c r="D58" s="83" t="str">
        <f t="shared" si="1"/>
        <v>[Schedule 8 Performance Service Groups Line 19]</v>
      </c>
      <c r="E58" s="84"/>
      <c r="F58" s="150" t="str">
        <f t="shared" si="2"/>
        <v>Mins</v>
      </c>
      <c r="G58" s="257"/>
      <c r="H58" s="257"/>
      <c r="I58" s="257"/>
      <c r="J58" s="257"/>
      <c r="K58" s="257"/>
      <c r="L58" s="257"/>
      <c r="M58" s="257"/>
      <c r="N58" s="257"/>
      <c r="O58" s="257"/>
      <c r="P58" s="257"/>
      <c r="Q58" s="257"/>
      <c r="R58" s="257"/>
      <c r="S58" s="257"/>
      <c r="T58" s="257"/>
      <c r="U58" s="257"/>
      <c r="V58" s="257"/>
      <c r="W58" s="257"/>
      <c r="X58" s="257"/>
      <c r="Y58" s="257"/>
      <c r="Z58" s="258"/>
      <c r="AA58" s="85"/>
      <c r="AB58" s="27"/>
      <c r="AC58" s="85"/>
      <c r="AD58" s="27"/>
      <c r="AE58" s="85"/>
      <c r="AF58" s="27"/>
      <c r="AH58" s="283"/>
    </row>
    <row r="59" spans="3:34" outlineLevel="1">
      <c r="D59" s="108" t="str">
        <f t="shared" si="1"/>
        <v>[Schedule 8 Performance Service Groups Line 20]</v>
      </c>
      <c r="E59" s="110"/>
      <c r="F59" s="164" t="str">
        <f t="shared" si="2"/>
        <v>Mins</v>
      </c>
      <c r="G59" s="260"/>
      <c r="H59" s="260"/>
      <c r="I59" s="260"/>
      <c r="J59" s="260"/>
      <c r="K59" s="260"/>
      <c r="L59" s="260"/>
      <c r="M59" s="260"/>
      <c r="N59" s="260"/>
      <c r="O59" s="260"/>
      <c r="P59" s="260"/>
      <c r="Q59" s="260"/>
      <c r="R59" s="260"/>
      <c r="S59" s="260"/>
      <c r="T59" s="260"/>
      <c r="U59" s="260"/>
      <c r="V59" s="260"/>
      <c r="W59" s="260"/>
      <c r="X59" s="260"/>
      <c r="Y59" s="260"/>
      <c r="Z59" s="261"/>
      <c r="AA59" s="85"/>
      <c r="AB59" s="29"/>
      <c r="AC59" s="85"/>
      <c r="AD59" s="29"/>
      <c r="AE59" s="85"/>
      <c r="AF59" s="29"/>
      <c r="AH59" s="284"/>
    </row>
    <row r="60" spans="3:34" outlineLevel="1">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row>
    <row r="61" spans="3:34" outlineLevel="1">
      <c r="C61" s="250" t="str">
        <f>B$15&amp;": TOC Off Peak"</f>
        <v>Average Minutes Lateness: TOC Off Peak</v>
      </c>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row>
    <row r="62" spans="3:34" outlineLevel="1">
      <c r="D62" s="235" t="str">
        <f t="shared" ref="D62:D81" si="3">D18</f>
        <v>HY01 - Main Suburban</v>
      </c>
      <c r="E62" s="251"/>
      <c r="F62" s="269" t="str">
        <f t="shared" ref="F62:F81" si="4">F40</f>
        <v>Mins</v>
      </c>
      <c r="G62" s="253"/>
      <c r="H62" s="253"/>
      <c r="I62" s="253"/>
      <c r="J62" s="253"/>
      <c r="K62" s="253"/>
      <c r="L62" s="253"/>
      <c r="M62" s="253"/>
      <c r="N62" s="253"/>
      <c r="O62" s="253"/>
      <c r="P62" s="253"/>
      <c r="Q62" s="253"/>
      <c r="R62" s="253"/>
      <c r="S62" s="253"/>
      <c r="T62" s="253"/>
      <c r="U62" s="253"/>
      <c r="V62" s="253"/>
      <c r="W62" s="253"/>
      <c r="X62" s="253"/>
      <c r="Y62" s="253"/>
      <c r="Z62" s="254"/>
      <c r="AA62" s="85"/>
      <c r="AB62" s="255"/>
      <c r="AC62" s="85"/>
      <c r="AD62" s="255"/>
      <c r="AE62" s="85"/>
      <c r="AF62" s="255"/>
      <c r="AH62" s="286"/>
    </row>
    <row r="63" spans="3:34" outlineLevel="1">
      <c r="D63" s="83" t="str">
        <f t="shared" si="3"/>
        <v>HY02 - Ports-Soton-Poole/Weymouth</v>
      </c>
      <c r="E63" s="84"/>
      <c r="F63" s="150" t="str">
        <f t="shared" si="4"/>
        <v>Mins</v>
      </c>
      <c r="G63" s="257"/>
      <c r="H63" s="257"/>
      <c r="I63" s="257"/>
      <c r="J63" s="257"/>
      <c r="K63" s="257"/>
      <c r="L63" s="257"/>
      <c r="M63" s="257"/>
      <c r="N63" s="257"/>
      <c r="O63" s="257"/>
      <c r="P63" s="257"/>
      <c r="Q63" s="257"/>
      <c r="R63" s="257"/>
      <c r="S63" s="257"/>
      <c r="T63" s="257"/>
      <c r="U63" s="257"/>
      <c r="V63" s="257"/>
      <c r="W63" s="257"/>
      <c r="X63" s="257"/>
      <c r="Y63" s="257"/>
      <c r="Z63" s="258"/>
      <c r="AA63" s="85"/>
      <c r="AB63" s="27"/>
      <c r="AC63" s="85"/>
      <c r="AD63" s="27"/>
      <c r="AE63" s="85"/>
      <c r="AF63" s="27"/>
      <c r="AH63" s="287"/>
    </row>
    <row r="64" spans="3:34" outlineLevel="1">
      <c r="D64" s="83" t="str">
        <f t="shared" si="3"/>
        <v>HY03 - Waterloo - West of England</v>
      </c>
      <c r="E64" s="84"/>
      <c r="F64" s="150" t="str">
        <f t="shared" si="4"/>
        <v>Mins</v>
      </c>
      <c r="G64" s="257"/>
      <c r="H64" s="257"/>
      <c r="I64" s="257"/>
      <c r="J64" s="257"/>
      <c r="K64" s="257"/>
      <c r="L64" s="257"/>
      <c r="M64" s="257"/>
      <c r="N64" s="257"/>
      <c r="O64" s="257"/>
      <c r="P64" s="257"/>
      <c r="Q64" s="257"/>
      <c r="R64" s="257"/>
      <c r="S64" s="257"/>
      <c r="T64" s="257"/>
      <c r="U64" s="257"/>
      <c r="V64" s="257"/>
      <c r="W64" s="257"/>
      <c r="X64" s="257"/>
      <c r="Y64" s="257"/>
      <c r="Z64" s="258"/>
      <c r="AA64" s="85"/>
      <c r="AB64" s="27"/>
      <c r="AC64" s="85"/>
      <c r="AD64" s="27"/>
      <c r="AE64" s="85"/>
      <c r="AF64" s="27"/>
      <c r="AH64" s="287"/>
    </row>
    <row r="65" spans="4:34" outlineLevel="1">
      <c r="D65" s="83" t="str">
        <f t="shared" si="3"/>
        <v>HY04 - Waterloo - Farnham/Alton</v>
      </c>
      <c r="E65" s="84"/>
      <c r="F65" s="150" t="str">
        <f t="shared" si="4"/>
        <v>Mins</v>
      </c>
      <c r="G65" s="257"/>
      <c r="H65" s="257"/>
      <c r="I65" s="257"/>
      <c r="J65" s="257"/>
      <c r="K65" s="257"/>
      <c r="L65" s="257"/>
      <c r="M65" s="257"/>
      <c r="N65" s="257"/>
      <c r="O65" s="257"/>
      <c r="P65" s="257"/>
      <c r="Q65" s="257"/>
      <c r="R65" s="257"/>
      <c r="S65" s="257"/>
      <c r="T65" s="257"/>
      <c r="U65" s="257"/>
      <c r="V65" s="257"/>
      <c r="W65" s="257"/>
      <c r="X65" s="257"/>
      <c r="Y65" s="257"/>
      <c r="Z65" s="258"/>
      <c r="AA65" s="85"/>
      <c r="AB65" s="27"/>
      <c r="AC65" s="85"/>
      <c r="AD65" s="27"/>
      <c r="AE65" s="85"/>
      <c r="AF65" s="27"/>
      <c r="AH65" s="287"/>
    </row>
    <row r="66" spans="4:34" outlineLevel="1">
      <c r="D66" s="83" t="str">
        <f t="shared" si="3"/>
        <v>HY05 - Windsor Inners</v>
      </c>
      <c r="E66" s="84"/>
      <c r="F66" s="150" t="str">
        <f t="shared" si="4"/>
        <v>Mins</v>
      </c>
      <c r="G66" s="257"/>
      <c r="H66" s="257"/>
      <c r="I66" s="257"/>
      <c r="J66" s="257"/>
      <c r="K66" s="257"/>
      <c r="L66" s="257"/>
      <c r="M66" s="257"/>
      <c r="N66" s="257"/>
      <c r="O66" s="257"/>
      <c r="P66" s="257"/>
      <c r="Q66" s="257"/>
      <c r="R66" s="257"/>
      <c r="S66" s="257"/>
      <c r="T66" s="257"/>
      <c r="U66" s="257"/>
      <c r="V66" s="257"/>
      <c r="W66" s="257"/>
      <c r="X66" s="257"/>
      <c r="Y66" s="257"/>
      <c r="Z66" s="258"/>
      <c r="AA66" s="85"/>
      <c r="AB66" s="27"/>
      <c r="AC66" s="85"/>
      <c r="AD66" s="27"/>
      <c r="AE66" s="85"/>
      <c r="AF66" s="27"/>
      <c r="AH66" s="287"/>
    </row>
    <row r="67" spans="4:34" outlineLevel="1">
      <c r="D67" s="83" t="str">
        <f t="shared" si="3"/>
        <v>HY06 - Windsor Outers</v>
      </c>
      <c r="E67" s="84"/>
      <c r="F67" s="150" t="str">
        <f t="shared" si="4"/>
        <v>Mins</v>
      </c>
      <c r="G67" s="257"/>
      <c r="H67" s="257"/>
      <c r="I67" s="257"/>
      <c r="J67" s="257"/>
      <c r="K67" s="257"/>
      <c r="L67" s="257"/>
      <c r="M67" s="257"/>
      <c r="N67" s="257"/>
      <c r="O67" s="257"/>
      <c r="P67" s="257"/>
      <c r="Q67" s="257"/>
      <c r="R67" s="257"/>
      <c r="S67" s="257"/>
      <c r="T67" s="257"/>
      <c r="U67" s="257"/>
      <c r="V67" s="257"/>
      <c r="W67" s="257"/>
      <c r="X67" s="257"/>
      <c r="Y67" s="257"/>
      <c r="Z67" s="258"/>
      <c r="AA67" s="85"/>
      <c r="AB67" s="27"/>
      <c r="AC67" s="85"/>
      <c r="AD67" s="27"/>
      <c r="AE67" s="85"/>
      <c r="AF67" s="27"/>
      <c r="AH67" s="287"/>
    </row>
    <row r="68" spans="4:34" outlineLevel="1">
      <c r="D68" s="83" t="str">
        <f t="shared" si="3"/>
        <v>HY07 - Waterloo - Portsmouth</v>
      </c>
      <c r="E68" s="84"/>
      <c r="F68" s="150" t="str">
        <f t="shared" si="4"/>
        <v>Mins</v>
      </c>
      <c r="G68" s="257"/>
      <c r="H68" s="257"/>
      <c r="I68" s="257"/>
      <c r="J68" s="257"/>
      <c r="K68" s="257"/>
      <c r="L68" s="257"/>
      <c r="M68" s="257"/>
      <c r="N68" s="257"/>
      <c r="O68" s="257"/>
      <c r="P68" s="257"/>
      <c r="Q68" s="257"/>
      <c r="R68" s="257"/>
      <c r="S68" s="257"/>
      <c r="T68" s="257"/>
      <c r="U68" s="257"/>
      <c r="V68" s="257"/>
      <c r="W68" s="257"/>
      <c r="X68" s="257"/>
      <c r="Y68" s="257"/>
      <c r="Z68" s="258"/>
      <c r="AA68" s="85"/>
      <c r="AB68" s="27"/>
      <c r="AC68" s="85"/>
      <c r="AD68" s="27"/>
      <c r="AE68" s="85"/>
      <c r="AF68" s="27"/>
      <c r="AH68" s="287"/>
    </row>
    <row r="69" spans="4:34" outlineLevel="1">
      <c r="D69" s="83" t="str">
        <f t="shared" si="3"/>
        <v>HY08 - Waterloo - Weymouth</v>
      </c>
      <c r="E69" s="84"/>
      <c r="F69" s="150" t="str">
        <f t="shared" si="4"/>
        <v>Mins</v>
      </c>
      <c r="G69" s="257"/>
      <c r="H69" s="257"/>
      <c r="I69" s="257"/>
      <c r="J69" s="257"/>
      <c r="K69" s="257"/>
      <c r="L69" s="257"/>
      <c r="M69" s="257"/>
      <c r="N69" s="257"/>
      <c r="O69" s="257"/>
      <c r="P69" s="257"/>
      <c r="Q69" s="257"/>
      <c r="R69" s="257"/>
      <c r="S69" s="257"/>
      <c r="T69" s="257"/>
      <c r="U69" s="257"/>
      <c r="V69" s="257"/>
      <c r="W69" s="257"/>
      <c r="X69" s="257"/>
      <c r="Y69" s="257"/>
      <c r="Z69" s="258"/>
      <c r="AA69" s="85"/>
      <c r="AB69" s="27"/>
      <c r="AC69" s="85"/>
      <c r="AD69" s="27"/>
      <c r="AE69" s="85"/>
      <c r="AF69" s="27"/>
      <c r="AH69" s="287"/>
    </row>
    <row r="70" spans="4:34" outlineLevel="1">
      <c r="D70" s="83" t="str">
        <f t="shared" si="3"/>
        <v>[Schedule 8 Performance Service Groups Line 9]</v>
      </c>
      <c r="E70" s="84"/>
      <c r="F70" s="150" t="str">
        <f t="shared" si="4"/>
        <v>Mins</v>
      </c>
      <c r="G70" s="257"/>
      <c r="H70" s="257"/>
      <c r="I70" s="257"/>
      <c r="J70" s="257"/>
      <c r="K70" s="257"/>
      <c r="L70" s="257"/>
      <c r="M70" s="257"/>
      <c r="N70" s="257"/>
      <c r="O70" s="257"/>
      <c r="P70" s="257"/>
      <c r="Q70" s="257"/>
      <c r="R70" s="257"/>
      <c r="S70" s="257"/>
      <c r="T70" s="257"/>
      <c r="U70" s="257"/>
      <c r="V70" s="257"/>
      <c r="W70" s="257"/>
      <c r="X70" s="257"/>
      <c r="Y70" s="257"/>
      <c r="Z70" s="258"/>
      <c r="AA70" s="85"/>
      <c r="AB70" s="27"/>
      <c r="AC70" s="85"/>
      <c r="AD70" s="27"/>
      <c r="AE70" s="85"/>
      <c r="AF70" s="27"/>
      <c r="AH70" s="305"/>
    </row>
    <row r="71" spans="4:34" outlineLevel="1">
      <c r="D71" s="83" t="str">
        <f t="shared" si="3"/>
        <v>[Schedule 8 Performance Service Groups Line 10]</v>
      </c>
      <c r="E71" s="84"/>
      <c r="F71" s="150" t="str">
        <f t="shared" si="4"/>
        <v>Mins</v>
      </c>
      <c r="G71" s="257"/>
      <c r="H71" s="257"/>
      <c r="I71" s="257"/>
      <c r="J71" s="257"/>
      <c r="K71" s="257"/>
      <c r="L71" s="257"/>
      <c r="M71" s="257"/>
      <c r="N71" s="257"/>
      <c r="O71" s="257"/>
      <c r="P71" s="257"/>
      <c r="Q71" s="257"/>
      <c r="R71" s="257"/>
      <c r="S71" s="257"/>
      <c r="T71" s="257"/>
      <c r="U71" s="257"/>
      <c r="V71" s="257"/>
      <c r="W71" s="257"/>
      <c r="X71" s="257"/>
      <c r="Y71" s="257"/>
      <c r="Z71" s="258"/>
      <c r="AA71" s="85"/>
      <c r="AB71" s="27"/>
      <c r="AC71" s="85"/>
      <c r="AD71" s="27"/>
      <c r="AE71" s="85"/>
      <c r="AF71" s="27"/>
      <c r="AH71" s="305"/>
    </row>
    <row r="72" spans="4:34" outlineLevel="1">
      <c r="D72" s="83" t="str">
        <f t="shared" si="3"/>
        <v>[Schedule 8 Performance Service Groups Line 11]</v>
      </c>
      <c r="E72" s="84"/>
      <c r="F72" s="150" t="str">
        <f t="shared" si="4"/>
        <v>Mins</v>
      </c>
      <c r="G72" s="257"/>
      <c r="H72" s="257"/>
      <c r="I72" s="257"/>
      <c r="J72" s="257"/>
      <c r="K72" s="257"/>
      <c r="L72" s="257"/>
      <c r="M72" s="257"/>
      <c r="N72" s="257"/>
      <c r="O72" s="257"/>
      <c r="P72" s="257"/>
      <c r="Q72" s="257"/>
      <c r="R72" s="257"/>
      <c r="S72" s="257"/>
      <c r="T72" s="257"/>
      <c r="U72" s="257"/>
      <c r="V72" s="257"/>
      <c r="W72" s="257"/>
      <c r="X72" s="257"/>
      <c r="Y72" s="257"/>
      <c r="Z72" s="258"/>
      <c r="AA72" s="85"/>
      <c r="AB72" s="27"/>
      <c r="AC72" s="85"/>
      <c r="AD72" s="27"/>
      <c r="AE72" s="85"/>
      <c r="AF72" s="27"/>
      <c r="AH72" s="305"/>
    </row>
    <row r="73" spans="4:34" outlineLevel="1">
      <c r="D73" s="83" t="str">
        <f t="shared" si="3"/>
        <v>[Schedule 8 Performance Service Groups Line 12]</v>
      </c>
      <c r="E73" s="84"/>
      <c r="F73" s="150" t="str">
        <f t="shared" si="4"/>
        <v>Mins</v>
      </c>
      <c r="G73" s="257"/>
      <c r="H73" s="257"/>
      <c r="I73" s="257"/>
      <c r="J73" s="257"/>
      <c r="K73" s="257"/>
      <c r="L73" s="257"/>
      <c r="M73" s="257"/>
      <c r="N73" s="257"/>
      <c r="O73" s="257"/>
      <c r="P73" s="257"/>
      <c r="Q73" s="257"/>
      <c r="R73" s="257"/>
      <c r="S73" s="257"/>
      <c r="T73" s="257"/>
      <c r="U73" s="257"/>
      <c r="V73" s="257"/>
      <c r="W73" s="257"/>
      <c r="X73" s="257"/>
      <c r="Y73" s="257"/>
      <c r="Z73" s="258"/>
      <c r="AA73" s="85"/>
      <c r="AB73" s="27"/>
      <c r="AC73" s="85"/>
      <c r="AD73" s="27"/>
      <c r="AE73" s="85"/>
      <c r="AF73" s="27"/>
      <c r="AH73" s="283"/>
    </row>
    <row r="74" spans="4:34" outlineLevel="1">
      <c r="D74" s="83" t="str">
        <f t="shared" si="3"/>
        <v>[Schedule 8 Performance Service Groups Line 13]</v>
      </c>
      <c r="E74" s="84"/>
      <c r="F74" s="150" t="str">
        <f t="shared" si="4"/>
        <v>Mins</v>
      </c>
      <c r="G74" s="257"/>
      <c r="H74" s="257"/>
      <c r="I74" s="257"/>
      <c r="J74" s="257"/>
      <c r="K74" s="257"/>
      <c r="L74" s="257"/>
      <c r="M74" s="257"/>
      <c r="N74" s="257"/>
      <c r="O74" s="257"/>
      <c r="P74" s="257"/>
      <c r="Q74" s="257"/>
      <c r="R74" s="257"/>
      <c r="S74" s="257"/>
      <c r="T74" s="257"/>
      <c r="U74" s="257"/>
      <c r="V74" s="257"/>
      <c r="W74" s="257"/>
      <c r="X74" s="257"/>
      <c r="Y74" s="257"/>
      <c r="Z74" s="258"/>
      <c r="AA74" s="85"/>
      <c r="AB74" s="27"/>
      <c r="AC74" s="85"/>
      <c r="AD74" s="27"/>
      <c r="AE74" s="85"/>
      <c r="AF74" s="27"/>
      <c r="AH74" s="283"/>
    </row>
    <row r="75" spans="4:34" outlineLevel="1">
      <c r="D75" s="83" t="str">
        <f t="shared" si="3"/>
        <v>[Schedule 8 Performance Service Groups Line 14]</v>
      </c>
      <c r="E75" s="84"/>
      <c r="F75" s="150" t="str">
        <f t="shared" si="4"/>
        <v>Mins</v>
      </c>
      <c r="G75" s="257"/>
      <c r="H75" s="257"/>
      <c r="I75" s="257"/>
      <c r="J75" s="257"/>
      <c r="K75" s="257"/>
      <c r="L75" s="257"/>
      <c r="M75" s="257"/>
      <c r="N75" s="257"/>
      <c r="O75" s="257"/>
      <c r="P75" s="257"/>
      <c r="Q75" s="257"/>
      <c r="R75" s="257"/>
      <c r="S75" s="257"/>
      <c r="T75" s="257"/>
      <c r="U75" s="257"/>
      <c r="V75" s="257"/>
      <c r="W75" s="257"/>
      <c r="X75" s="257"/>
      <c r="Y75" s="257"/>
      <c r="Z75" s="258"/>
      <c r="AA75" s="85"/>
      <c r="AB75" s="27"/>
      <c r="AC75" s="85"/>
      <c r="AD75" s="27"/>
      <c r="AE75" s="85"/>
      <c r="AF75" s="27"/>
      <c r="AH75" s="283"/>
    </row>
    <row r="76" spans="4:34" outlineLevel="1">
      <c r="D76" s="83" t="str">
        <f t="shared" si="3"/>
        <v>[Schedule 8 Performance Service Groups Line 15]</v>
      </c>
      <c r="E76" s="84"/>
      <c r="F76" s="150" t="str">
        <f t="shared" si="4"/>
        <v>Mins</v>
      </c>
      <c r="G76" s="257"/>
      <c r="H76" s="257"/>
      <c r="I76" s="257"/>
      <c r="J76" s="257"/>
      <c r="K76" s="257"/>
      <c r="L76" s="257"/>
      <c r="M76" s="257"/>
      <c r="N76" s="257"/>
      <c r="O76" s="257"/>
      <c r="P76" s="257"/>
      <c r="Q76" s="257"/>
      <c r="R76" s="257"/>
      <c r="S76" s="257"/>
      <c r="T76" s="257"/>
      <c r="U76" s="257"/>
      <c r="V76" s="257"/>
      <c r="W76" s="257"/>
      <c r="X76" s="257"/>
      <c r="Y76" s="257"/>
      <c r="Z76" s="258"/>
      <c r="AA76" s="85"/>
      <c r="AB76" s="27"/>
      <c r="AC76" s="85"/>
      <c r="AD76" s="27"/>
      <c r="AE76" s="85"/>
      <c r="AF76" s="27"/>
      <c r="AH76" s="283"/>
    </row>
    <row r="77" spans="4:34" outlineLevel="1">
      <c r="D77" s="83" t="str">
        <f t="shared" si="3"/>
        <v>[Schedule 8 Performance Service Groups Line 16]</v>
      </c>
      <c r="E77" s="84"/>
      <c r="F77" s="150" t="str">
        <f t="shared" si="4"/>
        <v>Mins</v>
      </c>
      <c r="G77" s="257"/>
      <c r="H77" s="257"/>
      <c r="I77" s="257"/>
      <c r="J77" s="257"/>
      <c r="K77" s="257"/>
      <c r="L77" s="257"/>
      <c r="M77" s="257"/>
      <c r="N77" s="257"/>
      <c r="O77" s="257"/>
      <c r="P77" s="257"/>
      <c r="Q77" s="257"/>
      <c r="R77" s="257"/>
      <c r="S77" s="257"/>
      <c r="T77" s="257"/>
      <c r="U77" s="257"/>
      <c r="V77" s="257"/>
      <c r="W77" s="257"/>
      <c r="X77" s="257"/>
      <c r="Y77" s="257"/>
      <c r="Z77" s="258"/>
      <c r="AA77" s="85"/>
      <c r="AB77" s="27"/>
      <c r="AC77" s="85"/>
      <c r="AD77" s="27"/>
      <c r="AE77" s="85"/>
      <c r="AF77" s="27"/>
      <c r="AH77" s="283"/>
    </row>
    <row r="78" spans="4:34" outlineLevel="1">
      <c r="D78" s="83" t="str">
        <f t="shared" si="3"/>
        <v>[Schedule 8 Performance Service Groups Line 17]</v>
      </c>
      <c r="E78" s="84"/>
      <c r="F78" s="150" t="str">
        <f t="shared" si="4"/>
        <v>Mins</v>
      </c>
      <c r="G78" s="257"/>
      <c r="H78" s="257"/>
      <c r="I78" s="257"/>
      <c r="J78" s="257"/>
      <c r="K78" s="257"/>
      <c r="L78" s="257"/>
      <c r="M78" s="257"/>
      <c r="N78" s="257"/>
      <c r="O78" s="257"/>
      <c r="P78" s="257"/>
      <c r="Q78" s="257"/>
      <c r="R78" s="257"/>
      <c r="S78" s="257"/>
      <c r="T78" s="257"/>
      <c r="U78" s="257"/>
      <c r="V78" s="257"/>
      <c r="W78" s="257"/>
      <c r="X78" s="257"/>
      <c r="Y78" s="257"/>
      <c r="Z78" s="258"/>
      <c r="AA78" s="85"/>
      <c r="AB78" s="27"/>
      <c r="AC78" s="85"/>
      <c r="AD78" s="27"/>
      <c r="AE78" s="85"/>
      <c r="AF78" s="27"/>
      <c r="AH78" s="283"/>
    </row>
    <row r="79" spans="4:34" outlineLevel="1">
      <c r="D79" s="83" t="str">
        <f t="shared" si="3"/>
        <v>[Schedule 8 Performance Service Groups Line 18]</v>
      </c>
      <c r="E79" s="84"/>
      <c r="F79" s="150" t="str">
        <f t="shared" si="4"/>
        <v>Mins</v>
      </c>
      <c r="G79" s="257"/>
      <c r="H79" s="257"/>
      <c r="I79" s="257"/>
      <c r="J79" s="257"/>
      <c r="K79" s="257"/>
      <c r="L79" s="257"/>
      <c r="M79" s="257"/>
      <c r="N79" s="257"/>
      <c r="O79" s="257"/>
      <c r="P79" s="257"/>
      <c r="Q79" s="257"/>
      <c r="R79" s="257"/>
      <c r="S79" s="257"/>
      <c r="T79" s="257"/>
      <c r="U79" s="257"/>
      <c r="V79" s="257"/>
      <c r="W79" s="257"/>
      <c r="X79" s="257"/>
      <c r="Y79" s="257"/>
      <c r="Z79" s="258"/>
      <c r="AA79" s="85"/>
      <c r="AB79" s="27"/>
      <c r="AC79" s="85"/>
      <c r="AD79" s="27"/>
      <c r="AE79" s="85"/>
      <c r="AF79" s="27"/>
      <c r="AH79" s="283"/>
    </row>
    <row r="80" spans="4:34" outlineLevel="1">
      <c r="D80" s="83" t="str">
        <f t="shared" si="3"/>
        <v>[Schedule 8 Performance Service Groups Line 19]</v>
      </c>
      <c r="E80" s="84"/>
      <c r="F80" s="150" t="str">
        <f t="shared" si="4"/>
        <v>Mins</v>
      </c>
      <c r="G80" s="257"/>
      <c r="H80" s="257"/>
      <c r="I80" s="257"/>
      <c r="J80" s="257"/>
      <c r="K80" s="257"/>
      <c r="L80" s="257"/>
      <c r="M80" s="257"/>
      <c r="N80" s="257"/>
      <c r="O80" s="257"/>
      <c r="P80" s="257"/>
      <c r="Q80" s="257"/>
      <c r="R80" s="257"/>
      <c r="S80" s="257"/>
      <c r="T80" s="257"/>
      <c r="U80" s="257"/>
      <c r="V80" s="257"/>
      <c r="W80" s="257"/>
      <c r="X80" s="257"/>
      <c r="Y80" s="257"/>
      <c r="Z80" s="258"/>
      <c r="AA80" s="85"/>
      <c r="AB80" s="27"/>
      <c r="AC80" s="85"/>
      <c r="AD80" s="27"/>
      <c r="AE80" s="85"/>
      <c r="AF80" s="27"/>
      <c r="AH80" s="283"/>
    </row>
    <row r="81" spans="3:34" outlineLevel="1">
      <c r="D81" s="108" t="str">
        <f t="shared" si="3"/>
        <v>[Schedule 8 Performance Service Groups Line 20]</v>
      </c>
      <c r="E81" s="110"/>
      <c r="F81" s="164" t="str">
        <f t="shared" si="4"/>
        <v>Mins</v>
      </c>
      <c r="G81" s="260"/>
      <c r="H81" s="260"/>
      <c r="I81" s="260"/>
      <c r="J81" s="260"/>
      <c r="K81" s="260"/>
      <c r="L81" s="260"/>
      <c r="M81" s="260"/>
      <c r="N81" s="260"/>
      <c r="O81" s="260"/>
      <c r="P81" s="260"/>
      <c r="Q81" s="260"/>
      <c r="R81" s="260"/>
      <c r="S81" s="260"/>
      <c r="T81" s="260"/>
      <c r="U81" s="260"/>
      <c r="V81" s="260"/>
      <c r="W81" s="260"/>
      <c r="X81" s="260"/>
      <c r="Y81" s="260"/>
      <c r="Z81" s="261"/>
      <c r="AA81" s="85"/>
      <c r="AB81" s="29"/>
      <c r="AC81" s="85"/>
      <c r="AD81" s="29"/>
      <c r="AE81" s="85"/>
      <c r="AF81" s="29"/>
      <c r="AH81" s="284"/>
    </row>
    <row r="82" spans="3:34" outlineLevel="1">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3:34" outlineLevel="1">
      <c r="C83" s="250" t="str">
        <f>B$15&amp;": NR Off Peak"</f>
        <v>Average Minutes Lateness: NR Off Peak</v>
      </c>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row>
    <row r="84" spans="3:34" outlineLevel="1">
      <c r="D84" s="235" t="str">
        <f t="shared" ref="D84:D103" si="5">D40</f>
        <v>HY01 - Main Suburban</v>
      </c>
      <c r="E84" s="251"/>
      <c r="F84" s="269" t="str">
        <f t="shared" ref="F84:F103" si="6">F62</f>
        <v>Mins</v>
      </c>
      <c r="G84" s="253"/>
      <c r="H84" s="253"/>
      <c r="I84" s="253"/>
      <c r="J84" s="253"/>
      <c r="K84" s="253"/>
      <c r="L84" s="253"/>
      <c r="M84" s="253"/>
      <c r="N84" s="253"/>
      <c r="O84" s="253"/>
      <c r="P84" s="253"/>
      <c r="Q84" s="253"/>
      <c r="R84" s="253"/>
      <c r="S84" s="253"/>
      <c r="T84" s="253"/>
      <c r="U84" s="253"/>
      <c r="V84" s="253"/>
      <c r="W84" s="253"/>
      <c r="X84" s="253"/>
      <c r="Y84" s="253"/>
      <c r="Z84" s="254"/>
      <c r="AA84" s="85"/>
      <c r="AB84" s="255"/>
      <c r="AC84" s="85"/>
      <c r="AD84" s="255"/>
      <c r="AE84" s="85"/>
      <c r="AF84" s="255"/>
      <c r="AH84" s="286"/>
    </row>
    <row r="85" spans="3:34" outlineLevel="1">
      <c r="D85" s="83" t="str">
        <f t="shared" si="5"/>
        <v>HY02 - Ports-Soton-Poole/Weymouth</v>
      </c>
      <c r="E85" s="84"/>
      <c r="F85" s="150" t="str">
        <f t="shared" si="6"/>
        <v>Mins</v>
      </c>
      <c r="G85" s="257"/>
      <c r="H85" s="257"/>
      <c r="I85" s="257"/>
      <c r="J85" s="257"/>
      <c r="K85" s="257"/>
      <c r="L85" s="257"/>
      <c r="M85" s="257"/>
      <c r="N85" s="257"/>
      <c r="O85" s="257"/>
      <c r="P85" s="257"/>
      <c r="Q85" s="257"/>
      <c r="R85" s="257"/>
      <c r="S85" s="257"/>
      <c r="T85" s="257"/>
      <c r="U85" s="257"/>
      <c r="V85" s="257"/>
      <c r="W85" s="257"/>
      <c r="X85" s="257"/>
      <c r="Y85" s="257"/>
      <c r="Z85" s="258"/>
      <c r="AA85" s="85"/>
      <c r="AB85" s="27"/>
      <c r="AC85" s="85"/>
      <c r="AD85" s="27"/>
      <c r="AE85" s="85"/>
      <c r="AF85" s="27"/>
      <c r="AH85" s="287"/>
    </row>
    <row r="86" spans="3:34" outlineLevel="1">
      <c r="D86" s="83" t="str">
        <f t="shared" si="5"/>
        <v>HY03 - Waterloo - West of England</v>
      </c>
      <c r="E86" s="84"/>
      <c r="F86" s="150" t="str">
        <f t="shared" si="6"/>
        <v>Mins</v>
      </c>
      <c r="G86" s="257"/>
      <c r="H86" s="257"/>
      <c r="I86" s="257"/>
      <c r="J86" s="257"/>
      <c r="K86" s="257"/>
      <c r="L86" s="257"/>
      <c r="M86" s="257"/>
      <c r="N86" s="257"/>
      <c r="O86" s="257"/>
      <c r="P86" s="257"/>
      <c r="Q86" s="257"/>
      <c r="R86" s="257"/>
      <c r="S86" s="257"/>
      <c r="T86" s="257"/>
      <c r="U86" s="257"/>
      <c r="V86" s="257"/>
      <c r="W86" s="257"/>
      <c r="X86" s="257"/>
      <c r="Y86" s="257"/>
      <c r="Z86" s="258"/>
      <c r="AA86" s="85"/>
      <c r="AB86" s="27"/>
      <c r="AC86" s="85"/>
      <c r="AD86" s="27"/>
      <c r="AE86" s="85"/>
      <c r="AF86" s="27"/>
      <c r="AH86" s="287"/>
    </row>
    <row r="87" spans="3:34" outlineLevel="1">
      <c r="D87" s="83" t="str">
        <f t="shared" si="5"/>
        <v>HY04 - Waterloo - Farnham/Alton</v>
      </c>
      <c r="E87" s="84"/>
      <c r="F87" s="150" t="str">
        <f t="shared" si="6"/>
        <v>Mins</v>
      </c>
      <c r="G87" s="257"/>
      <c r="H87" s="257"/>
      <c r="I87" s="257"/>
      <c r="J87" s="257"/>
      <c r="K87" s="257"/>
      <c r="L87" s="257"/>
      <c r="M87" s="257"/>
      <c r="N87" s="257"/>
      <c r="O87" s="257"/>
      <c r="P87" s="257"/>
      <c r="Q87" s="257"/>
      <c r="R87" s="257"/>
      <c r="S87" s="257"/>
      <c r="T87" s="257"/>
      <c r="U87" s="257"/>
      <c r="V87" s="257"/>
      <c r="W87" s="257"/>
      <c r="X87" s="257"/>
      <c r="Y87" s="257"/>
      <c r="Z87" s="258"/>
      <c r="AA87" s="85"/>
      <c r="AB87" s="27"/>
      <c r="AC87" s="85"/>
      <c r="AD87" s="27"/>
      <c r="AE87" s="85"/>
      <c r="AF87" s="27"/>
      <c r="AH87" s="287"/>
    </row>
    <row r="88" spans="3:34" outlineLevel="1">
      <c r="D88" s="83" t="str">
        <f t="shared" si="5"/>
        <v>HY05 - Windsor Inners</v>
      </c>
      <c r="E88" s="84"/>
      <c r="F88" s="150" t="str">
        <f t="shared" si="6"/>
        <v>Mins</v>
      </c>
      <c r="G88" s="257"/>
      <c r="H88" s="257"/>
      <c r="I88" s="257"/>
      <c r="J88" s="257"/>
      <c r="K88" s="257"/>
      <c r="L88" s="257"/>
      <c r="M88" s="257"/>
      <c r="N88" s="257"/>
      <c r="O88" s="257"/>
      <c r="P88" s="257"/>
      <c r="Q88" s="257"/>
      <c r="R88" s="257"/>
      <c r="S88" s="257"/>
      <c r="T88" s="257"/>
      <c r="U88" s="257"/>
      <c r="V88" s="257"/>
      <c r="W88" s="257"/>
      <c r="X88" s="257"/>
      <c r="Y88" s="257"/>
      <c r="Z88" s="258"/>
      <c r="AA88" s="85"/>
      <c r="AB88" s="27"/>
      <c r="AC88" s="85"/>
      <c r="AD88" s="27"/>
      <c r="AE88" s="85"/>
      <c r="AF88" s="27"/>
      <c r="AH88" s="287"/>
    </row>
    <row r="89" spans="3:34" outlineLevel="1">
      <c r="D89" s="83" t="str">
        <f t="shared" si="5"/>
        <v>HY06 - Windsor Outers</v>
      </c>
      <c r="E89" s="84"/>
      <c r="F89" s="150" t="str">
        <f t="shared" si="6"/>
        <v>Mins</v>
      </c>
      <c r="G89" s="257"/>
      <c r="H89" s="257"/>
      <c r="I89" s="257"/>
      <c r="J89" s="257"/>
      <c r="K89" s="257"/>
      <c r="L89" s="257"/>
      <c r="M89" s="257"/>
      <c r="N89" s="257"/>
      <c r="O89" s="257"/>
      <c r="P89" s="257"/>
      <c r="Q89" s="257"/>
      <c r="R89" s="257"/>
      <c r="S89" s="257"/>
      <c r="T89" s="257"/>
      <c r="U89" s="257"/>
      <c r="V89" s="257"/>
      <c r="W89" s="257"/>
      <c r="X89" s="257"/>
      <c r="Y89" s="257"/>
      <c r="Z89" s="258"/>
      <c r="AA89" s="85"/>
      <c r="AB89" s="27"/>
      <c r="AC89" s="85"/>
      <c r="AD89" s="27"/>
      <c r="AE89" s="85"/>
      <c r="AF89" s="27"/>
      <c r="AH89" s="287"/>
    </row>
    <row r="90" spans="3:34" outlineLevel="1">
      <c r="D90" s="83" t="str">
        <f t="shared" si="5"/>
        <v>HY07 - Waterloo - Portsmouth</v>
      </c>
      <c r="E90" s="84"/>
      <c r="F90" s="150" t="str">
        <f t="shared" si="6"/>
        <v>Mins</v>
      </c>
      <c r="G90" s="257"/>
      <c r="H90" s="257"/>
      <c r="I90" s="257"/>
      <c r="J90" s="257"/>
      <c r="K90" s="257"/>
      <c r="L90" s="257"/>
      <c r="M90" s="257"/>
      <c r="N90" s="257"/>
      <c r="O90" s="257"/>
      <c r="P90" s="257"/>
      <c r="Q90" s="257"/>
      <c r="R90" s="257"/>
      <c r="S90" s="257"/>
      <c r="T90" s="257"/>
      <c r="U90" s="257"/>
      <c r="V90" s="257"/>
      <c r="W90" s="257"/>
      <c r="X90" s="257"/>
      <c r="Y90" s="257"/>
      <c r="Z90" s="258"/>
      <c r="AA90" s="85"/>
      <c r="AB90" s="27"/>
      <c r="AC90" s="85"/>
      <c r="AD90" s="27"/>
      <c r="AE90" s="85"/>
      <c r="AF90" s="27"/>
      <c r="AH90" s="287"/>
    </row>
    <row r="91" spans="3:34" outlineLevel="1">
      <c r="D91" s="83" t="str">
        <f t="shared" si="5"/>
        <v>HY08 - Waterloo - Weymouth</v>
      </c>
      <c r="E91" s="84"/>
      <c r="F91" s="150" t="str">
        <f t="shared" si="6"/>
        <v>Mins</v>
      </c>
      <c r="G91" s="257"/>
      <c r="H91" s="257"/>
      <c r="I91" s="257"/>
      <c r="J91" s="257"/>
      <c r="K91" s="257"/>
      <c r="L91" s="257"/>
      <c r="M91" s="257"/>
      <c r="N91" s="257"/>
      <c r="O91" s="257"/>
      <c r="P91" s="257"/>
      <c r="Q91" s="257"/>
      <c r="R91" s="257"/>
      <c r="S91" s="257"/>
      <c r="T91" s="257"/>
      <c r="U91" s="257"/>
      <c r="V91" s="257"/>
      <c r="W91" s="257"/>
      <c r="X91" s="257"/>
      <c r="Y91" s="257"/>
      <c r="Z91" s="258"/>
      <c r="AA91" s="85"/>
      <c r="AB91" s="27"/>
      <c r="AC91" s="85"/>
      <c r="AD91" s="27"/>
      <c r="AE91" s="85"/>
      <c r="AF91" s="27"/>
      <c r="AH91" s="287"/>
    </row>
    <row r="92" spans="3:34" outlineLevel="1">
      <c r="D92" s="83" t="str">
        <f t="shared" si="5"/>
        <v>[Schedule 8 Performance Service Groups Line 9]</v>
      </c>
      <c r="E92" s="84"/>
      <c r="F92" s="150" t="str">
        <f t="shared" si="6"/>
        <v>Mins</v>
      </c>
      <c r="G92" s="257"/>
      <c r="H92" s="257"/>
      <c r="I92" s="257"/>
      <c r="J92" s="257"/>
      <c r="K92" s="257"/>
      <c r="L92" s="257"/>
      <c r="M92" s="257"/>
      <c r="N92" s="257"/>
      <c r="O92" s="257"/>
      <c r="P92" s="257"/>
      <c r="Q92" s="257"/>
      <c r="R92" s="257"/>
      <c r="S92" s="257"/>
      <c r="T92" s="257"/>
      <c r="U92" s="257"/>
      <c r="V92" s="257"/>
      <c r="W92" s="257"/>
      <c r="X92" s="257"/>
      <c r="Y92" s="257"/>
      <c r="Z92" s="258"/>
      <c r="AA92" s="85"/>
      <c r="AB92" s="27"/>
      <c r="AC92" s="85"/>
      <c r="AD92" s="27"/>
      <c r="AE92" s="85"/>
      <c r="AF92" s="27"/>
      <c r="AH92" s="305"/>
    </row>
    <row r="93" spans="3:34" outlineLevel="1">
      <c r="D93" s="83" t="str">
        <f t="shared" si="5"/>
        <v>[Schedule 8 Performance Service Groups Line 10]</v>
      </c>
      <c r="E93" s="84"/>
      <c r="F93" s="150" t="str">
        <f t="shared" si="6"/>
        <v>Mins</v>
      </c>
      <c r="G93" s="257"/>
      <c r="H93" s="257"/>
      <c r="I93" s="257"/>
      <c r="J93" s="257"/>
      <c r="K93" s="257"/>
      <c r="L93" s="257"/>
      <c r="M93" s="257"/>
      <c r="N93" s="257"/>
      <c r="O93" s="257"/>
      <c r="P93" s="257"/>
      <c r="Q93" s="257"/>
      <c r="R93" s="257"/>
      <c r="S93" s="257"/>
      <c r="T93" s="257"/>
      <c r="U93" s="257"/>
      <c r="V93" s="257"/>
      <c r="W93" s="257"/>
      <c r="X93" s="257"/>
      <c r="Y93" s="257"/>
      <c r="Z93" s="258"/>
      <c r="AA93" s="85"/>
      <c r="AB93" s="27"/>
      <c r="AC93" s="85"/>
      <c r="AD93" s="27"/>
      <c r="AE93" s="85"/>
      <c r="AF93" s="27"/>
      <c r="AH93" s="305"/>
    </row>
    <row r="94" spans="3:34" outlineLevel="1">
      <c r="D94" s="83" t="str">
        <f t="shared" si="5"/>
        <v>[Schedule 8 Performance Service Groups Line 11]</v>
      </c>
      <c r="E94" s="84"/>
      <c r="F94" s="150" t="str">
        <f t="shared" si="6"/>
        <v>Mins</v>
      </c>
      <c r="G94" s="257"/>
      <c r="H94" s="257"/>
      <c r="I94" s="257"/>
      <c r="J94" s="257"/>
      <c r="K94" s="257"/>
      <c r="L94" s="257"/>
      <c r="M94" s="257"/>
      <c r="N94" s="257"/>
      <c r="O94" s="257"/>
      <c r="P94" s="257"/>
      <c r="Q94" s="257"/>
      <c r="R94" s="257"/>
      <c r="S94" s="257"/>
      <c r="T94" s="257"/>
      <c r="U94" s="257"/>
      <c r="V94" s="257"/>
      <c r="W94" s="257"/>
      <c r="X94" s="257"/>
      <c r="Y94" s="257"/>
      <c r="Z94" s="258"/>
      <c r="AA94" s="85"/>
      <c r="AB94" s="27"/>
      <c r="AC94" s="85"/>
      <c r="AD94" s="27"/>
      <c r="AE94" s="85"/>
      <c r="AF94" s="27"/>
      <c r="AH94" s="305"/>
    </row>
    <row r="95" spans="3:34" outlineLevel="1">
      <c r="D95" s="83" t="str">
        <f t="shared" si="5"/>
        <v>[Schedule 8 Performance Service Groups Line 12]</v>
      </c>
      <c r="E95" s="84"/>
      <c r="F95" s="150" t="str">
        <f t="shared" si="6"/>
        <v>Mins</v>
      </c>
      <c r="G95" s="257"/>
      <c r="H95" s="257"/>
      <c r="I95" s="257"/>
      <c r="J95" s="257"/>
      <c r="K95" s="257"/>
      <c r="L95" s="257"/>
      <c r="M95" s="257"/>
      <c r="N95" s="257"/>
      <c r="O95" s="257"/>
      <c r="P95" s="257"/>
      <c r="Q95" s="257"/>
      <c r="R95" s="257"/>
      <c r="S95" s="257"/>
      <c r="T95" s="257"/>
      <c r="U95" s="257"/>
      <c r="V95" s="257"/>
      <c r="W95" s="257"/>
      <c r="X95" s="257"/>
      <c r="Y95" s="257"/>
      <c r="Z95" s="258"/>
      <c r="AA95" s="85"/>
      <c r="AB95" s="27"/>
      <c r="AC95" s="85"/>
      <c r="AD95" s="27"/>
      <c r="AE95" s="85"/>
      <c r="AF95" s="27"/>
      <c r="AH95" s="283"/>
    </row>
    <row r="96" spans="3:34" outlineLevel="1">
      <c r="D96" s="83" t="str">
        <f t="shared" si="5"/>
        <v>[Schedule 8 Performance Service Groups Line 13]</v>
      </c>
      <c r="E96" s="84"/>
      <c r="F96" s="150" t="str">
        <f t="shared" si="6"/>
        <v>Mins</v>
      </c>
      <c r="G96" s="257"/>
      <c r="H96" s="257"/>
      <c r="I96" s="257"/>
      <c r="J96" s="257"/>
      <c r="K96" s="257"/>
      <c r="L96" s="257"/>
      <c r="M96" s="257"/>
      <c r="N96" s="257"/>
      <c r="O96" s="257"/>
      <c r="P96" s="257"/>
      <c r="Q96" s="257"/>
      <c r="R96" s="257"/>
      <c r="S96" s="257"/>
      <c r="T96" s="257"/>
      <c r="U96" s="257"/>
      <c r="V96" s="257"/>
      <c r="W96" s="257"/>
      <c r="X96" s="257"/>
      <c r="Y96" s="257"/>
      <c r="Z96" s="258"/>
      <c r="AA96" s="85"/>
      <c r="AB96" s="27"/>
      <c r="AC96" s="85"/>
      <c r="AD96" s="27"/>
      <c r="AE96" s="85"/>
      <c r="AF96" s="27"/>
      <c r="AH96" s="283"/>
    </row>
    <row r="97" spans="2:34" outlineLevel="1">
      <c r="D97" s="83" t="str">
        <f t="shared" si="5"/>
        <v>[Schedule 8 Performance Service Groups Line 14]</v>
      </c>
      <c r="E97" s="84"/>
      <c r="F97" s="150" t="str">
        <f t="shared" si="6"/>
        <v>Mins</v>
      </c>
      <c r="G97" s="257"/>
      <c r="H97" s="257"/>
      <c r="I97" s="257"/>
      <c r="J97" s="257"/>
      <c r="K97" s="257"/>
      <c r="L97" s="257"/>
      <c r="M97" s="257"/>
      <c r="N97" s="257"/>
      <c r="O97" s="257"/>
      <c r="P97" s="257"/>
      <c r="Q97" s="257"/>
      <c r="R97" s="257"/>
      <c r="S97" s="257"/>
      <c r="T97" s="257"/>
      <c r="U97" s="257"/>
      <c r="V97" s="257"/>
      <c r="W97" s="257"/>
      <c r="X97" s="257"/>
      <c r="Y97" s="257"/>
      <c r="Z97" s="258"/>
      <c r="AA97" s="85"/>
      <c r="AB97" s="27"/>
      <c r="AC97" s="85"/>
      <c r="AD97" s="27"/>
      <c r="AE97" s="85"/>
      <c r="AF97" s="27"/>
      <c r="AH97" s="283"/>
    </row>
    <row r="98" spans="2:34" outlineLevel="1">
      <c r="D98" s="83" t="str">
        <f t="shared" si="5"/>
        <v>[Schedule 8 Performance Service Groups Line 15]</v>
      </c>
      <c r="E98" s="84"/>
      <c r="F98" s="150" t="str">
        <f t="shared" si="6"/>
        <v>Mins</v>
      </c>
      <c r="G98" s="257"/>
      <c r="H98" s="257"/>
      <c r="I98" s="257"/>
      <c r="J98" s="257"/>
      <c r="K98" s="257"/>
      <c r="L98" s="257"/>
      <c r="M98" s="257"/>
      <c r="N98" s="257"/>
      <c r="O98" s="257"/>
      <c r="P98" s="257"/>
      <c r="Q98" s="257"/>
      <c r="R98" s="257"/>
      <c r="S98" s="257"/>
      <c r="T98" s="257"/>
      <c r="U98" s="257"/>
      <c r="V98" s="257"/>
      <c r="W98" s="257"/>
      <c r="X98" s="257"/>
      <c r="Y98" s="257"/>
      <c r="Z98" s="258"/>
      <c r="AA98" s="85"/>
      <c r="AB98" s="27"/>
      <c r="AC98" s="85"/>
      <c r="AD98" s="27"/>
      <c r="AE98" s="85"/>
      <c r="AF98" s="27"/>
      <c r="AH98" s="283"/>
    </row>
    <row r="99" spans="2:34" outlineLevel="1">
      <c r="D99" s="83" t="str">
        <f t="shared" si="5"/>
        <v>[Schedule 8 Performance Service Groups Line 16]</v>
      </c>
      <c r="E99" s="84"/>
      <c r="F99" s="150" t="str">
        <f t="shared" si="6"/>
        <v>Mins</v>
      </c>
      <c r="G99" s="257"/>
      <c r="H99" s="257"/>
      <c r="I99" s="257"/>
      <c r="J99" s="257"/>
      <c r="K99" s="257"/>
      <c r="L99" s="257"/>
      <c r="M99" s="257"/>
      <c r="N99" s="257"/>
      <c r="O99" s="257"/>
      <c r="P99" s="257"/>
      <c r="Q99" s="257"/>
      <c r="R99" s="257"/>
      <c r="S99" s="257"/>
      <c r="T99" s="257"/>
      <c r="U99" s="257"/>
      <c r="V99" s="257"/>
      <c r="W99" s="257"/>
      <c r="X99" s="257"/>
      <c r="Y99" s="257"/>
      <c r="Z99" s="258"/>
      <c r="AA99" s="85"/>
      <c r="AB99" s="27"/>
      <c r="AC99" s="85"/>
      <c r="AD99" s="27"/>
      <c r="AE99" s="85"/>
      <c r="AF99" s="27"/>
      <c r="AH99" s="283"/>
    </row>
    <row r="100" spans="2:34" outlineLevel="1">
      <c r="D100" s="83" t="str">
        <f t="shared" si="5"/>
        <v>[Schedule 8 Performance Service Groups Line 17]</v>
      </c>
      <c r="E100" s="84"/>
      <c r="F100" s="150" t="str">
        <f t="shared" si="6"/>
        <v>Mins</v>
      </c>
      <c r="G100" s="257"/>
      <c r="H100" s="257"/>
      <c r="I100" s="257"/>
      <c r="J100" s="257"/>
      <c r="K100" s="257"/>
      <c r="L100" s="257"/>
      <c r="M100" s="257"/>
      <c r="N100" s="257"/>
      <c r="O100" s="257"/>
      <c r="P100" s="257"/>
      <c r="Q100" s="257"/>
      <c r="R100" s="257"/>
      <c r="S100" s="257"/>
      <c r="T100" s="257"/>
      <c r="U100" s="257"/>
      <c r="V100" s="257"/>
      <c r="W100" s="257"/>
      <c r="X100" s="257"/>
      <c r="Y100" s="257"/>
      <c r="Z100" s="258"/>
      <c r="AA100" s="85"/>
      <c r="AB100" s="27"/>
      <c r="AC100" s="85"/>
      <c r="AD100" s="27"/>
      <c r="AE100" s="85"/>
      <c r="AF100" s="27"/>
      <c r="AH100" s="283"/>
    </row>
    <row r="101" spans="2:34" outlineLevel="1">
      <c r="D101" s="83" t="str">
        <f t="shared" si="5"/>
        <v>[Schedule 8 Performance Service Groups Line 18]</v>
      </c>
      <c r="E101" s="84"/>
      <c r="F101" s="150" t="str">
        <f t="shared" si="6"/>
        <v>Mins</v>
      </c>
      <c r="G101" s="257"/>
      <c r="H101" s="257"/>
      <c r="I101" s="257"/>
      <c r="J101" s="257"/>
      <c r="K101" s="257"/>
      <c r="L101" s="257"/>
      <c r="M101" s="257"/>
      <c r="N101" s="257"/>
      <c r="O101" s="257"/>
      <c r="P101" s="257"/>
      <c r="Q101" s="257"/>
      <c r="R101" s="257"/>
      <c r="S101" s="257"/>
      <c r="T101" s="257"/>
      <c r="U101" s="257"/>
      <c r="V101" s="257"/>
      <c r="W101" s="257"/>
      <c r="X101" s="257"/>
      <c r="Y101" s="257"/>
      <c r="Z101" s="258"/>
      <c r="AA101" s="85"/>
      <c r="AB101" s="27"/>
      <c r="AC101" s="85"/>
      <c r="AD101" s="27"/>
      <c r="AE101" s="85"/>
      <c r="AF101" s="27"/>
      <c r="AH101" s="283"/>
    </row>
    <row r="102" spans="2:34" outlineLevel="1">
      <c r="D102" s="83" t="str">
        <f t="shared" si="5"/>
        <v>[Schedule 8 Performance Service Groups Line 19]</v>
      </c>
      <c r="E102" s="84"/>
      <c r="F102" s="150" t="str">
        <f t="shared" si="6"/>
        <v>Mins</v>
      </c>
      <c r="G102" s="257"/>
      <c r="H102" s="257"/>
      <c r="I102" s="257"/>
      <c r="J102" s="257"/>
      <c r="K102" s="257"/>
      <c r="L102" s="257"/>
      <c r="M102" s="257"/>
      <c r="N102" s="257"/>
      <c r="O102" s="257"/>
      <c r="P102" s="257"/>
      <c r="Q102" s="257"/>
      <c r="R102" s="257"/>
      <c r="S102" s="257"/>
      <c r="T102" s="257"/>
      <c r="U102" s="257"/>
      <c r="V102" s="257"/>
      <c r="W102" s="257"/>
      <c r="X102" s="257"/>
      <c r="Y102" s="257"/>
      <c r="Z102" s="258"/>
      <c r="AA102" s="85"/>
      <c r="AB102" s="27"/>
      <c r="AC102" s="85"/>
      <c r="AD102" s="27"/>
      <c r="AE102" s="85"/>
      <c r="AF102" s="27"/>
      <c r="AH102" s="283"/>
    </row>
    <row r="103" spans="2:34" outlineLevel="1">
      <c r="D103" s="108" t="str">
        <f t="shared" si="5"/>
        <v>[Schedule 8 Performance Service Groups Line 20]</v>
      </c>
      <c r="E103" s="110"/>
      <c r="F103" s="164" t="str">
        <f t="shared" si="6"/>
        <v>Mins</v>
      </c>
      <c r="G103" s="260"/>
      <c r="H103" s="260"/>
      <c r="I103" s="260"/>
      <c r="J103" s="260"/>
      <c r="K103" s="260"/>
      <c r="L103" s="260"/>
      <c r="M103" s="260"/>
      <c r="N103" s="260"/>
      <c r="O103" s="260"/>
      <c r="P103" s="260"/>
      <c r="Q103" s="260"/>
      <c r="R103" s="260"/>
      <c r="S103" s="260"/>
      <c r="T103" s="260"/>
      <c r="U103" s="260"/>
      <c r="V103" s="260"/>
      <c r="W103" s="260"/>
      <c r="X103" s="260"/>
      <c r="Y103" s="260"/>
      <c r="Z103" s="261"/>
      <c r="AA103" s="85"/>
      <c r="AB103" s="29"/>
      <c r="AC103" s="85"/>
      <c r="AD103" s="29"/>
      <c r="AE103" s="85"/>
      <c r="AF103" s="29"/>
      <c r="AH103" s="284"/>
    </row>
    <row r="104" spans="2:34">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row>
    <row r="105" spans="2:34" ht="15">
      <c r="B105" s="99" t="s">
        <v>987</v>
      </c>
      <c r="C105" s="99"/>
      <c r="D105" s="249"/>
      <c r="E105" s="249"/>
      <c r="F105" s="99"/>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99"/>
      <c r="AH105" s="99"/>
    </row>
    <row r="106" spans="2:34" outlineLevel="1">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2:34" outlineLevel="1">
      <c r="C107" s="250" t="str">
        <f>B$105&amp;": TOC Peak"</f>
        <v>Schedule 8 Payments: TOC Peak</v>
      </c>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row>
    <row r="108" spans="2:34" outlineLevel="1">
      <c r="D108" s="235" t="str">
        <f t="shared" ref="D108:D127" si="7">D18</f>
        <v>HY01 - Main Suburban</v>
      </c>
      <c r="E108" s="251"/>
      <c r="F108" s="252" t="s">
        <v>902</v>
      </c>
      <c r="G108" s="253"/>
      <c r="H108" s="253"/>
      <c r="I108" s="253"/>
      <c r="J108" s="253"/>
      <c r="K108" s="253"/>
      <c r="L108" s="253"/>
      <c r="M108" s="253"/>
      <c r="N108" s="253"/>
      <c r="O108" s="253"/>
      <c r="P108" s="253"/>
      <c r="Q108" s="253"/>
      <c r="R108" s="253"/>
      <c r="S108" s="253"/>
      <c r="T108" s="253"/>
      <c r="U108" s="253"/>
      <c r="V108" s="253"/>
      <c r="W108" s="253"/>
      <c r="X108" s="253"/>
      <c r="Y108" s="253"/>
      <c r="Z108" s="254"/>
      <c r="AA108" s="85"/>
      <c r="AB108" s="255"/>
      <c r="AC108" s="85"/>
      <c r="AD108" s="255"/>
      <c r="AE108" s="85"/>
      <c r="AF108" s="255"/>
      <c r="AH108" s="286"/>
    </row>
    <row r="109" spans="2:34" outlineLevel="1">
      <c r="D109" s="83" t="str">
        <f t="shared" si="7"/>
        <v>HY02 - Ports-Soton-Poole/Weymouth</v>
      </c>
      <c r="E109" s="84"/>
      <c r="F109" s="150" t="str">
        <f>F108</f>
        <v>£000</v>
      </c>
      <c r="G109" s="257"/>
      <c r="H109" s="257"/>
      <c r="I109" s="257"/>
      <c r="J109" s="257"/>
      <c r="K109" s="257"/>
      <c r="L109" s="257"/>
      <c r="M109" s="257"/>
      <c r="N109" s="257"/>
      <c r="O109" s="257"/>
      <c r="P109" s="257"/>
      <c r="Q109" s="257"/>
      <c r="R109" s="257"/>
      <c r="S109" s="257"/>
      <c r="T109" s="257"/>
      <c r="U109" s="257"/>
      <c r="V109" s="257"/>
      <c r="W109" s="257"/>
      <c r="X109" s="257"/>
      <c r="Y109" s="257"/>
      <c r="Z109" s="258"/>
      <c r="AA109" s="85"/>
      <c r="AB109" s="27"/>
      <c r="AC109" s="85"/>
      <c r="AD109" s="27"/>
      <c r="AE109" s="85"/>
      <c r="AF109" s="27"/>
      <c r="AH109" s="287"/>
    </row>
    <row r="110" spans="2:34" outlineLevel="1">
      <c r="D110" s="83" t="str">
        <f t="shared" si="7"/>
        <v>HY03 - Waterloo - West of England</v>
      </c>
      <c r="E110" s="84"/>
      <c r="F110" s="150" t="str">
        <f t="shared" ref="F110:F127" si="8">F109</f>
        <v>£000</v>
      </c>
      <c r="G110" s="257"/>
      <c r="H110" s="257"/>
      <c r="I110" s="257"/>
      <c r="J110" s="257"/>
      <c r="K110" s="257"/>
      <c r="L110" s="257"/>
      <c r="M110" s="257"/>
      <c r="N110" s="257"/>
      <c r="O110" s="257"/>
      <c r="P110" s="257"/>
      <c r="Q110" s="257"/>
      <c r="R110" s="257"/>
      <c r="S110" s="257"/>
      <c r="T110" s="257"/>
      <c r="U110" s="257"/>
      <c r="V110" s="257"/>
      <c r="W110" s="257"/>
      <c r="X110" s="257"/>
      <c r="Y110" s="257"/>
      <c r="Z110" s="258"/>
      <c r="AA110" s="85"/>
      <c r="AB110" s="27"/>
      <c r="AC110" s="85"/>
      <c r="AD110" s="27"/>
      <c r="AE110" s="85"/>
      <c r="AF110" s="27"/>
      <c r="AH110" s="287"/>
    </row>
    <row r="111" spans="2:34" outlineLevel="1">
      <c r="D111" s="83" t="str">
        <f t="shared" si="7"/>
        <v>HY04 - Waterloo - Farnham/Alton</v>
      </c>
      <c r="E111" s="84"/>
      <c r="F111" s="150" t="str">
        <f t="shared" si="8"/>
        <v>£000</v>
      </c>
      <c r="G111" s="257"/>
      <c r="H111" s="257"/>
      <c r="I111" s="257"/>
      <c r="J111" s="257"/>
      <c r="K111" s="257"/>
      <c r="L111" s="257"/>
      <c r="M111" s="257"/>
      <c r="N111" s="257"/>
      <c r="O111" s="257"/>
      <c r="P111" s="257"/>
      <c r="Q111" s="257"/>
      <c r="R111" s="257"/>
      <c r="S111" s="257"/>
      <c r="T111" s="257"/>
      <c r="U111" s="257"/>
      <c r="V111" s="257"/>
      <c r="W111" s="257"/>
      <c r="X111" s="257"/>
      <c r="Y111" s="257"/>
      <c r="Z111" s="258"/>
      <c r="AA111" s="85"/>
      <c r="AB111" s="27"/>
      <c r="AC111" s="85"/>
      <c r="AD111" s="27"/>
      <c r="AE111" s="85"/>
      <c r="AF111" s="27"/>
      <c r="AH111" s="287"/>
    </row>
    <row r="112" spans="2:34" outlineLevel="1">
      <c r="D112" s="83" t="str">
        <f t="shared" si="7"/>
        <v>HY05 - Windsor Inners</v>
      </c>
      <c r="E112" s="84"/>
      <c r="F112" s="150" t="str">
        <f t="shared" si="8"/>
        <v>£000</v>
      </c>
      <c r="G112" s="257"/>
      <c r="H112" s="257"/>
      <c r="I112" s="257"/>
      <c r="J112" s="257"/>
      <c r="K112" s="257"/>
      <c r="L112" s="257"/>
      <c r="M112" s="257"/>
      <c r="N112" s="257"/>
      <c r="O112" s="257"/>
      <c r="P112" s="257"/>
      <c r="Q112" s="257"/>
      <c r="R112" s="257"/>
      <c r="S112" s="257"/>
      <c r="T112" s="257"/>
      <c r="U112" s="257"/>
      <c r="V112" s="257"/>
      <c r="W112" s="257"/>
      <c r="X112" s="257"/>
      <c r="Y112" s="257"/>
      <c r="Z112" s="258"/>
      <c r="AA112" s="85"/>
      <c r="AB112" s="27"/>
      <c r="AC112" s="85"/>
      <c r="AD112" s="27"/>
      <c r="AE112" s="85"/>
      <c r="AF112" s="27"/>
      <c r="AH112" s="287"/>
    </row>
    <row r="113" spans="4:34" outlineLevel="1">
      <c r="D113" s="83" t="str">
        <f t="shared" si="7"/>
        <v>HY06 - Windsor Outers</v>
      </c>
      <c r="E113" s="84"/>
      <c r="F113" s="150" t="str">
        <f t="shared" si="8"/>
        <v>£000</v>
      </c>
      <c r="G113" s="257"/>
      <c r="H113" s="257"/>
      <c r="I113" s="257"/>
      <c r="J113" s="257"/>
      <c r="K113" s="257"/>
      <c r="L113" s="257"/>
      <c r="M113" s="257"/>
      <c r="N113" s="257"/>
      <c r="O113" s="257"/>
      <c r="P113" s="257"/>
      <c r="Q113" s="257"/>
      <c r="R113" s="257"/>
      <c r="S113" s="257"/>
      <c r="T113" s="257"/>
      <c r="U113" s="257"/>
      <c r="V113" s="257"/>
      <c r="W113" s="257"/>
      <c r="X113" s="257"/>
      <c r="Y113" s="257"/>
      <c r="Z113" s="258"/>
      <c r="AA113" s="85"/>
      <c r="AB113" s="27"/>
      <c r="AC113" s="85"/>
      <c r="AD113" s="27"/>
      <c r="AE113" s="85"/>
      <c r="AF113" s="27"/>
      <c r="AH113" s="287"/>
    </row>
    <row r="114" spans="4:34" outlineLevel="1">
      <c r="D114" s="83" t="str">
        <f t="shared" si="7"/>
        <v>HY07 - Waterloo - Portsmouth</v>
      </c>
      <c r="E114" s="84"/>
      <c r="F114" s="150" t="str">
        <f t="shared" si="8"/>
        <v>£000</v>
      </c>
      <c r="G114" s="257"/>
      <c r="H114" s="257"/>
      <c r="I114" s="257"/>
      <c r="J114" s="257"/>
      <c r="K114" s="257"/>
      <c r="L114" s="257"/>
      <c r="M114" s="257"/>
      <c r="N114" s="257"/>
      <c r="O114" s="257"/>
      <c r="P114" s="257"/>
      <c r="Q114" s="257"/>
      <c r="R114" s="257"/>
      <c r="S114" s="257"/>
      <c r="T114" s="257"/>
      <c r="U114" s="257"/>
      <c r="V114" s="257"/>
      <c r="W114" s="257"/>
      <c r="X114" s="257"/>
      <c r="Y114" s="257"/>
      <c r="Z114" s="258"/>
      <c r="AA114" s="85"/>
      <c r="AB114" s="27"/>
      <c r="AC114" s="85"/>
      <c r="AD114" s="27"/>
      <c r="AE114" s="85"/>
      <c r="AF114" s="27"/>
      <c r="AH114" s="287"/>
    </row>
    <row r="115" spans="4:34" outlineLevel="1">
      <c r="D115" s="83" t="str">
        <f t="shared" si="7"/>
        <v>HY08 - Waterloo - Weymouth</v>
      </c>
      <c r="E115" s="84"/>
      <c r="F115" s="150" t="str">
        <f t="shared" si="8"/>
        <v>£000</v>
      </c>
      <c r="G115" s="257"/>
      <c r="H115" s="257"/>
      <c r="I115" s="257"/>
      <c r="J115" s="257"/>
      <c r="K115" s="257"/>
      <c r="L115" s="257"/>
      <c r="M115" s="257"/>
      <c r="N115" s="257"/>
      <c r="O115" s="257"/>
      <c r="P115" s="257"/>
      <c r="Q115" s="257"/>
      <c r="R115" s="257"/>
      <c r="S115" s="257"/>
      <c r="T115" s="257"/>
      <c r="U115" s="257"/>
      <c r="V115" s="257"/>
      <c r="W115" s="257"/>
      <c r="X115" s="257"/>
      <c r="Y115" s="257"/>
      <c r="Z115" s="258"/>
      <c r="AA115" s="85"/>
      <c r="AB115" s="27"/>
      <c r="AC115" s="85"/>
      <c r="AD115" s="27"/>
      <c r="AE115" s="85"/>
      <c r="AF115" s="27"/>
      <c r="AH115" s="287"/>
    </row>
    <row r="116" spans="4:34" outlineLevel="1">
      <c r="D116" s="83" t="str">
        <f t="shared" si="7"/>
        <v>[Schedule 8 Performance Service Groups Line 9]</v>
      </c>
      <c r="E116" s="84"/>
      <c r="F116" s="150" t="str">
        <f t="shared" si="8"/>
        <v>£000</v>
      </c>
      <c r="G116" s="257"/>
      <c r="H116" s="257"/>
      <c r="I116" s="257"/>
      <c r="J116" s="257"/>
      <c r="K116" s="257"/>
      <c r="L116" s="257"/>
      <c r="M116" s="257"/>
      <c r="N116" s="257"/>
      <c r="O116" s="257"/>
      <c r="P116" s="257"/>
      <c r="Q116" s="257"/>
      <c r="R116" s="257"/>
      <c r="S116" s="257"/>
      <c r="T116" s="257"/>
      <c r="U116" s="257"/>
      <c r="V116" s="257"/>
      <c r="W116" s="257"/>
      <c r="X116" s="257"/>
      <c r="Y116" s="257"/>
      <c r="Z116" s="258"/>
      <c r="AA116" s="85"/>
      <c r="AB116" s="27"/>
      <c r="AC116" s="85"/>
      <c r="AD116" s="27"/>
      <c r="AE116" s="85"/>
      <c r="AF116" s="27"/>
      <c r="AH116" s="305"/>
    </row>
    <row r="117" spans="4:34" outlineLevel="1">
      <c r="D117" s="83" t="str">
        <f t="shared" si="7"/>
        <v>[Schedule 8 Performance Service Groups Line 10]</v>
      </c>
      <c r="E117" s="84"/>
      <c r="F117" s="150" t="str">
        <f t="shared" si="8"/>
        <v>£000</v>
      </c>
      <c r="G117" s="257"/>
      <c r="H117" s="257"/>
      <c r="I117" s="257"/>
      <c r="J117" s="257"/>
      <c r="K117" s="257"/>
      <c r="L117" s="257"/>
      <c r="M117" s="257"/>
      <c r="N117" s="257"/>
      <c r="O117" s="257"/>
      <c r="P117" s="257"/>
      <c r="Q117" s="257"/>
      <c r="R117" s="257"/>
      <c r="S117" s="257"/>
      <c r="T117" s="257"/>
      <c r="U117" s="257"/>
      <c r="V117" s="257"/>
      <c r="W117" s="257"/>
      <c r="X117" s="257"/>
      <c r="Y117" s="257"/>
      <c r="Z117" s="258"/>
      <c r="AA117" s="85"/>
      <c r="AB117" s="27"/>
      <c r="AC117" s="85"/>
      <c r="AD117" s="27"/>
      <c r="AE117" s="85"/>
      <c r="AF117" s="27"/>
      <c r="AH117" s="305"/>
    </row>
    <row r="118" spans="4:34" outlineLevel="1">
      <c r="D118" s="83" t="str">
        <f t="shared" si="7"/>
        <v>[Schedule 8 Performance Service Groups Line 11]</v>
      </c>
      <c r="E118" s="84"/>
      <c r="F118" s="150" t="str">
        <f t="shared" si="8"/>
        <v>£000</v>
      </c>
      <c r="G118" s="257"/>
      <c r="H118" s="257"/>
      <c r="I118" s="257"/>
      <c r="J118" s="257"/>
      <c r="K118" s="257"/>
      <c r="L118" s="257"/>
      <c r="M118" s="257"/>
      <c r="N118" s="257"/>
      <c r="O118" s="257"/>
      <c r="P118" s="257"/>
      <c r="Q118" s="257"/>
      <c r="R118" s="257"/>
      <c r="S118" s="257"/>
      <c r="T118" s="257"/>
      <c r="U118" s="257"/>
      <c r="V118" s="257"/>
      <c r="W118" s="257"/>
      <c r="X118" s="257"/>
      <c r="Y118" s="257"/>
      <c r="Z118" s="258"/>
      <c r="AA118" s="85"/>
      <c r="AB118" s="27"/>
      <c r="AC118" s="85"/>
      <c r="AD118" s="27"/>
      <c r="AE118" s="85"/>
      <c r="AF118" s="27"/>
      <c r="AH118" s="305"/>
    </row>
    <row r="119" spans="4:34" outlineLevel="1">
      <c r="D119" s="83" t="str">
        <f t="shared" si="7"/>
        <v>[Schedule 8 Performance Service Groups Line 12]</v>
      </c>
      <c r="E119" s="84"/>
      <c r="F119" s="150" t="str">
        <f t="shared" si="8"/>
        <v>£000</v>
      </c>
      <c r="G119" s="257"/>
      <c r="H119" s="257"/>
      <c r="I119" s="257"/>
      <c r="J119" s="257"/>
      <c r="K119" s="257"/>
      <c r="L119" s="257"/>
      <c r="M119" s="257"/>
      <c r="N119" s="257"/>
      <c r="O119" s="257"/>
      <c r="P119" s="257"/>
      <c r="Q119" s="257"/>
      <c r="R119" s="257"/>
      <c r="S119" s="257"/>
      <c r="T119" s="257"/>
      <c r="U119" s="257"/>
      <c r="V119" s="257"/>
      <c r="W119" s="257"/>
      <c r="X119" s="257"/>
      <c r="Y119" s="257"/>
      <c r="Z119" s="258"/>
      <c r="AA119" s="85"/>
      <c r="AB119" s="27"/>
      <c r="AC119" s="85"/>
      <c r="AD119" s="27"/>
      <c r="AE119" s="85"/>
      <c r="AF119" s="27"/>
      <c r="AH119" s="283"/>
    </row>
    <row r="120" spans="4:34" outlineLevel="1">
      <c r="D120" s="83" t="str">
        <f t="shared" si="7"/>
        <v>[Schedule 8 Performance Service Groups Line 13]</v>
      </c>
      <c r="E120" s="84"/>
      <c r="F120" s="150" t="str">
        <f t="shared" si="8"/>
        <v>£000</v>
      </c>
      <c r="G120" s="257"/>
      <c r="H120" s="257"/>
      <c r="I120" s="257"/>
      <c r="J120" s="257"/>
      <c r="K120" s="257"/>
      <c r="L120" s="257"/>
      <c r="M120" s="257"/>
      <c r="N120" s="257"/>
      <c r="O120" s="257"/>
      <c r="P120" s="257"/>
      <c r="Q120" s="257"/>
      <c r="R120" s="257"/>
      <c r="S120" s="257"/>
      <c r="T120" s="257"/>
      <c r="U120" s="257"/>
      <c r="V120" s="257"/>
      <c r="W120" s="257"/>
      <c r="X120" s="257"/>
      <c r="Y120" s="257"/>
      <c r="Z120" s="258"/>
      <c r="AA120" s="85"/>
      <c r="AB120" s="27"/>
      <c r="AC120" s="85"/>
      <c r="AD120" s="27"/>
      <c r="AE120" s="85"/>
      <c r="AF120" s="27"/>
      <c r="AH120" s="283"/>
    </row>
    <row r="121" spans="4:34" outlineLevel="1">
      <c r="D121" s="83" t="str">
        <f t="shared" si="7"/>
        <v>[Schedule 8 Performance Service Groups Line 14]</v>
      </c>
      <c r="E121" s="84"/>
      <c r="F121" s="150" t="str">
        <f t="shared" si="8"/>
        <v>£000</v>
      </c>
      <c r="G121" s="257"/>
      <c r="H121" s="257"/>
      <c r="I121" s="257"/>
      <c r="J121" s="257"/>
      <c r="K121" s="257"/>
      <c r="L121" s="257"/>
      <c r="M121" s="257"/>
      <c r="N121" s="257"/>
      <c r="O121" s="257"/>
      <c r="P121" s="257"/>
      <c r="Q121" s="257"/>
      <c r="R121" s="257"/>
      <c r="S121" s="257"/>
      <c r="T121" s="257"/>
      <c r="U121" s="257"/>
      <c r="V121" s="257"/>
      <c r="W121" s="257"/>
      <c r="X121" s="257"/>
      <c r="Y121" s="257"/>
      <c r="Z121" s="258"/>
      <c r="AA121" s="85"/>
      <c r="AB121" s="27"/>
      <c r="AC121" s="85"/>
      <c r="AD121" s="27"/>
      <c r="AE121" s="85"/>
      <c r="AF121" s="27"/>
      <c r="AH121" s="283"/>
    </row>
    <row r="122" spans="4:34" outlineLevel="1">
      <c r="D122" s="83" t="str">
        <f t="shared" si="7"/>
        <v>[Schedule 8 Performance Service Groups Line 15]</v>
      </c>
      <c r="E122" s="84"/>
      <c r="F122" s="150" t="str">
        <f t="shared" si="8"/>
        <v>£000</v>
      </c>
      <c r="G122" s="257"/>
      <c r="H122" s="257"/>
      <c r="I122" s="257"/>
      <c r="J122" s="257"/>
      <c r="K122" s="257"/>
      <c r="L122" s="257"/>
      <c r="M122" s="257"/>
      <c r="N122" s="257"/>
      <c r="O122" s="257"/>
      <c r="P122" s="257"/>
      <c r="Q122" s="257"/>
      <c r="R122" s="257"/>
      <c r="S122" s="257"/>
      <c r="T122" s="257"/>
      <c r="U122" s="257"/>
      <c r="V122" s="257"/>
      <c r="W122" s="257"/>
      <c r="X122" s="257"/>
      <c r="Y122" s="257"/>
      <c r="Z122" s="258"/>
      <c r="AA122" s="85"/>
      <c r="AB122" s="27"/>
      <c r="AC122" s="85"/>
      <c r="AD122" s="27"/>
      <c r="AE122" s="85"/>
      <c r="AF122" s="27"/>
      <c r="AH122" s="283"/>
    </row>
    <row r="123" spans="4:34" outlineLevel="1">
      <c r="D123" s="83" t="str">
        <f t="shared" si="7"/>
        <v>[Schedule 8 Performance Service Groups Line 16]</v>
      </c>
      <c r="E123" s="84"/>
      <c r="F123" s="150" t="str">
        <f t="shared" si="8"/>
        <v>£000</v>
      </c>
      <c r="G123" s="257"/>
      <c r="H123" s="257"/>
      <c r="I123" s="257"/>
      <c r="J123" s="257"/>
      <c r="K123" s="257"/>
      <c r="L123" s="257"/>
      <c r="M123" s="257"/>
      <c r="N123" s="257"/>
      <c r="O123" s="257"/>
      <c r="P123" s="257"/>
      <c r="Q123" s="257"/>
      <c r="R123" s="257"/>
      <c r="S123" s="257"/>
      <c r="T123" s="257"/>
      <c r="U123" s="257"/>
      <c r="V123" s="257"/>
      <c r="W123" s="257"/>
      <c r="X123" s="257"/>
      <c r="Y123" s="257"/>
      <c r="Z123" s="258"/>
      <c r="AA123" s="85"/>
      <c r="AB123" s="27"/>
      <c r="AC123" s="85"/>
      <c r="AD123" s="27"/>
      <c r="AE123" s="85"/>
      <c r="AF123" s="27"/>
      <c r="AH123" s="283"/>
    </row>
    <row r="124" spans="4:34" outlineLevel="1">
      <c r="D124" s="83" t="str">
        <f t="shared" si="7"/>
        <v>[Schedule 8 Performance Service Groups Line 17]</v>
      </c>
      <c r="E124" s="84"/>
      <c r="F124" s="150" t="str">
        <f t="shared" si="8"/>
        <v>£000</v>
      </c>
      <c r="G124" s="257"/>
      <c r="H124" s="257"/>
      <c r="I124" s="257"/>
      <c r="J124" s="257"/>
      <c r="K124" s="257"/>
      <c r="L124" s="257"/>
      <c r="M124" s="257"/>
      <c r="N124" s="257"/>
      <c r="O124" s="257"/>
      <c r="P124" s="257"/>
      <c r="Q124" s="257"/>
      <c r="R124" s="257"/>
      <c r="S124" s="257"/>
      <c r="T124" s="257"/>
      <c r="U124" s="257"/>
      <c r="V124" s="257"/>
      <c r="W124" s="257"/>
      <c r="X124" s="257"/>
      <c r="Y124" s="257"/>
      <c r="Z124" s="258"/>
      <c r="AA124" s="85"/>
      <c r="AB124" s="27"/>
      <c r="AC124" s="85"/>
      <c r="AD124" s="27"/>
      <c r="AE124" s="85"/>
      <c r="AF124" s="27"/>
      <c r="AH124" s="283"/>
    </row>
    <row r="125" spans="4:34" outlineLevel="1">
      <c r="D125" s="83" t="str">
        <f t="shared" si="7"/>
        <v>[Schedule 8 Performance Service Groups Line 18]</v>
      </c>
      <c r="E125" s="84"/>
      <c r="F125" s="150" t="str">
        <f t="shared" si="8"/>
        <v>£000</v>
      </c>
      <c r="G125" s="257"/>
      <c r="H125" s="257"/>
      <c r="I125" s="257"/>
      <c r="J125" s="257"/>
      <c r="K125" s="257"/>
      <c r="L125" s="257"/>
      <c r="M125" s="257"/>
      <c r="N125" s="257"/>
      <c r="O125" s="257"/>
      <c r="P125" s="257"/>
      <c r="Q125" s="257"/>
      <c r="R125" s="257"/>
      <c r="S125" s="257"/>
      <c r="T125" s="257"/>
      <c r="U125" s="257"/>
      <c r="V125" s="257"/>
      <c r="W125" s="257"/>
      <c r="X125" s="257"/>
      <c r="Y125" s="257"/>
      <c r="Z125" s="258"/>
      <c r="AA125" s="85"/>
      <c r="AB125" s="27"/>
      <c r="AC125" s="85"/>
      <c r="AD125" s="27"/>
      <c r="AE125" s="85"/>
      <c r="AF125" s="27"/>
      <c r="AH125" s="283"/>
    </row>
    <row r="126" spans="4:34" outlineLevel="1">
      <c r="D126" s="83" t="str">
        <f t="shared" si="7"/>
        <v>[Schedule 8 Performance Service Groups Line 19]</v>
      </c>
      <c r="E126" s="84"/>
      <c r="F126" s="150" t="str">
        <f t="shared" si="8"/>
        <v>£000</v>
      </c>
      <c r="G126" s="257"/>
      <c r="H126" s="257"/>
      <c r="I126" s="257"/>
      <c r="J126" s="257"/>
      <c r="K126" s="257"/>
      <c r="L126" s="257"/>
      <c r="M126" s="257"/>
      <c r="N126" s="257"/>
      <c r="O126" s="257"/>
      <c r="P126" s="257"/>
      <c r="Q126" s="257"/>
      <c r="R126" s="257"/>
      <c r="S126" s="257"/>
      <c r="T126" s="257"/>
      <c r="U126" s="257"/>
      <c r="V126" s="257"/>
      <c r="W126" s="257"/>
      <c r="X126" s="257"/>
      <c r="Y126" s="257"/>
      <c r="Z126" s="258"/>
      <c r="AA126" s="85"/>
      <c r="AB126" s="27"/>
      <c r="AC126" s="85"/>
      <c r="AD126" s="27"/>
      <c r="AE126" s="85"/>
      <c r="AF126" s="27"/>
      <c r="AH126" s="283"/>
    </row>
    <row r="127" spans="4:34" outlineLevel="1">
      <c r="D127" s="108" t="str">
        <f t="shared" si="7"/>
        <v>[Schedule 8 Performance Service Groups Line 20]</v>
      </c>
      <c r="E127" s="110"/>
      <c r="F127" s="164" t="str">
        <f t="shared" si="8"/>
        <v>£000</v>
      </c>
      <c r="G127" s="260"/>
      <c r="H127" s="260"/>
      <c r="I127" s="260"/>
      <c r="J127" s="260"/>
      <c r="K127" s="260"/>
      <c r="L127" s="260"/>
      <c r="M127" s="260"/>
      <c r="N127" s="260"/>
      <c r="O127" s="260"/>
      <c r="P127" s="260"/>
      <c r="Q127" s="260"/>
      <c r="R127" s="260"/>
      <c r="S127" s="260"/>
      <c r="T127" s="260"/>
      <c r="U127" s="260"/>
      <c r="V127" s="260"/>
      <c r="W127" s="260"/>
      <c r="X127" s="260"/>
      <c r="Y127" s="260"/>
      <c r="Z127" s="261"/>
      <c r="AA127" s="85"/>
      <c r="AB127" s="29"/>
      <c r="AC127" s="85"/>
      <c r="AD127" s="29"/>
      <c r="AE127" s="85"/>
      <c r="AF127" s="29"/>
      <c r="AH127" s="284"/>
    </row>
    <row r="128" spans="4:34" outlineLevel="1">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3:34" outlineLevel="1">
      <c r="D129" s="262" t="str">
        <f>C107</f>
        <v>Schedule 8 Payments: TOC Peak</v>
      </c>
      <c r="E129" s="263"/>
      <c r="F129" s="264" t="str">
        <f>F127</f>
        <v>£000</v>
      </c>
      <c r="G129" s="265">
        <f t="shared" ref="G129:Z129" si="9">SUM(G108:G127)</f>
        <v>0</v>
      </c>
      <c r="H129" s="265">
        <f t="shared" si="9"/>
        <v>0</v>
      </c>
      <c r="I129" s="265">
        <f t="shared" si="9"/>
        <v>0</v>
      </c>
      <c r="J129" s="265">
        <f t="shared" si="9"/>
        <v>0</v>
      </c>
      <c r="K129" s="265">
        <f t="shared" si="9"/>
        <v>0</v>
      </c>
      <c r="L129" s="265">
        <f t="shared" si="9"/>
        <v>0</v>
      </c>
      <c r="M129" s="265">
        <f t="shared" si="9"/>
        <v>0</v>
      </c>
      <c r="N129" s="265">
        <f t="shared" si="9"/>
        <v>0</v>
      </c>
      <c r="O129" s="265">
        <f t="shared" si="9"/>
        <v>0</v>
      </c>
      <c r="P129" s="265">
        <f t="shared" si="9"/>
        <v>0</v>
      </c>
      <c r="Q129" s="265">
        <f t="shared" si="9"/>
        <v>0</v>
      </c>
      <c r="R129" s="265">
        <f t="shared" si="9"/>
        <v>0</v>
      </c>
      <c r="S129" s="265">
        <f t="shared" si="9"/>
        <v>0</v>
      </c>
      <c r="T129" s="265">
        <f t="shared" si="9"/>
        <v>0</v>
      </c>
      <c r="U129" s="265">
        <f t="shared" si="9"/>
        <v>0</v>
      </c>
      <c r="V129" s="265">
        <f t="shared" si="9"/>
        <v>0</v>
      </c>
      <c r="W129" s="265">
        <f t="shared" si="9"/>
        <v>0</v>
      </c>
      <c r="X129" s="265">
        <f t="shared" si="9"/>
        <v>0</v>
      </c>
      <c r="Y129" s="265">
        <f t="shared" si="9"/>
        <v>0</v>
      </c>
      <c r="Z129" s="266">
        <f t="shared" si="9"/>
        <v>0</v>
      </c>
      <c r="AA129" s="85"/>
      <c r="AB129" s="267">
        <f>SUM(AB108:AB127)</f>
        <v>0</v>
      </c>
      <c r="AC129" s="85"/>
      <c r="AD129" s="267">
        <f>SUM(AD108:AD127)</f>
        <v>0</v>
      </c>
      <c r="AE129" s="85"/>
      <c r="AF129" s="267">
        <f>SUM(AF108:AF127)</f>
        <v>0</v>
      </c>
      <c r="AH129" s="268"/>
    </row>
    <row r="130" spans="3:34" outlineLevel="1">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row>
    <row r="131" spans="3:34" outlineLevel="1">
      <c r="C131" s="250" t="str">
        <f>B$105&amp;": NR Peak"</f>
        <v>Schedule 8 Payments: NR Peak</v>
      </c>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3:34" outlineLevel="1">
      <c r="D132" s="235" t="str">
        <f t="shared" ref="D132:D151" si="10">D18</f>
        <v>HY01 - Main Suburban</v>
      </c>
      <c r="E132" s="251"/>
      <c r="F132" s="269" t="str">
        <f>F108</f>
        <v>£000</v>
      </c>
      <c r="G132" s="253"/>
      <c r="H132" s="253"/>
      <c r="I132" s="253"/>
      <c r="J132" s="253"/>
      <c r="K132" s="253"/>
      <c r="L132" s="253"/>
      <c r="M132" s="253"/>
      <c r="N132" s="253"/>
      <c r="O132" s="253"/>
      <c r="P132" s="253"/>
      <c r="Q132" s="253"/>
      <c r="R132" s="253"/>
      <c r="S132" s="253"/>
      <c r="T132" s="253"/>
      <c r="U132" s="253"/>
      <c r="V132" s="253"/>
      <c r="W132" s="253"/>
      <c r="X132" s="253"/>
      <c r="Y132" s="253"/>
      <c r="Z132" s="254"/>
      <c r="AA132" s="85"/>
      <c r="AB132" s="255"/>
      <c r="AC132" s="85"/>
      <c r="AD132" s="255"/>
      <c r="AE132" s="85"/>
      <c r="AF132" s="255"/>
      <c r="AH132" s="286"/>
    </row>
    <row r="133" spans="3:34" outlineLevel="1">
      <c r="D133" s="83" t="str">
        <f t="shared" si="10"/>
        <v>HY02 - Ports-Soton-Poole/Weymouth</v>
      </c>
      <c r="E133" s="84"/>
      <c r="F133" s="150" t="str">
        <f t="shared" ref="F133:F151" si="11">F109</f>
        <v>£000</v>
      </c>
      <c r="G133" s="257"/>
      <c r="H133" s="257"/>
      <c r="I133" s="257"/>
      <c r="J133" s="257"/>
      <c r="K133" s="257"/>
      <c r="L133" s="257"/>
      <c r="M133" s="257"/>
      <c r="N133" s="257"/>
      <c r="O133" s="257"/>
      <c r="P133" s="257"/>
      <c r="Q133" s="257"/>
      <c r="R133" s="257"/>
      <c r="S133" s="257"/>
      <c r="T133" s="257"/>
      <c r="U133" s="257"/>
      <c r="V133" s="257"/>
      <c r="W133" s="257"/>
      <c r="X133" s="257"/>
      <c r="Y133" s="257"/>
      <c r="Z133" s="258"/>
      <c r="AA133" s="85"/>
      <c r="AB133" s="27"/>
      <c r="AC133" s="85"/>
      <c r="AD133" s="27"/>
      <c r="AE133" s="85"/>
      <c r="AF133" s="27"/>
      <c r="AH133" s="287"/>
    </row>
    <row r="134" spans="3:34" outlineLevel="1">
      <c r="D134" s="83" t="str">
        <f t="shared" si="10"/>
        <v>HY03 - Waterloo - West of England</v>
      </c>
      <c r="E134" s="84"/>
      <c r="F134" s="150" t="str">
        <f t="shared" si="11"/>
        <v>£000</v>
      </c>
      <c r="G134" s="257"/>
      <c r="H134" s="257"/>
      <c r="I134" s="257"/>
      <c r="J134" s="257"/>
      <c r="K134" s="257"/>
      <c r="L134" s="257"/>
      <c r="M134" s="257"/>
      <c r="N134" s="257"/>
      <c r="O134" s="257"/>
      <c r="P134" s="257"/>
      <c r="Q134" s="257"/>
      <c r="R134" s="257"/>
      <c r="S134" s="257"/>
      <c r="T134" s="257"/>
      <c r="U134" s="257"/>
      <c r="V134" s="257"/>
      <c r="W134" s="257"/>
      <c r="X134" s="257"/>
      <c r="Y134" s="257"/>
      <c r="Z134" s="258"/>
      <c r="AA134" s="85"/>
      <c r="AB134" s="27"/>
      <c r="AC134" s="85"/>
      <c r="AD134" s="27"/>
      <c r="AE134" s="85"/>
      <c r="AF134" s="27"/>
      <c r="AH134" s="287"/>
    </row>
    <row r="135" spans="3:34" outlineLevel="1">
      <c r="D135" s="83" t="str">
        <f t="shared" si="10"/>
        <v>HY04 - Waterloo - Farnham/Alton</v>
      </c>
      <c r="E135" s="84"/>
      <c r="F135" s="150" t="str">
        <f t="shared" si="11"/>
        <v>£000</v>
      </c>
      <c r="G135" s="257"/>
      <c r="H135" s="257"/>
      <c r="I135" s="257"/>
      <c r="J135" s="257"/>
      <c r="K135" s="257"/>
      <c r="L135" s="257"/>
      <c r="M135" s="257"/>
      <c r="N135" s="257"/>
      <c r="O135" s="257"/>
      <c r="P135" s="257"/>
      <c r="Q135" s="257"/>
      <c r="R135" s="257"/>
      <c r="S135" s="257"/>
      <c r="T135" s="257"/>
      <c r="U135" s="257"/>
      <c r="V135" s="257"/>
      <c r="W135" s="257"/>
      <c r="X135" s="257"/>
      <c r="Y135" s="257"/>
      <c r="Z135" s="258"/>
      <c r="AA135" s="85"/>
      <c r="AB135" s="27"/>
      <c r="AC135" s="85"/>
      <c r="AD135" s="27"/>
      <c r="AE135" s="85"/>
      <c r="AF135" s="27"/>
      <c r="AH135" s="287"/>
    </row>
    <row r="136" spans="3:34" outlineLevel="1">
      <c r="D136" s="83" t="str">
        <f t="shared" si="10"/>
        <v>HY05 - Windsor Inners</v>
      </c>
      <c r="E136" s="84"/>
      <c r="F136" s="150" t="str">
        <f t="shared" si="11"/>
        <v>£000</v>
      </c>
      <c r="G136" s="257"/>
      <c r="H136" s="257"/>
      <c r="I136" s="257"/>
      <c r="J136" s="257"/>
      <c r="K136" s="257"/>
      <c r="L136" s="257"/>
      <c r="M136" s="257"/>
      <c r="N136" s="257"/>
      <c r="O136" s="257"/>
      <c r="P136" s="257"/>
      <c r="Q136" s="257"/>
      <c r="R136" s="257"/>
      <c r="S136" s="257"/>
      <c r="T136" s="257"/>
      <c r="U136" s="257"/>
      <c r="V136" s="257"/>
      <c r="W136" s="257"/>
      <c r="X136" s="257"/>
      <c r="Y136" s="257"/>
      <c r="Z136" s="258"/>
      <c r="AA136" s="85"/>
      <c r="AB136" s="27"/>
      <c r="AC136" s="85"/>
      <c r="AD136" s="27"/>
      <c r="AE136" s="85"/>
      <c r="AF136" s="27"/>
      <c r="AH136" s="287"/>
    </row>
    <row r="137" spans="3:34" outlineLevel="1">
      <c r="D137" s="83" t="str">
        <f t="shared" si="10"/>
        <v>HY06 - Windsor Outers</v>
      </c>
      <c r="E137" s="84"/>
      <c r="F137" s="150" t="str">
        <f t="shared" si="11"/>
        <v>£000</v>
      </c>
      <c r="G137" s="257"/>
      <c r="H137" s="257"/>
      <c r="I137" s="257"/>
      <c r="J137" s="257"/>
      <c r="K137" s="257"/>
      <c r="L137" s="257"/>
      <c r="M137" s="257"/>
      <c r="N137" s="257"/>
      <c r="O137" s="257"/>
      <c r="P137" s="257"/>
      <c r="Q137" s="257"/>
      <c r="R137" s="257"/>
      <c r="S137" s="257"/>
      <c r="T137" s="257"/>
      <c r="U137" s="257"/>
      <c r="V137" s="257"/>
      <c r="W137" s="257"/>
      <c r="X137" s="257"/>
      <c r="Y137" s="257"/>
      <c r="Z137" s="258"/>
      <c r="AA137" s="85"/>
      <c r="AB137" s="27"/>
      <c r="AC137" s="85"/>
      <c r="AD137" s="27"/>
      <c r="AE137" s="85"/>
      <c r="AF137" s="27"/>
      <c r="AH137" s="287"/>
    </row>
    <row r="138" spans="3:34" outlineLevel="1">
      <c r="D138" s="83" t="str">
        <f t="shared" si="10"/>
        <v>HY07 - Waterloo - Portsmouth</v>
      </c>
      <c r="E138" s="84"/>
      <c r="F138" s="150" t="str">
        <f t="shared" si="11"/>
        <v>£000</v>
      </c>
      <c r="G138" s="257"/>
      <c r="H138" s="257"/>
      <c r="I138" s="257"/>
      <c r="J138" s="257"/>
      <c r="K138" s="257"/>
      <c r="L138" s="257"/>
      <c r="M138" s="257"/>
      <c r="N138" s="257"/>
      <c r="O138" s="257"/>
      <c r="P138" s="257"/>
      <c r="Q138" s="257"/>
      <c r="R138" s="257"/>
      <c r="S138" s="257"/>
      <c r="T138" s="257"/>
      <c r="U138" s="257"/>
      <c r="V138" s="257"/>
      <c r="W138" s="257"/>
      <c r="X138" s="257"/>
      <c r="Y138" s="257"/>
      <c r="Z138" s="258"/>
      <c r="AA138" s="85"/>
      <c r="AB138" s="27"/>
      <c r="AC138" s="85"/>
      <c r="AD138" s="27"/>
      <c r="AE138" s="85"/>
      <c r="AF138" s="27"/>
      <c r="AH138" s="287"/>
    </row>
    <row r="139" spans="3:34" outlineLevel="1">
      <c r="D139" s="83" t="str">
        <f t="shared" si="10"/>
        <v>HY08 - Waterloo - Weymouth</v>
      </c>
      <c r="E139" s="84"/>
      <c r="F139" s="150" t="str">
        <f t="shared" si="11"/>
        <v>£000</v>
      </c>
      <c r="G139" s="257"/>
      <c r="H139" s="257"/>
      <c r="I139" s="257"/>
      <c r="J139" s="257"/>
      <c r="K139" s="257"/>
      <c r="L139" s="257"/>
      <c r="M139" s="257"/>
      <c r="N139" s="257"/>
      <c r="O139" s="257"/>
      <c r="P139" s="257"/>
      <c r="Q139" s="257"/>
      <c r="R139" s="257"/>
      <c r="S139" s="257"/>
      <c r="T139" s="257"/>
      <c r="U139" s="257"/>
      <c r="V139" s="257"/>
      <c r="W139" s="257"/>
      <c r="X139" s="257"/>
      <c r="Y139" s="257"/>
      <c r="Z139" s="258"/>
      <c r="AA139" s="85"/>
      <c r="AB139" s="27"/>
      <c r="AC139" s="85"/>
      <c r="AD139" s="27"/>
      <c r="AE139" s="85"/>
      <c r="AF139" s="27"/>
      <c r="AH139" s="287"/>
    </row>
    <row r="140" spans="3:34" outlineLevel="1">
      <c r="D140" s="83" t="str">
        <f t="shared" si="10"/>
        <v>[Schedule 8 Performance Service Groups Line 9]</v>
      </c>
      <c r="E140" s="84"/>
      <c r="F140" s="150" t="str">
        <f t="shared" si="11"/>
        <v>£000</v>
      </c>
      <c r="G140" s="257"/>
      <c r="H140" s="257"/>
      <c r="I140" s="257"/>
      <c r="J140" s="257"/>
      <c r="K140" s="257"/>
      <c r="L140" s="257"/>
      <c r="M140" s="257"/>
      <c r="N140" s="257"/>
      <c r="O140" s="257"/>
      <c r="P140" s="257"/>
      <c r="Q140" s="257"/>
      <c r="R140" s="257"/>
      <c r="S140" s="257"/>
      <c r="T140" s="257"/>
      <c r="U140" s="257"/>
      <c r="V140" s="257"/>
      <c r="W140" s="257"/>
      <c r="X140" s="257"/>
      <c r="Y140" s="257"/>
      <c r="Z140" s="258"/>
      <c r="AA140" s="85"/>
      <c r="AB140" s="27"/>
      <c r="AC140" s="85"/>
      <c r="AD140" s="27"/>
      <c r="AE140" s="85"/>
      <c r="AF140" s="27"/>
      <c r="AH140" s="305"/>
    </row>
    <row r="141" spans="3:34" outlineLevel="1">
      <c r="D141" s="83" t="str">
        <f t="shared" si="10"/>
        <v>[Schedule 8 Performance Service Groups Line 10]</v>
      </c>
      <c r="E141" s="84"/>
      <c r="F141" s="150" t="str">
        <f t="shared" si="11"/>
        <v>£000</v>
      </c>
      <c r="G141" s="257"/>
      <c r="H141" s="257"/>
      <c r="I141" s="257"/>
      <c r="J141" s="257"/>
      <c r="K141" s="257"/>
      <c r="L141" s="257"/>
      <c r="M141" s="257"/>
      <c r="N141" s="257"/>
      <c r="O141" s="257"/>
      <c r="P141" s="257"/>
      <c r="Q141" s="257"/>
      <c r="R141" s="257"/>
      <c r="S141" s="257"/>
      <c r="T141" s="257"/>
      <c r="U141" s="257"/>
      <c r="V141" s="257"/>
      <c r="W141" s="257"/>
      <c r="X141" s="257"/>
      <c r="Y141" s="257"/>
      <c r="Z141" s="258"/>
      <c r="AA141" s="85"/>
      <c r="AB141" s="27"/>
      <c r="AC141" s="85"/>
      <c r="AD141" s="27"/>
      <c r="AE141" s="85"/>
      <c r="AF141" s="27"/>
      <c r="AH141" s="305"/>
    </row>
    <row r="142" spans="3:34" outlineLevel="1">
      <c r="D142" s="83" t="str">
        <f t="shared" si="10"/>
        <v>[Schedule 8 Performance Service Groups Line 11]</v>
      </c>
      <c r="E142" s="84"/>
      <c r="F142" s="150" t="str">
        <f t="shared" si="11"/>
        <v>£000</v>
      </c>
      <c r="G142" s="257"/>
      <c r="H142" s="257"/>
      <c r="I142" s="257"/>
      <c r="J142" s="257"/>
      <c r="K142" s="257"/>
      <c r="L142" s="257"/>
      <c r="M142" s="257"/>
      <c r="N142" s="257"/>
      <c r="O142" s="257"/>
      <c r="P142" s="257"/>
      <c r="Q142" s="257"/>
      <c r="R142" s="257"/>
      <c r="S142" s="257"/>
      <c r="T142" s="257"/>
      <c r="U142" s="257"/>
      <c r="V142" s="257"/>
      <c r="W142" s="257"/>
      <c r="X142" s="257"/>
      <c r="Y142" s="257"/>
      <c r="Z142" s="258"/>
      <c r="AA142" s="85"/>
      <c r="AB142" s="27"/>
      <c r="AC142" s="85"/>
      <c r="AD142" s="27"/>
      <c r="AE142" s="85"/>
      <c r="AF142" s="27"/>
      <c r="AH142" s="305"/>
    </row>
    <row r="143" spans="3:34" outlineLevel="1">
      <c r="D143" s="83" t="str">
        <f t="shared" si="10"/>
        <v>[Schedule 8 Performance Service Groups Line 12]</v>
      </c>
      <c r="E143" s="84"/>
      <c r="F143" s="150" t="str">
        <f t="shared" si="11"/>
        <v>£000</v>
      </c>
      <c r="G143" s="257"/>
      <c r="H143" s="257"/>
      <c r="I143" s="257"/>
      <c r="J143" s="257"/>
      <c r="K143" s="257"/>
      <c r="L143" s="257"/>
      <c r="M143" s="257"/>
      <c r="N143" s="257"/>
      <c r="O143" s="257"/>
      <c r="P143" s="257"/>
      <c r="Q143" s="257"/>
      <c r="R143" s="257"/>
      <c r="S143" s="257"/>
      <c r="T143" s="257"/>
      <c r="U143" s="257"/>
      <c r="V143" s="257"/>
      <c r="W143" s="257"/>
      <c r="X143" s="257"/>
      <c r="Y143" s="257"/>
      <c r="Z143" s="258"/>
      <c r="AA143" s="85"/>
      <c r="AB143" s="27"/>
      <c r="AC143" s="85"/>
      <c r="AD143" s="27"/>
      <c r="AE143" s="85"/>
      <c r="AF143" s="27"/>
      <c r="AH143" s="283"/>
    </row>
    <row r="144" spans="3:34" outlineLevel="1">
      <c r="D144" s="83" t="str">
        <f t="shared" si="10"/>
        <v>[Schedule 8 Performance Service Groups Line 13]</v>
      </c>
      <c r="E144" s="84"/>
      <c r="F144" s="150" t="str">
        <f t="shared" si="11"/>
        <v>£000</v>
      </c>
      <c r="G144" s="257"/>
      <c r="H144" s="257"/>
      <c r="I144" s="257"/>
      <c r="J144" s="257"/>
      <c r="K144" s="257"/>
      <c r="L144" s="257"/>
      <c r="M144" s="257"/>
      <c r="N144" s="257"/>
      <c r="O144" s="257"/>
      <c r="P144" s="257"/>
      <c r="Q144" s="257"/>
      <c r="R144" s="257"/>
      <c r="S144" s="257"/>
      <c r="T144" s="257"/>
      <c r="U144" s="257"/>
      <c r="V144" s="257"/>
      <c r="W144" s="257"/>
      <c r="X144" s="257"/>
      <c r="Y144" s="257"/>
      <c r="Z144" s="258"/>
      <c r="AA144" s="85"/>
      <c r="AB144" s="27"/>
      <c r="AC144" s="85"/>
      <c r="AD144" s="27"/>
      <c r="AE144" s="85"/>
      <c r="AF144" s="27"/>
      <c r="AH144" s="283"/>
    </row>
    <row r="145" spans="3:34" outlineLevel="1">
      <c r="D145" s="83" t="str">
        <f t="shared" si="10"/>
        <v>[Schedule 8 Performance Service Groups Line 14]</v>
      </c>
      <c r="E145" s="84"/>
      <c r="F145" s="150" t="str">
        <f t="shared" si="11"/>
        <v>£000</v>
      </c>
      <c r="G145" s="257"/>
      <c r="H145" s="257"/>
      <c r="I145" s="257"/>
      <c r="J145" s="257"/>
      <c r="K145" s="257"/>
      <c r="L145" s="257"/>
      <c r="M145" s="257"/>
      <c r="N145" s="257"/>
      <c r="O145" s="257"/>
      <c r="P145" s="257"/>
      <c r="Q145" s="257"/>
      <c r="R145" s="257"/>
      <c r="S145" s="257"/>
      <c r="T145" s="257"/>
      <c r="U145" s="257"/>
      <c r="V145" s="257"/>
      <c r="W145" s="257"/>
      <c r="X145" s="257"/>
      <c r="Y145" s="257"/>
      <c r="Z145" s="258"/>
      <c r="AA145" s="85"/>
      <c r="AB145" s="27"/>
      <c r="AC145" s="85"/>
      <c r="AD145" s="27"/>
      <c r="AE145" s="85"/>
      <c r="AF145" s="27"/>
      <c r="AH145" s="283"/>
    </row>
    <row r="146" spans="3:34" outlineLevel="1">
      <c r="D146" s="83" t="str">
        <f t="shared" si="10"/>
        <v>[Schedule 8 Performance Service Groups Line 15]</v>
      </c>
      <c r="E146" s="84"/>
      <c r="F146" s="150" t="str">
        <f t="shared" si="11"/>
        <v>£000</v>
      </c>
      <c r="G146" s="257"/>
      <c r="H146" s="257"/>
      <c r="I146" s="257"/>
      <c r="J146" s="257"/>
      <c r="K146" s="257"/>
      <c r="L146" s="257"/>
      <c r="M146" s="257"/>
      <c r="N146" s="257"/>
      <c r="O146" s="257"/>
      <c r="P146" s="257"/>
      <c r="Q146" s="257"/>
      <c r="R146" s="257"/>
      <c r="S146" s="257"/>
      <c r="T146" s="257"/>
      <c r="U146" s="257"/>
      <c r="V146" s="257"/>
      <c r="W146" s="257"/>
      <c r="X146" s="257"/>
      <c r="Y146" s="257"/>
      <c r="Z146" s="258"/>
      <c r="AA146" s="85"/>
      <c r="AB146" s="27"/>
      <c r="AC146" s="85"/>
      <c r="AD146" s="27"/>
      <c r="AE146" s="85"/>
      <c r="AF146" s="27"/>
      <c r="AH146" s="283"/>
    </row>
    <row r="147" spans="3:34" outlineLevel="1">
      <c r="D147" s="83" t="str">
        <f t="shared" si="10"/>
        <v>[Schedule 8 Performance Service Groups Line 16]</v>
      </c>
      <c r="E147" s="84"/>
      <c r="F147" s="150" t="str">
        <f t="shared" si="11"/>
        <v>£000</v>
      </c>
      <c r="G147" s="257"/>
      <c r="H147" s="257"/>
      <c r="I147" s="257"/>
      <c r="J147" s="257"/>
      <c r="K147" s="257"/>
      <c r="L147" s="257"/>
      <c r="M147" s="257"/>
      <c r="N147" s="257"/>
      <c r="O147" s="257"/>
      <c r="P147" s="257"/>
      <c r="Q147" s="257"/>
      <c r="R147" s="257"/>
      <c r="S147" s="257"/>
      <c r="T147" s="257"/>
      <c r="U147" s="257"/>
      <c r="V147" s="257"/>
      <c r="W147" s="257"/>
      <c r="X147" s="257"/>
      <c r="Y147" s="257"/>
      <c r="Z147" s="258"/>
      <c r="AA147" s="85"/>
      <c r="AB147" s="27"/>
      <c r="AC147" s="85"/>
      <c r="AD147" s="27"/>
      <c r="AE147" s="85"/>
      <c r="AF147" s="27"/>
      <c r="AH147" s="283"/>
    </row>
    <row r="148" spans="3:34" outlineLevel="1">
      <c r="D148" s="83" t="str">
        <f t="shared" si="10"/>
        <v>[Schedule 8 Performance Service Groups Line 17]</v>
      </c>
      <c r="E148" s="84"/>
      <c r="F148" s="150" t="str">
        <f t="shared" si="11"/>
        <v>£000</v>
      </c>
      <c r="G148" s="257"/>
      <c r="H148" s="257"/>
      <c r="I148" s="257"/>
      <c r="J148" s="257"/>
      <c r="K148" s="257"/>
      <c r="L148" s="257"/>
      <c r="M148" s="257"/>
      <c r="N148" s="257"/>
      <c r="O148" s="257"/>
      <c r="P148" s="257"/>
      <c r="Q148" s="257"/>
      <c r="R148" s="257"/>
      <c r="S148" s="257"/>
      <c r="T148" s="257"/>
      <c r="U148" s="257"/>
      <c r="V148" s="257"/>
      <c r="W148" s="257"/>
      <c r="X148" s="257"/>
      <c r="Y148" s="257"/>
      <c r="Z148" s="258"/>
      <c r="AA148" s="85"/>
      <c r="AB148" s="27"/>
      <c r="AC148" s="85"/>
      <c r="AD148" s="27"/>
      <c r="AE148" s="85"/>
      <c r="AF148" s="27"/>
      <c r="AH148" s="283"/>
    </row>
    <row r="149" spans="3:34" outlineLevel="1">
      <c r="D149" s="83" t="str">
        <f t="shared" si="10"/>
        <v>[Schedule 8 Performance Service Groups Line 18]</v>
      </c>
      <c r="E149" s="84"/>
      <c r="F149" s="150" t="str">
        <f t="shared" si="11"/>
        <v>£000</v>
      </c>
      <c r="G149" s="257"/>
      <c r="H149" s="257"/>
      <c r="I149" s="257"/>
      <c r="J149" s="257"/>
      <c r="K149" s="257"/>
      <c r="L149" s="257"/>
      <c r="M149" s="257"/>
      <c r="N149" s="257"/>
      <c r="O149" s="257"/>
      <c r="P149" s="257"/>
      <c r="Q149" s="257"/>
      <c r="R149" s="257"/>
      <c r="S149" s="257"/>
      <c r="T149" s="257"/>
      <c r="U149" s="257"/>
      <c r="V149" s="257"/>
      <c r="W149" s="257"/>
      <c r="X149" s="257"/>
      <c r="Y149" s="257"/>
      <c r="Z149" s="258"/>
      <c r="AA149" s="85"/>
      <c r="AB149" s="27"/>
      <c r="AC149" s="85"/>
      <c r="AD149" s="27"/>
      <c r="AE149" s="85"/>
      <c r="AF149" s="27"/>
      <c r="AH149" s="283"/>
    </row>
    <row r="150" spans="3:34" outlineLevel="1">
      <c r="D150" s="83" t="str">
        <f t="shared" si="10"/>
        <v>[Schedule 8 Performance Service Groups Line 19]</v>
      </c>
      <c r="E150" s="84"/>
      <c r="F150" s="150" t="str">
        <f t="shared" si="11"/>
        <v>£000</v>
      </c>
      <c r="G150" s="257"/>
      <c r="H150" s="257"/>
      <c r="I150" s="257"/>
      <c r="J150" s="257"/>
      <c r="K150" s="257"/>
      <c r="L150" s="257"/>
      <c r="M150" s="257"/>
      <c r="N150" s="257"/>
      <c r="O150" s="257"/>
      <c r="P150" s="257"/>
      <c r="Q150" s="257"/>
      <c r="R150" s="257"/>
      <c r="S150" s="257"/>
      <c r="T150" s="257"/>
      <c r="U150" s="257"/>
      <c r="V150" s="257"/>
      <c r="W150" s="257"/>
      <c r="X150" s="257"/>
      <c r="Y150" s="257"/>
      <c r="Z150" s="258"/>
      <c r="AA150" s="85"/>
      <c r="AB150" s="27"/>
      <c r="AC150" s="85"/>
      <c r="AD150" s="27"/>
      <c r="AE150" s="85"/>
      <c r="AF150" s="27"/>
      <c r="AH150" s="283"/>
    </row>
    <row r="151" spans="3:34" outlineLevel="1">
      <c r="D151" s="108" t="str">
        <f t="shared" si="10"/>
        <v>[Schedule 8 Performance Service Groups Line 20]</v>
      </c>
      <c r="E151" s="110"/>
      <c r="F151" s="164" t="str">
        <f t="shared" si="11"/>
        <v>£000</v>
      </c>
      <c r="G151" s="260"/>
      <c r="H151" s="260"/>
      <c r="I151" s="260"/>
      <c r="J151" s="260"/>
      <c r="K151" s="260"/>
      <c r="L151" s="260"/>
      <c r="M151" s="260"/>
      <c r="N151" s="260"/>
      <c r="O151" s="260"/>
      <c r="P151" s="260"/>
      <c r="Q151" s="260"/>
      <c r="R151" s="260"/>
      <c r="S151" s="260"/>
      <c r="T151" s="260"/>
      <c r="U151" s="260"/>
      <c r="V151" s="260"/>
      <c r="W151" s="260"/>
      <c r="X151" s="260"/>
      <c r="Y151" s="260"/>
      <c r="Z151" s="261"/>
      <c r="AA151" s="85"/>
      <c r="AB151" s="29"/>
      <c r="AC151" s="85"/>
      <c r="AD151" s="29"/>
      <c r="AE151" s="85"/>
      <c r="AF151" s="29"/>
      <c r="AH151" s="284"/>
    </row>
    <row r="152" spans="3:34" outlineLevel="1">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3:34" outlineLevel="1">
      <c r="D153" s="262" t="str">
        <f>C131</f>
        <v>Schedule 8 Payments: NR Peak</v>
      </c>
      <c r="E153" s="263"/>
      <c r="F153" s="264" t="str">
        <f>F151</f>
        <v>£000</v>
      </c>
      <c r="G153" s="265">
        <f t="shared" ref="G153:Z153" si="12">SUM(G132:G151)</f>
        <v>0</v>
      </c>
      <c r="H153" s="265">
        <f t="shared" si="12"/>
        <v>0</v>
      </c>
      <c r="I153" s="265">
        <f t="shared" si="12"/>
        <v>0</v>
      </c>
      <c r="J153" s="265">
        <f t="shared" si="12"/>
        <v>0</v>
      </c>
      <c r="K153" s="265">
        <f t="shared" si="12"/>
        <v>0</v>
      </c>
      <c r="L153" s="265">
        <f t="shared" si="12"/>
        <v>0</v>
      </c>
      <c r="M153" s="265">
        <f t="shared" si="12"/>
        <v>0</v>
      </c>
      <c r="N153" s="265">
        <f t="shared" si="12"/>
        <v>0</v>
      </c>
      <c r="O153" s="265">
        <f t="shared" si="12"/>
        <v>0</v>
      </c>
      <c r="P153" s="265">
        <f t="shared" si="12"/>
        <v>0</v>
      </c>
      <c r="Q153" s="265">
        <f t="shared" si="12"/>
        <v>0</v>
      </c>
      <c r="R153" s="265">
        <f t="shared" si="12"/>
        <v>0</v>
      </c>
      <c r="S153" s="265">
        <f t="shared" si="12"/>
        <v>0</v>
      </c>
      <c r="T153" s="265">
        <f t="shared" si="12"/>
        <v>0</v>
      </c>
      <c r="U153" s="265">
        <f t="shared" si="12"/>
        <v>0</v>
      </c>
      <c r="V153" s="265">
        <f t="shared" si="12"/>
        <v>0</v>
      </c>
      <c r="W153" s="265">
        <f t="shared" si="12"/>
        <v>0</v>
      </c>
      <c r="X153" s="265">
        <f t="shared" si="12"/>
        <v>0</v>
      </c>
      <c r="Y153" s="265">
        <f t="shared" si="12"/>
        <v>0</v>
      </c>
      <c r="Z153" s="266">
        <f t="shared" si="12"/>
        <v>0</v>
      </c>
      <c r="AA153" s="85"/>
      <c r="AB153" s="267">
        <f>SUM(AB132:AB151)</f>
        <v>0</v>
      </c>
      <c r="AC153" s="85"/>
      <c r="AD153" s="267">
        <f>SUM(AD132:AD151)</f>
        <v>0</v>
      </c>
      <c r="AE153" s="85"/>
      <c r="AF153" s="267">
        <f>SUM(AF132:AF151)</f>
        <v>0</v>
      </c>
      <c r="AH153" s="268"/>
    </row>
    <row r="154" spans="3:34" outlineLevel="1">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row>
    <row r="155" spans="3:34" outlineLevel="1">
      <c r="C155" s="250" t="str">
        <f>B$105&amp;": TOC Off Peak"</f>
        <v>Schedule 8 Payments: TOC Off Peak</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row>
    <row r="156" spans="3:34" outlineLevel="1">
      <c r="D156" s="235" t="str">
        <f t="shared" ref="D156:D175" si="13">D40</f>
        <v>HY01 - Main Suburban</v>
      </c>
      <c r="E156" s="251"/>
      <c r="F156" s="269" t="str">
        <f t="shared" ref="F156:F175" si="14">F132</f>
        <v>£000</v>
      </c>
      <c r="G156" s="253"/>
      <c r="H156" s="253"/>
      <c r="I156" s="253"/>
      <c r="J156" s="253"/>
      <c r="K156" s="253"/>
      <c r="L156" s="253"/>
      <c r="M156" s="253"/>
      <c r="N156" s="253"/>
      <c r="O156" s="253"/>
      <c r="P156" s="253"/>
      <c r="Q156" s="253"/>
      <c r="R156" s="253"/>
      <c r="S156" s="253"/>
      <c r="T156" s="253"/>
      <c r="U156" s="253"/>
      <c r="V156" s="253"/>
      <c r="W156" s="253"/>
      <c r="X156" s="253"/>
      <c r="Y156" s="253"/>
      <c r="Z156" s="254"/>
      <c r="AA156" s="85"/>
      <c r="AB156" s="255"/>
      <c r="AC156" s="85"/>
      <c r="AD156" s="255"/>
      <c r="AE156" s="85"/>
      <c r="AF156" s="255"/>
      <c r="AH156" s="286"/>
    </row>
    <row r="157" spans="3:34" outlineLevel="1">
      <c r="D157" s="83" t="str">
        <f t="shared" si="13"/>
        <v>HY02 - Ports-Soton-Poole/Weymouth</v>
      </c>
      <c r="E157" s="84"/>
      <c r="F157" s="150" t="str">
        <f t="shared" si="14"/>
        <v>£000</v>
      </c>
      <c r="G157" s="257"/>
      <c r="H157" s="257"/>
      <c r="I157" s="257"/>
      <c r="J157" s="257"/>
      <c r="K157" s="257"/>
      <c r="L157" s="257"/>
      <c r="M157" s="257"/>
      <c r="N157" s="257"/>
      <c r="O157" s="257"/>
      <c r="P157" s="257"/>
      <c r="Q157" s="257"/>
      <c r="R157" s="257"/>
      <c r="S157" s="257"/>
      <c r="T157" s="257"/>
      <c r="U157" s="257"/>
      <c r="V157" s="257"/>
      <c r="W157" s="257"/>
      <c r="X157" s="257"/>
      <c r="Y157" s="257"/>
      <c r="Z157" s="258"/>
      <c r="AA157" s="85"/>
      <c r="AB157" s="27"/>
      <c r="AC157" s="85"/>
      <c r="AD157" s="27"/>
      <c r="AE157" s="85"/>
      <c r="AF157" s="27"/>
      <c r="AH157" s="287"/>
    </row>
    <row r="158" spans="3:34" outlineLevel="1">
      <c r="D158" s="83" t="str">
        <f t="shared" si="13"/>
        <v>HY03 - Waterloo - West of England</v>
      </c>
      <c r="E158" s="84"/>
      <c r="F158" s="150" t="str">
        <f t="shared" si="14"/>
        <v>£000</v>
      </c>
      <c r="G158" s="257"/>
      <c r="H158" s="257"/>
      <c r="I158" s="257"/>
      <c r="J158" s="257"/>
      <c r="K158" s="257"/>
      <c r="L158" s="257"/>
      <c r="M158" s="257"/>
      <c r="N158" s="257"/>
      <c r="O158" s="257"/>
      <c r="P158" s="257"/>
      <c r="Q158" s="257"/>
      <c r="R158" s="257"/>
      <c r="S158" s="257"/>
      <c r="T158" s="257"/>
      <c r="U158" s="257"/>
      <c r="V158" s="257"/>
      <c r="W158" s="257"/>
      <c r="X158" s="257"/>
      <c r="Y158" s="257"/>
      <c r="Z158" s="258"/>
      <c r="AA158" s="85"/>
      <c r="AB158" s="27"/>
      <c r="AC158" s="85"/>
      <c r="AD158" s="27"/>
      <c r="AE158" s="85"/>
      <c r="AF158" s="27"/>
      <c r="AH158" s="287"/>
    </row>
    <row r="159" spans="3:34" outlineLevel="1">
      <c r="D159" s="83" t="str">
        <f t="shared" si="13"/>
        <v>HY04 - Waterloo - Farnham/Alton</v>
      </c>
      <c r="E159" s="84"/>
      <c r="F159" s="150" t="str">
        <f t="shared" si="14"/>
        <v>£000</v>
      </c>
      <c r="G159" s="257"/>
      <c r="H159" s="257"/>
      <c r="I159" s="257"/>
      <c r="J159" s="257"/>
      <c r="K159" s="257"/>
      <c r="L159" s="257"/>
      <c r="M159" s="257"/>
      <c r="N159" s="257"/>
      <c r="O159" s="257"/>
      <c r="P159" s="257"/>
      <c r="Q159" s="257"/>
      <c r="R159" s="257"/>
      <c r="S159" s="257"/>
      <c r="T159" s="257"/>
      <c r="U159" s="257"/>
      <c r="V159" s="257"/>
      <c r="W159" s="257"/>
      <c r="X159" s="257"/>
      <c r="Y159" s="257"/>
      <c r="Z159" s="258"/>
      <c r="AA159" s="85"/>
      <c r="AB159" s="27"/>
      <c r="AC159" s="85"/>
      <c r="AD159" s="27"/>
      <c r="AE159" s="85"/>
      <c r="AF159" s="27"/>
      <c r="AH159" s="287"/>
    </row>
    <row r="160" spans="3:34" outlineLevel="1">
      <c r="D160" s="83" t="str">
        <f t="shared" si="13"/>
        <v>HY05 - Windsor Inners</v>
      </c>
      <c r="E160" s="84"/>
      <c r="F160" s="150" t="str">
        <f t="shared" si="14"/>
        <v>£000</v>
      </c>
      <c r="G160" s="257"/>
      <c r="H160" s="257"/>
      <c r="I160" s="257"/>
      <c r="J160" s="257"/>
      <c r="K160" s="257"/>
      <c r="L160" s="257"/>
      <c r="M160" s="257"/>
      <c r="N160" s="257"/>
      <c r="O160" s="257"/>
      <c r="P160" s="257"/>
      <c r="Q160" s="257"/>
      <c r="R160" s="257"/>
      <c r="S160" s="257"/>
      <c r="T160" s="257"/>
      <c r="U160" s="257"/>
      <c r="V160" s="257"/>
      <c r="W160" s="257"/>
      <c r="X160" s="257"/>
      <c r="Y160" s="257"/>
      <c r="Z160" s="258"/>
      <c r="AA160" s="85"/>
      <c r="AB160" s="27"/>
      <c r="AC160" s="85"/>
      <c r="AD160" s="27"/>
      <c r="AE160" s="85"/>
      <c r="AF160" s="27"/>
      <c r="AH160" s="287"/>
    </row>
    <row r="161" spans="4:34" outlineLevel="1">
      <c r="D161" s="83" t="str">
        <f t="shared" si="13"/>
        <v>HY06 - Windsor Outers</v>
      </c>
      <c r="E161" s="84"/>
      <c r="F161" s="150" t="str">
        <f t="shared" si="14"/>
        <v>£000</v>
      </c>
      <c r="G161" s="257"/>
      <c r="H161" s="257"/>
      <c r="I161" s="257"/>
      <c r="J161" s="257"/>
      <c r="K161" s="257"/>
      <c r="L161" s="257"/>
      <c r="M161" s="257"/>
      <c r="N161" s="257"/>
      <c r="O161" s="257"/>
      <c r="P161" s="257"/>
      <c r="Q161" s="257"/>
      <c r="R161" s="257"/>
      <c r="S161" s="257"/>
      <c r="T161" s="257"/>
      <c r="U161" s="257"/>
      <c r="V161" s="257"/>
      <c r="W161" s="257"/>
      <c r="X161" s="257"/>
      <c r="Y161" s="257"/>
      <c r="Z161" s="258"/>
      <c r="AA161" s="85"/>
      <c r="AB161" s="27"/>
      <c r="AC161" s="85"/>
      <c r="AD161" s="27"/>
      <c r="AE161" s="85"/>
      <c r="AF161" s="27"/>
      <c r="AH161" s="287"/>
    </row>
    <row r="162" spans="4:34" outlineLevel="1">
      <c r="D162" s="83" t="str">
        <f t="shared" si="13"/>
        <v>HY07 - Waterloo - Portsmouth</v>
      </c>
      <c r="E162" s="84"/>
      <c r="F162" s="150" t="str">
        <f t="shared" si="14"/>
        <v>£000</v>
      </c>
      <c r="G162" s="257"/>
      <c r="H162" s="257"/>
      <c r="I162" s="257"/>
      <c r="J162" s="257"/>
      <c r="K162" s="257"/>
      <c r="L162" s="257"/>
      <c r="M162" s="257"/>
      <c r="N162" s="257"/>
      <c r="O162" s="257"/>
      <c r="P162" s="257"/>
      <c r="Q162" s="257"/>
      <c r="R162" s="257"/>
      <c r="S162" s="257"/>
      <c r="T162" s="257"/>
      <c r="U162" s="257"/>
      <c r="V162" s="257"/>
      <c r="W162" s="257"/>
      <c r="X162" s="257"/>
      <c r="Y162" s="257"/>
      <c r="Z162" s="258"/>
      <c r="AA162" s="85"/>
      <c r="AB162" s="27"/>
      <c r="AC162" s="85"/>
      <c r="AD162" s="27"/>
      <c r="AE162" s="85"/>
      <c r="AF162" s="27"/>
      <c r="AH162" s="287"/>
    </row>
    <row r="163" spans="4:34" outlineLevel="1">
      <c r="D163" s="83" t="str">
        <f t="shared" si="13"/>
        <v>HY08 - Waterloo - Weymouth</v>
      </c>
      <c r="E163" s="84"/>
      <c r="F163" s="150" t="str">
        <f t="shared" si="14"/>
        <v>£000</v>
      </c>
      <c r="G163" s="257"/>
      <c r="H163" s="257"/>
      <c r="I163" s="257"/>
      <c r="J163" s="257"/>
      <c r="K163" s="257"/>
      <c r="L163" s="257"/>
      <c r="M163" s="257"/>
      <c r="N163" s="257"/>
      <c r="O163" s="257"/>
      <c r="P163" s="257"/>
      <c r="Q163" s="257"/>
      <c r="R163" s="257"/>
      <c r="S163" s="257"/>
      <c r="T163" s="257"/>
      <c r="U163" s="257"/>
      <c r="V163" s="257"/>
      <c r="W163" s="257"/>
      <c r="X163" s="257"/>
      <c r="Y163" s="257"/>
      <c r="Z163" s="258"/>
      <c r="AA163" s="85"/>
      <c r="AB163" s="27"/>
      <c r="AC163" s="85"/>
      <c r="AD163" s="27"/>
      <c r="AE163" s="85"/>
      <c r="AF163" s="27"/>
      <c r="AH163" s="287"/>
    </row>
    <row r="164" spans="4:34" outlineLevel="1">
      <c r="D164" s="83" t="str">
        <f t="shared" si="13"/>
        <v>[Schedule 8 Performance Service Groups Line 9]</v>
      </c>
      <c r="E164" s="84"/>
      <c r="F164" s="150" t="str">
        <f t="shared" si="14"/>
        <v>£000</v>
      </c>
      <c r="G164" s="257"/>
      <c r="H164" s="257"/>
      <c r="I164" s="257"/>
      <c r="J164" s="257"/>
      <c r="K164" s="257"/>
      <c r="L164" s="257"/>
      <c r="M164" s="257"/>
      <c r="N164" s="257"/>
      <c r="O164" s="257"/>
      <c r="P164" s="257"/>
      <c r="Q164" s="257"/>
      <c r="R164" s="257"/>
      <c r="S164" s="257"/>
      <c r="T164" s="257"/>
      <c r="U164" s="257"/>
      <c r="V164" s="257"/>
      <c r="W164" s="257"/>
      <c r="X164" s="257"/>
      <c r="Y164" s="257"/>
      <c r="Z164" s="258"/>
      <c r="AA164" s="85"/>
      <c r="AB164" s="27"/>
      <c r="AC164" s="85"/>
      <c r="AD164" s="27"/>
      <c r="AE164" s="85"/>
      <c r="AF164" s="27"/>
      <c r="AH164" s="305"/>
    </row>
    <row r="165" spans="4:34" outlineLevel="1">
      <c r="D165" s="83" t="str">
        <f t="shared" si="13"/>
        <v>[Schedule 8 Performance Service Groups Line 10]</v>
      </c>
      <c r="E165" s="84"/>
      <c r="F165" s="150" t="str">
        <f t="shared" si="14"/>
        <v>£000</v>
      </c>
      <c r="G165" s="257"/>
      <c r="H165" s="257"/>
      <c r="I165" s="257"/>
      <c r="J165" s="257"/>
      <c r="K165" s="257"/>
      <c r="L165" s="257"/>
      <c r="M165" s="257"/>
      <c r="N165" s="257"/>
      <c r="O165" s="257"/>
      <c r="P165" s="257"/>
      <c r="Q165" s="257"/>
      <c r="R165" s="257"/>
      <c r="S165" s="257"/>
      <c r="T165" s="257"/>
      <c r="U165" s="257"/>
      <c r="V165" s="257"/>
      <c r="W165" s="257"/>
      <c r="X165" s="257"/>
      <c r="Y165" s="257"/>
      <c r="Z165" s="258"/>
      <c r="AA165" s="85"/>
      <c r="AB165" s="27"/>
      <c r="AC165" s="85"/>
      <c r="AD165" s="27"/>
      <c r="AE165" s="85"/>
      <c r="AF165" s="27"/>
      <c r="AH165" s="305"/>
    </row>
    <row r="166" spans="4:34" outlineLevel="1">
      <c r="D166" s="83" t="str">
        <f t="shared" si="13"/>
        <v>[Schedule 8 Performance Service Groups Line 11]</v>
      </c>
      <c r="E166" s="84"/>
      <c r="F166" s="150" t="str">
        <f t="shared" si="14"/>
        <v>£000</v>
      </c>
      <c r="G166" s="257"/>
      <c r="H166" s="257"/>
      <c r="I166" s="257"/>
      <c r="J166" s="257"/>
      <c r="K166" s="257"/>
      <c r="L166" s="257"/>
      <c r="M166" s="257"/>
      <c r="N166" s="257"/>
      <c r="O166" s="257"/>
      <c r="P166" s="257"/>
      <c r="Q166" s="257"/>
      <c r="R166" s="257"/>
      <c r="S166" s="257"/>
      <c r="T166" s="257"/>
      <c r="U166" s="257"/>
      <c r="V166" s="257"/>
      <c r="W166" s="257"/>
      <c r="X166" s="257"/>
      <c r="Y166" s="257"/>
      <c r="Z166" s="258"/>
      <c r="AA166" s="85"/>
      <c r="AB166" s="27"/>
      <c r="AC166" s="85"/>
      <c r="AD166" s="27"/>
      <c r="AE166" s="85"/>
      <c r="AF166" s="27"/>
      <c r="AH166" s="305"/>
    </row>
    <row r="167" spans="4:34" outlineLevel="1">
      <c r="D167" s="83" t="str">
        <f t="shared" si="13"/>
        <v>[Schedule 8 Performance Service Groups Line 12]</v>
      </c>
      <c r="E167" s="84"/>
      <c r="F167" s="150" t="str">
        <f t="shared" si="14"/>
        <v>£000</v>
      </c>
      <c r="G167" s="257"/>
      <c r="H167" s="257"/>
      <c r="I167" s="257"/>
      <c r="J167" s="257"/>
      <c r="K167" s="257"/>
      <c r="L167" s="257"/>
      <c r="M167" s="257"/>
      <c r="N167" s="257"/>
      <c r="O167" s="257"/>
      <c r="P167" s="257"/>
      <c r="Q167" s="257"/>
      <c r="R167" s="257"/>
      <c r="S167" s="257"/>
      <c r="T167" s="257"/>
      <c r="U167" s="257"/>
      <c r="V167" s="257"/>
      <c r="W167" s="257"/>
      <c r="X167" s="257"/>
      <c r="Y167" s="257"/>
      <c r="Z167" s="258"/>
      <c r="AA167" s="85"/>
      <c r="AB167" s="27"/>
      <c r="AC167" s="85"/>
      <c r="AD167" s="27"/>
      <c r="AE167" s="85"/>
      <c r="AF167" s="27"/>
      <c r="AH167" s="283"/>
    </row>
    <row r="168" spans="4:34" outlineLevel="1">
      <c r="D168" s="83" t="str">
        <f t="shared" si="13"/>
        <v>[Schedule 8 Performance Service Groups Line 13]</v>
      </c>
      <c r="E168" s="84"/>
      <c r="F168" s="150" t="str">
        <f t="shared" si="14"/>
        <v>£000</v>
      </c>
      <c r="G168" s="257"/>
      <c r="H168" s="257"/>
      <c r="I168" s="257"/>
      <c r="J168" s="257"/>
      <c r="K168" s="257"/>
      <c r="L168" s="257"/>
      <c r="M168" s="257"/>
      <c r="N168" s="257"/>
      <c r="O168" s="257"/>
      <c r="P168" s="257"/>
      <c r="Q168" s="257"/>
      <c r="R168" s="257"/>
      <c r="S168" s="257"/>
      <c r="T168" s="257"/>
      <c r="U168" s="257"/>
      <c r="V168" s="257"/>
      <c r="W168" s="257"/>
      <c r="X168" s="257"/>
      <c r="Y168" s="257"/>
      <c r="Z168" s="258"/>
      <c r="AA168" s="85"/>
      <c r="AB168" s="27"/>
      <c r="AC168" s="85"/>
      <c r="AD168" s="27"/>
      <c r="AE168" s="85"/>
      <c r="AF168" s="27"/>
      <c r="AH168" s="283"/>
    </row>
    <row r="169" spans="4:34" outlineLevel="1">
      <c r="D169" s="83" t="str">
        <f t="shared" si="13"/>
        <v>[Schedule 8 Performance Service Groups Line 14]</v>
      </c>
      <c r="E169" s="84"/>
      <c r="F169" s="150" t="str">
        <f t="shared" si="14"/>
        <v>£000</v>
      </c>
      <c r="G169" s="257"/>
      <c r="H169" s="257"/>
      <c r="I169" s="257"/>
      <c r="J169" s="257"/>
      <c r="K169" s="257"/>
      <c r="L169" s="257"/>
      <c r="M169" s="257"/>
      <c r="N169" s="257"/>
      <c r="O169" s="257"/>
      <c r="P169" s="257"/>
      <c r="Q169" s="257"/>
      <c r="R169" s="257"/>
      <c r="S169" s="257"/>
      <c r="T169" s="257"/>
      <c r="U169" s="257"/>
      <c r="V169" s="257"/>
      <c r="W169" s="257"/>
      <c r="X169" s="257"/>
      <c r="Y169" s="257"/>
      <c r="Z169" s="258"/>
      <c r="AA169" s="85"/>
      <c r="AB169" s="27"/>
      <c r="AC169" s="85"/>
      <c r="AD169" s="27"/>
      <c r="AE169" s="85"/>
      <c r="AF169" s="27"/>
      <c r="AH169" s="283"/>
    </row>
    <row r="170" spans="4:34" outlineLevel="1">
      <c r="D170" s="83" t="str">
        <f t="shared" si="13"/>
        <v>[Schedule 8 Performance Service Groups Line 15]</v>
      </c>
      <c r="E170" s="84"/>
      <c r="F170" s="150" t="str">
        <f t="shared" si="14"/>
        <v>£000</v>
      </c>
      <c r="G170" s="257"/>
      <c r="H170" s="257"/>
      <c r="I170" s="257"/>
      <c r="J170" s="257"/>
      <c r="K170" s="257"/>
      <c r="L170" s="257"/>
      <c r="M170" s="257"/>
      <c r="N170" s="257"/>
      <c r="O170" s="257"/>
      <c r="P170" s="257"/>
      <c r="Q170" s="257"/>
      <c r="R170" s="257"/>
      <c r="S170" s="257"/>
      <c r="T170" s="257"/>
      <c r="U170" s="257"/>
      <c r="V170" s="257"/>
      <c r="W170" s="257"/>
      <c r="X170" s="257"/>
      <c r="Y170" s="257"/>
      <c r="Z170" s="258"/>
      <c r="AA170" s="85"/>
      <c r="AB170" s="27"/>
      <c r="AC170" s="85"/>
      <c r="AD170" s="27"/>
      <c r="AE170" s="85"/>
      <c r="AF170" s="27"/>
      <c r="AH170" s="283"/>
    </row>
    <row r="171" spans="4:34" outlineLevel="1">
      <c r="D171" s="83" t="str">
        <f t="shared" si="13"/>
        <v>[Schedule 8 Performance Service Groups Line 16]</v>
      </c>
      <c r="E171" s="84"/>
      <c r="F171" s="150" t="str">
        <f t="shared" si="14"/>
        <v>£000</v>
      </c>
      <c r="G171" s="257"/>
      <c r="H171" s="257"/>
      <c r="I171" s="257"/>
      <c r="J171" s="257"/>
      <c r="K171" s="257"/>
      <c r="L171" s="257"/>
      <c r="M171" s="257"/>
      <c r="N171" s="257"/>
      <c r="O171" s="257"/>
      <c r="P171" s="257"/>
      <c r="Q171" s="257"/>
      <c r="R171" s="257"/>
      <c r="S171" s="257"/>
      <c r="T171" s="257"/>
      <c r="U171" s="257"/>
      <c r="V171" s="257"/>
      <c r="W171" s="257"/>
      <c r="X171" s="257"/>
      <c r="Y171" s="257"/>
      <c r="Z171" s="258"/>
      <c r="AA171" s="85"/>
      <c r="AB171" s="27"/>
      <c r="AC171" s="85"/>
      <c r="AD171" s="27"/>
      <c r="AE171" s="85"/>
      <c r="AF171" s="27"/>
      <c r="AH171" s="283"/>
    </row>
    <row r="172" spans="4:34" outlineLevel="1">
      <c r="D172" s="83" t="str">
        <f t="shared" si="13"/>
        <v>[Schedule 8 Performance Service Groups Line 17]</v>
      </c>
      <c r="E172" s="84"/>
      <c r="F172" s="150" t="str">
        <f t="shared" si="14"/>
        <v>£000</v>
      </c>
      <c r="G172" s="257"/>
      <c r="H172" s="257"/>
      <c r="I172" s="257"/>
      <c r="J172" s="257"/>
      <c r="K172" s="257"/>
      <c r="L172" s="257"/>
      <c r="M172" s="257"/>
      <c r="N172" s="257"/>
      <c r="O172" s="257"/>
      <c r="P172" s="257"/>
      <c r="Q172" s="257"/>
      <c r="R172" s="257"/>
      <c r="S172" s="257"/>
      <c r="T172" s="257"/>
      <c r="U172" s="257"/>
      <c r="V172" s="257"/>
      <c r="W172" s="257"/>
      <c r="X172" s="257"/>
      <c r="Y172" s="257"/>
      <c r="Z172" s="258"/>
      <c r="AA172" s="85"/>
      <c r="AB172" s="27"/>
      <c r="AC172" s="85"/>
      <c r="AD172" s="27"/>
      <c r="AE172" s="85"/>
      <c r="AF172" s="27"/>
      <c r="AH172" s="283"/>
    </row>
    <row r="173" spans="4:34" outlineLevel="1">
      <c r="D173" s="83" t="str">
        <f t="shared" si="13"/>
        <v>[Schedule 8 Performance Service Groups Line 18]</v>
      </c>
      <c r="E173" s="84"/>
      <c r="F173" s="150" t="str">
        <f t="shared" si="14"/>
        <v>£000</v>
      </c>
      <c r="G173" s="257"/>
      <c r="H173" s="257"/>
      <c r="I173" s="257"/>
      <c r="J173" s="257"/>
      <c r="K173" s="257"/>
      <c r="L173" s="257"/>
      <c r="M173" s="257"/>
      <c r="N173" s="257"/>
      <c r="O173" s="257"/>
      <c r="P173" s="257"/>
      <c r="Q173" s="257"/>
      <c r="R173" s="257"/>
      <c r="S173" s="257"/>
      <c r="T173" s="257"/>
      <c r="U173" s="257"/>
      <c r="V173" s="257"/>
      <c r="W173" s="257"/>
      <c r="X173" s="257"/>
      <c r="Y173" s="257"/>
      <c r="Z173" s="258"/>
      <c r="AA173" s="85"/>
      <c r="AB173" s="27"/>
      <c r="AC173" s="85"/>
      <c r="AD173" s="27"/>
      <c r="AE173" s="85"/>
      <c r="AF173" s="27"/>
      <c r="AH173" s="283"/>
    </row>
    <row r="174" spans="4:34" outlineLevel="1">
      <c r="D174" s="83" t="str">
        <f t="shared" si="13"/>
        <v>[Schedule 8 Performance Service Groups Line 19]</v>
      </c>
      <c r="E174" s="84"/>
      <c r="F174" s="150" t="str">
        <f t="shared" si="14"/>
        <v>£000</v>
      </c>
      <c r="G174" s="257"/>
      <c r="H174" s="257"/>
      <c r="I174" s="257"/>
      <c r="J174" s="257"/>
      <c r="K174" s="257"/>
      <c r="L174" s="257"/>
      <c r="M174" s="257"/>
      <c r="N174" s="257"/>
      <c r="O174" s="257"/>
      <c r="P174" s="257"/>
      <c r="Q174" s="257"/>
      <c r="R174" s="257"/>
      <c r="S174" s="257"/>
      <c r="T174" s="257"/>
      <c r="U174" s="257"/>
      <c r="V174" s="257"/>
      <c r="W174" s="257"/>
      <c r="X174" s="257"/>
      <c r="Y174" s="257"/>
      <c r="Z174" s="258"/>
      <c r="AA174" s="85"/>
      <c r="AB174" s="27"/>
      <c r="AC174" s="85"/>
      <c r="AD174" s="27"/>
      <c r="AE174" s="85"/>
      <c r="AF174" s="27"/>
      <c r="AH174" s="283"/>
    </row>
    <row r="175" spans="4:34" outlineLevel="1">
      <c r="D175" s="108" t="str">
        <f t="shared" si="13"/>
        <v>[Schedule 8 Performance Service Groups Line 20]</v>
      </c>
      <c r="E175" s="110"/>
      <c r="F175" s="164" t="str">
        <f t="shared" si="14"/>
        <v>£000</v>
      </c>
      <c r="G175" s="260"/>
      <c r="H175" s="260"/>
      <c r="I175" s="260"/>
      <c r="J175" s="260"/>
      <c r="K175" s="260"/>
      <c r="L175" s="260"/>
      <c r="M175" s="260"/>
      <c r="N175" s="260"/>
      <c r="O175" s="260"/>
      <c r="P175" s="260"/>
      <c r="Q175" s="260"/>
      <c r="R175" s="260"/>
      <c r="S175" s="260"/>
      <c r="T175" s="260"/>
      <c r="U175" s="260"/>
      <c r="V175" s="260"/>
      <c r="W175" s="260"/>
      <c r="X175" s="260"/>
      <c r="Y175" s="260"/>
      <c r="Z175" s="261"/>
      <c r="AA175" s="85"/>
      <c r="AB175" s="29"/>
      <c r="AC175" s="85"/>
      <c r="AD175" s="29"/>
      <c r="AE175" s="85"/>
      <c r="AF175" s="29"/>
      <c r="AH175" s="284"/>
    </row>
    <row r="176" spans="4:34" outlineLevel="1">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row>
    <row r="177" spans="3:34" outlineLevel="1">
      <c r="D177" s="262" t="str">
        <f>C155</f>
        <v>Schedule 8 Payments: TOC Off Peak</v>
      </c>
      <c r="E177" s="263"/>
      <c r="F177" s="264" t="str">
        <f>F175</f>
        <v>£000</v>
      </c>
      <c r="G177" s="265">
        <f t="shared" ref="G177:Z177" si="15">SUM(G156:G175)</f>
        <v>0</v>
      </c>
      <c r="H177" s="265">
        <f t="shared" si="15"/>
        <v>0</v>
      </c>
      <c r="I177" s="265">
        <f t="shared" si="15"/>
        <v>0</v>
      </c>
      <c r="J177" s="265">
        <f t="shared" si="15"/>
        <v>0</v>
      </c>
      <c r="K177" s="265">
        <f t="shared" si="15"/>
        <v>0</v>
      </c>
      <c r="L177" s="265">
        <f t="shared" si="15"/>
        <v>0</v>
      </c>
      <c r="M177" s="265">
        <f t="shared" si="15"/>
        <v>0</v>
      </c>
      <c r="N177" s="265">
        <f t="shared" si="15"/>
        <v>0</v>
      </c>
      <c r="O177" s="265">
        <f t="shared" si="15"/>
        <v>0</v>
      </c>
      <c r="P177" s="265">
        <f t="shared" si="15"/>
        <v>0</v>
      </c>
      <c r="Q177" s="265">
        <f t="shared" si="15"/>
        <v>0</v>
      </c>
      <c r="R177" s="265">
        <f t="shared" si="15"/>
        <v>0</v>
      </c>
      <c r="S177" s="265">
        <f t="shared" si="15"/>
        <v>0</v>
      </c>
      <c r="T177" s="265">
        <f t="shared" si="15"/>
        <v>0</v>
      </c>
      <c r="U177" s="265">
        <f t="shared" si="15"/>
        <v>0</v>
      </c>
      <c r="V177" s="265">
        <f t="shared" si="15"/>
        <v>0</v>
      </c>
      <c r="W177" s="265">
        <f t="shared" si="15"/>
        <v>0</v>
      </c>
      <c r="X177" s="265">
        <f t="shared" si="15"/>
        <v>0</v>
      </c>
      <c r="Y177" s="265">
        <f t="shared" si="15"/>
        <v>0</v>
      </c>
      <c r="Z177" s="266">
        <f t="shared" si="15"/>
        <v>0</v>
      </c>
      <c r="AA177" s="85"/>
      <c r="AB177" s="267">
        <f>SUM(AB156:AB175)</f>
        <v>0</v>
      </c>
      <c r="AC177" s="85"/>
      <c r="AD177" s="267">
        <f>SUM(AD156:AD175)</f>
        <v>0</v>
      </c>
      <c r="AE177" s="85"/>
      <c r="AF177" s="267">
        <f>SUM(AF156:AF175)</f>
        <v>0</v>
      </c>
      <c r="AH177" s="268"/>
    </row>
    <row r="178" spans="3:34" outlineLevel="1">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row>
    <row r="179" spans="3:34" outlineLevel="1">
      <c r="C179" s="250" t="str">
        <f>B$105&amp;": NR Off Peak"</f>
        <v>Schedule 8 Payments: NR Off Peak</v>
      </c>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row>
    <row r="180" spans="3:34" outlineLevel="1">
      <c r="D180" s="235" t="str">
        <f t="shared" ref="D180:D199" si="16">D62</f>
        <v>HY01 - Main Suburban</v>
      </c>
      <c r="E180" s="251"/>
      <c r="F180" s="269" t="str">
        <f t="shared" ref="F180:F199" si="17">F156</f>
        <v>£000</v>
      </c>
      <c r="G180" s="253"/>
      <c r="H180" s="253"/>
      <c r="I180" s="253"/>
      <c r="J180" s="253"/>
      <c r="K180" s="253"/>
      <c r="L180" s="253"/>
      <c r="M180" s="253"/>
      <c r="N180" s="253"/>
      <c r="O180" s="253"/>
      <c r="P180" s="253"/>
      <c r="Q180" s="253"/>
      <c r="R180" s="253"/>
      <c r="S180" s="253"/>
      <c r="T180" s="253"/>
      <c r="U180" s="253"/>
      <c r="V180" s="253"/>
      <c r="W180" s="253"/>
      <c r="X180" s="253"/>
      <c r="Y180" s="253"/>
      <c r="Z180" s="254"/>
      <c r="AA180" s="85"/>
      <c r="AB180" s="255"/>
      <c r="AC180" s="85"/>
      <c r="AD180" s="255"/>
      <c r="AE180" s="85"/>
      <c r="AF180" s="255"/>
      <c r="AH180" s="286"/>
    </row>
    <row r="181" spans="3:34" outlineLevel="1">
      <c r="D181" s="83" t="str">
        <f t="shared" si="16"/>
        <v>HY02 - Ports-Soton-Poole/Weymouth</v>
      </c>
      <c r="E181" s="84"/>
      <c r="F181" s="150" t="str">
        <f t="shared" si="17"/>
        <v>£000</v>
      </c>
      <c r="G181" s="257"/>
      <c r="H181" s="257"/>
      <c r="I181" s="257"/>
      <c r="J181" s="257"/>
      <c r="K181" s="257"/>
      <c r="L181" s="257"/>
      <c r="M181" s="257"/>
      <c r="N181" s="257"/>
      <c r="O181" s="257"/>
      <c r="P181" s="257"/>
      <c r="Q181" s="257"/>
      <c r="R181" s="257"/>
      <c r="S181" s="257"/>
      <c r="T181" s="257"/>
      <c r="U181" s="257"/>
      <c r="V181" s="257"/>
      <c r="W181" s="257"/>
      <c r="X181" s="257"/>
      <c r="Y181" s="257"/>
      <c r="Z181" s="258"/>
      <c r="AA181" s="85"/>
      <c r="AB181" s="27"/>
      <c r="AC181" s="85"/>
      <c r="AD181" s="27"/>
      <c r="AE181" s="85"/>
      <c r="AF181" s="27"/>
      <c r="AH181" s="287"/>
    </row>
    <row r="182" spans="3:34" outlineLevel="1">
      <c r="D182" s="83" t="str">
        <f t="shared" si="16"/>
        <v>HY03 - Waterloo - West of England</v>
      </c>
      <c r="E182" s="84"/>
      <c r="F182" s="150" t="str">
        <f t="shared" si="17"/>
        <v>£000</v>
      </c>
      <c r="G182" s="257"/>
      <c r="H182" s="257"/>
      <c r="I182" s="257"/>
      <c r="J182" s="257"/>
      <c r="K182" s="257"/>
      <c r="L182" s="257"/>
      <c r="M182" s="257"/>
      <c r="N182" s="257"/>
      <c r="O182" s="257"/>
      <c r="P182" s="257"/>
      <c r="Q182" s="257"/>
      <c r="R182" s="257"/>
      <c r="S182" s="257"/>
      <c r="T182" s="257"/>
      <c r="U182" s="257"/>
      <c r="V182" s="257"/>
      <c r="W182" s="257"/>
      <c r="X182" s="257"/>
      <c r="Y182" s="257"/>
      <c r="Z182" s="258"/>
      <c r="AA182" s="85"/>
      <c r="AB182" s="27"/>
      <c r="AC182" s="85"/>
      <c r="AD182" s="27"/>
      <c r="AE182" s="85"/>
      <c r="AF182" s="27"/>
      <c r="AH182" s="287"/>
    </row>
    <row r="183" spans="3:34" outlineLevel="1">
      <c r="D183" s="83" t="str">
        <f t="shared" si="16"/>
        <v>HY04 - Waterloo - Farnham/Alton</v>
      </c>
      <c r="E183" s="84"/>
      <c r="F183" s="150" t="str">
        <f t="shared" si="17"/>
        <v>£000</v>
      </c>
      <c r="G183" s="257"/>
      <c r="H183" s="257"/>
      <c r="I183" s="257"/>
      <c r="J183" s="257"/>
      <c r="K183" s="257"/>
      <c r="L183" s="257"/>
      <c r="M183" s="257"/>
      <c r="N183" s="257"/>
      <c r="O183" s="257"/>
      <c r="P183" s="257"/>
      <c r="Q183" s="257"/>
      <c r="R183" s="257"/>
      <c r="S183" s="257"/>
      <c r="T183" s="257"/>
      <c r="U183" s="257"/>
      <c r="V183" s="257"/>
      <c r="W183" s="257"/>
      <c r="X183" s="257"/>
      <c r="Y183" s="257"/>
      <c r="Z183" s="258"/>
      <c r="AA183" s="85"/>
      <c r="AB183" s="27"/>
      <c r="AC183" s="85"/>
      <c r="AD183" s="27"/>
      <c r="AE183" s="85"/>
      <c r="AF183" s="27"/>
      <c r="AH183" s="287"/>
    </row>
    <row r="184" spans="3:34" outlineLevel="1">
      <c r="D184" s="83" t="str">
        <f t="shared" si="16"/>
        <v>HY05 - Windsor Inners</v>
      </c>
      <c r="E184" s="84"/>
      <c r="F184" s="150" t="str">
        <f t="shared" si="17"/>
        <v>£000</v>
      </c>
      <c r="G184" s="257"/>
      <c r="H184" s="257"/>
      <c r="I184" s="257"/>
      <c r="J184" s="257"/>
      <c r="K184" s="257"/>
      <c r="L184" s="257"/>
      <c r="M184" s="257"/>
      <c r="N184" s="257"/>
      <c r="O184" s="257"/>
      <c r="P184" s="257"/>
      <c r="Q184" s="257"/>
      <c r="R184" s="257"/>
      <c r="S184" s="257"/>
      <c r="T184" s="257"/>
      <c r="U184" s="257"/>
      <c r="V184" s="257"/>
      <c r="W184" s="257"/>
      <c r="X184" s="257"/>
      <c r="Y184" s="257"/>
      <c r="Z184" s="258"/>
      <c r="AA184" s="85"/>
      <c r="AB184" s="27"/>
      <c r="AC184" s="85"/>
      <c r="AD184" s="27"/>
      <c r="AE184" s="85"/>
      <c r="AF184" s="27"/>
      <c r="AH184" s="287"/>
    </row>
    <row r="185" spans="3:34" outlineLevel="1">
      <c r="D185" s="83" t="str">
        <f t="shared" si="16"/>
        <v>HY06 - Windsor Outers</v>
      </c>
      <c r="E185" s="84"/>
      <c r="F185" s="150" t="str">
        <f t="shared" si="17"/>
        <v>£000</v>
      </c>
      <c r="G185" s="257"/>
      <c r="H185" s="257"/>
      <c r="I185" s="257"/>
      <c r="J185" s="257"/>
      <c r="K185" s="257"/>
      <c r="L185" s="257"/>
      <c r="M185" s="257"/>
      <c r="N185" s="257"/>
      <c r="O185" s="257"/>
      <c r="P185" s="257"/>
      <c r="Q185" s="257"/>
      <c r="R185" s="257"/>
      <c r="S185" s="257"/>
      <c r="T185" s="257"/>
      <c r="U185" s="257"/>
      <c r="V185" s="257"/>
      <c r="W185" s="257"/>
      <c r="X185" s="257"/>
      <c r="Y185" s="257"/>
      <c r="Z185" s="258"/>
      <c r="AA185" s="85"/>
      <c r="AB185" s="27"/>
      <c r="AC185" s="85"/>
      <c r="AD185" s="27"/>
      <c r="AE185" s="85"/>
      <c r="AF185" s="27"/>
      <c r="AH185" s="287"/>
    </row>
    <row r="186" spans="3:34" outlineLevel="1">
      <c r="D186" s="83" t="str">
        <f t="shared" si="16"/>
        <v>HY07 - Waterloo - Portsmouth</v>
      </c>
      <c r="E186" s="84"/>
      <c r="F186" s="150" t="str">
        <f t="shared" si="17"/>
        <v>£000</v>
      </c>
      <c r="G186" s="257"/>
      <c r="H186" s="257"/>
      <c r="I186" s="257"/>
      <c r="J186" s="257"/>
      <c r="K186" s="257"/>
      <c r="L186" s="257"/>
      <c r="M186" s="257"/>
      <c r="N186" s="257"/>
      <c r="O186" s="257"/>
      <c r="P186" s="257"/>
      <c r="Q186" s="257"/>
      <c r="R186" s="257"/>
      <c r="S186" s="257"/>
      <c r="T186" s="257"/>
      <c r="U186" s="257"/>
      <c r="V186" s="257"/>
      <c r="W186" s="257"/>
      <c r="X186" s="257"/>
      <c r="Y186" s="257"/>
      <c r="Z186" s="258"/>
      <c r="AA186" s="85"/>
      <c r="AB186" s="27"/>
      <c r="AC186" s="85"/>
      <c r="AD186" s="27"/>
      <c r="AE186" s="85"/>
      <c r="AF186" s="27"/>
      <c r="AH186" s="287"/>
    </row>
    <row r="187" spans="3:34" outlineLevel="1">
      <c r="D187" s="83" t="str">
        <f t="shared" si="16"/>
        <v>HY08 - Waterloo - Weymouth</v>
      </c>
      <c r="E187" s="84"/>
      <c r="F187" s="150" t="str">
        <f t="shared" si="17"/>
        <v>£000</v>
      </c>
      <c r="G187" s="257"/>
      <c r="H187" s="257"/>
      <c r="I187" s="257"/>
      <c r="J187" s="257"/>
      <c r="K187" s="257"/>
      <c r="L187" s="257"/>
      <c r="M187" s="257"/>
      <c r="N187" s="257"/>
      <c r="O187" s="257"/>
      <c r="P187" s="257"/>
      <c r="Q187" s="257"/>
      <c r="R187" s="257"/>
      <c r="S187" s="257"/>
      <c r="T187" s="257"/>
      <c r="U187" s="257"/>
      <c r="V187" s="257"/>
      <c r="W187" s="257"/>
      <c r="X187" s="257"/>
      <c r="Y187" s="257"/>
      <c r="Z187" s="258"/>
      <c r="AA187" s="85"/>
      <c r="AB187" s="27"/>
      <c r="AC187" s="85"/>
      <c r="AD187" s="27"/>
      <c r="AE187" s="85"/>
      <c r="AF187" s="27"/>
      <c r="AH187" s="287"/>
    </row>
    <row r="188" spans="3:34" outlineLevel="1">
      <c r="D188" s="83" t="str">
        <f t="shared" si="16"/>
        <v>[Schedule 8 Performance Service Groups Line 9]</v>
      </c>
      <c r="E188" s="84"/>
      <c r="F188" s="150" t="str">
        <f t="shared" si="17"/>
        <v>£000</v>
      </c>
      <c r="G188" s="257"/>
      <c r="H188" s="257"/>
      <c r="I188" s="257"/>
      <c r="J188" s="257"/>
      <c r="K188" s="257"/>
      <c r="L188" s="257"/>
      <c r="M188" s="257"/>
      <c r="N188" s="257"/>
      <c r="O188" s="257"/>
      <c r="P188" s="257"/>
      <c r="Q188" s="257"/>
      <c r="R188" s="257"/>
      <c r="S188" s="257"/>
      <c r="T188" s="257"/>
      <c r="U188" s="257"/>
      <c r="V188" s="257"/>
      <c r="W188" s="257"/>
      <c r="X188" s="257"/>
      <c r="Y188" s="257"/>
      <c r="Z188" s="258"/>
      <c r="AA188" s="85"/>
      <c r="AB188" s="27"/>
      <c r="AC188" s="85"/>
      <c r="AD188" s="27"/>
      <c r="AE188" s="85"/>
      <c r="AF188" s="27"/>
      <c r="AH188" s="305"/>
    </row>
    <row r="189" spans="3:34" outlineLevel="1">
      <c r="D189" s="83" t="str">
        <f t="shared" si="16"/>
        <v>[Schedule 8 Performance Service Groups Line 10]</v>
      </c>
      <c r="E189" s="84"/>
      <c r="F189" s="150" t="str">
        <f t="shared" si="17"/>
        <v>£000</v>
      </c>
      <c r="G189" s="257"/>
      <c r="H189" s="257"/>
      <c r="I189" s="257"/>
      <c r="J189" s="257"/>
      <c r="K189" s="257"/>
      <c r="L189" s="257"/>
      <c r="M189" s="257"/>
      <c r="N189" s="257"/>
      <c r="O189" s="257"/>
      <c r="P189" s="257"/>
      <c r="Q189" s="257"/>
      <c r="R189" s="257"/>
      <c r="S189" s="257"/>
      <c r="T189" s="257"/>
      <c r="U189" s="257"/>
      <c r="V189" s="257"/>
      <c r="W189" s="257"/>
      <c r="X189" s="257"/>
      <c r="Y189" s="257"/>
      <c r="Z189" s="258"/>
      <c r="AA189" s="85"/>
      <c r="AB189" s="27"/>
      <c r="AC189" s="85"/>
      <c r="AD189" s="27"/>
      <c r="AE189" s="85"/>
      <c r="AF189" s="27"/>
      <c r="AH189" s="305"/>
    </row>
    <row r="190" spans="3:34" outlineLevel="1">
      <c r="D190" s="83" t="str">
        <f t="shared" si="16"/>
        <v>[Schedule 8 Performance Service Groups Line 11]</v>
      </c>
      <c r="E190" s="84"/>
      <c r="F190" s="150" t="str">
        <f t="shared" si="17"/>
        <v>£000</v>
      </c>
      <c r="G190" s="257"/>
      <c r="H190" s="257"/>
      <c r="I190" s="257"/>
      <c r="J190" s="257"/>
      <c r="K190" s="257"/>
      <c r="L190" s="257"/>
      <c r="M190" s="257"/>
      <c r="N190" s="257"/>
      <c r="O190" s="257"/>
      <c r="P190" s="257"/>
      <c r="Q190" s="257"/>
      <c r="R190" s="257"/>
      <c r="S190" s="257"/>
      <c r="T190" s="257"/>
      <c r="U190" s="257"/>
      <c r="V190" s="257"/>
      <c r="W190" s="257"/>
      <c r="X190" s="257"/>
      <c r="Y190" s="257"/>
      <c r="Z190" s="258"/>
      <c r="AA190" s="85"/>
      <c r="AB190" s="27"/>
      <c r="AC190" s="85"/>
      <c r="AD190" s="27"/>
      <c r="AE190" s="85"/>
      <c r="AF190" s="27"/>
      <c r="AH190" s="305"/>
    </row>
    <row r="191" spans="3:34" outlineLevel="1">
      <c r="D191" s="83" t="str">
        <f t="shared" si="16"/>
        <v>[Schedule 8 Performance Service Groups Line 12]</v>
      </c>
      <c r="E191" s="84"/>
      <c r="F191" s="150" t="str">
        <f t="shared" si="17"/>
        <v>£000</v>
      </c>
      <c r="G191" s="257"/>
      <c r="H191" s="257"/>
      <c r="I191" s="257"/>
      <c r="J191" s="257"/>
      <c r="K191" s="257"/>
      <c r="L191" s="257"/>
      <c r="M191" s="257"/>
      <c r="N191" s="257"/>
      <c r="O191" s="257"/>
      <c r="P191" s="257"/>
      <c r="Q191" s="257"/>
      <c r="R191" s="257"/>
      <c r="S191" s="257"/>
      <c r="T191" s="257"/>
      <c r="U191" s="257"/>
      <c r="V191" s="257"/>
      <c r="W191" s="257"/>
      <c r="X191" s="257"/>
      <c r="Y191" s="257"/>
      <c r="Z191" s="258"/>
      <c r="AA191" s="85"/>
      <c r="AB191" s="27"/>
      <c r="AC191" s="85"/>
      <c r="AD191" s="27"/>
      <c r="AE191" s="85"/>
      <c r="AF191" s="27"/>
      <c r="AH191" s="283"/>
    </row>
    <row r="192" spans="3:34" outlineLevel="1">
      <c r="D192" s="83" t="str">
        <f t="shared" si="16"/>
        <v>[Schedule 8 Performance Service Groups Line 13]</v>
      </c>
      <c r="E192" s="84"/>
      <c r="F192" s="150" t="str">
        <f t="shared" si="17"/>
        <v>£000</v>
      </c>
      <c r="G192" s="257"/>
      <c r="H192" s="257"/>
      <c r="I192" s="257"/>
      <c r="J192" s="257"/>
      <c r="K192" s="257"/>
      <c r="L192" s="257"/>
      <c r="M192" s="257"/>
      <c r="N192" s="257"/>
      <c r="O192" s="257"/>
      <c r="P192" s="257"/>
      <c r="Q192" s="257"/>
      <c r="R192" s="257"/>
      <c r="S192" s="257"/>
      <c r="T192" s="257"/>
      <c r="U192" s="257"/>
      <c r="V192" s="257"/>
      <c r="W192" s="257"/>
      <c r="X192" s="257"/>
      <c r="Y192" s="257"/>
      <c r="Z192" s="258"/>
      <c r="AA192" s="85"/>
      <c r="AB192" s="27"/>
      <c r="AC192" s="85"/>
      <c r="AD192" s="27"/>
      <c r="AE192" s="85"/>
      <c r="AF192" s="27"/>
      <c r="AH192" s="283"/>
    </row>
    <row r="193" spans="3:34" outlineLevel="1">
      <c r="D193" s="83" t="str">
        <f t="shared" si="16"/>
        <v>[Schedule 8 Performance Service Groups Line 14]</v>
      </c>
      <c r="E193" s="84"/>
      <c r="F193" s="150" t="str">
        <f t="shared" si="17"/>
        <v>£000</v>
      </c>
      <c r="G193" s="257"/>
      <c r="H193" s="257"/>
      <c r="I193" s="257"/>
      <c r="J193" s="257"/>
      <c r="K193" s="257"/>
      <c r="L193" s="257"/>
      <c r="M193" s="257"/>
      <c r="N193" s="257"/>
      <c r="O193" s="257"/>
      <c r="P193" s="257"/>
      <c r="Q193" s="257"/>
      <c r="R193" s="257"/>
      <c r="S193" s="257"/>
      <c r="T193" s="257"/>
      <c r="U193" s="257"/>
      <c r="V193" s="257"/>
      <c r="W193" s="257"/>
      <c r="X193" s="257"/>
      <c r="Y193" s="257"/>
      <c r="Z193" s="258"/>
      <c r="AA193" s="85"/>
      <c r="AB193" s="27"/>
      <c r="AC193" s="85"/>
      <c r="AD193" s="27"/>
      <c r="AE193" s="85"/>
      <c r="AF193" s="27"/>
      <c r="AH193" s="283"/>
    </row>
    <row r="194" spans="3:34" outlineLevel="1">
      <c r="D194" s="83" t="str">
        <f t="shared" si="16"/>
        <v>[Schedule 8 Performance Service Groups Line 15]</v>
      </c>
      <c r="E194" s="84"/>
      <c r="F194" s="150" t="str">
        <f t="shared" si="17"/>
        <v>£000</v>
      </c>
      <c r="G194" s="257"/>
      <c r="H194" s="257"/>
      <c r="I194" s="257"/>
      <c r="J194" s="257"/>
      <c r="K194" s="257"/>
      <c r="L194" s="257"/>
      <c r="M194" s="257"/>
      <c r="N194" s="257"/>
      <c r="O194" s="257"/>
      <c r="P194" s="257"/>
      <c r="Q194" s="257"/>
      <c r="R194" s="257"/>
      <c r="S194" s="257"/>
      <c r="T194" s="257"/>
      <c r="U194" s="257"/>
      <c r="V194" s="257"/>
      <c r="W194" s="257"/>
      <c r="X194" s="257"/>
      <c r="Y194" s="257"/>
      <c r="Z194" s="258"/>
      <c r="AA194" s="85"/>
      <c r="AB194" s="27"/>
      <c r="AC194" s="85"/>
      <c r="AD194" s="27"/>
      <c r="AE194" s="85"/>
      <c r="AF194" s="27"/>
      <c r="AH194" s="283"/>
    </row>
    <row r="195" spans="3:34" outlineLevel="1">
      <c r="D195" s="83" t="str">
        <f t="shared" si="16"/>
        <v>[Schedule 8 Performance Service Groups Line 16]</v>
      </c>
      <c r="E195" s="84"/>
      <c r="F195" s="150" t="str">
        <f t="shared" si="17"/>
        <v>£000</v>
      </c>
      <c r="G195" s="257"/>
      <c r="H195" s="257"/>
      <c r="I195" s="257"/>
      <c r="J195" s="257"/>
      <c r="K195" s="257"/>
      <c r="L195" s="257"/>
      <c r="M195" s="257"/>
      <c r="N195" s="257"/>
      <c r="O195" s="257"/>
      <c r="P195" s="257"/>
      <c r="Q195" s="257"/>
      <c r="R195" s="257"/>
      <c r="S195" s="257"/>
      <c r="T195" s="257"/>
      <c r="U195" s="257"/>
      <c r="V195" s="257"/>
      <c r="W195" s="257"/>
      <c r="X195" s="257"/>
      <c r="Y195" s="257"/>
      <c r="Z195" s="258"/>
      <c r="AA195" s="85"/>
      <c r="AB195" s="27"/>
      <c r="AC195" s="85"/>
      <c r="AD195" s="27"/>
      <c r="AE195" s="85"/>
      <c r="AF195" s="27"/>
      <c r="AH195" s="283"/>
    </row>
    <row r="196" spans="3:34" outlineLevel="1">
      <c r="D196" s="83" t="str">
        <f t="shared" si="16"/>
        <v>[Schedule 8 Performance Service Groups Line 17]</v>
      </c>
      <c r="E196" s="84"/>
      <c r="F196" s="150" t="str">
        <f t="shared" si="17"/>
        <v>£000</v>
      </c>
      <c r="G196" s="257"/>
      <c r="H196" s="257"/>
      <c r="I196" s="257"/>
      <c r="J196" s="257"/>
      <c r="K196" s="257"/>
      <c r="L196" s="257"/>
      <c r="M196" s="257"/>
      <c r="N196" s="257"/>
      <c r="O196" s="257"/>
      <c r="P196" s="257"/>
      <c r="Q196" s="257"/>
      <c r="R196" s="257"/>
      <c r="S196" s="257"/>
      <c r="T196" s="257"/>
      <c r="U196" s="257"/>
      <c r="V196" s="257"/>
      <c r="W196" s="257"/>
      <c r="X196" s="257"/>
      <c r="Y196" s="257"/>
      <c r="Z196" s="258"/>
      <c r="AA196" s="85"/>
      <c r="AB196" s="27"/>
      <c r="AC196" s="85"/>
      <c r="AD196" s="27"/>
      <c r="AE196" s="85"/>
      <c r="AF196" s="27"/>
      <c r="AH196" s="283"/>
    </row>
    <row r="197" spans="3:34" outlineLevel="1">
      <c r="D197" s="83" t="str">
        <f t="shared" si="16"/>
        <v>[Schedule 8 Performance Service Groups Line 18]</v>
      </c>
      <c r="E197" s="84"/>
      <c r="F197" s="150" t="str">
        <f t="shared" si="17"/>
        <v>£000</v>
      </c>
      <c r="G197" s="257"/>
      <c r="H197" s="257"/>
      <c r="I197" s="257"/>
      <c r="J197" s="257"/>
      <c r="K197" s="257"/>
      <c r="L197" s="257"/>
      <c r="M197" s="257"/>
      <c r="N197" s="257"/>
      <c r="O197" s="257"/>
      <c r="P197" s="257"/>
      <c r="Q197" s="257"/>
      <c r="R197" s="257"/>
      <c r="S197" s="257"/>
      <c r="T197" s="257"/>
      <c r="U197" s="257"/>
      <c r="V197" s="257"/>
      <c r="W197" s="257"/>
      <c r="X197" s="257"/>
      <c r="Y197" s="257"/>
      <c r="Z197" s="258"/>
      <c r="AA197" s="85"/>
      <c r="AB197" s="27"/>
      <c r="AC197" s="85"/>
      <c r="AD197" s="27"/>
      <c r="AE197" s="85"/>
      <c r="AF197" s="27"/>
      <c r="AH197" s="283"/>
    </row>
    <row r="198" spans="3:34" outlineLevel="1">
      <c r="D198" s="83" t="str">
        <f t="shared" si="16"/>
        <v>[Schedule 8 Performance Service Groups Line 19]</v>
      </c>
      <c r="E198" s="84"/>
      <c r="F198" s="150" t="str">
        <f t="shared" si="17"/>
        <v>£000</v>
      </c>
      <c r="G198" s="257"/>
      <c r="H198" s="257"/>
      <c r="I198" s="257"/>
      <c r="J198" s="257"/>
      <c r="K198" s="257"/>
      <c r="L198" s="257"/>
      <c r="M198" s="257"/>
      <c r="N198" s="257"/>
      <c r="O198" s="257"/>
      <c r="P198" s="257"/>
      <c r="Q198" s="257"/>
      <c r="R198" s="257"/>
      <c r="S198" s="257"/>
      <c r="T198" s="257"/>
      <c r="U198" s="257"/>
      <c r="V198" s="257"/>
      <c r="W198" s="257"/>
      <c r="X198" s="257"/>
      <c r="Y198" s="257"/>
      <c r="Z198" s="258"/>
      <c r="AA198" s="85"/>
      <c r="AB198" s="27"/>
      <c r="AC198" s="85"/>
      <c r="AD198" s="27"/>
      <c r="AE198" s="85"/>
      <c r="AF198" s="27"/>
      <c r="AH198" s="283"/>
    </row>
    <row r="199" spans="3:34" outlineLevel="1">
      <c r="D199" s="108" t="str">
        <f t="shared" si="16"/>
        <v>[Schedule 8 Performance Service Groups Line 20]</v>
      </c>
      <c r="E199" s="110"/>
      <c r="F199" s="164" t="str">
        <f t="shared" si="17"/>
        <v>£000</v>
      </c>
      <c r="G199" s="260"/>
      <c r="H199" s="260"/>
      <c r="I199" s="260"/>
      <c r="J199" s="260"/>
      <c r="K199" s="260"/>
      <c r="L199" s="260"/>
      <c r="M199" s="260"/>
      <c r="N199" s="260"/>
      <c r="O199" s="260"/>
      <c r="P199" s="260"/>
      <c r="Q199" s="260"/>
      <c r="R199" s="260"/>
      <c r="S199" s="260"/>
      <c r="T199" s="260"/>
      <c r="U199" s="260"/>
      <c r="V199" s="260"/>
      <c r="W199" s="260"/>
      <c r="X199" s="260"/>
      <c r="Y199" s="260"/>
      <c r="Z199" s="261"/>
      <c r="AA199" s="85"/>
      <c r="AB199" s="29"/>
      <c r="AC199" s="85"/>
      <c r="AD199" s="29"/>
      <c r="AE199" s="85"/>
      <c r="AF199" s="29"/>
      <c r="AH199" s="284"/>
    </row>
    <row r="200" spans="3:34" outlineLevel="1">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row>
    <row r="201" spans="3:34" outlineLevel="1">
      <c r="D201" s="262" t="str">
        <f>C179</f>
        <v>Schedule 8 Payments: NR Off Peak</v>
      </c>
      <c r="E201" s="263"/>
      <c r="F201" s="264" t="str">
        <f>F199</f>
        <v>£000</v>
      </c>
      <c r="G201" s="265">
        <f t="shared" ref="G201:Z201" si="18">SUM(G180:G199)</f>
        <v>0</v>
      </c>
      <c r="H201" s="265">
        <f t="shared" si="18"/>
        <v>0</v>
      </c>
      <c r="I201" s="265">
        <f t="shared" si="18"/>
        <v>0</v>
      </c>
      <c r="J201" s="265">
        <f t="shared" si="18"/>
        <v>0</v>
      </c>
      <c r="K201" s="265">
        <f t="shared" si="18"/>
        <v>0</v>
      </c>
      <c r="L201" s="265">
        <f t="shared" si="18"/>
        <v>0</v>
      </c>
      <c r="M201" s="265">
        <f>SUM(M180:M199)</f>
        <v>0</v>
      </c>
      <c r="N201" s="265">
        <f t="shared" si="18"/>
        <v>0</v>
      </c>
      <c r="O201" s="265">
        <f t="shared" si="18"/>
        <v>0</v>
      </c>
      <c r="P201" s="265">
        <f t="shared" si="18"/>
        <v>0</v>
      </c>
      <c r="Q201" s="265">
        <f t="shared" si="18"/>
        <v>0</v>
      </c>
      <c r="R201" s="265">
        <f t="shared" si="18"/>
        <v>0</v>
      </c>
      <c r="S201" s="265">
        <f t="shared" si="18"/>
        <v>0</v>
      </c>
      <c r="T201" s="265">
        <f t="shared" si="18"/>
        <v>0</v>
      </c>
      <c r="U201" s="265">
        <f t="shared" si="18"/>
        <v>0</v>
      </c>
      <c r="V201" s="265">
        <f t="shared" si="18"/>
        <v>0</v>
      </c>
      <c r="W201" s="265">
        <f t="shared" si="18"/>
        <v>0</v>
      </c>
      <c r="X201" s="265">
        <f t="shared" si="18"/>
        <v>0</v>
      </c>
      <c r="Y201" s="265">
        <f t="shared" si="18"/>
        <v>0</v>
      </c>
      <c r="Z201" s="266">
        <f t="shared" si="18"/>
        <v>0</v>
      </c>
      <c r="AA201" s="85"/>
      <c r="AB201" s="267">
        <f>SUM(AB180:AB199)</f>
        <v>0</v>
      </c>
      <c r="AC201" s="85"/>
      <c r="AD201" s="267">
        <f>SUM(AD180:AD199)</f>
        <v>0</v>
      </c>
      <c r="AE201" s="85"/>
      <c r="AF201" s="267">
        <f>SUM(AF180:AF199)</f>
        <v>0</v>
      </c>
      <c r="AH201" s="268"/>
    </row>
    <row r="202" spans="3:34" outlineLevel="1">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row>
    <row r="203" spans="3:34" outlineLevel="1">
      <c r="C203" s="250" t="s">
        <v>988</v>
      </c>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row>
    <row r="204" spans="3:34" outlineLevel="1">
      <c r="D204" s="235" t="str">
        <f>D129</f>
        <v>Schedule 8 Payments: TOC Peak</v>
      </c>
      <c r="E204" s="251"/>
      <c r="F204" s="269" t="str">
        <f>F129</f>
        <v>£000</v>
      </c>
      <c r="G204" s="270">
        <f>G129</f>
        <v>0</v>
      </c>
      <c r="H204" s="270">
        <f t="shared" ref="H204:Z204" si="19">H129</f>
        <v>0</v>
      </c>
      <c r="I204" s="270">
        <f t="shared" si="19"/>
        <v>0</v>
      </c>
      <c r="J204" s="270">
        <f>J129</f>
        <v>0</v>
      </c>
      <c r="K204" s="270">
        <f t="shared" si="19"/>
        <v>0</v>
      </c>
      <c r="L204" s="270">
        <f t="shared" si="19"/>
        <v>0</v>
      </c>
      <c r="M204" s="270">
        <f t="shared" si="19"/>
        <v>0</v>
      </c>
      <c r="N204" s="270">
        <f t="shared" si="19"/>
        <v>0</v>
      </c>
      <c r="O204" s="270">
        <f t="shared" si="19"/>
        <v>0</v>
      </c>
      <c r="P204" s="270">
        <f t="shared" si="19"/>
        <v>0</v>
      </c>
      <c r="Q204" s="270">
        <f t="shared" si="19"/>
        <v>0</v>
      </c>
      <c r="R204" s="270">
        <f t="shared" si="19"/>
        <v>0</v>
      </c>
      <c r="S204" s="270">
        <f t="shared" si="19"/>
        <v>0</v>
      </c>
      <c r="T204" s="270">
        <f t="shared" si="19"/>
        <v>0</v>
      </c>
      <c r="U204" s="270">
        <f t="shared" si="19"/>
        <v>0</v>
      </c>
      <c r="V204" s="270">
        <f t="shared" si="19"/>
        <v>0</v>
      </c>
      <c r="W204" s="270">
        <f t="shared" si="19"/>
        <v>0</v>
      </c>
      <c r="X204" s="270">
        <f t="shared" si="19"/>
        <v>0</v>
      </c>
      <c r="Y204" s="270">
        <f t="shared" si="19"/>
        <v>0</v>
      </c>
      <c r="Z204" s="271">
        <f t="shared" si="19"/>
        <v>0</v>
      </c>
      <c r="AA204" s="85"/>
      <c r="AB204" s="272">
        <f>AB129</f>
        <v>0</v>
      </c>
      <c r="AC204" s="85"/>
      <c r="AD204" s="272">
        <f>AD129</f>
        <v>0</v>
      </c>
      <c r="AE204" s="85"/>
      <c r="AF204" s="272">
        <f>AF129</f>
        <v>0</v>
      </c>
      <c r="AH204" s="273"/>
    </row>
    <row r="205" spans="3:34" outlineLevel="1">
      <c r="D205" s="83" t="str">
        <f>D153</f>
        <v>Schedule 8 Payments: NR Peak</v>
      </c>
      <c r="E205" s="84"/>
      <c r="F205" s="150" t="str">
        <f>F153</f>
        <v>£000</v>
      </c>
      <c r="G205" s="85">
        <f t="shared" ref="G205:Z205" si="20">G153</f>
        <v>0</v>
      </c>
      <c r="H205" s="85">
        <f t="shared" si="20"/>
        <v>0</v>
      </c>
      <c r="I205" s="85">
        <f t="shared" si="20"/>
        <v>0</v>
      </c>
      <c r="J205" s="85">
        <f t="shared" si="20"/>
        <v>0</v>
      </c>
      <c r="K205" s="85">
        <f t="shared" si="20"/>
        <v>0</v>
      </c>
      <c r="L205" s="85">
        <f t="shared" si="20"/>
        <v>0</v>
      </c>
      <c r="M205" s="85">
        <f t="shared" si="20"/>
        <v>0</v>
      </c>
      <c r="N205" s="85">
        <f t="shared" si="20"/>
        <v>0</v>
      </c>
      <c r="O205" s="85">
        <f t="shared" si="20"/>
        <v>0</v>
      </c>
      <c r="P205" s="85">
        <f t="shared" si="20"/>
        <v>0</v>
      </c>
      <c r="Q205" s="85">
        <f t="shared" si="20"/>
        <v>0</v>
      </c>
      <c r="R205" s="85">
        <f t="shared" si="20"/>
        <v>0</v>
      </c>
      <c r="S205" s="85">
        <f t="shared" si="20"/>
        <v>0</v>
      </c>
      <c r="T205" s="85">
        <f t="shared" si="20"/>
        <v>0</v>
      </c>
      <c r="U205" s="85">
        <f t="shared" si="20"/>
        <v>0</v>
      </c>
      <c r="V205" s="85">
        <f t="shared" si="20"/>
        <v>0</v>
      </c>
      <c r="W205" s="85">
        <f t="shared" si="20"/>
        <v>0</v>
      </c>
      <c r="X205" s="85">
        <f t="shared" si="20"/>
        <v>0</v>
      </c>
      <c r="Y205" s="85">
        <f t="shared" si="20"/>
        <v>0</v>
      </c>
      <c r="Z205" s="274">
        <f t="shared" si="20"/>
        <v>0</v>
      </c>
      <c r="AA205" s="85"/>
      <c r="AB205" s="275">
        <f>AB153</f>
        <v>0</v>
      </c>
      <c r="AC205" s="85"/>
      <c r="AD205" s="275">
        <f>AD153</f>
        <v>0</v>
      </c>
      <c r="AE205" s="85"/>
      <c r="AF205" s="275">
        <f>AF153</f>
        <v>0</v>
      </c>
      <c r="AH205" s="276"/>
    </row>
    <row r="206" spans="3:34" outlineLevel="1">
      <c r="D206" s="83" t="str">
        <f>D177</f>
        <v>Schedule 8 Payments: TOC Off Peak</v>
      </c>
      <c r="E206" s="84"/>
      <c r="F206" s="150" t="str">
        <f>F177</f>
        <v>£000</v>
      </c>
      <c r="G206" s="85">
        <f t="shared" ref="G206:Z206" si="21">G177</f>
        <v>0</v>
      </c>
      <c r="H206" s="85">
        <f t="shared" si="21"/>
        <v>0</v>
      </c>
      <c r="I206" s="85">
        <f t="shared" si="21"/>
        <v>0</v>
      </c>
      <c r="J206" s="85">
        <f t="shared" si="21"/>
        <v>0</v>
      </c>
      <c r="K206" s="85">
        <f t="shared" si="21"/>
        <v>0</v>
      </c>
      <c r="L206" s="85">
        <f t="shared" si="21"/>
        <v>0</v>
      </c>
      <c r="M206" s="85">
        <f t="shared" si="21"/>
        <v>0</v>
      </c>
      <c r="N206" s="85">
        <f t="shared" si="21"/>
        <v>0</v>
      </c>
      <c r="O206" s="85">
        <f t="shared" si="21"/>
        <v>0</v>
      </c>
      <c r="P206" s="85">
        <f t="shared" si="21"/>
        <v>0</v>
      </c>
      <c r="Q206" s="85">
        <f t="shared" si="21"/>
        <v>0</v>
      </c>
      <c r="R206" s="85">
        <f t="shared" si="21"/>
        <v>0</v>
      </c>
      <c r="S206" s="85">
        <f t="shared" si="21"/>
        <v>0</v>
      </c>
      <c r="T206" s="85">
        <f t="shared" si="21"/>
        <v>0</v>
      </c>
      <c r="U206" s="85">
        <f t="shared" si="21"/>
        <v>0</v>
      </c>
      <c r="V206" s="85">
        <f t="shared" si="21"/>
        <v>0</v>
      </c>
      <c r="W206" s="85">
        <f t="shared" si="21"/>
        <v>0</v>
      </c>
      <c r="X206" s="85">
        <f t="shared" si="21"/>
        <v>0</v>
      </c>
      <c r="Y206" s="85">
        <f t="shared" si="21"/>
        <v>0</v>
      </c>
      <c r="Z206" s="274">
        <f t="shared" si="21"/>
        <v>0</v>
      </c>
      <c r="AA206" s="85"/>
      <c r="AB206" s="275">
        <f>AB177</f>
        <v>0</v>
      </c>
      <c r="AC206" s="85"/>
      <c r="AD206" s="275">
        <f>AD177</f>
        <v>0</v>
      </c>
      <c r="AE206" s="85"/>
      <c r="AF206" s="275">
        <f>AF177</f>
        <v>0</v>
      </c>
      <c r="AH206" s="276"/>
    </row>
    <row r="207" spans="3:34" outlineLevel="1">
      <c r="D207" s="108" t="str">
        <f>D201</f>
        <v>Schedule 8 Payments: NR Off Peak</v>
      </c>
      <c r="E207" s="110"/>
      <c r="F207" s="164" t="str">
        <f>F201</f>
        <v>£000</v>
      </c>
      <c r="G207" s="96">
        <f t="shared" ref="G207:Z207" si="22">G201</f>
        <v>0</v>
      </c>
      <c r="H207" s="96">
        <f t="shared" si="22"/>
        <v>0</v>
      </c>
      <c r="I207" s="96">
        <f t="shared" si="22"/>
        <v>0</v>
      </c>
      <c r="J207" s="96">
        <f t="shared" si="22"/>
        <v>0</v>
      </c>
      <c r="K207" s="96">
        <f t="shared" si="22"/>
        <v>0</v>
      </c>
      <c r="L207" s="96">
        <f t="shared" si="22"/>
        <v>0</v>
      </c>
      <c r="M207" s="96">
        <f>M201</f>
        <v>0</v>
      </c>
      <c r="N207" s="96">
        <f t="shared" si="22"/>
        <v>0</v>
      </c>
      <c r="O207" s="96">
        <f t="shared" si="22"/>
        <v>0</v>
      </c>
      <c r="P207" s="96">
        <f t="shared" si="22"/>
        <v>0</v>
      </c>
      <c r="Q207" s="96">
        <f t="shared" si="22"/>
        <v>0</v>
      </c>
      <c r="R207" s="96">
        <f t="shared" si="22"/>
        <v>0</v>
      </c>
      <c r="S207" s="96">
        <f t="shared" si="22"/>
        <v>0</v>
      </c>
      <c r="T207" s="96">
        <f t="shared" si="22"/>
        <v>0</v>
      </c>
      <c r="U207" s="96">
        <f t="shared" si="22"/>
        <v>0</v>
      </c>
      <c r="V207" s="96">
        <f t="shared" si="22"/>
        <v>0</v>
      </c>
      <c r="W207" s="96">
        <f t="shared" si="22"/>
        <v>0</v>
      </c>
      <c r="X207" s="96">
        <f t="shared" si="22"/>
        <v>0</v>
      </c>
      <c r="Y207" s="96">
        <f t="shared" si="22"/>
        <v>0</v>
      </c>
      <c r="Z207" s="277">
        <f t="shared" si="22"/>
        <v>0</v>
      </c>
      <c r="AA207" s="85"/>
      <c r="AB207" s="278">
        <f>AB201</f>
        <v>0</v>
      </c>
      <c r="AC207" s="85"/>
      <c r="AD207" s="278">
        <f>AD201</f>
        <v>0</v>
      </c>
      <c r="AE207" s="85"/>
      <c r="AF207" s="278">
        <f>AF201</f>
        <v>0</v>
      </c>
      <c r="AH207" s="279"/>
    </row>
    <row r="208" spans="3:34" outlineLevel="1">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row>
    <row r="209" spans="2:34" outlineLevel="1">
      <c r="D209" s="262" t="str">
        <f>C203</f>
        <v>Total Schedule 8 Payments</v>
      </c>
      <c r="E209" s="263"/>
      <c r="F209" s="264" t="str">
        <f>F207</f>
        <v>£000</v>
      </c>
      <c r="G209" s="265">
        <f t="shared" ref="G209:Z209" si="23">SUM(G204:G207)</f>
        <v>0</v>
      </c>
      <c r="H209" s="265">
        <f t="shared" si="23"/>
        <v>0</v>
      </c>
      <c r="I209" s="265">
        <f t="shared" si="23"/>
        <v>0</v>
      </c>
      <c r="J209" s="265">
        <f t="shared" si="23"/>
        <v>0</v>
      </c>
      <c r="K209" s="265">
        <f t="shared" si="23"/>
        <v>0</v>
      </c>
      <c r="L209" s="265">
        <f t="shared" si="23"/>
        <v>0</v>
      </c>
      <c r="M209" s="265">
        <f t="shared" si="23"/>
        <v>0</v>
      </c>
      <c r="N209" s="265">
        <f t="shared" si="23"/>
        <v>0</v>
      </c>
      <c r="O209" s="265">
        <f t="shared" si="23"/>
        <v>0</v>
      </c>
      <c r="P209" s="265">
        <f t="shared" si="23"/>
        <v>0</v>
      </c>
      <c r="Q209" s="265">
        <f t="shared" si="23"/>
        <v>0</v>
      </c>
      <c r="R209" s="265">
        <f t="shared" si="23"/>
        <v>0</v>
      </c>
      <c r="S209" s="265">
        <f t="shared" si="23"/>
        <v>0</v>
      </c>
      <c r="T209" s="265">
        <f t="shared" si="23"/>
        <v>0</v>
      </c>
      <c r="U209" s="265">
        <f t="shared" si="23"/>
        <v>0</v>
      </c>
      <c r="V209" s="265">
        <f t="shared" si="23"/>
        <v>0</v>
      </c>
      <c r="W209" s="265">
        <f t="shared" si="23"/>
        <v>0</v>
      </c>
      <c r="X209" s="265">
        <f t="shared" si="23"/>
        <v>0</v>
      </c>
      <c r="Y209" s="265">
        <f t="shared" si="23"/>
        <v>0</v>
      </c>
      <c r="Z209" s="266">
        <f t="shared" si="23"/>
        <v>0</v>
      </c>
      <c r="AA209" s="85"/>
      <c r="AB209" s="267">
        <f>SUM(AB204:AB207)</f>
        <v>0</v>
      </c>
      <c r="AC209" s="85"/>
      <c r="AD209" s="267">
        <f>SUM(AD204:AD207)</f>
        <v>0</v>
      </c>
      <c r="AE209" s="85"/>
      <c r="AF209" s="267">
        <f>SUM(AF204:AF207)</f>
        <v>0</v>
      </c>
      <c r="AH209" s="268"/>
    </row>
    <row r="210" spans="2:34">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row>
    <row r="211" spans="2:34">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row>
    <row r="212" spans="2:34" ht="16.5">
      <c r="B212" s="5" t="str">
        <f>'Line Items'!B488</f>
        <v>Other Performance Measures</v>
      </c>
      <c r="C212" s="5"/>
      <c r="D212" s="5"/>
      <c r="E212" s="5"/>
      <c r="F212" s="5"/>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5"/>
      <c r="AH212" s="5"/>
    </row>
    <row r="213" spans="2:34" outlineLevel="1">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row>
    <row r="214" spans="2:34" outlineLevel="1">
      <c r="D214" s="235" t="str">
        <f>'Line Items'!D491</f>
        <v>Schedule 7.1 payments: Delay Minutes + PPM</v>
      </c>
      <c r="E214" s="251"/>
      <c r="F214" s="252" t="s">
        <v>902</v>
      </c>
      <c r="G214" s="253"/>
      <c r="H214" s="253"/>
      <c r="I214" s="253"/>
      <c r="J214" s="253"/>
      <c r="K214" s="253"/>
      <c r="L214" s="253"/>
      <c r="M214" s="253"/>
      <c r="N214" s="253"/>
      <c r="O214" s="253"/>
      <c r="P214" s="253"/>
      <c r="Q214" s="253"/>
      <c r="R214" s="253"/>
      <c r="S214" s="253"/>
      <c r="T214" s="253"/>
      <c r="U214" s="253"/>
      <c r="V214" s="253"/>
      <c r="W214" s="253"/>
      <c r="X214" s="253"/>
      <c r="Y214" s="253"/>
      <c r="Z214" s="254"/>
      <c r="AA214" s="85"/>
      <c r="AB214" s="255"/>
      <c r="AC214" s="85"/>
      <c r="AD214" s="255"/>
      <c r="AE214" s="85"/>
      <c r="AF214" s="255"/>
      <c r="AH214" s="286"/>
    </row>
    <row r="215" spans="2:34" outlineLevel="1">
      <c r="D215" s="83" t="str">
        <f>'Line Items'!D492</f>
        <v>Schedule 7.1 payments: Cancellations + CaSL</v>
      </c>
      <c r="E215" s="84"/>
      <c r="F215" s="150" t="str">
        <f>F214</f>
        <v>£000</v>
      </c>
      <c r="G215" s="257"/>
      <c r="H215" s="257"/>
      <c r="I215" s="257"/>
      <c r="J215" s="257"/>
      <c r="K215" s="257"/>
      <c r="L215" s="257"/>
      <c r="M215" s="257"/>
      <c r="N215" s="257"/>
      <c r="O215" s="257"/>
      <c r="P215" s="257"/>
      <c r="Q215" s="257"/>
      <c r="R215" s="257"/>
      <c r="S215" s="257"/>
      <c r="T215" s="257"/>
      <c r="U215" s="257"/>
      <c r="V215" s="257"/>
      <c r="W215" s="257"/>
      <c r="X215" s="257"/>
      <c r="Y215" s="257"/>
      <c r="Z215" s="258"/>
      <c r="AA215" s="85"/>
      <c r="AB215" s="27"/>
      <c r="AC215" s="85"/>
      <c r="AD215" s="27"/>
      <c r="AE215" s="85"/>
      <c r="AF215" s="27"/>
      <c r="AH215" s="259"/>
    </row>
    <row r="216" spans="2:34" outlineLevel="1">
      <c r="D216" s="83" t="str">
        <f>'Line Items'!D493</f>
        <v>Schedule 7.1 payments: Short Formations</v>
      </c>
      <c r="E216" s="84"/>
      <c r="F216" s="150" t="str">
        <f>F215</f>
        <v>£000</v>
      </c>
      <c r="G216" s="257"/>
      <c r="H216" s="257"/>
      <c r="I216" s="257"/>
      <c r="J216" s="257"/>
      <c r="K216" s="257"/>
      <c r="L216" s="257"/>
      <c r="M216" s="257"/>
      <c r="N216" s="257"/>
      <c r="O216" s="257"/>
      <c r="P216" s="257"/>
      <c r="Q216" s="257"/>
      <c r="R216" s="257"/>
      <c r="S216" s="257"/>
      <c r="T216" s="257"/>
      <c r="U216" s="257"/>
      <c r="V216" s="257"/>
      <c r="W216" s="257"/>
      <c r="X216" s="257"/>
      <c r="Y216" s="257"/>
      <c r="Z216" s="258"/>
      <c r="AA216" s="85"/>
      <c r="AB216" s="27"/>
      <c r="AC216" s="85"/>
      <c r="AD216" s="27"/>
      <c r="AE216" s="85"/>
      <c r="AF216" s="27"/>
      <c r="AH216" s="259"/>
    </row>
    <row r="217" spans="2:34" outlineLevel="1">
      <c r="D217" s="83" t="str">
        <f>'Line Items'!D496</f>
        <v>Unplanned Bus &amp; Taxi Hire Costs</v>
      </c>
      <c r="E217" s="84"/>
      <c r="F217" s="150" t="str">
        <f t="shared" ref="F217:F231" si="24">F216</f>
        <v>£000</v>
      </c>
      <c r="G217" s="257"/>
      <c r="H217" s="257"/>
      <c r="I217" s="257"/>
      <c r="J217" s="257"/>
      <c r="K217" s="257"/>
      <c r="L217" s="257"/>
      <c r="M217" s="257"/>
      <c r="N217" s="257"/>
      <c r="O217" s="257"/>
      <c r="P217" s="257"/>
      <c r="Q217" s="257"/>
      <c r="R217" s="257"/>
      <c r="S217" s="257"/>
      <c r="T217" s="257"/>
      <c r="U217" s="257"/>
      <c r="V217" s="257"/>
      <c r="W217" s="257"/>
      <c r="X217" s="257"/>
      <c r="Y217" s="257"/>
      <c r="Z217" s="258"/>
      <c r="AA217" s="85"/>
      <c r="AB217" s="27"/>
      <c r="AC217" s="85"/>
      <c r="AD217" s="27"/>
      <c r="AE217" s="85"/>
      <c r="AF217" s="27"/>
      <c r="AH217" s="259"/>
    </row>
    <row r="218" spans="2:34" outlineLevel="1">
      <c r="D218" s="83" t="str">
        <f>'Line Items'!D497</f>
        <v>Other Performance Charges (&lt;£250k p.a.)</v>
      </c>
      <c r="E218" s="84"/>
      <c r="F218" s="150" t="str">
        <f t="shared" si="24"/>
        <v>£000</v>
      </c>
      <c r="G218" s="257"/>
      <c r="H218" s="257"/>
      <c r="I218" s="257"/>
      <c r="J218" s="257"/>
      <c r="K218" s="257"/>
      <c r="L218" s="257"/>
      <c r="M218" s="257"/>
      <c r="N218" s="257"/>
      <c r="O218" s="257"/>
      <c r="P218" s="257"/>
      <c r="Q218" s="257"/>
      <c r="R218" s="257"/>
      <c r="S218" s="257"/>
      <c r="T218" s="257"/>
      <c r="U218" s="257"/>
      <c r="V218" s="257"/>
      <c r="W218" s="257"/>
      <c r="X218" s="257"/>
      <c r="Y218" s="257"/>
      <c r="Z218" s="258"/>
      <c r="AA218" s="85"/>
      <c r="AB218" s="27"/>
      <c r="AC218" s="85"/>
      <c r="AD218" s="27"/>
      <c r="AE218" s="85"/>
      <c r="AF218" s="27"/>
      <c r="AH218" s="259"/>
    </row>
    <row r="219" spans="2:34" outlineLevel="1">
      <c r="D219" s="83" t="str">
        <f>'Line Items'!D498</f>
        <v>NRPS Customer Satisfaction Regime – Stations (OS&amp;L + IL)</v>
      </c>
      <c r="E219" s="84"/>
      <c r="F219" s="150" t="str">
        <f t="shared" si="24"/>
        <v>£000</v>
      </c>
      <c r="G219" s="257"/>
      <c r="H219" s="257"/>
      <c r="I219" s="257"/>
      <c r="J219" s="257"/>
      <c r="K219" s="257"/>
      <c r="L219" s="257"/>
      <c r="M219" s="257"/>
      <c r="N219" s="257"/>
      <c r="O219" s="257"/>
      <c r="P219" s="257"/>
      <c r="Q219" s="257"/>
      <c r="R219" s="257"/>
      <c r="S219" s="257"/>
      <c r="T219" s="257"/>
      <c r="U219" s="257"/>
      <c r="V219" s="257"/>
      <c r="W219" s="257"/>
      <c r="X219" s="257"/>
      <c r="Y219" s="257"/>
      <c r="Z219" s="258"/>
      <c r="AA219" s="85"/>
      <c r="AB219" s="27"/>
      <c r="AC219" s="85"/>
      <c r="AD219" s="27"/>
      <c r="AE219" s="85"/>
      <c r="AF219" s="27"/>
      <c r="AH219" s="259"/>
    </row>
    <row r="220" spans="2:34" outlineLevel="1">
      <c r="D220" s="83" t="str">
        <f>'Line Items'!D499</f>
        <v>NRPS Customer Satisfaction Regime – Stations (LD)</v>
      </c>
      <c r="E220" s="84"/>
      <c r="F220" s="150" t="str">
        <f t="shared" si="24"/>
        <v>£000</v>
      </c>
      <c r="G220" s="257"/>
      <c r="H220" s="257"/>
      <c r="I220" s="257"/>
      <c r="J220" s="257"/>
      <c r="K220" s="257"/>
      <c r="L220" s="257"/>
      <c r="M220" s="257"/>
      <c r="N220" s="257"/>
      <c r="O220" s="257"/>
      <c r="P220" s="257"/>
      <c r="Q220" s="257"/>
      <c r="R220" s="257"/>
      <c r="S220" s="257"/>
      <c r="T220" s="257"/>
      <c r="U220" s="257"/>
      <c r="V220" s="257"/>
      <c r="W220" s="257"/>
      <c r="X220" s="257"/>
      <c r="Y220" s="257"/>
      <c r="Z220" s="258"/>
      <c r="AA220" s="85"/>
      <c r="AB220" s="27"/>
      <c r="AC220" s="85"/>
      <c r="AD220" s="27"/>
      <c r="AE220" s="85"/>
      <c r="AF220" s="27"/>
      <c r="AH220" s="259"/>
    </row>
    <row r="221" spans="2:34" outlineLevel="1">
      <c r="D221" s="83" t="str">
        <f>'Line Items'!D500</f>
        <v>NRPS Customer Satisfaction Regime – Stations (M)</v>
      </c>
      <c r="E221" s="84"/>
      <c r="F221" s="150" t="str">
        <f t="shared" si="24"/>
        <v>£000</v>
      </c>
      <c r="G221" s="257"/>
      <c r="H221" s="257"/>
      <c r="I221" s="257"/>
      <c r="J221" s="257"/>
      <c r="K221" s="257"/>
      <c r="L221" s="257"/>
      <c r="M221" s="257"/>
      <c r="N221" s="257"/>
      <c r="O221" s="257"/>
      <c r="P221" s="257"/>
      <c r="Q221" s="257"/>
      <c r="R221" s="257"/>
      <c r="S221" s="257"/>
      <c r="T221" s="257"/>
      <c r="U221" s="257"/>
      <c r="V221" s="257"/>
      <c r="W221" s="257"/>
      <c r="X221" s="257"/>
      <c r="Y221" s="257"/>
      <c r="Z221" s="258"/>
      <c r="AA221" s="85"/>
      <c r="AB221" s="27"/>
      <c r="AC221" s="85"/>
      <c r="AD221" s="27"/>
      <c r="AE221" s="85"/>
      <c r="AF221" s="27"/>
      <c r="AH221" s="259"/>
    </row>
    <row r="222" spans="2:34" outlineLevel="1">
      <c r="D222" s="83" t="str">
        <f>'Line Items'!D501</f>
        <v>NRPS Customer Satisfaction Regime – Trains (OS&amp;L + IL)</v>
      </c>
      <c r="E222" s="84"/>
      <c r="F222" s="150" t="str">
        <f t="shared" si="24"/>
        <v>£000</v>
      </c>
      <c r="G222" s="257"/>
      <c r="H222" s="257"/>
      <c r="I222" s="257"/>
      <c r="J222" s="257"/>
      <c r="K222" s="257"/>
      <c r="L222" s="257"/>
      <c r="M222" s="257"/>
      <c r="N222" s="257"/>
      <c r="O222" s="257"/>
      <c r="P222" s="257"/>
      <c r="Q222" s="257"/>
      <c r="R222" s="257"/>
      <c r="S222" s="257"/>
      <c r="T222" s="257"/>
      <c r="U222" s="257"/>
      <c r="V222" s="257"/>
      <c r="W222" s="257"/>
      <c r="X222" s="257"/>
      <c r="Y222" s="257"/>
      <c r="Z222" s="258"/>
      <c r="AA222" s="85"/>
      <c r="AB222" s="27"/>
      <c r="AC222" s="85"/>
      <c r="AD222" s="27"/>
      <c r="AE222" s="85"/>
      <c r="AF222" s="27"/>
      <c r="AH222" s="259"/>
    </row>
    <row r="223" spans="2:34" outlineLevel="1">
      <c r="D223" s="83" t="str">
        <f>'Line Items'!D502</f>
        <v>NRPS Customer Satisfaction Regime – Trains (LD)</v>
      </c>
      <c r="E223" s="84"/>
      <c r="F223" s="150" t="str">
        <f t="shared" si="24"/>
        <v>£000</v>
      </c>
      <c r="G223" s="257"/>
      <c r="H223" s="257"/>
      <c r="I223" s="257"/>
      <c r="J223" s="257"/>
      <c r="K223" s="257"/>
      <c r="L223" s="257"/>
      <c r="M223" s="257"/>
      <c r="N223" s="257"/>
      <c r="O223" s="257"/>
      <c r="P223" s="257"/>
      <c r="Q223" s="257"/>
      <c r="R223" s="257"/>
      <c r="S223" s="257"/>
      <c r="T223" s="257"/>
      <c r="U223" s="257"/>
      <c r="V223" s="257"/>
      <c r="W223" s="257"/>
      <c r="X223" s="257"/>
      <c r="Y223" s="257"/>
      <c r="Z223" s="258"/>
      <c r="AA223" s="85"/>
      <c r="AB223" s="27"/>
      <c r="AC223" s="85"/>
      <c r="AD223" s="27"/>
      <c r="AE223" s="85"/>
      <c r="AF223" s="27"/>
      <c r="AH223" s="259"/>
    </row>
    <row r="224" spans="2:34" outlineLevel="1">
      <c r="D224" s="83" t="str">
        <f>'Line Items'!D503</f>
        <v>NRPS Customer Satisfaction Regime – Trains (M)</v>
      </c>
      <c r="E224" s="84"/>
      <c r="F224" s="150" t="str">
        <f t="shared" si="24"/>
        <v>£000</v>
      </c>
      <c r="G224" s="257"/>
      <c r="H224" s="257"/>
      <c r="I224" s="257"/>
      <c r="J224" s="257"/>
      <c r="K224" s="257"/>
      <c r="L224" s="257"/>
      <c r="M224" s="257"/>
      <c r="N224" s="257"/>
      <c r="O224" s="257"/>
      <c r="P224" s="257"/>
      <c r="Q224" s="257"/>
      <c r="R224" s="257"/>
      <c r="S224" s="257"/>
      <c r="T224" s="257"/>
      <c r="U224" s="257"/>
      <c r="V224" s="257"/>
      <c r="W224" s="257"/>
      <c r="X224" s="257"/>
      <c r="Y224" s="257"/>
      <c r="Z224" s="258"/>
      <c r="AA224" s="85"/>
      <c r="AB224" s="27"/>
      <c r="AC224" s="85"/>
      <c r="AD224" s="27"/>
      <c r="AE224" s="85"/>
      <c r="AF224" s="27"/>
      <c r="AH224" s="259"/>
    </row>
    <row r="225" spans="4:34" outlineLevel="1">
      <c r="D225" s="83" t="str">
        <f>'Line Items'!D504</f>
        <v>NRPS Customer Satisfaction Regime – Customer Service (OS&amp;L + IL)</v>
      </c>
      <c r="E225" s="84"/>
      <c r="F225" s="150" t="str">
        <f t="shared" si="24"/>
        <v>£000</v>
      </c>
      <c r="G225" s="257"/>
      <c r="H225" s="257"/>
      <c r="I225" s="257"/>
      <c r="J225" s="257"/>
      <c r="K225" s="257"/>
      <c r="L225" s="257"/>
      <c r="M225" s="257"/>
      <c r="N225" s="257"/>
      <c r="O225" s="257"/>
      <c r="P225" s="257"/>
      <c r="Q225" s="257"/>
      <c r="R225" s="257"/>
      <c r="S225" s="257"/>
      <c r="T225" s="257"/>
      <c r="U225" s="257"/>
      <c r="V225" s="257"/>
      <c r="W225" s="257"/>
      <c r="X225" s="257"/>
      <c r="Y225" s="257"/>
      <c r="Z225" s="258"/>
      <c r="AA225" s="85"/>
      <c r="AB225" s="27"/>
      <c r="AC225" s="85"/>
      <c r="AD225" s="27"/>
      <c r="AE225" s="85"/>
      <c r="AF225" s="27"/>
      <c r="AH225" s="259"/>
    </row>
    <row r="226" spans="4:34" outlineLevel="1">
      <c r="D226" s="83" t="str">
        <f>'Line Items'!D505</f>
        <v>NRPS Customer Satisfaction Regime – Customer Service (LD)</v>
      </c>
      <c r="E226" s="84"/>
      <c r="F226" s="150" t="str">
        <f t="shared" si="24"/>
        <v>£000</v>
      </c>
      <c r="G226" s="257"/>
      <c r="H226" s="257"/>
      <c r="I226" s="257"/>
      <c r="J226" s="257"/>
      <c r="K226" s="257"/>
      <c r="L226" s="257"/>
      <c r="M226" s="257"/>
      <c r="N226" s="257"/>
      <c r="O226" s="257"/>
      <c r="P226" s="257"/>
      <c r="Q226" s="257"/>
      <c r="R226" s="257"/>
      <c r="S226" s="257"/>
      <c r="T226" s="257"/>
      <c r="U226" s="257"/>
      <c r="V226" s="257"/>
      <c r="W226" s="257"/>
      <c r="X226" s="257"/>
      <c r="Y226" s="257"/>
      <c r="Z226" s="258"/>
      <c r="AA226" s="85"/>
      <c r="AB226" s="27"/>
      <c r="AC226" s="85"/>
      <c r="AD226" s="27"/>
      <c r="AE226" s="85"/>
      <c r="AF226" s="27"/>
      <c r="AH226" s="259"/>
    </row>
    <row r="227" spans="4:34" outlineLevel="1">
      <c r="D227" s="83" t="str">
        <f>'Line Items'!D506</f>
        <v>NRPS Customer Satisfaction Regime – Customer Service (M)</v>
      </c>
      <c r="E227" s="84"/>
      <c r="F227" s="150" t="str">
        <f t="shared" si="24"/>
        <v>£000</v>
      </c>
      <c r="G227" s="257"/>
      <c r="H227" s="257"/>
      <c r="I227" s="257"/>
      <c r="J227" s="257"/>
      <c r="K227" s="257"/>
      <c r="L227" s="257"/>
      <c r="M227" s="257"/>
      <c r="N227" s="257"/>
      <c r="O227" s="257"/>
      <c r="P227" s="257"/>
      <c r="Q227" s="257"/>
      <c r="R227" s="257"/>
      <c r="S227" s="257"/>
      <c r="T227" s="257"/>
      <c r="U227" s="257"/>
      <c r="V227" s="257"/>
      <c r="W227" s="257"/>
      <c r="X227" s="257"/>
      <c r="Y227" s="257"/>
      <c r="Z227" s="258"/>
      <c r="AA227" s="85"/>
      <c r="AB227" s="27"/>
      <c r="AC227" s="85"/>
      <c r="AD227" s="27"/>
      <c r="AE227" s="85"/>
      <c r="AF227" s="27"/>
      <c r="AH227" s="259"/>
    </row>
    <row r="228" spans="4:34" outlineLevel="1">
      <c r="D228" s="83" t="str">
        <f>'Line Items'!D507</f>
        <v>[Other Performance-Related Costs Line 12]</v>
      </c>
      <c r="E228" s="84"/>
      <c r="F228" s="150" t="str">
        <f t="shared" si="24"/>
        <v>£000</v>
      </c>
      <c r="G228" s="257"/>
      <c r="H228" s="257"/>
      <c r="I228" s="257"/>
      <c r="J228" s="257"/>
      <c r="K228" s="257"/>
      <c r="L228" s="257"/>
      <c r="M228" s="257"/>
      <c r="N228" s="257"/>
      <c r="O228" s="257"/>
      <c r="P228" s="257"/>
      <c r="Q228" s="257"/>
      <c r="R228" s="257"/>
      <c r="S228" s="257"/>
      <c r="T228" s="257"/>
      <c r="U228" s="257"/>
      <c r="V228" s="257"/>
      <c r="W228" s="257"/>
      <c r="X228" s="257"/>
      <c r="Y228" s="257"/>
      <c r="Z228" s="258"/>
      <c r="AA228" s="85"/>
      <c r="AB228" s="27"/>
      <c r="AC228" s="85"/>
      <c r="AD228" s="27"/>
      <c r="AE228" s="85"/>
      <c r="AF228" s="27"/>
      <c r="AH228" s="283"/>
    </row>
    <row r="229" spans="4:34" outlineLevel="1">
      <c r="D229" s="83" t="str">
        <f>'Line Items'!D508</f>
        <v>[Other Performance-Related Costs Line 13]</v>
      </c>
      <c r="E229" s="84"/>
      <c r="F229" s="150" t="str">
        <f t="shared" si="24"/>
        <v>£000</v>
      </c>
      <c r="G229" s="257"/>
      <c r="H229" s="257"/>
      <c r="I229" s="257"/>
      <c r="J229" s="257"/>
      <c r="K229" s="257"/>
      <c r="L229" s="257"/>
      <c r="M229" s="257"/>
      <c r="N229" s="257"/>
      <c r="O229" s="257"/>
      <c r="P229" s="257"/>
      <c r="Q229" s="257"/>
      <c r="R229" s="257"/>
      <c r="S229" s="257"/>
      <c r="T229" s="257"/>
      <c r="U229" s="257"/>
      <c r="V229" s="257"/>
      <c r="W229" s="257"/>
      <c r="X229" s="257"/>
      <c r="Y229" s="257"/>
      <c r="Z229" s="258"/>
      <c r="AA229" s="85"/>
      <c r="AB229" s="27"/>
      <c r="AC229" s="85"/>
      <c r="AD229" s="27"/>
      <c r="AE229" s="85"/>
      <c r="AF229" s="27"/>
      <c r="AH229" s="283"/>
    </row>
    <row r="230" spans="4:34" outlineLevel="1">
      <c r="D230" s="83" t="str">
        <f>'Line Items'!D509</f>
        <v>[Other Performance-Related Costs Line 14]</v>
      </c>
      <c r="E230" s="84"/>
      <c r="F230" s="150" t="str">
        <f t="shared" si="24"/>
        <v>£000</v>
      </c>
      <c r="G230" s="257"/>
      <c r="H230" s="257"/>
      <c r="I230" s="257"/>
      <c r="J230" s="257"/>
      <c r="K230" s="257"/>
      <c r="L230" s="257"/>
      <c r="M230" s="257"/>
      <c r="N230" s="257"/>
      <c r="O230" s="257"/>
      <c r="P230" s="257"/>
      <c r="Q230" s="257"/>
      <c r="R230" s="257"/>
      <c r="S230" s="257"/>
      <c r="T230" s="257"/>
      <c r="U230" s="257"/>
      <c r="V230" s="257"/>
      <c r="W230" s="257"/>
      <c r="X230" s="257"/>
      <c r="Y230" s="257"/>
      <c r="Z230" s="258"/>
      <c r="AA230" s="85"/>
      <c r="AB230" s="27"/>
      <c r="AC230" s="85"/>
      <c r="AD230" s="27"/>
      <c r="AE230" s="85"/>
      <c r="AF230" s="27"/>
      <c r="AH230" s="283"/>
    </row>
    <row r="231" spans="4:34" outlineLevel="1">
      <c r="D231" s="108" t="str">
        <f>'Line Items'!D510</f>
        <v>[Other Performance-Related Costs Line 15]</v>
      </c>
      <c r="E231" s="110"/>
      <c r="F231" s="164" t="str">
        <f t="shared" si="24"/>
        <v>£000</v>
      </c>
      <c r="G231" s="260"/>
      <c r="H231" s="260"/>
      <c r="I231" s="260"/>
      <c r="J231" s="260"/>
      <c r="K231" s="260"/>
      <c r="L231" s="260"/>
      <c r="M231" s="260"/>
      <c r="N231" s="260"/>
      <c r="O231" s="260"/>
      <c r="P231" s="260"/>
      <c r="Q231" s="260"/>
      <c r="R231" s="260"/>
      <c r="S231" s="260"/>
      <c r="T231" s="260"/>
      <c r="U231" s="260"/>
      <c r="V231" s="260"/>
      <c r="W231" s="260"/>
      <c r="X231" s="260"/>
      <c r="Y231" s="260"/>
      <c r="Z231" s="261"/>
      <c r="AA231" s="85"/>
      <c r="AB231" s="29"/>
      <c r="AC231" s="85"/>
      <c r="AD231" s="29"/>
      <c r="AE231" s="85"/>
      <c r="AF231" s="29"/>
      <c r="AH231" s="29"/>
    </row>
    <row r="232" spans="4:34" outlineLevel="1">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row>
    <row r="233" spans="4:34" outlineLevel="1">
      <c r="D233" s="262" t="str">
        <f>B212</f>
        <v>Other Performance Measures</v>
      </c>
      <c r="E233" s="263"/>
      <c r="F233" s="264" t="str">
        <f>F231</f>
        <v>£000</v>
      </c>
      <c r="G233" s="265">
        <f>SUM(G214:G231)</f>
        <v>0</v>
      </c>
      <c r="H233" s="265">
        <f t="shared" ref="H233:Z233" si="25">SUM(H214:H231)</f>
        <v>0</v>
      </c>
      <c r="I233" s="265">
        <f t="shared" si="25"/>
        <v>0</v>
      </c>
      <c r="J233" s="265">
        <f t="shared" si="25"/>
        <v>0</v>
      </c>
      <c r="K233" s="265">
        <f>SUM(K214:K231)</f>
        <v>0</v>
      </c>
      <c r="L233" s="265">
        <f t="shared" si="25"/>
        <v>0</v>
      </c>
      <c r="M233" s="265">
        <f t="shared" si="25"/>
        <v>0</v>
      </c>
      <c r="N233" s="265">
        <f t="shared" si="25"/>
        <v>0</v>
      </c>
      <c r="O233" s="265">
        <f t="shared" si="25"/>
        <v>0</v>
      </c>
      <c r="P233" s="265">
        <f t="shared" si="25"/>
        <v>0</v>
      </c>
      <c r="Q233" s="265">
        <f t="shared" si="25"/>
        <v>0</v>
      </c>
      <c r="R233" s="265">
        <f t="shared" si="25"/>
        <v>0</v>
      </c>
      <c r="S233" s="265">
        <f t="shared" si="25"/>
        <v>0</v>
      </c>
      <c r="T233" s="265">
        <f t="shared" si="25"/>
        <v>0</v>
      </c>
      <c r="U233" s="265">
        <f t="shared" si="25"/>
        <v>0</v>
      </c>
      <c r="V233" s="265">
        <f t="shared" si="25"/>
        <v>0</v>
      </c>
      <c r="W233" s="265">
        <f t="shared" si="25"/>
        <v>0</v>
      </c>
      <c r="X233" s="265">
        <f t="shared" si="25"/>
        <v>0</v>
      </c>
      <c r="Y233" s="265">
        <f t="shared" si="25"/>
        <v>0</v>
      </c>
      <c r="Z233" s="266">
        <f t="shared" si="25"/>
        <v>0</v>
      </c>
      <c r="AA233" s="85"/>
      <c r="AB233" s="267">
        <f>SUM(AB214:AB231)</f>
        <v>0</v>
      </c>
      <c r="AC233" s="85"/>
      <c r="AD233" s="267">
        <f>SUM(AD214:AD231)</f>
        <v>0</v>
      </c>
      <c r="AE233" s="85"/>
      <c r="AF233" s="267">
        <f>SUM(AF214:AF231)</f>
        <v>0</v>
      </c>
      <c r="AH233" s="318"/>
    </row>
    <row r="234" spans="4:34" outlineLevel="1">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row>
    <row r="235" spans="4:34" outlineLevel="1">
      <c r="D235" s="235" t="str">
        <f>'Line Items'!D513</f>
        <v>PPM</v>
      </c>
      <c r="E235" s="251"/>
      <c r="F235" s="252" t="s">
        <v>125</v>
      </c>
      <c r="G235" s="319"/>
      <c r="H235" s="319"/>
      <c r="I235" s="319"/>
      <c r="J235" s="319"/>
      <c r="K235" s="319"/>
      <c r="L235" s="319"/>
      <c r="M235" s="319"/>
      <c r="N235" s="319"/>
      <c r="O235" s="319"/>
      <c r="P235" s="319"/>
      <c r="Q235" s="319"/>
      <c r="R235" s="319"/>
      <c r="S235" s="319"/>
      <c r="T235" s="319"/>
      <c r="U235" s="319"/>
      <c r="V235" s="319"/>
      <c r="W235" s="319"/>
      <c r="X235" s="319"/>
      <c r="Y235" s="319"/>
      <c r="Z235" s="320"/>
      <c r="AA235" s="321"/>
      <c r="AB235" s="322"/>
      <c r="AC235" s="321"/>
      <c r="AD235" s="322"/>
      <c r="AE235" s="321"/>
      <c r="AF235" s="322"/>
      <c r="AH235" s="256"/>
    </row>
    <row r="236" spans="4:34" outlineLevel="1">
      <c r="D236" s="83" t="str">
        <f>'Line Items'!D514</f>
        <v>CaSL</v>
      </c>
      <c r="E236" s="84"/>
      <c r="F236" s="150" t="str">
        <f>F235</f>
        <v>%</v>
      </c>
      <c r="G236" s="323"/>
      <c r="H236" s="323"/>
      <c r="I236" s="323"/>
      <c r="J236" s="323"/>
      <c r="K236" s="323"/>
      <c r="L236" s="323"/>
      <c r="M236" s="323"/>
      <c r="N236" s="323"/>
      <c r="O236" s="323"/>
      <c r="P236" s="323"/>
      <c r="Q236" s="323"/>
      <c r="R236" s="323"/>
      <c r="S236" s="323"/>
      <c r="T236" s="323"/>
      <c r="U236" s="323"/>
      <c r="V236" s="323"/>
      <c r="W236" s="323"/>
      <c r="X236" s="323"/>
      <c r="Y236" s="323"/>
      <c r="Z236" s="324"/>
      <c r="AA236" s="321"/>
      <c r="AB236" s="325"/>
      <c r="AC236" s="321"/>
      <c r="AD236" s="325"/>
      <c r="AE236" s="321"/>
      <c r="AF236" s="325"/>
      <c r="AH236" s="259"/>
    </row>
    <row r="237" spans="4:34" outlineLevel="1">
      <c r="D237" s="83" t="str">
        <f>'Line Items'!D515</f>
        <v>NRPS Customer Satisfaction Metric – Stations (OS&amp;L + IL)</v>
      </c>
      <c r="E237" s="84"/>
      <c r="F237" s="150" t="str">
        <f t="shared" ref="F237:F249" si="26">F236</f>
        <v>%</v>
      </c>
      <c r="G237" s="257"/>
      <c r="H237" s="257"/>
      <c r="I237" s="257"/>
      <c r="J237" s="257"/>
      <c r="K237" s="257"/>
      <c r="L237" s="257"/>
      <c r="M237" s="257"/>
      <c r="N237" s="257"/>
      <c r="O237" s="257"/>
      <c r="P237" s="257"/>
      <c r="Q237" s="257"/>
      <c r="R237" s="257"/>
      <c r="S237" s="257"/>
      <c r="T237" s="257"/>
      <c r="U237" s="257"/>
      <c r="V237" s="257"/>
      <c r="W237" s="257"/>
      <c r="X237" s="257"/>
      <c r="Y237" s="257"/>
      <c r="Z237" s="258"/>
      <c r="AA237" s="85"/>
      <c r="AB237" s="27"/>
      <c r="AC237" s="85"/>
      <c r="AD237" s="27"/>
      <c r="AE237" s="85"/>
      <c r="AF237" s="27"/>
      <c r="AH237" s="259"/>
    </row>
    <row r="238" spans="4:34" outlineLevel="1">
      <c r="D238" s="83" t="str">
        <f>'Line Items'!D516</f>
        <v>NRPS Customer Satisfaction Metric – Stations (LD)</v>
      </c>
      <c r="E238" s="84"/>
      <c r="F238" s="150" t="str">
        <f t="shared" si="26"/>
        <v>%</v>
      </c>
      <c r="G238" s="257"/>
      <c r="H238" s="257"/>
      <c r="I238" s="257"/>
      <c r="J238" s="257"/>
      <c r="K238" s="257"/>
      <c r="L238" s="257"/>
      <c r="M238" s="257"/>
      <c r="N238" s="257"/>
      <c r="O238" s="257"/>
      <c r="P238" s="257"/>
      <c r="Q238" s="257"/>
      <c r="R238" s="257"/>
      <c r="S238" s="257"/>
      <c r="T238" s="257"/>
      <c r="U238" s="257"/>
      <c r="V238" s="257"/>
      <c r="W238" s="257"/>
      <c r="X238" s="257"/>
      <c r="Y238" s="257"/>
      <c r="Z238" s="258"/>
      <c r="AA238" s="85"/>
      <c r="AB238" s="27"/>
      <c r="AC238" s="85"/>
      <c r="AD238" s="27"/>
      <c r="AE238" s="85"/>
      <c r="AF238" s="27"/>
      <c r="AH238" s="259"/>
    </row>
    <row r="239" spans="4:34" outlineLevel="1">
      <c r="D239" s="83" t="str">
        <f>'Line Items'!D517</f>
        <v>NRPS Customer Satisfaction Metric – Stations (M)</v>
      </c>
      <c r="E239" s="84"/>
      <c r="F239" s="150" t="str">
        <f t="shared" si="26"/>
        <v>%</v>
      </c>
      <c r="G239" s="257"/>
      <c r="H239" s="257"/>
      <c r="I239" s="257"/>
      <c r="J239" s="257"/>
      <c r="K239" s="257"/>
      <c r="L239" s="257"/>
      <c r="M239" s="257"/>
      <c r="N239" s="257"/>
      <c r="O239" s="257"/>
      <c r="P239" s="257"/>
      <c r="Q239" s="257"/>
      <c r="R239" s="257"/>
      <c r="S239" s="257"/>
      <c r="T239" s="257"/>
      <c r="U239" s="257"/>
      <c r="V239" s="257"/>
      <c r="W239" s="257"/>
      <c r="X239" s="257"/>
      <c r="Y239" s="257"/>
      <c r="Z239" s="258"/>
      <c r="AA239" s="85"/>
      <c r="AB239" s="27"/>
      <c r="AC239" s="85"/>
      <c r="AD239" s="27"/>
      <c r="AE239" s="85"/>
      <c r="AF239" s="27"/>
      <c r="AH239" s="259"/>
    </row>
    <row r="240" spans="4:34" outlineLevel="1">
      <c r="D240" s="83" t="str">
        <f>'Line Items'!D518</f>
        <v>NRPS Customer Satisfaction Metric – Trains (OS&amp;L + IL)</v>
      </c>
      <c r="E240" s="84"/>
      <c r="F240" s="150" t="str">
        <f t="shared" si="26"/>
        <v>%</v>
      </c>
      <c r="G240" s="257"/>
      <c r="H240" s="257"/>
      <c r="I240" s="257"/>
      <c r="J240" s="257"/>
      <c r="K240" s="257"/>
      <c r="L240" s="257"/>
      <c r="M240" s="257"/>
      <c r="N240" s="257"/>
      <c r="O240" s="257"/>
      <c r="P240" s="257"/>
      <c r="Q240" s="257"/>
      <c r="R240" s="257"/>
      <c r="S240" s="257"/>
      <c r="T240" s="257"/>
      <c r="U240" s="257"/>
      <c r="V240" s="257"/>
      <c r="W240" s="257"/>
      <c r="X240" s="257"/>
      <c r="Y240" s="257"/>
      <c r="Z240" s="258"/>
      <c r="AA240" s="85"/>
      <c r="AB240" s="27"/>
      <c r="AC240" s="85"/>
      <c r="AD240" s="27"/>
      <c r="AE240" s="85"/>
      <c r="AF240" s="27"/>
      <c r="AH240" s="259"/>
    </row>
    <row r="241" spans="2:34" outlineLevel="1">
      <c r="D241" s="83" t="str">
        <f>'Line Items'!D519</f>
        <v>NRPS Customer Satisfaction Metric – Trains (LD)</v>
      </c>
      <c r="E241" s="84"/>
      <c r="F241" s="150" t="str">
        <f t="shared" si="26"/>
        <v>%</v>
      </c>
      <c r="G241" s="257"/>
      <c r="H241" s="257"/>
      <c r="I241" s="257"/>
      <c r="J241" s="257"/>
      <c r="K241" s="257"/>
      <c r="L241" s="257"/>
      <c r="M241" s="257"/>
      <c r="N241" s="257"/>
      <c r="O241" s="257"/>
      <c r="P241" s="257"/>
      <c r="Q241" s="257"/>
      <c r="R241" s="257"/>
      <c r="S241" s="257"/>
      <c r="T241" s="257"/>
      <c r="U241" s="257"/>
      <c r="V241" s="257"/>
      <c r="W241" s="257"/>
      <c r="X241" s="257"/>
      <c r="Y241" s="257"/>
      <c r="Z241" s="258"/>
      <c r="AA241" s="85"/>
      <c r="AB241" s="27"/>
      <c r="AC241" s="85"/>
      <c r="AD241" s="27"/>
      <c r="AE241" s="85"/>
      <c r="AF241" s="27"/>
      <c r="AH241" s="259"/>
    </row>
    <row r="242" spans="2:34" outlineLevel="1">
      <c r="D242" s="83" t="str">
        <f>'Line Items'!D520</f>
        <v>NRPS Customer Satisfaction Metric – Trains (M)</v>
      </c>
      <c r="E242" s="84"/>
      <c r="F242" s="150" t="str">
        <f t="shared" si="26"/>
        <v>%</v>
      </c>
      <c r="G242" s="257"/>
      <c r="H242" s="257"/>
      <c r="I242" s="257"/>
      <c r="J242" s="257"/>
      <c r="K242" s="257"/>
      <c r="L242" s="257"/>
      <c r="M242" s="257"/>
      <c r="N242" s="257"/>
      <c r="O242" s="257"/>
      <c r="P242" s="257"/>
      <c r="Q242" s="257"/>
      <c r="R242" s="257"/>
      <c r="S242" s="257"/>
      <c r="T242" s="257"/>
      <c r="U242" s="257"/>
      <c r="V242" s="257"/>
      <c r="W242" s="257"/>
      <c r="X242" s="257"/>
      <c r="Y242" s="257"/>
      <c r="Z242" s="258"/>
      <c r="AA242" s="85"/>
      <c r="AB242" s="27"/>
      <c r="AC242" s="85"/>
      <c r="AD242" s="27"/>
      <c r="AE242" s="85"/>
      <c r="AF242" s="27"/>
      <c r="AH242" s="259"/>
    </row>
    <row r="243" spans="2:34" outlineLevel="1">
      <c r="D243" s="83" t="str">
        <f>'Line Items'!D521</f>
        <v>NRPS Customer Satisfaction Metric – Customer Service (OS&amp;L + IL)</v>
      </c>
      <c r="E243" s="84"/>
      <c r="F243" s="150" t="str">
        <f t="shared" si="26"/>
        <v>%</v>
      </c>
      <c r="G243" s="257"/>
      <c r="H243" s="257"/>
      <c r="I243" s="257"/>
      <c r="J243" s="257"/>
      <c r="K243" s="257"/>
      <c r="L243" s="257"/>
      <c r="M243" s="257"/>
      <c r="N243" s="257"/>
      <c r="O243" s="257"/>
      <c r="P243" s="257"/>
      <c r="Q243" s="257"/>
      <c r="R243" s="257"/>
      <c r="S243" s="257"/>
      <c r="T243" s="257"/>
      <c r="U243" s="257"/>
      <c r="V243" s="257"/>
      <c r="W243" s="257"/>
      <c r="X243" s="257"/>
      <c r="Y243" s="257"/>
      <c r="Z243" s="258"/>
      <c r="AA243" s="85"/>
      <c r="AB243" s="27"/>
      <c r="AC243" s="85"/>
      <c r="AD243" s="27"/>
      <c r="AE243" s="85"/>
      <c r="AF243" s="27"/>
      <c r="AH243" s="259"/>
    </row>
    <row r="244" spans="2:34" outlineLevel="1">
      <c r="D244" s="83" t="str">
        <f>'Line Items'!D522</f>
        <v>NRPS Customer Satisfaction Metric – Customer Service (LD)</v>
      </c>
      <c r="E244" s="84"/>
      <c r="F244" s="150" t="str">
        <f t="shared" si="26"/>
        <v>%</v>
      </c>
      <c r="G244" s="257"/>
      <c r="H244" s="257"/>
      <c r="I244" s="257"/>
      <c r="J244" s="257"/>
      <c r="K244" s="257"/>
      <c r="L244" s="257"/>
      <c r="M244" s="257"/>
      <c r="N244" s="257"/>
      <c r="O244" s="257"/>
      <c r="P244" s="257"/>
      <c r="Q244" s="257"/>
      <c r="R244" s="257"/>
      <c r="S244" s="257"/>
      <c r="T244" s="257"/>
      <c r="U244" s="257"/>
      <c r="V244" s="257"/>
      <c r="W244" s="257"/>
      <c r="X244" s="257"/>
      <c r="Y244" s="257"/>
      <c r="Z244" s="258"/>
      <c r="AA244" s="85"/>
      <c r="AB244" s="27"/>
      <c r="AC244" s="85"/>
      <c r="AD244" s="27"/>
      <c r="AE244" s="85"/>
      <c r="AF244" s="27"/>
      <c r="AH244" s="259"/>
    </row>
    <row r="245" spans="2:34" outlineLevel="1">
      <c r="D245" s="83" t="str">
        <f>'Line Items'!D523</f>
        <v>NRPS Customer Satisfaction Metric – Customer Service (M)</v>
      </c>
      <c r="E245" s="84"/>
      <c r="F245" s="150" t="str">
        <f t="shared" si="26"/>
        <v>%</v>
      </c>
      <c r="G245" s="257"/>
      <c r="H245" s="257"/>
      <c r="I245" s="257"/>
      <c r="J245" s="257"/>
      <c r="K245" s="257"/>
      <c r="L245" s="257"/>
      <c r="M245" s="257"/>
      <c r="N245" s="257"/>
      <c r="O245" s="257"/>
      <c r="P245" s="257"/>
      <c r="Q245" s="257"/>
      <c r="R245" s="257"/>
      <c r="S245" s="257"/>
      <c r="T245" s="257"/>
      <c r="U245" s="257"/>
      <c r="V245" s="257"/>
      <c r="W245" s="257"/>
      <c r="X245" s="257"/>
      <c r="Y245" s="257"/>
      <c r="Z245" s="258"/>
      <c r="AA245" s="85"/>
      <c r="AB245" s="27"/>
      <c r="AC245" s="85"/>
      <c r="AD245" s="27"/>
      <c r="AE245" s="85"/>
      <c r="AF245" s="27"/>
      <c r="AH245" s="259"/>
    </row>
    <row r="246" spans="2:34" outlineLevel="1">
      <c r="D246" s="83" t="str">
        <f>'Line Items'!D524</f>
        <v>[Performance Metrics Line 12]</v>
      </c>
      <c r="E246" s="84"/>
      <c r="F246" s="150" t="str">
        <f t="shared" si="26"/>
        <v>%</v>
      </c>
      <c r="G246" s="257"/>
      <c r="H246" s="257"/>
      <c r="I246" s="257"/>
      <c r="J246" s="257"/>
      <c r="K246" s="257"/>
      <c r="L246" s="257"/>
      <c r="M246" s="257"/>
      <c r="N246" s="257"/>
      <c r="O246" s="257"/>
      <c r="P246" s="257"/>
      <c r="Q246" s="257"/>
      <c r="R246" s="257"/>
      <c r="S246" s="257"/>
      <c r="T246" s="257"/>
      <c r="U246" s="257"/>
      <c r="V246" s="257"/>
      <c r="W246" s="257"/>
      <c r="X246" s="257"/>
      <c r="Y246" s="257"/>
      <c r="Z246" s="258"/>
      <c r="AA246" s="85"/>
      <c r="AB246" s="27"/>
      <c r="AC246" s="85"/>
      <c r="AD246" s="27"/>
      <c r="AE246" s="85"/>
      <c r="AF246" s="27"/>
      <c r="AH246" s="283"/>
    </row>
    <row r="247" spans="2:34" outlineLevel="1">
      <c r="D247" s="83" t="str">
        <f>'Line Items'!D525</f>
        <v>[Performance Metrics Line 13]</v>
      </c>
      <c r="E247" s="84"/>
      <c r="F247" s="150" t="str">
        <f t="shared" si="26"/>
        <v>%</v>
      </c>
      <c r="G247" s="257"/>
      <c r="H247" s="257"/>
      <c r="I247" s="257"/>
      <c r="J247" s="257"/>
      <c r="K247" s="257"/>
      <c r="L247" s="257"/>
      <c r="M247" s="257"/>
      <c r="N247" s="257"/>
      <c r="O247" s="257"/>
      <c r="P247" s="257"/>
      <c r="Q247" s="257"/>
      <c r="R247" s="257"/>
      <c r="S247" s="257"/>
      <c r="T247" s="257"/>
      <c r="U247" s="257"/>
      <c r="V247" s="257"/>
      <c r="W247" s="257"/>
      <c r="X247" s="257"/>
      <c r="Y247" s="257"/>
      <c r="Z247" s="258"/>
      <c r="AA247" s="85"/>
      <c r="AB247" s="27"/>
      <c r="AC247" s="85"/>
      <c r="AD247" s="27"/>
      <c r="AE247" s="85"/>
      <c r="AF247" s="27"/>
      <c r="AH247" s="283"/>
    </row>
    <row r="248" spans="2:34" outlineLevel="1">
      <c r="D248" s="83" t="str">
        <f>'Line Items'!D526</f>
        <v>[Performance Metrics Line 14]</v>
      </c>
      <c r="E248" s="84"/>
      <c r="F248" s="150" t="str">
        <f t="shared" si="26"/>
        <v>%</v>
      </c>
      <c r="G248" s="257"/>
      <c r="H248" s="257"/>
      <c r="I248" s="257"/>
      <c r="J248" s="257"/>
      <c r="K248" s="257"/>
      <c r="L248" s="257"/>
      <c r="M248" s="257"/>
      <c r="N248" s="257"/>
      <c r="O248" s="257"/>
      <c r="P248" s="257"/>
      <c r="Q248" s="257"/>
      <c r="R248" s="257"/>
      <c r="S248" s="257"/>
      <c r="T248" s="257"/>
      <c r="U248" s="257"/>
      <c r="V248" s="257"/>
      <c r="W248" s="257"/>
      <c r="X248" s="257"/>
      <c r="Y248" s="257"/>
      <c r="Z248" s="258"/>
      <c r="AA248" s="85"/>
      <c r="AB248" s="27"/>
      <c r="AC248" s="85"/>
      <c r="AD248" s="27"/>
      <c r="AE248" s="85"/>
      <c r="AF248" s="27"/>
      <c r="AH248" s="283"/>
    </row>
    <row r="249" spans="2:34" outlineLevel="1">
      <c r="D249" s="108" t="str">
        <f>'Line Items'!D527</f>
        <v>[Performance Metrics Line 15]</v>
      </c>
      <c r="E249" s="110"/>
      <c r="F249" s="164" t="str">
        <f t="shared" si="26"/>
        <v>%</v>
      </c>
      <c r="G249" s="260"/>
      <c r="H249" s="260"/>
      <c r="I249" s="260"/>
      <c r="J249" s="260"/>
      <c r="K249" s="260"/>
      <c r="L249" s="260"/>
      <c r="M249" s="260"/>
      <c r="N249" s="260"/>
      <c r="O249" s="260"/>
      <c r="P249" s="260"/>
      <c r="Q249" s="260"/>
      <c r="R249" s="260"/>
      <c r="S249" s="260"/>
      <c r="T249" s="260"/>
      <c r="U249" s="260"/>
      <c r="V249" s="260"/>
      <c r="W249" s="260"/>
      <c r="X249" s="260"/>
      <c r="Y249" s="260"/>
      <c r="Z249" s="261"/>
      <c r="AA249" s="85"/>
      <c r="AB249" s="29"/>
      <c r="AC249" s="85"/>
      <c r="AD249" s="29"/>
      <c r="AE249" s="85"/>
      <c r="AF249" s="29"/>
      <c r="AH249" s="284"/>
    </row>
    <row r="250" spans="2:34">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row>
    <row r="251" spans="2:34">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row>
    <row r="252" spans="2:34" ht="16.5">
      <c r="B252" s="5" t="s">
        <v>989</v>
      </c>
      <c r="C252" s="5"/>
      <c r="D252" s="5"/>
      <c r="E252" s="5"/>
      <c r="F252" s="5"/>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5"/>
      <c r="AH252" s="5"/>
    </row>
    <row r="253" spans="2:34" outlineLevel="1">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row>
    <row r="254" spans="2:34" outlineLevel="1">
      <c r="D254" s="235" t="str">
        <f>D209</f>
        <v>Total Schedule 8 Payments</v>
      </c>
      <c r="E254" s="251"/>
      <c r="F254" s="269" t="str">
        <f t="shared" ref="F254:Z254" si="27">F209</f>
        <v>£000</v>
      </c>
      <c r="G254" s="270">
        <f t="shared" si="27"/>
        <v>0</v>
      </c>
      <c r="H254" s="270">
        <f t="shared" si="27"/>
        <v>0</v>
      </c>
      <c r="I254" s="270">
        <f t="shared" si="27"/>
        <v>0</v>
      </c>
      <c r="J254" s="270">
        <f t="shared" si="27"/>
        <v>0</v>
      </c>
      <c r="K254" s="270">
        <f t="shared" si="27"/>
        <v>0</v>
      </c>
      <c r="L254" s="270">
        <f t="shared" si="27"/>
        <v>0</v>
      </c>
      <c r="M254" s="270">
        <f t="shared" si="27"/>
        <v>0</v>
      </c>
      <c r="N254" s="270">
        <f t="shared" si="27"/>
        <v>0</v>
      </c>
      <c r="O254" s="270">
        <f t="shared" si="27"/>
        <v>0</v>
      </c>
      <c r="P254" s="270">
        <f t="shared" si="27"/>
        <v>0</v>
      </c>
      <c r="Q254" s="270">
        <f t="shared" si="27"/>
        <v>0</v>
      </c>
      <c r="R254" s="270">
        <f t="shared" si="27"/>
        <v>0</v>
      </c>
      <c r="S254" s="270">
        <f t="shared" si="27"/>
        <v>0</v>
      </c>
      <c r="T254" s="270">
        <f t="shared" si="27"/>
        <v>0</v>
      </c>
      <c r="U254" s="270">
        <f t="shared" si="27"/>
        <v>0</v>
      </c>
      <c r="V254" s="270">
        <f t="shared" si="27"/>
        <v>0</v>
      </c>
      <c r="W254" s="270">
        <f t="shared" si="27"/>
        <v>0</v>
      </c>
      <c r="X254" s="270">
        <f t="shared" si="27"/>
        <v>0</v>
      </c>
      <c r="Y254" s="270">
        <f t="shared" si="27"/>
        <v>0</v>
      </c>
      <c r="Z254" s="271">
        <f t="shared" si="27"/>
        <v>0</v>
      </c>
      <c r="AA254" s="85"/>
      <c r="AB254" s="272">
        <f>AB209</f>
        <v>0</v>
      </c>
      <c r="AC254" s="85"/>
      <c r="AD254" s="272">
        <f>AD209</f>
        <v>0</v>
      </c>
      <c r="AE254" s="85"/>
      <c r="AF254" s="272">
        <f>AF209</f>
        <v>0</v>
      </c>
      <c r="AH254" s="273"/>
    </row>
    <row r="255" spans="2:34" outlineLevel="1">
      <c r="D255" s="108" t="str">
        <f>D233</f>
        <v>Other Performance Measures</v>
      </c>
      <c r="E255" s="110"/>
      <c r="F255" s="164" t="str">
        <f>F233</f>
        <v>£000</v>
      </c>
      <c r="G255" s="96">
        <f t="shared" ref="G255:Z255" si="28">G233</f>
        <v>0</v>
      </c>
      <c r="H255" s="96">
        <f t="shared" si="28"/>
        <v>0</v>
      </c>
      <c r="I255" s="96">
        <f t="shared" si="28"/>
        <v>0</v>
      </c>
      <c r="J255" s="96">
        <f t="shared" si="28"/>
        <v>0</v>
      </c>
      <c r="K255" s="96">
        <f t="shared" si="28"/>
        <v>0</v>
      </c>
      <c r="L255" s="96">
        <f t="shared" si="28"/>
        <v>0</v>
      </c>
      <c r="M255" s="96">
        <f t="shared" si="28"/>
        <v>0</v>
      </c>
      <c r="N255" s="96">
        <f t="shared" si="28"/>
        <v>0</v>
      </c>
      <c r="O255" s="96">
        <f t="shared" si="28"/>
        <v>0</v>
      </c>
      <c r="P255" s="96">
        <f t="shared" si="28"/>
        <v>0</v>
      </c>
      <c r="Q255" s="96">
        <f t="shared" si="28"/>
        <v>0</v>
      </c>
      <c r="R255" s="96">
        <f t="shared" si="28"/>
        <v>0</v>
      </c>
      <c r="S255" s="96">
        <f t="shared" si="28"/>
        <v>0</v>
      </c>
      <c r="T255" s="96">
        <f t="shared" si="28"/>
        <v>0</v>
      </c>
      <c r="U255" s="96">
        <f t="shared" si="28"/>
        <v>0</v>
      </c>
      <c r="V255" s="96">
        <f t="shared" si="28"/>
        <v>0</v>
      </c>
      <c r="W255" s="96">
        <f t="shared" si="28"/>
        <v>0</v>
      </c>
      <c r="X255" s="96">
        <f t="shared" si="28"/>
        <v>0</v>
      </c>
      <c r="Y255" s="96">
        <f t="shared" si="28"/>
        <v>0</v>
      </c>
      <c r="Z255" s="277">
        <f t="shared" si="28"/>
        <v>0</v>
      </c>
      <c r="AA255" s="85"/>
      <c r="AB255" s="278">
        <f>AB233</f>
        <v>0</v>
      </c>
      <c r="AC255" s="85"/>
      <c r="AD255" s="278">
        <f>AD233</f>
        <v>0</v>
      </c>
      <c r="AE255" s="85"/>
      <c r="AF255" s="278">
        <f>AF233</f>
        <v>0</v>
      </c>
      <c r="AH255" s="279"/>
    </row>
    <row r="256" spans="2:34" outlineLevel="1">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row>
    <row r="257" spans="2:34" outlineLevel="1">
      <c r="D257" s="262" t="str">
        <f>B252</f>
        <v>Total Performance Regimes</v>
      </c>
      <c r="E257" s="263"/>
      <c r="F257" s="264" t="str">
        <f>F255</f>
        <v>£000</v>
      </c>
      <c r="G257" s="265">
        <f>SUM(G254:G255)</f>
        <v>0</v>
      </c>
      <c r="H257" s="265">
        <f t="shared" ref="H257:Z257" si="29">SUM(H254:H255)</f>
        <v>0</v>
      </c>
      <c r="I257" s="265">
        <f t="shared" si="29"/>
        <v>0</v>
      </c>
      <c r="J257" s="265">
        <f t="shared" si="29"/>
        <v>0</v>
      </c>
      <c r="K257" s="265">
        <f t="shared" si="29"/>
        <v>0</v>
      </c>
      <c r="L257" s="265">
        <f t="shared" si="29"/>
        <v>0</v>
      </c>
      <c r="M257" s="265">
        <f t="shared" si="29"/>
        <v>0</v>
      </c>
      <c r="N257" s="265">
        <f t="shared" si="29"/>
        <v>0</v>
      </c>
      <c r="O257" s="265">
        <f t="shared" si="29"/>
        <v>0</v>
      </c>
      <c r="P257" s="265">
        <f t="shared" si="29"/>
        <v>0</v>
      </c>
      <c r="Q257" s="265">
        <f t="shared" si="29"/>
        <v>0</v>
      </c>
      <c r="R257" s="265">
        <f t="shared" si="29"/>
        <v>0</v>
      </c>
      <c r="S257" s="265">
        <f t="shared" si="29"/>
        <v>0</v>
      </c>
      <c r="T257" s="265">
        <f t="shared" si="29"/>
        <v>0</v>
      </c>
      <c r="U257" s="265">
        <f t="shared" si="29"/>
        <v>0</v>
      </c>
      <c r="V257" s="265">
        <f t="shared" si="29"/>
        <v>0</v>
      </c>
      <c r="W257" s="265">
        <f t="shared" si="29"/>
        <v>0</v>
      </c>
      <c r="X257" s="265">
        <f t="shared" si="29"/>
        <v>0</v>
      </c>
      <c r="Y257" s="265">
        <f t="shared" si="29"/>
        <v>0</v>
      </c>
      <c r="Z257" s="266">
        <f t="shared" si="29"/>
        <v>0</v>
      </c>
      <c r="AA257" s="85"/>
      <c r="AB257" s="267">
        <f>SUM(AB254:AB255)</f>
        <v>0</v>
      </c>
      <c r="AC257" s="85"/>
      <c r="AD257" s="267">
        <f>SUM(AD254:AD255)</f>
        <v>0</v>
      </c>
      <c r="AE257" s="85"/>
      <c r="AF257" s="267">
        <f>SUM(AF254:AF255)</f>
        <v>0</v>
      </c>
      <c r="AH257" s="318"/>
    </row>
    <row r="258" spans="2:34" ht="12.75" customHeight="1"/>
    <row r="260" spans="2:34" ht="16.5">
      <c r="B260" s="5" t="s">
        <v>27</v>
      </c>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row>
  </sheetData>
  <mergeCells count="4">
    <mergeCell ref="D9:E9"/>
    <mergeCell ref="F9:F11"/>
    <mergeCell ref="AH9:AH11"/>
    <mergeCell ref="D10:E11"/>
  </mergeCells>
  <pageMargins left="0.7" right="0.7" top="0.75" bottom="0.75" header="0.3" footer="0.3"/>
  <pageSetup paperSize="9" orientation="portrait" r:id="rId1"/>
  <ignoredErrors>
    <ignoredError sqref="F108 F21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2:AH306"/>
  <sheetViews>
    <sheetView showGridLines="0" zoomScale="85" zoomScaleNormal="85" workbookViewId="0">
      <pane xSplit="6" ySplit="12" topLeftCell="G13" activePane="bottomRight" state="frozen"/>
      <selection activeCell="G13" sqref="G13"/>
      <selection pane="topRight" activeCell="G13" sqref="G13"/>
      <selection pane="bottomLeft" activeCell="G13" sqref="G13"/>
      <selection pane="bottomRight" sqref="A1:XFD1048576"/>
    </sheetView>
  </sheetViews>
  <sheetFormatPr defaultColWidth="9" defaultRowHeight="12.75" outlineLevelRow="1" outlineLevelCol="1"/>
  <cols>
    <col min="1" max="1" width="2.85546875" style="3" customWidth="1"/>
    <col min="2" max="3" width="3" style="3" customWidth="1"/>
    <col min="4" max="5" width="24.7109375" style="3" customWidth="1"/>
    <col min="6" max="9" width="10.7109375" style="3" customWidth="1"/>
    <col min="10" max="21" width="11.42578125" style="3" customWidth="1"/>
    <col min="22" max="26" width="11.42578125" style="3" customWidth="1" outlineLevel="1"/>
    <col min="27" max="27" width="3.5703125" style="3" customWidth="1"/>
    <col min="28" max="28" width="11.42578125" style="3" customWidth="1"/>
    <col min="29" max="29" width="3.5703125" style="3" customWidth="1"/>
    <col min="30" max="30" width="11.42578125" style="3" customWidth="1"/>
    <col min="31" max="31" width="3.5703125" style="3" customWidth="1"/>
    <col min="32" max="32" width="11.42578125" style="3" customWidth="1"/>
    <col min="33" max="33" width="3.42578125" style="3" customWidth="1"/>
    <col min="34" max="34" width="90.85546875" style="3" customWidth="1"/>
    <col min="35" max="16384" width="9" style="3"/>
  </cols>
  <sheetData>
    <row r="2" spans="2:34">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row>
    <row r="3" spans="2:34">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c r="AG3" s="2"/>
      <c r="AH3" s="2"/>
    </row>
    <row r="4" spans="2:34">
      <c r="B4" s="1" t="str">
        <f>'Template Cover'!B4</f>
        <v>Sheet:</v>
      </c>
      <c r="C4" s="2"/>
      <c r="D4" s="2"/>
      <c r="E4" s="2"/>
      <c r="F4" s="2"/>
      <c r="G4" s="2" t="str">
        <f ca="1">MID(CELL("filename",$A$1),FIND("]",CELL("filename",$A$1))+1,99)</f>
        <v>TOC Capex</v>
      </c>
      <c r="H4" s="2"/>
      <c r="I4" s="2"/>
      <c r="J4" s="2"/>
      <c r="K4" s="2"/>
      <c r="L4" s="2"/>
      <c r="M4" s="2"/>
      <c r="N4" s="2"/>
      <c r="O4" s="2"/>
      <c r="P4" s="2"/>
      <c r="Q4" s="2"/>
      <c r="R4" s="2"/>
      <c r="S4" s="2"/>
      <c r="T4" s="2"/>
      <c r="U4" s="2"/>
      <c r="V4" s="2"/>
      <c r="W4" s="2"/>
      <c r="X4" s="2"/>
      <c r="Y4" s="2"/>
      <c r="Z4" s="2"/>
      <c r="AA4" s="2"/>
      <c r="AB4" s="2"/>
      <c r="AC4" s="2"/>
      <c r="AD4" s="2"/>
      <c r="AE4" s="2"/>
      <c r="AF4" s="2"/>
      <c r="AG4" s="2"/>
      <c r="AH4" s="2"/>
    </row>
    <row r="5" spans="2:34">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c r="AG5" s="2"/>
      <c r="AH5" s="2"/>
    </row>
    <row r="6" spans="2:34">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c r="AG6" s="4"/>
      <c r="AH6" s="4"/>
    </row>
    <row r="7" spans="2:34">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c r="AG7" s="2"/>
      <c r="AH7" s="2"/>
    </row>
    <row r="9" spans="2:34" ht="38.25">
      <c r="D9" s="987" t="str">
        <f>RN_Switch</f>
        <v>Nominal</v>
      </c>
      <c r="E9" s="999"/>
      <c r="F9" s="989"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c r="AH9" s="989" t="s">
        <v>899</v>
      </c>
    </row>
    <row r="10" spans="2:34" ht="25.5" customHeight="1">
      <c r="D10" s="990" t="str">
        <f>Option_Switch</f>
        <v>Sc0 : Baseline</v>
      </c>
      <c r="E10" s="1000"/>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c r="AH10" s="985"/>
    </row>
    <row r="11" spans="2:34">
      <c r="D11" s="994"/>
      <c r="E11" s="1001"/>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c r="AH11" s="986" t="s">
        <v>121</v>
      </c>
    </row>
    <row r="13" spans="2:34" ht="16.5">
      <c r="B13" s="5" t="s">
        <v>990</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5" spans="2:34" ht="15">
      <c r="B15" s="99" t="s">
        <v>991</v>
      </c>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row>
    <row r="16" spans="2:34" outlineLevel="1"/>
    <row r="17" spans="4:34" outlineLevel="1">
      <c r="D17" s="235" t="str">
        <f>'Line Items'!D532</f>
        <v>[TOC Capex Line 1]</v>
      </c>
      <c r="E17" s="251"/>
      <c r="F17" s="252" t="s">
        <v>902</v>
      </c>
      <c r="G17" s="253"/>
      <c r="H17" s="253"/>
      <c r="I17" s="253"/>
      <c r="J17" s="253"/>
      <c r="K17" s="253"/>
      <c r="L17" s="253"/>
      <c r="M17" s="253"/>
      <c r="N17" s="253"/>
      <c r="O17" s="253"/>
      <c r="P17" s="253"/>
      <c r="Q17" s="253"/>
      <c r="R17" s="253"/>
      <c r="S17" s="253"/>
      <c r="T17" s="253"/>
      <c r="U17" s="253"/>
      <c r="V17" s="253"/>
      <c r="W17" s="253"/>
      <c r="X17" s="253"/>
      <c r="Y17" s="253"/>
      <c r="Z17" s="254"/>
      <c r="AA17" s="85"/>
      <c r="AB17" s="255"/>
      <c r="AC17" s="85"/>
      <c r="AD17" s="255"/>
      <c r="AE17" s="85"/>
      <c r="AF17" s="255"/>
      <c r="AH17" s="255"/>
    </row>
    <row r="18" spans="4:34" outlineLevel="1">
      <c r="D18" s="83" t="str">
        <f>'Line Items'!D533</f>
        <v>[TOC Capex Line 2]</v>
      </c>
      <c r="E18" s="84"/>
      <c r="F18" s="150" t="str">
        <f t="shared" ref="F18:F46" si="0">F17</f>
        <v>£000</v>
      </c>
      <c r="G18" s="257"/>
      <c r="H18" s="257"/>
      <c r="I18" s="257"/>
      <c r="J18" s="257"/>
      <c r="K18" s="257"/>
      <c r="L18" s="257"/>
      <c r="M18" s="257"/>
      <c r="N18" s="257"/>
      <c r="O18" s="257"/>
      <c r="P18" s="257"/>
      <c r="Q18" s="257"/>
      <c r="R18" s="257"/>
      <c r="S18" s="257"/>
      <c r="T18" s="257"/>
      <c r="U18" s="257"/>
      <c r="V18" s="257"/>
      <c r="W18" s="257"/>
      <c r="X18" s="257"/>
      <c r="Y18" s="257"/>
      <c r="Z18" s="258"/>
      <c r="AA18" s="85"/>
      <c r="AB18" s="27"/>
      <c r="AC18" s="85"/>
      <c r="AD18" s="27"/>
      <c r="AE18" s="85"/>
      <c r="AF18" s="27"/>
      <c r="AH18" s="27"/>
    </row>
    <row r="19" spans="4:34" outlineLevel="1">
      <c r="D19" s="83" t="str">
        <f>'Line Items'!D534</f>
        <v>[TOC Capex Line 3]</v>
      </c>
      <c r="E19" s="84"/>
      <c r="F19" s="150" t="str">
        <f t="shared" si="0"/>
        <v>£000</v>
      </c>
      <c r="G19" s="257"/>
      <c r="H19" s="257"/>
      <c r="I19" s="257"/>
      <c r="J19" s="257"/>
      <c r="K19" s="257"/>
      <c r="L19" s="257"/>
      <c r="M19" s="257"/>
      <c r="N19" s="257"/>
      <c r="O19" s="257"/>
      <c r="P19" s="257"/>
      <c r="Q19" s="257"/>
      <c r="R19" s="257"/>
      <c r="S19" s="257"/>
      <c r="T19" s="257"/>
      <c r="U19" s="257"/>
      <c r="V19" s="257"/>
      <c r="W19" s="257"/>
      <c r="X19" s="257"/>
      <c r="Y19" s="257"/>
      <c r="Z19" s="258"/>
      <c r="AA19" s="85"/>
      <c r="AB19" s="27"/>
      <c r="AC19" s="85"/>
      <c r="AD19" s="27"/>
      <c r="AE19" s="85"/>
      <c r="AF19" s="27"/>
      <c r="AH19" s="27"/>
    </row>
    <row r="20" spans="4:34" outlineLevel="1">
      <c r="D20" s="83" t="str">
        <f>'Line Items'!D535</f>
        <v>[TOC Capex Line 4]</v>
      </c>
      <c r="E20" s="84"/>
      <c r="F20" s="150" t="str">
        <f t="shared" si="0"/>
        <v>£000</v>
      </c>
      <c r="G20" s="257"/>
      <c r="H20" s="257"/>
      <c r="I20" s="257"/>
      <c r="J20" s="257"/>
      <c r="K20" s="257"/>
      <c r="L20" s="257"/>
      <c r="M20" s="257"/>
      <c r="N20" s="257"/>
      <c r="O20" s="257"/>
      <c r="P20" s="257"/>
      <c r="Q20" s="257"/>
      <c r="R20" s="257"/>
      <c r="S20" s="257"/>
      <c r="T20" s="257"/>
      <c r="U20" s="257"/>
      <c r="V20" s="257"/>
      <c r="W20" s="257"/>
      <c r="X20" s="257"/>
      <c r="Y20" s="257"/>
      <c r="Z20" s="258"/>
      <c r="AA20" s="85"/>
      <c r="AB20" s="27"/>
      <c r="AC20" s="85"/>
      <c r="AD20" s="27"/>
      <c r="AE20" s="85"/>
      <c r="AF20" s="27"/>
      <c r="AH20" s="27"/>
    </row>
    <row r="21" spans="4:34" outlineLevel="1">
      <c r="D21" s="83" t="str">
        <f>'Line Items'!D536</f>
        <v>[TOC Capex Line 5]</v>
      </c>
      <c r="E21" s="84"/>
      <c r="F21" s="150" t="str">
        <f t="shared" si="0"/>
        <v>£000</v>
      </c>
      <c r="G21" s="257"/>
      <c r="H21" s="257"/>
      <c r="I21" s="257"/>
      <c r="J21" s="257"/>
      <c r="K21" s="257"/>
      <c r="L21" s="257"/>
      <c r="M21" s="257"/>
      <c r="N21" s="257"/>
      <c r="O21" s="257"/>
      <c r="P21" s="257"/>
      <c r="Q21" s="257"/>
      <c r="R21" s="257"/>
      <c r="S21" s="257"/>
      <c r="T21" s="257"/>
      <c r="U21" s="257"/>
      <c r="V21" s="257"/>
      <c r="W21" s="257"/>
      <c r="X21" s="257"/>
      <c r="Y21" s="257"/>
      <c r="Z21" s="258"/>
      <c r="AA21" s="85"/>
      <c r="AB21" s="27"/>
      <c r="AC21" s="85"/>
      <c r="AD21" s="27"/>
      <c r="AE21" s="85"/>
      <c r="AF21" s="27"/>
      <c r="AH21" s="27"/>
    </row>
    <row r="22" spans="4:34" outlineLevel="1">
      <c r="D22" s="83" t="str">
        <f>'Line Items'!D537</f>
        <v>[TOC Capex Line 6]</v>
      </c>
      <c r="E22" s="84"/>
      <c r="F22" s="150" t="str">
        <f t="shared" si="0"/>
        <v>£000</v>
      </c>
      <c r="G22" s="257"/>
      <c r="H22" s="257"/>
      <c r="I22" s="257"/>
      <c r="J22" s="257"/>
      <c r="K22" s="257"/>
      <c r="L22" s="257"/>
      <c r="M22" s="257"/>
      <c r="N22" s="257"/>
      <c r="O22" s="257"/>
      <c r="P22" s="257"/>
      <c r="Q22" s="257"/>
      <c r="R22" s="257"/>
      <c r="S22" s="257"/>
      <c r="T22" s="257"/>
      <c r="U22" s="257"/>
      <c r="V22" s="257"/>
      <c r="W22" s="257"/>
      <c r="X22" s="257"/>
      <c r="Y22" s="257"/>
      <c r="Z22" s="258"/>
      <c r="AA22" s="85"/>
      <c r="AB22" s="27"/>
      <c r="AC22" s="85"/>
      <c r="AD22" s="27"/>
      <c r="AE22" s="85"/>
      <c r="AF22" s="27"/>
      <c r="AH22" s="27"/>
    </row>
    <row r="23" spans="4:34" outlineLevel="1">
      <c r="D23" s="83" t="str">
        <f>'Line Items'!D538</f>
        <v>[TOC Capex Line 7]</v>
      </c>
      <c r="E23" s="84"/>
      <c r="F23" s="150" t="str">
        <f t="shared" si="0"/>
        <v>£000</v>
      </c>
      <c r="G23" s="257"/>
      <c r="H23" s="257"/>
      <c r="I23" s="257"/>
      <c r="J23" s="257"/>
      <c r="K23" s="257"/>
      <c r="L23" s="257"/>
      <c r="M23" s="257"/>
      <c r="N23" s="257"/>
      <c r="O23" s="257"/>
      <c r="P23" s="257"/>
      <c r="Q23" s="257"/>
      <c r="R23" s="257"/>
      <c r="S23" s="257"/>
      <c r="T23" s="257"/>
      <c r="U23" s="257"/>
      <c r="V23" s="257"/>
      <c r="W23" s="257"/>
      <c r="X23" s="257"/>
      <c r="Y23" s="257"/>
      <c r="Z23" s="258"/>
      <c r="AA23" s="85"/>
      <c r="AB23" s="27"/>
      <c r="AC23" s="85"/>
      <c r="AD23" s="27"/>
      <c r="AE23" s="85"/>
      <c r="AF23" s="27"/>
      <c r="AH23" s="27"/>
    </row>
    <row r="24" spans="4:34" outlineLevel="1">
      <c r="D24" s="83" t="str">
        <f>'Line Items'!D539</f>
        <v>[TOC Capex Line 8]</v>
      </c>
      <c r="E24" s="84"/>
      <c r="F24" s="150" t="str">
        <f t="shared" si="0"/>
        <v>£000</v>
      </c>
      <c r="G24" s="257"/>
      <c r="H24" s="257"/>
      <c r="I24" s="257"/>
      <c r="J24" s="257"/>
      <c r="K24" s="257"/>
      <c r="L24" s="257"/>
      <c r="M24" s="257"/>
      <c r="N24" s="257"/>
      <c r="O24" s="257"/>
      <c r="P24" s="257"/>
      <c r="Q24" s="257"/>
      <c r="R24" s="257"/>
      <c r="S24" s="257"/>
      <c r="T24" s="257"/>
      <c r="U24" s="257"/>
      <c r="V24" s="257"/>
      <c r="W24" s="257"/>
      <c r="X24" s="257"/>
      <c r="Y24" s="257"/>
      <c r="Z24" s="258"/>
      <c r="AA24" s="85"/>
      <c r="AB24" s="27"/>
      <c r="AC24" s="85"/>
      <c r="AD24" s="27"/>
      <c r="AE24" s="85"/>
      <c r="AF24" s="27"/>
      <c r="AH24" s="27"/>
    </row>
    <row r="25" spans="4:34" outlineLevel="1">
      <c r="D25" s="83" t="str">
        <f>'Line Items'!D540</f>
        <v>[TOC Capex Line 9]</v>
      </c>
      <c r="E25" s="84"/>
      <c r="F25" s="150" t="str">
        <f t="shared" si="0"/>
        <v>£000</v>
      </c>
      <c r="G25" s="257"/>
      <c r="H25" s="257"/>
      <c r="I25" s="257"/>
      <c r="J25" s="257"/>
      <c r="K25" s="257"/>
      <c r="L25" s="257"/>
      <c r="M25" s="257"/>
      <c r="N25" s="257"/>
      <c r="O25" s="257"/>
      <c r="P25" s="257"/>
      <c r="Q25" s="257"/>
      <c r="R25" s="257"/>
      <c r="S25" s="257"/>
      <c r="T25" s="257"/>
      <c r="U25" s="257"/>
      <c r="V25" s="257"/>
      <c r="W25" s="257"/>
      <c r="X25" s="257"/>
      <c r="Y25" s="257"/>
      <c r="Z25" s="258"/>
      <c r="AA25" s="85"/>
      <c r="AB25" s="27"/>
      <c r="AC25" s="85"/>
      <c r="AD25" s="27"/>
      <c r="AE25" s="85"/>
      <c r="AF25" s="27"/>
      <c r="AH25" s="27"/>
    </row>
    <row r="26" spans="4:34" outlineLevel="1">
      <c r="D26" s="83" t="str">
        <f>'Line Items'!D541</f>
        <v>[TOC Capex Line 10]</v>
      </c>
      <c r="E26" s="84"/>
      <c r="F26" s="150" t="str">
        <f t="shared" si="0"/>
        <v>£000</v>
      </c>
      <c r="G26" s="257"/>
      <c r="H26" s="257"/>
      <c r="I26" s="257"/>
      <c r="J26" s="257"/>
      <c r="K26" s="257"/>
      <c r="L26" s="257"/>
      <c r="M26" s="257"/>
      <c r="N26" s="257"/>
      <c r="O26" s="257"/>
      <c r="P26" s="257"/>
      <c r="Q26" s="257"/>
      <c r="R26" s="257"/>
      <c r="S26" s="257"/>
      <c r="T26" s="257"/>
      <c r="U26" s="257"/>
      <c r="V26" s="257"/>
      <c r="W26" s="257"/>
      <c r="X26" s="257"/>
      <c r="Y26" s="257"/>
      <c r="Z26" s="258"/>
      <c r="AA26" s="85"/>
      <c r="AB26" s="27"/>
      <c r="AC26" s="85"/>
      <c r="AD26" s="27"/>
      <c r="AE26" s="85"/>
      <c r="AF26" s="27"/>
      <c r="AH26" s="27"/>
    </row>
    <row r="27" spans="4:34" outlineLevel="1">
      <c r="D27" s="83" t="str">
        <f>'Line Items'!D542</f>
        <v>[TOC Capex Line 11]</v>
      </c>
      <c r="E27" s="84"/>
      <c r="F27" s="150" t="str">
        <f t="shared" si="0"/>
        <v>£000</v>
      </c>
      <c r="G27" s="257"/>
      <c r="H27" s="257"/>
      <c r="I27" s="257"/>
      <c r="J27" s="257"/>
      <c r="K27" s="257"/>
      <c r="L27" s="257"/>
      <c r="M27" s="257"/>
      <c r="N27" s="257"/>
      <c r="O27" s="257"/>
      <c r="P27" s="257"/>
      <c r="Q27" s="257"/>
      <c r="R27" s="257"/>
      <c r="S27" s="257"/>
      <c r="T27" s="257"/>
      <c r="U27" s="257"/>
      <c r="V27" s="257"/>
      <c r="W27" s="257"/>
      <c r="X27" s="257"/>
      <c r="Y27" s="257"/>
      <c r="Z27" s="258"/>
      <c r="AA27" s="85"/>
      <c r="AB27" s="27"/>
      <c r="AC27" s="85"/>
      <c r="AD27" s="27"/>
      <c r="AE27" s="85"/>
      <c r="AF27" s="27"/>
      <c r="AH27" s="27"/>
    </row>
    <row r="28" spans="4:34" outlineLevel="1">
      <c r="D28" s="83" t="str">
        <f>'Line Items'!D543</f>
        <v>[TOC Capex Line 12]</v>
      </c>
      <c r="E28" s="84"/>
      <c r="F28" s="150" t="str">
        <f t="shared" si="0"/>
        <v>£000</v>
      </c>
      <c r="G28" s="257"/>
      <c r="H28" s="257"/>
      <c r="I28" s="257"/>
      <c r="J28" s="257"/>
      <c r="K28" s="257"/>
      <c r="L28" s="257"/>
      <c r="M28" s="257"/>
      <c r="N28" s="257"/>
      <c r="O28" s="257"/>
      <c r="P28" s="257"/>
      <c r="Q28" s="257"/>
      <c r="R28" s="257"/>
      <c r="S28" s="257"/>
      <c r="T28" s="257"/>
      <c r="U28" s="257"/>
      <c r="V28" s="257"/>
      <c r="W28" s="257"/>
      <c r="X28" s="257"/>
      <c r="Y28" s="257"/>
      <c r="Z28" s="258"/>
      <c r="AA28" s="85"/>
      <c r="AB28" s="27"/>
      <c r="AC28" s="85"/>
      <c r="AD28" s="27"/>
      <c r="AE28" s="85"/>
      <c r="AF28" s="27"/>
      <c r="AH28" s="27"/>
    </row>
    <row r="29" spans="4:34" outlineLevel="1">
      <c r="D29" s="83" t="str">
        <f>'Line Items'!D544</f>
        <v>[TOC Capex Line 13]</v>
      </c>
      <c r="E29" s="84"/>
      <c r="F29" s="150" t="str">
        <f t="shared" si="0"/>
        <v>£000</v>
      </c>
      <c r="G29" s="257"/>
      <c r="H29" s="257"/>
      <c r="I29" s="257"/>
      <c r="J29" s="257"/>
      <c r="K29" s="257"/>
      <c r="L29" s="257"/>
      <c r="M29" s="257"/>
      <c r="N29" s="257"/>
      <c r="O29" s="257"/>
      <c r="P29" s="257"/>
      <c r="Q29" s="257"/>
      <c r="R29" s="257"/>
      <c r="S29" s="257"/>
      <c r="T29" s="257"/>
      <c r="U29" s="257"/>
      <c r="V29" s="257"/>
      <c r="W29" s="257"/>
      <c r="X29" s="257"/>
      <c r="Y29" s="257"/>
      <c r="Z29" s="258"/>
      <c r="AA29" s="85"/>
      <c r="AB29" s="27"/>
      <c r="AC29" s="85"/>
      <c r="AD29" s="27"/>
      <c r="AE29" s="85"/>
      <c r="AF29" s="27"/>
      <c r="AH29" s="27"/>
    </row>
    <row r="30" spans="4:34" outlineLevel="1">
      <c r="D30" s="83" t="str">
        <f>'Line Items'!D545</f>
        <v>[TOC Capex Line 14]</v>
      </c>
      <c r="E30" s="84"/>
      <c r="F30" s="150" t="str">
        <f t="shared" si="0"/>
        <v>£000</v>
      </c>
      <c r="G30" s="257"/>
      <c r="H30" s="257"/>
      <c r="I30" s="257"/>
      <c r="J30" s="257"/>
      <c r="K30" s="257"/>
      <c r="L30" s="257"/>
      <c r="M30" s="257"/>
      <c r="N30" s="257"/>
      <c r="O30" s="257"/>
      <c r="P30" s="257"/>
      <c r="Q30" s="257"/>
      <c r="R30" s="257"/>
      <c r="S30" s="257"/>
      <c r="T30" s="257"/>
      <c r="U30" s="257"/>
      <c r="V30" s="257"/>
      <c r="W30" s="257"/>
      <c r="X30" s="257"/>
      <c r="Y30" s="257"/>
      <c r="Z30" s="258"/>
      <c r="AA30" s="85"/>
      <c r="AB30" s="27"/>
      <c r="AC30" s="85"/>
      <c r="AD30" s="27"/>
      <c r="AE30" s="85"/>
      <c r="AF30" s="27"/>
      <c r="AH30" s="27"/>
    </row>
    <row r="31" spans="4:34" outlineLevel="1">
      <c r="D31" s="83" t="str">
        <f>'Line Items'!D546</f>
        <v>[TOC Capex Line 15]</v>
      </c>
      <c r="E31" s="84"/>
      <c r="F31" s="150" t="str">
        <f t="shared" si="0"/>
        <v>£000</v>
      </c>
      <c r="G31" s="257"/>
      <c r="H31" s="257"/>
      <c r="I31" s="257"/>
      <c r="J31" s="257"/>
      <c r="K31" s="257"/>
      <c r="L31" s="257"/>
      <c r="M31" s="257"/>
      <c r="N31" s="257"/>
      <c r="O31" s="257"/>
      <c r="P31" s="257"/>
      <c r="Q31" s="257"/>
      <c r="R31" s="257"/>
      <c r="S31" s="257"/>
      <c r="T31" s="257"/>
      <c r="U31" s="257"/>
      <c r="V31" s="257"/>
      <c r="W31" s="257"/>
      <c r="X31" s="257"/>
      <c r="Y31" s="257"/>
      <c r="Z31" s="258"/>
      <c r="AA31" s="85"/>
      <c r="AB31" s="27"/>
      <c r="AC31" s="85"/>
      <c r="AD31" s="27"/>
      <c r="AE31" s="85"/>
      <c r="AF31" s="27"/>
      <c r="AH31" s="27"/>
    </row>
    <row r="32" spans="4:34" outlineLevel="1">
      <c r="D32" s="83" t="str">
        <f>'Line Items'!D547</f>
        <v>[TOC Capex Line 16]</v>
      </c>
      <c r="E32" s="84"/>
      <c r="F32" s="150" t="str">
        <f t="shared" si="0"/>
        <v>£000</v>
      </c>
      <c r="G32" s="257"/>
      <c r="H32" s="257"/>
      <c r="I32" s="257"/>
      <c r="J32" s="257"/>
      <c r="K32" s="257"/>
      <c r="L32" s="257"/>
      <c r="M32" s="257"/>
      <c r="N32" s="257"/>
      <c r="O32" s="257"/>
      <c r="P32" s="257"/>
      <c r="Q32" s="257"/>
      <c r="R32" s="257"/>
      <c r="S32" s="257"/>
      <c r="T32" s="257"/>
      <c r="U32" s="257"/>
      <c r="V32" s="257"/>
      <c r="W32" s="257"/>
      <c r="X32" s="257"/>
      <c r="Y32" s="257"/>
      <c r="Z32" s="258"/>
      <c r="AA32" s="85"/>
      <c r="AB32" s="27"/>
      <c r="AC32" s="85"/>
      <c r="AD32" s="27"/>
      <c r="AE32" s="85"/>
      <c r="AF32" s="27"/>
      <c r="AH32" s="27"/>
    </row>
    <row r="33" spans="4:34" outlineLevel="1">
      <c r="D33" s="83" t="str">
        <f>'Line Items'!D548</f>
        <v>[TOC Capex Line 17]</v>
      </c>
      <c r="E33" s="84"/>
      <c r="F33" s="150" t="str">
        <f t="shared" si="0"/>
        <v>£000</v>
      </c>
      <c r="G33" s="257"/>
      <c r="H33" s="257"/>
      <c r="I33" s="257"/>
      <c r="J33" s="257"/>
      <c r="K33" s="257"/>
      <c r="L33" s="257"/>
      <c r="M33" s="257"/>
      <c r="N33" s="257"/>
      <c r="O33" s="257"/>
      <c r="P33" s="257"/>
      <c r="Q33" s="257"/>
      <c r="R33" s="257"/>
      <c r="S33" s="257"/>
      <c r="T33" s="257"/>
      <c r="U33" s="257"/>
      <c r="V33" s="257"/>
      <c r="W33" s="257"/>
      <c r="X33" s="257"/>
      <c r="Y33" s="257"/>
      <c r="Z33" s="258"/>
      <c r="AA33" s="85"/>
      <c r="AB33" s="27"/>
      <c r="AC33" s="85"/>
      <c r="AD33" s="27"/>
      <c r="AE33" s="85"/>
      <c r="AF33" s="27"/>
      <c r="AH33" s="27"/>
    </row>
    <row r="34" spans="4:34" outlineLevel="1">
      <c r="D34" s="83" t="str">
        <f>'Line Items'!D549</f>
        <v>[TOC Capex Line 18]</v>
      </c>
      <c r="E34" s="84"/>
      <c r="F34" s="150" t="str">
        <f t="shared" si="0"/>
        <v>£000</v>
      </c>
      <c r="G34" s="257"/>
      <c r="H34" s="257"/>
      <c r="I34" s="257"/>
      <c r="J34" s="257"/>
      <c r="K34" s="257"/>
      <c r="L34" s="257"/>
      <c r="M34" s="257"/>
      <c r="N34" s="257"/>
      <c r="O34" s="257"/>
      <c r="P34" s="257"/>
      <c r="Q34" s="257"/>
      <c r="R34" s="257"/>
      <c r="S34" s="257"/>
      <c r="T34" s="257"/>
      <c r="U34" s="257"/>
      <c r="V34" s="257"/>
      <c r="W34" s="257"/>
      <c r="X34" s="257"/>
      <c r="Y34" s="257"/>
      <c r="Z34" s="258"/>
      <c r="AA34" s="85"/>
      <c r="AB34" s="27"/>
      <c r="AC34" s="85"/>
      <c r="AD34" s="27"/>
      <c r="AE34" s="85"/>
      <c r="AF34" s="27"/>
      <c r="AH34" s="27"/>
    </row>
    <row r="35" spans="4:34" outlineLevel="1">
      <c r="D35" s="83" t="str">
        <f>'Line Items'!D550</f>
        <v>[TOC Capex Line 19]</v>
      </c>
      <c r="E35" s="84"/>
      <c r="F35" s="150" t="str">
        <f t="shared" si="0"/>
        <v>£000</v>
      </c>
      <c r="G35" s="257"/>
      <c r="H35" s="257"/>
      <c r="I35" s="257"/>
      <c r="J35" s="257"/>
      <c r="K35" s="257"/>
      <c r="L35" s="257"/>
      <c r="M35" s="257"/>
      <c r="N35" s="257"/>
      <c r="O35" s="257"/>
      <c r="P35" s="257"/>
      <c r="Q35" s="257"/>
      <c r="R35" s="257"/>
      <c r="S35" s="257"/>
      <c r="T35" s="257"/>
      <c r="U35" s="257"/>
      <c r="V35" s="257"/>
      <c r="W35" s="257"/>
      <c r="X35" s="257"/>
      <c r="Y35" s="257"/>
      <c r="Z35" s="258"/>
      <c r="AA35" s="85"/>
      <c r="AB35" s="27"/>
      <c r="AC35" s="85"/>
      <c r="AD35" s="27"/>
      <c r="AE35" s="85"/>
      <c r="AF35" s="27"/>
      <c r="AH35" s="27"/>
    </row>
    <row r="36" spans="4:34" outlineLevel="1">
      <c r="D36" s="83" t="str">
        <f>'Line Items'!D551</f>
        <v>[TOC Capex Line 20]</v>
      </c>
      <c r="E36" s="84"/>
      <c r="F36" s="150" t="str">
        <f t="shared" si="0"/>
        <v>£000</v>
      </c>
      <c r="G36" s="257"/>
      <c r="H36" s="257"/>
      <c r="I36" s="257"/>
      <c r="J36" s="257"/>
      <c r="K36" s="257"/>
      <c r="L36" s="257"/>
      <c r="M36" s="257"/>
      <c r="N36" s="257"/>
      <c r="O36" s="257"/>
      <c r="P36" s="257"/>
      <c r="Q36" s="257"/>
      <c r="R36" s="257"/>
      <c r="S36" s="257"/>
      <c r="T36" s="257"/>
      <c r="U36" s="257"/>
      <c r="V36" s="257"/>
      <c r="W36" s="257"/>
      <c r="X36" s="257"/>
      <c r="Y36" s="257"/>
      <c r="Z36" s="258"/>
      <c r="AA36" s="85"/>
      <c r="AB36" s="27"/>
      <c r="AC36" s="85"/>
      <c r="AD36" s="27"/>
      <c r="AE36" s="85"/>
      <c r="AF36" s="27"/>
      <c r="AH36" s="27"/>
    </row>
    <row r="37" spans="4:34" outlineLevel="1">
      <c r="D37" s="83" t="str">
        <f>'Line Items'!D552</f>
        <v>[TOC Capex Line 21]</v>
      </c>
      <c r="E37" s="84"/>
      <c r="F37" s="150" t="str">
        <f t="shared" si="0"/>
        <v>£000</v>
      </c>
      <c r="G37" s="257"/>
      <c r="H37" s="257"/>
      <c r="I37" s="257"/>
      <c r="J37" s="257"/>
      <c r="K37" s="257"/>
      <c r="L37" s="257"/>
      <c r="M37" s="257"/>
      <c r="N37" s="257"/>
      <c r="O37" s="257"/>
      <c r="P37" s="257"/>
      <c r="Q37" s="257"/>
      <c r="R37" s="257"/>
      <c r="S37" s="257"/>
      <c r="T37" s="257"/>
      <c r="U37" s="257"/>
      <c r="V37" s="257"/>
      <c r="W37" s="257"/>
      <c r="X37" s="257"/>
      <c r="Y37" s="257"/>
      <c r="Z37" s="258"/>
      <c r="AA37" s="85"/>
      <c r="AB37" s="27"/>
      <c r="AC37" s="85"/>
      <c r="AD37" s="27"/>
      <c r="AE37" s="85"/>
      <c r="AF37" s="27"/>
      <c r="AH37" s="27"/>
    </row>
    <row r="38" spans="4:34" outlineLevel="1">
      <c r="D38" s="83" t="str">
        <f>'Line Items'!D553</f>
        <v>[TOC Capex Line 22]</v>
      </c>
      <c r="E38" s="84"/>
      <c r="F38" s="150" t="str">
        <f t="shared" si="0"/>
        <v>£000</v>
      </c>
      <c r="G38" s="257"/>
      <c r="H38" s="257"/>
      <c r="I38" s="257"/>
      <c r="J38" s="257"/>
      <c r="K38" s="257"/>
      <c r="L38" s="257"/>
      <c r="M38" s="257"/>
      <c r="N38" s="257"/>
      <c r="O38" s="257"/>
      <c r="P38" s="257"/>
      <c r="Q38" s="257"/>
      <c r="R38" s="257"/>
      <c r="S38" s="257"/>
      <c r="T38" s="257"/>
      <c r="U38" s="257"/>
      <c r="V38" s="257"/>
      <c r="W38" s="257"/>
      <c r="X38" s="257"/>
      <c r="Y38" s="257"/>
      <c r="Z38" s="258"/>
      <c r="AA38" s="85"/>
      <c r="AB38" s="27"/>
      <c r="AC38" s="85"/>
      <c r="AD38" s="27"/>
      <c r="AE38" s="85"/>
      <c r="AF38" s="27"/>
      <c r="AH38" s="27"/>
    </row>
    <row r="39" spans="4:34" outlineLevel="1">
      <c r="D39" s="83" t="str">
        <f>'Line Items'!D554</f>
        <v>[TOC Capex Line 23]</v>
      </c>
      <c r="E39" s="84"/>
      <c r="F39" s="150" t="str">
        <f t="shared" si="0"/>
        <v>£000</v>
      </c>
      <c r="G39" s="257"/>
      <c r="H39" s="257"/>
      <c r="I39" s="257"/>
      <c r="J39" s="257"/>
      <c r="K39" s="257"/>
      <c r="L39" s="257"/>
      <c r="M39" s="257"/>
      <c r="N39" s="257"/>
      <c r="O39" s="257"/>
      <c r="P39" s="257"/>
      <c r="Q39" s="257"/>
      <c r="R39" s="257"/>
      <c r="S39" s="257"/>
      <c r="T39" s="257"/>
      <c r="U39" s="257"/>
      <c r="V39" s="257"/>
      <c r="W39" s="257"/>
      <c r="X39" s="257"/>
      <c r="Y39" s="257"/>
      <c r="Z39" s="258"/>
      <c r="AA39" s="85"/>
      <c r="AB39" s="27"/>
      <c r="AC39" s="85"/>
      <c r="AD39" s="27"/>
      <c r="AE39" s="85"/>
      <c r="AF39" s="27"/>
      <c r="AH39" s="27"/>
    </row>
    <row r="40" spans="4:34" outlineLevel="1">
      <c r="D40" s="83" t="str">
        <f>'Line Items'!D555</f>
        <v>[TOC Capex Line 24]</v>
      </c>
      <c r="E40" s="84"/>
      <c r="F40" s="150" t="str">
        <f t="shared" si="0"/>
        <v>£000</v>
      </c>
      <c r="G40" s="257"/>
      <c r="H40" s="257"/>
      <c r="I40" s="257"/>
      <c r="J40" s="257"/>
      <c r="K40" s="257"/>
      <c r="L40" s="257"/>
      <c r="M40" s="257"/>
      <c r="N40" s="257"/>
      <c r="O40" s="257"/>
      <c r="P40" s="257"/>
      <c r="Q40" s="257"/>
      <c r="R40" s="257"/>
      <c r="S40" s="257"/>
      <c r="T40" s="257"/>
      <c r="U40" s="257"/>
      <c r="V40" s="257"/>
      <c r="W40" s="257"/>
      <c r="X40" s="257"/>
      <c r="Y40" s="257"/>
      <c r="Z40" s="258"/>
      <c r="AA40" s="85"/>
      <c r="AB40" s="27"/>
      <c r="AC40" s="85"/>
      <c r="AD40" s="27"/>
      <c r="AE40" s="85"/>
      <c r="AF40" s="27"/>
      <c r="AH40" s="27"/>
    </row>
    <row r="41" spans="4:34" outlineLevel="1">
      <c r="D41" s="83" t="str">
        <f>'Line Items'!D556</f>
        <v>[TOC Capex Line 25]</v>
      </c>
      <c r="E41" s="84"/>
      <c r="F41" s="150" t="str">
        <f t="shared" si="0"/>
        <v>£000</v>
      </c>
      <c r="G41" s="257"/>
      <c r="H41" s="257"/>
      <c r="I41" s="257"/>
      <c r="J41" s="257"/>
      <c r="K41" s="257"/>
      <c r="L41" s="257"/>
      <c r="M41" s="257"/>
      <c r="N41" s="257"/>
      <c r="O41" s="257"/>
      <c r="P41" s="257"/>
      <c r="Q41" s="257"/>
      <c r="R41" s="257"/>
      <c r="S41" s="257"/>
      <c r="T41" s="257"/>
      <c r="U41" s="257"/>
      <c r="V41" s="257"/>
      <c r="W41" s="257"/>
      <c r="X41" s="257"/>
      <c r="Y41" s="257"/>
      <c r="Z41" s="258"/>
      <c r="AA41" s="85"/>
      <c r="AB41" s="27"/>
      <c r="AC41" s="85"/>
      <c r="AD41" s="27"/>
      <c r="AE41" s="85"/>
      <c r="AF41" s="27"/>
      <c r="AH41" s="27"/>
    </row>
    <row r="42" spans="4:34" outlineLevel="1">
      <c r="D42" s="83" t="str">
        <f>'Line Items'!D557</f>
        <v>[TOC Capex Line 26]</v>
      </c>
      <c r="E42" s="84"/>
      <c r="F42" s="150" t="str">
        <f t="shared" si="0"/>
        <v>£000</v>
      </c>
      <c r="G42" s="257"/>
      <c r="H42" s="257"/>
      <c r="I42" s="257"/>
      <c r="J42" s="257"/>
      <c r="K42" s="257"/>
      <c r="L42" s="257"/>
      <c r="M42" s="257"/>
      <c r="N42" s="257"/>
      <c r="O42" s="257"/>
      <c r="P42" s="257"/>
      <c r="Q42" s="257"/>
      <c r="R42" s="257"/>
      <c r="S42" s="257"/>
      <c r="T42" s="257"/>
      <c r="U42" s="257"/>
      <c r="V42" s="257"/>
      <c r="W42" s="257"/>
      <c r="X42" s="257"/>
      <c r="Y42" s="257"/>
      <c r="Z42" s="258"/>
      <c r="AA42" s="85"/>
      <c r="AB42" s="27"/>
      <c r="AC42" s="85"/>
      <c r="AD42" s="27"/>
      <c r="AE42" s="85"/>
      <c r="AF42" s="27"/>
      <c r="AH42" s="27"/>
    </row>
    <row r="43" spans="4:34" outlineLevel="1">
      <c r="D43" s="83" t="str">
        <f>'Line Items'!D558</f>
        <v>[TOC Capex Line 27]</v>
      </c>
      <c r="E43" s="84"/>
      <c r="F43" s="150" t="str">
        <f t="shared" si="0"/>
        <v>£000</v>
      </c>
      <c r="G43" s="257"/>
      <c r="H43" s="257"/>
      <c r="I43" s="257"/>
      <c r="J43" s="257"/>
      <c r="K43" s="257"/>
      <c r="L43" s="257"/>
      <c r="M43" s="257"/>
      <c r="N43" s="257"/>
      <c r="O43" s="257"/>
      <c r="P43" s="257"/>
      <c r="Q43" s="257"/>
      <c r="R43" s="257"/>
      <c r="S43" s="257"/>
      <c r="T43" s="257"/>
      <c r="U43" s="257"/>
      <c r="V43" s="257"/>
      <c r="W43" s="257"/>
      <c r="X43" s="257"/>
      <c r="Y43" s="257"/>
      <c r="Z43" s="258"/>
      <c r="AA43" s="85"/>
      <c r="AB43" s="27"/>
      <c r="AC43" s="85"/>
      <c r="AD43" s="27"/>
      <c r="AE43" s="85"/>
      <c r="AF43" s="27"/>
      <c r="AH43" s="27"/>
    </row>
    <row r="44" spans="4:34" outlineLevel="1">
      <c r="D44" s="83" t="str">
        <f>'Line Items'!D559</f>
        <v>[TOC Capex Line 28]</v>
      </c>
      <c r="E44" s="84"/>
      <c r="F44" s="150" t="str">
        <f t="shared" si="0"/>
        <v>£000</v>
      </c>
      <c r="G44" s="257"/>
      <c r="H44" s="257"/>
      <c r="I44" s="257"/>
      <c r="J44" s="257"/>
      <c r="K44" s="257"/>
      <c r="L44" s="257"/>
      <c r="M44" s="257"/>
      <c r="N44" s="257"/>
      <c r="O44" s="257"/>
      <c r="P44" s="257"/>
      <c r="Q44" s="257"/>
      <c r="R44" s="257"/>
      <c r="S44" s="257"/>
      <c r="T44" s="257"/>
      <c r="U44" s="257"/>
      <c r="V44" s="257"/>
      <c r="W44" s="257"/>
      <c r="X44" s="257"/>
      <c r="Y44" s="257"/>
      <c r="Z44" s="258"/>
      <c r="AA44" s="85"/>
      <c r="AB44" s="27"/>
      <c r="AC44" s="85"/>
      <c r="AD44" s="27"/>
      <c r="AE44" s="85"/>
      <c r="AF44" s="27"/>
      <c r="AH44" s="27"/>
    </row>
    <row r="45" spans="4:34" outlineLevel="1">
      <c r="D45" s="83" t="str">
        <f>'Line Items'!D560</f>
        <v>[TOC Capex Line 29]</v>
      </c>
      <c r="E45" s="84"/>
      <c r="F45" s="150" t="str">
        <f t="shared" si="0"/>
        <v>£000</v>
      </c>
      <c r="G45" s="257"/>
      <c r="H45" s="257"/>
      <c r="I45" s="257"/>
      <c r="J45" s="257"/>
      <c r="K45" s="257"/>
      <c r="L45" s="257"/>
      <c r="M45" s="257"/>
      <c r="N45" s="257"/>
      <c r="O45" s="257"/>
      <c r="P45" s="257"/>
      <c r="Q45" s="257"/>
      <c r="R45" s="257"/>
      <c r="S45" s="257"/>
      <c r="T45" s="257"/>
      <c r="U45" s="257"/>
      <c r="V45" s="257"/>
      <c r="W45" s="257"/>
      <c r="X45" s="257"/>
      <c r="Y45" s="257"/>
      <c r="Z45" s="258"/>
      <c r="AA45" s="85"/>
      <c r="AB45" s="27"/>
      <c r="AC45" s="85"/>
      <c r="AD45" s="27"/>
      <c r="AE45" s="85"/>
      <c r="AF45" s="27"/>
      <c r="AH45" s="27"/>
    </row>
    <row r="46" spans="4:34" outlineLevel="1">
      <c r="D46" s="108" t="str">
        <f>'Line Items'!D561</f>
        <v>[TOC Capex Line 30]</v>
      </c>
      <c r="E46" s="110"/>
      <c r="F46" s="164" t="str">
        <f t="shared" si="0"/>
        <v>£000</v>
      </c>
      <c r="G46" s="260"/>
      <c r="H46" s="260"/>
      <c r="I46" s="260"/>
      <c r="J46" s="260"/>
      <c r="K46" s="260"/>
      <c r="L46" s="260"/>
      <c r="M46" s="260"/>
      <c r="N46" s="260"/>
      <c r="O46" s="260"/>
      <c r="P46" s="260"/>
      <c r="Q46" s="260"/>
      <c r="R46" s="260"/>
      <c r="S46" s="260"/>
      <c r="T46" s="260"/>
      <c r="U46" s="260"/>
      <c r="V46" s="260"/>
      <c r="W46" s="260"/>
      <c r="X46" s="260"/>
      <c r="Y46" s="260"/>
      <c r="Z46" s="261"/>
      <c r="AA46" s="85"/>
      <c r="AB46" s="29"/>
      <c r="AC46" s="85"/>
      <c r="AD46" s="29"/>
      <c r="AE46" s="85"/>
      <c r="AF46" s="29"/>
      <c r="AH46" s="29"/>
    </row>
    <row r="47" spans="4:34" outlineLevel="1">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row>
    <row r="48" spans="4:34" outlineLevel="1">
      <c r="D48" s="262" t="str">
        <f>"Total "&amp;B15</f>
        <v>Total Opening Balances</v>
      </c>
      <c r="E48" s="263"/>
      <c r="F48" s="264" t="str">
        <f>F46</f>
        <v>£000</v>
      </c>
      <c r="G48" s="265">
        <f t="shared" ref="G48:Z48" si="1">SUM(G17:G46)</f>
        <v>0</v>
      </c>
      <c r="H48" s="265">
        <f t="shared" si="1"/>
        <v>0</v>
      </c>
      <c r="I48" s="265">
        <f t="shared" si="1"/>
        <v>0</v>
      </c>
      <c r="J48" s="265">
        <f t="shared" si="1"/>
        <v>0</v>
      </c>
      <c r="K48" s="265">
        <f t="shared" si="1"/>
        <v>0</v>
      </c>
      <c r="L48" s="265">
        <f t="shared" si="1"/>
        <v>0</v>
      </c>
      <c r="M48" s="265">
        <f t="shared" si="1"/>
        <v>0</v>
      </c>
      <c r="N48" s="265">
        <f t="shared" si="1"/>
        <v>0</v>
      </c>
      <c r="O48" s="265">
        <f t="shared" si="1"/>
        <v>0</v>
      </c>
      <c r="P48" s="265">
        <f t="shared" si="1"/>
        <v>0</v>
      </c>
      <c r="Q48" s="265">
        <f t="shared" si="1"/>
        <v>0</v>
      </c>
      <c r="R48" s="265">
        <f t="shared" si="1"/>
        <v>0</v>
      </c>
      <c r="S48" s="265">
        <f t="shared" si="1"/>
        <v>0</v>
      </c>
      <c r="T48" s="265">
        <f t="shared" si="1"/>
        <v>0</v>
      </c>
      <c r="U48" s="265">
        <f t="shared" si="1"/>
        <v>0</v>
      </c>
      <c r="V48" s="265">
        <f t="shared" si="1"/>
        <v>0</v>
      </c>
      <c r="W48" s="265">
        <f t="shared" si="1"/>
        <v>0</v>
      </c>
      <c r="X48" s="265">
        <f t="shared" si="1"/>
        <v>0</v>
      </c>
      <c r="Y48" s="265">
        <f t="shared" si="1"/>
        <v>0</v>
      </c>
      <c r="Z48" s="266">
        <f t="shared" si="1"/>
        <v>0</v>
      </c>
      <c r="AA48" s="85"/>
      <c r="AB48" s="267">
        <f>SUM(AB17:AB46)</f>
        <v>0</v>
      </c>
      <c r="AC48" s="85"/>
      <c r="AD48" s="267">
        <f>SUM(AD17:AD46)</f>
        <v>0</v>
      </c>
      <c r="AE48" s="85"/>
      <c r="AF48" s="267">
        <f>SUM(AF17:AF46)</f>
        <v>0</v>
      </c>
      <c r="AH48" s="268"/>
    </row>
    <row r="49" spans="2:34">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row>
    <row r="50" spans="2:34" ht="15">
      <c r="B50" s="99" t="s">
        <v>992</v>
      </c>
      <c r="C50" s="99"/>
      <c r="D50" s="249"/>
      <c r="E50" s="249"/>
      <c r="F50" s="99"/>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99"/>
      <c r="AH50" s="99"/>
    </row>
    <row r="51" spans="2:34" outlineLevel="1">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row>
    <row r="52" spans="2:34" outlineLevel="1">
      <c r="D52" s="235" t="str">
        <f>D17</f>
        <v>[TOC Capex Line 1]</v>
      </c>
      <c r="E52" s="251"/>
      <c r="F52" s="269" t="str">
        <f>F17</f>
        <v>£000</v>
      </c>
      <c r="G52" s="253"/>
      <c r="H52" s="253"/>
      <c r="I52" s="253"/>
      <c r="J52" s="253"/>
      <c r="K52" s="253"/>
      <c r="L52" s="253"/>
      <c r="M52" s="253"/>
      <c r="N52" s="253"/>
      <c r="O52" s="253"/>
      <c r="P52" s="253"/>
      <c r="Q52" s="253"/>
      <c r="R52" s="253"/>
      <c r="S52" s="253"/>
      <c r="T52" s="253"/>
      <c r="U52" s="253"/>
      <c r="V52" s="253"/>
      <c r="W52" s="253"/>
      <c r="X52" s="253"/>
      <c r="Y52" s="253"/>
      <c r="Z52" s="254"/>
      <c r="AA52" s="85"/>
      <c r="AB52" s="255"/>
      <c r="AC52" s="85"/>
      <c r="AD52" s="255"/>
      <c r="AE52" s="85"/>
      <c r="AF52" s="255"/>
      <c r="AH52" s="255"/>
    </row>
    <row r="53" spans="2:34" outlineLevel="1">
      <c r="D53" s="83" t="str">
        <f t="shared" ref="D53:D81" si="2">D18</f>
        <v>[TOC Capex Line 2]</v>
      </c>
      <c r="E53" s="84"/>
      <c r="F53" s="150" t="str">
        <f t="shared" ref="F53:F81" si="3">F52</f>
        <v>£000</v>
      </c>
      <c r="G53" s="257"/>
      <c r="H53" s="257"/>
      <c r="I53" s="257"/>
      <c r="J53" s="257"/>
      <c r="K53" s="257"/>
      <c r="L53" s="257"/>
      <c r="M53" s="257"/>
      <c r="N53" s="257"/>
      <c r="O53" s="257"/>
      <c r="P53" s="257"/>
      <c r="Q53" s="257"/>
      <c r="R53" s="257"/>
      <c r="S53" s="257"/>
      <c r="T53" s="257"/>
      <c r="U53" s="257"/>
      <c r="V53" s="257"/>
      <c r="W53" s="257"/>
      <c r="X53" s="257"/>
      <c r="Y53" s="257"/>
      <c r="Z53" s="258"/>
      <c r="AA53" s="85"/>
      <c r="AB53" s="27"/>
      <c r="AC53" s="85"/>
      <c r="AD53" s="27"/>
      <c r="AE53" s="85"/>
      <c r="AF53" s="27"/>
      <c r="AH53" s="27"/>
    </row>
    <row r="54" spans="2:34" outlineLevel="1">
      <c r="D54" s="83" t="str">
        <f t="shared" si="2"/>
        <v>[TOC Capex Line 3]</v>
      </c>
      <c r="E54" s="84"/>
      <c r="F54" s="150" t="str">
        <f t="shared" si="3"/>
        <v>£000</v>
      </c>
      <c r="G54" s="257"/>
      <c r="H54" s="257"/>
      <c r="I54" s="257"/>
      <c r="J54" s="257"/>
      <c r="K54" s="257"/>
      <c r="L54" s="257"/>
      <c r="M54" s="257"/>
      <c r="N54" s="257"/>
      <c r="O54" s="257"/>
      <c r="P54" s="257"/>
      <c r="Q54" s="257"/>
      <c r="R54" s="257"/>
      <c r="S54" s="257"/>
      <c r="T54" s="257"/>
      <c r="U54" s="257"/>
      <c r="V54" s="257"/>
      <c r="W54" s="257"/>
      <c r="X54" s="257"/>
      <c r="Y54" s="257"/>
      <c r="Z54" s="258"/>
      <c r="AA54" s="85"/>
      <c r="AB54" s="27"/>
      <c r="AC54" s="85"/>
      <c r="AD54" s="27"/>
      <c r="AE54" s="85"/>
      <c r="AF54" s="27"/>
      <c r="AH54" s="27"/>
    </row>
    <row r="55" spans="2:34" outlineLevel="1">
      <c r="D55" s="83" t="str">
        <f t="shared" si="2"/>
        <v>[TOC Capex Line 4]</v>
      </c>
      <c r="E55" s="84"/>
      <c r="F55" s="150" t="str">
        <f t="shared" si="3"/>
        <v>£000</v>
      </c>
      <c r="G55" s="257"/>
      <c r="H55" s="257"/>
      <c r="I55" s="257"/>
      <c r="J55" s="257"/>
      <c r="K55" s="257"/>
      <c r="L55" s="257"/>
      <c r="M55" s="257"/>
      <c r="N55" s="257"/>
      <c r="O55" s="257"/>
      <c r="P55" s="257"/>
      <c r="Q55" s="257"/>
      <c r="R55" s="257"/>
      <c r="S55" s="257"/>
      <c r="T55" s="257"/>
      <c r="U55" s="257"/>
      <c r="V55" s="257"/>
      <c r="W55" s="257"/>
      <c r="X55" s="257"/>
      <c r="Y55" s="257"/>
      <c r="Z55" s="258"/>
      <c r="AA55" s="85"/>
      <c r="AB55" s="27"/>
      <c r="AC55" s="85"/>
      <c r="AD55" s="27"/>
      <c r="AE55" s="85"/>
      <c r="AF55" s="27"/>
      <c r="AH55" s="27"/>
    </row>
    <row r="56" spans="2:34" outlineLevel="1">
      <c r="D56" s="83" t="str">
        <f t="shared" si="2"/>
        <v>[TOC Capex Line 5]</v>
      </c>
      <c r="E56" s="84"/>
      <c r="F56" s="150" t="str">
        <f t="shared" si="3"/>
        <v>£000</v>
      </c>
      <c r="G56" s="257"/>
      <c r="H56" s="257"/>
      <c r="I56" s="257"/>
      <c r="J56" s="257"/>
      <c r="K56" s="257"/>
      <c r="L56" s="257"/>
      <c r="M56" s="257"/>
      <c r="N56" s="257"/>
      <c r="O56" s="257"/>
      <c r="P56" s="257"/>
      <c r="Q56" s="257"/>
      <c r="R56" s="257"/>
      <c r="S56" s="257"/>
      <c r="T56" s="257"/>
      <c r="U56" s="257"/>
      <c r="V56" s="257"/>
      <c r="W56" s="257"/>
      <c r="X56" s="257"/>
      <c r="Y56" s="257"/>
      <c r="Z56" s="258"/>
      <c r="AA56" s="85"/>
      <c r="AB56" s="27"/>
      <c r="AC56" s="85"/>
      <c r="AD56" s="27"/>
      <c r="AE56" s="85"/>
      <c r="AF56" s="27"/>
      <c r="AH56" s="27"/>
    </row>
    <row r="57" spans="2:34" outlineLevel="1">
      <c r="D57" s="83" t="str">
        <f t="shared" si="2"/>
        <v>[TOC Capex Line 6]</v>
      </c>
      <c r="E57" s="84"/>
      <c r="F57" s="150" t="str">
        <f t="shared" si="3"/>
        <v>£000</v>
      </c>
      <c r="G57" s="257"/>
      <c r="H57" s="257"/>
      <c r="I57" s="257"/>
      <c r="J57" s="257"/>
      <c r="K57" s="257"/>
      <c r="L57" s="257"/>
      <c r="M57" s="257"/>
      <c r="N57" s="257"/>
      <c r="O57" s="257"/>
      <c r="P57" s="257"/>
      <c r="Q57" s="257"/>
      <c r="R57" s="257"/>
      <c r="S57" s="257"/>
      <c r="T57" s="257"/>
      <c r="U57" s="257"/>
      <c r="V57" s="257"/>
      <c r="W57" s="257"/>
      <c r="X57" s="257"/>
      <c r="Y57" s="257"/>
      <c r="Z57" s="258"/>
      <c r="AA57" s="85"/>
      <c r="AB57" s="27"/>
      <c r="AC57" s="85"/>
      <c r="AD57" s="27"/>
      <c r="AE57" s="85"/>
      <c r="AF57" s="27"/>
      <c r="AH57" s="27"/>
    </row>
    <row r="58" spans="2:34" outlineLevel="1">
      <c r="D58" s="83" t="str">
        <f t="shared" si="2"/>
        <v>[TOC Capex Line 7]</v>
      </c>
      <c r="E58" s="84"/>
      <c r="F58" s="150" t="str">
        <f t="shared" si="3"/>
        <v>£000</v>
      </c>
      <c r="G58" s="257"/>
      <c r="H58" s="257"/>
      <c r="I58" s="257"/>
      <c r="J58" s="257"/>
      <c r="K58" s="257"/>
      <c r="L58" s="257"/>
      <c r="M58" s="257"/>
      <c r="N58" s="257"/>
      <c r="O58" s="257"/>
      <c r="P58" s="257"/>
      <c r="Q58" s="257"/>
      <c r="R58" s="257"/>
      <c r="S58" s="257"/>
      <c r="T58" s="257"/>
      <c r="U58" s="257"/>
      <c r="V58" s="257"/>
      <c r="W58" s="257"/>
      <c r="X58" s="257"/>
      <c r="Y58" s="257"/>
      <c r="Z58" s="258"/>
      <c r="AA58" s="85"/>
      <c r="AB58" s="27"/>
      <c r="AC58" s="85"/>
      <c r="AD58" s="27"/>
      <c r="AE58" s="85"/>
      <c r="AF58" s="27"/>
      <c r="AH58" s="27"/>
    </row>
    <row r="59" spans="2:34" outlineLevel="1">
      <c r="D59" s="83" t="str">
        <f t="shared" si="2"/>
        <v>[TOC Capex Line 8]</v>
      </c>
      <c r="E59" s="84"/>
      <c r="F59" s="150" t="str">
        <f t="shared" si="3"/>
        <v>£000</v>
      </c>
      <c r="G59" s="257"/>
      <c r="H59" s="257"/>
      <c r="I59" s="257"/>
      <c r="J59" s="257"/>
      <c r="K59" s="257"/>
      <c r="L59" s="257"/>
      <c r="M59" s="257"/>
      <c r="N59" s="257"/>
      <c r="O59" s="257"/>
      <c r="P59" s="257"/>
      <c r="Q59" s="257"/>
      <c r="R59" s="257"/>
      <c r="S59" s="257"/>
      <c r="T59" s="257"/>
      <c r="U59" s="257"/>
      <c r="V59" s="257"/>
      <c r="W59" s="257"/>
      <c r="X59" s="257"/>
      <c r="Y59" s="257"/>
      <c r="Z59" s="258"/>
      <c r="AA59" s="85"/>
      <c r="AB59" s="27"/>
      <c r="AC59" s="85"/>
      <c r="AD59" s="27"/>
      <c r="AE59" s="85"/>
      <c r="AF59" s="27"/>
      <c r="AH59" s="27"/>
    </row>
    <row r="60" spans="2:34" outlineLevel="1">
      <c r="D60" s="83" t="str">
        <f t="shared" si="2"/>
        <v>[TOC Capex Line 9]</v>
      </c>
      <c r="E60" s="84"/>
      <c r="F60" s="150" t="str">
        <f t="shared" si="3"/>
        <v>£000</v>
      </c>
      <c r="G60" s="257"/>
      <c r="H60" s="257"/>
      <c r="I60" s="257"/>
      <c r="J60" s="257"/>
      <c r="K60" s="257"/>
      <c r="L60" s="257"/>
      <c r="M60" s="257"/>
      <c r="N60" s="257"/>
      <c r="O60" s="257"/>
      <c r="P60" s="257"/>
      <c r="Q60" s="257"/>
      <c r="R60" s="257"/>
      <c r="S60" s="257"/>
      <c r="T60" s="257"/>
      <c r="U60" s="257"/>
      <c r="V60" s="257"/>
      <c r="W60" s="257"/>
      <c r="X60" s="257"/>
      <c r="Y60" s="257"/>
      <c r="Z60" s="258"/>
      <c r="AA60" s="85"/>
      <c r="AB60" s="27"/>
      <c r="AC60" s="85"/>
      <c r="AD60" s="27"/>
      <c r="AE60" s="85"/>
      <c r="AF60" s="27"/>
      <c r="AH60" s="27"/>
    </row>
    <row r="61" spans="2:34" outlineLevel="1">
      <c r="D61" s="83" t="str">
        <f t="shared" si="2"/>
        <v>[TOC Capex Line 10]</v>
      </c>
      <c r="E61" s="84"/>
      <c r="F61" s="150" t="str">
        <f t="shared" si="3"/>
        <v>£000</v>
      </c>
      <c r="G61" s="257"/>
      <c r="H61" s="257"/>
      <c r="I61" s="257"/>
      <c r="J61" s="257"/>
      <c r="K61" s="257"/>
      <c r="L61" s="257"/>
      <c r="M61" s="257"/>
      <c r="N61" s="257"/>
      <c r="O61" s="257"/>
      <c r="P61" s="257"/>
      <c r="Q61" s="257"/>
      <c r="R61" s="257"/>
      <c r="S61" s="257"/>
      <c r="T61" s="257"/>
      <c r="U61" s="257"/>
      <c r="V61" s="257"/>
      <c r="W61" s="257"/>
      <c r="X61" s="257"/>
      <c r="Y61" s="257"/>
      <c r="Z61" s="258"/>
      <c r="AA61" s="85"/>
      <c r="AB61" s="27"/>
      <c r="AC61" s="85"/>
      <c r="AD61" s="27"/>
      <c r="AE61" s="85"/>
      <c r="AF61" s="27"/>
      <c r="AH61" s="27"/>
    </row>
    <row r="62" spans="2:34" outlineLevel="1">
      <c r="D62" s="83" t="str">
        <f t="shared" si="2"/>
        <v>[TOC Capex Line 11]</v>
      </c>
      <c r="E62" s="84"/>
      <c r="F62" s="150" t="str">
        <f t="shared" si="3"/>
        <v>£000</v>
      </c>
      <c r="G62" s="257"/>
      <c r="H62" s="257"/>
      <c r="I62" s="257"/>
      <c r="J62" s="257"/>
      <c r="K62" s="257"/>
      <c r="L62" s="257"/>
      <c r="M62" s="257"/>
      <c r="N62" s="257"/>
      <c r="O62" s="257"/>
      <c r="P62" s="257"/>
      <c r="Q62" s="257"/>
      <c r="R62" s="257"/>
      <c r="S62" s="257"/>
      <c r="T62" s="257"/>
      <c r="U62" s="257"/>
      <c r="V62" s="257"/>
      <c r="W62" s="257"/>
      <c r="X62" s="257"/>
      <c r="Y62" s="257"/>
      <c r="Z62" s="258"/>
      <c r="AA62" s="85"/>
      <c r="AB62" s="27"/>
      <c r="AC62" s="85"/>
      <c r="AD62" s="27"/>
      <c r="AE62" s="85"/>
      <c r="AF62" s="27"/>
      <c r="AH62" s="27"/>
    </row>
    <row r="63" spans="2:34" outlineLevel="1">
      <c r="D63" s="83" t="str">
        <f t="shared" si="2"/>
        <v>[TOC Capex Line 12]</v>
      </c>
      <c r="E63" s="84"/>
      <c r="F63" s="150" t="str">
        <f t="shared" si="3"/>
        <v>£000</v>
      </c>
      <c r="G63" s="257"/>
      <c r="H63" s="257"/>
      <c r="I63" s="257"/>
      <c r="J63" s="257"/>
      <c r="K63" s="257"/>
      <c r="L63" s="257"/>
      <c r="M63" s="257"/>
      <c r="N63" s="257"/>
      <c r="O63" s="257"/>
      <c r="P63" s="257"/>
      <c r="Q63" s="257"/>
      <c r="R63" s="257"/>
      <c r="S63" s="257"/>
      <c r="T63" s="257"/>
      <c r="U63" s="257"/>
      <c r="V63" s="257"/>
      <c r="W63" s="257"/>
      <c r="X63" s="257"/>
      <c r="Y63" s="257"/>
      <c r="Z63" s="258"/>
      <c r="AA63" s="85"/>
      <c r="AB63" s="27"/>
      <c r="AC63" s="85"/>
      <c r="AD63" s="27"/>
      <c r="AE63" s="85"/>
      <c r="AF63" s="27"/>
      <c r="AH63" s="27"/>
    </row>
    <row r="64" spans="2:34" outlineLevel="1">
      <c r="D64" s="83" t="str">
        <f t="shared" si="2"/>
        <v>[TOC Capex Line 13]</v>
      </c>
      <c r="E64" s="84"/>
      <c r="F64" s="150" t="str">
        <f t="shared" si="3"/>
        <v>£000</v>
      </c>
      <c r="G64" s="257"/>
      <c r="H64" s="257"/>
      <c r="I64" s="257"/>
      <c r="J64" s="257"/>
      <c r="K64" s="257"/>
      <c r="L64" s="257"/>
      <c r="M64" s="257"/>
      <c r="N64" s="257"/>
      <c r="O64" s="257"/>
      <c r="P64" s="257"/>
      <c r="Q64" s="257"/>
      <c r="R64" s="257"/>
      <c r="S64" s="257"/>
      <c r="T64" s="257"/>
      <c r="U64" s="257"/>
      <c r="V64" s="257"/>
      <c r="W64" s="257"/>
      <c r="X64" s="257"/>
      <c r="Y64" s="257"/>
      <c r="Z64" s="258"/>
      <c r="AA64" s="85"/>
      <c r="AB64" s="27"/>
      <c r="AC64" s="85"/>
      <c r="AD64" s="27"/>
      <c r="AE64" s="85"/>
      <c r="AF64" s="27"/>
      <c r="AH64" s="27"/>
    </row>
    <row r="65" spans="4:34" outlineLevel="1">
      <c r="D65" s="83" t="str">
        <f t="shared" si="2"/>
        <v>[TOC Capex Line 14]</v>
      </c>
      <c r="E65" s="84"/>
      <c r="F65" s="150" t="str">
        <f t="shared" si="3"/>
        <v>£000</v>
      </c>
      <c r="G65" s="257"/>
      <c r="H65" s="257"/>
      <c r="I65" s="257"/>
      <c r="J65" s="257"/>
      <c r="K65" s="257"/>
      <c r="L65" s="257"/>
      <c r="M65" s="257"/>
      <c r="N65" s="257"/>
      <c r="O65" s="257"/>
      <c r="P65" s="257"/>
      <c r="Q65" s="257"/>
      <c r="R65" s="257"/>
      <c r="S65" s="257"/>
      <c r="T65" s="257"/>
      <c r="U65" s="257"/>
      <c r="V65" s="257"/>
      <c r="W65" s="257"/>
      <c r="X65" s="257"/>
      <c r="Y65" s="257"/>
      <c r="Z65" s="258"/>
      <c r="AA65" s="85"/>
      <c r="AB65" s="27"/>
      <c r="AC65" s="85"/>
      <c r="AD65" s="27"/>
      <c r="AE65" s="85"/>
      <c r="AF65" s="27"/>
      <c r="AH65" s="27"/>
    </row>
    <row r="66" spans="4:34" outlineLevel="1">
      <c r="D66" s="83" t="str">
        <f t="shared" si="2"/>
        <v>[TOC Capex Line 15]</v>
      </c>
      <c r="E66" s="84"/>
      <c r="F66" s="150" t="str">
        <f t="shared" si="3"/>
        <v>£000</v>
      </c>
      <c r="G66" s="257"/>
      <c r="H66" s="257"/>
      <c r="I66" s="257"/>
      <c r="J66" s="257"/>
      <c r="K66" s="257"/>
      <c r="L66" s="257"/>
      <c r="M66" s="257"/>
      <c r="N66" s="257"/>
      <c r="O66" s="257"/>
      <c r="P66" s="257"/>
      <c r="Q66" s="257"/>
      <c r="R66" s="257"/>
      <c r="S66" s="257"/>
      <c r="T66" s="257"/>
      <c r="U66" s="257"/>
      <c r="V66" s="257"/>
      <c r="W66" s="257"/>
      <c r="X66" s="257"/>
      <c r="Y66" s="257"/>
      <c r="Z66" s="258"/>
      <c r="AA66" s="85"/>
      <c r="AB66" s="27"/>
      <c r="AC66" s="85"/>
      <c r="AD66" s="27"/>
      <c r="AE66" s="85"/>
      <c r="AF66" s="27"/>
      <c r="AH66" s="27"/>
    </row>
    <row r="67" spans="4:34" outlineLevel="1">
      <c r="D67" s="83" t="str">
        <f t="shared" si="2"/>
        <v>[TOC Capex Line 16]</v>
      </c>
      <c r="E67" s="84"/>
      <c r="F67" s="150" t="str">
        <f t="shared" si="3"/>
        <v>£000</v>
      </c>
      <c r="G67" s="257"/>
      <c r="H67" s="257"/>
      <c r="I67" s="257"/>
      <c r="J67" s="257"/>
      <c r="K67" s="257"/>
      <c r="L67" s="257"/>
      <c r="M67" s="257"/>
      <c r="N67" s="257"/>
      <c r="O67" s="257"/>
      <c r="P67" s="257"/>
      <c r="Q67" s="257"/>
      <c r="R67" s="257"/>
      <c r="S67" s="257"/>
      <c r="T67" s="257"/>
      <c r="U67" s="257"/>
      <c r="V67" s="257"/>
      <c r="W67" s="257"/>
      <c r="X67" s="257"/>
      <c r="Y67" s="257"/>
      <c r="Z67" s="258"/>
      <c r="AA67" s="85"/>
      <c r="AB67" s="27"/>
      <c r="AC67" s="85"/>
      <c r="AD67" s="27"/>
      <c r="AE67" s="85"/>
      <c r="AF67" s="27"/>
      <c r="AH67" s="27"/>
    </row>
    <row r="68" spans="4:34" outlineLevel="1">
      <c r="D68" s="83" t="str">
        <f t="shared" si="2"/>
        <v>[TOC Capex Line 17]</v>
      </c>
      <c r="E68" s="84"/>
      <c r="F68" s="150" t="str">
        <f t="shared" si="3"/>
        <v>£000</v>
      </c>
      <c r="G68" s="257"/>
      <c r="H68" s="257"/>
      <c r="I68" s="257"/>
      <c r="J68" s="257"/>
      <c r="K68" s="257"/>
      <c r="L68" s="257"/>
      <c r="M68" s="257"/>
      <c r="N68" s="257"/>
      <c r="O68" s="257"/>
      <c r="P68" s="257"/>
      <c r="Q68" s="257"/>
      <c r="R68" s="257"/>
      <c r="S68" s="257"/>
      <c r="T68" s="257"/>
      <c r="U68" s="257"/>
      <c r="V68" s="257"/>
      <c r="W68" s="257"/>
      <c r="X68" s="257"/>
      <c r="Y68" s="257"/>
      <c r="Z68" s="258"/>
      <c r="AA68" s="85"/>
      <c r="AB68" s="27"/>
      <c r="AC68" s="85"/>
      <c r="AD68" s="27"/>
      <c r="AE68" s="85"/>
      <c r="AF68" s="27"/>
      <c r="AH68" s="27"/>
    </row>
    <row r="69" spans="4:34" outlineLevel="1">
      <c r="D69" s="83" t="str">
        <f t="shared" si="2"/>
        <v>[TOC Capex Line 18]</v>
      </c>
      <c r="E69" s="84"/>
      <c r="F69" s="150" t="str">
        <f t="shared" si="3"/>
        <v>£000</v>
      </c>
      <c r="G69" s="257"/>
      <c r="H69" s="257"/>
      <c r="I69" s="257"/>
      <c r="J69" s="257"/>
      <c r="K69" s="257"/>
      <c r="L69" s="257"/>
      <c r="M69" s="257"/>
      <c r="N69" s="257"/>
      <c r="O69" s="257"/>
      <c r="P69" s="257"/>
      <c r="Q69" s="257"/>
      <c r="R69" s="257"/>
      <c r="S69" s="257"/>
      <c r="T69" s="257"/>
      <c r="U69" s="257"/>
      <c r="V69" s="257"/>
      <c r="W69" s="257"/>
      <c r="X69" s="257"/>
      <c r="Y69" s="257"/>
      <c r="Z69" s="258"/>
      <c r="AA69" s="85"/>
      <c r="AB69" s="27"/>
      <c r="AC69" s="85"/>
      <c r="AD69" s="27"/>
      <c r="AE69" s="85"/>
      <c r="AF69" s="27"/>
      <c r="AH69" s="27"/>
    </row>
    <row r="70" spans="4:34" outlineLevel="1">
      <c r="D70" s="83" t="str">
        <f t="shared" si="2"/>
        <v>[TOC Capex Line 19]</v>
      </c>
      <c r="E70" s="84"/>
      <c r="F70" s="150" t="str">
        <f t="shared" si="3"/>
        <v>£000</v>
      </c>
      <c r="G70" s="257"/>
      <c r="H70" s="257"/>
      <c r="I70" s="257"/>
      <c r="J70" s="257"/>
      <c r="K70" s="257"/>
      <c r="L70" s="257"/>
      <c r="M70" s="257"/>
      <c r="N70" s="257"/>
      <c r="O70" s="257"/>
      <c r="P70" s="257"/>
      <c r="Q70" s="257"/>
      <c r="R70" s="257"/>
      <c r="S70" s="257"/>
      <c r="T70" s="257"/>
      <c r="U70" s="257"/>
      <c r="V70" s="257"/>
      <c r="W70" s="257"/>
      <c r="X70" s="257"/>
      <c r="Y70" s="257"/>
      <c r="Z70" s="258"/>
      <c r="AA70" s="85"/>
      <c r="AB70" s="27"/>
      <c r="AC70" s="85"/>
      <c r="AD70" s="27"/>
      <c r="AE70" s="85"/>
      <c r="AF70" s="27"/>
      <c r="AH70" s="27"/>
    </row>
    <row r="71" spans="4:34" outlineLevel="1">
      <c r="D71" s="83" t="str">
        <f t="shared" si="2"/>
        <v>[TOC Capex Line 20]</v>
      </c>
      <c r="E71" s="84"/>
      <c r="F71" s="150" t="str">
        <f t="shared" si="3"/>
        <v>£000</v>
      </c>
      <c r="G71" s="257"/>
      <c r="H71" s="257"/>
      <c r="I71" s="257"/>
      <c r="J71" s="257"/>
      <c r="K71" s="257"/>
      <c r="L71" s="257"/>
      <c r="M71" s="257"/>
      <c r="N71" s="257"/>
      <c r="O71" s="257"/>
      <c r="P71" s="257"/>
      <c r="Q71" s="257"/>
      <c r="R71" s="257"/>
      <c r="S71" s="257"/>
      <c r="T71" s="257"/>
      <c r="U71" s="257"/>
      <c r="V71" s="257"/>
      <c r="W71" s="257"/>
      <c r="X71" s="257"/>
      <c r="Y71" s="257"/>
      <c r="Z71" s="258"/>
      <c r="AA71" s="85"/>
      <c r="AB71" s="27"/>
      <c r="AC71" s="85"/>
      <c r="AD71" s="27"/>
      <c r="AE71" s="85"/>
      <c r="AF71" s="27"/>
      <c r="AH71" s="27"/>
    </row>
    <row r="72" spans="4:34" outlineLevel="1">
      <c r="D72" s="83" t="str">
        <f t="shared" si="2"/>
        <v>[TOC Capex Line 21]</v>
      </c>
      <c r="E72" s="84"/>
      <c r="F72" s="150" t="str">
        <f t="shared" si="3"/>
        <v>£000</v>
      </c>
      <c r="G72" s="257"/>
      <c r="H72" s="257"/>
      <c r="I72" s="257"/>
      <c r="J72" s="257"/>
      <c r="K72" s="257"/>
      <c r="L72" s="257"/>
      <c r="M72" s="257"/>
      <c r="N72" s="257"/>
      <c r="O72" s="257"/>
      <c r="P72" s="257"/>
      <c r="Q72" s="257"/>
      <c r="R72" s="257"/>
      <c r="S72" s="257"/>
      <c r="T72" s="257"/>
      <c r="U72" s="257"/>
      <c r="V72" s="257"/>
      <c r="W72" s="257"/>
      <c r="X72" s="257"/>
      <c r="Y72" s="257"/>
      <c r="Z72" s="258"/>
      <c r="AA72" s="85"/>
      <c r="AB72" s="27"/>
      <c r="AC72" s="85"/>
      <c r="AD72" s="27"/>
      <c r="AE72" s="85"/>
      <c r="AF72" s="27"/>
      <c r="AH72" s="27"/>
    </row>
    <row r="73" spans="4:34" outlineLevel="1">
      <c r="D73" s="83" t="str">
        <f t="shared" si="2"/>
        <v>[TOC Capex Line 22]</v>
      </c>
      <c r="E73" s="84"/>
      <c r="F73" s="150" t="str">
        <f t="shared" si="3"/>
        <v>£000</v>
      </c>
      <c r="G73" s="257"/>
      <c r="H73" s="257"/>
      <c r="I73" s="257"/>
      <c r="J73" s="257"/>
      <c r="K73" s="257"/>
      <c r="L73" s="257"/>
      <c r="M73" s="257"/>
      <c r="N73" s="257"/>
      <c r="O73" s="257"/>
      <c r="P73" s="257"/>
      <c r="Q73" s="257"/>
      <c r="R73" s="257"/>
      <c r="S73" s="257"/>
      <c r="T73" s="257"/>
      <c r="U73" s="257"/>
      <c r="V73" s="257"/>
      <c r="W73" s="257"/>
      <c r="X73" s="257"/>
      <c r="Y73" s="257"/>
      <c r="Z73" s="258"/>
      <c r="AA73" s="85"/>
      <c r="AB73" s="27"/>
      <c r="AC73" s="85"/>
      <c r="AD73" s="27"/>
      <c r="AE73" s="85"/>
      <c r="AF73" s="27"/>
      <c r="AH73" s="27"/>
    </row>
    <row r="74" spans="4:34" outlineLevel="1">
      <c r="D74" s="83" t="str">
        <f t="shared" si="2"/>
        <v>[TOC Capex Line 23]</v>
      </c>
      <c r="E74" s="84"/>
      <c r="F74" s="150" t="str">
        <f t="shared" si="3"/>
        <v>£000</v>
      </c>
      <c r="G74" s="257"/>
      <c r="H74" s="257"/>
      <c r="I74" s="257"/>
      <c r="J74" s="257"/>
      <c r="K74" s="257"/>
      <c r="L74" s="257"/>
      <c r="M74" s="257"/>
      <c r="N74" s="257"/>
      <c r="O74" s="257"/>
      <c r="P74" s="257"/>
      <c r="Q74" s="257"/>
      <c r="R74" s="257"/>
      <c r="S74" s="257"/>
      <c r="T74" s="257"/>
      <c r="U74" s="257"/>
      <c r="V74" s="257"/>
      <c r="W74" s="257"/>
      <c r="X74" s="257"/>
      <c r="Y74" s="257"/>
      <c r="Z74" s="258"/>
      <c r="AA74" s="85"/>
      <c r="AB74" s="27"/>
      <c r="AC74" s="85"/>
      <c r="AD74" s="27"/>
      <c r="AE74" s="85"/>
      <c r="AF74" s="27"/>
      <c r="AH74" s="27"/>
    </row>
    <row r="75" spans="4:34" outlineLevel="1">
      <c r="D75" s="83" t="str">
        <f t="shared" si="2"/>
        <v>[TOC Capex Line 24]</v>
      </c>
      <c r="E75" s="84"/>
      <c r="F75" s="150" t="str">
        <f t="shared" si="3"/>
        <v>£000</v>
      </c>
      <c r="G75" s="257"/>
      <c r="H75" s="257"/>
      <c r="I75" s="257"/>
      <c r="J75" s="257"/>
      <c r="K75" s="257"/>
      <c r="L75" s="257"/>
      <c r="M75" s="257"/>
      <c r="N75" s="257"/>
      <c r="O75" s="257"/>
      <c r="P75" s="257"/>
      <c r="Q75" s="257"/>
      <c r="R75" s="257"/>
      <c r="S75" s="257"/>
      <c r="T75" s="257"/>
      <c r="U75" s="257"/>
      <c r="V75" s="257"/>
      <c r="W75" s="257"/>
      <c r="X75" s="257"/>
      <c r="Y75" s="257"/>
      <c r="Z75" s="258"/>
      <c r="AA75" s="85"/>
      <c r="AB75" s="27"/>
      <c r="AC75" s="85"/>
      <c r="AD75" s="27"/>
      <c r="AE75" s="85"/>
      <c r="AF75" s="27"/>
      <c r="AH75" s="27"/>
    </row>
    <row r="76" spans="4:34" outlineLevel="1">
      <c r="D76" s="83" t="str">
        <f t="shared" si="2"/>
        <v>[TOC Capex Line 25]</v>
      </c>
      <c r="E76" s="84"/>
      <c r="F76" s="150" t="str">
        <f t="shared" si="3"/>
        <v>£000</v>
      </c>
      <c r="G76" s="257"/>
      <c r="H76" s="257"/>
      <c r="I76" s="257"/>
      <c r="J76" s="257"/>
      <c r="K76" s="257"/>
      <c r="L76" s="257"/>
      <c r="M76" s="257"/>
      <c r="N76" s="257"/>
      <c r="O76" s="257"/>
      <c r="P76" s="257"/>
      <c r="Q76" s="257"/>
      <c r="R76" s="257"/>
      <c r="S76" s="257"/>
      <c r="T76" s="257"/>
      <c r="U76" s="257"/>
      <c r="V76" s="257"/>
      <c r="W76" s="257"/>
      <c r="X76" s="257"/>
      <c r="Y76" s="257"/>
      <c r="Z76" s="258"/>
      <c r="AA76" s="85"/>
      <c r="AB76" s="27"/>
      <c r="AC76" s="85"/>
      <c r="AD76" s="27"/>
      <c r="AE76" s="85"/>
      <c r="AF76" s="27"/>
      <c r="AH76" s="27"/>
    </row>
    <row r="77" spans="4:34" outlineLevel="1">
      <c r="D77" s="83" t="str">
        <f t="shared" si="2"/>
        <v>[TOC Capex Line 26]</v>
      </c>
      <c r="E77" s="84"/>
      <c r="F77" s="150" t="str">
        <f t="shared" si="3"/>
        <v>£000</v>
      </c>
      <c r="G77" s="257"/>
      <c r="H77" s="257"/>
      <c r="I77" s="257"/>
      <c r="J77" s="257"/>
      <c r="K77" s="257"/>
      <c r="L77" s="257"/>
      <c r="M77" s="257"/>
      <c r="N77" s="257"/>
      <c r="O77" s="257"/>
      <c r="P77" s="257"/>
      <c r="Q77" s="257"/>
      <c r="R77" s="257"/>
      <c r="S77" s="257"/>
      <c r="T77" s="257"/>
      <c r="U77" s="257"/>
      <c r="V77" s="257"/>
      <c r="W77" s="257"/>
      <c r="X77" s="257"/>
      <c r="Y77" s="257"/>
      <c r="Z77" s="258"/>
      <c r="AA77" s="85"/>
      <c r="AB77" s="27"/>
      <c r="AC77" s="85"/>
      <c r="AD77" s="27"/>
      <c r="AE77" s="85"/>
      <c r="AF77" s="27"/>
      <c r="AH77" s="27"/>
    </row>
    <row r="78" spans="4:34" outlineLevel="1">
      <c r="D78" s="83" t="str">
        <f t="shared" si="2"/>
        <v>[TOC Capex Line 27]</v>
      </c>
      <c r="E78" s="84"/>
      <c r="F78" s="150" t="str">
        <f t="shared" si="3"/>
        <v>£000</v>
      </c>
      <c r="G78" s="257"/>
      <c r="H78" s="257"/>
      <c r="I78" s="257"/>
      <c r="J78" s="257"/>
      <c r="K78" s="257"/>
      <c r="L78" s="257"/>
      <c r="M78" s="257"/>
      <c r="N78" s="257"/>
      <c r="O78" s="257"/>
      <c r="P78" s="257"/>
      <c r="Q78" s="257"/>
      <c r="R78" s="257"/>
      <c r="S78" s="257"/>
      <c r="T78" s="257"/>
      <c r="U78" s="257"/>
      <c r="V78" s="257"/>
      <c r="W78" s="257"/>
      <c r="X78" s="257"/>
      <c r="Y78" s="257"/>
      <c r="Z78" s="258"/>
      <c r="AA78" s="85"/>
      <c r="AB78" s="27"/>
      <c r="AC78" s="85"/>
      <c r="AD78" s="27"/>
      <c r="AE78" s="85"/>
      <c r="AF78" s="27"/>
      <c r="AH78" s="27"/>
    </row>
    <row r="79" spans="4:34" outlineLevel="1">
      <c r="D79" s="83" t="str">
        <f t="shared" si="2"/>
        <v>[TOC Capex Line 28]</v>
      </c>
      <c r="E79" s="84"/>
      <c r="F79" s="150" t="str">
        <f t="shared" si="3"/>
        <v>£000</v>
      </c>
      <c r="G79" s="257"/>
      <c r="H79" s="257"/>
      <c r="I79" s="257"/>
      <c r="J79" s="257"/>
      <c r="K79" s="257"/>
      <c r="L79" s="257"/>
      <c r="M79" s="257"/>
      <c r="N79" s="257"/>
      <c r="O79" s="257"/>
      <c r="P79" s="257"/>
      <c r="Q79" s="257"/>
      <c r="R79" s="257"/>
      <c r="S79" s="257"/>
      <c r="T79" s="257"/>
      <c r="U79" s="257"/>
      <c r="V79" s="257"/>
      <c r="W79" s="257"/>
      <c r="X79" s="257"/>
      <c r="Y79" s="257"/>
      <c r="Z79" s="258"/>
      <c r="AA79" s="85"/>
      <c r="AB79" s="27"/>
      <c r="AC79" s="85"/>
      <c r="AD79" s="27"/>
      <c r="AE79" s="85"/>
      <c r="AF79" s="27"/>
      <c r="AH79" s="27"/>
    </row>
    <row r="80" spans="4:34" outlineLevel="1">
      <c r="D80" s="83" t="str">
        <f t="shared" si="2"/>
        <v>[TOC Capex Line 29]</v>
      </c>
      <c r="E80" s="84"/>
      <c r="F80" s="150" t="str">
        <f t="shared" si="3"/>
        <v>£000</v>
      </c>
      <c r="G80" s="257"/>
      <c r="H80" s="257"/>
      <c r="I80" s="257"/>
      <c r="J80" s="257"/>
      <c r="K80" s="257"/>
      <c r="L80" s="257"/>
      <c r="M80" s="257"/>
      <c r="N80" s="257"/>
      <c r="O80" s="257"/>
      <c r="P80" s="257"/>
      <c r="Q80" s="257"/>
      <c r="R80" s="257"/>
      <c r="S80" s="257"/>
      <c r="T80" s="257"/>
      <c r="U80" s="257"/>
      <c r="V80" s="257"/>
      <c r="W80" s="257"/>
      <c r="X80" s="257"/>
      <c r="Y80" s="257"/>
      <c r="Z80" s="258"/>
      <c r="AA80" s="85"/>
      <c r="AB80" s="27"/>
      <c r="AC80" s="85"/>
      <c r="AD80" s="27"/>
      <c r="AE80" s="85"/>
      <c r="AF80" s="27"/>
      <c r="AH80" s="27"/>
    </row>
    <row r="81" spans="2:34" outlineLevel="1">
      <c r="D81" s="108" t="str">
        <f t="shared" si="2"/>
        <v>[TOC Capex Line 30]</v>
      </c>
      <c r="E81" s="110"/>
      <c r="F81" s="164" t="str">
        <f t="shared" si="3"/>
        <v>£000</v>
      </c>
      <c r="G81" s="260"/>
      <c r="H81" s="260"/>
      <c r="I81" s="260"/>
      <c r="J81" s="260"/>
      <c r="K81" s="260"/>
      <c r="L81" s="260"/>
      <c r="M81" s="260"/>
      <c r="N81" s="260"/>
      <c r="O81" s="260"/>
      <c r="P81" s="260"/>
      <c r="Q81" s="260"/>
      <c r="R81" s="260"/>
      <c r="S81" s="260"/>
      <c r="T81" s="260"/>
      <c r="U81" s="260"/>
      <c r="V81" s="260"/>
      <c r="W81" s="260"/>
      <c r="X81" s="260"/>
      <c r="Y81" s="260"/>
      <c r="Z81" s="261"/>
      <c r="AA81" s="85"/>
      <c r="AB81" s="29"/>
      <c r="AC81" s="85"/>
      <c r="AD81" s="29"/>
      <c r="AE81" s="85"/>
      <c r="AF81" s="29"/>
      <c r="AH81" s="29"/>
    </row>
    <row r="82" spans="2:34" outlineLevel="1">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2:34" outlineLevel="1">
      <c r="D83" s="262" t="str">
        <f>"Total "&amp;B50</f>
        <v>Total Additions</v>
      </c>
      <c r="E83" s="263"/>
      <c r="F83" s="264" t="str">
        <f>F81</f>
        <v>£000</v>
      </c>
      <c r="G83" s="265">
        <f>SUM(G52:G81)</f>
        <v>0</v>
      </c>
      <c r="H83" s="265">
        <f>SUM(H52:H81)</f>
        <v>0</v>
      </c>
      <c r="I83" s="265">
        <f t="shared" ref="I83:Z83" si="4">SUM(I52:I81)</f>
        <v>0</v>
      </c>
      <c r="J83" s="265">
        <f t="shared" si="4"/>
        <v>0</v>
      </c>
      <c r="K83" s="265">
        <f t="shared" si="4"/>
        <v>0</v>
      </c>
      <c r="L83" s="265">
        <f t="shared" si="4"/>
        <v>0</v>
      </c>
      <c r="M83" s="265">
        <f t="shared" si="4"/>
        <v>0</v>
      </c>
      <c r="N83" s="265">
        <f t="shared" si="4"/>
        <v>0</v>
      </c>
      <c r="O83" s="265">
        <f t="shared" si="4"/>
        <v>0</v>
      </c>
      <c r="P83" s="265">
        <f t="shared" si="4"/>
        <v>0</v>
      </c>
      <c r="Q83" s="265">
        <f t="shared" si="4"/>
        <v>0</v>
      </c>
      <c r="R83" s="265">
        <f t="shared" si="4"/>
        <v>0</v>
      </c>
      <c r="S83" s="265">
        <f t="shared" si="4"/>
        <v>0</v>
      </c>
      <c r="T83" s="265">
        <f t="shared" si="4"/>
        <v>0</v>
      </c>
      <c r="U83" s="265">
        <f t="shared" si="4"/>
        <v>0</v>
      </c>
      <c r="V83" s="265">
        <f t="shared" si="4"/>
        <v>0</v>
      </c>
      <c r="W83" s="265">
        <f t="shared" si="4"/>
        <v>0</v>
      </c>
      <c r="X83" s="265">
        <f t="shared" si="4"/>
        <v>0</v>
      </c>
      <c r="Y83" s="265">
        <f t="shared" si="4"/>
        <v>0</v>
      </c>
      <c r="Z83" s="266">
        <f t="shared" si="4"/>
        <v>0</v>
      </c>
      <c r="AA83" s="85"/>
      <c r="AB83" s="267">
        <f>SUM(AB52:AB81)</f>
        <v>0</v>
      </c>
      <c r="AC83" s="85"/>
      <c r="AD83" s="267">
        <f>SUM(AD52:AD81)</f>
        <v>0</v>
      </c>
      <c r="AE83" s="85"/>
      <c r="AF83" s="267">
        <f>SUM(AF52:AF81)</f>
        <v>0</v>
      </c>
      <c r="AH83" s="268"/>
    </row>
    <row r="84" spans="2:34">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row>
    <row r="85" spans="2:34" ht="15">
      <c r="B85" s="99" t="s">
        <v>993</v>
      </c>
      <c r="C85" s="99"/>
      <c r="D85" s="249"/>
      <c r="E85" s="249"/>
      <c r="F85" s="99"/>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99"/>
      <c r="AH85" s="99"/>
    </row>
    <row r="86" spans="2:34" outlineLevel="1">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2:34" outlineLevel="1">
      <c r="D87" s="235" t="str">
        <f>D52</f>
        <v>[TOC Capex Line 1]</v>
      </c>
      <c r="E87" s="251"/>
      <c r="F87" s="269" t="str">
        <f>F52</f>
        <v>£000</v>
      </c>
      <c r="G87" s="253"/>
      <c r="H87" s="253"/>
      <c r="I87" s="253"/>
      <c r="J87" s="253"/>
      <c r="K87" s="253"/>
      <c r="L87" s="253"/>
      <c r="M87" s="253"/>
      <c r="N87" s="253"/>
      <c r="O87" s="253"/>
      <c r="P87" s="253"/>
      <c r="Q87" s="253"/>
      <c r="R87" s="253"/>
      <c r="S87" s="253"/>
      <c r="T87" s="253"/>
      <c r="U87" s="253"/>
      <c r="V87" s="253"/>
      <c r="W87" s="253"/>
      <c r="X87" s="253"/>
      <c r="Y87" s="253"/>
      <c r="Z87" s="254"/>
      <c r="AA87" s="85"/>
      <c r="AB87" s="255"/>
      <c r="AC87" s="85"/>
      <c r="AD87" s="255"/>
      <c r="AE87" s="85"/>
      <c r="AF87" s="255"/>
      <c r="AH87" s="255"/>
    </row>
    <row r="88" spans="2:34" outlineLevel="1">
      <c r="D88" s="83" t="str">
        <f t="shared" ref="D88:D116" si="5">D53</f>
        <v>[TOC Capex Line 2]</v>
      </c>
      <c r="E88" s="84"/>
      <c r="F88" s="150" t="str">
        <f t="shared" ref="F88:F116" si="6">F87</f>
        <v>£000</v>
      </c>
      <c r="G88" s="257"/>
      <c r="H88" s="257"/>
      <c r="I88" s="257"/>
      <c r="J88" s="257"/>
      <c r="K88" s="257"/>
      <c r="L88" s="257"/>
      <c r="M88" s="257"/>
      <c r="N88" s="257"/>
      <c r="O88" s="257"/>
      <c r="P88" s="257"/>
      <c r="Q88" s="257"/>
      <c r="R88" s="257"/>
      <c r="S88" s="257"/>
      <c r="T88" s="257"/>
      <c r="U88" s="257"/>
      <c r="V88" s="257"/>
      <c r="W88" s="257"/>
      <c r="X88" s="257"/>
      <c r="Y88" s="257"/>
      <c r="Z88" s="258"/>
      <c r="AA88" s="85"/>
      <c r="AB88" s="27"/>
      <c r="AC88" s="85"/>
      <c r="AD88" s="27"/>
      <c r="AE88" s="85"/>
      <c r="AF88" s="27"/>
      <c r="AH88" s="27"/>
    </row>
    <row r="89" spans="2:34" outlineLevel="1">
      <c r="D89" s="83" t="str">
        <f t="shared" si="5"/>
        <v>[TOC Capex Line 3]</v>
      </c>
      <c r="E89" s="84"/>
      <c r="F89" s="150" t="str">
        <f t="shared" si="6"/>
        <v>£000</v>
      </c>
      <c r="G89" s="257"/>
      <c r="H89" s="257"/>
      <c r="I89" s="257"/>
      <c r="J89" s="257"/>
      <c r="K89" s="257"/>
      <c r="L89" s="257"/>
      <c r="M89" s="257"/>
      <c r="N89" s="257"/>
      <c r="O89" s="257"/>
      <c r="P89" s="257"/>
      <c r="Q89" s="257"/>
      <c r="R89" s="257"/>
      <c r="S89" s="257"/>
      <c r="T89" s="257"/>
      <c r="U89" s="257"/>
      <c r="V89" s="257"/>
      <c r="W89" s="257"/>
      <c r="X89" s="257"/>
      <c r="Y89" s="257"/>
      <c r="Z89" s="258"/>
      <c r="AA89" s="85"/>
      <c r="AB89" s="27"/>
      <c r="AC89" s="85"/>
      <c r="AD89" s="27"/>
      <c r="AE89" s="85"/>
      <c r="AF89" s="27"/>
      <c r="AH89" s="27"/>
    </row>
    <row r="90" spans="2:34" outlineLevel="1">
      <c r="D90" s="83" t="str">
        <f t="shared" si="5"/>
        <v>[TOC Capex Line 4]</v>
      </c>
      <c r="E90" s="84"/>
      <c r="F90" s="150" t="str">
        <f t="shared" si="6"/>
        <v>£000</v>
      </c>
      <c r="G90" s="257"/>
      <c r="H90" s="257"/>
      <c r="I90" s="257"/>
      <c r="J90" s="257"/>
      <c r="K90" s="257"/>
      <c r="L90" s="257"/>
      <c r="M90" s="257"/>
      <c r="N90" s="257"/>
      <c r="O90" s="257"/>
      <c r="P90" s="257"/>
      <c r="Q90" s="257"/>
      <c r="R90" s="257"/>
      <c r="S90" s="257"/>
      <c r="T90" s="257"/>
      <c r="U90" s="257"/>
      <c r="V90" s="257"/>
      <c r="W90" s="257"/>
      <c r="X90" s="257"/>
      <c r="Y90" s="257"/>
      <c r="Z90" s="258"/>
      <c r="AA90" s="85"/>
      <c r="AB90" s="27"/>
      <c r="AC90" s="85"/>
      <c r="AD90" s="27"/>
      <c r="AE90" s="85"/>
      <c r="AF90" s="27"/>
      <c r="AH90" s="27"/>
    </row>
    <row r="91" spans="2:34" outlineLevel="1">
      <c r="D91" s="83" t="str">
        <f t="shared" si="5"/>
        <v>[TOC Capex Line 5]</v>
      </c>
      <c r="E91" s="84"/>
      <c r="F91" s="150" t="str">
        <f t="shared" si="6"/>
        <v>£000</v>
      </c>
      <c r="G91" s="257"/>
      <c r="H91" s="257"/>
      <c r="I91" s="257"/>
      <c r="J91" s="257"/>
      <c r="K91" s="257"/>
      <c r="L91" s="257"/>
      <c r="M91" s="257"/>
      <c r="N91" s="257"/>
      <c r="O91" s="257"/>
      <c r="P91" s="257"/>
      <c r="Q91" s="257"/>
      <c r="R91" s="257"/>
      <c r="S91" s="257"/>
      <c r="T91" s="257"/>
      <c r="U91" s="257"/>
      <c r="V91" s="257"/>
      <c r="W91" s="257"/>
      <c r="X91" s="257"/>
      <c r="Y91" s="257"/>
      <c r="Z91" s="258"/>
      <c r="AA91" s="85"/>
      <c r="AB91" s="27"/>
      <c r="AC91" s="85"/>
      <c r="AD91" s="27"/>
      <c r="AE91" s="85"/>
      <c r="AF91" s="27"/>
      <c r="AH91" s="27"/>
    </row>
    <row r="92" spans="2:34" outlineLevel="1">
      <c r="D92" s="83" t="str">
        <f t="shared" si="5"/>
        <v>[TOC Capex Line 6]</v>
      </c>
      <c r="E92" s="84"/>
      <c r="F92" s="150" t="str">
        <f t="shared" si="6"/>
        <v>£000</v>
      </c>
      <c r="G92" s="257"/>
      <c r="H92" s="257"/>
      <c r="I92" s="257"/>
      <c r="J92" s="257"/>
      <c r="K92" s="257"/>
      <c r="L92" s="257"/>
      <c r="M92" s="257"/>
      <c r="N92" s="257"/>
      <c r="O92" s="257"/>
      <c r="P92" s="257"/>
      <c r="Q92" s="257"/>
      <c r="R92" s="257"/>
      <c r="S92" s="257"/>
      <c r="T92" s="257"/>
      <c r="U92" s="257"/>
      <c r="V92" s="257"/>
      <c r="W92" s="257"/>
      <c r="X92" s="257"/>
      <c r="Y92" s="257"/>
      <c r="Z92" s="258"/>
      <c r="AA92" s="85"/>
      <c r="AB92" s="27"/>
      <c r="AC92" s="85"/>
      <c r="AD92" s="27"/>
      <c r="AE92" s="85"/>
      <c r="AF92" s="27"/>
      <c r="AH92" s="27"/>
    </row>
    <row r="93" spans="2:34" outlineLevel="1">
      <c r="D93" s="83" t="str">
        <f t="shared" si="5"/>
        <v>[TOC Capex Line 7]</v>
      </c>
      <c r="E93" s="84"/>
      <c r="F93" s="150" t="str">
        <f t="shared" si="6"/>
        <v>£000</v>
      </c>
      <c r="G93" s="257"/>
      <c r="H93" s="257"/>
      <c r="I93" s="257"/>
      <c r="J93" s="257"/>
      <c r="K93" s="257"/>
      <c r="L93" s="257"/>
      <c r="M93" s="257"/>
      <c r="N93" s="257"/>
      <c r="O93" s="257"/>
      <c r="P93" s="257"/>
      <c r="Q93" s="257"/>
      <c r="R93" s="257"/>
      <c r="S93" s="257"/>
      <c r="T93" s="257"/>
      <c r="U93" s="257"/>
      <c r="V93" s="257"/>
      <c r="W93" s="257"/>
      <c r="X93" s="257"/>
      <c r="Y93" s="257"/>
      <c r="Z93" s="258"/>
      <c r="AA93" s="85"/>
      <c r="AB93" s="27"/>
      <c r="AC93" s="85"/>
      <c r="AD93" s="27"/>
      <c r="AE93" s="85"/>
      <c r="AF93" s="27"/>
      <c r="AH93" s="27"/>
    </row>
    <row r="94" spans="2:34" outlineLevel="1">
      <c r="D94" s="83" t="str">
        <f t="shared" si="5"/>
        <v>[TOC Capex Line 8]</v>
      </c>
      <c r="E94" s="84"/>
      <c r="F94" s="150" t="str">
        <f t="shared" si="6"/>
        <v>£000</v>
      </c>
      <c r="G94" s="257"/>
      <c r="H94" s="257"/>
      <c r="I94" s="257"/>
      <c r="J94" s="257"/>
      <c r="K94" s="257"/>
      <c r="L94" s="257"/>
      <c r="M94" s="257"/>
      <c r="N94" s="257"/>
      <c r="O94" s="257"/>
      <c r="P94" s="257"/>
      <c r="Q94" s="257"/>
      <c r="R94" s="257"/>
      <c r="S94" s="257"/>
      <c r="T94" s="257"/>
      <c r="U94" s="257"/>
      <c r="V94" s="257"/>
      <c r="W94" s="257"/>
      <c r="X94" s="257"/>
      <c r="Y94" s="257"/>
      <c r="Z94" s="258"/>
      <c r="AA94" s="85"/>
      <c r="AB94" s="27"/>
      <c r="AC94" s="85"/>
      <c r="AD94" s="27"/>
      <c r="AE94" s="85"/>
      <c r="AF94" s="27"/>
      <c r="AH94" s="27"/>
    </row>
    <row r="95" spans="2:34" outlineLevel="1">
      <c r="D95" s="83" t="str">
        <f t="shared" si="5"/>
        <v>[TOC Capex Line 9]</v>
      </c>
      <c r="E95" s="84"/>
      <c r="F95" s="150" t="str">
        <f t="shared" si="6"/>
        <v>£000</v>
      </c>
      <c r="G95" s="257"/>
      <c r="H95" s="257"/>
      <c r="I95" s="257"/>
      <c r="J95" s="257"/>
      <c r="K95" s="257"/>
      <c r="L95" s="257"/>
      <c r="M95" s="257"/>
      <c r="N95" s="257"/>
      <c r="O95" s="257"/>
      <c r="P95" s="257"/>
      <c r="Q95" s="257"/>
      <c r="R95" s="257"/>
      <c r="S95" s="257"/>
      <c r="T95" s="257"/>
      <c r="U95" s="257"/>
      <c r="V95" s="257"/>
      <c r="W95" s="257"/>
      <c r="X95" s="257"/>
      <c r="Y95" s="257"/>
      <c r="Z95" s="258"/>
      <c r="AA95" s="85"/>
      <c r="AB95" s="27"/>
      <c r="AC95" s="85"/>
      <c r="AD95" s="27"/>
      <c r="AE95" s="85"/>
      <c r="AF95" s="27"/>
      <c r="AH95" s="27"/>
    </row>
    <row r="96" spans="2:34" outlineLevel="1">
      <c r="D96" s="83" t="str">
        <f t="shared" si="5"/>
        <v>[TOC Capex Line 10]</v>
      </c>
      <c r="E96" s="84"/>
      <c r="F96" s="150" t="str">
        <f t="shared" si="6"/>
        <v>£000</v>
      </c>
      <c r="G96" s="257"/>
      <c r="H96" s="257"/>
      <c r="I96" s="257"/>
      <c r="J96" s="257"/>
      <c r="K96" s="257"/>
      <c r="L96" s="257"/>
      <c r="M96" s="257"/>
      <c r="N96" s="257"/>
      <c r="O96" s="257"/>
      <c r="P96" s="257"/>
      <c r="Q96" s="257"/>
      <c r="R96" s="257"/>
      <c r="S96" s="257"/>
      <c r="T96" s="257"/>
      <c r="U96" s="257"/>
      <c r="V96" s="257"/>
      <c r="W96" s="257"/>
      <c r="X96" s="257"/>
      <c r="Y96" s="257"/>
      <c r="Z96" s="258"/>
      <c r="AA96" s="85"/>
      <c r="AB96" s="27"/>
      <c r="AC96" s="85"/>
      <c r="AD96" s="27"/>
      <c r="AE96" s="85"/>
      <c r="AF96" s="27"/>
      <c r="AH96" s="27"/>
    </row>
    <row r="97" spans="4:34" outlineLevel="1">
      <c r="D97" s="83" t="str">
        <f t="shared" si="5"/>
        <v>[TOC Capex Line 11]</v>
      </c>
      <c r="E97" s="84"/>
      <c r="F97" s="150" t="str">
        <f t="shared" si="6"/>
        <v>£000</v>
      </c>
      <c r="G97" s="257"/>
      <c r="H97" s="257"/>
      <c r="I97" s="257"/>
      <c r="J97" s="257"/>
      <c r="K97" s="257"/>
      <c r="L97" s="257"/>
      <c r="M97" s="257"/>
      <c r="N97" s="257"/>
      <c r="O97" s="257"/>
      <c r="P97" s="257"/>
      <c r="Q97" s="257"/>
      <c r="R97" s="257"/>
      <c r="S97" s="257"/>
      <c r="T97" s="257"/>
      <c r="U97" s="257"/>
      <c r="V97" s="257"/>
      <c r="W97" s="257"/>
      <c r="X97" s="257"/>
      <c r="Y97" s="257"/>
      <c r="Z97" s="258"/>
      <c r="AA97" s="85"/>
      <c r="AB97" s="27"/>
      <c r="AC97" s="85"/>
      <c r="AD97" s="27"/>
      <c r="AE97" s="85"/>
      <c r="AF97" s="27"/>
      <c r="AH97" s="27"/>
    </row>
    <row r="98" spans="4:34" outlineLevel="1">
      <c r="D98" s="83" t="str">
        <f t="shared" si="5"/>
        <v>[TOC Capex Line 12]</v>
      </c>
      <c r="E98" s="84"/>
      <c r="F98" s="150" t="str">
        <f t="shared" si="6"/>
        <v>£000</v>
      </c>
      <c r="G98" s="257"/>
      <c r="H98" s="257"/>
      <c r="I98" s="257"/>
      <c r="J98" s="257"/>
      <c r="K98" s="257"/>
      <c r="L98" s="257"/>
      <c r="M98" s="257"/>
      <c r="N98" s="257"/>
      <c r="O98" s="257"/>
      <c r="P98" s="257"/>
      <c r="Q98" s="257"/>
      <c r="R98" s="257"/>
      <c r="S98" s="257"/>
      <c r="T98" s="257"/>
      <c r="U98" s="257"/>
      <c r="V98" s="257"/>
      <c r="W98" s="257"/>
      <c r="X98" s="257"/>
      <c r="Y98" s="257"/>
      <c r="Z98" s="258"/>
      <c r="AA98" s="85"/>
      <c r="AB98" s="27"/>
      <c r="AC98" s="85"/>
      <c r="AD98" s="27"/>
      <c r="AE98" s="85"/>
      <c r="AF98" s="27"/>
      <c r="AH98" s="27"/>
    </row>
    <row r="99" spans="4:34" outlineLevel="1">
      <c r="D99" s="83" t="str">
        <f t="shared" si="5"/>
        <v>[TOC Capex Line 13]</v>
      </c>
      <c r="E99" s="84"/>
      <c r="F99" s="150" t="str">
        <f t="shared" si="6"/>
        <v>£000</v>
      </c>
      <c r="G99" s="257"/>
      <c r="H99" s="257"/>
      <c r="I99" s="257"/>
      <c r="J99" s="257"/>
      <c r="K99" s="257"/>
      <c r="L99" s="257"/>
      <c r="M99" s="257"/>
      <c r="N99" s="257"/>
      <c r="O99" s="257"/>
      <c r="P99" s="257"/>
      <c r="Q99" s="257"/>
      <c r="R99" s="257"/>
      <c r="S99" s="257"/>
      <c r="T99" s="257"/>
      <c r="U99" s="257"/>
      <c r="V99" s="257"/>
      <c r="W99" s="257"/>
      <c r="X99" s="257"/>
      <c r="Y99" s="257"/>
      <c r="Z99" s="258"/>
      <c r="AA99" s="85"/>
      <c r="AB99" s="27"/>
      <c r="AC99" s="85"/>
      <c r="AD99" s="27"/>
      <c r="AE99" s="85"/>
      <c r="AF99" s="27"/>
      <c r="AH99" s="27"/>
    </row>
    <row r="100" spans="4:34" outlineLevel="1">
      <c r="D100" s="83" t="str">
        <f t="shared" si="5"/>
        <v>[TOC Capex Line 14]</v>
      </c>
      <c r="E100" s="84"/>
      <c r="F100" s="150" t="str">
        <f t="shared" si="6"/>
        <v>£000</v>
      </c>
      <c r="G100" s="257"/>
      <c r="H100" s="257"/>
      <c r="I100" s="257"/>
      <c r="J100" s="257"/>
      <c r="K100" s="257"/>
      <c r="L100" s="257"/>
      <c r="M100" s="257"/>
      <c r="N100" s="257"/>
      <c r="O100" s="257"/>
      <c r="P100" s="257"/>
      <c r="Q100" s="257"/>
      <c r="R100" s="257"/>
      <c r="S100" s="257"/>
      <c r="T100" s="257"/>
      <c r="U100" s="257"/>
      <c r="V100" s="257"/>
      <c r="W100" s="257"/>
      <c r="X100" s="257"/>
      <c r="Y100" s="257"/>
      <c r="Z100" s="258"/>
      <c r="AA100" s="85"/>
      <c r="AB100" s="27"/>
      <c r="AC100" s="85"/>
      <c r="AD100" s="27"/>
      <c r="AE100" s="85"/>
      <c r="AF100" s="27"/>
      <c r="AH100" s="27"/>
    </row>
    <row r="101" spans="4:34" outlineLevel="1">
      <c r="D101" s="83" t="str">
        <f t="shared" si="5"/>
        <v>[TOC Capex Line 15]</v>
      </c>
      <c r="E101" s="84"/>
      <c r="F101" s="150" t="str">
        <f t="shared" si="6"/>
        <v>£000</v>
      </c>
      <c r="G101" s="257"/>
      <c r="H101" s="257"/>
      <c r="I101" s="257"/>
      <c r="J101" s="257"/>
      <c r="K101" s="257"/>
      <c r="L101" s="257"/>
      <c r="M101" s="257"/>
      <c r="N101" s="257"/>
      <c r="O101" s="257"/>
      <c r="P101" s="257"/>
      <c r="Q101" s="257"/>
      <c r="R101" s="257"/>
      <c r="S101" s="257"/>
      <c r="T101" s="257"/>
      <c r="U101" s="257"/>
      <c r="V101" s="257"/>
      <c r="W101" s="257"/>
      <c r="X101" s="257"/>
      <c r="Y101" s="257"/>
      <c r="Z101" s="258"/>
      <c r="AA101" s="85"/>
      <c r="AB101" s="27"/>
      <c r="AC101" s="85"/>
      <c r="AD101" s="27"/>
      <c r="AE101" s="85"/>
      <c r="AF101" s="27"/>
      <c r="AH101" s="27"/>
    </row>
    <row r="102" spans="4:34" outlineLevel="1">
      <c r="D102" s="83" t="str">
        <f t="shared" si="5"/>
        <v>[TOC Capex Line 16]</v>
      </c>
      <c r="E102" s="84"/>
      <c r="F102" s="150" t="str">
        <f t="shared" si="6"/>
        <v>£000</v>
      </c>
      <c r="G102" s="257"/>
      <c r="H102" s="257"/>
      <c r="I102" s="257"/>
      <c r="J102" s="257"/>
      <c r="K102" s="257"/>
      <c r="L102" s="257"/>
      <c r="M102" s="257"/>
      <c r="N102" s="257"/>
      <c r="O102" s="257"/>
      <c r="P102" s="257"/>
      <c r="Q102" s="257"/>
      <c r="R102" s="257"/>
      <c r="S102" s="257"/>
      <c r="T102" s="257"/>
      <c r="U102" s="257"/>
      <c r="V102" s="257"/>
      <c r="W102" s="257"/>
      <c r="X102" s="257"/>
      <c r="Y102" s="257"/>
      <c r="Z102" s="258"/>
      <c r="AA102" s="85"/>
      <c r="AB102" s="27"/>
      <c r="AC102" s="85"/>
      <c r="AD102" s="27"/>
      <c r="AE102" s="85"/>
      <c r="AF102" s="27"/>
      <c r="AH102" s="27"/>
    </row>
    <row r="103" spans="4:34" outlineLevel="1">
      <c r="D103" s="83" t="str">
        <f t="shared" si="5"/>
        <v>[TOC Capex Line 17]</v>
      </c>
      <c r="E103" s="84"/>
      <c r="F103" s="150" t="str">
        <f t="shared" si="6"/>
        <v>£000</v>
      </c>
      <c r="G103" s="257"/>
      <c r="H103" s="257"/>
      <c r="I103" s="257"/>
      <c r="J103" s="257"/>
      <c r="K103" s="257"/>
      <c r="L103" s="257"/>
      <c r="M103" s="257"/>
      <c r="N103" s="257"/>
      <c r="O103" s="257"/>
      <c r="P103" s="257"/>
      <c r="Q103" s="257"/>
      <c r="R103" s="257"/>
      <c r="S103" s="257"/>
      <c r="T103" s="257"/>
      <c r="U103" s="257"/>
      <c r="V103" s="257"/>
      <c r="W103" s="257"/>
      <c r="X103" s="257"/>
      <c r="Y103" s="257"/>
      <c r="Z103" s="258"/>
      <c r="AA103" s="85"/>
      <c r="AB103" s="27"/>
      <c r="AC103" s="85"/>
      <c r="AD103" s="27"/>
      <c r="AE103" s="85"/>
      <c r="AF103" s="27"/>
      <c r="AH103" s="27"/>
    </row>
    <row r="104" spans="4:34" outlineLevel="1">
      <c r="D104" s="83" t="str">
        <f t="shared" si="5"/>
        <v>[TOC Capex Line 18]</v>
      </c>
      <c r="E104" s="84"/>
      <c r="F104" s="150" t="str">
        <f t="shared" si="6"/>
        <v>£000</v>
      </c>
      <c r="G104" s="257"/>
      <c r="H104" s="257"/>
      <c r="I104" s="257"/>
      <c r="J104" s="257"/>
      <c r="K104" s="257"/>
      <c r="L104" s="257"/>
      <c r="M104" s="257"/>
      <c r="N104" s="257"/>
      <c r="O104" s="257"/>
      <c r="P104" s="257"/>
      <c r="Q104" s="257"/>
      <c r="R104" s="257"/>
      <c r="S104" s="257"/>
      <c r="T104" s="257"/>
      <c r="U104" s="257"/>
      <c r="V104" s="257"/>
      <c r="W104" s="257"/>
      <c r="X104" s="257"/>
      <c r="Y104" s="257"/>
      <c r="Z104" s="258"/>
      <c r="AA104" s="85"/>
      <c r="AB104" s="27"/>
      <c r="AC104" s="85"/>
      <c r="AD104" s="27"/>
      <c r="AE104" s="85"/>
      <c r="AF104" s="27"/>
      <c r="AH104" s="27"/>
    </row>
    <row r="105" spans="4:34" outlineLevel="1">
      <c r="D105" s="83" t="str">
        <f t="shared" si="5"/>
        <v>[TOC Capex Line 19]</v>
      </c>
      <c r="E105" s="84"/>
      <c r="F105" s="150" t="str">
        <f t="shared" si="6"/>
        <v>£000</v>
      </c>
      <c r="G105" s="257"/>
      <c r="H105" s="257"/>
      <c r="I105" s="257"/>
      <c r="J105" s="257"/>
      <c r="K105" s="257"/>
      <c r="L105" s="257"/>
      <c r="M105" s="257"/>
      <c r="N105" s="257"/>
      <c r="O105" s="257"/>
      <c r="P105" s="257"/>
      <c r="Q105" s="257"/>
      <c r="R105" s="257"/>
      <c r="S105" s="257"/>
      <c r="T105" s="257"/>
      <c r="U105" s="257"/>
      <c r="V105" s="257"/>
      <c r="W105" s="257"/>
      <c r="X105" s="257"/>
      <c r="Y105" s="257"/>
      <c r="Z105" s="258"/>
      <c r="AA105" s="85"/>
      <c r="AB105" s="27"/>
      <c r="AC105" s="85"/>
      <c r="AD105" s="27"/>
      <c r="AE105" s="85"/>
      <c r="AF105" s="27"/>
      <c r="AH105" s="27"/>
    </row>
    <row r="106" spans="4:34" outlineLevel="1">
      <c r="D106" s="83" t="str">
        <f t="shared" si="5"/>
        <v>[TOC Capex Line 20]</v>
      </c>
      <c r="E106" s="84"/>
      <c r="F106" s="150" t="str">
        <f t="shared" si="6"/>
        <v>£000</v>
      </c>
      <c r="G106" s="257"/>
      <c r="H106" s="257"/>
      <c r="I106" s="257"/>
      <c r="J106" s="257"/>
      <c r="K106" s="257"/>
      <c r="L106" s="257"/>
      <c r="M106" s="257"/>
      <c r="N106" s="257"/>
      <c r="O106" s="257"/>
      <c r="P106" s="257"/>
      <c r="Q106" s="257"/>
      <c r="R106" s="257"/>
      <c r="S106" s="257"/>
      <c r="T106" s="257"/>
      <c r="U106" s="257"/>
      <c r="V106" s="257"/>
      <c r="W106" s="257"/>
      <c r="X106" s="257"/>
      <c r="Y106" s="257"/>
      <c r="Z106" s="258"/>
      <c r="AA106" s="85"/>
      <c r="AB106" s="27"/>
      <c r="AC106" s="85"/>
      <c r="AD106" s="27"/>
      <c r="AE106" s="85"/>
      <c r="AF106" s="27"/>
      <c r="AH106" s="27"/>
    </row>
    <row r="107" spans="4:34" outlineLevel="1">
      <c r="D107" s="83" t="str">
        <f t="shared" si="5"/>
        <v>[TOC Capex Line 21]</v>
      </c>
      <c r="E107" s="84"/>
      <c r="F107" s="150" t="str">
        <f t="shared" si="6"/>
        <v>£000</v>
      </c>
      <c r="G107" s="257"/>
      <c r="H107" s="257"/>
      <c r="I107" s="257"/>
      <c r="J107" s="257"/>
      <c r="K107" s="257"/>
      <c r="L107" s="257"/>
      <c r="M107" s="257"/>
      <c r="N107" s="257"/>
      <c r="O107" s="257"/>
      <c r="P107" s="257"/>
      <c r="Q107" s="257"/>
      <c r="R107" s="257"/>
      <c r="S107" s="257"/>
      <c r="T107" s="257"/>
      <c r="U107" s="257"/>
      <c r="V107" s="257"/>
      <c r="W107" s="257"/>
      <c r="X107" s="257"/>
      <c r="Y107" s="257"/>
      <c r="Z107" s="258"/>
      <c r="AA107" s="85"/>
      <c r="AB107" s="27"/>
      <c r="AC107" s="85"/>
      <c r="AD107" s="27"/>
      <c r="AE107" s="85"/>
      <c r="AF107" s="27"/>
      <c r="AH107" s="27"/>
    </row>
    <row r="108" spans="4:34" outlineLevel="1">
      <c r="D108" s="83" t="str">
        <f t="shared" si="5"/>
        <v>[TOC Capex Line 22]</v>
      </c>
      <c r="E108" s="84"/>
      <c r="F108" s="150" t="str">
        <f t="shared" si="6"/>
        <v>£000</v>
      </c>
      <c r="G108" s="257"/>
      <c r="H108" s="257"/>
      <c r="I108" s="257"/>
      <c r="J108" s="257"/>
      <c r="K108" s="257"/>
      <c r="L108" s="257"/>
      <c r="M108" s="257"/>
      <c r="N108" s="257"/>
      <c r="O108" s="257"/>
      <c r="P108" s="257"/>
      <c r="Q108" s="257"/>
      <c r="R108" s="257"/>
      <c r="S108" s="257"/>
      <c r="T108" s="257"/>
      <c r="U108" s="257"/>
      <c r="V108" s="257"/>
      <c r="W108" s="257"/>
      <c r="X108" s="257"/>
      <c r="Y108" s="257"/>
      <c r="Z108" s="258"/>
      <c r="AA108" s="85"/>
      <c r="AB108" s="27"/>
      <c r="AC108" s="85"/>
      <c r="AD108" s="27"/>
      <c r="AE108" s="85"/>
      <c r="AF108" s="27"/>
      <c r="AH108" s="27"/>
    </row>
    <row r="109" spans="4:34" outlineLevel="1">
      <c r="D109" s="83" t="str">
        <f t="shared" si="5"/>
        <v>[TOC Capex Line 23]</v>
      </c>
      <c r="E109" s="84"/>
      <c r="F109" s="150" t="str">
        <f t="shared" si="6"/>
        <v>£000</v>
      </c>
      <c r="G109" s="257"/>
      <c r="H109" s="257"/>
      <c r="I109" s="257"/>
      <c r="J109" s="257"/>
      <c r="K109" s="257"/>
      <c r="L109" s="257"/>
      <c r="M109" s="257"/>
      <c r="N109" s="257"/>
      <c r="O109" s="257"/>
      <c r="P109" s="257"/>
      <c r="Q109" s="257"/>
      <c r="R109" s="257"/>
      <c r="S109" s="257"/>
      <c r="T109" s="257"/>
      <c r="U109" s="257"/>
      <c r="V109" s="257"/>
      <c r="W109" s="257"/>
      <c r="X109" s="257"/>
      <c r="Y109" s="257"/>
      <c r="Z109" s="258"/>
      <c r="AA109" s="85"/>
      <c r="AB109" s="27"/>
      <c r="AC109" s="85"/>
      <c r="AD109" s="27"/>
      <c r="AE109" s="85"/>
      <c r="AF109" s="27"/>
      <c r="AH109" s="27"/>
    </row>
    <row r="110" spans="4:34" outlineLevel="1">
      <c r="D110" s="83" t="str">
        <f t="shared" si="5"/>
        <v>[TOC Capex Line 24]</v>
      </c>
      <c r="E110" s="84"/>
      <c r="F110" s="150" t="str">
        <f t="shared" si="6"/>
        <v>£000</v>
      </c>
      <c r="G110" s="257"/>
      <c r="H110" s="257"/>
      <c r="I110" s="257"/>
      <c r="J110" s="257"/>
      <c r="K110" s="257"/>
      <c r="L110" s="257"/>
      <c r="M110" s="257"/>
      <c r="N110" s="257"/>
      <c r="O110" s="257"/>
      <c r="P110" s="257"/>
      <c r="Q110" s="257"/>
      <c r="R110" s="257"/>
      <c r="S110" s="257"/>
      <c r="T110" s="257"/>
      <c r="U110" s="257"/>
      <c r="V110" s="257"/>
      <c r="W110" s="257"/>
      <c r="X110" s="257"/>
      <c r="Y110" s="257"/>
      <c r="Z110" s="258"/>
      <c r="AA110" s="85"/>
      <c r="AB110" s="27"/>
      <c r="AC110" s="85"/>
      <c r="AD110" s="27"/>
      <c r="AE110" s="85"/>
      <c r="AF110" s="27"/>
      <c r="AH110" s="27"/>
    </row>
    <row r="111" spans="4:34" outlineLevel="1">
      <c r="D111" s="83" t="str">
        <f t="shared" si="5"/>
        <v>[TOC Capex Line 25]</v>
      </c>
      <c r="E111" s="84"/>
      <c r="F111" s="150" t="str">
        <f t="shared" si="6"/>
        <v>£000</v>
      </c>
      <c r="G111" s="257"/>
      <c r="H111" s="257"/>
      <c r="I111" s="257"/>
      <c r="J111" s="257"/>
      <c r="K111" s="257"/>
      <c r="L111" s="257"/>
      <c r="M111" s="257"/>
      <c r="N111" s="257"/>
      <c r="O111" s="257"/>
      <c r="P111" s="257"/>
      <c r="Q111" s="257"/>
      <c r="R111" s="257"/>
      <c r="S111" s="257"/>
      <c r="T111" s="257"/>
      <c r="U111" s="257"/>
      <c r="V111" s="257"/>
      <c r="W111" s="257"/>
      <c r="X111" s="257"/>
      <c r="Y111" s="257"/>
      <c r="Z111" s="258"/>
      <c r="AA111" s="85"/>
      <c r="AB111" s="27"/>
      <c r="AC111" s="85"/>
      <c r="AD111" s="27"/>
      <c r="AE111" s="85"/>
      <c r="AF111" s="27"/>
      <c r="AH111" s="27"/>
    </row>
    <row r="112" spans="4:34" outlineLevel="1">
      <c r="D112" s="83" t="str">
        <f t="shared" si="5"/>
        <v>[TOC Capex Line 26]</v>
      </c>
      <c r="E112" s="84"/>
      <c r="F112" s="150" t="str">
        <f t="shared" si="6"/>
        <v>£000</v>
      </c>
      <c r="G112" s="257"/>
      <c r="H112" s="257"/>
      <c r="I112" s="257"/>
      <c r="J112" s="257"/>
      <c r="K112" s="257"/>
      <c r="L112" s="257"/>
      <c r="M112" s="257"/>
      <c r="N112" s="257"/>
      <c r="O112" s="257"/>
      <c r="P112" s="257"/>
      <c r="Q112" s="257"/>
      <c r="R112" s="257"/>
      <c r="S112" s="257"/>
      <c r="T112" s="257"/>
      <c r="U112" s="257"/>
      <c r="V112" s="257"/>
      <c r="W112" s="257"/>
      <c r="X112" s="257"/>
      <c r="Y112" s="257"/>
      <c r="Z112" s="258"/>
      <c r="AA112" s="85"/>
      <c r="AB112" s="27"/>
      <c r="AC112" s="85"/>
      <c r="AD112" s="27"/>
      <c r="AE112" s="85"/>
      <c r="AF112" s="27"/>
      <c r="AH112" s="27"/>
    </row>
    <row r="113" spans="2:34" outlineLevel="1">
      <c r="D113" s="83" t="str">
        <f t="shared" si="5"/>
        <v>[TOC Capex Line 27]</v>
      </c>
      <c r="E113" s="84"/>
      <c r="F113" s="150" t="str">
        <f t="shared" si="6"/>
        <v>£000</v>
      </c>
      <c r="G113" s="257"/>
      <c r="H113" s="257"/>
      <c r="I113" s="257"/>
      <c r="J113" s="257"/>
      <c r="K113" s="257"/>
      <c r="L113" s="257"/>
      <c r="M113" s="257"/>
      <c r="N113" s="257"/>
      <c r="O113" s="257"/>
      <c r="P113" s="257"/>
      <c r="Q113" s="257"/>
      <c r="R113" s="257"/>
      <c r="S113" s="257"/>
      <c r="T113" s="257"/>
      <c r="U113" s="257"/>
      <c r="V113" s="257"/>
      <c r="W113" s="257"/>
      <c r="X113" s="257"/>
      <c r="Y113" s="257"/>
      <c r="Z113" s="258"/>
      <c r="AA113" s="85"/>
      <c r="AB113" s="27"/>
      <c r="AC113" s="85"/>
      <c r="AD113" s="27"/>
      <c r="AE113" s="85"/>
      <c r="AF113" s="27"/>
      <c r="AH113" s="27"/>
    </row>
    <row r="114" spans="2:34" outlineLevel="1">
      <c r="D114" s="83" t="str">
        <f t="shared" si="5"/>
        <v>[TOC Capex Line 28]</v>
      </c>
      <c r="E114" s="84"/>
      <c r="F114" s="150" t="str">
        <f t="shared" si="6"/>
        <v>£000</v>
      </c>
      <c r="G114" s="257"/>
      <c r="H114" s="257"/>
      <c r="I114" s="257"/>
      <c r="J114" s="257"/>
      <c r="K114" s="257"/>
      <c r="L114" s="257"/>
      <c r="M114" s="257"/>
      <c r="N114" s="257"/>
      <c r="O114" s="257"/>
      <c r="P114" s="257"/>
      <c r="Q114" s="257"/>
      <c r="R114" s="257"/>
      <c r="S114" s="257"/>
      <c r="T114" s="257"/>
      <c r="U114" s="257"/>
      <c r="V114" s="257"/>
      <c r="W114" s="257"/>
      <c r="X114" s="257"/>
      <c r="Y114" s="257"/>
      <c r="Z114" s="258"/>
      <c r="AA114" s="85"/>
      <c r="AB114" s="27"/>
      <c r="AC114" s="85"/>
      <c r="AD114" s="27"/>
      <c r="AE114" s="85"/>
      <c r="AF114" s="27"/>
      <c r="AH114" s="27"/>
    </row>
    <row r="115" spans="2:34" outlineLevel="1">
      <c r="D115" s="83" t="str">
        <f t="shared" si="5"/>
        <v>[TOC Capex Line 29]</v>
      </c>
      <c r="E115" s="84"/>
      <c r="F115" s="150" t="str">
        <f t="shared" si="6"/>
        <v>£000</v>
      </c>
      <c r="G115" s="257"/>
      <c r="H115" s="257"/>
      <c r="I115" s="257"/>
      <c r="J115" s="257"/>
      <c r="K115" s="257"/>
      <c r="L115" s="257"/>
      <c r="M115" s="257"/>
      <c r="N115" s="257"/>
      <c r="O115" s="257"/>
      <c r="P115" s="257"/>
      <c r="Q115" s="257"/>
      <c r="R115" s="257"/>
      <c r="S115" s="257"/>
      <c r="T115" s="257"/>
      <c r="U115" s="257"/>
      <c r="V115" s="257"/>
      <c r="W115" s="257"/>
      <c r="X115" s="257"/>
      <c r="Y115" s="257"/>
      <c r="Z115" s="258"/>
      <c r="AA115" s="85"/>
      <c r="AB115" s="27"/>
      <c r="AC115" s="85"/>
      <c r="AD115" s="27"/>
      <c r="AE115" s="85"/>
      <c r="AF115" s="27"/>
      <c r="AH115" s="27"/>
    </row>
    <row r="116" spans="2:34" outlineLevel="1">
      <c r="D116" s="108" t="str">
        <f t="shared" si="5"/>
        <v>[TOC Capex Line 30]</v>
      </c>
      <c r="E116" s="110"/>
      <c r="F116" s="164" t="str">
        <f t="shared" si="6"/>
        <v>£000</v>
      </c>
      <c r="G116" s="260"/>
      <c r="H116" s="260"/>
      <c r="I116" s="260"/>
      <c r="J116" s="260"/>
      <c r="K116" s="260"/>
      <c r="L116" s="260"/>
      <c r="M116" s="260"/>
      <c r="N116" s="260"/>
      <c r="O116" s="260"/>
      <c r="P116" s="260"/>
      <c r="Q116" s="260"/>
      <c r="R116" s="260"/>
      <c r="S116" s="260"/>
      <c r="T116" s="260"/>
      <c r="U116" s="260"/>
      <c r="V116" s="260"/>
      <c r="W116" s="260"/>
      <c r="X116" s="260"/>
      <c r="Y116" s="260"/>
      <c r="Z116" s="261"/>
      <c r="AA116" s="85"/>
      <c r="AB116" s="29"/>
      <c r="AC116" s="85"/>
      <c r="AD116" s="29"/>
      <c r="AE116" s="85"/>
      <c r="AF116" s="29"/>
      <c r="AH116" s="29"/>
    </row>
    <row r="117" spans="2:34" outlineLevel="1">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2:34" outlineLevel="1">
      <c r="D118" s="262" t="str">
        <f>"Total "&amp;B85</f>
        <v>Total Depreciation</v>
      </c>
      <c r="E118" s="263"/>
      <c r="F118" s="264" t="str">
        <f>F116</f>
        <v>£000</v>
      </c>
      <c r="G118" s="265">
        <f>SUM(G87:G116)</f>
        <v>0</v>
      </c>
      <c r="H118" s="265">
        <f>SUM(H87:H116)</f>
        <v>0</v>
      </c>
      <c r="I118" s="265">
        <f t="shared" ref="I118:Z118" si="7">SUM(I87:I116)</f>
        <v>0</v>
      </c>
      <c r="J118" s="265">
        <f t="shared" si="7"/>
        <v>0</v>
      </c>
      <c r="K118" s="265">
        <f t="shared" si="7"/>
        <v>0</v>
      </c>
      <c r="L118" s="265">
        <f t="shared" si="7"/>
        <v>0</v>
      </c>
      <c r="M118" s="265">
        <f t="shared" si="7"/>
        <v>0</v>
      </c>
      <c r="N118" s="265">
        <f t="shared" si="7"/>
        <v>0</v>
      </c>
      <c r="O118" s="265">
        <f t="shared" si="7"/>
        <v>0</v>
      </c>
      <c r="P118" s="265">
        <f t="shared" si="7"/>
        <v>0</v>
      </c>
      <c r="Q118" s="265">
        <f t="shared" si="7"/>
        <v>0</v>
      </c>
      <c r="R118" s="265">
        <f t="shared" si="7"/>
        <v>0</v>
      </c>
      <c r="S118" s="265">
        <f t="shared" si="7"/>
        <v>0</v>
      </c>
      <c r="T118" s="265">
        <f t="shared" si="7"/>
        <v>0</v>
      </c>
      <c r="U118" s="265">
        <f t="shared" si="7"/>
        <v>0</v>
      </c>
      <c r="V118" s="265">
        <f t="shared" si="7"/>
        <v>0</v>
      </c>
      <c r="W118" s="265">
        <f t="shared" si="7"/>
        <v>0</v>
      </c>
      <c r="X118" s="265">
        <f t="shared" si="7"/>
        <v>0</v>
      </c>
      <c r="Y118" s="265">
        <f t="shared" si="7"/>
        <v>0</v>
      </c>
      <c r="Z118" s="266">
        <f t="shared" si="7"/>
        <v>0</v>
      </c>
      <c r="AA118" s="285"/>
      <c r="AB118" s="267">
        <f>SUM(AB87:AB116)</f>
        <v>0</v>
      </c>
      <c r="AC118" s="85"/>
      <c r="AD118" s="267">
        <f>SUM(AD87:AD116)</f>
        <v>0</v>
      </c>
      <c r="AE118" s="85"/>
      <c r="AF118" s="267">
        <f>SUM(AF87:AF116)</f>
        <v>0</v>
      </c>
      <c r="AH118" s="268"/>
    </row>
    <row r="119" spans="2:34">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2:34" ht="15">
      <c r="B120" s="99" t="s">
        <v>994</v>
      </c>
      <c r="C120" s="99"/>
      <c r="D120" s="249"/>
      <c r="E120" s="249"/>
      <c r="F120" s="99"/>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280"/>
      <c r="AF120" s="280"/>
      <c r="AG120" s="99"/>
      <c r="AH120" s="99"/>
    </row>
    <row r="121" spans="2:34" outlineLevel="1">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2:34" outlineLevel="1">
      <c r="D122" s="235" t="str">
        <f>D87</f>
        <v>[TOC Capex Line 1]</v>
      </c>
      <c r="E122" s="251"/>
      <c r="F122" s="269" t="str">
        <f>F87</f>
        <v>£000</v>
      </c>
      <c r="G122" s="270">
        <f>SUM(G17,G52,G87)</f>
        <v>0</v>
      </c>
      <c r="H122" s="270">
        <f t="shared" ref="H122:Z122" si="8">SUM(H17,H52,H87)</f>
        <v>0</v>
      </c>
      <c r="I122" s="270">
        <f t="shared" si="8"/>
        <v>0</v>
      </c>
      <c r="J122" s="270">
        <f t="shared" si="8"/>
        <v>0</v>
      </c>
      <c r="K122" s="270">
        <f t="shared" si="8"/>
        <v>0</v>
      </c>
      <c r="L122" s="270">
        <f t="shared" si="8"/>
        <v>0</v>
      </c>
      <c r="M122" s="270">
        <f t="shared" si="8"/>
        <v>0</v>
      </c>
      <c r="N122" s="270">
        <f t="shared" si="8"/>
        <v>0</v>
      </c>
      <c r="O122" s="270">
        <f t="shared" si="8"/>
        <v>0</v>
      </c>
      <c r="P122" s="270">
        <f t="shared" si="8"/>
        <v>0</v>
      </c>
      <c r="Q122" s="270">
        <f t="shared" si="8"/>
        <v>0</v>
      </c>
      <c r="R122" s="270">
        <f t="shared" si="8"/>
        <v>0</v>
      </c>
      <c r="S122" s="270">
        <f t="shared" si="8"/>
        <v>0</v>
      </c>
      <c r="T122" s="270">
        <f t="shared" si="8"/>
        <v>0</v>
      </c>
      <c r="U122" s="270">
        <f t="shared" si="8"/>
        <v>0</v>
      </c>
      <c r="V122" s="270">
        <f t="shared" si="8"/>
        <v>0</v>
      </c>
      <c r="W122" s="270">
        <f t="shared" si="8"/>
        <v>0</v>
      </c>
      <c r="X122" s="270">
        <f t="shared" si="8"/>
        <v>0</v>
      </c>
      <c r="Y122" s="270">
        <f t="shared" si="8"/>
        <v>0</v>
      </c>
      <c r="Z122" s="271">
        <f t="shared" si="8"/>
        <v>0</v>
      </c>
      <c r="AA122" s="85"/>
      <c r="AB122" s="272">
        <f t="shared" ref="AB122:AB151" si="9">SUM(AB17,AB52,AB87)</f>
        <v>0</v>
      </c>
      <c r="AC122" s="85"/>
      <c r="AD122" s="272">
        <f t="shared" ref="AD122:AF137" si="10">SUM(AD17,AD52,AD87)</f>
        <v>0</v>
      </c>
      <c r="AE122" s="85"/>
      <c r="AF122" s="272">
        <f t="shared" si="10"/>
        <v>0</v>
      </c>
      <c r="AH122" s="273"/>
    </row>
    <row r="123" spans="2:34" outlineLevel="1">
      <c r="D123" s="83" t="str">
        <f t="shared" ref="D123:D151" si="11">D88</f>
        <v>[TOC Capex Line 2]</v>
      </c>
      <c r="E123" s="84"/>
      <c r="F123" s="150" t="str">
        <f t="shared" ref="F123:F151" si="12">F122</f>
        <v>£000</v>
      </c>
      <c r="G123" s="85">
        <f t="shared" ref="G123:Z135" si="13">SUM(G18,G53,G88)</f>
        <v>0</v>
      </c>
      <c r="H123" s="85">
        <f t="shared" si="13"/>
        <v>0</v>
      </c>
      <c r="I123" s="85">
        <f t="shared" si="13"/>
        <v>0</v>
      </c>
      <c r="J123" s="85">
        <f t="shared" si="13"/>
        <v>0</v>
      </c>
      <c r="K123" s="85">
        <f t="shared" si="13"/>
        <v>0</v>
      </c>
      <c r="L123" s="85">
        <f t="shared" si="13"/>
        <v>0</v>
      </c>
      <c r="M123" s="85">
        <f t="shared" si="13"/>
        <v>0</v>
      </c>
      <c r="N123" s="85">
        <f t="shared" si="13"/>
        <v>0</v>
      </c>
      <c r="O123" s="85">
        <f t="shared" si="13"/>
        <v>0</v>
      </c>
      <c r="P123" s="85">
        <f t="shared" si="13"/>
        <v>0</v>
      </c>
      <c r="Q123" s="85">
        <f t="shared" si="13"/>
        <v>0</v>
      </c>
      <c r="R123" s="85">
        <f t="shared" si="13"/>
        <v>0</v>
      </c>
      <c r="S123" s="85">
        <f t="shared" si="13"/>
        <v>0</v>
      </c>
      <c r="T123" s="85">
        <f t="shared" si="13"/>
        <v>0</v>
      </c>
      <c r="U123" s="85">
        <f t="shared" si="13"/>
        <v>0</v>
      </c>
      <c r="V123" s="85">
        <f t="shared" si="13"/>
        <v>0</v>
      </c>
      <c r="W123" s="85">
        <f t="shared" si="13"/>
        <v>0</v>
      </c>
      <c r="X123" s="85">
        <f t="shared" si="13"/>
        <v>0</v>
      </c>
      <c r="Y123" s="85">
        <f t="shared" si="13"/>
        <v>0</v>
      </c>
      <c r="Z123" s="274">
        <f t="shared" si="13"/>
        <v>0</v>
      </c>
      <c r="AA123" s="85"/>
      <c r="AB123" s="275">
        <f t="shared" si="9"/>
        <v>0</v>
      </c>
      <c r="AC123" s="85"/>
      <c r="AD123" s="275">
        <f t="shared" si="10"/>
        <v>0</v>
      </c>
      <c r="AE123" s="85"/>
      <c r="AF123" s="275">
        <f t="shared" si="10"/>
        <v>0</v>
      </c>
      <c r="AH123" s="276"/>
    </row>
    <row r="124" spans="2:34" outlineLevel="1">
      <c r="D124" s="83" t="str">
        <f t="shared" si="11"/>
        <v>[TOC Capex Line 3]</v>
      </c>
      <c r="E124" s="84"/>
      <c r="F124" s="150" t="str">
        <f t="shared" si="12"/>
        <v>£000</v>
      </c>
      <c r="G124" s="85">
        <f t="shared" si="13"/>
        <v>0</v>
      </c>
      <c r="H124" s="85">
        <f t="shared" si="13"/>
        <v>0</v>
      </c>
      <c r="I124" s="85">
        <f t="shared" si="13"/>
        <v>0</v>
      </c>
      <c r="J124" s="85">
        <f t="shared" si="13"/>
        <v>0</v>
      </c>
      <c r="K124" s="85">
        <f t="shared" si="13"/>
        <v>0</v>
      </c>
      <c r="L124" s="85">
        <f t="shared" si="13"/>
        <v>0</v>
      </c>
      <c r="M124" s="85">
        <f t="shared" si="13"/>
        <v>0</v>
      </c>
      <c r="N124" s="85">
        <f t="shared" si="13"/>
        <v>0</v>
      </c>
      <c r="O124" s="85">
        <f t="shared" si="13"/>
        <v>0</v>
      </c>
      <c r="P124" s="85">
        <f t="shared" si="13"/>
        <v>0</v>
      </c>
      <c r="Q124" s="85">
        <f t="shared" si="13"/>
        <v>0</v>
      </c>
      <c r="R124" s="85">
        <f t="shared" si="13"/>
        <v>0</v>
      </c>
      <c r="S124" s="85">
        <f t="shared" si="13"/>
        <v>0</v>
      </c>
      <c r="T124" s="85">
        <f t="shared" si="13"/>
        <v>0</v>
      </c>
      <c r="U124" s="85">
        <f t="shared" si="13"/>
        <v>0</v>
      </c>
      <c r="V124" s="85">
        <f t="shared" si="13"/>
        <v>0</v>
      </c>
      <c r="W124" s="85">
        <f t="shared" si="13"/>
        <v>0</v>
      </c>
      <c r="X124" s="85">
        <f t="shared" si="13"/>
        <v>0</v>
      </c>
      <c r="Y124" s="85">
        <f t="shared" si="13"/>
        <v>0</v>
      </c>
      <c r="Z124" s="274">
        <f t="shared" si="13"/>
        <v>0</v>
      </c>
      <c r="AA124" s="85"/>
      <c r="AB124" s="275">
        <f t="shared" si="9"/>
        <v>0</v>
      </c>
      <c r="AC124" s="85"/>
      <c r="AD124" s="275">
        <f t="shared" si="10"/>
        <v>0</v>
      </c>
      <c r="AE124" s="85"/>
      <c r="AF124" s="275">
        <f t="shared" si="10"/>
        <v>0</v>
      </c>
      <c r="AH124" s="276"/>
    </row>
    <row r="125" spans="2:34" outlineLevel="1">
      <c r="D125" s="83" t="str">
        <f t="shared" si="11"/>
        <v>[TOC Capex Line 4]</v>
      </c>
      <c r="E125" s="84"/>
      <c r="F125" s="150" t="str">
        <f t="shared" si="12"/>
        <v>£000</v>
      </c>
      <c r="G125" s="85">
        <f t="shared" si="13"/>
        <v>0</v>
      </c>
      <c r="H125" s="85">
        <f t="shared" si="13"/>
        <v>0</v>
      </c>
      <c r="I125" s="85">
        <f t="shared" si="13"/>
        <v>0</v>
      </c>
      <c r="J125" s="85">
        <f t="shared" si="13"/>
        <v>0</v>
      </c>
      <c r="K125" s="85">
        <f t="shared" si="13"/>
        <v>0</v>
      </c>
      <c r="L125" s="85">
        <f t="shared" si="13"/>
        <v>0</v>
      </c>
      <c r="M125" s="85">
        <f t="shared" si="13"/>
        <v>0</v>
      </c>
      <c r="N125" s="85">
        <f t="shared" si="13"/>
        <v>0</v>
      </c>
      <c r="O125" s="85">
        <f t="shared" si="13"/>
        <v>0</v>
      </c>
      <c r="P125" s="85">
        <f t="shared" si="13"/>
        <v>0</v>
      </c>
      <c r="Q125" s="85">
        <f t="shared" si="13"/>
        <v>0</v>
      </c>
      <c r="R125" s="85">
        <f t="shared" si="13"/>
        <v>0</v>
      </c>
      <c r="S125" s="85">
        <f t="shared" si="13"/>
        <v>0</v>
      </c>
      <c r="T125" s="85">
        <f t="shared" si="13"/>
        <v>0</v>
      </c>
      <c r="U125" s="85">
        <f t="shared" si="13"/>
        <v>0</v>
      </c>
      <c r="V125" s="85">
        <f t="shared" si="13"/>
        <v>0</v>
      </c>
      <c r="W125" s="85">
        <f t="shared" si="13"/>
        <v>0</v>
      </c>
      <c r="X125" s="85">
        <f t="shared" si="13"/>
        <v>0</v>
      </c>
      <c r="Y125" s="85">
        <f t="shared" si="13"/>
        <v>0</v>
      </c>
      <c r="Z125" s="274">
        <f t="shared" si="13"/>
        <v>0</v>
      </c>
      <c r="AA125" s="85"/>
      <c r="AB125" s="275">
        <f t="shared" si="9"/>
        <v>0</v>
      </c>
      <c r="AC125" s="85"/>
      <c r="AD125" s="275">
        <f t="shared" si="10"/>
        <v>0</v>
      </c>
      <c r="AE125" s="85"/>
      <c r="AF125" s="275">
        <f t="shared" si="10"/>
        <v>0</v>
      </c>
      <c r="AH125" s="276"/>
    </row>
    <row r="126" spans="2:34" outlineLevel="1">
      <c r="D126" s="83" t="str">
        <f t="shared" si="11"/>
        <v>[TOC Capex Line 5]</v>
      </c>
      <c r="E126" s="84"/>
      <c r="F126" s="150" t="str">
        <f t="shared" si="12"/>
        <v>£000</v>
      </c>
      <c r="G126" s="85">
        <f t="shared" si="13"/>
        <v>0</v>
      </c>
      <c r="H126" s="85">
        <f t="shared" si="13"/>
        <v>0</v>
      </c>
      <c r="I126" s="85">
        <f t="shared" si="13"/>
        <v>0</v>
      </c>
      <c r="J126" s="85">
        <f t="shared" si="13"/>
        <v>0</v>
      </c>
      <c r="K126" s="85">
        <f t="shared" si="13"/>
        <v>0</v>
      </c>
      <c r="L126" s="85">
        <f t="shared" si="13"/>
        <v>0</v>
      </c>
      <c r="M126" s="85">
        <f t="shared" si="13"/>
        <v>0</v>
      </c>
      <c r="N126" s="85">
        <f t="shared" si="13"/>
        <v>0</v>
      </c>
      <c r="O126" s="85">
        <f t="shared" si="13"/>
        <v>0</v>
      </c>
      <c r="P126" s="85">
        <f t="shared" si="13"/>
        <v>0</v>
      </c>
      <c r="Q126" s="85">
        <f t="shared" si="13"/>
        <v>0</v>
      </c>
      <c r="R126" s="85">
        <f t="shared" si="13"/>
        <v>0</v>
      </c>
      <c r="S126" s="85">
        <f t="shared" si="13"/>
        <v>0</v>
      </c>
      <c r="T126" s="85">
        <f t="shared" si="13"/>
        <v>0</v>
      </c>
      <c r="U126" s="85">
        <f t="shared" si="13"/>
        <v>0</v>
      </c>
      <c r="V126" s="85">
        <f t="shared" si="13"/>
        <v>0</v>
      </c>
      <c r="W126" s="85">
        <f t="shared" si="13"/>
        <v>0</v>
      </c>
      <c r="X126" s="85">
        <f t="shared" si="13"/>
        <v>0</v>
      </c>
      <c r="Y126" s="85">
        <f t="shared" si="13"/>
        <v>0</v>
      </c>
      <c r="Z126" s="274">
        <f t="shared" si="13"/>
        <v>0</v>
      </c>
      <c r="AA126" s="85"/>
      <c r="AB126" s="275">
        <f t="shared" si="9"/>
        <v>0</v>
      </c>
      <c r="AC126" s="85"/>
      <c r="AD126" s="275">
        <f t="shared" si="10"/>
        <v>0</v>
      </c>
      <c r="AE126" s="85"/>
      <c r="AF126" s="275">
        <f t="shared" si="10"/>
        <v>0</v>
      </c>
      <c r="AH126" s="276"/>
    </row>
    <row r="127" spans="2:34" outlineLevel="1">
      <c r="D127" s="83" t="str">
        <f t="shared" si="11"/>
        <v>[TOC Capex Line 6]</v>
      </c>
      <c r="E127" s="84"/>
      <c r="F127" s="150" t="str">
        <f t="shared" si="12"/>
        <v>£000</v>
      </c>
      <c r="G127" s="85">
        <f t="shared" si="13"/>
        <v>0</v>
      </c>
      <c r="H127" s="85">
        <f t="shared" si="13"/>
        <v>0</v>
      </c>
      <c r="I127" s="85">
        <f t="shared" si="13"/>
        <v>0</v>
      </c>
      <c r="J127" s="85">
        <f t="shared" si="13"/>
        <v>0</v>
      </c>
      <c r="K127" s="85">
        <f t="shared" si="13"/>
        <v>0</v>
      </c>
      <c r="L127" s="85">
        <f t="shared" si="13"/>
        <v>0</v>
      </c>
      <c r="M127" s="85">
        <f t="shared" si="13"/>
        <v>0</v>
      </c>
      <c r="N127" s="85">
        <f t="shared" si="13"/>
        <v>0</v>
      </c>
      <c r="O127" s="85">
        <f t="shared" si="13"/>
        <v>0</v>
      </c>
      <c r="P127" s="85">
        <f t="shared" si="13"/>
        <v>0</v>
      </c>
      <c r="Q127" s="85">
        <f t="shared" si="13"/>
        <v>0</v>
      </c>
      <c r="R127" s="85">
        <f t="shared" si="13"/>
        <v>0</v>
      </c>
      <c r="S127" s="85">
        <f t="shared" si="13"/>
        <v>0</v>
      </c>
      <c r="T127" s="85">
        <f t="shared" si="13"/>
        <v>0</v>
      </c>
      <c r="U127" s="85">
        <f t="shared" si="13"/>
        <v>0</v>
      </c>
      <c r="V127" s="85">
        <f t="shared" si="13"/>
        <v>0</v>
      </c>
      <c r="W127" s="85">
        <f t="shared" si="13"/>
        <v>0</v>
      </c>
      <c r="X127" s="85">
        <f t="shared" si="13"/>
        <v>0</v>
      </c>
      <c r="Y127" s="85">
        <f t="shared" si="13"/>
        <v>0</v>
      </c>
      <c r="Z127" s="274">
        <f t="shared" si="13"/>
        <v>0</v>
      </c>
      <c r="AA127" s="85"/>
      <c r="AB127" s="275">
        <f t="shared" si="9"/>
        <v>0</v>
      </c>
      <c r="AC127" s="85"/>
      <c r="AD127" s="275">
        <f t="shared" si="10"/>
        <v>0</v>
      </c>
      <c r="AE127" s="85"/>
      <c r="AF127" s="275">
        <f t="shared" si="10"/>
        <v>0</v>
      </c>
      <c r="AH127" s="276"/>
    </row>
    <row r="128" spans="2:34" outlineLevel="1">
      <c r="D128" s="83" t="str">
        <f t="shared" si="11"/>
        <v>[TOC Capex Line 7]</v>
      </c>
      <c r="E128" s="84"/>
      <c r="F128" s="150" t="str">
        <f t="shared" si="12"/>
        <v>£000</v>
      </c>
      <c r="G128" s="85">
        <f t="shared" si="13"/>
        <v>0</v>
      </c>
      <c r="H128" s="85">
        <f t="shared" si="13"/>
        <v>0</v>
      </c>
      <c r="I128" s="85">
        <f t="shared" si="13"/>
        <v>0</v>
      </c>
      <c r="J128" s="85">
        <f t="shared" si="13"/>
        <v>0</v>
      </c>
      <c r="K128" s="85">
        <f t="shared" si="13"/>
        <v>0</v>
      </c>
      <c r="L128" s="85">
        <f t="shared" si="13"/>
        <v>0</v>
      </c>
      <c r="M128" s="85">
        <f t="shared" si="13"/>
        <v>0</v>
      </c>
      <c r="N128" s="85">
        <f t="shared" si="13"/>
        <v>0</v>
      </c>
      <c r="O128" s="85">
        <f t="shared" si="13"/>
        <v>0</v>
      </c>
      <c r="P128" s="85">
        <f t="shared" si="13"/>
        <v>0</v>
      </c>
      <c r="Q128" s="85">
        <f t="shared" si="13"/>
        <v>0</v>
      </c>
      <c r="R128" s="85">
        <f t="shared" si="13"/>
        <v>0</v>
      </c>
      <c r="S128" s="85">
        <f t="shared" si="13"/>
        <v>0</v>
      </c>
      <c r="T128" s="85">
        <f t="shared" si="13"/>
        <v>0</v>
      </c>
      <c r="U128" s="85">
        <f t="shared" si="13"/>
        <v>0</v>
      </c>
      <c r="V128" s="85">
        <f t="shared" si="13"/>
        <v>0</v>
      </c>
      <c r="W128" s="85">
        <f t="shared" si="13"/>
        <v>0</v>
      </c>
      <c r="X128" s="85">
        <f t="shared" si="13"/>
        <v>0</v>
      </c>
      <c r="Y128" s="85">
        <f t="shared" si="13"/>
        <v>0</v>
      </c>
      <c r="Z128" s="274">
        <f t="shared" si="13"/>
        <v>0</v>
      </c>
      <c r="AA128" s="85"/>
      <c r="AB128" s="275">
        <f t="shared" si="9"/>
        <v>0</v>
      </c>
      <c r="AC128" s="85"/>
      <c r="AD128" s="275">
        <f t="shared" si="10"/>
        <v>0</v>
      </c>
      <c r="AE128" s="85"/>
      <c r="AF128" s="275">
        <f t="shared" si="10"/>
        <v>0</v>
      </c>
      <c r="AH128" s="276"/>
    </row>
    <row r="129" spans="4:34" outlineLevel="1">
      <c r="D129" s="83" t="str">
        <f t="shared" si="11"/>
        <v>[TOC Capex Line 8]</v>
      </c>
      <c r="E129" s="84"/>
      <c r="F129" s="150" t="str">
        <f t="shared" si="12"/>
        <v>£000</v>
      </c>
      <c r="G129" s="85">
        <f t="shared" si="13"/>
        <v>0</v>
      </c>
      <c r="H129" s="85">
        <f t="shared" si="13"/>
        <v>0</v>
      </c>
      <c r="I129" s="85">
        <f t="shared" si="13"/>
        <v>0</v>
      </c>
      <c r="J129" s="85">
        <f t="shared" si="13"/>
        <v>0</v>
      </c>
      <c r="K129" s="85">
        <f t="shared" si="13"/>
        <v>0</v>
      </c>
      <c r="L129" s="85">
        <f t="shared" si="13"/>
        <v>0</v>
      </c>
      <c r="M129" s="85">
        <f t="shared" si="13"/>
        <v>0</v>
      </c>
      <c r="N129" s="85">
        <f t="shared" si="13"/>
        <v>0</v>
      </c>
      <c r="O129" s="85">
        <f t="shared" si="13"/>
        <v>0</v>
      </c>
      <c r="P129" s="85">
        <f t="shared" si="13"/>
        <v>0</v>
      </c>
      <c r="Q129" s="85">
        <f t="shared" si="13"/>
        <v>0</v>
      </c>
      <c r="R129" s="85">
        <f t="shared" si="13"/>
        <v>0</v>
      </c>
      <c r="S129" s="85">
        <f t="shared" si="13"/>
        <v>0</v>
      </c>
      <c r="T129" s="85">
        <f t="shared" si="13"/>
        <v>0</v>
      </c>
      <c r="U129" s="85">
        <f t="shared" si="13"/>
        <v>0</v>
      </c>
      <c r="V129" s="85">
        <f t="shared" si="13"/>
        <v>0</v>
      </c>
      <c r="W129" s="85">
        <f t="shared" si="13"/>
        <v>0</v>
      </c>
      <c r="X129" s="85">
        <f t="shared" si="13"/>
        <v>0</v>
      </c>
      <c r="Y129" s="85">
        <f t="shared" si="13"/>
        <v>0</v>
      </c>
      <c r="Z129" s="274">
        <f t="shared" si="13"/>
        <v>0</v>
      </c>
      <c r="AA129" s="85"/>
      <c r="AB129" s="275">
        <f t="shared" si="9"/>
        <v>0</v>
      </c>
      <c r="AC129" s="85"/>
      <c r="AD129" s="275">
        <f t="shared" si="10"/>
        <v>0</v>
      </c>
      <c r="AE129" s="85"/>
      <c r="AF129" s="275">
        <f t="shared" si="10"/>
        <v>0</v>
      </c>
      <c r="AH129" s="276"/>
    </row>
    <row r="130" spans="4:34" outlineLevel="1">
      <c r="D130" s="83" t="str">
        <f t="shared" si="11"/>
        <v>[TOC Capex Line 9]</v>
      </c>
      <c r="E130" s="84"/>
      <c r="F130" s="150" t="str">
        <f t="shared" si="12"/>
        <v>£000</v>
      </c>
      <c r="G130" s="85">
        <f t="shared" si="13"/>
        <v>0</v>
      </c>
      <c r="H130" s="85">
        <f t="shared" si="13"/>
        <v>0</v>
      </c>
      <c r="I130" s="85">
        <f t="shared" si="13"/>
        <v>0</v>
      </c>
      <c r="J130" s="85">
        <f t="shared" si="13"/>
        <v>0</v>
      </c>
      <c r="K130" s="85">
        <f t="shared" si="13"/>
        <v>0</v>
      </c>
      <c r="L130" s="85">
        <f t="shared" si="13"/>
        <v>0</v>
      </c>
      <c r="M130" s="85">
        <f t="shared" si="13"/>
        <v>0</v>
      </c>
      <c r="N130" s="85">
        <f t="shared" si="13"/>
        <v>0</v>
      </c>
      <c r="O130" s="85">
        <f t="shared" si="13"/>
        <v>0</v>
      </c>
      <c r="P130" s="85">
        <f t="shared" si="13"/>
        <v>0</v>
      </c>
      <c r="Q130" s="85">
        <f t="shared" si="13"/>
        <v>0</v>
      </c>
      <c r="R130" s="85">
        <f t="shared" si="13"/>
        <v>0</v>
      </c>
      <c r="S130" s="85">
        <f t="shared" si="13"/>
        <v>0</v>
      </c>
      <c r="T130" s="85">
        <f t="shared" si="13"/>
        <v>0</v>
      </c>
      <c r="U130" s="85">
        <f t="shared" si="13"/>
        <v>0</v>
      </c>
      <c r="V130" s="85">
        <f t="shared" si="13"/>
        <v>0</v>
      </c>
      <c r="W130" s="85">
        <f t="shared" si="13"/>
        <v>0</v>
      </c>
      <c r="X130" s="85">
        <f t="shared" si="13"/>
        <v>0</v>
      </c>
      <c r="Y130" s="85">
        <f t="shared" si="13"/>
        <v>0</v>
      </c>
      <c r="Z130" s="274">
        <f t="shared" si="13"/>
        <v>0</v>
      </c>
      <c r="AA130" s="85"/>
      <c r="AB130" s="275">
        <f t="shared" si="9"/>
        <v>0</v>
      </c>
      <c r="AC130" s="85"/>
      <c r="AD130" s="275">
        <f t="shared" si="10"/>
        <v>0</v>
      </c>
      <c r="AE130" s="85"/>
      <c r="AF130" s="275">
        <f t="shared" si="10"/>
        <v>0</v>
      </c>
      <c r="AH130" s="276"/>
    </row>
    <row r="131" spans="4:34" outlineLevel="1">
      <c r="D131" s="83" t="str">
        <f t="shared" si="11"/>
        <v>[TOC Capex Line 10]</v>
      </c>
      <c r="E131" s="84"/>
      <c r="F131" s="150" t="str">
        <f t="shared" si="12"/>
        <v>£000</v>
      </c>
      <c r="G131" s="85">
        <f t="shared" si="13"/>
        <v>0</v>
      </c>
      <c r="H131" s="85">
        <f t="shared" si="13"/>
        <v>0</v>
      </c>
      <c r="I131" s="85">
        <f t="shared" si="13"/>
        <v>0</v>
      </c>
      <c r="J131" s="85">
        <f t="shared" si="13"/>
        <v>0</v>
      </c>
      <c r="K131" s="85">
        <f t="shared" si="13"/>
        <v>0</v>
      </c>
      <c r="L131" s="85">
        <f t="shared" si="13"/>
        <v>0</v>
      </c>
      <c r="M131" s="85">
        <f t="shared" si="13"/>
        <v>0</v>
      </c>
      <c r="N131" s="85">
        <f t="shared" si="13"/>
        <v>0</v>
      </c>
      <c r="O131" s="85">
        <f t="shared" si="13"/>
        <v>0</v>
      </c>
      <c r="P131" s="85">
        <f t="shared" si="13"/>
        <v>0</v>
      </c>
      <c r="Q131" s="85">
        <f t="shared" si="13"/>
        <v>0</v>
      </c>
      <c r="R131" s="85">
        <f t="shared" si="13"/>
        <v>0</v>
      </c>
      <c r="S131" s="85">
        <f t="shared" si="13"/>
        <v>0</v>
      </c>
      <c r="T131" s="85">
        <f t="shared" si="13"/>
        <v>0</v>
      </c>
      <c r="U131" s="85">
        <f t="shared" si="13"/>
        <v>0</v>
      </c>
      <c r="V131" s="85">
        <f t="shared" si="13"/>
        <v>0</v>
      </c>
      <c r="W131" s="85">
        <f t="shared" si="13"/>
        <v>0</v>
      </c>
      <c r="X131" s="85">
        <f t="shared" si="13"/>
        <v>0</v>
      </c>
      <c r="Y131" s="85">
        <f t="shared" si="13"/>
        <v>0</v>
      </c>
      <c r="Z131" s="274">
        <f t="shared" si="13"/>
        <v>0</v>
      </c>
      <c r="AA131" s="85"/>
      <c r="AB131" s="275">
        <f t="shared" si="9"/>
        <v>0</v>
      </c>
      <c r="AC131" s="85"/>
      <c r="AD131" s="275">
        <f t="shared" si="10"/>
        <v>0</v>
      </c>
      <c r="AE131" s="85"/>
      <c r="AF131" s="275">
        <f t="shared" si="10"/>
        <v>0</v>
      </c>
      <c r="AH131" s="276"/>
    </row>
    <row r="132" spans="4:34" outlineLevel="1">
      <c r="D132" s="83" t="str">
        <f t="shared" si="11"/>
        <v>[TOC Capex Line 11]</v>
      </c>
      <c r="E132" s="84"/>
      <c r="F132" s="150" t="str">
        <f t="shared" si="12"/>
        <v>£000</v>
      </c>
      <c r="G132" s="85">
        <f t="shared" si="13"/>
        <v>0</v>
      </c>
      <c r="H132" s="85">
        <f t="shared" si="13"/>
        <v>0</v>
      </c>
      <c r="I132" s="85">
        <f t="shared" si="13"/>
        <v>0</v>
      </c>
      <c r="J132" s="85">
        <f t="shared" si="13"/>
        <v>0</v>
      </c>
      <c r="K132" s="85">
        <f t="shared" si="13"/>
        <v>0</v>
      </c>
      <c r="L132" s="85">
        <f t="shared" si="13"/>
        <v>0</v>
      </c>
      <c r="M132" s="85">
        <f t="shared" si="13"/>
        <v>0</v>
      </c>
      <c r="N132" s="85">
        <f t="shared" si="13"/>
        <v>0</v>
      </c>
      <c r="O132" s="85">
        <f t="shared" si="13"/>
        <v>0</v>
      </c>
      <c r="P132" s="85">
        <f t="shared" si="13"/>
        <v>0</v>
      </c>
      <c r="Q132" s="85">
        <f t="shared" si="13"/>
        <v>0</v>
      </c>
      <c r="R132" s="85">
        <f t="shared" si="13"/>
        <v>0</v>
      </c>
      <c r="S132" s="85">
        <f t="shared" si="13"/>
        <v>0</v>
      </c>
      <c r="T132" s="85">
        <f t="shared" si="13"/>
        <v>0</v>
      </c>
      <c r="U132" s="85">
        <f t="shared" si="13"/>
        <v>0</v>
      </c>
      <c r="V132" s="85">
        <f t="shared" si="13"/>
        <v>0</v>
      </c>
      <c r="W132" s="85">
        <f t="shared" si="13"/>
        <v>0</v>
      </c>
      <c r="X132" s="85">
        <f t="shared" si="13"/>
        <v>0</v>
      </c>
      <c r="Y132" s="85">
        <f t="shared" si="13"/>
        <v>0</v>
      </c>
      <c r="Z132" s="274">
        <f t="shared" si="13"/>
        <v>0</v>
      </c>
      <c r="AA132" s="85"/>
      <c r="AB132" s="275">
        <f t="shared" si="9"/>
        <v>0</v>
      </c>
      <c r="AC132" s="85"/>
      <c r="AD132" s="275">
        <f t="shared" si="10"/>
        <v>0</v>
      </c>
      <c r="AE132" s="85"/>
      <c r="AF132" s="275">
        <f t="shared" si="10"/>
        <v>0</v>
      </c>
      <c r="AH132" s="276"/>
    </row>
    <row r="133" spans="4:34" outlineLevel="1">
      <c r="D133" s="83" t="str">
        <f t="shared" si="11"/>
        <v>[TOC Capex Line 12]</v>
      </c>
      <c r="E133" s="84"/>
      <c r="F133" s="150" t="str">
        <f t="shared" si="12"/>
        <v>£000</v>
      </c>
      <c r="G133" s="85">
        <f t="shared" si="13"/>
        <v>0</v>
      </c>
      <c r="H133" s="85">
        <f t="shared" si="13"/>
        <v>0</v>
      </c>
      <c r="I133" s="85">
        <f t="shared" si="13"/>
        <v>0</v>
      </c>
      <c r="J133" s="85">
        <f t="shared" si="13"/>
        <v>0</v>
      </c>
      <c r="K133" s="85">
        <f t="shared" si="13"/>
        <v>0</v>
      </c>
      <c r="L133" s="85">
        <f t="shared" si="13"/>
        <v>0</v>
      </c>
      <c r="M133" s="85">
        <f t="shared" si="13"/>
        <v>0</v>
      </c>
      <c r="N133" s="85">
        <f t="shared" si="13"/>
        <v>0</v>
      </c>
      <c r="O133" s="85">
        <f t="shared" si="13"/>
        <v>0</v>
      </c>
      <c r="P133" s="85">
        <f t="shared" si="13"/>
        <v>0</v>
      </c>
      <c r="Q133" s="85">
        <f t="shared" si="13"/>
        <v>0</v>
      </c>
      <c r="R133" s="85">
        <f t="shared" si="13"/>
        <v>0</v>
      </c>
      <c r="S133" s="85">
        <f t="shared" si="13"/>
        <v>0</v>
      </c>
      <c r="T133" s="85">
        <f t="shared" si="13"/>
        <v>0</v>
      </c>
      <c r="U133" s="85">
        <f t="shared" si="13"/>
        <v>0</v>
      </c>
      <c r="V133" s="85">
        <f t="shared" si="13"/>
        <v>0</v>
      </c>
      <c r="W133" s="85">
        <f t="shared" si="13"/>
        <v>0</v>
      </c>
      <c r="X133" s="85">
        <f t="shared" si="13"/>
        <v>0</v>
      </c>
      <c r="Y133" s="85">
        <f t="shared" si="13"/>
        <v>0</v>
      </c>
      <c r="Z133" s="274">
        <f t="shared" si="13"/>
        <v>0</v>
      </c>
      <c r="AA133" s="85"/>
      <c r="AB133" s="275">
        <f t="shared" si="9"/>
        <v>0</v>
      </c>
      <c r="AC133" s="85"/>
      <c r="AD133" s="275">
        <f t="shared" si="10"/>
        <v>0</v>
      </c>
      <c r="AE133" s="85"/>
      <c r="AF133" s="275">
        <f t="shared" si="10"/>
        <v>0</v>
      </c>
      <c r="AH133" s="276"/>
    </row>
    <row r="134" spans="4:34" outlineLevel="1">
      <c r="D134" s="83" t="str">
        <f t="shared" si="11"/>
        <v>[TOC Capex Line 13]</v>
      </c>
      <c r="E134" s="84"/>
      <c r="F134" s="150" t="str">
        <f t="shared" si="12"/>
        <v>£000</v>
      </c>
      <c r="G134" s="85">
        <f t="shared" si="13"/>
        <v>0</v>
      </c>
      <c r="H134" s="85">
        <f t="shared" si="13"/>
        <v>0</v>
      </c>
      <c r="I134" s="85">
        <f t="shared" si="13"/>
        <v>0</v>
      </c>
      <c r="J134" s="85">
        <f t="shared" si="13"/>
        <v>0</v>
      </c>
      <c r="K134" s="85">
        <f t="shared" si="13"/>
        <v>0</v>
      </c>
      <c r="L134" s="85">
        <f t="shared" si="13"/>
        <v>0</v>
      </c>
      <c r="M134" s="85">
        <f t="shared" si="13"/>
        <v>0</v>
      </c>
      <c r="N134" s="85">
        <f t="shared" si="13"/>
        <v>0</v>
      </c>
      <c r="O134" s="85">
        <f t="shared" si="13"/>
        <v>0</v>
      </c>
      <c r="P134" s="85">
        <f t="shared" si="13"/>
        <v>0</v>
      </c>
      <c r="Q134" s="85">
        <f t="shared" si="13"/>
        <v>0</v>
      </c>
      <c r="R134" s="85">
        <f t="shared" si="13"/>
        <v>0</v>
      </c>
      <c r="S134" s="85">
        <f t="shared" si="13"/>
        <v>0</v>
      </c>
      <c r="T134" s="85">
        <f t="shared" si="13"/>
        <v>0</v>
      </c>
      <c r="U134" s="85">
        <f t="shared" si="13"/>
        <v>0</v>
      </c>
      <c r="V134" s="85">
        <f t="shared" si="13"/>
        <v>0</v>
      </c>
      <c r="W134" s="85">
        <f t="shared" si="13"/>
        <v>0</v>
      </c>
      <c r="X134" s="85">
        <f t="shared" si="13"/>
        <v>0</v>
      </c>
      <c r="Y134" s="85">
        <f t="shared" si="13"/>
        <v>0</v>
      </c>
      <c r="Z134" s="274">
        <f t="shared" si="13"/>
        <v>0</v>
      </c>
      <c r="AA134" s="85"/>
      <c r="AB134" s="275">
        <f t="shared" si="9"/>
        <v>0</v>
      </c>
      <c r="AC134" s="85"/>
      <c r="AD134" s="275">
        <f t="shared" si="10"/>
        <v>0</v>
      </c>
      <c r="AE134" s="85"/>
      <c r="AF134" s="275">
        <f t="shared" si="10"/>
        <v>0</v>
      </c>
      <c r="AH134" s="276"/>
    </row>
    <row r="135" spans="4:34" outlineLevel="1">
      <c r="D135" s="83" t="str">
        <f t="shared" si="11"/>
        <v>[TOC Capex Line 14]</v>
      </c>
      <c r="E135" s="84"/>
      <c r="F135" s="150" t="str">
        <f t="shared" si="12"/>
        <v>£000</v>
      </c>
      <c r="G135" s="85">
        <f t="shared" si="13"/>
        <v>0</v>
      </c>
      <c r="H135" s="85">
        <f t="shared" si="13"/>
        <v>0</v>
      </c>
      <c r="I135" s="85">
        <f t="shared" si="13"/>
        <v>0</v>
      </c>
      <c r="J135" s="85">
        <f t="shared" si="13"/>
        <v>0</v>
      </c>
      <c r="K135" s="85">
        <f t="shared" si="13"/>
        <v>0</v>
      </c>
      <c r="L135" s="85">
        <f t="shared" si="13"/>
        <v>0</v>
      </c>
      <c r="M135" s="85">
        <f t="shared" si="13"/>
        <v>0</v>
      </c>
      <c r="N135" s="85">
        <f t="shared" si="13"/>
        <v>0</v>
      </c>
      <c r="O135" s="85">
        <f t="shared" si="13"/>
        <v>0</v>
      </c>
      <c r="P135" s="85">
        <f t="shared" si="13"/>
        <v>0</v>
      </c>
      <c r="Q135" s="85">
        <f t="shared" si="13"/>
        <v>0</v>
      </c>
      <c r="R135" s="85">
        <f t="shared" si="13"/>
        <v>0</v>
      </c>
      <c r="S135" s="85">
        <f t="shared" si="13"/>
        <v>0</v>
      </c>
      <c r="T135" s="85">
        <f t="shared" si="13"/>
        <v>0</v>
      </c>
      <c r="U135" s="85">
        <f t="shared" si="13"/>
        <v>0</v>
      </c>
      <c r="V135" s="85">
        <f t="shared" ref="G135:Z148" si="14">SUM(V30,V65,V100)</f>
        <v>0</v>
      </c>
      <c r="W135" s="85">
        <f t="shared" si="14"/>
        <v>0</v>
      </c>
      <c r="X135" s="85">
        <f t="shared" si="14"/>
        <v>0</v>
      </c>
      <c r="Y135" s="85">
        <f t="shared" si="14"/>
        <v>0</v>
      </c>
      <c r="Z135" s="274">
        <f t="shared" si="14"/>
        <v>0</v>
      </c>
      <c r="AA135" s="85"/>
      <c r="AB135" s="275">
        <f t="shared" si="9"/>
        <v>0</v>
      </c>
      <c r="AC135" s="85"/>
      <c r="AD135" s="275">
        <f t="shared" si="10"/>
        <v>0</v>
      </c>
      <c r="AE135" s="85"/>
      <c r="AF135" s="275">
        <f t="shared" si="10"/>
        <v>0</v>
      </c>
      <c r="AH135" s="276"/>
    </row>
    <row r="136" spans="4:34" outlineLevel="1">
      <c r="D136" s="83" t="str">
        <f t="shared" si="11"/>
        <v>[TOC Capex Line 15]</v>
      </c>
      <c r="E136" s="84"/>
      <c r="F136" s="150" t="str">
        <f t="shared" si="12"/>
        <v>£000</v>
      </c>
      <c r="G136" s="85">
        <f t="shared" si="14"/>
        <v>0</v>
      </c>
      <c r="H136" s="85">
        <f t="shared" si="14"/>
        <v>0</v>
      </c>
      <c r="I136" s="85">
        <f t="shared" si="14"/>
        <v>0</v>
      </c>
      <c r="J136" s="85">
        <f t="shared" si="14"/>
        <v>0</v>
      </c>
      <c r="K136" s="85">
        <f t="shared" si="14"/>
        <v>0</v>
      </c>
      <c r="L136" s="85">
        <f t="shared" si="14"/>
        <v>0</v>
      </c>
      <c r="M136" s="85">
        <f t="shared" si="14"/>
        <v>0</v>
      </c>
      <c r="N136" s="85">
        <f t="shared" si="14"/>
        <v>0</v>
      </c>
      <c r="O136" s="85">
        <f t="shared" si="14"/>
        <v>0</v>
      </c>
      <c r="P136" s="85">
        <f t="shared" si="14"/>
        <v>0</v>
      </c>
      <c r="Q136" s="85">
        <f t="shared" si="14"/>
        <v>0</v>
      </c>
      <c r="R136" s="85">
        <f t="shared" si="14"/>
        <v>0</v>
      </c>
      <c r="S136" s="85">
        <f t="shared" si="14"/>
        <v>0</v>
      </c>
      <c r="T136" s="85">
        <f t="shared" si="14"/>
        <v>0</v>
      </c>
      <c r="U136" s="85">
        <f t="shared" si="14"/>
        <v>0</v>
      </c>
      <c r="V136" s="85">
        <f t="shared" si="14"/>
        <v>0</v>
      </c>
      <c r="W136" s="85">
        <f t="shared" si="14"/>
        <v>0</v>
      </c>
      <c r="X136" s="85">
        <f t="shared" si="14"/>
        <v>0</v>
      </c>
      <c r="Y136" s="85">
        <f t="shared" si="14"/>
        <v>0</v>
      </c>
      <c r="Z136" s="274">
        <f t="shared" si="14"/>
        <v>0</v>
      </c>
      <c r="AA136" s="85"/>
      <c r="AB136" s="275">
        <f t="shared" si="9"/>
        <v>0</v>
      </c>
      <c r="AC136" s="85"/>
      <c r="AD136" s="275">
        <f t="shared" si="10"/>
        <v>0</v>
      </c>
      <c r="AE136" s="85"/>
      <c r="AF136" s="275">
        <f t="shared" si="10"/>
        <v>0</v>
      </c>
      <c r="AH136" s="276"/>
    </row>
    <row r="137" spans="4:34" outlineLevel="1">
      <c r="D137" s="83" t="str">
        <f t="shared" si="11"/>
        <v>[TOC Capex Line 16]</v>
      </c>
      <c r="E137" s="84"/>
      <c r="F137" s="150" t="str">
        <f t="shared" si="12"/>
        <v>£000</v>
      </c>
      <c r="G137" s="85">
        <f t="shared" si="14"/>
        <v>0</v>
      </c>
      <c r="H137" s="85">
        <f t="shared" si="14"/>
        <v>0</v>
      </c>
      <c r="I137" s="85">
        <f t="shared" si="14"/>
        <v>0</v>
      </c>
      <c r="J137" s="85">
        <f t="shared" si="14"/>
        <v>0</v>
      </c>
      <c r="K137" s="85">
        <f t="shared" si="14"/>
        <v>0</v>
      </c>
      <c r="L137" s="85">
        <f t="shared" si="14"/>
        <v>0</v>
      </c>
      <c r="M137" s="85">
        <f t="shared" si="14"/>
        <v>0</v>
      </c>
      <c r="N137" s="85">
        <f t="shared" si="14"/>
        <v>0</v>
      </c>
      <c r="O137" s="85">
        <f t="shared" si="14"/>
        <v>0</v>
      </c>
      <c r="P137" s="85">
        <f t="shared" si="14"/>
        <v>0</v>
      </c>
      <c r="Q137" s="85">
        <f t="shared" si="14"/>
        <v>0</v>
      </c>
      <c r="R137" s="85">
        <f t="shared" si="14"/>
        <v>0</v>
      </c>
      <c r="S137" s="85">
        <f t="shared" si="14"/>
        <v>0</v>
      </c>
      <c r="T137" s="85">
        <f t="shared" si="14"/>
        <v>0</v>
      </c>
      <c r="U137" s="85">
        <f t="shared" si="14"/>
        <v>0</v>
      </c>
      <c r="V137" s="85">
        <f t="shared" si="14"/>
        <v>0</v>
      </c>
      <c r="W137" s="85">
        <f t="shared" si="14"/>
        <v>0</v>
      </c>
      <c r="X137" s="85">
        <f t="shared" si="14"/>
        <v>0</v>
      </c>
      <c r="Y137" s="85">
        <f t="shared" si="14"/>
        <v>0</v>
      </c>
      <c r="Z137" s="274">
        <f t="shared" si="14"/>
        <v>0</v>
      </c>
      <c r="AA137" s="85"/>
      <c r="AB137" s="275">
        <f t="shared" si="9"/>
        <v>0</v>
      </c>
      <c r="AC137" s="85"/>
      <c r="AD137" s="275">
        <f t="shared" si="10"/>
        <v>0</v>
      </c>
      <c r="AE137" s="85"/>
      <c r="AF137" s="275">
        <f t="shared" si="10"/>
        <v>0</v>
      </c>
      <c r="AH137" s="276"/>
    </row>
    <row r="138" spans="4:34" outlineLevel="1">
      <c r="D138" s="83" t="str">
        <f t="shared" si="11"/>
        <v>[TOC Capex Line 17]</v>
      </c>
      <c r="E138" s="84"/>
      <c r="F138" s="150" t="str">
        <f t="shared" si="12"/>
        <v>£000</v>
      </c>
      <c r="G138" s="85">
        <f t="shared" si="14"/>
        <v>0</v>
      </c>
      <c r="H138" s="85">
        <f t="shared" si="14"/>
        <v>0</v>
      </c>
      <c r="I138" s="85">
        <f t="shared" si="14"/>
        <v>0</v>
      </c>
      <c r="J138" s="85">
        <f t="shared" si="14"/>
        <v>0</v>
      </c>
      <c r="K138" s="85">
        <f t="shared" si="14"/>
        <v>0</v>
      </c>
      <c r="L138" s="85">
        <f t="shared" si="14"/>
        <v>0</v>
      </c>
      <c r="M138" s="85">
        <f t="shared" si="14"/>
        <v>0</v>
      </c>
      <c r="N138" s="85">
        <f t="shared" si="14"/>
        <v>0</v>
      </c>
      <c r="O138" s="85">
        <f t="shared" si="14"/>
        <v>0</v>
      </c>
      <c r="P138" s="85">
        <f t="shared" si="14"/>
        <v>0</v>
      </c>
      <c r="Q138" s="85">
        <f t="shared" si="14"/>
        <v>0</v>
      </c>
      <c r="R138" s="85">
        <f t="shared" si="14"/>
        <v>0</v>
      </c>
      <c r="S138" s="85">
        <f t="shared" si="14"/>
        <v>0</v>
      </c>
      <c r="T138" s="85">
        <f t="shared" si="14"/>
        <v>0</v>
      </c>
      <c r="U138" s="85">
        <f t="shared" si="14"/>
        <v>0</v>
      </c>
      <c r="V138" s="85">
        <f t="shared" si="14"/>
        <v>0</v>
      </c>
      <c r="W138" s="85">
        <f t="shared" si="14"/>
        <v>0</v>
      </c>
      <c r="X138" s="85">
        <f t="shared" si="14"/>
        <v>0</v>
      </c>
      <c r="Y138" s="85">
        <f t="shared" si="14"/>
        <v>0</v>
      </c>
      <c r="Z138" s="274">
        <f t="shared" si="14"/>
        <v>0</v>
      </c>
      <c r="AA138" s="85"/>
      <c r="AB138" s="275">
        <f t="shared" si="9"/>
        <v>0</v>
      </c>
      <c r="AC138" s="85"/>
      <c r="AD138" s="275">
        <f t="shared" ref="AD138:AF151" si="15">SUM(AD33,AD68,AD103)</f>
        <v>0</v>
      </c>
      <c r="AE138" s="85"/>
      <c r="AF138" s="275">
        <f t="shared" si="15"/>
        <v>0</v>
      </c>
      <c r="AH138" s="276"/>
    </row>
    <row r="139" spans="4:34" outlineLevel="1">
      <c r="D139" s="83" t="str">
        <f t="shared" si="11"/>
        <v>[TOC Capex Line 18]</v>
      </c>
      <c r="E139" s="84"/>
      <c r="F139" s="150" t="str">
        <f t="shared" si="12"/>
        <v>£000</v>
      </c>
      <c r="G139" s="85">
        <f t="shared" si="14"/>
        <v>0</v>
      </c>
      <c r="H139" s="85">
        <f t="shared" si="14"/>
        <v>0</v>
      </c>
      <c r="I139" s="85">
        <f t="shared" si="14"/>
        <v>0</v>
      </c>
      <c r="J139" s="85">
        <f t="shared" si="14"/>
        <v>0</v>
      </c>
      <c r="K139" s="85">
        <f t="shared" si="14"/>
        <v>0</v>
      </c>
      <c r="L139" s="85">
        <f t="shared" si="14"/>
        <v>0</v>
      </c>
      <c r="M139" s="85">
        <f t="shared" si="14"/>
        <v>0</v>
      </c>
      <c r="N139" s="85">
        <f t="shared" si="14"/>
        <v>0</v>
      </c>
      <c r="O139" s="85">
        <f t="shared" si="14"/>
        <v>0</v>
      </c>
      <c r="P139" s="85">
        <f t="shared" si="14"/>
        <v>0</v>
      </c>
      <c r="Q139" s="85">
        <f t="shared" si="14"/>
        <v>0</v>
      </c>
      <c r="R139" s="85">
        <f t="shared" si="14"/>
        <v>0</v>
      </c>
      <c r="S139" s="85">
        <f t="shared" si="14"/>
        <v>0</v>
      </c>
      <c r="T139" s="85">
        <f t="shared" si="14"/>
        <v>0</v>
      </c>
      <c r="U139" s="85">
        <f t="shared" si="14"/>
        <v>0</v>
      </c>
      <c r="V139" s="85">
        <f t="shared" si="14"/>
        <v>0</v>
      </c>
      <c r="W139" s="85">
        <f t="shared" si="14"/>
        <v>0</v>
      </c>
      <c r="X139" s="85">
        <f t="shared" si="14"/>
        <v>0</v>
      </c>
      <c r="Y139" s="85">
        <f t="shared" si="14"/>
        <v>0</v>
      </c>
      <c r="Z139" s="274">
        <f t="shared" si="14"/>
        <v>0</v>
      </c>
      <c r="AA139" s="85"/>
      <c r="AB139" s="275">
        <f t="shared" si="9"/>
        <v>0</v>
      </c>
      <c r="AC139" s="85"/>
      <c r="AD139" s="275">
        <f t="shared" si="15"/>
        <v>0</v>
      </c>
      <c r="AE139" s="85"/>
      <c r="AF139" s="275">
        <f t="shared" si="15"/>
        <v>0</v>
      </c>
      <c r="AH139" s="276"/>
    </row>
    <row r="140" spans="4:34" outlineLevel="1">
      <c r="D140" s="83" t="str">
        <f t="shared" si="11"/>
        <v>[TOC Capex Line 19]</v>
      </c>
      <c r="E140" s="84"/>
      <c r="F140" s="150" t="str">
        <f t="shared" si="12"/>
        <v>£000</v>
      </c>
      <c r="G140" s="85">
        <f t="shared" si="14"/>
        <v>0</v>
      </c>
      <c r="H140" s="85">
        <f t="shared" si="14"/>
        <v>0</v>
      </c>
      <c r="I140" s="85">
        <f t="shared" si="14"/>
        <v>0</v>
      </c>
      <c r="J140" s="85">
        <f t="shared" si="14"/>
        <v>0</v>
      </c>
      <c r="K140" s="85">
        <f t="shared" si="14"/>
        <v>0</v>
      </c>
      <c r="L140" s="85">
        <f t="shared" si="14"/>
        <v>0</v>
      </c>
      <c r="M140" s="85">
        <f t="shared" si="14"/>
        <v>0</v>
      </c>
      <c r="N140" s="85">
        <f t="shared" si="14"/>
        <v>0</v>
      </c>
      <c r="O140" s="85">
        <f t="shared" si="14"/>
        <v>0</v>
      </c>
      <c r="P140" s="85">
        <f t="shared" si="14"/>
        <v>0</v>
      </c>
      <c r="Q140" s="85">
        <f t="shared" si="14"/>
        <v>0</v>
      </c>
      <c r="R140" s="85">
        <f t="shared" si="14"/>
        <v>0</v>
      </c>
      <c r="S140" s="85">
        <f t="shared" si="14"/>
        <v>0</v>
      </c>
      <c r="T140" s="85">
        <f t="shared" si="14"/>
        <v>0</v>
      </c>
      <c r="U140" s="85">
        <f t="shared" si="14"/>
        <v>0</v>
      </c>
      <c r="V140" s="85">
        <f t="shared" si="14"/>
        <v>0</v>
      </c>
      <c r="W140" s="85">
        <f t="shared" si="14"/>
        <v>0</v>
      </c>
      <c r="X140" s="85">
        <f t="shared" si="14"/>
        <v>0</v>
      </c>
      <c r="Y140" s="85">
        <f t="shared" si="14"/>
        <v>0</v>
      </c>
      <c r="Z140" s="274">
        <f t="shared" si="14"/>
        <v>0</v>
      </c>
      <c r="AA140" s="85"/>
      <c r="AB140" s="275">
        <f t="shared" si="9"/>
        <v>0</v>
      </c>
      <c r="AC140" s="85"/>
      <c r="AD140" s="275">
        <f t="shared" si="15"/>
        <v>0</v>
      </c>
      <c r="AE140" s="85"/>
      <c r="AF140" s="275">
        <f t="shared" si="15"/>
        <v>0</v>
      </c>
      <c r="AH140" s="276"/>
    </row>
    <row r="141" spans="4:34" outlineLevel="1">
      <c r="D141" s="83" t="str">
        <f t="shared" si="11"/>
        <v>[TOC Capex Line 20]</v>
      </c>
      <c r="E141" s="84"/>
      <c r="F141" s="150" t="str">
        <f t="shared" si="12"/>
        <v>£000</v>
      </c>
      <c r="G141" s="85">
        <f t="shared" si="14"/>
        <v>0</v>
      </c>
      <c r="H141" s="85">
        <f t="shared" si="14"/>
        <v>0</v>
      </c>
      <c r="I141" s="85">
        <f t="shared" si="14"/>
        <v>0</v>
      </c>
      <c r="J141" s="85">
        <f t="shared" si="14"/>
        <v>0</v>
      </c>
      <c r="K141" s="85">
        <f t="shared" si="14"/>
        <v>0</v>
      </c>
      <c r="L141" s="85">
        <f t="shared" si="14"/>
        <v>0</v>
      </c>
      <c r="M141" s="85">
        <f t="shared" si="14"/>
        <v>0</v>
      </c>
      <c r="N141" s="85">
        <f t="shared" si="14"/>
        <v>0</v>
      </c>
      <c r="O141" s="85">
        <f t="shared" si="14"/>
        <v>0</v>
      </c>
      <c r="P141" s="85">
        <f t="shared" si="14"/>
        <v>0</v>
      </c>
      <c r="Q141" s="85">
        <f t="shared" si="14"/>
        <v>0</v>
      </c>
      <c r="R141" s="85">
        <f t="shared" si="14"/>
        <v>0</v>
      </c>
      <c r="S141" s="85">
        <f t="shared" si="14"/>
        <v>0</v>
      </c>
      <c r="T141" s="85">
        <f t="shared" si="14"/>
        <v>0</v>
      </c>
      <c r="U141" s="85">
        <f t="shared" si="14"/>
        <v>0</v>
      </c>
      <c r="V141" s="85">
        <f t="shared" si="14"/>
        <v>0</v>
      </c>
      <c r="W141" s="85">
        <f t="shared" si="14"/>
        <v>0</v>
      </c>
      <c r="X141" s="85">
        <f t="shared" si="14"/>
        <v>0</v>
      </c>
      <c r="Y141" s="85">
        <f t="shared" si="14"/>
        <v>0</v>
      </c>
      <c r="Z141" s="274">
        <f t="shared" si="14"/>
        <v>0</v>
      </c>
      <c r="AA141" s="85"/>
      <c r="AB141" s="275">
        <f t="shared" si="9"/>
        <v>0</v>
      </c>
      <c r="AC141" s="85"/>
      <c r="AD141" s="275">
        <f t="shared" si="15"/>
        <v>0</v>
      </c>
      <c r="AE141" s="85"/>
      <c r="AF141" s="275">
        <f t="shared" si="15"/>
        <v>0</v>
      </c>
      <c r="AH141" s="276"/>
    </row>
    <row r="142" spans="4:34" outlineLevel="1">
      <c r="D142" s="83" t="str">
        <f t="shared" si="11"/>
        <v>[TOC Capex Line 21]</v>
      </c>
      <c r="E142" s="84"/>
      <c r="F142" s="150" t="str">
        <f t="shared" si="12"/>
        <v>£000</v>
      </c>
      <c r="G142" s="85">
        <f t="shared" si="14"/>
        <v>0</v>
      </c>
      <c r="H142" s="85">
        <f t="shared" si="14"/>
        <v>0</v>
      </c>
      <c r="I142" s="85">
        <f t="shared" si="14"/>
        <v>0</v>
      </c>
      <c r="J142" s="85">
        <f t="shared" si="14"/>
        <v>0</v>
      </c>
      <c r="K142" s="85">
        <f t="shared" si="14"/>
        <v>0</v>
      </c>
      <c r="L142" s="85">
        <f t="shared" si="14"/>
        <v>0</v>
      </c>
      <c r="M142" s="85">
        <f t="shared" si="14"/>
        <v>0</v>
      </c>
      <c r="N142" s="85">
        <f t="shared" si="14"/>
        <v>0</v>
      </c>
      <c r="O142" s="85">
        <f t="shared" si="14"/>
        <v>0</v>
      </c>
      <c r="P142" s="85">
        <f t="shared" si="14"/>
        <v>0</v>
      </c>
      <c r="Q142" s="85">
        <f t="shared" si="14"/>
        <v>0</v>
      </c>
      <c r="R142" s="85">
        <f t="shared" si="14"/>
        <v>0</v>
      </c>
      <c r="S142" s="85">
        <f t="shared" si="14"/>
        <v>0</v>
      </c>
      <c r="T142" s="85">
        <f t="shared" si="14"/>
        <v>0</v>
      </c>
      <c r="U142" s="85">
        <f t="shared" si="14"/>
        <v>0</v>
      </c>
      <c r="V142" s="85">
        <f t="shared" si="14"/>
        <v>0</v>
      </c>
      <c r="W142" s="85">
        <f t="shared" si="14"/>
        <v>0</v>
      </c>
      <c r="X142" s="85">
        <f t="shared" si="14"/>
        <v>0</v>
      </c>
      <c r="Y142" s="85">
        <f t="shared" si="14"/>
        <v>0</v>
      </c>
      <c r="Z142" s="274">
        <f t="shared" si="14"/>
        <v>0</v>
      </c>
      <c r="AA142" s="85"/>
      <c r="AB142" s="275">
        <f t="shared" si="9"/>
        <v>0</v>
      </c>
      <c r="AC142" s="85"/>
      <c r="AD142" s="275">
        <f t="shared" si="15"/>
        <v>0</v>
      </c>
      <c r="AE142" s="85"/>
      <c r="AF142" s="275">
        <f t="shared" si="15"/>
        <v>0</v>
      </c>
      <c r="AH142" s="276"/>
    </row>
    <row r="143" spans="4:34" outlineLevel="1">
      <c r="D143" s="83" t="str">
        <f t="shared" si="11"/>
        <v>[TOC Capex Line 22]</v>
      </c>
      <c r="E143" s="84"/>
      <c r="F143" s="150" t="str">
        <f t="shared" si="12"/>
        <v>£000</v>
      </c>
      <c r="G143" s="85">
        <f t="shared" si="14"/>
        <v>0</v>
      </c>
      <c r="H143" s="85">
        <f t="shared" si="14"/>
        <v>0</v>
      </c>
      <c r="I143" s="85">
        <f t="shared" si="14"/>
        <v>0</v>
      </c>
      <c r="J143" s="85">
        <f t="shared" si="14"/>
        <v>0</v>
      </c>
      <c r="K143" s="85">
        <f t="shared" si="14"/>
        <v>0</v>
      </c>
      <c r="L143" s="85">
        <f t="shared" si="14"/>
        <v>0</v>
      </c>
      <c r="M143" s="85">
        <f t="shared" si="14"/>
        <v>0</v>
      </c>
      <c r="N143" s="85">
        <f t="shared" si="14"/>
        <v>0</v>
      </c>
      <c r="O143" s="85">
        <f t="shared" si="14"/>
        <v>0</v>
      </c>
      <c r="P143" s="85">
        <f t="shared" si="14"/>
        <v>0</v>
      </c>
      <c r="Q143" s="85">
        <f t="shared" si="14"/>
        <v>0</v>
      </c>
      <c r="R143" s="85">
        <f t="shared" si="14"/>
        <v>0</v>
      </c>
      <c r="S143" s="85">
        <f t="shared" si="14"/>
        <v>0</v>
      </c>
      <c r="T143" s="85">
        <f t="shared" si="14"/>
        <v>0</v>
      </c>
      <c r="U143" s="85">
        <f t="shared" si="14"/>
        <v>0</v>
      </c>
      <c r="V143" s="85">
        <f t="shared" si="14"/>
        <v>0</v>
      </c>
      <c r="W143" s="85">
        <f t="shared" si="14"/>
        <v>0</v>
      </c>
      <c r="X143" s="85">
        <f t="shared" si="14"/>
        <v>0</v>
      </c>
      <c r="Y143" s="85">
        <f t="shared" si="14"/>
        <v>0</v>
      </c>
      <c r="Z143" s="274">
        <f t="shared" si="14"/>
        <v>0</v>
      </c>
      <c r="AA143" s="85"/>
      <c r="AB143" s="275">
        <f t="shared" si="9"/>
        <v>0</v>
      </c>
      <c r="AC143" s="85"/>
      <c r="AD143" s="275">
        <f t="shared" si="15"/>
        <v>0</v>
      </c>
      <c r="AE143" s="85"/>
      <c r="AF143" s="275">
        <f t="shared" si="15"/>
        <v>0</v>
      </c>
      <c r="AH143" s="276"/>
    </row>
    <row r="144" spans="4:34" outlineLevel="1">
      <c r="D144" s="83" t="str">
        <f t="shared" si="11"/>
        <v>[TOC Capex Line 23]</v>
      </c>
      <c r="E144" s="84"/>
      <c r="F144" s="150" t="str">
        <f t="shared" si="12"/>
        <v>£000</v>
      </c>
      <c r="G144" s="85">
        <f t="shared" si="14"/>
        <v>0</v>
      </c>
      <c r="H144" s="85">
        <f t="shared" si="14"/>
        <v>0</v>
      </c>
      <c r="I144" s="85">
        <f t="shared" si="14"/>
        <v>0</v>
      </c>
      <c r="J144" s="85">
        <f t="shared" si="14"/>
        <v>0</v>
      </c>
      <c r="K144" s="85">
        <f t="shared" si="14"/>
        <v>0</v>
      </c>
      <c r="L144" s="85">
        <f t="shared" si="14"/>
        <v>0</v>
      </c>
      <c r="M144" s="85">
        <f t="shared" si="14"/>
        <v>0</v>
      </c>
      <c r="N144" s="85">
        <f t="shared" si="14"/>
        <v>0</v>
      </c>
      <c r="O144" s="85">
        <f t="shared" si="14"/>
        <v>0</v>
      </c>
      <c r="P144" s="85">
        <f t="shared" si="14"/>
        <v>0</v>
      </c>
      <c r="Q144" s="85">
        <f t="shared" si="14"/>
        <v>0</v>
      </c>
      <c r="R144" s="85">
        <f t="shared" si="14"/>
        <v>0</v>
      </c>
      <c r="S144" s="85">
        <f t="shared" si="14"/>
        <v>0</v>
      </c>
      <c r="T144" s="85">
        <f t="shared" si="14"/>
        <v>0</v>
      </c>
      <c r="U144" s="85">
        <f t="shared" si="14"/>
        <v>0</v>
      </c>
      <c r="V144" s="85">
        <f t="shared" si="14"/>
        <v>0</v>
      </c>
      <c r="W144" s="85">
        <f t="shared" si="14"/>
        <v>0</v>
      </c>
      <c r="X144" s="85">
        <f t="shared" si="14"/>
        <v>0</v>
      </c>
      <c r="Y144" s="85">
        <f t="shared" si="14"/>
        <v>0</v>
      </c>
      <c r="Z144" s="274">
        <f t="shared" si="14"/>
        <v>0</v>
      </c>
      <c r="AA144" s="85"/>
      <c r="AB144" s="275">
        <f t="shared" si="9"/>
        <v>0</v>
      </c>
      <c r="AC144" s="85"/>
      <c r="AD144" s="275">
        <f t="shared" si="15"/>
        <v>0</v>
      </c>
      <c r="AE144" s="85"/>
      <c r="AF144" s="275">
        <f t="shared" si="15"/>
        <v>0</v>
      </c>
      <c r="AH144" s="276"/>
    </row>
    <row r="145" spans="2:34" outlineLevel="1">
      <c r="D145" s="83" t="str">
        <f t="shared" si="11"/>
        <v>[TOC Capex Line 24]</v>
      </c>
      <c r="E145" s="84"/>
      <c r="F145" s="150" t="str">
        <f t="shared" si="12"/>
        <v>£000</v>
      </c>
      <c r="G145" s="85">
        <f t="shared" si="14"/>
        <v>0</v>
      </c>
      <c r="H145" s="85">
        <f t="shared" si="14"/>
        <v>0</v>
      </c>
      <c r="I145" s="85">
        <f t="shared" si="14"/>
        <v>0</v>
      </c>
      <c r="J145" s="85">
        <f t="shared" si="14"/>
        <v>0</v>
      </c>
      <c r="K145" s="85">
        <f t="shared" si="14"/>
        <v>0</v>
      </c>
      <c r="L145" s="85">
        <f t="shared" si="14"/>
        <v>0</v>
      </c>
      <c r="M145" s="85">
        <f t="shared" si="14"/>
        <v>0</v>
      </c>
      <c r="N145" s="85">
        <f t="shared" si="14"/>
        <v>0</v>
      </c>
      <c r="O145" s="85">
        <f t="shared" si="14"/>
        <v>0</v>
      </c>
      <c r="P145" s="85">
        <f t="shared" si="14"/>
        <v>0</v>
      </c>
      <c r="Q145" s="85">
        <f t="shared" si="14"/>
        <v>0</v>
      </c>
      <c r="R145" s="85">
        <f t="shared" si="14"/>
        <v>0</v>
      </c>
      <c r="S145" s="85">
        <f t="shared" si="14"/>
        <v>0</v>
      </c>
      <c r="T145" s="85">
        <f t="shared" si="14"/>
        <v>0</v>
      </c>
      <c r="U145" s="85">
        <f t="shared" si="14"/>
        <v>0</v>
      </c>
      <c r="V145" s="85">
        <f t="shared" si="14"/>
        <v>0</v>
      </c>
      <c r="W145" s="85">
        <f t="shared" si="14"/>
        <v>0</v>
      </c>
      <c r="X145" s="85">
        <f t="shared" si="14"/>
        <v>0</v>
      </c>
      <c r="Y145" s="85">
        <f t="shared" si="14"/>
        <v>0</v>
      </c>
      <c r="Z145" s="274">
        <f t="shared" si="14"/>
        <v>0</v>
      </c>
      <c r="AA145" s="85"/>
      <c r="AB145" s="275">
        <f t="shared" si="9"/>
        <v>0</v>
      </c>
      <c r="AC145" s="85"/>
      <c r="AD145" s="275">
        <f t="shared" si="15"/>
        <v>0</v>
      </c>
      <c r="AE145" s="85"/>
      <c r="AF145" s="275">
        <f t="shared" si="15"/>
        <v>0</v>
      </c>
      <c r="AH145" s="276"/>
    </row>
    <row r="146" spans="2:34" outlineLevel="1">
      <c r="D146" s="83" t="str">
        <f t="shared" si="11"/>
        <v>[TOC Capex Line 25]</v>
      </c>
      <c r="E146" s="84"/>
      <c r="F146" s="150" t="str">
        <f t="shared" si="12"/>
        <v>£000</v>
      </c>
      <c r="G146" s="85">
        <f t="shared" si="14"/>
        <v>0</v>
      </c>
      <c r="H146" s="85">
        <f t="shared" si="14"/>
        <v>0</v>
      </c>
      <c r="I146" s="85">
        <f t="shared" si="14"/>
        <v>0</v>
      </c>
      <c r="J146" s="85">
        <f t="shared" si="14"/>
        <v>0</v>
      </c>
      <c r="K146" s="85">
        <f t="shared" si="14"/>
        <v>0</v>
      </c>
      <c r="L146" s="85">
        <f t="shared" si="14"/>
        <v>0</v>
      </c>
      <c r="M146" s="85">
        <f t="shared" si="14"/>
        <v>0</v>
      </c>
      <c r="N146" s="85">
        <f t="shared" si="14"/>
        <v>0</v>
      </c>
      <c r="O146" s="85">
        <f t="shared" si="14"/>
        <v>0</v>
      </c>
      <c r="P146" s="85">
        <f t="shared" si="14"/>
        <v>0</v>
      </c>
      <c r="Q146" s="85">
        <f t="shared" si="14"/>
        <v>0</v>
      </c>
      <c r="R146" s="85">
        <f t="shared" si="14"/>
        <v>0</v>
      </c>
      <c r="S146" s="85">
        <f t="shared" si="14"/>
        <v>0</v>
      </c>
      <c r="T146" s="85">
        <f t="shared" si="14"/>
        <v>0</v>
      </c>
      <c r="U146" s="85">
        <f t="shared" si="14"/>
        <v>0</v>
      </c>
      <c r="V146" s="85">
        <f t="shared" si="14"/>
        <v>0</v>
      </c>
      <c r="W146" s="85">
        <f t="shared" si="14"/>
        <v>0</v>
      </c>
      <c r="X146" s="85">
        <f t="shared" si="14"/>
        <v>0</v>
      </c>
      <c r="Y146" s="85">
        <f t="shared" si="14"/>
        <v>0</v>
      </c>
      <c r="Z146" s="274">
        <f t="shared" si="14"/>
        <v>0</v>
      </c>
      <c r="AA146" s="85"/>
      <c r="AB146" s="275">
        <f t="shared" si="9"/>
        <v>0</v>
      </c>
      <c r="AC146" s="85"/>
      <c r="AD146" s="275">
        <f t="shared" si="15"/>
        <v>0</v>
      </c>
      <c r="AE146" s="85"/>
      <c r="AF146" s="275">
        <f t="shared" si="15"/>
        <v>0</v>
      </c>
      <c r="AH146" s="276"/>
    </row>
    <row r="147" spans="2:34" outlineLevel="1">
      <c r="D147" s="83" t="str">
        <f t="shared" si="11"/>
        <v>[TOC Capex Line 26]</v>
      </c>
      <c r="E147" s="84"/>
      <c r="F147" s="150" t="str">
        <f t="shared" si="12"/>
        <v>£000</v>
      </c>
      <c r="G147" s="85">
        <f t="shared" si="14"/>
        <v>0</v>
      </c>
      <c r="H147" s="85">
        <f t="shared" si="14"/>
        <v>0</v>
      </c>
      <c r="I147" s="85">
        <f t="shared" si="14"/>
        <v>0</v>
      </c>
      <c r="J147" s="85">
        <f t="shared" si="14"/>
        <v>0</v>
      </c>
      <c r="K147" s="85">
        <f t="shared" si="14"/>
        <v>0</v>
      </c>
      <c r="L147" s="85">
        <f t="shared" si="14"/>
        <v>0</v>
      </c>
      <c r="M147" s="85">
        <f t="shared" si="14"/>
        <v>0</v>
      </c>
      <c r="N147" s="85">
        <f t="shared" si="14"/>
        <v>0</v>
      </c>
      <c r="O147" s="85">
        <f t="shared" si="14"/>
        <v>0</v>
      </c>
      <c r="P147" s="85">
        <f t="shared" si="14"/>
        <v>0</v>
      </c>
      <c r="Q147" s="85">
        <f t="shared" si="14"/>
        <v>0</v>
      </c>
      <c r="R147" s="85">
        <f t="shared" si="14"/>
        <v>0</v>
      </c>
      <c r="S147" s="85">
        <f t="shared" si="14"/>
        <v>0</v>
      </c>
      <c r="T147" s="85">
        <f t="shared" si="14"/>
        <v>0</v>
      </c>
      <c r="U147" s="85">
        <f t="shared" si="14"/>
        <v>0</v>
      </c>
      <c r="V147" s="85">
        <f t="shared" si="14"/>
        <v>0</v>
      </c>
      <c r="W147" s="85">
        <f t="shared" si="14"/>
        <v>0</v>
      </c>
      <c r="X147" s="85">
        <f t="shared" si="14"/>
        <v>0</v>
      </c>
      <c r="Y147" s="85">
        <f t="shared" si="14"/>
        <v>0</v>
      </c>
      <c r="Z147" s="274">
        <f t="shared" si="14"/>
        <v>0</v>
      </c>
      <c r="AA147" s="85"/>
      <c r="AB147" s="275">
        <f t="shared" si="9"/>
        <v>0</v>
      </c>
      <c r="AC147" s="85"/>
      <c r="AD147" s="275">
        <f t="shared" si="15"/>
        <v>0</v>
      </c>
      <c r="AE147" s="85"/>
      <c r="AF147" s="275">
        <f t="shared" si="15"/>
        <v>0</v>
      </c>
      <c r="AH147" s="276"/>
    </row>
    <row r="148" spans="2:34" outlineLevel="1">
      <c r="D148" s="83" t="str">
        <f t="shared" si="11"/>
        <v>[TOC Capex Line 27]</v>
      </c>
      <c r="E148" s="84"/>
      <c r="F148" s="150" t="str">
        <f t="shared" si="12"/>
        <v>£000</v>
      </c>
      <c r="G148" s="85">
        <f t="shared" si="14"/>
        <v>0</v>
      </c>
      <c r="H148" s="85">
        <f t="shared" si="14"/>
        <v>0</v>
      </c>
      <c r="I148" s="85">
        <f t="shared" si="14"/>
        <v>0</v>
      </c>
      <c r="J148" s="85">
        <f t="shared" si="14"/>
        <v>0</v>
      </c>
      <c r="K148" s="85">
        <f t="shared" si="14"/>
        <v>0</v>
      </c>
      <c r="L148" s="85">
        <f t="shared" si="14"/>
        <v>0</v>
      </c>
      <c r="M148" s="85">
        <f t="shared" si="14"/>
        <v>0</v>
      </c>
      <c r="N148" s="85">
        <f t="shared" si="14"/>
        <v>0</v>
      </c>
      <c r="O148" s="85">
        <f t="shared" si="14"/>
        <v>0</v>
      </c>
      <c r="P148" s="85">
        <f t="shared" si="14"/>
        <v>0</v>
      </c>
      <c r="Q148" s="85">
        <f t="shared" ref="G148:Z151" si="16">SUM(Q43,Q78,Q113)</f>
        <v>0</v>
      </c>
      <c r="R148" s="85">
        <f t="shared" si="16"/>
        <v>0</v>
      </c>
      <c r="S148" s="85">
        <f t="shared" si="16"/>
        <v>0</v>
      </c>
      <c r="T148" s="85">
        <f t="shared" si="16"/>
        <v>0</v>
      </c>
      <c r="U148" s="85">
        <f t="shared" si="16"/>
        <v>0</v>
      </c>
      <c r="V148" s="85">
        <f t="shared" si="16"/>
        <v>0</v>
      </c>
      <c r="W148" s="85">
        <f t="shared" si="16"/>
        <v>0</v>
      </c>
      <c r="X148" s="85">
        <f t="shared" si="16"/>
        <v>0</v>
      </c>
      <c r="Y148" s="85">
        <f t="shared" si="16"/>
        <v>0</v>
      </c>
      <c r="Z148" s="274">
        <f t="shared" si="16"/>
        <v>0</v>
      </c>
      <c r="AA148" s="85"/>
      <c r="AB148" s="275">
        <f t="shared" si="9"/>
        <v>0</v>
      </c>
      <c r="AC148" s="85"/>
      <c r="AD148" s="275">
        <f t="shared" si="15"/>
        <v>0</v>
      </c>
      <c r="AE148" s="85"/>
      <c r="AF148" s="275">
        <f t="shared" si="15"/>
        <v>0</v>
      </c>
      <c r="AH148" s="276"/>
    </row>
    <row r="149" spans="2:34" outlineLevel="1">
      <c r="D149" s="83" t="str">
        <f t="shared" si="11"/>
        <v>[TOC Capex Line 28]</v>
      </c>
      <c r="E149" s="84"/>
      <c r="F149" s="150" t="str">
        <f t="shared" si="12"/>
        <v>£000</v>
      </c>
      <c r="G149" s="85">
        <f t="shared" si="16"/>
        <v>0</v>
      </c>
      <c r="H149" s="85">
        <f t="shared" si="16"/>
        <v>0</v>
      </c>
      <c r="I149" s="85">
        <f t="shared" si="16"/>
        <v>0</v>
      </c>
      <c r="J149" s="85">
        <f t="shared" si="16"/>
        <v>0</v>
      </c>
      <c r="K149" s="85">
        <f t="shared" si="16"/>
        <v>0</v>
      </c>
      <c r="L149" s="85">
        <f t="shared" si="16"/>
        <v>0</v>
      </c>
      <c r="M149" s="85">
        <f t="shared" si="16"/>
        <v>0</v>
      </c>
      <c r="N149" s="85">
        <f t="shared" si="16"/>
        <v>0</v>
      </c>
      <c r="O149" s="85">
        <f t="shared" si="16"/>
        <v>0</v>
      </c>
      <c r="P149" s="85">
        <f t="shared" si="16"/>
        <v>0</v>
      </c>
      <c r="Q149" s="85">
        <f t="shared" si="16"/>
        <v>0</v>
      </c>
      <c r="R149" s="85">
        <f t="shared" si="16"/>
        <v>0</v>
      </c>
      <c r="S149" s="85">
        <f t="shared" si="16"/>
        <v>0</v>
      </c>
      <c r="T149" s="85">
        <f t="shared" si="16"/>
        <v>0</v>
      </c>
      <c r="U149" s="85">
        <f t="shared" si="16"/>
        <v>0</v>
      </c>
      <c r="V149" s="85">
        <f t="shared" si="16"/>
        <v>0</v>
      </c>
      <c r="W149" s="85">
        <f t="shared" si="16"/>
        <v>0</v>
      </c>
      <c r="X149" s="85">
        <f t="shared" si="16"/>
        <v>0</v>
      </c>
      <c r="Y149" s="85">
        <f t="shared" si="16"/>
        <v>0</v>
      </c>
      <c r="Z149" s="274">
        <f t="shared" si="16"/>
        <v>0</v>
      </c>
      <c r="AA149" s="85"/>
      <c r="AB149" s="275">
        <f t="shared" si="9"/>
        <v>0</v>
      </c>
      <c r="AC149" s="85"/>
      <c r="AD149" s="275">
        <f t="shared" si="15"/>
        <v>0</v>
      </c>
      <c r="AE149" s="85"/>
      <c r="AF149" s="275">
        <f t="shared" si="15"/>
        <v>0</v>
      </c>
      <c r="AH149" s="276"/>
    </row>
    <row r="150" spans="2:34" outlineLevel="1">
      <c r="D150" s="83" t="str">
        <f t="shared" si="11"/>
        <v>[TOC Capex Line 29]</v>
      </c>
      <c r="E150" s="84"/>
      <c r="F150" s="150" t="str">
        <f t="shared" si="12"/>
        <v>£000</v>
      </c>
      <c r="G150" s="85">
        <f t="shared" si="16"/>
        <v>0</v>
      </c>
      <c r="H150" s="85">
        <f t="shared" si="16"/>
        <v>0</v>
      </c>
      <c r="I150" s="85">
        <f t="shared" si="16"/>
        <v>0</v>
      </c>
      <c r="J150" s="85">
        <f t="shared" si="16"/>
        <v>0</v>
      </c>
      <c r="K150" s="85">
        <f t="shared" si="16"/>
        <v>0</v>
      </c>
      <c r="L150" s="85">
        <f t="shared" si="16"/>
        <v>0</v>
      </c>
      <c r="M150" s="85">
        <f t="shared" si="16"/>
        <v>0</v>
      </c>
      <c r="N150" s="85">
        <f t="shared" si="16"/>
        <v>0</v>
      </c>
      <c r="O150" s="85">
        <f t="shared" si="16"/>
        <v>0</v>
      </c>
      <c r="P150" s="85">
        <f t="shared" si="16"/>
        <v>0</v>
      </c>
      <c r="Q150" s="85">
        <f t="shared" si="16"/>
        <v>0</v>
      </c>
      <c r="R150" s="85">
        <f t="shared" si="16"/>
        <v>0</v>
      </c>
      <c r="S150" s="85">
        <f t="shared" si="16"/>
        <v>0</v>
      </c>
      <c r="T150" s="85">
        <f t="shared" si="16"/>
        <v>0</v>
      </c>
      <c r="U150" s="85">
        <f t="shared" si="16"/>
        <v>0</v>
      </c>
      <c r="V150" s="85">
        <f t="shared" si="16"/>
        <v>0</v>
      </c>
      <c r="W150" s="85">
        <f t="shared" si="16"/>
        <v>0</v>
      </c>
      <c r="X150" s="85">
        <f t="shared" si="16"/>
        <v>0</v>
      </c>
      <c r="Y150" s="85">
        <f t="shared" si="16"/>
        <v>0</v>
      </c>
      <c r="Z150" s="274">
        <f t="shared" si="16"/>
        <v>0</v>
      </c>
      <c r="AA150" s="85"/>
      <c r="AB150" s="275">
        <f t="shared" si="9"/>
        <v>0</v>
      </c>
      <c r="AC150" s="85"/>
      <c r="AD150" s="275">
        <f t="shared" si="15"/>
        <v>0</v>
      </c>
      <c r="AE150" s="85"/>
      <c r="AF150" s="275">
        <f t="shared" si="15"/>
        <v>0</v>
      </c>
      <c r="AH150" s="276"/>
    </row>
    <row r="151" spans="2:34" outlineLevel="1">
      <c r="D151" s="108" t="str">
        <f t="shared" si="11"/>
        <v>[TOC Capex Line 30]</v>
      </c>
      <c r="E151" s="110"/>
      <c r="F151" s="164" t="str">
        <f t="shared" si="12"/>
        <v>£000</v>
      </c>
      <c r="G151" s="96">
        <f t="shared" si="16"/>
        <v>0</v>
      </c>
      <c r="H151" s="96">
        <f t="shared" si="16"/>
        <v>0</v>
      </c>
      <c r="I151" s="96">
        <f t="shared" si="16"/>
        <v>0</v>
      </c>
      <c r="J151" s="96">
        <f t="shared" si="16"/>
        <v>0</v>
      </c>
      <c r="K151" s="96">
        <f t="shared" si="16"/>
        <v>0</v>
      </c>
      <c r="L151" s="96">
        <f t="shared" si="16"/>
        <v>0</v>
      </c>
      <c r="M151" s="96">
        <f t="shared" si="16"/>
        <v>0</v>
      </c>
      <c r="N151" s="96">
        <f t="shared" si="16"/>
        <v>0</v>
      </c>
      <c r="O151" s="96">
        <f t="shared" si="16"/>
        <v>0</v>
      </c>
      <c r="P151" s="96">
        <f t="shared" si="16"/>
        <v>0</v>
      </c>
      <c r="Q151" s="96">
        <f t="shared" si="16"/>
        <v>0</v>
      </c>
      <c r="R151" s="96">
        <f t="shared" si="16"/>
        <v>0</v>
      </c>
      <c r="S151" s="96">
        <f t="shared" si="16"/>
        <v>0</v>
      </c>
      <c r="T151" s="96">
        <f t="shared" si="16"/>
        <v>0</v>
      </c>
      <c r="U151" s="96">
        <f t="shared" si="16"/>
        <v>0</v>
      </c>
      <c r="V151" s="96">
        <f t="shared" si="16"/>
        <v>0</v>
      </c>
      <c r="W151" s="96">
        <f t="shared" si="16"/>
        <v>0</v>
      </c>
      <c r="X151" s="96">
        <f t="shared" si="16"/>
        <v>0</v>
      </c>
      <c r="Y151" s="96">
        <f t="shared" si="16"/>
        <v>0</v>
      </c>
      <c r="Z151" s="277">
        <f t="shared" si="16"/>
        <v>0</v>
      </c>
      <c r="AA151" s="85"/>
      <c r="AB151" s="278">
        <f t="shared" si="9"/>
        <v>0</v>
      </c>
      <c r="AC151" s="85"/>
      <c r="AD151" s="278">
        <f t="shared" si="15"/>
        <v>0</v>
      </c>
      <c r="AE151" s="85"/>
      <c r="AF151" s="278">
        <f t="shared" si="15"/>
        <v>0</v>
      </c>
      <c r="AH151" s="279"/>
    </row>
    <row r="152" spans="2:34" outlineLevel="1">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2:34" outlineLevel="1">
      <c r="D153" s="262" t="str">
        <f>"Total "&amp;B120</f>
        <v>Total Closing Balances</v>
      </c>
      <c r="E153" s="263"/>
      <c r="F153" s="264" t="str">
        <f>F151</f>
        <v>£000</v>
      </c>
      <c r="G153" s="265">
        <f>SUM(G122:G151)</f>
        <v>0</v>
      </c>
      <c r="H153" s="265">
        <f t="shared" ref="H153:Z153" si="17">SUM(H122:H151)</f>
        <v>0</v>
      </c>
      <c r="I153" s="265">
        <f t="shared" si="17"/>
        <v>0</v>
      </c>
      <c r="J153" s="265">
        <f t="shared" si="17"/>
        <v>0</v>
      </c>
      <c r="K153" s="265">
        <f t="shared" si="17"/>
        <v>0</v>
      </c>
      <c r="L153" s="265">
        <f t="shared" si="17"/>
        <v>0</v>
      </c>
      <c r="M153" s="265">
        <f t="shared" si="17"/>
        <v>0</v>
      </c>
      <c r="N153" s="265">
        <f t="shared" si="17"/>
        <v>0</v>
      </c>
      <c r="O153" s="265">
        <f t="shared" si="17"/>
        <v>0</v>
      </c>
      <c r="P153" s="265">
        <f t="shared" si="17"/>
        <v>0</v>
      </c>
      <c r="Q153" s="265">
        <f t="shared" si="17"/>
        <v>0</v>
      </c>
      <c r="R153" s="265">
        <f t="shared" si="17"/>
        <v>0</v>
      </c>
      <c r="S153" s="265">
        <f t="shared" si="17"/>
        <v>0</v>
      </c>
      <c r="T153" s="265">
        <f t="shared" si="17"/>
        <v>0</v>
      </c>
      <c r="U153" s="265">
        <f t="shared" si="17"/>
        <v>0</v>
      </c>
      <c r="V153" s="265">
        <f t="shared" si="17"/>
        <v>0</v>
      </c>
      <c r="W153" s="265">
        <f t="shared" si="17"/>
        <v>0</v>
      </c>
      <c r="X153" s="265">
        <f t="shared" si="17"/>
        <v>0</v>
      </c>
      <c r="Y153" s="265">
        <f t="shared" si="17"/>
        <v>0</v>
      </c>
      <c r="Z153" s="266">
        <f t="shared" si="17"/>
        <v>0</v>
      </c>
      <c r="AA153" s="285"/>
      <c r="AB153" s="267">
        <f>SUM(AB122:AB151)</f>
        <v>0</v>
      </c>
      <c r="AC153" s="85"/>
      <c r="AD153" s="267">
        <f>SUM(AD122:AD151)</f>
        <v>0</v>
      </c>
      <c r="AE153" s="85"/>
      <c r="AF153" s="267">
        <f>SUM(AF122:AF151)</f>
        <v>0</v>
      </c>
      <c r="AH153" s="268"/>
    </row>
    <row r="155" spans="2:34" ht="16.5">
      <c r="B155" s="5" t="s">
        <v>995</v>
      </c>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row>
    <row r="157" spans="2:34" ht="15">
      <c r="B157" s="99" t="s">
        <v>991</v>
      </c>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row>
    <row r="158" spans="2:34" outlineLevel="1"/>
    <row r="159" spans="2:34" outlineLevel="1">
      <c r="D159" s="235" t="str">
        <f>'Line Items'!D566</f>
        <v>ToD</v>
      </c>
      <c r="E159" s="251"/>
      <c r="F159" s="269" t="str">
        <f>F17</f>
        <v>£000</v>
      </c>
      <c r="G159" s="253"/>
      <c r="H159" s="253"/>
      <c r="I159" s="253"/>
      <c r="J159" s="253"/>
      <c r="K159" s="253"/>
      <c r="L159" s="253"/>
      <c r="M159" s="253"/>
      <c r="N159" s="253"/>
      <c r="O159" s="253"/>
      <c r="P159" s="253"/>
      <c r="Q159" s="253"/>
      <c r="R159" s="253"/>
      <c r="S159" s="253"/>
      <c r="T159" s="253"/>
      <c r="U159" s="253"/>
      <c r="V159" s="253"/>
      <c r="W159" s="253"/>
      <c r="X159" s="253"/>
      <c r="Y159" s="253"/>
      <c r="Z159" s="254"/>
      <c r="AA159" s="85"/>
      <c r="AB159" s="255"/>
      <c r="AC159" s="85"/>
      <c r="AD159" s="255"/>
      <c r="AE159" s="85"/>
      <c r="AF159" s="255"/>
      <c r="AH159" s="255"/>
    </row>
    <row r="160" spans="2:34" outlineLevel="1">
      <c r="D160" s="83" t="str">
        <f>'Line Items'!D567</f>
        <v>Enhanced TVM</v>
      </c>
      <c r="E160" s="84"/>
      <c r="F160" s="150" t="str">
        <f t="shared" ref="F160:F188" si="18">F18</f>
        <v>£000</v>
      </c>
      <c r="G160" s="257"/>
      <c r="H160" s="257"/>
      <c r="I160" s="257"/>
      <c r="J160" s="257"/>
      <c r="K160" s="257"/>
      <c r="L160" s="257"/>
      <c r="M160" s="257"/>
      <c r="N160" s="257"/>
      <c r="O160" s="257"/>
      <c r="P160" s="257"/>
      <c r="Q160" s="257"/>
      <c r="R160" s="257"/>
      <c r="S160" s="257"/>
      <c r="T160" s="257"/>
      <c r="U160" s="257"/>
      <c r="V160" s="257"/>
      <c r="W160" s="257"/>
      <c r="X160" s="257"/>
      <c r="Y160" s="257"/>
      <c r="Z160" s="258"/>
      <c r="AA160" s="85"/>
      <c r="AB160" s="27"/>
      <c r="AC160" s="85"/>
      <c r="AD160" s="27"/>
      <c r="AE160" s="85"/>
      <c r="AF160" s="27"/>
      <c r="AH160" s="27"/>
    </row>
    <row r="161" spans="4:34" outlineLevel="1">
      <c r="D161" s="83" t="str">
        <f>'Line Items'!D568</f>
        <v>VTO</v>
      </c>
      <c r="E161" s="84"/>
      <c r="F161" s="150" t="str">
        <f t="shared" si="18"/>
        <v>£000</v>
      </c>
      <c r="G161" s="257"/>
      <c r="H161" s="257"/>
      <c r="I161" s="257"/>
      <c r="J161" s="257"/>
      <c r="K161" s="257"/>
      <c r="L161" s="257"/>
      <c r="M161" s="257"/>
      <c r="N161" s="257"/>
      <c r="O161" s="257"/>
      <c r="P161" s="257"/>
      <c r="Q161" s="257"/>
      <c r="R161" s="257"/>
      <c r="S161" s="257"/>
      <c r="T161" s="257"/>
      <c r="U161" s="257"/>
      <c r="V161" s="257"/>
      <c r="W161" s="257"/>
      <c r="X161" s="257"/>
      <c r="Y161" s="257"/>
      <c r="Z161" s="258"/>
      <c r="AA161" s="85"/>
      <c r="AB161" s="27"/>
      <c r="AC161" s="85"/>
      <c r="AD161" s="27"/>
      <c r="AE161" s="85"/>
      <c r="AF161" s="27"/>
      <c r="AH161" s="27"/>
    </row>
    <row r="162" spans="4:34" outlineLevel="1">
      <c r="D162" s="83" t="str">
        <f>'Line Items'!D569</f>
        <v>Other ToD/VTO costs</v>
      </c>
      <c r="E162" s="84"/>
      <c r="F162" s="150" t="str">
        <f t="shared" si="18"/>
        <v>£000</v>
      </c>
      <c r="G162" s="257"/>
      <c r="H162" s="257"/>
      <c r="I162" s="257"/>
      <c r="J162" s="257"/>
      <c r="K162" s="257"/>
      <c r="L162" s="257"/>
      <c r="M162" s="257"/>
      <c r="N162" s="257"/>
      <c r="O162" s="257"/>
      <c r="P162" s="257"/>
      <c r="Q162" s="257"/>
      <c r="R162" s="257"/>
      <c r="S162" s="257"/>
      <c r="T162" s="257"/>
      <c r="U162" s="257"/>
      <c r="V162" s="257"/>
      <c r="W162" s="257"/>
      <c r="X162" s="257"/>
      <c r="Y162" s="257"/>
      <c r="Z162" s="258"/>
      <c r="AA162" s="85"/>
      <c r="AB162" s="27"/>
      <c r="AC162" s="85"/>
      <c r="AD162" s="27"/>
      <c r="AE162" s="85"/>
      <c r="AF162" s="27"/>
      <c r="AH162" s="27"/>
    </row>
    <row r="163" spans="4:34" outlineLevel="1">
      <c r="D163" s="83" t="str">
        <f>'Line Items'!D570</f>
        <v>Land &amp; Buildings</v>
      </c>
      <c r="E163" s="84"/>
      <c r="F163" s="150" t="str">
        <f t="shared" si="18"/>
        <v>£000</v>
      </c>
      <c r="G163" s="257"/>
      <c r="H163" s="257"/>
      <c r="I163" s="257"/>
      <c r="J163" s="257"/>
      <c r="K163" s="257"/>
      <c r="L163" s="257"/>
      <c r="M163" s="257"/>
      <c r="N163" s="257"/>
      <c r="O163" s="257"/>
      <c r="P163" s="257"/>
      <c r="Q163" s="257"/>
      <c r="R163" s="257"/>
      <c r="S163" s="257"/>
      <c r="T163" s="257"/>
      <c r="U163" s="257"/>
      <c r="V163" s="257"/>
      <c r="W163" s="257"/>
      <c r="X163" s="257"/>
      <c r="Y163" s="257"/>
      <c r="Z163" s="258"/>
      <c r="AA163" s="85"/>
      <c r="AB163" s="27"/>
      <c r="AC163" s="85"/>
      <c r="AD163" s="27"/>
      <c r="AE163" s="85"/>
      <c r="AF163" s="27"/>
      <c r="AH163" s="27"/>
    </row>
    <row r="164" spans="4:34" outlineLevel="1">
      <c r="D164" s="83" t="str">
        <f>'Line Items'!D571</f>
        <v>Land &amp; Buildings PFA</v>
      </c>
      <c r="E164" s="84"/>
      <c r="F164" s="150" t="str">
        <f t="shared" si="18"/>
        <v>£000</v>
      </c>
      <c r="G164" s="257"/>
      <c r="H164" s="257"/>
      <c r="I164" s="257"/>
      <c r="J164" s="257"/>
      <c r="K164" s="257"/>
      <c r="L164" s="257"/>
      <c r="M164" s="257"/>
      <c r="N164" s="257"/>
      <c r="O164" s="257"/>
      <c r="P164" s="257"/>
      <c r="Q164" s="257"/>
      <c r="R164" s="257"/>
      <c r="S164" s="257"/>
      <c r="T164" s="257"/>
      <c r="U164" s="257"/>
      <c r="V164" s="257"/>
      <c r="W164" s="257"/>
      <c r="X164" s="257"/>
      <c r="Y164" s="257"/>
      <c r="Z164" s="258"/>
      <c r="AA164" s="85"/>
      <c r="AB164" s="27"/>
      <c r="AC164" s="85"/>
      <c r="AD164" s="27"/>
      <c r="AE164" s="85"/>
      <c r="AF164" s="27"/>
      <c r="AH164" s="27"/>
    </row>
    <row r="165" spans="4:34" outlineLevel="1">
      <c r="D165" s="83" t="str">
        <f>'Line Items'!D572</f>
        <v>Fixtures &amp; Fittings PFA</v>
      </c>
      <c r="E165" s="84"/>
      <c r="F165" s="150" t="str">
        <f t="shared" si="18"/>
        <v>£000</v>
      </c>
      <c r="G165" s="257"/>
      <c r="H165" s="257"/>
      <c r="I165" s="257"/>
      <c r="J165" s="257"/>
      <c r="K165" s="257"/>
      <c r="L165" s="257"/>
      <c r="M165" s="257"/>
      <c r="N165" s="257"/>
      <c r="O165" s="257"/>
      <c r="P165" s="257"/>
      <c r="Q165" s="257"/>
      <c r="R165" s="257"/>
      <c r="S165" s="257"/>
      <c r="T165" s="257"/>
      <c r="U165" s="257"/>
      <c r="V165" s="257"/>
      <c r="W165" s="257"/>
      <c r="X165" s="257"/>
      <c r="Y165" s="257"/>
      <c r="Z165" s="258"/>
      <c r="AA165" s="85"/>
      <c r="AB165" s="27"/>
      <c r="AC165" s="85"/>
      <c r="AD165" s="27"/>
      <c r="AE165" s="85"/>
      <c r="AF165" s="27"/>
      <c r="AH165" s="27"/>
    </row>
    <row r="166" spans="4:34" outlineLevel="1">
      <c r="D166" s="83" t="str">
        <f>'Line Items'!D573</f>
        <v>Plant and Machinery Acquisition</v>
      </c>
      <c r="E166" s="84"/>
      <c r="F166" s="150" t="str">
        <f t="shared" si="18"/>
        <v>£000</v>
      </c>
      <c r="G166" s="257"/>
      <c r="H166" s="257"/>
      <c r="I166" s="257"/>
      <c r="J166" s="257"/>
      <c r="K166" s="257"/>
      <c r="L166" s="257"/>
      <c r="M166" s="257"/>
      <c r="N166" s="257"/>
      <c r="O166" s="257"/>
      <c r="P166" s="257"/>
      <c r="Q166" s="257"/>
      <c r="R166" s="257"/>
      <c r="S166" s="257"/>
      <c r="T166" s="257"/>
      <c r="U166" s="257"/>
      <c r="V166" s="257"/>
      <c r="W166" s="257"/>
      <c r="X166" s="257"/>
      <c r="Y166" s="257"/>
      <c r="Z166" s="258"/>
      <c r="AA166" s="85"/>
      <c r="AB166" s="27"/>
      <c r="AC166" s="85"/>
      <c r="AD166" s="27"/>
      <c r="AE166" s="85"/>
      <c r="AF166" s="27"/>
      <c r="AH166" s="27"/>
    </row>
    <row r="167" spans="4:34" outlineLevel="1">
      <c r="D167" s="83" t="str">
        <f>'Line Items'!D574</f>
        <v>Plant &amp; Machinery PFA</v>
      </c>
      <c r="E167" s="84"/>
      <c r="F167" s="150" t="str">
        <f t="shared" si="18"/>
        <v>£000</v>
      </c>
      <c r="G167" s="257"/>
      <c r="H167" s="257"/>
      <c r="I167" s="257"/>
      <c r="J167" s="257"/>
      <c r="K167" s="257"/>
      <c r="L167" s="257"/>
      <c r="M167" s="257"/>
      <c r="N167" s="257"/>
      <c r="O167" s="257"/>
      <c r="P167" s="257"/>
      <c r="Q167" s="257"/>
      <c r="R167" s="257"/>
      <c r="S167" s="257"/>
      <c r="T167" s="257"/>
      <c r="U167" s="257"/>
      <c r="V167" s="257"/>
      <c r="W167" s="257"/>
      <c r="X167" s="257"/>
      <c r="Y167" s="257"/>
      <c r="Z167" s="258"/>
      <c r="AA167" s="85"/>
      <c r="AB167" s="27"/>
      <c r="AC167" s="85"/>
      <c r="AD167" s="27"/>
      <c r="AE167" s="85"/>
      <c r="AF167" s="27"/>
      <c r="AH167" s="27"/>
    </row>
    <row r="168" spans="4:34" outlineLevel="1">
      <c r="D168" s="83" t="str">
        <f>'Line Items'!D575</f>
        <v>Plant &amp; Machinery PFA - Interior Refresh</v>
      </c>
      <c r="E168" s="84"/>
      <c r="F168" s="150" t="str">
        <f t="shared" si="18"/>
        <v>£000</v>
      </c>
      <c r="G168" s="257"/>
      <c r="H168" s="257"/>
      <c r="I168" s="257"/>
      <c r="J168" s="257"/>
      <c r="K168" s="257"/>
      <c r="L168" s="257"/>
      <c r="M168" s="257"/>
      <c r="N168" s="257"/>
      <c r="O168" s="257"/>
      <c r="P168" s="257"/>
      <c r="Q168" s="257"/>
      <c r="R168" s="257"/>
      <c r="S168" s="257"/>
      <c r="T168" s="257"/>
      <c r="U168" s="257"/>
      <c r="V168" s="257"/>
      <c r="W168" s="257"/>
      <c r="X168" s="257"/>
      <c r="Y168" s="257"/>
      <c r="Z168" s="258"/>
      <c r="AA168" s="85"/>
      <c r="AB168" s="27"/>
      <c r="AC168" s="85"/>
      <c r="AD168" s="27"/>
      <c r="AE168" s="85"/>
      <c r="AF168" s="27"/>
      <c r="AH168" s="27"/>
    </row>
    <row r="169" spans="4:34" outlineLevel="1">
      <c r="D169" s="83" t="str">
        <f>'Line Items'!D576</f>
        <v>Software</v>
      </c>
      <c r="E169" s="84"/>
      <c r="F169" s="150" t="str">
        <f t="shared" si="18"/>
        <v>£000</v>
      </c>
      <c r="G169" s="257"/>
      <c r="H169" s="257"/>
      <c r="I169" s="257"/>
      <c r="J169" s="257"/>
      <c r="K169" s="257"/>
      <c r="L169" s="257"/>
      <c r="M169" s="257"/>
      <c r="N169" s="257"/>
      <c r="O169" s="257"/>
      <c r="P169" s="257"/>
      <c r="Q169" s="257"/>
      <c r="R169" s="257"/>
      <c r="S169" s="257"/>
      <c r="T169" s="257"/>
      <c r="U169" s="257"/>
      <c r="V169" s="257"/>
      <c r="W169" s="257"/>
      <c r="X169" s="257"/>
      <c r="Y169" s="257"/>
      <c r="Z169" s="258"/>
      <c r="AA169" s="85"/>
      <c r="AB169" s="27"/>
      <c r="AC169" s="85"/>
      <c r="AD169" s="27"/>
      <c r="AE169" s="85"/>
      <c r="AF169" s="27"/>
      <c r="AH169" s="27"/>
    </row>
    <row r="170" spans="4:34" outlineLevel="1">
      <c r="D170" s="83" t="str">
        <f>'Line Items'!D577</f>
        <v>HLOS Assets</v>
      </c>
      <c r="E170" s="84"/>
      <c r="F170" s="150" t="str">
        <f t="shared" si="18"/>
        <v>£000</v>
      </c>
      <c r="G170" s="257"/>
      <c r="H170" s="257"/>
      <c r="I170" s="257"/>
      <c r="J170" s="257"/>
      <c r="K170" s="257"/>
      <c r="L170" s="257"/>
      <c r="M170" s="257"/>
      <c r="N170" s="257"/>
      <c r="O170" s="257"/>
      <c r="P170" s="257"/>
      <c r="Q170" s="257"/>
      <c r="R170" s="257"/>
      <c r="S170" s="257"/>
      <c r="T170" s="257"/>
      <c r="U170" s="257"/>
      <c r="V170" s="257"/>
      <c r="W170" s="257"/>
      <c r="X170" s="257"/>
      <c r="Y170" s="257"/>
      <c r="Z170" s="258"/>
      <c r="AA170" s="85"/>
      <c r="AB170" s="27"/>
      <c r="AC170" s="85"/>
      <c r="AD170" s="27"/>
      <c r="AE170" s="85"/>
      <c r="AF170" s="27"/>
      <c r="AH170" s="27"/>
    </row>
    <row r="171" spans="4:34" outlineLevel="1">
      <c r="D171" s="83" t="str">
        <f>'Line Items'!D578</f>
        <v>[Day 1 Assets Line 13]</v>
      </c>
      <c r="E171" s="84"/>
      <c r="F171" s="150" t="str">
        <f t="shared" si="18"/>
        <v>£000</v>
      </c>
      <c r="G171" s="257"/>
      <c r="H171" s="257"/>
      <c r="I171" s="257"/>
      <c r="J171" s="257"/>
      <c r="K171" s="257"/>
      <c r="L171" s="257"/>
      <c r="M171" s="257"/>
      <c r="N171" s="257"/>
      <c r="O171" s="257"/>
      <c r="P171" s="257"/>
      <c r="Q171" s="257"/>
      <c r="R171" s="257"/>
      <c r="S171" s="257"/>
      <c r="T171" s="257"/>
      <c r="U171" s="257"/>
      <c r="V171" s="257"/>
      <c r="W171" s="257"/>
      <c r="X171" s="257"/>
      <c r="Y171" s="257"/>
      <c r="Z171" s="258"/>
      <c r="AA171" s="85"/>
      <c r="AB171" s="27"/>
      <c r="AC171" s="85"/>
      <c r="AD171" s="27"/>
      <c r="AE171" s="85"/>
      <c r="AF171" s="27"/>
      <c r="AH171" s="27"/>
    </row>
    <row r="172" spans="4:34" outlineLevel="1">
      <c r="D172" s="83" t="str">
        <f>'Line Items'!D579</f>
        <v>[Day 1 Assets Line 14]</v>
      </c>
      <c r="E172" s="84"/>
      <c r="F172" s="150" t="str">
        <f t="shared" si="18"/>
        <v>£000</v>
      </c>
      <c r="G172" s="257"/>
      <c r="H172" s="257"/>
      <c r="I172" s="257"/>
      <c r="J172" s="257"/>
      <c r="K172" s="257"/>
      <c r="L172" s="257"/>
      <c r="M172" s="257"/>
      <c r="N172" s="257"/>
      <c r="O172" s="257"/>
      <c r="P172" s="257"/>
      <c r="Q172" s="257"/>
      <c r="R172" s="257"/>
      <c r="S172" s="257"/>
      <c r="T172" s="257"/>
      <c r="U172" s="257"/>
      <c r="V172" s="257"/>
      <c r="W172" s="257"/>
      <c r="X172" s="257"/>
      <c r="Y172" s="257"/>
      <c r="Z172" s="258"/>
      <c r="AA172" s="85"/>
      <c r="AB172" s="27"/>
      <c r="AC172" s="85"/>
      <c r="AD172" s="27"/>
      <c r="AE172" s="85"/>
      <c r="AF172" s="27"/>
      <c r="AH172" s="27"/>
    </row>
    <row r="173" spans="4:34" outlineLevel="1">
      <c r="D173" s="83" t="str">
        <f>'Line Items'!D580</f>
        <v>[Day 1 Assets Line 15]</v>
      </c>
      <c r="E173" s="84"/>
      <c r="F173" s="150" t="str">
        <f t="shared" si="18"/>
        <v>£000</v>
      </c>
      <c r="G173" s="257"/>
      <c r="H173" s="257"/>
      <c r="I173" s="257"/>
      <c r="J173" s="257"/>
      <c r="K173" s="257"/>
      <c r="L173" s="257"/>
      <c r="M173" s="257"/>
      <c r="N173" s="257"/>
      <c r="O173" s="257"/>
      <c r="P173" s="257"/>
      <c r="Q173" s="257"/>
      <c r="R173" s="257"/>
      <c r="S173" s="257"/>
      <c r="T173" s="257"/>
      <c r="U173" s="257"/>
      <c r="V173" s="257"/>
      <c r="W173" s="257"/>
      <c r="X173" s="257"/>
      <c r="Y173" s="257"/>
      <c r="Z173" s="258"/>
      <c r="AA173" s="85"/>
      <c r="AB173" s="27"/>
      <c r="AC173" s="85"/>
      <c r="AD173" s="27"/>
      <c r="AE173" s="85"/>
      <c r="AF173" s="27"/>
      <c r="AH173" s="27"/>
    </row>
    <row r="174" spans="4:34" outlineLevel="1">
      <c r="D174" s="83" t="str">
        <f>'Line Items'!D581</f>
        <v>[Day 1 Assets Line 16]</v>
      </c>
      <c r="E174" s="84"/>
      <c r="F174" s="150" t="str">
        <f t="shared" si="18"/>
        <v>£000</v>
      </c>
      <c r="G174" s="257"/>
      <c r="H174" s="257"/>
      <c r="I174" s="257"/>
      <c r="J174" s="257"/>
      <c r="K174" s="257"/>
      <c r="L174" s="257"/>
      <c r="M174" s="257"/>
      <c r="N174" s="257"/>
      <c r="O174" s="257"/>
      <c r="P174" s="257"/>
      <c r="Q174" s="257"/>
      <c r="R174" s="257"/>
      <c r="S174" s="257"/>
      <c r="T174" s="257"/>
      <c r="U174" s="257"/>
      <c r="V174" s="257"/>
      <c r="W174" s="257"/>
      <c r="X174" s="257"/>
      <c r="Y174" s="257"/>
      <c r="Z174" s="258"/>
      <c r="AA174" s="85"/>
      <c r="AB174" s="27"/>
      <c r="AC174" s="85"/>
      <c r="AD174" s="27"/>
      <c r="AE174" s="85"/>
      <c r="AF174" s="27"/>
      <c r="AH174" s="27"/>
    </row>
    <row r="175" spans="4:34" outlineLevel="1">
      <c r="D175" s="83" t="str">
        <f>'Line Items'!D582</f>
        <v>[Day 1 Assets Line 17]</v>
      </c>
      <c r="E175" s="84"/>
      <c r="F175" s="150" t="str">
        <f t="shared" si="18"/>
        <v>£000</v>
      </c>
      <c r="G175" s="257"/>
      <c r="H175" s="257"/>
      <c r="I175" s="257"/>
      <c r="J175" s="257"/>
      <c r="K175" s="257"/>
      <c r="L175" s="257"/>
      <c r="M175" s="257"/>
      <c r="N175" s="257"/>
      <c r="O175" s="257"/>
      <c r="P175" s="257"/>
      <c r="Q175" s="257"/>
      <c r="R175" s="257"/>
      <c r="S175" s="257"/>
      <c r="T175" s="257"/>
      <c r="U175" s="257"/>
      <c r="V175" s="257"/>
      <c r="W175" s="257"/>
      <c r="X175" s="257"/>
      <c r="Y175" s="257"/>
      <c r="Z175" s="258"/>
      <c r="AA175" s="85"/>
      <c r="AB175" s="27"/>
      <c r="AC175" s="85"/>
      <c r="AD175" s="27"/>
      <c r="AE175" s="85"/>
      <c r="AF175" s="27"/>
      <c r="AH175" s="27"/>
    </row>
    <row r="176" spans="4:34" outlineLevel="1">
      <c r="D176" s="83" t="str">
        <f>'Line Items'!D583</f>
        <v>[Day 1 Assets Line 18]</v>
      </c>
      <c r="E176" s="84"/>
      <c r="F176" s="150" t="str">
        <f t="shared" si="18"/>
        <v>£000</v>
      </c>
      <c r="G176" s="257"/>
      <c r="H176" s="257"/>
      <c r="I176" s="257"/>
      <c r="J176" s="257"/>
      <c r="K176" s="257"/>
      <c r="L176" s="257"/>
      <c r="M176" s="257"/>
      <c r="N176" s="257"/>
      <c r="O176" s="257"/>
      <c r="P176" s="257"/>
      <c r="Q176" s="257"/>
      <c r="R176" s="257"/>
      <c r="S176" s="257"/>
      <c r="T176" s="257"/>
      <c r="U176" s="257"/>
      <c r="V176" s="257"/>
      <c r="W176" s="257"/>
      <c r="X176" s="257"/>
      <c r="Y176" s="257"/>
      <c r="Z176" s="258"/>
      <c r="AA176" s="85"/>
      <c r="AB176" s="27"/>
      <c r="AC176" s="85"/>
      <c r="AD176" s="27"/>
      <c r="AE176" s="85"/>
      <c r="AF176" s="27"/>
      <c r="AH176" s="27"/>
    </row>
    <row r="177" spans="2:34" outlineLevel="1">
      <c r="D177" s="83" t="str">
        <f>'Line Items'!D584</f>
        <v>[Day 1 Assets Line 19]</v>
      </c>
      <c r="E177" s="84"/>
      <c r="F177" s="150" t="str">
        <f t="shared" si="18"/>
        <v>£000</v>
      </c>
      <c r="G177" s="257"/>
      <c r="H177" s="257"/>
      <c r="I177" s="257"/>
      <c r="J177" s="257"/>
      <c r="K177" s="257"/>
      <c r="L177" s="257"/>
      <c r="M177" s="257"/>
      <c r="N177" s="257"/>
      <c r="O177" s="257"/>
      <c r="P177" s="257"/>
      <c r="Q177" s="257"/>
      <c r="R177" s="257"/>
      <c r="S177" s="257"/>
      <c r="T177" s="257"/>
      <c r="U177" s="257"/>
      <c r="V177" s="257"/>
      <c r="W177" s="257"/>
      <c r="X177" s="257"/>
      <c r="Y177" s="257"/>
      <c r="Z177" s="258"/>
      <c r="AA177" s="85"/>
      <c r="AB177" s="27"/>
      <c r="AC177" s="85"/>
      <c r="AD177" s="27"/>
      <c r="AE177" s="85"/>
      <c r="AF177" s="27"/>
      <c r="AH177" s="27"/>
    </row>
    <row r="178" spans="2:34" outlineLevel="1">
      <c r="D178" s="83" t="str">
        <f>'Line Items'!D585</f>
        <v>[Day 1 Assets Line 20]</v>
      </c>
      <c r="E178" s="84"/>
      <c r="F178" s="150" t="str">
        <f t="shared" si="18"/>
        <v>£000</v>
      </c>
      <c r="G178" s="257"/>
      <c r="H178" s="257"/>
      <c r="I178" s="257"/>
      <c r="J178" s="257"/>
      <c r="K178" s="257"/>
      <c r="L178" s="257"/>
      <c r="M178" s="257"/>
      <c r="N178" s="257"/>
      <c r="O178" s="257"/>
      <c r="P178" s="257"/>
      <c r="Q178" s="257"/>
      <c r="R178" s="257"/>
      <c r="S178" s="257"/>
      <c r="T178" s="257"/>
      <c r="U178" s="257"/>
      <c r="V178" s="257"/>
      <c r="W178" s="257"/>
      <c r="X178" s="257"/>
      <c r="Y178" s="257"/>
      <c r="Z178" s="258"/>
      <c r="AA178" s="85"/>
      <c r="AB178" s="27"/>
      <c r="AC178" s="85"/>
      <c r="AD178" s="27"/>
      <c r="AE178" s="85"/>
      <c r="AF178" s="27"/>
      <c r="AH178" s="27"/>
    </row>
    <row r="179" spans="2:34" outlineLevel="1">
      <c r="D179" s="83" t="str">
        <f>'Line Items'!D586</f>
        <v>[Day 1 Assets Line 21]</v>
      </c>
      <c r="E179" s="84"/>
      <c r="F179" s="150" t="str">
        <f t="shared" si="18"/>
        <v>£000</v>
      </c>
      <c r="G179" s="257"/>
      <c r="H179" s="257"/>
      <c r="I179" s="257"/>
      <c r="J179" s="257"/>
      <c r="K179" s="257"/>
      <c r="L179" s="257"/>
      <c r="M179" s="257"/>
      <c r="N179" s="257"/>
      <c r="O179" s="257"/>
      <c r="P179" s="257"/>
      <c r="Q179" s="257"/>
      <c r="R179" s="257"/>
      <c r="S179" s="257"/>
      <c r="T179" s="257"/>
      <c r="U179" s="257"/>
      <c r="V179" s="257"/>
      <c r="W179" s="257"/>
      <c r="X179" s="257"/>
      <c r="Y179" s="257"/>
      <c r="Z179" s="258"/>
      <c r="AA179" s="85"/>
      <c r="AB179" s="27"/>
      <c r="AC179" s="85"/>
      <c r="AD179" s="27"/>
      <c r="AE179" s="85"/>
      <c r="AF179" s="27"/>
      <c r="AH179" s="27"/>
    </row>
    <row r="180" spans="2:34" outlineLevel="1">
      <c r="D180" s="83" t="str">
        <f>'Line Items'!D587</f>
        <v>[Day 1 Assets Line 22]</v>
      </c>
      <c r="E180" s="84"/>
      <c r="F180" s="150" t="str">
        <f t="shared" si="18"/>
        <v>£000</v>
      </c>
      <c r="G180" s="257"/>
      <c r="H180" s="257"/>
      <c r="I180" s="257"/>
      <c r="J180" s="257"/>
      <c r="K180" s="257"/>
      <c r="L180" s="257"/>
      <c r="M180" s="257"/>
      <c r="N180" s="257"/>
      <c r="O180" s="257"/>
      <c r="P180" s="257"/>
      <c r="Q180" s="257"/>
      <c r="R180" s="257"/>
      <c r="S180" s="257"/>
      <c r="T180" s="257"/>
      <c r="U180" s="257"/>
      <c r="V180" s="257"/>
      <c r="W180" s="257"/>
      <c r="X180" s="257"/>
      <c r="Y180" s="257"/>
      <c r="Z180" s="258"/>
      <c r="AA180" s="85"/>
      <c r="AB180" s="27"/>
      <c r="AC180" s="85"/>
      <c r="AD180" s="27"/>
      <c r="AE180" s="85"/>
      <c r="AF180" s="27"/>
      <c r="AH180" s="27"/>
    </row>
    <row r="181" spans="2:34" outlineLevel="1">
      <c r="D181" s="83" t="str">
        <f>'Line Items'!D588</f>
        <v>[Day 1 Assets Line 23]</v>
      </c>
      <c r="E181" s="84"/>
      <c r="F181" s="150" t="str">
        <f t="shared" si="18"/>
        <v>£000</v>
      </c>
      <c r="G181" s="257"/>
      <c r="H181" s="257"/>
      <c r="I181" s="257"/>
      <c r="J181" s="257"/>
      <c r="K181" s="257"/>
      <c r="L181" s="257"/>
      <c r="M181" s="257"/>
      <c r="N181" s="257"/>
      <c r="O181" s="257"/>
      <c r="P181" s="257"/>
      <c r="Q181" s="257"/>
      <c r="R181" s="257"/>
      <c r="S181" s="257"/>
      <c r="T181" s="257"/>
      <c r="U181" s="257"/>
      <c r="V181" s="257"/>
      <c r="W181" s="257"/>
      <c r="X181" s="257"/>
      <c r="Y181" s="257"/>
      <c r="Z181" s="258"/>
      <c r="AA181" s="85"/>
      <c r="AB181" s="27"/>
      <c r="AC181" s="85"/>
      <c r="AD181" s="27"/>
      <c r="AE181" s="85"/>
      <c r="AF181" s="27"/>
      <c r="AH181" s="27"/>
    </row>
    <row r="182" spans="2:34" outlineLevel="1">
      <c r="D182" s="83" t="str">
        <f>'Line Items'!D589</f>
        <v>[Day 1 Assets Line 24]</v>
      </c>
      <c r="E182" s="84"/>
      <c r="F182" s="150" t="str">
        <f t="shared" si="18"/>
        <v>£000</v>
      </c>
      <c r="G182" s="257"/>
      <c r="H182" s="257"/>
      <c r="I182" s="257"/>
      <c r="J182" s="257"/>
      <c r="K182" s="257"/>
      <c r="L182" s="257"/>
      <c r="M182" s="257"/>
      <c r="N182" s="257"/>
      <c r="O182" s="257"/>
      <c r="P182" s="257"/>
      <c r="Q182" s="257"/>
      <c r="R182" s="257"/>
      <c r="S182" s="257"/>
      <c r="T182" s="257"/>
      <c r="U182" s="257"/>
      <c r="V182" s="257"/>
      <c r="W182" s="257"/>
      <c r="X182" s="257"/>
      <c r="Y182" s="257"/>
      <c r="Z182" s="258"/>
      <c r="AA182" s="85"/>
      <c r="AB182" s="27"/>
      <c r="AC182" s="85"/>
      <c r="AD182" s="27"/>
      <c r="AE182" s="85"/>
      <c r="AF182" s="27"/>
      <c r="AH182" s="27"/>
    </row>
    <row r="183" spans="2:34" outlineLevel="1">
      <c r="D183" s="83" t="str">
        <f>'Line Items'!D590</f>
        <v>[Day 1 Assets Line 25]</v>
      </c>
      <c r="E183" s="84"/>
      <c r="F183" s="150" t="str">
        <f t="shared" si="18"/>
        <v>£000</v>
      </c>
      <c r="G183" s="257"/>
      <c r="H183" s="257"/>
      <c r="I183" s="257"/>
      <c r="J183" s="257"/>
      <c r="K183" s="257"/>
      <c r="L183" s="257"/>
      <c r="M183" s="257"/>
      <c r="N183" s="257"/>
      <c r="O183" s="257"/>
      <c r="P183" s="257"/>
      <c r="Q183" s="257"/>
      <c r="R183" s="257"/>
      <c r="S183" s="257"/>
      <c r="T183" s="257"/>
      <c r="U183" s="257"/>
      <c r="V183" s="257"/>
      <c r="W183" s="257"/>
      <c r="X183" s="257"/>
      <c r="Y183" s="257"/>
      <c r="Z183" s="258"/>
      <c r="AA183" s="85"/>
      <c r="AB183" s="27"/>
      <c r="AC183" s="85"/>
      <c r="AD183" s="27"/>
      <c r="AE183" s="85"/>
      <c r="AF183" s="27"/>
      <c r="AH183" s="27"/>
    </row>
    <row r="184" spans="2:34" outlineLevel="1">
      <c r="D184" s="83" t="str">
        <f>'Line Items'!D591</f>
        <v>[Day 1 Assets Line 26]</v>
      </c>
      <c r="E184" s="84"/>
      <c r="F184" s="150" t="str">
        <f t="shared" si="18"/>
        <v>£000</v>
      </c>
      <c r="G184" s="257"/>
      <c r="H184" s="257"/>
      <c r="I184" s="257"/>
      <c r="J184" s="257"/>
      <c r="K184" s="257"/>
      <c r="L184" s="257"/>
      <c r="M184" s="257"/>
      <c r="N184" s="257"/>
      <c r="O184" s="257"/>
      <c r="P184" s="257"/>
      <c r="Q184" s="257"/>
      <c r="R184" s="257"/>
      <c r="S184" s="257"/>
      <c r="T184" s="257"/>
      <c r="U184" s="257"/>
      <c r="V184" s="257"/>
      <c r="W184" s="257"/>
      <c r="X184" s="257"/>
      <c r="Y184" s="257"/>
      <c r="Z184" s="258"/>
      <c r="AA184" s="85"/>
      <c r="AB184" s="27"/>
      <c r="AC184" s="85"/>
      <c r="AD184" s="27"/>
      <c r="AE184" s="85"/>
      <c r="AF184" s="27"/>
      <c r="AH184" s="27"/>
    </row>
    <row r="185" spans="2:34" outlineLevel="1">
      <c r="D185" s="83" t="str">
        <f>'Line Items'!D592</f>
        <v>[Day 1 Assets Line 27]</v>
      </c>
      <c r="E185" s="84"/>
      <c r="F185" s="150" t="str">
        <f t="shared" si="18"/>
        <v>£000</v>
      </c>
      <c r="G185" s="257"/>
      <c r="H185" s="257"/>
      <c r="I185" s="257"/>
      <c r="J185" s="257"/>
      <c r="K185" s="257"/>
      <c r="L185" s="257"/>
      <c r="M185" s="257"/>
      <c r="N185" s="257"/>
      <c r="O185" s="257"/>
      <c r="P185" s="257"/>
      <c r="Q185" s="257"/>
      <c r="R185" s="257"/>
      <c r="S185" s="257"/>
      <c r="T185" s="257"/>
      <c r="U185" s="257"/>
      <c r="V185" s="257"/>
      <c r="W185" s="257"/>
      <c r="X185" s="257"/>
      <c r="Y185" s="257"/>
      <c r="Z185" s="258"/>
      <c r="AA185" s="85"/>
      <c r="AB185" s="27"/>
      <c r="AC185" s="85"/>
      <c r="AD185" s="27"/>
      <c r="AE185" s="85"/>
      <c r="AF185" s="27"/>
      <c r="AH185" s="27"/>
    </row>
    <row r="186" spans="2:34" outlineLevel="1">
      <c r="D186" s="83" t="str">
        <f>'Line Items'!D593</f>
        <v>[Day 1 Assets Line 28]</v>
      </c>
      <c r="E186" s="84"/>
      <c r="F186" s="150" t="str">
        <f t="shared" si="18"/>
        <v>£000</v>
      </c>
      <c r="G186" s="257"/>
      <c r="H186" s="257"/>
      <c r="I186" s="257"/>
      <c r="J186" s="257"/>
      <c r="K186" s="257"/>
      <c r="L186" s="257"/>
      <c r="M186" s="257"/>
      <c r="N186" s="257"/>
      <c r="O186" s="257"/>
      <c r="P186" s="257"/>
      <c r="Q186" s="257"/>
      <c r="R186" s="257"/>
      <c r="S186" s="257"/>
      <c r="T186" s="257"/>
      <c r="U186" s="257"/>
      <c r="V186" s="257"/>
      <c r="W186" s="257"/>
      <c r="X186" s="257"/>
      <c r="Y186" s="257"/>
      <c r="Z186" s="258"/>
      <c r="AA186" s="85"/>
      <c r="AB186" s="27"/>
      <c r="AC186" s="85"/>
      <c r="AD186" s="27"/>
      <c r="AE186" s="85"/>
      <c r="AF186" s="27"/>
      <c r="AH186" s="27"/>
    </row>
    <row r="187" spans="2:34" outlineLevel="1">
      <c r="D187" s="83" t="str">
        <f>'Line Items'!D594</f>
        <v>[Day 1 Assets Line 29]</v>
      </c>
      <c r="E187" s="84"/>
      <c r="F187" s="150" t="str">
        <f t="shared" si="18"/>
        <v>£000</v>
      </c>
      <c r="G187" s="257"/>
      <c r="H187" s="257"/>
      <c r="I187" s="257"/>
      <c r="J187" s="257"/>
      <c r="K187" s="257"/>
      <c r="L187" s="257"/>
      <c r="M187" s="257"/>
      <c r="N187" s="257"/>
      <c r="O187" s="257"/>
      <c r="P187" s="257"/>
      <c r="Q187" s="257"/>
      <c r="R187" s="257"/>
      <c r="S187" s="257"/>
      <c r="T187" s="257"/>
      <c r="U187" s="257"/>
      <c r="V187" s="257"/>
      <c r="W187" s="257"/>
      <c r="X187" s="257"/>
      <c r="Y187" s="257"/>
      <c r="Z187" s="258"/>
      <c r="AA187" s="85"/>
      <c r="AB187" s="27"/>
      <c r="AC187" s="85"/>
      <c r="AD187" s="27"/>
      <c r="AE187" s="85"/>
      <c r="AF187" s="27"/>
      <c r="AH187" s="27"/>
    </row>
    <row r="188" spans="2:34" outlineLevel="1">
      <c r="D188" s="108" t="str">
        <f>'Line Items'!D595</f>
        <v>[Day 1 Assets Line 30]</v>
      </c>
      <c r="E188" s="110"/>
      <c r="F188" s="164" t="str">
        <f t="shared" si="18"/>
        <v>£000</v>
      </c>
      <c r="G188" s="260"/>
      <c r="H188" s="260"/>
      <c r="I188" s="260"/>
      <c r="J188" s="260"/>
      <c r="K188" s="260"/>
      <c r="L188" s="260"/>
      <c r="M188" s="260"/>
      <c r="N188" s="260"/>
      <c r="O188" s="260"/>
      <c r="P188" s="260"/>
      <c r="Q188" s="260"/>
      <c r="R188" s="260"/>
      <c r="S188" s="260"/>
      <c r="T188" s="260"/>
      <c r="U188" s="260"/>
      <c r="V188" s="260"/>
      <c r="W188" s="260"/>
      <c r="X188" s="260"/>
      <c r="Y188" s="260"/>
      <c r="Z188" s="261"/>
      <c r="AA188" s="85"/>
      <c r="AB188" s="29"/>
      <c r="AC188" s="85"/>
      <c r="AD188" s="29"/>
      <c r="AE188" s="85"/>
      <c r="AF188" s="29"/>
      <c r="AH188" s="29"/>
    </row>
    <row r="189" spans="2:34" outlineLevel="1">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row>
    <row r="190" spans="2:34" outlineLevel="1">
      <c r="D190" s="262" t="str">
        <f>"Total "&amp;B157</f>
        <v>Total Opening Balances</v>
      </c>
      <c r="E190" s="263"/>
      <c r="F190" s="264" t="str">
        <f>F188</f>
        <v>£000</v>
      </c>
      <c r="G190" s="265">
        <f t="shared" ref="G190:Z190" si="19">SUM(G159:G188)</f>
        <v>0</v>
      </c>
      <c r="H190" s="265">
        <f t="shared" si="19"/>
        <v>0</v>
      </c>
      <c r="I190" s="265">
        <f t="shared" si="19"/>
        <v>0</v>
      </c>
      <c r="J190" s="265">
        <f t="shared" si="19"/>
        <v>0</v>
      </c>
      <c r="K190" s="265">
        <f t="shared" si="19"/>
        <v>0</v>
      </c>
      <c r="L190" s="265">
        <f t="shared" si="19"/>
        <v>0</v>
      </c>
      <c r="M190" s="265">
        <f t="shared" si="19"/>
        <v>0</v>
      </c>
      <c r="N190" s="265">
        <f t="shared" si="19"/>
        <v>0</v>
      </c>
      <c r="O190" s="265">
        <f t="shared" si="19"/>
        <v>0</v>
      </c>
      <c r="P190" s="265">
        <f t="shared" si="19"/>
        <v>0</v>
      </c>
      <c r="Q190" s="265">
        <f t="shared" si="19"/>
        <v>0</v>
      </c>
      <c r="R190" s="265">
        <f t="shared" si="19"/>
        <v>0</v>
      </c>
      <c r="S190" s="265">
        <f t="shared" si="19"/>
        <v>0</v>
      </c>
      <c r="T190" s="265">
        <f t="shared" si="19"/>
        <v>0</v>
      </c>
      <c r="U190" s="265">
        <f t="shared" si="19"/>
        <v>0</v>
      </c>
      <c r="V190" s="265">
        <f t="shared" si="19"/>
        <v>0</v>
      </c>
      <c r="W190" s="265">
        <f t="shared" si="19"/>
        <v>0</v>
      </c>
      <c r="X190" s="265">
        <f t="shared" si="19"/>
        <v>0</v>
      </c>
      <c r="Y190" s="265">
        <f t="shared" si="19"/>
        <v>0</v>
      </c>
      <c r="Z190" s="266">
        <f t="shared" si="19"/>
        <v>0</v>
      </c>
      <c r="AA190" s="85"/>
      <c r="AB190" s="267">
        <f>SUM(AB159:AB188)</f>
        <v>0</v>
      </c>
      <c r="AC190" s="85"/>
      <c r="AD190" s="267">
        <f>SUM(AD159:AD188)</f>
        <v>0</v>
      </c>
      <c r="AE190" s="85"/>
      <c r="AF190" s="267">
        <f>SUM(AF159:AF188)</f>
        <v>0</v>
      </c>
      <c r="AH190" s="268"/>
    </row>
    <row r="191" spans="2:34">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row>
    <row r="192" spans="2:34" ht="15">
      <c r="B192" s="99" t="s">
        <v>992</v>
      </c>
      <c r="C192" s="99"/>
      <c r="D192" s="249"/>
      <c r="E192" s="249"/>
      <c r="F192" s="99"/>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80"/>
      <c r="AE192" s="280"/>
      <c r="AF192" s="280"/>
      <c r="AG192" s="99"/>
      <c r="AH192" s="99"/>
    </row>
    <row r="193" spans="4:34" outlineLevel="1">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row>
    <row r="194" spans="4:34" outlineLevel="1">
      <c r="D194" s="235" t="str">
        <f>D159</f>
        <v>ToD</v>
      </c>
      <c r="E194" s="251"/>
      <c r="F194" s="269" t="str">
        <f>F159</f>
        <v>£000</v>
      </c>
      <c r="G194" s="253"/>
      <c r="H194" s="253"/>
      <c r="I194" s="253"/>
      <c r="J194" s="253"/>
      <c r="K194" s="253"/>
      <c r="L194" s="253"/>
      <c r="M194" s="253"/>
      <c r="N194" s="253"/>
      <c r="O194" s="253"/>
      <c r="P194" s="253"/>
      <c r="Q194" s="253"/>
      <c r="R194" s="253"/>
      <c r="S194" s="253"/>
      <c r="T194" s="253"/>
      <c r="U194" s="253"/>
      <c r="V194" s="253"/>
      <c r="W194" s="253"/>
      <c r="X194" s="253"/>
      <c r="Y194" s="253"/>
      <c r="Z194" s="254"/>
      <c r="AA194" s="85"/>
      <c r="AB194" s="255"/>
      <c r="AC194" s="85"/>
      <c r="AD194" s="255"/>
      <c r="AE194" s="85"/>
      <c r="AF194" s="255"/>
      <c r="AH194" s="255"/>
    </row>
    <row r="195" spans="4:34" outlineLevel="1">
      <c r="D195" s="83" t="str">
        <f t="shared" ref="D195:D223" si="20">D160</f>
        <v>Enhanced TVM</v>
      </c>
      <c r="E195" s="84"/>
      <c r="F195" s="150" t="str">
        <f t="shared" ref="F195:F223" si="21">F194</f>
        <v>£000</v>
      </c>
      <c r="G195" s="257"/>
      <c r="H195" s="257"/>
      <c r="I195" s="257"/>
      <c r="J195" s="257"/>
      <c r="K195" s="257"/>
      <c r="L195" s="257"/>
      <c r="M195" s="257"/>
      <c r="N195" s="257"/>
      <c r="O195" s="257"/>
      <c r="P195" s="257"/>
      <c r="Q195" s="257"/>
      <c r="R195" s="257"/>
      <c r="S195" s="257"/>
      <c r="T195" s="257"/>
      <c r="U195" s="257"/>
      <c r="V195" s="257"/>
      <c r="W195" s="257"/>
      <c r="X195" s="257"/>
      <c r="Y195" s="257"/>
      <c r="Z195" s="258"/>
      <c r="AA195" s="85"/>
      <c r="AB195" s="27"/>
      <c r="AC195" s="85"/>
      <c r="AD195" s="27"/>
      <c r="AE195" s="85"/>
      <c r="AF195" s="27"/>
      <c r="AH195" s="27"/>
    </row>
    <row r="196" spans="4:34" outlineLevel="1">
      <c r="D196" s="83" t="str">
        <f t="shared" si="20"/>
        <v>VTO</v>
      </c>
      <c r="E196" s="84"/>
      <c r="F196" s="150" t="str">
        <f t="shared" si="21"/>
        <v>£000</v>
      </c>
      <c r="G196" s="257"/>
      <c r="H196" s="257"/>
      <c r="I196" s="257"/>
      <c r="J196" s="257"/>
      <c r="K196" s="257"/>
      <c r="L196" s="257"/>
      <c r="M196" s="257"/>
      <c r="N196" s="257"/>
      <c r="O196" s="257"/>
      <c r="P196" s="257"/>
      <c r="Q196" s="257"/>
      <c r="R196" s="257"/>
      <c r="S196" s="257"/>
      <c r="T196" s="257"/>
      <c r="U196" s="257"/>
      <c r="V196" s="257"/>
      <c r="W196" s="257"/>
      <c r="X196" s="257"/>
      <c r="Y196" s="257"/>
      <c r="Z196" s="258"/>
      <c r="AA196" s="85"/>
      <c r="AB196" s="27"/>
      <c r="AC196" s="85"/>
      <c r="AD196" s="27"/>
      <c r="AE196" s="85"/>
      <c r="AF196" s="27"/>
      <c r="AH196" s="27"/>
    </row>
    <row r="197" spans="4:34" outlineLevel="1">
      <c r="D197" s="83" t="str">
        <f t="shared" si="20"/>
        <v>Other ToD/VTO costs</v>
      </c>
      <c r="E197" s="84"/>
      <c r="F197" s="150" t="str">
        <f t="shared" si="21"/>
        <v>£000</v>
      </c>
      <c r="G197" s="257"/>
      <c r="H197" s="257"/>
      <c r="I197" s="257"/>
      <c r="J197" s="257"/>
      <c r="K197" s="257"/>
      <c r="L197" s="257"/>
      <c r="M197" s="257"/>
      <c r="N197" s="257"/>
      <c r="O197" s="257"/>
      <c r="P197" s="257"/>
      <c r="Q197" s="257"/>
      <c r="R197" s="257"/>
      <c r="S197" s="257"/>
      <c r="T197" s="257"/>
      <c r="U197" s="257"/>
      <c r="V197" s="257"/>
      <c r="W197" s="257"/>
      <c r="X197" s="257"/>
      <c r="Y197" s="257"/>
      <c r="Z197" s="258"/>
      <c r="AA197" s="85"/>
      <c r="AB197" s="27"/>
      <c r="AC197" s="85"/>
      <c r="AD197" s="27"/>
      <c r="AE197" s="85"/>
      <c r="AF197" s="27"/>
      <c r="AH197" s="27"/>
    </row>
    <row r="198" spans="4:34" outlineLevel="1">
      <c r="D198" s="83" t="str">
        <f t="shared" si="20"/>
        <v>Land &amp; Buildings</v>
      </c>
      <c r="E198" s="84"/>
      <c r="F198" s="150" t="str">
        <f t="shared" si="21"/>
        <v>£000</v>
      </c>
      <c r="G198" s="257"/>
      <c r="H198" s="257"/>
      <c r="I198" s="257"/>
      <c r="J198" s="257"/>
      <c r="K198" s="257"/>
      <c r="L198" s="257"/>
      <c r="M198" s="257"/>
      <c r="N198" s="257"/>
      <c r="O198" s="257"/>
      <c r="P198" s="257"/>
      <c r="Q198" s="257"/>
      <c r="R198" s="257"/>
      <c r="S198" s="257"/>
      <c r="T198" s="257"/>
      <c r="U198" s="257"/>
      <c r="V198" s="257"/>
      <c r="W198" s="257"/>
      <c r="X198" s="257"/>
      <c r="Y198" s="257"/>
      <c r="Z198" s="258"/>
      <c r="AA198" s="85"/>
      <c r="AB198" s="27"/>
      <c r="AC198" s="85"/>
      <c r="AD198" s="27"/>
      <c r="AE198" s="85"/>
      <c r="AF198" s="27"/>
      <c r="AH198" s="27"/>
    </row>
    <row r="199" spans="4:34" outlineLevel="1">
      <c r="D199" s="83" t="str">
        <f t="shared" si="20"/>
        <v>Land &amp; Buildings PFA</v>
      </c>
      <c r="E199" s="84"/>
      <c r="F199" s="150" t="str">
        <f t="shared" si="21"/>
        <v>£000</v>
      </c>
      <c r="G199" s="257"/>
      <c r="H199" s="257"/>
      <c r="I199" s="257"/>
      <c r="J199" s="257"/>
      <c r="K199" s="257"/>
      <c r="L199" s="257"/>
      <c r="M199" s="257"/>
      <c r="N199" s="257"/>
      <c r="O199" s="257"/>
      <c r="P199" s="257"/>
      <c r="Q199" s="257"/>
      <c r="R199" s="257"/>
      <c r="S199" s="257"/>
      <c r="T199" s="257"/>
      <c r="U199" s="257"/>
      <c r="V199" s="257"/>
      <c r="W199" s="257"/>
      <c r="X199" s="257"/>
      <c r="Y199" s="257"/>
      <c r="Z199" s="258"/>
      <c r="AA199" s="85"/>
      <c r="AB199" s="27"/>
      <c r="AC199" s="85"/>
      <c r="AD199" s="27"/>
      <c r="AE199" s="85"/>
      <c r="AF199" s="27"/>
      <c r="AH199" s="27"/>
    </row>
    <row r="200" spans="4:34" outlineLevel="1">
      <c r="D200" s="83" t="str">
        <f t="shared" si="20"/>
        <v>Fixtures &amp; Fittings PFA</v>
      </c>
      <c r="E200" s="84"/>
      <c r="F200" s="150" t="str">
        <f t="shared" si="21"/>
        <v>£000</v>
      </c>
      <c r="G200" s="257"/>
      <c r="H200" s="257"/>
      <c r="I200" s="257"/>
      <c r="J200" s="257"/>
      <c r="K200" s="257"/>
      <c r="L200" s="257"/>
      <c r="M200" s="257"/>
      <c r="N200" s="257"/>
      <c r="O200" s="257"/>
      <c r="P200" s="257"/>
      <c r="Q200" s="257"/>
      <c r="R200" s="257"/>
      <c r="S200" s="257"/>
      <c r="T200" s="257"/>
      <c r="U200" s="257"/>
      <c r="V200" s="257"/>
      <c r="W200" s="257"/>
      <c r="X200" s="257"/>
      <c r="Y200" s="257"/>
      <c r="Z200" s="258"/>
      <c r="AA200" s="85"/>
      <c r="AB200" s="27"/>
      <c r="AC200" s="85"/>
      <c r="AD200" s="27"/>
      <c r="AE200" s="85"/>
      <c r="AF200" s="27"/>
      <c r="AH200" s="27"/>
    </row>
    <row r="201" spans="4:34" outlineLevel="1">
      <c r="D201" s="83" t="str">
        <f t="shared" si="20"/>
        <v>Plant and Machinery Acquisition</v>
      </c>
      <c r="E201" s="84"/>
      <c r="F201" s="150" t="str">
        <f t="shared" si="21"/>
        <v>£000</v>
      </c>
      <c r="G201" s="257"/>
      <c r="H201" s="257"/>
      <c r="I201" s="257"/>
      <c r="J201" s="257"/>
      <c r="K201" s="257"/>
      <c r="L201" s="257"/>
      <c r="M201" s="257"/>
      <c r="N201" s="257"/>
      <c r="O201" s="257"/>
      <c r="P201" s="257"/>
      <c r="Q201" s="257"/>
      <c r="R201" s="257"/>
      <c r="S201" s="257"/>
      <c r="T201" s="257"/>
      <c r="U201" s="257"/>
      <c r="V201" s="257"/>
      <c r="W201" s="257"/>
      <c r="X201" s="257"/>
      <c r="Y201" s="257"/>
      <c r="Z201" s="258"/>
      <c r="AA201" s="85"/>
      <c r="AB201" s="27"/>
      <c r="AC201" s="85"/>
      <c r="AD201" s="27"/>
      <c r="AE201" s="85"/>
      <c r="AF201" s="27"/>
      <c r="AH201" s="27"/>
    </row>
    <row r="202" spans="4:34" outlineLevel="1">
      <c r="D202" s="83" t="str">
        <f t="shared" si="20"/>
        <v>Plant &amp; Machinery PFA</v>
      </c>
      <c r="E202" s="84"/>
      <c r="F202" s="150" t="str">
        <f t="shared" si="21"/>
        <v>£000</v>
      </c>
      <c r="G202" s="257"/>
      <c r="H202" s="257"/>
      <c r="I202" s="257"/>
      <c r="J202" s="257"/>
      <c r="K202" s="257"/>
      <c r="L202" s="257"/>
      <c r="M202" s="257"/>
      <c r="N202" s="257"/>
      <c r="O202" s="257"/>
      <c r="P202" s="257"/>
      <c r="Q202" s="257"/>
      <c r="R202" s="257"/>
      <c r="S202" s="257"/>
      <c r="T202" s="257"/>
      <c r="U202" s="257"/>
      <c r="V202" s="257"/>
      <c r="W202" s="257"/>
      <c r="X202" s="257"/>
      <c r="Y202" s="257"/>
      <c r="Z202" s="258"/>
      <c r="AA202" s="85"/>
      <c r="AB202" s="27"/>
      <c r="AC202" s="85"/>
      <c r="AD202" s="27"/>
      <c r="AE202" s="85"/>
      <c r="AF202" s="27"/>
      <c r="AH202" s="27"/>
    </row>
    <row r="203" spans="4:34" outlineLevel="1">
      <c r="D203" s="83" t="str">
        <f t="shared" si="20"/>
        <v>Plant &amp; Machinery PFA - Interior Refresh</v>
      </c>
      <c r="E203" s="84"/>
      <c r="F203" s="150" t="str">
        <f t="shared" si="21"/>
        <v>£000</v>
      </c>
      <c r="G203" s="257"/>
      <c r="H203" s="257"/>
      <c r="I203" s="257"/>
      <c r="J203" s="257"/>
      <c r="K203" s="257"/>
      <c r="L203" s="257"/>
      <c r="M203" s="257"/>
      <c r="N203" s="257"/>
      <c r="O203" s="257"/>
      <c r="P203" s="257"/>
      <c r="Q203" s="257"/>
      <c r="R203" s="257"/>
      <c r="S203" s="257"/>
      <c r="T203" s="257"/>
      <c r="U203" s="257"/>
      <c r="V203" s="257"/>
      <c r="W203" s="257"/>
      <c r="X203" s="257"/>
      <c r="Y203" s="257"/>
      <c r="Z203" s="258"/>
      <c r="AA203" s="85"/>
      <c r="AB203" s="27"/>
      <c r="AC203" s="85"/>
      <c r="AD203" s="27"/>
      <c r="AE203" s="85"/>
      <c r="AF203" s="27"/>
      <c r="AH203" s="27"/>
    </row>
    <row r="204" spans="4:34" outlineLevel="1">
      <c r="D204" s="83" t="str">
        <f t="shared" si="20"/>
        <v>Software</v>
      </c>
      <c r="E204" s="84"/>
      <c r="F204" s="150" t="str">
        <f t="shared" si="21"/>
        <v>£000</v>
      </c>
      <c r="G204" s="257"/>
      <c r="H204" s="257"/>
      <c r="I204" s="257"/>
      <c r="J204" s="257"/>
      <c r="K204" s="257"/>
      <c r="L204" s="257"/>
      <c r="M204" s="257"/>
      <c r="N204" s="257"/>
      <c r="O204" s="257"/>
      <c r="P204" s="257"/>
      <c r="Q204" s="257"/>
      <c r="R204" s="257"/>
      <c r="S204" s="257"/>
      <c r="T204" s="257"/>
      <c r="U204" s="257"/>
      <c r="V204" s="257"/>
      <c r="W204" s="257"/>
      <c r="X204" s="257"/>
      <c r="Y204" s="257"/>
      <c r="Z204" s="258"/>
      <c r="AA204" s="85"/>
      <c r="AB204" s="27"/>
      <c r="AC204" s="85"/>
      <c r="AD204" s="27"/>
      <c r="AE204" s="85"/>
      <c r="AF204" s="27"/>
      <c r="AH204" s="27"/>
    </row>
    <row r="205" spans="4:34" outlineLevel="1">
      <c r="D205" s="83" t="str">
        <f t="shared" si="20"/>
        <v>HLOS Assets</v>
      </c>
      <c r="E205" s="84"/>
      <c r="F205" s="150" t="str">
        <f t="shared" si="21"/>
        <v>£000</v>
      </c>
      <c r="G205" s="257"/>
      <c r="H205" s="257"/>
      <c r="I205" s="257"/>
      <c r="J205" s="257"/>
      <c r="K205" s="257"/>
      <c r="L205" s="257"/>
      <c r="M205" s="257"/>
      <c r="N205" s="257"/>
      <c r="O205" s="257"/>
      <c r="P205" s="257"/>
      <c r="Q205" s="257"/>
      <c r="R205" s="257"/>
      <c r="S205" s="257"/>
      <c r="T205" s="257"/>
      <c r="U205" s="257"/>
      <c r="V205" s="257"/>
      <c r="W205" s="257"/>
      <c r="X205" s="257"/>
      <c r="Y205" s="257"/>
      <c r="Z205" s="258"/>
      <c r="AA205" s="85"/>
      <c r="AB205" s="27"/>
      <c r="AC205" s="85"/>
      <c r="AD205" s="27"/>
      <c r="AE205" s="85"/>
      <c r="AF205" s="27"/>
      <c r="AH205" s="27"/>
    </row>
    <row r="206" spans="4:34" outlineLevel="1">
      <c r="D206" s="83" t="str">
        <f t="shared" si="20"/>
        <v>[Day 1 Assets Line 13]</v>
      </c>
      <c r="E206" s="84"/>
      <c r="F206" s="150" t="str">
        <f t="shared" si="21"/>
        <v>£000</v>
      </c>
      <c r="G206" s="257"/>
      <c r="H206" s="257"/>
      <c r="I206" s="257"/>
      <c r="J206" s="257"/>
      <c r="K206" s="257"/>
      <c r="L206" s="257"/>
      <c r="M206" s="257"/>
      <c r="N206" s="257"/>
      <c r="O206" s="257"/>
      <c r="P206" s="257"/>
      <c r="Q206" s="257"/>
      <c r="R206" s="257"/>
      <c r="S206" s="257"/>
      <c r="T206" s="257"/>
      <c r="U206" s="257"/>
      <c r="V206" s="257"/>
      <c r="W206" s="257"/>
      <c r="X206" s="257"/>
      <c r="Y206" s="257"/>
      <c r="Z206" s="258"/>
      <c r="AA206" s="85"/>
      <c r="AB206" s="27"/>
      <c r="AC206" s="85"/>
      <c r="AD206" s="27"/>
      <c r="AE206" s="85"/>
      <c r="AF206" s="27"/>
      <c r="AH206" s="27"/>
    </row>
    <row r="207" spans="4:34" outlineLevel="1">
      <c r="D207" s="83" t="str">
        <f t="shared" si="20"/>
        <v>[Day 1 Assets Line 14]</v>
      </c>
      <c r="E207" s="84"/>
      <c r="F207" s="150" t="str">
        <f t="shared" si="21"/>
        <v>£000</v>
      </c>
      <c r="G207" s="257"/>
      <c r="H207" s="257"/>
      <c r="I207" s="257"/>
      <c r="J207" s="257"/>
      <c r="K207" s="257"/>
      <c r="L207" s="257"/>
      <c r="M207" s="257"/>
      <c r="N207" s="257"/>
      <c r="O207" s="257"/>
      <c r="P207" s="257"/>
      <c r="Q207" s="257"/>
      <c r="R207" s="257"/>
      <c r="S207" s="257"/>
      <c r="T207" s="257"/>
      <c r="U207" s="257"/>
      <c r="V207" s="257"/>
      <c r="W207" s="257"/>
      <c r="X207" s="257"/>
      <c r="Y207" s="257"/>
      <c r="Z207" s="258"/>
      <c r="AA207" s="85"/>
      <c r="AB207" s="27"/>
      <c r="AC207" s="85"/>
      <c r="AD207" s="27"/>
      <c r="AE207" s="85"/>
      <c r="AF207" s="27"/>
      <c r="AH207" s="27"/>
    </row>
    <row r="208" spans="4:34" outlineLevel="1">
      <c r="D208" s="83" t="str">
        <f t="shared" si="20"/>
        <v>[Day 1 Assets Line 15]</v>
      </c>
      <c r="E208" s="84"/>
      <c r="F208" s="150" t="str">
        <f t="shared" si="21"/>
        <v>£000</v>
      </c>
      <c r="G208" s="257"/>
      <c r="H208" s="257"/>
      <c r="I208" s="257"/>
      <c r="J208" s="257"/>
      <c r="K208" s="257"/>
      <c r="L208" s="257"/>
      <c r="M208" s="257"/>
      <c r="N208" s="257"/>
      <c r="O208" s="257"/>
      <c r="P208" s="257"/>
      <c r="Q208" s="257"/>
      <c r="R208" s="257"/>
      <c r="S208" s="257"/>
      <c r="T208" s="257"/>
      <c r="U208" s="257"/>
      <c r="V208" s="257"/>
      <c r="W208" s="257"/>
      <c r="X208" s="257"/>
      <c r="Y208" s="257"/>
      <c r="Z208" s="258"/>
      <c r="AA208" s="85"/>
      <c r="AB208" s="27"/>
      <c r="AC208" s="85"/>
      <c r="AD208" s="27"/>
      <c r="AE208" s="85"/>
      <c r="AF208" s="27"/>
      <c r="AH208" s="27"/>
    </row>
    <row r="209" spans="4:34" outlineLevel="1">
      <c r="D209" s="83" t="str">
        <f t="shared" si="20"/>
        <v>[Day 1 Assets Line 16]</v>
      </c>
      <c r="E209" s="84"/>
      <c r="F209" s="150" t="str">
        <f t="shared" si="21"/>
        <v>£000</v>
      </c>
      <c r="G209" s="257"/>
      <c r="H209" s="257"/>
      <c r="I209" s="257"/>
      <c r="J209" s="257"/>
      <c r="K209" s="257"/>
      <c r="L209" s="257"/>
      <c r="M209" s="257"/>
      <c r="N209" s="257"/>
      <c r="O209" s="257"/>
      <c r="P209" s="257"/>
      <c r="Q209" s="257"/>
      <c r="R209" s="257"/>
      <c r="S209" s="257"/>
      <c r="T209" s="257"/>
      <c r="U209" s="257"/>
      <c r="V209" s="257"/>
      <c r="W209" s="257"/>
      <c r="X209" s="257"/>
      <c r="Y209" s="257"/>
      <c r="Z209" s="258"/>
      <c r="AA209" s="85"/>
      <c r="AB209" s="27"/>
      <c r="AC209" s="85"/>
      <c r="AD209" s="27"/>
      <c r="AE209" s="85"/>
      <c r="AF209" s="27"/>
      <c r="AH209" s="27"/>
    </row>
    <row r="210" spans="4:34" outlineLevel="1">
      <c r="D210" s="83" t="str">
        <f t="shared" si="20"/>
        <v>[Day 1 Assets Line 17]</v>
      </c>
      <c r="E210" s="84"/>
      <c r="F210" s="150" t="str">
        <f t="shared" si="21"/>
        <v>£000</v>
      </c>
      <c r="G210" s="257"/>
      <c r="H210" s="257"/>
      <c r="I210" s="257"/>
      <c r="J210" s="257"/>
      <c r="K210" s="257"/>
      <c r="L210" s="257"/>
      <c r="M210" s="257"/>
      <c r="N210" s="257"/>
      <c r="O210" s="257"/>
      <c r="P210" s="257"/>
      <c r="Q210" s="257"/>
      <c r="R210" s="257"/>
      <c r="S210" s="257"/>
      <c r="T210" s="257"/>
      <c r="U210" s="257"/>
      <c r="V210" s="257"/>
      <c r="W210" s="257"/>
      <c r="X210" s="257"/>
      <c r="Y210" s="257"/>
      <c r="Z210" s="258"/>
      <c r="AA210" s="85"/>
      <c r="AB210" s="27"/>
      <c r="AC210" s="85"/>
      <c r="AD210" s="27"/>
      <c r="AE210" s="85"/>
      <c r="AF210" s="27"/>
      <c r="AH210" s="27"/>
    </row>
    <row r="211" spans="4:34" outlineLevel="1">
      <c r="D211" s="83" t="str">
        <f t="shared" si="20"/>
        <v>[Day 1 Assets Line 18]</v>
      </c>
      <c r="E211" s="84"/>
      <c r="F211" s="150" t="str">
        <f t="shared" si="21"/>
        <v>£000</v>
      </c>
      <c r="G211" s="257"/>
      <c r="H211" s="257"/>
      <c r="I211" s="257"/>
      <c r="J211" s="257"/>
      <c r="K211" s="257"/>
      <c r="L211" s="257"/>
      <c r="M211" s="257"/>
      <c r="N211" s="257"/>
      <c r="O211" s="257"/>
      <c r="P211" s="257"/>
      <c r="Q211" s="257"/>
      <c r="R211" s="257"/>
      <c r="S211" s="257"/>
      <c r="T211" s="257"/>
      <c r="U211" s="257"/>
      <c r="V211" s="257"/>
      <c r="W211" s="257"/>
      <c r="X211" s="257"/>
      <c r="Y211" s="257"/>
      <c r="Z211" s="258"/>
      <c r="AA211" s="85"/>
      <c r="AB211" s="27"/>
      <c r="AC211" s="85"/>
      <c r="AD211" s="27"/>
      <c r="AE211" s="85"/>
      <c r="AF211" s="27"/>
      <c r="AH211" s="27"/>
    </row>
    <row r="212" spans="4:34" outlineLevel="1">
      <c r="D212" s="83" t="str">
        <f t="shared" si="20"/>
        <v>[Day 1 Assets Line 19]</v>
      </c>
      <c r="E212" s="84"/>
      <c r="F212" s="150" t="str">
        <f t="shared" si="21"/>
        <v>£000</v>
      </c>
      <c r="G212" s="257"/>
      <c r="H212" s="257"/>
      <c r="I212" s="257"/>
      <c r="J212" s="257"/>
      <c r="K212" s="257"/>
      <c r="L212" s="257"/>
      <c r="M212" s="257"/>
      <c r="N212" s="257"/>
      <c r="O212" s="257"/>
      <c r="P212" s="257"/>
      <c r="Q212" s="257"/>
      <c r="R212" s="257"/>
      <c r="S212" s="257"/>
      <c r="T212" s="257"/>
      <c r="U212" s="257"/>
      <c r="V212" s="257"/>
      <c r="W212" s="257"/>
      <c r="X212" s="257"/>
      <c r="Y212" s="257"/>
      <c r="Z212" s="258"/>
      <c r="AA212" s="85"/>
      <c r="AB212" s="27"/>
      <c r="AC212" s="85"/>
      <c r="AD212" s="27"/>
      <c r="AE212" s="85"/>
      <c r="AF212" s="27"/>
      <c r="AH212" s="27"/>
    </row>
    <row r="213" spans="4:34" outlineLevel="1">
      <c r="D213" s="83" t="str">
        <f t="shared" si="20"/>
        <v>[Day 1 Assets Line 20]</v>
      </c>
      <c r="E213" s="84"/>
      <c r="F213" s="150" t="str">
        <f t="shared" si="21"/>
        <v>£000</v>
      </c>
      <c r="G213" s="257"/>
      <c r="H213" s="257"/>
      <c r="I213" s="257"/>
      <c r="J213" s="257"/>
      <c r="K213" s="257"/>
      <c r="L213" s="257"/>
      <c r="M213" s="257"/>
      <c r="N213" s="257"/>
      <c r="O213" s="257"/>
      <c r="P213" s="257"/>
      <c r="Q213" s="257"/>
      <c r="R213" s="257"/>
      <c r="S213" s="257"/>
      <c r="T213" s="257"/>
      <c r="U213" s="257"/>
      <c r="V213" s="257"/>
      <c r="W213" s="257"/>
      <c r="X213" s="257"/>
      <c r="Y213" s="257"/>
      <c r="Z213" s="258"/>
      <c r="AA213" s="85"/>
      <c r="AB213" s="27"/>
      <c r="AC213" s="85"/>
      <c r="AD213" s="27"/>
      <c r="AE213" s="85"/>
      <c r="AF213" s="27"/>
      <c r="AH213" s="27"/>
    </row>
    <row r="214" spans="4:34" outlineLevel="1">
      <c r="D214" s="83" t="str">
        <f t="shared" si="20"/>
        <v>[Day 1 Assets Line 21]</v>
      </c>
      <c r="E214" s="84"/>
      <c r="F214" s="150" t="str">
        <f t="shared" si="21"/>
        <v>£000</v>
      </c>
      <c r="G214" s="257"/>
      <c r="H214" s="257"/>
      <c r="I214" s="257"/>
      <c r="J214" s="257"/>
      <c r="K214" s="257"/>
      <c r="L214" s="257"/>
      <c r="M214" s="257"/>
      <c r="N214" s="257"/>
      <c r="O214" s="257"/>
      <c r="P214" s="257"/>
      <c r="Q214" s="257"/>
      <c r="R214" s="257"/>
      <c r="S214" s="257"/>
      <c r="T214" s="257"/>
      <c r="U214" s="257"/>
      <c r="V214" s="257"/>
      <c r="W214" s="257"/>
      <c r="X214" s="257"/>
      <c r="Y214" s="257"/>
      <c r="Z214" s="258"/>
      <c r="AA214" s="85"/>
      <c r="AB214" s="27"/>
      <c r="AC214" s="85"/>
      <c r="AD214" s="27"/>
      <c r="AE214" s="85"/>
      <c r="AF214" s="27"/>
      <c r="AH214" s="27"/>
    </row>
    <row r="215" spans="4:34" outlineLevel="1">
      <c r="D215" s="83" t="str">
        <f t="shared" si="20"/>
        <v>[Day 1 Assets Line 22]</v>
      </c>
      <c r="E215" s="84"/>
      <c r="F215" s="150" t="str">
        <f t="shared" si="21"/>
        <v>£000</v>
      </c>
      <c r="G215" s="257"/>
      <c r="H215" s="257"/>
      <c r="I215" s="257"/>
      <c r="J215" s="257"/>
      <c r="K215" s="257"/>
      <c r="L215" s="257"/>
      <c r="M215" s="257"/>
      <c r="N215" s="257"/>
      <c r="O215" s="257"/>
      <c r="P215" s="257"/>
      <c r="Q215" s="257"/>
      <c r="R215" s="257"/>
      <c r="S215" s="257"/>
      <c r="T215" s="257"/>
      <c r="U215" s="257"/>
      <c r="V215" s="257"/>
      <c r="W215" s="257"/>
      <c r="X215" s="257"/>
      <c r="Y215" s="257"/>
      <c r="Z215" s="258"/>
      <c r="AA215" s="85"/>
      <c r="AB215" s="27"/>
      <c r="AC215" s="85"/>
      <c r="AD215" s="27"/>
      <c r="AE215" s="85"/>
      <c r="AF215" s="27"/>
      <c r="AH215" s="27"/>
    </row>
    <row r="216" spans="4:34" outlineLevel="1">
      <c r="D216" s="83" t="str">
        <f t="shared" si="20"/>
        <v>[Day 1 Assets Line 23]</v>
      </c>
      <c r="E216" s="84"/>
      <c r="F216" s="150" t="str">
        <f t="shared" si="21"/>
        <v>£000</v>
      </c>
      <c r="G216" s="257"/>
      <c r="H216" s="257"/>
      <c r="I216" s="257"/>
      <c r="J216" s="257"/>
      <c r="K216" s="257"/>
      <c r="L216" s="257"/>
      <c r="M216" s="257"/>
      <c r="N216" s="257"/>
      <c r="O216" s="257"/>
      <c r="P216" s="257"/>
      <c r="Q216" s="257"/>
      <c r="R216" s="257"/>
      <c r="S216" s="257"/>
      <c r="T216" s="257"/>
      <c r="U216" s="257"/>
      <c r="V216" s="257"/>
      <c r="W216" s="257"/>
      <c r="X216" s="257"/>
      <c r="Y216" s="257"/>
      <c r="Z216" s="258"/>
      <c r="AA216" s="85"/>
      <c r="AB216" s="27"/>
      <c r="AC216" s="85"/>
      <c r="AD216" s="27"/>
      <c r="AE216" s="85"/>
      <c r="AF216" s="27"/>
      <c r="AH216" s="27"/>
    </row>
    <row r="217" spans="4:34" outlineLevel="1">
      <c r="D217" s="83" t="str">
        <f t="shared" si="20"/>
        <v>[Day 1 Assets Line 24]</v>
      </c>
      <c r="E217" s="84"/>
      <c r="F217" s="150" t="str">
        <f t="shared" si="21"/>
        <v>£000</v>
      </c>
      <c r="G217" s="257"/>
      <c r="H217" s="257"/>
      <c r="I217" s="257"/>
      <c r="J217" s="257"/>
      <c r="K217" s="257"/>
      <c r="L217" s="257"/>
      <c r="M217" s="257"/>
      <c r="N217" s="257"/>
      <c r="O217" s="257"/>
      <c r="P217" s="257"/>
      <c r="Q217" s="257"/>
      <c r="R217" s="257"/>
      <c r="S217" s="257"/>
      <c r="T217" s="257"/>
      <c r="U217" s="257"/>
      <c r="V217" s="257"/>
      <c r="W217" s="257"/>
      <c r="X217" s="257"/>
      <c r="Y217" s="257"/>
      <c r="Z217" s="258"/>
      <c r="AA217" s="85"/>
      <c r="AB217" s="27"/>
      <c r="AC217" s="85"/>
      <c r="AD217" s="27"/>
      <c r="AE217" s="85"/>
      <c r="AF217" s="27"/>
      <c r="AH217" s="27"/>
    </row>
    <row r="218" spans="4:34" outlineLevel="1">
      <c r="D218" s="83" t="str">
        <f t="shared" si="20"/>
        <v>[Day 1 Assets Line 25]</v>
      </c>
      <c r="E218" s="84"/>
      <c r="F218" s="150" t="str">
        <f t="shared" si="21"/>
        <v>£000</v>
      </c>
      <c r="G218" s="257"/>
      <c r="H218" s="257"/>
      <c r="I218" s="257"/>
      <c r="J218" s="257"/>
      <c r="K218" s="257"/>
      <c r="L218" s="257"/>
      <c r="M218" s="257"/>
      <c r="N218" s="257"/>
      <c r="O218" s="257"/>
      <c r="P218" s="257"/>
      <c r="Q218" s="257"/>
      <c r="R218" s="257"/>
      <c r="S218" s="257"/>
      <c r="T218" s="257"/>
      <c r="U218" s="257"/>
      <c r="V218" s="257"/>
      <c r="W218" s="257"/>
      <c r="X218" s="257"/>
      <c r="Y218" s="257"/>
      <c r="Z218" s="258"/>
      <c r="AA218" s="85"/>
      <c r="AB218" s="27"/>
      <c r="AC218" s="85"/>
      <c r="AD218" s="27"/>
      <c r="AE218" s="85"/>
      <c r="AF218" s="27"/>
      <c r="AH218" s="27"/>
    </row>
    <row r="219" spans="4:34" outlineLevel="1">
      <c r="D219" s="83" t="str">
        <f t="shared" si="20"/>
        <v>[Day 1 Assets Line 26]</v>
      </c>
      <c r="E219" s="84"/>
      <c r="F219" s="150" t="str">
        <f t="shared" si="21"/>
        <v>£000</v>
      </c>
      <c r="G219" s="257"/>
      <c r="H219" s="257"/>
      <c r="I219" s="257"/>
      <c r="J219" s="257"/>
      <c r="K219" s="257"/>
      <c r="L219" s="257"/>
      <c r="M219" s="257"/>
      <c r="N219" s="257"/>
      <c r="O219" s="257"/>
      <c r="P219" s="257"/>
      <c r="Q219" s="257"/>
      <c r="R219" s="257"/>
      <c r="S219" s="257"/>
      <c r="T219" s="257"/>
      <c r="U219" s="257"/>
      <c r="V219" s="257"/>
      <c r="W219" s="257"/>
      <c r="X219" s="257"/>
      <c r="Y219" s="257"/>
      <c r="Z219" s="258"/>
      <c r="AA219" s="85"/>
      <c r="AB219" s="27"/>
      <c r="AC219" s="85"/>
      <c r="AD219" s="27"/>
      <c r="AE219" s="85"/>
      <c r="AF219" s="27"/>
      <c r="AH219" s="27"/>
    </row>
    <row r="220" spans="4:34" outlineLevel="1">
      <c r="D220" s="83" t="str">
        <f t="shared" si="20"/>
        <v>[Day 1 Assets Line 27]</v>
      </c>
      <c r="E220" s="84"/>
      <c r="F220" s="150" t="str">
        <f t="shared" si="21"/>
        <v>£000</v>
      </c>
      <c r="G220" s="257"/>
      <c r="H220" s="257"/>
      <c r="I220" s="257"/>
      <c r="J220" s="257"/>
      <c r="K220" s="257"/>
      <c r="L220" s="257"/>
      <c r="M220" s="257"/>
      <c r="N220" s="257"/>
      <c r="O220" s="257"/>
      <c r="P220" s="257"/>
      <c r="Q220" s="257"/>
      <c r="R220" s="257"/>
      <c r="S220" s="257"/>
      <c r="T220" s="257"/>
      <c r="U220" s="257"/>
      <c r="V220" s="257"/>
      <c r="W220" s="257"/>
      <c r="X220" s="257"/>
      <c r="Y220" s="257"/>
      <c r="Z220" s="258"/>
      <c r="AA220" s="85"/>
      <c r="AB220" s="27"/>
      <c r="AC220" s="85"/>
      <c r="AD220" s="27"/>
      <c r="AE220" s="85"/>
      <c r="AF220" s="27"/>
      <c r="AH220" s="27"/>
    </row>
    <row r="221" spans="4:34" outlineLevel="1">
      <c r="D221" s="83" t="str">
        <f t="shared" si="20"/>
        <v>[Day 1 Assets Line 28]</v>
      </c>
      <c r="E221" s="84"/>
      <c r="F221" s="150" t="str">
        <f t="shared" si="21"/>
        <v>£000</v>
      </c>
      <c r="G221" s="257"/>
      <c r="H221" s="257"/>
      <c r="I221" s="257"/>
      <c r="J221" s="257"/>
      <c r="K221" s="257"/>
      <c r="L221" s="257"/>
      <c r="M221" s="257"/>
      <c r="N221" s="257"/>
      <c r="O221" s="257"/>
      <c r="P221" s="257"/>
      <c r="Q221" s="257"/>
      <c r="R221" s="257"/>
      <c r="S221" s="257"/>
      <c r="T221" s="257"/>
      <c r="U221" s="257"/>
      <c r="V221" s="257"/>
      <c r="W221" s="257"/>
      <c r="X221" s="257"/>
      <c r="Y221" s="257"/>
      <c r="Z221" s="258"/>
      <c r="AA221" s="85"/>
      <c r="AB221" s="27"/>
      <c r="AC221" s="85"/>
      <c r="AD221" s="27"/>
      <c r="AE221" s="85"/>
      <c r="AF221" s="27"/>
      <c r="AH221" s="27"/>
    </row>
    <row r="222" spans="4:34" outlineLevel="1">
      <c r="D222" s="83" t="str">
        <f t="shared" si="20"/>
        <v>[Day 1 Assets Line 29]</v>
      </c>
      <c r="E222" s="84"/>
      <c r="F222" s="150" t="str">
        <f t="shared" si="21"/>
        <v>£000</v>
      </c>
      <c r="G222" s="257"/>
      <c r="H222" s="257"/>
      <c r="I222" s="257"/>
      <c r="J222" s="257"/>
      <c r="K222" s="257"/>
      <c r="L222" s="257"/>
      <c r="M222" s="257"/>
      <c r="N222" s="257"/>
      <c r="O222" s="257"/>
      <c r="P222" s="257"/>
      <c r="Q222" s="257"/>
      <c r="R222" s="257"/>
      <c r="S222" s="257"/>
      <c r="T222" s="257"/>
      <c r="U222" s="257"/>
      <c r="V222" s="257"/>
      <c r="W222" s="257"/>
      <c r="X222" s="257"/>
      <c r="Y222" s="257"/>
      <c r="Z222" s="258"/>
      <c r="AA222" s="85"/>
      <c r="AB222" s="27"/>
      <c r="AC222" s="85"/>
      <c r="AD222" s="27"/>
      <c r="AE222" s="85"/>
      <c r="AF222" s="27"/>
      <c r="AH222" s="27"/>
    </row>
    <row r="223" spans="4:34" outlineLevel="1">
      <c r="D223" s="108" t="str">
        <f t="shared" si="20"/>
        <v>[Day 1 Assets Line 30]</v>
      </c>
      <c r="E223" s="110"/>
      <c r="F223" s="164" t="str">
        <f t="shared" si="21"/>
        <v>£000</v>
      </c>
      <c r="G223" s="260"/>
      <c r="H223" s="260"/>
      <c r="I223" s="260"/>
      <c r="J223" s="260"/>
      <c r="K223" s="260"/>
      <c r="L223" s="260"/>
      <c r="M223" s="260"/>
      <c r="N223" s="260"/>
      <c r="O223" s="260"/>
      <c r="P223" s="260"/>
      <c r="Q223" s="260"/>
      <c r="R223" s="260"/>
      <c r="S223" s="260"/>
      <c r="T223" s="260"/>
      <c r="U223" s="260"/>
      <c r="V223" s="260"/>
      <c r="W223" s="260"/>
      <c r="X223" s="260"/>
      <c r="Y223" s="260"/>
      <c r="Z223" s="261"/>
      <c r="AA223" s="85"/>
      <c r="AB223" s="29"/>
      <c r="AC223" s="85"/>
      <c r="AD223" s="29"/>
      <c r="AE223" s="85"/>
      <c r="AF223" s="29"/>
      <c r="AH223" s="29"/>
    </row>
    <row r="224" spans="4:34" outlineLevel="1">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row>
    <row r="225" spans="2:34" outlineLevel="1">
      <c r="D225" s="262" t="str">
        <f>"Total "&amp;B192</f>
        <v>Total Additions</v>
      </c>
      <c r="E225" s="263"/>
      <c r="F225" s="264" t="str">
        <f>F223</f>
        <v>£000</v>
      </c>
      <c r="G225" s="265">
        <f>SUM(G194:G223)</f>
        <v>0</v>
      </c>
      <c r="H225" s="265">
        <f>SUM(H194:H223)</f>
        <v>0</v>
      </c>
      <c r="I225" s="265">
        <f t="shared" ref="I225:Z225" si="22">SUM(I194:I223)</f>
        <v>0</v>
      </c>
      <c r="J225" s="265">
        <f t="shared" si="22"/>
        <v>0</v>
      </c>
      <c r="K225" s="265">
        <f t="shared" si="22"/>
        <v>0</v>
      </c>
      <c r="L225" s="265">
        <f t="shared" si="22"/>
        <v>0</v>
      </c>
      <c r="M225" s="265">
        <f t="shared" si="22"/>
        <v>0</v>
      </c>
      <c r="N225" s="265">
        <f t="shared" si="22"/>
        <v>0</v>
      </c>
      <c r="O225" s="265">
        <f t="shared" si="22"/>
        <v>0</v>
      </c>
      <c r="P225" s="265">
        <f t="shared" si="22"/>
        <v>0</v>
      </c>
      <c r="Q225" s="265">
        <f t="shared" si="22"/>
        <v>0</v>
      </c>
      <c r="R225" s="265">
        <f t="shared" si="22"/>
        <v>0</v>
      </c>
      <c r="S225" s="265">
        <f t="shared" si="22"/>
        <v>0</v>
      </c>
      <c r="T225" s="265">
        <f t="shared" si="22"/>
        <v>0</v>
      </c>
      <c r="U225" s="265">
        <f t="shared" si="22"/>
        <v>0</v>
      </c>
      <c r="V225" s="265">
        <f t="shared" si="22"/>
        <v>0</v>
      </c>
      <c r="W225" s="265">
        <f t="shared" si="22"/>
        <v>0</v>
      </c>
      <c r="X225" s="265">
        <f t="shared" si="22"/>
        <v>0</v>
      </c>
      <c r="Y225" s="265">
        <f t="shared" si="22"/>
        <v>0</v>
      </c>
      <c r="Z225" s="266">
        <f t="shared" si="22"/>
        <v>0</v>
      </c>
      <c r="AA225" s="85"/>
      <c r="AB225" s="267">
        <f>SUM(AB194:AB223)</f>
        <v>0</v>
      </c>
      <c r="AC225" s="85"/>
      <c r="AD225" s="267">
        <f>SUM(AD194:AD223)</f>
        <v>0</v>
      </c>
      <c r="AE225" s="85"/>
      <c r="AF225" s="267">
        <f>SUM(AF194:AF223)</f>
        <v>0</v>
      </c>
      <c r="AH225" s="268"/>
    </row>
    <row r="226" spans="2:34">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row>
    <row r="227" spans="2:34" ht="15">
      <c r="B227" s="99" t="s">
        <v>993</v>
      </c>
      <c r="C227" s="99"/>
      <c r="D227" s="249"/>
      <c r="E227" s="249"/>
      <c r="F227" s="99"/>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99"/>
      <c r="AH227" s="99"/>
    </row>
    <row r="228" spans="2:34" outlineLevel="1">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row>
    <row r="229" spans="2:34" outlineLevel="1">
      <c r="D229" s="235" t="str">
        <f>D194</f>
        <v>ToD</v>
      </c>
      <c r="E229" s="251"/>
      <c r="F229" s="269" t="str">
        <f>F194</f>
        <v>£000</v>
      </c>
      <c r="G229" s="253"/>
      <c r="H229" s="253"/>
      <c r="I229" s="253"/>
      <c r="J229" s="253"/>
      <c r="K229" s="253"/>
      <c r="L229" s="253"/>
      <c r="M229" s="253"/>
      <c r="N229" s="253"/>
      <c r="O229" s="253"/>
      <c r="P229" s="253"/>
      <c r="Q229" s="253"/>
      <c r="R229" s="253"/>
      <c r="S229" s="253"/>
      <c r="T229" s="253"/>
      <c r="U229" s="253"/>
      <c r="V229" s="253"/>
      <c r="W229" s="253"/>
      <c r="X229" s="253"/>
      <c r="Y229" s="253"/>
      <c r="Z229" s="254"/>
      <c r="AA229" s="85"/>
      <c r="AB229" s="255"/>
      <c r="AC229" s="85"/>
      <c r="AD229" s="255"/>
      <c r="AE229" s="85"/>
      <c r="AF229" s="255"/>
      <c r="AH229" s="255"/>
    </row>
    <row r="230" spans="2:34" outlineLevel="1">
      <c r="D230" s="83" t="str">
        <f t="shared" ref="D230:D258" si="23">D195</f>
        <v>Enhanced TVM</v>
      </c>
      <c r="E230" s="84"/>
      <c r="F230" s="150" t="str">
        <f t="shared" ref="F230:F258" si="24">F229</f>
        <v>£000</v>
      </c>
      <c r="G230" s="257"/>
      <c r="H230" s="257"/>
      <c r="I230" s="257"/>
      <c r="J230" s="257"/>
      <c r="K230" s="257"/>
      <c r="L230" s="257"/>
      <c r="M230" s="257"/>
      <c r="N230" s="257"/>
      <c r="O230" s="257"/>
      <c r="P230" s="257"/>
      <c r="Q230" s="257"/>
      <c r="R230" s="257"/>
      <c r="S230" s="257"/>
      <c r="T230" s="257"/>
      <c r="U230" s="257"/>
      <c r="V230" s="257"/>
      <c r="W230" s="257"/>
      <c r="X230" s="257"/>
      <c r="Y230" s="257"/>
      <c r="Z230" s="258"/>
      <c r="AA230" s="85"/>
      <c r="AB230" s="27"/>
      <c r="AC230" s="85"/>
      <c r="AD230" s="27"/>
      <c r="AE230" s="85"/>
      <c r="AF230" s="27"/>
      <c r="AH230" s="27"/>
    </row>
    <row r="231" spans="2:34" outlineLevel="1">
      <c r="D231" s="83" t="str">
        <f t="shared" si="23"/>
        <v>VTO</v>
      </c>
      <c r="E231" s="84"/>
      <c r="F231" s="150" t="str">
        <f t="shared" si="24"/>
        <v>£000</v>
      </c>
      <c r="G231" s="257"/>
      <c r="H231" s="257"/>
      <c r="I231" s="257"/>
      <c r="J231" s="257"/>
      <c r="K231" s="257"/>
      <c r="L231" s="257"/>
      <c r="M231" s="257"/>
      <c r="N231" s="257"/>
      <c r="O231" s="257"/>
      <c r="P231" s="257"/>
      <c r="Q231" s="257"/>
      <c r="R231" s="257"/>
      <c r="S231" s="257"/>
      <c r="T231" s="257"/>
      <c r="U231" s="257"/>
      <c r="V231" s="257"/>
      <c r="W231" s="257"/>
      <c r="X231" s="257"/>
      <c r="Y231" s="257"/>
      <c r="Z231" s="258"/>
      <c r="AA231" s="85"/>
      <c r="AB231" s="27"/>
      <c r="AC231" s="85"/>
      <c r="AD231" s="27"/>
      <c r="AE231" s="85"/>
      <c r="AF231" s="27"/>
      <c r="AH231" s="27"/>
    </row>
    <row r="232" spans="2:34" outlineLevel="1">
      <c r="D232" s="83" t="str">
        <f t="shared" si="23"/>
        <v>Other ToD/VTO costs</v>
      </c>
      <c r="E232" s="84"/>
      <c r="F232" s="150" t="str">
        <f t="shared" si="24"/>
        <v>£000</v>
      </c>
      <c r="G232" s="257"/>
      <c r="H232" s="257"/>
      <c r="I232" s="257"/>
      <c r="J232" s="257"/>
      <c r="K232" s="257"/>
      <c r="L232" s="257"/>
      <c r="M232" s="257"/>
      <c r="N232" s="257"/>
      <c r="O232" s="257"/>
      <c r="P232" s="257"/>
      <c r="Q232" s="257"/>
      <c r="R232" s="257"/>
      <c r="S232" s="257"/>
      <c r="T232" s="257"/>
      <c r="U232" s="257"/>
      <c r="V232" s="257"/>
      <c r="W232" s="257"/>
      <c r="X232" s="257"/>
      <c r="Y232" s="257"/>
      <c r="Z232" s="258"/>
      <c r="AA232" s="85"/>
      <c r="AB232" s="27"/>
      <c r="AC232" s="85"/>
      <c r="AD232" s="27"/>
      <c r="AE232" s="85"/>
      <c r="AF232" s="27"/>
      <c r="AH232" s="27"/>
    </row>
    <row r="233" spans="2:34" outlineLevel="1">
      <c r="D233" s="83" t="str">
        <f t="shared" si="23"/>
        <v>Land &amp; Buildings</v>
      </c>
      <c r="E233" s="84"/>
      <c r="F233" s="150" t="str">
        <f t="shared" si="24"/>
        <v>£000</v>
      </c>
      <c r="G233" s="257"/>
      <c r="H233" s="257"/>
      <c r="I233" s="257"/>
      <c r="J233" s="257"/>
      <c r="K233" s="257"/>
      <c r="L233" s="257"/>
      <c r="M233" s="257"/>
      <c r="N233" s="257"/>
      <c r="O233" s="257"/>
      <c r="P233" s="257"/>
      <c r="Q233" s="257"/>
      <c r="R233" s="257"/>
      <c r="S233" s="257"/>
      <c r="T233" s="257"/>
      <c r="U233" s="257"/>
      <c r="V233" s="257"/>
      <c r="W233" s="257"/>
      <c r="X233" s="257"/>
      <c r="Y233" s="257"/>
      <c r="Z233" s="258"/>
      <c r="AA233" s="85"/>
      <c r="AB233" s="27"/>
      <c r="AC233" s="85"/>
      <c r="AD233" s="27"/>
      <c r="AE233" s="85"/>
      <c r="AF233" s="27"/>
      <c r="AH233" s="27"/>
    </row>
    <row r="234" spans="2:34" outlineLevel="1">
      <c r="D234" s="83" t="str">
        <f t="shared" si="23"/>
        <v>Land &amp; Buildings PFA</v>
      </c>
      <c r="E234" s="84"/>
      <c r="F234" s="150" t="str">
        <f t="shared" si="24"/>
        <v>£000</v>
      </c>
      <c r="G234" s="257"/>
      <c r="H234" s="257"/>
      <c r="I234" s="257"/>
      <c r="J234" s="257"/>
      <c r="K234" s="257"/>
      <c r="L234" s="257"/>
      <c r="M234" s="257"/>
      <c r="N234" s="257"/>
      <c r="O234" s="257"/>
      <c r="P234" s="257"/>
      <c r="Q234" s="257"/>
      <c r="R234" s="257"/>
      <c r="S234" s="257"/>
      <c r="T234" s="257"/>
      <c r="U234" s="257"/>
      <c r="V234" s="257"/>
      <c r="W234" s="257"/>
      <c r="X234" s="257"/>
      <c r="Y234" s="257"/>
      <c r="Z234" s="258"/>
      <c r="AA234" s="85"/>
      <c r="AB234" s="27"/>
      <c r="AC234" s="85"/>
      <c r="AD234" s="27"/>
      <c r="AE234" s="85"/>
      <c r="AF234" s="27"/>
      <c r="AH234" s="27"/>
    </row>
    <row r="235" spans="2:34" outlineLevel="1">
      <c r="D235" s="83" t="str">
        <f t="shared" si="23"/>
        <v>Fixtures &amp; Fittings PFA</v>
      </c>
      <c r="E235" s="84"/>
      <c r="F235" s="150" t="str">
        <f t="shared" si="24"/>
        <v>£000</v>
      </c>
      <c r="G235" s="257"/>
      <c r="H235" s="257"/>
      <c r="I235" s="257"/>
      <c r="J235" s="257"/>
      <c r="K235" s="257"/>
      <c r="L235" s="257"/>
      <c r="M235" s="257"/>
      <c r="N235" s="257"/>
      <c r="O235" s="257"/>
      <c r="P235" s="257"/>
      <c r="Q235" s="257"/>
      <c r="R235" s="257"/>
      <c r="S235" s="257"/>
      <c r="T235" s="257"/>
      <c r="U235" s="257"/>
      <c r="V235" s="257"/>
      <c r="W235" s="257"/>
      <c r="X235" s="257"/>
      <c r="Y235" s="257"/>
      <c r="Z235" s="258"/>
      <c r="AA235" s="85"/>
      <c r="AB235" s="27"/>
      <c r="AC235" s="85"/>
      <c r="AD235" s="27"/>
      <c r="AE235" s="85"/>
      <c r="AF235" s="27"/>
      <c r="AH235" s="27"/>
    </row>
    <row r="236" spans="2:34" outlineLevel="1">
      <c r="D236" s="83" t="str">
        <f t="shared" si="23"/>
        <v>Plant and Machinery Acquisition</v>
      </c>
      <c r="E236" s="84"/>
      <c r="F236" s="150" t="str">
        <f t="shared" si="24"/>
        <v>£000</v>
      </c>
      <c r="G236" s="257"/>
      <c r="H236" s="257"/>
      <c r="I236" s="257"/>
      <c r="J236" s="257"/>
      <c r="K236" s="257"/>
      <c r="L236" s="257"/>
      <c r="M236" s="257"/>
      <c r="N236" s="257"/>
      <c r="O236" s="257"/>
      <c r="P236" s="257"/>
      <c r="Q236" s="257"/>
      <c r="R236" s="257"/>
      <c r="S236" s="257"/>
      <c r="T236" s="257"/>
      <c r="U236" s="257"/>
      <c r="V236" s="257"/>
      <c r="W236" s="257"/>
      <c r="X236" s="257"/>
      <c r="Y236" s="257"/>
      <c r="Z236" s="258"/>
      <c r="AA236" s="85"/>
      <c r="AB236" s="27"/>
      <c r="AC236" s="85"/>
      <c r="AD236" s="27"/>
      <c r="AE236" s="85"/>
      <c r="AF236" s="27"/>
      <c r="AH236" s="27"/>
    </row>
    <row r="237" spans="2:34" outlineLevel="1">
      <c r="D237" s="83" t="str">
        <f t="shared" si="23"/>
        <v>Plant &amp; Machinery PFA</v>
      </c>
      <c r="E237" s="84"/>
      <c r="F237" s="150" t="str">
        <f t="shared" si="24"/>
        <v>£000</v>
      </c>
      <c r="G237" s="257"/>
      <c r="H237" s="257"/>
      <c r="I237" s="257"/>
      <c r="J237" s="257"/>
      <c r="K237" s="257"/>
      <c r="L237" s="257"/>
      <c r="M237" s="257"/>
      <c r="N237" s="257"/>
      <c r="O237" s="257"/>
      <c r="P237" s="257"/>
      <c r="Q237" s="257"/>
      <c r="R237" s="257"/>
      <c r="S237" s="257"/>
      <c r="T237" s="257"/>
      <c r="U237" s="257"/>
      <c r="V237" s="257"/>
      <c r="W237" s="257"/>
      <c r="X237" s="257"/>
      <c r="Y237" s="257"/>
      <c r="Z237" s="258"/>
      <c r="AA237" s="85"/>
      <c r="AB237" s="27"/>
      <c r="AC237" s="85"/>
      <c r="AD237" s="27"/>
      <c r="AE237" s="85"/>
      <c r="AF237" s="27"/>
      <c r="AH237" s="27"/>
    </row>
    <row r="238" spans="2:34" outlineLevel="1">
      <c r="D238" s="83" t="str">
        <f t="shared" si="23"/>
        <v>Plant &amp; Machinery PFA - Interior Refresh</v>
      </c>
      <c r="E238" s="84"/>
      <c r="F238" s="150" t="str">
        <f t="shared" si="24"/>
        <v>£000</v>
      </c>
      <c r="G238" s="257"/>
      <c r="H238" s="257"/>
      <c r="I238" s="257"/>
      <c r="J238" s="257"/>
      <c r="K238" s="257"/>
      <c r="L238" s="257"/>
      <c r="M238" s="257"/>
      <c r="N238" s="257"/>
      <c r="O238" s="257"/>
      <c r="P238" s="257"/>
      <c r="Q238" s="257"/>
      <c r="R238" s="257"/>
      <c r="S238" s="257"/>
      <c r="T238" s="257"/>
      <c r="U238" s="257"/>
      <c r="V238" s="257"/>
      <c r="W238" s="257"/>
      <c r="X238" s="257"/>
      <c r="Y238" s="257"/>
      <c r="Z238" s="258"/>
      <c r="AA238" s="85"/>
      <c r="AB238" s="27"/>
      <c r="AC238" s="85"/>
      <c r="AD238" s="27"/>
      <c r="AE238" s="85"/>
      <c r="AF238" s="27"/>
      <c r="AH238" s="27"/>
    </row>
    <row r="239" spans="2:34" outlineLevel="1">
      <c r="D239" s="83" t="str">
        <f t="shared" si="23"/>
        <v>Software</v>
      </c>
      <c r="E239" s="84"/>
      <c r="F239" s="150" t="str">
        <f t="shared" si="24"/>
        <v>£000</v>
      </c>
      <c r="G239" s="257"/>
      <c r="H239" s="257"/>
      <c r="I239" s="257"/>
      <c r="J239" s="257"/>
      <c r="K239" s="257"/>
      <c r="L239" s="257"/>
      <c r="M239" s="257"/>
      <c r="N239" s="257"/>
      <c r="O239" s="257"/>
      <c r="P239" s="257"/>
      <c r="Q239" s="257"/>
      <c r="R239" s="257"/>
      <c r="S239" s="257"/>
      <c r="T239" s="257"/>
      <c r="U239" s="257"/>
      <c r="V239" s="257"/>
      <c r="W239" s="257"/>
      <c r="X239" s="257"/>
      <c r="Y239" s="257"/>
      <c r="Z239" s="258"/>
      <c r="AA239" s="85"/>
      <c r="AB239" s="27"/>
      <c r="AC239" s="85"/>
      <c r="AD239" s="27"/>
      <c r="AE239" s="85"/>
      <c r="AF239" s="27"/>
      <c r="AH239" s="27"/>
    </row>
    <row r="240" spans="2:34" outlineLevel="1">
      <c r="D240" s="83" t="str">
        <f t="shared" si="23"/>
        <v>HLOS Assets</v>
      </c>
      <c r="E240" s="84"/>
      <c r="F240" s="150" t="str">
        <f t="shared" si="24"/>
        <v>£000</v>
      </c>
      <c r="G240" s="257"/>
      <c r="H240" s="257"/>
      <c r="I240" s="257"/>
      <c r="J240" s="257"/>
      <c r="K240" s="257"/>
      <c r="L240" s="257"/>
      <c r="M240" s="257"/>
      <c r="N240" s="257"/>
      <c r="O240" s="257"/>
      <c r="P240" s="257"/>
      <c r="Q240" s="257"/>
      <c r="R240" s="257"/>
      <c r="S240" s="257"/>
      <c r="T240" s="257"/>
      <c r="U240" s="257"/>
      <c r="V240" s="257"/>
      <c r="W240" s="257"/>
      <c r="X240" s="257"/>
      <c r="Y240" s="257"/>
      <c r="Z240" s="258"/>
      <c r="AA240" s="85"/>
      <c r="AB240" s="27"/>
      <c r="AC240" s="85"/>
      <c r="AD240" s="27"/>
      <c r="AE240" s="85"/>
      <c r="AF240" s="27"/>
      <c r="AH240" s="27"/>
    </row>
    <row r="241" spans="4:34" outlineLevel="1">
      <c r="D241" s="83" t="str">
        <f t="shared" si="23"/>
        <v>[Day 1 Assets Line 13]</v>
      </c>
      <c r="E241" s="84"/>
      <c r="F241" s="150" t="str">
        <f t="shared" si="24"/>
        <v>£000</v>
      </c>
      <c r="G241" s="257"/>
      <c r="H241" s="257"/>
      <c r="I241" s="257"/>
      <c r="J241" s="257"/>
      <c r="K241" s="257"/>
      <c r="L241" s="257"/>
      <c r="M241" s="257"/>
      <c r="N241" s="257"/>
      <c r="O241" s="257"/>
      <c r="P241" s="257"/>
      <c r="Q241" s="257"/>
      <c r="R241" s="257"/>
      <c r="S241" s="257"/>
      <c r="T241" s="257"/>
      <c r="U241" s="257"/>
      <c r="V241" s="257"/>
      <c r="W241" s="257"/>
      <c r="X241" s="257"/>
      <c r="Y241" s="257"/>
      <c r="Z241" s="258"/>
      <c r="AA241" s="85"/>
      <c r="AB241" s="27"/>
      <c r="AC241" s="85"/>
      <c r="AD241" s="27"/>
      <c r="AE241" s="85"/>
      <c r="AF241" s="27"/>
      <c r="AH241" s="27"/>
    </row>
    <row r="242" spans="4:34" outlineLevel="1">
      <c r="D242" s="83" t="str">
        <f t="shared" si="23"/>
        <v>[Day 1 Assets Line 14]</v>
      </c>
      <c r="E242" s="84"/>
      <c r="F242" s="150" t="str">
        <f t="shared" si="24"/>
        <v>£000</v>
      </c>
      <c r="G242" s="257"/>
      <c r="H242" s="257"/>
      <c r="I242" s="257"/>
      <c r="J242" s="257"/>
      <c r="K242" s="257"/>
      <c r="L242" s="257"/>
      <c r="M242" s="257"/>
      <c r="N242" s="257"/>
      <c r="O242" s="257"/>
      <c r="P242" s="257"/>
      <c r="Q242" s="257"/>
      <c r="R242" s="257"/>
      <c r="S242" s="257"/>
      <c r="T242" s="257"/>
      <c r="U242" s="257"/>
      <c r="V242" s="257"/>
      <c r="W242" s="257"/>
      <c r="X242" s="257"/>
      <c r="Y242" s="257"/>
      <c r="Z242" s="258"/>
      <c r="AA242" s="85"/>
      <c r="AB242" s="27"/>
      <c r="AC242" s="85"/>
      <c r="AD242" s="27"/>
      <c r="AE242" s="85"/>
      <c r="AF242" s="27"/>
      <c r="AH242" s="27"/>
    </row>
    <row r="243" spans="4:34" outlineLevel="1">
      <c r="D243" s="83" t="str">
        <f t="shared" si="23"/>
        <v>[Day 1 Assets Line 15]</v>
      </c>
      <c r="E243" s="84"/>
      <c r="F243" s="150" t="str">
        <f t="shared" si="24"/>
        <v>£000</v>
      </c>
      <c r="G243" s="257"/>
      <c r="H243" s="257"/>
      <c r="I243" s="257"/>
      <c r="J243" s="257"/>
      <c r="K243" s="257"/>
      <c r="L243" s="257"/>
      <c r="M243" s="257"/>
      <c r="N243" s="257"/>
      <c r="O243" s="257"/>
      <c r="P243" s="257"/>
      <c r="Q243" s="257"/>
      <c r="R243" s="257"/>
      <c r="S243" s="257"/>
      <c r="T243" s="257"/>
      <c r="U243" s="257"/>
      <c r="V243" s="257"/>
      <c r="W243" s="257"/>
      <c r="X243" s="257"/>
      <c r="Y243" s="257"/>
      <c r="Z243" s="258"/>
      <c r="AA243" s="85"/>
      <c r="AB243" s="27"/>
      <c r="AC243" s="85"/>
      <c r="AD243" s="27"/>
      <c r="AE243" s="85"/>
      <c r="AF243" s="27"/>
      <c r="AH243" s="27"/>
    </row>
    <row r="244" spans="4:34" outlineLevel="1">
      <c r="D244" s="83" t="str">
        <f t="shared" si="23"/>
        <v>[Day 1 Assets Line 16]</v>
      </c>
      <c r="E244" s="84"/>
      <c r="F244" s="150" t="str">
        <f t="shared" si="24"/>
        <v>£000</v>
      </c>
      <c r="G244" s="257"/>
      <c r="H244" s="257"/>
      <c r="I244" s="257"/>
      <c r="J244" s="257"/>
      <c r="K244" s="257"/>
      <c r="L244" s="257"/>
      <c r="M244" s="257"/>
      <c r="N244" s="257"/>
      <c r="O244" s="257"/>
      <c r="P244" s="257"/>
      <c r="Q244" s="257"/>
      <c r="R244" s="257"/>
      <c r="S244" s="257"/>
      <c r="T244" s="257"/>
      <c r="U244" s="257"/>
      <c r="V244" s="257"/>
      <c r="W244" s="257"/>
      <c r="X244" s="257"/>
      <c r="Y244" s="257"/>
      <c r="Z244" s="258"/>
      <c r="AA244" s="85"/>
      <c r="AB244" s="27"/>
      <c r="AC244" s="85"/>
      <c r="AD244" s="27"/>
      <c r="AE244" s="85"/>
      <c r="AF244" s="27"/>
      <c r="AH244" s="27"/>
    </row>
    <row r="245" spans="4:34" outlineLevel="1">
      <c r="D245" s="83" t="str">
        <f t="shared" si="23"/>
        <v>[Day 1 Assets Line 17]</v>
      </c>
      <c r="E245" s="84"/>
      <c r="F245" s="150" t="str">
        <f t="shared" si="24"/>
        <v>£000</v>
      </c>
      <c r="G245" s="257"/>
      <c r="H245" s="257"/>
      <c r="I245" s="257"/>
      <c r="J245" s="257"/>
      <c r="K245" s="257"/>
      <c r="L245" s="257"/>
      <c r="M245" s="257"/>
      <c r="N245" s="257"/>
      <c r="O245" s="257"/>
      <c r="P245" s="257"/>
      <c r="Q245" s="257"/>
      <c r="R245" s="257"/>
      <c r="S245" s="257"/>
      <c r="T245" s="257"/>
      <c r="U245" s="257"/>
      <c r="V245" s="257"/>
      <c r="W245" s="257"/>
      <c r="X245" s="257"/>
      <c r="Y245" s="257"/>
      <c r="Z245" s="258"/>
      <c r="AA245" s="85"/>
      <c r="AB245" s="27"/>
      <c r="AC245" s="85"/>
      <c r="AD245" s="27"/>
      <c r="AE245" s="85"/>
      <c r="AF245" s="27"/>
      <c r="AH245" s="27"/>
    </row>
    <row r="246" spans="4:34" outlineLevel="1">
      <c r="D246" s="83" t="str">
        <f t="shared" si="23"/>
        <v>[Day 1 Assets Line 18]</v>
      </c>
      <c r="E246" s="84"/>
      <c r="F246" s="150" t="str">
        <f t="shared" si="24"/>
        <v>£000</v>
      </c>
      <c r="G246" s="257"/>
      <c r="H246" s="257"/>
      <c r="I246" s="257"/>
      <c r="J246" s="257"/>
      <c r="K246" s="257"/>
      <c r="L246" s="257"/>
      <c r="M246" s="257"/>
      <c r="N246" s="257"/>
      <c r="O246" s="257"/>
      <c r="P246" s="257"/>
      <c r="Q246" s="257"/>
      <c r="R246" s="257"/>
      <c r="S246" s="257"/>
      <c r="T246" s="257"/>
      <c r="U246" s="257"/>
      <c r="V246" s="257"/>
      <c r="W246" s="257"/>
      <c r="X246" s="257"/>
      <c r="Y246" s="257"/>
      <c r="Z246" s="258"/>
      <c r="AA246" s="85"/>
      <c r="AB246" s="27"/>
      <c r="AC246" s="85"/>
      <c r="AD246" s="27"/>
      <c r="AE246" s="85"/>
      <c r="AF246" s="27"/>
      <c r="AH246" s="27"/>
    </row>
    <row r="247" spans="4:34" outlineLevel="1">
      <c r="D247" s="83" t="str">
        <f t="shared" si="23"/>
        <v>[Day 1 Assets Line 19]</v>
      </c>
      <c r="E247" s="84"/>
      <c r="F247" s="150" t="str">
        <f t="shared" si="24"/>
        <v>£000</v>
      </c>
      <c r="G247" s="257"/>
      <c r="H247" s="257"/>
      <c r="I247" s="257"/>
      <c r="J247" s="257"/>
      <c r="K247" s="257"/>
      <c r="L247" s="257"/>
      <c r="M247" s="257"/>
      <c r="N247" s="257"/>
      <c r="O247" s="257"/>
      <c r="P247" s="257"/>
      <c r="Q247" s="257"/>
      <c r="R247" s="257"/>
      <c r="S247" s="257"/>
      <c r="T247" s="257"/>
      <c r="U247" s="257"/>
      <c r="V247" s="257"/>
      <c r="W247" s="257"/>
      <c r="X247" s="257"/>
      <c r="Y247" s="257"/>
      <c r="Z247" s="258"/>
      <c r="AA247" s="85"/>
      <c r="AB247" s="27"/>
      <c r="AC247" s="85"/>
      <c r="AD247" s="27"/>
      <c r="AE247" s="85"/>
      <c r="AF247" s="27"/>
      <c r="AH247" s="27"/>
    </row>
    <row r="248" spans="4:34" outlineLevel="1">
      <c r="D248" s="83" t="str">
        <f t="shared" si="23"/>
        <v>[Day 1 Assets Line 20]</v>
      </c>
      <c r="E248" s="84"/>
      <c r="F248" s="150" t="str">
        <f t="shared" si="24"/>
        <v>£000</v>
      </c>
      <c r="G248" s="257"/>
      <c r="H248" s="257"/>
      <c r="I248" s="257"/>
      <c r="J248" s="257"/>
      <c r="K248" s="257"/>
      <c r="L248" s="257"/>
      <c r="M248" s="257"/>
      <c r="N248" s="257"/>
      <c r="O248" s="257"/>
      <c r="P248" s="257"/>
      <c r="Q248" s="257"/>
      <c r="R248" s="257"/>
      <c r="S248" s="257"/>
      <c r="T248" s="257"/>
      <c r="U248" s="257"/>
      <c r="V248" s="257"/>
      <c r="W248" s="257"/>
      <c r="X248" s="257"/>
      <c r="Y248" s="257"/>
      <c r="Z248" s="258"/>
      <c r="AA248" s="85"/>
      <c r="AB248" s="27"/>
      <c r="AC248" s="85"/>
      <c r="AD248" s="27"/>
      <c r="AE248" s="85"/>
      <c r="AF248" s="27"/>
      <c r="AH248" s="27"/>
    </row>
    <row r="249" spans="4:34" outlineLevel="1">
      <c r="D249" s="83" t="str">
        <f t="shared" si="23"/>
        <v>[Day 1 Assets Line 21]</v>
      </c>
      <c r="E249" s="84"/>
      <c r="F249" s="150" t="str">
        <f t="shared" si="24"/>
        <v>£000</v>
      </c>
      <c r="G249" s="257"/>
      <c r="H249" s="257"/>
      <c r="I249" s="257"/>
      <c r="J249" s="257"/>
      <c r="K249" s="257"/>
      <c r="L249" s="257"/>
      <c r="M249" s="257"/>
      <c r="N249" s="257"/>
      <c r="O249" s="257"/>
      <c r="P249" s="257"/>
      <c r="Q249" s="257"/>
      <c r="R249" s="257"/>
      <c r="S249" s="257"/>
      <c r="T249" s="257"/>
      <c r="U249" s="257"/>
      <c r="V249" s="257"/>
      <c r="W249" s="257"/>
      <c r="X249" s="257"/>
      <c r="Y249" s="257"/>
      <c r="Z249" s="258"/>
      <c r="AA249" s="85"/>
      <c r="AB249" s="27"/>
      <c r="AC249" s="85"/>
      <c r="AD249" s="27"/>
      <c r="AE249" s="85"/>
      <c r="AF249" s="27"/>
      <c r="AH249" s="27"/>
    </row>
    <row r="250" spans="4:34" outlineLevel="1">
      <c r="D250" s="83" t="str">
        <f t="shared" si="23"/>
        <v>[Day 1 Assets Line 22]</v>
      </c>
      <c r="E250" s="84"/>
      <c r="F250" s="150" t="str">
        <f t="shared" si="24"/>
        <v>£000</v>
      </c>
      <c r="G250" s="257"/>
      <c r="H250" s="257"/>
      <c r="I250" s="257"/>
      <c r="J250" s="257"/>
      <c r="K250" s="257"/>
      <c r="L250" s="257"/>
      <c r="M250" s="257"/>
      <c r="N250" s="257"/>
      <c r="O250" s="257"/>
      <c r="P250" s="257"/>
      <c r="Q250" s="257"/>
      <c r="R250" s="257"/>
      <c r="S250" s="257"/>
      <c r="T250" s="257"/>
      <c r="U250" s="257"/>
      <c r="V250" s="257"/>
      <c r="W250" s="257"/>
      <c r="X250" s="257"/>
      <c r="Y250" s="257"/>
      <c r="Z250" s="258"/>
      <c r="AA250" s="85"/>
      <c r="AB250" s="27"/>
      <c r="AC250" s="85"/>
      <c r="AD250" s="27"/>
      <c r="AE250" s="85"/>
      <c r="AF250" s="27"/>
      <c r="AH250" s="27"/>
    </row>
    <row r="251" spans="4:34" outlineLevel="1">
      <c r="D251" s="83" t="str">
        <f t="shared" si="23"/>
        <v>[Day 1 Assets Line 23]</v>
      </c>
      <c r="E251" s="84"/>
      <c r="F251" s="150" t="str">
        <f t="shared" si="24"/>
        <v>£000</v>
      </c>
      <c r="G251" s="257"/>
      <c r="H251" s="257"/>
      <c r="I251" s="257"/>
      <c r="J251" s="257"/>
      <c r="K251" s="257"/>
      <c r="L251" s="257"/>
      <c r="M251" s="257"/>
      <c r="N251" s="257"/>
      <c r="O251" s="257"/>
      <c r="P251" s="257"/>
      <c r="Q251" s="257"/>
      <c r="R251" s="257"/>
      <c r="S251" s="257"/>
      <c r="T251" s="257"/>
      <c r="U251" s="257"/>
      <c r="V251" s="257"/>
      <c r="W251" s="257"/>
      <c r="X251" s="257"/>
      <c r="Y251" s="257"/>
      <c r="Z251" s="258"/>
      <c r="AA251" s="85"/>
      <c r="AB251" s="27"/>
      <c r="AC251" s="85"/>
      <c r="AD251" s="27"/>
      <c r="AE251" s="85"/>
      <c r="AF251" s="27"/>
      <c r="AH251" s="27"/>
    </row>
    <row r="252" spans="4:34" outlineLevel="1">
      <c r="D252" s="83" t="str">
        <f t="shared" si="23"/>
        <v>[Day 1 Assets Line 24]</v>
      </c>
      <c r="E252" s="84"/>
      <c r="F252" s="150" t="str">
        <f t="shared" si="24"/>
        <v>£000</v>
      </c>
      <c r="G252" s="257"/>
      <c r="H252" s="257"/>
      <c r="I252" s="257"/>
      <c r="J252" s="257"/>
      <c r="K252" s="257"/>
      <c r="L252" s="257"/>
      <c r="M252" s="257"/>
      <c r="N252" s="257"/>
      <c r="O252" s="257"/>
      <c r="P252" s="257"/>
      <c r="Q252" s="257"/>
      <c r="R252" s="257"/>
      <c r="S252" s="257"/>
      <c r="T252" s="257"/>
      <c r="U252" s="257"/>
      <c r="V252" s="257"/>
      <c r="W252" s="257"/>
      <c r="X252" s="257"/>
      <c r="Y252" s="257"/>
      <c r="Z252" s="258"/>
      <c r="AA252" s="85"/>
      <c r="AB252" s="27"/>
      <c r="AC252" s="85"/>
      <c r="AD252" s="27"/>
      <c r="AE252" s="85"/>
      <c r="AF252" s="27"/>
      <c r="AH252" s="27"/>
    </row>
    <row r="253" spans="4:34" outlineLevel="1">
      <c r="D253" s="83" t="str">
        <f t="shared" si="23"/>
        <v>[Day 1 Assets Line 25]</v>
      </c>
      <c r="E253" s="84"/>
      <c r="F253" s="150" t="str">
        <f t="shared" si="24"/>
        <v>£000</v>
      </c>
      <c r="G253" s="257"/>
      <c r="H253" s="257"/>
      <c r="I253" s="257"/>
      <c r="J253" s="257"/>
      <c r="K253" s="257"/>
      <c r="L253" s="257"/>
      <c r="M253" s="257"/>
      <c r="N253" s="257"/>
      <c r="O253" s="257"/>
      <c r="P253" s="257"/>
      <c r="Q253" s="257"/>
      <c r="R253" s="257"/>
      <c r="S253" s="257"/>
      <c r="T253" s="257"/>
      <c r="U253" s="257"/>
      <c r="V253" s="257"/>
      <c r="W253" s="257"/>
      <c r="X253" s="257"/>
      <c r="Y253" s="257"/>
      <c r="Z253" s="258"/>
      <c r="AA253" s="85"/>
      <c r="AB253" s="27"/>
      <c r="AC253" s="85"/>
      <c r="AD253" s="27"/>
      <c r="AE253" s="85"/>
      <c r="AF253" s="27"/>
      <c r="AH253" s="27"/>
    </row>
    <row r="254" spans="4:34" outlineLevel="1">
      <c r="D254" s="83" t="str">
        <f t="shared" si="23"/>
        <v>[Day 1 Assets Line 26]</v>
      </c>
      <c r="E254" s="84"/>
      <c r="F254" s="150" t="str">
        <f t="shared" si="24"/>
        <v>£000</v>
      </c>
      <c r="G254" s="257"/>
      <c r="H254" s="257"/>
      <c r="I254" s="257"/>
      <c r="J254" s="257"/>
      <c r="K254" s="257"/>
      <c r="L254" s="257"/>
      <c r="M254" s="257"/>
      <c r="N254" s="257"/>
      <c r="O254" s="257"/>
      <c r="P254" s="257"/>
      <c r="Q254" s="257"/>
      <c r="R254" s="257"/>
      <c r="S254" s="257"/>
      <c r="T254" s="257"/>
      <c r="U254" s="257"/>
      <c r="V254" s="257"/>
      <c r="W254" s="257"/>
      <c r="X254" s="257"/>
      <c r="Y254" s="257"/>
      <c r="Z254" s="258"/>
      <c r="AA254" s="85"/>
      <c r="AB254" s="27"/>
      <c r="AC254" s="85"/>
      <c r="AD254" s="27"/>
      <c r="AE254" s="85"/>
      <c r="AF254" s="27"/>
      <c r="AH254" s="27"/>
    </row>
    <row r="255" spans="4:34" outlineLevel="1">
      <c r="D255" s="83" t="str">
        <f t="shared" si="23"/>
        <v>[Day 1 Assets Line 27]</v>
      </c>
      <c r="E255" s="84"/>
      <c r="F255" s="150" t="str">
        <f t="shared" si="24"/>
        <v>£000</v>
      </c>
      <c r="G255" s="257"/>
      <c r="H255" s="257"/>
      <c r="I255" s="257"/>
      <c r="J255" s="257"/>
      <c r="K255" s="257"/>
      <c r="L255" s="257"/>
      <c r="M255" s="257"/>
      <c r="N255" s="257"/>
      <c r="O255" s="257"/>
      <c r="P255" s="257"/>
      <c r="Q255" s="257"/>
      <c r="R255" s="257"/>
      <c r="S255" s="257"/>
      <c r="T255" s="257"/>
      <c r="U255" s="257"/>
      <c r="V255" s="257"/>
      <c r="W255" s="257"/>
      <c r="X255" s="257"/>
      <c r="Y255" s="257"/>
      <c r="Z255" s="258"/>
      <c r="AA255" s="85"/>
      <c r="AB255" s="27"/>
      <c r="AC255" s="85"/>
      <c r="AD255" s="27"/>
      <c r="AE255" s="85"/>
      <c r="AF255" s="27"/>
      <c r="AH255" s="27"/>
    </row>
    <row r="256" spans="4:34" outlineLevel="1">
      <c r="D256" s="83" t="str">
        <f t="shared" si="23"/>
        <v>[Day 1 Assets Line 28]</v>
      </c>
      <c r="E256" s="84"/>
      <c r="F256" s="150" t="str">
        <f t="shared" si="24"/>
        <v>£000</v>
      </c>
      <c r="G256" s="257"/>
      <c r="H256" s="257"/>
      <c r="I256" s="257"/>
      <c r="J256" s="257"/>
      <c r="K256" s="257"/>
      <c r="L256" s="257"/>
      <c r="M256" s="257"/>
      <c r="N256" s="257"/>
      <c r="O256" s="257"/>
      <c r="P256" s="257"/>
      <c r="Q256" s="257"/>
      <c r="R256" s="257"/>
      <c r="S256" s="257"/>
      <c r="T256" s="257"/>
      <c r="U256" s="257"/>
      <c r="V256" s="257"/>
      <c r="W256" s="257"/>
      <c r="X256" s="257"/>
      <c r="Y256" s="257"/>
      <c r="Z256" s="258"/>
      <c r="AA256" s="85"/>
      <c r="AB256" s="27"/>
      <c r="AC256" s="85"/>
      <c r="AD256" s="27"/>
      <c r="AE256" s="85"/>
      <c r="AF256" s="27"/>
      <c r="AH256" s="27"/>
    </row>
    <row r="257" spans="2:34" outlineLevel="1">
      <c r="D257" s="83" t="str">
        <f t="shared" si="23"/>
        <v>[Day 1 Assets Line 29]</v>
      </c>
      <c r="E257" s="84"/>
      <c r="F257" s="150" t="str">
        <f t="shared" si="24"/>
        <v>£000</v>
      </c>
      <c r="G257" s="257"/>
      <c r="H257" s="257"/>
      <c r="I257" s="257"/>
      <c r="J257" s="257"/>
      <c r="K257" s="257"/>
      <c r="L257" s="257"/>
      <c r="M257" s="257"/>
      <c r="N257" s="257"/>
      <c r="O257" s="257"/>
      <c r="P257" s="257"/>
      <c r="Q257" s="257"/>
      <c r="R257" s="257"/>
      <c r="S257" s="257"/>
      <c r="T257" s="257"/>
      <c r="U257" s="257"/>
      <c r="V257" s="257"/>
      <c r="W257" s="257"/>
      <c r="X257" s="257"/>
      <c r="Y257" s="257"/>
      <c r="Z257" s="258"/>
      <c r="AA257" s="85"/>
      <c r="AB257" s="27"/>
      <c r="AC257" s="85"/>
      <c r="AD257" s="27"/>
      <c r="AE257" s="85"/>
      <c r="AF257" s="27"/>
      <c r="AH257" s="27"/>
    </row>
    <row r="258" spans="2:34" outlineLevel="1">
      <c r="D258" s="108" t="str">
        <f t="shared" si="23"/>
        <v>[Day 1 Assets Line 30]</v>
      </c>
      <c r="E258" s="110"/>
      <c r="F258" s="164" t="str">
        <f t="shared" si="24"/>
        <v>£000</v>
      </c>
      <c r="G258" s="260"/>
      <c r="H258" s="260"/>
      <c r="I258" s="260"/>
      <c r="J258" s="260"/>
      <c r="K258" s="260"/>
      <c r="L258" s="260"/>
      <c r="M258" s="260"/>
      <c r="N258" s="260"/>
      <c r="O258" s="260"/>
      <c r="P258" s="260"/>
      <c r="Q258" s="260"/>
      <c r="R258" s="260"/>
      <c r="S258" s="260"/>
      <c r="T258" s="260"/>
      <c r="U258" s="260"/>
      <c r="V258" s="260"/>
      <c r="W258" s="260"/>
      <c r="X258" s="260"/>
      <c r="Y258" s="260"/>
      <c r="Z258" s="261"/>
      <c r="AA258" s="85"/>
      <c r="AB258" s="29"/>
      <c r="AC258" s="85"/>
      <c r="AD258" s="29"/>
      <c r="AE258" s="85"/>
      <c r="AF258" s="29"/>
      <c r="AH258" s="29"/>
    </row>
    <row r="259" spans="2:34" outlineLevel="1">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row>
    <row r="260" spans="2:34" outlineLevel="1">
      <c r="D260" s="262" t="str">
        <f>"Total "&amp;B227</f>
        <v>Total Depreciation</v>
      </c>
      <c r="E260" s="263"/>
      <c r="F260" s="264" t="str">
        <f>F258</f>
        <v>£000</v>
      </c>
      <c r="G260" s="265">
        <f>SUM(G229:G258)</f>
        <v>0</v>
      </c>
      <c r="H260" s="265">
        <f>SUM(H229:H258)</f>
        <v>0</v>
      </c>
      <c r="I260" s="265">
        <f t="shared" ref="I260:Z260" si="25">SUM(I229:I258)</f>
        <v>0</v>
      </c>
      <c r="J260" s="265">
        <f t="shared" si="25"/>
        <v>0</v>
      </c>
      <c r="K260" s="265">
        <f t="shared" si="25"/>
        <v>0</v>
      </c>
      <c r="L260" s="265">
        <f t="shared" si="25"/>
        <v>0</v>
      </c>
      <c r="M260" s="265">
        <f t="shared" si="25"/>
        <v>0</v>
      </c>
      <c r="N260" s="265">
        <f t="shared" si="25"/>
        <v>0</v>
      </c>
      <c r="O260" s="265">
        <f t="shared" si="25"/>
        <v>0</v>
      </c>
      <c r="P260" s="265">
        <f t="shared" si="25"/>
        <v>0</v>
      </c>
      <c r="Q260" s="265">
        <f t="shared" si="25"/>
        <v>0</v>
      </c>
      <c r="R260" s="265">
        <f t="shared" si="25"/>
        <v>0</v>
      </c>
      <c r="S260" s="265">
        <f t="shared" si="25"/>
        <v>0</v>
      </c>
      <c r="T260" s="265">
        <f t="shared" si="25"/>
        <v>0</v>
      </c>
      <c r="U260" s="265">
        <f t="shared" si="25"/>
        <v>0</v>
      </c>
      <c r="V260" s="265">
        <f t="shared" si="25"/>
        <v>0</v>
      </c>
      <c r="W260" s="265">
        <f t="shared" si="25"/>
        <v>0</v>
      </c>
      <c r="X260" s="265">
        <f t="shared" si="25"/>
        <v>0</v>
      </c>
      <c r="Y260" s="265">
        <f t="shared" si="25"/>
        <v>0</v>
      </c>
      <c r="Z260" s="266">
        <f t="shared" si="25"/>
        <v>0</v>
      </c>
      <c r="AA260" s="285"/>
      <c r="AB260" s="267">
        <f>SUM(AB229:AB258)</f>
        <v>0</v>
      </c>
      <c r="AC260" s="85"/>
      <c r="AD260" s="267">
        <f>SUM(AD229:AD258)</f>
        <v>0</v>
      </c>
      <c r="AE260" s="85"/>
      <c r="AF260" s="267">
        <f>SUM(AF229:AF258)</f>
        <v>0</v>
      </c>
      <c r="AH260" s="268"/>
    </row>
    <row r="261" spans="2:34">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row>
    <row r="262" spans="2:34" ht="15">
      <c r="B262" s="99" t="s">
        <v>994</v>
      </c>
      <c r="C262" s="99"/>
      <c r="D262" s="249"/>
      <c r="E262" s="249"/>
      <c r="F262" s="99"/>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80"/>
      <c r="AE262" s="280"/>
      <c r="AF262" s="280"/>
      <c r="AG262" s="99"/>
      <c r="AH262" s="99"/>
    </row>
    <row r="263" spans="2:34" outlineLevel="1">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row>
    <row r="264" spans="2:34" outlineLevel="1">
      <c r="D264" s="235" t="str">
        <f>D229</f>
        <v>ToD</v>
      </c>
      <c r="E264" s="251"/>
      <c r="F264" s="269" t="str">
        <f>F229</f>
        <v>£000</v>
      </c>
      <c r="G264" s="270">
        <f>SUM(G159,G194,G229)</f>
        <v>0</v>
      </c>
      <c r="H264" s="270">
        <f t="shared" ref="H264:Z264" si="26">SUM(H159,H194,H229)</f>
        <v>0</v>
      </c>
      <c r="I264" s="270">
        <f t="shared" si="26"/>
        <v>0</v>
      </c>
      <c r="J264" s="270">
        <f t="shared" si="26"/>
        <v>0</v>
      </c>
      <c r="K264" s="270">
        <f t="shared" si="26"/>
        <v>0</v>
      </c>
      <c r="L264" s="270">
        <f t="shared" si="26"/>
        <v>0</v>
      </c>
      <c r="M264" s="270">
        <f t="shared" si="26"/>
        <v>0</v>
      </c>
      <c r="N264" s="270">
        <f t="shared" si="26"/>
        <v>0</v>
      </c>
      <c r="O264" s="270">
        <f t="shared" si="26"/>
        <v>0</v>
      </c>
      <c r="P264" s="270">
        <f t="shared" si="26"/>
        <v>0</v>
      </c>
      <c r="Q264" s="270">
        <f t="shared" si="26"/>
        <v>0</v>
      </c>
      <c r="R264" s="270">
        <f t="shared" si="26"/>
        <v>0</v>
      </c>
      <c r="S264" s="270">
        <f t="shared" si="26"/>
        <v>0</v>
      </c>
      <c r="T264" s="270">
        <f t="shared" si="26"/>
        <v>0</v>
      </c>
      <c r="U264" s="270">
        <f t="shared" si="26"/>
        <v>0</v>
      </c>
      <c r="V264" s="270">
        <f t="shared" si="26"/>
        <v>0</v>
      </c>
      <c r="W264" s="270">
        <f t="shared" si="26"/>
        <v>0</v>
      </c>
      <c r="X264" s="270">
        <f t="shared" si="26"/>
        <v>0</v>
      </c>
      <c r="Y264" s="270">
        <f t="shared" si="26"/>
        <v>0</v>
      </c>
      <c r="Z264" s="271">
        <f t="shared" si="26"/>
        <v>0</v>
      </c>
      <c r="AA264" s="85"/>
      <c r="AB264" s="272">
        <f t="shared" ref="AB264:AB293" si="27">SUM(AB159,AB194,AB229)</f>
        <v>0</v>
      </c>
      <c r="AC264" s="85"/>
      <c r="AD264" s="272">
        <f t="shared" ref="AD264:AD293" si="28">SUM(AD159,AD194,AD229)</f>
        <v>0</v>
      </c>
      <c r="AE264" s="85"/>
      <c r="AF264" s="272">
        <f t="shared" ref="AF264:AF293" si="29">SUM(AF159,AF194,AF229)</f>
        <v>0</v>
      </c>
      <c r="AH264" s="273"/>
    </row>
    <row r="265" spans="2:34" outlineLevel="1">
      <c r="D265" s="83" t="str">
        <f t="shared" ref="D265:D293" si="30">D230</f>
        <v>Enhanced TVM</v>
      </c>
      <c r="E265" s="84"/>
      <c r="F265" s="150" t="str">
        <f t="shared" ref="F265:F293" si="31">F264</f>
        <v>£000</v>
      </c>
      <c r="G265" s="85">
        <f t="shared" ref="G265:Z277" si="32">SUM(G160,G195,G230)</f>
        <v>0</v>
      </c>
      <c r="H265" s="85">
        <f t="shared" si="32"/>
        <v>0</v>
      </c>
      <c r="I265" s="85">
        <f t="shared" si="32"/>
        <v>0</v>
      </c>
      <c r="J265" s="85">
        <f t="shared" si="32"/>
        <v>0</v>
      </c>
      <c r="K265" s="85">
        <f t="shared" si="32"/>
        <v>0</v>
      </c>
      <c r="L265" s="85">
        <f t="shared" si="32"/>
        <v>0</v>
      </c>
      <c r="M265" s="85">
        <f t="shared" si="32"/>
        <v>0</v>
      </c>
      <c r="N265" s="85">
        <f t="shared" si="32"/>
        <v>0</v>
      </c>
      <c r="O265" s="85">
        <f t="shared" si="32"/>
        <v>0</v>
      </c>
      <c r="P265" s="85">
        <f t="shared" si="32"/>
        <v>0</v>
      </c>
      <c r="Q265" s="85">
        <f t="shared" si="32"/>
        <v>0</v>
      </c>
      <c r="R265" s="85">
        <f t="shared" si="32"/>
        <v>0</v>
      </c>
      <c r="S265" s="85">
        <f t="shared" si="32"/>
        <v>0</v>
      </c>
      <c r="T265" s="85">
        <f t="shared" si="32"/>
        <v>0</v>
      </c>
      <c r="U265" s="85">
        <f t="shared" si="32"/>
        <v>0</v>
      </c>
      <c r="V265" s="85">
        <f t="shared" si="32"/>
        <v>0</v>
      </c>
      <c r="W265" s="85">
        <f t="shared" si="32"/>
        <v>0</v>
      </c>
      <c r="X265" s="85">
        <f t="shared" si="32"/>
        <v>0</v>
      </c>
      <c r="Y265" s="85">
        <f t="shared" si="32"/>
        <v>0</v>
      </c>
      <c r="Z265" s="274">
        <f t="shared" si="32"/>
        <v>0</v>
      </c>
      <c r="AA265" s="85"/>
      <c r="AB265" s="275">
        <f t="shared" si="27"/>
        <v>0</v>
      </c>
      <c r="AC265" s="85"/>
      <c r="AD265" s="275">
        <f t="shared" si="28"/>
        <v>0</v>
      </c>
      <c r="AE265" s="85"/>
      <c r="AF265" s="275">
        <f t="shared" si="29"/>
        <v>0</v>
      </c>
      <c r="AH265" s="276"/>
    </row>
    <row r="266" spans="2:34" outlineLevel="1">
      <c r="D266" s="83" t="str">
        <f t="shared" si="30"/>
        <v>VTO</v>
      </c>
      <c r="E266" s="84"/>
      <c r="F266" s="150" t="str">
        <f t="shared" si="31"/>
        <v>£000</v>
      </c>
      <c r="G266" s="85">
        <f t="shared" si="32"/>
        <v>0</v>
      </c>
      <c r="H266" s="85">
        <f t="shared" si="32"/>
        <v>0</v>
      </c>
      <c r="I266" s="85">
        <f t="shared" si="32"/>
        <v>0</v>
      </c>
      <c r="J266" s="85">
        <f t="shared" si="32"/>
        <v>0</v>
      </c>
      <c r="K266" s="85">
        <f t="shared" si="32"/>
        <v>0</v>
      </c>
      <c r="L266" s="85">
        <f t="shared" si="32"/>
        <v>0</v>
      </c>
      <c r="M266" s="85">
        <f t="shared" si="32"/>
        <v>0</v>
      </c>
      <c r="N266" s="85">
        <f t="shared" si="32"/>
        <v>0</v>
      </c>
      <c r="O266" s="85">
        <f t="shared" si="32"/>
        <v>0</v>
      </c>
      <c r="P266" s="85">
        <f t="shared" si="32"/>
        <v>0</v>
      </c>
      <c r="Q266" s="85">
        <f t="shared" si="32"/>
        <v>0</v>
      </c>
      <c r="R266" s="85">
        <f t="shared" si="32"/>
        <v>0</v>
      </c>
      <c r="S266" s="85">
        <f t="shared" si="32"/>
        <v>0</v>
      </c>
      <c r="T266" s="85">
        <f t="shared" si="32"/>
        <v>0</v>
      </c>
      <c r="U266" s="85">
        <f t="shared" si="32"/>
        <v>0</v>
      </c>
      <c r="V266" s="85">
        <f t="shared" si="32"/>
        <v>0</v>
      </c>
      <c r="W266" s="85">
        <f t="shared" si="32"/>
        <v>0</v>
      </c>
      <c r="X266" s="85">
        <f t="shared" si="32"/>
        <v>0</v>
      </c>
      <c r="Y266" s="85">
        <f t="shared" si="32"/>
        <v>0</v>
      </c>
      <c r="Z266" s="274">
        <f t="shared" si="32"/>
        <v>0</v>
      </c>
      <c r="AA266" s="85"/>
      <c r="AB266" s="275">
        <f t="shared" si="27"/>
        <v>0</v>
      </c>
      <c r="AC266" s="85"/>
      <c r="AD266" s="275">
        <f t="shared" si="28"/>
        <v>0</v>
      </c>
      <c r="AE266" s="85"/>
      <c r="AF266" s="275">
        <f t="shared" si="29"/>
        <v>0</v>
      </c>
      <c r="AH266" s="276"/>
    </row>
    <row r="267" spans="2:34" outlineLevel="1">
      <c r="D267" s="83" t="str">
        <f t="shared" si="30"/>
        <v>Other ToD/VTO costs</v>
      </c>
      <c r="E267" s="84"/>
      <c r="F267" s="150" t="str">
        <f t="shared" si="31"/>
        <v>£000</v>
      </c>
      <c r="G267" s="85">
        <f t="shared" si="32"/>
        <v>0</v>
      </c>
      <c r="H267" s="85">
        <f t="shared" si="32"/>
        <v>0</v>
      </c>
      <c r="I267" s="85">
        <f t="shared" si="32"/>
        <v>0</v>
      </c>
      <c r="J267" s="85">
        <f t="shared" si="32"/>
        <v>0</v>
      </c>
      <c r="K267" s="85">
        <f t="shared" si="32"/>
        <v>0</v>
      </c>
      <c r="L267" s="85">
        <f t="shared" si="32"/>
        <v>0</v>
      </c>
      <c r="M267" s="85">
        <f t="shared" si="32"/>
        <v>0</v>
      </c>
      <c r="N267" s="85">
        <f t="shared" si="32"/>
        <v>0</v>
      </c>
      <c r="O267" s="85">
        <f t="shared" si="32"/>
        <v>0</v>
      </c>
      <c r="P267" s="85">
        <f t="shared" si="32"/>
        <v>0</v>
      </c>
      <c r="Q267" s="85">
        <f t="shared" si="32"/>
        <v>0</v>
      </c>
      <c r="R267" s="85">
        <f t="shared" si="32"/>
        <v>0</v>
      </c>
      <c r="S267" s="85">
        <f t="shared" si="32"/>
        <v>0</v>
      </c>
      <c r="T267" s="85">
        <f t="shared" si="32"/>
        <v>0</v>
      </c>
      <c r="U267" s="85">
        <f t="shared" si="32"/>
        <v>0</v>
      </c>
      <c r="V267" s="85">
        <f t="shared" si="32"/>
        <v>0</v>
      </c>
      <c r="W267" s="85">
        <f t="shared" si="32"/>
        <v>0</v>
      </c>
      <c r="X267" s="85">
        <f t="shared" si="32"/>
        <v>0</v>
      </c>
      <c r="Y267" s="85">
        <f t="shared" si="32"/>
        <v>0</v>
      </c>
      <c r="Z267" s="274">
        <f t="shared" si="32"/>
        <v>0</v>
      </c>
      <c r="AA267" s="85"/>
      <c r="AB267" s="275">
        <f t="shared" si="27"/>
        <v>0</v>
      </c>
      <c r="AC267" s="85"/>
      <c r="AD267" s="275">
        <f t="shared" si="28"/>
        <v>0</v>
      </c>
      <c r="AE267" s="85"/>
      <c r="AF267" s="275">
        <f t="shared" si="29"/>
        <v>0</v>
      </c>
      <c r="AH267" s="276"/>
    </row>
    <row r="268" spans="2:34" outlineLevel="1">
      <c r="D268" s="83" t="str">
        <f t="shared" si="30"/>
        <v>Land &amp; Buildings</v>
      </c>
      <c r="E268" s="84"/>
      <c r="F268" s="150" t="str">
        <f t="shared" si="31"/>
        <v>£000</v>
      </c>
      <c r="G268" s="85">
        <f t="shared" si="32"/>
        <v>0</v>
      </c>
      <c r="H268" s="85">
        <f t="shared" si="32"/>
        <v>0</v>
      </c>
      <c r="I268" s="85">
        <f t="shared" si="32"/>
        <v>0</v>
      </c>
      <c r="J268" s="85">
        <f t="shared" si="32"/>
        <v>0</v>
      </c>
      <c r="K268" s="85">
        <f t="shared" si="32"/>
        <v>0</v>
      </c>
      <c r="L268" s="85">
        <f t="shared" si="32"/>
        <v>0</v>
      </c>
      <c r="M268" s="85">
        <f t="shared" si="32"/>
        <v>0</v>
      </c>
      <c r="N268" s="85">
        <f t="shared" si="32"/>
        <v>0</v>
      </c>
      <c r="O268" s="85">
        <f t="shared" si="32"/>
        <v>0</v>
      </c>
      <c r="P268" s="85">
        <f t="shared" si="32"/>
        <v>0</v>
      </c>
      <c r="Q268" s="85">
        <f t="shared" si="32"/>
        <v>0</v>
      </c>
      <c r="R268" s="85">
        <f t="shared" si="32"/>
        <v>0</v>
      </c>
      <c r="S268" s="85">
        <f t="shared" si="32"/>
        <v>0</v>
      </c>
      <c r="T268" s="85">
        <f t="shared" si="32"/>
        <v>0</v>
      </c>
      <c r="U268" s="85">
        <f t="shared" si="32"/>
        <v>0</v>
      </c>
      <c r="V268" s="85">
        <f t="shared" si="32"/>
        <v>0</v>
      </c>
      <c r="W268" s="85">
        <f t="shared" si="32"/>
        <v>0</v>
      </c>
      <c r="X268" s="85">
        <f t="shared" si="32"/>
        <v>0</v>
      </c>
      <c r="Y268" s="85">
        <f t="shared" si="32"/>
        <v>0</v>
      </c>
      <c r="Z268" s="274">
        <f t="shared" si="32"/>
        <v>0</v>
      </c>
      <c r="AA268" s="85"/>
      <c r="AB268" s="275">
        <f t="shared" si="27"/>
        <v>0</v>
      </c>
      <c r="AC268" s="85"/>
      <c r="AD268" s="275">
        <f t="shared" si="28"/>
        <v>0</v>
      </c>
      <c r="AE268" s="85"/>
      <c r="AF268" s="275">
        <f t="shared" si="29"/>
        <v>0</v>
      </c>
      <c r="AH268" s="276"/>
    </row>
    <row r="269" spans="2:34" outlineLevel="1">
      <c r="D269" s="83" t="str">
        <f t="shared" si="30"/>
        <v>Land &amp; Buildings PFA</v>
      </c>
      <c r="E269" s="84"/>
      <c r="F269" s="150" t="str">
        <f t="shared" si="31"/>
        <v>£000</v>
      </c>
      <c r="G269" s="85">
        <f t="shared" si="32"/>
        <v>0</v>
      </c>
      <c r="H269" s="85">
        <f t="shared" si="32"/>
        <v>0</v>
      </c>
      <c r="I269" s="85">
        <f t="shared" si="32"/>
        <v>0</v>
      </c>
      <c r="J269" s="85">
        <f t="shared" si="32"/>
        <v>0</v>
      </c>
      <c r="K269" s="85">
        <f t="shared" si="32"/>
        <v>0</v>
      </c>
      <c r="L269" s="85">
        <f t="shared" si="32"/>
        <v>0</v>
      </c>
      <c r="M269" s="85">
        <f t="shared" si="32"/>
        <v>0</v>
      </c>
      <c r="N269" s="85">
        <f t="shared" si="32"/>
        <v>0</v>
      </c>
      <c r="O269" s="85">
        <f t="shared" si="32"/>
        <v>0</v>
      </c>
      <c r="P269" s="85">
        <f t="shared" si="32"/>
        <v>0</v>
      </c>
      <c r="Q269" s="85">
        <f t="shared" si="32"/>
        <v>0</v>
      </c>
      <c r="R269" s="85">
        <f t="shared" si="32"/>
        <v>0</v>
      </c>
      <c r="S269" s="85">
        <f t="shared" si="32"/>
        <v>0</v>
      </c>
      <c r="T269" s="85">
        <f t="shared" si="32"/>
        <v>0</v>
      </c>
      <c r="U269" s="85">
        <f t="shared" si="32"/>
        <v>0</v>
      </c>
      <c r="V269" s="85">
        <f t="shared" si="32"/>
        <v>0</v>
      </c>
      <c r="W269" s="85">
        <f t="shared" si="32"/>
        <v>0</v>
      </c>
      <c r="X269" s="85">
        <f t="shared" si="32"/>
        <v>0</v>
      </c>
      <c r="Y269" s="85">
        <f t="shared" si="32"/>
        <v>0</v>
      </c>
      <c r="Z269" s="274">
        <f t="shared" si="32"/>
        <v>0</v>
      </c>
      <c r="AA269" s="85"/>
      <c r="AB269" s="275">
        <f t="shared" si="27"/>
        <v>0</v>
      </c>
      <c r="AC269" s="85"/>
      <c r="AD269" s="275">
        <f t="shared" si="28"/>
        <v>0</v>
      </c>
      <c r="AE269" s="85"/>
      <c r="AF269" s="275">
        <f t="shared" si="29"/>
        <v>0</v>
      </c>
      <c r="AH269" s="276"/>
    </row>
    <row r="270" spans="2:34" outlineLevel="1">
      <c r="D270" s="83" t="str">
        <f t="shared" si="30"/>
        <v>Fixtures &amp; Fittings PFA</v>
      </c>
      <c r="E270" s="84"/>
      <c r="F270" s="150" t="str">
        <f t="shared" si="31"/>
        <v>£000</v>
      </c>
      <c r="G270" s="85">
        <f t="shared" si="32"/>
        <v>0</v>
      </c>
      <c r="H270" s="85">
        <f t="shared" si="32"/>
        <v>0</v>
      </c>
      <c r="I270" s="85">
        <f t="shared" si="32"/>
        <v>0</v>
      </c>
      <c r="J270" s="85">
        <f t="shared" si="32"/>
        <v>0</v>
      </c>
      <c r="K270" s="85">
        <f t="shared" si="32"/>
        <v>0</v>
      </c>
      <c r="L270" s="85">
        <f t="shared" si="32"/>
        <v>0</v>
      </c>
      <c r="M270" s="85">
        <f t="shared" si="32"/>
        <v>0</v>
      </c>
      <c r="N270" s="85">
        <f t="shared" si="32"/>
        <v>0</v>
      </c>
      <c r="O270" s="85">
        <f t="shared" si="32"/>
        <v>0</v>
      </c>
      <c r="P270" s="85">
        <f t="shared" si="32"/>
        <v>0</v>
      </c>
      <c r="Q270" s="85">
        <f t="shared" si="32"/>
        <v>0</v>
      </c>
      <c r="R270" s="85">
        <f t="shared" si="32"/>
        <v>0</v>
      </c>
      <c r="S270" s="85">
        <f t="shared" si="32"/>
        <v>0</v>
      </c>
      <c r="T270" s="85">
        <f t="shared" si="32"/>
        <v>0</v>
      </c>
      <c r="U270" s="85">
        <f t="shared" si="32"/>
        <v>0</v>
      </c>
      <c r="V270" s="85">
        <f t="shared" si="32"/>
        <v>0</v>
      </c>
      <c r="W270" s="85">
        <f t="shared" si="32"/>
        <v>0</v>
      </c>
      <c r="X270" s="85">
        <f t="shared" si="32"/>
        <v>0</v>
      </c>
      <c r="Y270" s="85">
        <f t="shared" si="32"/>
        <v>0</v>
      </c>
      <c r="Z270" s="274">
        <f t="shared" si="32"/>
        <v>0</v>
      </c>
      <c r="AA270" s="85"/>
      <c r="AB270" s="275">
        <f t="shared" si="27"/>
        <v>0</v>
      </c>
      <c r="AC270" s="85"/>
      <c r="AD270" s="275">
        <f t="shared" si="28"/>
        <v>0</v>
      </c>
      <c r="AE270" s="85"/>
      <c r="AF270" s="275">
        <f t="shared" si="29"/>
        <v>0</v>
      </c>
      <c r="AH270" s="276"/>
    </row>
    <row r="271" spans="2:34" outlineLevel="1">
      <c r="D271" s="83" t="str">
        <f t="shared" si="30"/>
        <v>Plant and Machinery Acquisition</v>
      </c>
      <c r="E271" s="84"/>
      <c r="F271" s="150" t="str">
        <f t="shared" si="31"/>
        <v>£000</v>
      </c>
      <c r="G271" s="85">
        <f t="shared" si="32"/>
        <v>0</v>
      </c>
      <c r="H271" s="85">
        <f t="shared" si="32"/>
        <v>0</v>
      </c>
      <c r="I271" s="85">
        <f t="shared" si="32"/>
        <v>0</v>
      </c>
      <c r="J271" s="85">
        <f t="shared" si="32"/>
        <v>0</v>
      </c>
      <c r="K271" s="85">
        <f t="shared" si="32"/>
        <v>0</v>
      </c>
      <c r="L271" s="85">
        <f t="shared" si="32"/>
        <v>0</v>
      </c>
      <c r="M271" s="85">
        <f t="shared" si="32"/>
        <v>0</v>
      </c>
      <c r="N271" s="85">
        <f t="shared" si="32"/>
        <v>0</v>
      </c>
      <c r="O271" s="85">
        <f t="shared" si="32"/>
        <v>0</v>
      </c>
      <c r="P271" s="85">
        <f t="shared" si="32"/>
        <v>0</v>
      </c>
      <c r="Q271" s="85">
        <f t="shared" si="32"/>
        <v>0</v>
      </c>
      <c r="R271" s="85">
        <f t="shared" si="32"/>
        <v>0</v>
      </c>
      <c r="S271" s="85">
        <f t="shared" si="32"/>
        <v>0</v>
      </c>
      <c r="T271" s="85">
        <f t="shared" si="32"/>
        <v>0</v>
      </c>
      <c r="U271" s="85">
        <f t="shared" si="32"/>
        <v>0</v>
      </c>
      <c r="V271" s="85">
        <f t="shared" si="32"/>
        <v>0</v>
      </c>
      <c r="W271" s="85">
        <f t="shared" si="32"/>
        <v>0</v>
      </c>
      <c r="X271" s="85">
        <f t="shared" si="32"/>
        <v>0</v>
      </c>
      <c r="Y271" s="85">
        <f t="shared" si="32"/>
        <v>0</v>
      </c>
      <c r="Z271" s="274">
        <f t="shared" si="32"/>
        <v>0</v>
      </c>
      <c r="AA271" s="85"/>
      <c r="AB271" s="275">
        <f t="shared" si="27"/>
        <v>0</v>
      </c>
      <c r="AC271" s="85"/>
      <c r="AD271" s="275">
        <f t="shared" si="28"/>
        <v>0</v>
      </c>
      <c r="AE271" s="85"/>
      <c r="AF271" s="275">
        <f t="shared" si="29"/>
        <v>0</v>
      </c>
      <c r="AH271" s="276"/>
    </row>
    <row r="272" spans="2:34" outlineLevel="1">
      <c r="D272" s="83" t="str">
        <f t="shared" si="30"/>
        <v>Plant &amp; Machinery PFA</v>
      </c>
      <c r="E272" s="84"/>
      <c r="F272" s="150" t="str">
        <f t="shared" si="31"/>
        <v>£000</v>
      </c>
      <c r="G272" s="85">
        <f t="shared" si="32"/>
        <v>0</v>
      </c>
      <c r="H272" s="85">
        <f t="shared" si="32"/>
        <v>0</v>
      </c>
      <c r="I272" s="85">
        <f t="shared" si="32"/>
        <v>0</v>
      </c>
      <c r="J272" s="85">
        <f t="shared" si="32"/>
        <v>0</v>
      </c>
      <c r="K272" s="85">
        <f t="shared" si="32"/>
        <v>0</v>
      </c>
      <c r="L272" s="85">
        <f t="shared" si="32"/>
        <v>0</v>
      </c>
      <c r="M272" s="85">
        <f t="shared" si="32"/>
        <v>0</v>
      </c>
      <c r="N272" s="85">
        <f t="shared" si="32"/>
        <v>0</v>
      </c>
      <c r="O272" s="85">
        <f t="shared" si="32"/>
        <v>0</v>
      </c>
      <c r="P272" s="85">
        <f t="shared" si="32"/>
        <v>0</v>
      </c>
      <c r="Q272" s="85">
        <f t="shared" si="32"/>
        <v>0</v>
      </c>
      <c r="R272" s="85">
        <f t="shared" si="32"/>
        <v>0</v>
      </c>
      <c r="S272" s="85">
        <f t="shared" si="32"/>
        <v>0</v>
      </c>
      <c r="T272" s="85">
        <f t="shared" si="32"/>
        <v>0</v>
      </c>
      <c r="U272" s="85">
        <f t="shared" si="32"/>
        <v>0</v>
      </c>
      <c r="V272" s="85">
        <f t="shared" si="32"/>
        <v>0</v>
      </c>
      <c r="W272" s="85">
        <f t="shared" si="32"/>
        <v>0</v>
      </c>
      <c r="X272" s="85">
        <f t="shared" si="32"/>
        <v>0</v>
      </c>
      <c r="Y272" s="85">
        <f t="shared" si="32"/>
        <v>0</v>
      </c>
      <c r="Z272" s="274">
        <f t="shared" si="32"/>
        <v>0</v>
      </c>
      <c r="AA272" s="85"/>
      <c r="AB272" s="275">
        <f t="shared" si="27"/>
        <v>0</v>
      </c>
      <c r="AC272" s="85"/>
      <c r="AD272" s="275">
        <f t="shared" si="28"/>
        <v>0</v>
      </c>
      <c r="AE272" s="85"/>
      <c r="AF272" s="275">
        <f t="shared" si="29"/>
        <v>0</v>
      </c>
      <c r="AH272" s="276"/>
    </row>
    <row r="273" spans="4:34" outlineLevel="1">
      <c r="D273" s="83" t="str">
        <f t="shared" si="30"/>
        <v>Plant &amp; Machinery PFA - Interior Refresh</v>
      </c>
      <c r="E273" s="84"/>
      <c r="F273" s="150" t="str">
        <f t="shared" si="31"/>
        <v>£000</v>
      </c>
      <c r="G273" s="85">
        <f t="shared" si="32"/>
        <v>0</v>
      </c>
      <c r="H273" s="85">
        <f t="shared" si="32"/>
        <v>0</v>
      </c>
      <c r="I273" s="85">
        <f t="shared" si="32"/>
        <v>0</v>
      </c>
      <c r="J273" s="85">
        <f t="shared" si="32"/>
        <v>0</v>
      </c>
      <c r="K273" s="85">
        <f t="shared" si="32"/>
        <v>0</v>
      </c>
      <c r="L273" s="85">
        <f t="shared" si="32"/>
        <v>0</v>
      </c>
      <c r="M273" s="85">
        <f t="shared" si="32"/>
        <v>0</v>
      </c>
      <c r="N273" s="85">
        <f t="shared" si="32"/>
        <v>0</v>
      </c>
      <c r="O273" s="85">
        <f t="shared" si="32"/>
        <v>0</v>
      </c>
      <c r="P273" s="85">
        <f t="shared" si="32"/>
        <v>0</v>
      </c>
      <c r="Q273" s="85">
        <f t="shared" si="32"/>
        <v>0</v>
      </c>
      <c r="R273" s="85">
        <f t="shared" si="32"/>
        <v>0</v>
      </c>
      <c r="S273" s="85">
        <f t="shared" si="32"/>
        <v>0</v>
      </c>
      <c r="T273" s="85">
        <f t="shared" si="32"/>
        <v>0</v>
      </c>
      <c r="U273" s="85">
        <f t="shared" si="32"/>
        <v>0</v>
      </c>
      <c r="V273" s="85">
        <f t="shared" si="32"/>
        <v>0</v>
      </c>
      <c r="W273" s="85">
        <f t="shared" si="32"/>
        <v>0</v>
      </c>
      <c r="X273" s="85">
        <f t="shared" si="32"/>
        <v>0</v>
      </c>
      <c r="Y273" s="85">
        <f t="shared" si="32"/>
        <v>0</v>
      </c>
      <c r="Z273" s="274">
        <f t="shared" si="32"/>
        <v>0</v>
      </c>
      <c r="AA273" s="85"/>
      <c r="AB273" s="275">
        <f t="shared" si="27"/>
        <v>0</v>
      </c>
      <c r="AC273" s="85"/>
      <c r="AD273" s="275">
        <f t="shared" si="28"/>
        <v>0</v>
      </c>
      <c r="AE273" s="85"/>
      <c r="AF273" s="275">
        <f t="shared" si="29"/>
        <v>0</v>
      </c>
      <c r="AH273" s="276"/>
    </row>
    <row r="274" spans="4:34" outlineLevel="1">
      <c r="D274" s="83" t="str">
        <f t="shared" si="30"/>
        <v>Software</v>
      </c>
      <c r="E274" s="84"/>
      <c r="F274" s="150" t="str">
        <f t="shared" si="31"/>
        <v>£000</v>
      </c>
      <c r="G274" s="85">
        <f t="shared" si="32"/>
        <v>0</v>
      </c>
      <c r="H274" s="85">
        <f t="shared" si="32"/>
        <v>0</v>
      </c>
      <c r="I274" s="85">
        <f t="shared" si="32"/>
        <v>0</v>
      </c>
      <c r="J274" s="85">
        <f t="shared" si="32"/>
        <v>0</v>
      </c>
      <c r="K274" s="85">
        <f t="shared" si="32"/>
        <v>0</v>
      </c>
      <c r="L274" s="85">
        <f t="shared" si="32"/>
        <v>0</v>
      </c>
      <c r="M274" s="85">
        <f t="shared" si="32"/>
        <v>0</v>
      </c>
      <c r="N274" s="85">
        <f t="shared" si="32"/>
        <v>0</v>
      </c>
      <c r="O274" s="85">
        <f t="shared" si="32"/>
        <v>0</v>
      </c>
      <c r="P274" s="85">
        <f t="shared" si="32"/>
        <v>0</v>
      </c>
      <c r="Q274" s="85">
        <f t="shared" si="32"/>
        <v>0</v>
      </c>
      <c r="R274" s="85">
        <f t="shared" si="32"/>
        <v>0</v>
      </c>
      <c r="S274" s="85">
        <f t="shared" si="32"/>
        <v>0</v>
      </c>
      <c r="T274" s="85">
        <f t="shared" si="32"/>
        <v>0</v>
      </c>
      <c r="U274" s="85">
        <f t="shared" si="32"/>
        <v>0</v>
      </c>
      <c r="V274" s="85">
        <f t="shared" si="32"/>
        <v>0</v>
      </c>
      <c r="W274" s="85">
        <f t="shared" si="32"/>
        <v>0</v>
      </c>
      <c r="X274" s="85">
        <f t="shared" si="32"/>
        <v>0</v>
      </c>
      <c r="Y274" s="85">
        <f t="shared" si="32"/>
        <v>0</v>
      </c>
      <c r="Z274" s="274">
        <f t="shared" si="32"/>
        <v>0</v>
      </c>
      <c r="AA274" s="85"/>
      <c r="AB274" s="275">
        <f t="shared" si="27"/>
        <v>0</v>
      </c>
      <c r="AC274" s="85"/>
      <c r="AD274" s="275">
        <f t="shared" si="28"/>
        <v>0</v>
      </c>
      <c r="AE274" s="85"/>
      <c r="AF274" s="275">
        <f t="shared" si="29"/>
        <v>0</v>
      </c>
      <c r="AH274" s="276"/>
    </row>
    <row r="275" spans="4:34" outlineLevel="1">
      <c r="D275" s="83" t="str">
        <f t="shared" si="30"/>
        <v>HLOS Assets</v>
      </c>
      <c r="E275" s="84"/>
      <c r="F275" s="150" t="str">
        <f t="shared" si="31"/>
        <v>£000</v>
      </c>
      <c r="G275" s="85">
        <f t="shared" si="32"/>
        <v>0</v>
      </c>
      <c r="H275" s="85">
        <f t="shared" si="32"/>
        <v>0</v>
      </c>
      <c r="I275" s="85">
        <f t="shared" si="32"/>
        <v>0</v>
      </c>
      <c r="J275" s="85">
        <f t="shared" si="32"/>
        <v>0</v>
      </c>
      <c r="K275" s="85">
        <f t="shared" si="32"/>
        <v>0</v>
      </c>
      <c r="L275" s="85">
        <f t="shared" si="32"/>
        <v>0</v>
      </c>
      <c r="M275" s="85">
        <f t="shared" si="32"/>
        <v>0</v>
      </c>
      <c r="N275" s="85">
        <f t="shared" si="32"/>
        <v>0</v>
      </c>
      <c r="O275" s="85">
        <f t="shared" si="32"/>
        <v>0</v>
      </c>
      <c r="P275" s="85">
        <f t="shared" si="32"/>
        <v>0</v>
      </c>
      <c r="Q275" s="85">
        <f t="shared" si="32"/>
        <v>0</v>
      </c>
      <c r="R275" s="85">
        <f t="shared" si="32"/>
        <v>0</v>
      </c>
      <c r="S275" s="85">
        <f t="shared" si="32"/>
        <v>0</v>
      </c>
      <c r="T275" s="85">
        <f t="shared" si="32"/>
        <v>0</v>
      </c>
      <c r="U275" s="85">
        <f t="shared" si="32"/>
        <v>0</v>
      </c>
      <c r="V275" s="85">
        <f t="shared" si="32"/>
        <v>0</v>
      </c>
      <c r="W275" s="85">
        <f t="shared" si="32"/>
        <v>0</v>
      </c>
      <c r="X275" s="85">
        <f t="shared" si="32"/>
        <v>0</v>
      </c>
      <c r="Y275" s="85">
        <f t="shared" si="32"/>
        <v>0</v>
      </c>
      <c r="Z275" s="274">
        <f t="shared" si="32"/>
        <v>0</v>
      </c>
      <c r="AA275" s="85"/>
      <c r="AB275" s="275">
        <f t="shared" si="27"/>
        <v>0</v>
      </c>
      <c r="AC275" s="85"/>
      <c r="AD275" s="275">
        <f t="shared" si="28"/>
        <v>0</v>
      </c>
      <c r="AE275" s="85"/>
      <c r="AF275" s="275">
        <f t="shared" si="29"/>
        <v>0</v>
      </c>
      <c r="AH275" s="276"/>
    </row>
    <row r="276" spans="4:34" outlineLevel="1">
      <c r="D276" s="83" t="str">
        <f t="shared" si="30"/>
        <v>[Day 1 Assets Line 13]</v>
      </c>
      <c r="E276" s="84"/>
      <c r="F276" s="150" t="str">
        <f t="shared" si="31"/>
        <v>£000</v>
      </c>
      <c r="G276" s="85">
        <f t="shared" si="32"/>
        <v>0</v>
      </c>
      <c r="H276" s="85">
        <f t="shared" si="32"/>
        <v>0</v>
      </c>
      <c r="I276" s="85">
        <f t="shared" si="32"/>
        <v>0</v>
      </c>
      <c r="J276" s="85">
        <f t="shared" si="32"/>
        <v>0</v>
      </c>
      <c r="K276" s="85">
        <f t="shared" si="32"/>
        <v>0</v>
      </c>
      <c r="L276" s="85">
        <f t="shared" si="32"/>
        <v>0</v>
      </c>
      <c r="M276" s="85">
        <f t="shared" si="32"/>
        <v>0</v>
      </c>
      <c r="N276" s="85">
        <f t="shared" si="32"/>
        <v>0</v>
      </c>
      <c r="O276" s="85">
        <f t="shared" si="32"/>
        <v>0</v>
      </c>
      <c r="P276" s="85">
        <f t="shared" si="32"/>
        <v>0</v>
      </c>
      <c r="Q276" s="85">
        <f t="shared" si="32"/>
        <v>0</v>
      </c>
      <c r="R276" s="85">
        <f t="shared" si="32"/>
        <v>0</v>
      </c>
      <c r="S276" s="85">
        <f t="shared" si="32"/>
        <v>0</v>
      </c>
      <c r="T276" s="85">
        <f t="shared" si="32"/>
        <v>0</v>
      </c>
      <c r="U276" s="85">
        <f t="shared" si="32"/>
        <v>0</v>
      </c>
      <c r="V276" s="85">
        <f t="shared" si="32"/>
        <v>0</v>
      </c>
      <c r="W276" s="85">
        <f t="shared" si="32"/>
        <v>0</v>
      </c>
      <c r="X276" s="85">
        <f t="shared" si="32"/>
        <v>0</v>
      </c>
      <c r="Y276" s="85">
        <f t="shared" si="32"/>
        <v>0</v>
      </c>
      <c r="Z276" s="274">
        <f t="shared" si="32"/>
        <v>0</v>
      </c>
      <c r="AA276" s="85"/>
      <c r="AB276" s="275">
        <f t="shared" si="27"/>
        <v>0</v>
      </c>
      <c r="AC276" s="85"/>
      <c r="AD276" s="275">
        <f t="shared" si="28"/>
        <v>0</v>
      </c>
      <c r="AE276" s="85"/>
      <c r="AF276" s="275">
        <f t="shared" si="29"/>
        <v>0</v>
      </c>
      <c r="AH276" s="276"/>
    </row>
    <row r="277" spans="4:34" outlineLevel="1">
      <c r="D277" s="83" t="str">
        <f t="shared" si="30"/>
        <v>[Day 1 Assets Line 14]</v>
      </c>
      <c r="E277" s="84"/>
      <c r="F277" s="150" t="str">
        <f t="shared" si="31"/>
        <v>£000</v>
      </c>
      <c r="G277" s="85">
        <f t="shared" si="32"/>
        <v>0</v>
      </c>
      <c r="H277" s="85">
        <f t="shared" si="32"/>
        <v>0</v>
      </c>
      <c r="I277" s="85">
        <f t="shared" si="32"/>
        <v>0</v>
      </c>
      <c r="J277" s="85">
        <f t="shared" si="32"/>
        <v>0</v>
      </c>
      <c r="K277" s="85">
        <f t="shared" si="32"/>
        <v>0</v>
      </c>
      <c r="L277" s="85">
        <f t="shared" si="32"/>
        <v>0</v>
      </c>
      <c r="M277" s="85">
        <f t="shared" si="32"/>
        <v>0</v>
      </c>
      <c r="N277" s="85">
        <f t="shared" si="32"/>
        <v>0</v>
      </c>
      <c r="O277" s="85">
        <f t="shared" si="32"/>
        <v>0</v>
      </c>
      <c r="P277" s="85">
        <f t="shared" si="32"/>
        <v>0</v>
      </c>
      <c r="Q277" s="85">
        <f t="shared" si="32"/>
        <v>0</v>
      </c>
      <c r="R277" s="85">
        <f t="shared" si="32"/>
        <v>0</v>
      </c>
      <c r="S277" s="85">
        <f t="shared" si="32"/>
        <v>0</v>
      </c>
      <c r="T277" s="85">
        <f t="shared" si="32"/>
        <v>0</v>
      </c>
      <c r="U277" s="85">
        <f t="shared" si="32"/>
        <v>0</v>
      </c>
      <c r="V277" s="85">
        <f t="shared" ref="G277:Z290" si="33">SUM(V172,V207,V242)</f>
        <v>0</v>
      </c>
      <c r="W277" s="85">
        <f t="shared" si="33"/>
        <v>0</v>
      </c>
      <c r="X277" s="85">
        <f t="shared" si="33"/>
        <v>0</v>
      </c>
      <c r="Y277" s="85">
        <f t="shared" si="33"/>
        <v>0</v>
      </c>
      <c r="Z277" s="274">
        <f t="shared" si="33"/>
        <v>0</v>
      </c>
      <c r="AA277" s="85"/>
      <c r="AB277" s="275">
        <f t="shared" si="27"/>
        <v>0</v>
      </c>
      <c r="AC277" s="85"/>
      <c r="AD277" s="275">
        <f t="shared" si="28"/>
        <v>0</v>
      </c>
      <c r="AE277" s="85"/>
      <c r="AF277" s="275">
        <f t="shared" si="29"/>
        <v>0</v>
      </c>
      <c r="AH277" s="276"/>
    </row>
    <row r="278" spans="4:34" outlineLevel="1">
      <c r="D278" s="83" t="str">
        <f t="shared" si="30"/>
        <v>[Day 1 Assets Line 15]</v>
      </c>
      <c r="E278" s="84"/>
      <c r="F278" s="150" t="str">
        <f t="shared" si="31"/>
        <v>£000</v>
      </c>
      <c r="G278" s="85">
        <f t="shared" si="33"/>
        <v>0</v>
      </c>
      <c r="H278" s="85">
        <f t="shared" si="33"/>
        <v>0</v>
      </c>
      <c r="I278" s="85">
        <f t="shared" si="33"/>
        <v>0</v>
      </c>
      <c r="J278" s="85">
        <f t="shared" si="33"/>
        <v>0</v>
      </c>
      <c r="K278" s="85">
        <f t="shared" si="33"/>
        <v>0</v>
      </c>
      <c r="L278" s="85">
        <f t="shared" si="33"/>
        <v>0</v>
      </c>
      <c r="M278" s="85">
        <f t="shared" si="33"/>
        <v>0</v>
      </c>
      <c r="N278" s="85">
        <f t="shared" si="33"/>
        <v>0</v>
      </c>
      <c r="O278" s="85">
        <f t="shared" si="33"/>
        <v>0</v>
      </c>
      <c r="P278" s="85">
        <f t="shared" si="33"/>
        <v>0</v>
      </c>
      <c r="Q278" s="85">
        <f t="shared" si="33"/>
        <v>0</v>
      </c>
      <c r="R278" s="85">
        <f t="shared" si="33"/>
        <v>0</v>
      </c>
      <c r="S278" s="85">
        <f t="shared" si="33"/>
        <v>0</v>
      </c>
      <c r="T278" s="85">
        <f t="shared" si="33"/>
        <v>0</v>
      </c>
      <c r="U278" s="85">
        <f t="shared" si="33"/>
        <v>0</v>
      </c>
      <c r="V278" s="85">
        <f t="shared" si="33"/>
        <v>0</v>
      </c>
      <c r="W278" s="85">
        <f t="shared" si="33"/>
        <v>0</v>
      </c>
      <c r="X278" s="85">
        <f t="shared" si="33"/>
        <v>0</v>
      </c>
      <c r="Y278" s="85">
        <f t="shared" si="33"/>
        <v>0</v>
      </c>
      <c r="Z278" s="274">
        <f t="shared" si="33"/>
        <v>0</v>
      </c>
      <c r="AA278" s="85"/>
      <c r="AB278" s="275">
        <f t="shared" si="27"/>
        <v>0</v>
      </c>
      <c r="AC278" s="85"/>
      <c r="AD278" s="275">
        <f t="shared" si="28"/>
        <v>0</v>
      </c>
      <c r="AE278" s="85"/>
      <c r="AF278" s="275">
        <f t="shared" si="29"/>
        <v>0</v>
      </c>
      <c r="AH278" s="276"/>
    </row>
    <row r="279" spans="4:34" outlineLevel="1">
      <c r="D279" s="83" t="str">
        <f t="shared" si="30"/>
        <v>[Day 1 Assets Line 16]</v>
      </c>
      <c r="E279" s="84"/>
      <c r="F279" s="150" t="str">
        <f t="shared" si="31"/>
        <v>£000</v>
      </c>
      <c r="G279" s="85">
        <f t="shared" si="33"/>
        <v>0</v>
      </c>
      <c r="H279" s="85">
        <f t="shared" si="33"/>
        <v>0</v>
      </c>
      <c r="I279" s="85">
        <f t="shared" si="33"/>
        <v>0</v>
      </c>
      <c r="J279" s="85">
        <f t="shared" si="33"/>
        <v>0</v>
      </c>
      <c r="K279" s="85">
        <f t="shared" si="33"/>
        <v>0</v>
      </c>
      <c r="L279" s="85">
        <f t="shared" si="33"/>
        <v>0</v>
      </c>
      <c r="M279" s="85">
        <f t="shared" si="33"/>
        <v>0</v>
      </c>
      <c r="N279" s="85">
        <f t="shared" si="33"/>
        <v>0</v>
      </c>
      <c r="O279" s="85">
        <f t="shared" si="33"/>
        <v>0</v>
      </c>
      <c r="P279" s="85">
        <f t="shared" si="33"/>
        <v>0</v>
      </c>
      <c r="Q279" s="85">
        <f t="shared" si="33"/>
        <v>0</v>
      </c>
      <c r="R279" s="85">
        <f t="shared" si="33"/>
        <v>0</v>
      </c>
      <c r="S279" s="85">
        <f t="shared" si="33"/>
        <v>0</v>
      </c>
      <c r="T279" s="85">
        <f t="shared" si="33"/>
        <v>0</v>
      </c>
      <c r="U279" s="85">
        <f t="shared" si="33"/>
        <v>0</v>
      </c>
      <c r="V279" s="85">
        <f t="shared" si="33"/>
        <v>0</v>
      </c>
      <c r="W279" s="85">
        <f t="shared" si="33"/>
        <v>0</v>
      </c>
      <c r="X279" s="85">
        <f t="shared" si="33"/>
        <v>0</v>
      </c>
      <c r="Y279" s="85">
        <f t="shared" si="33"/>
        <v>0</v>
      </c>
      <c r="Z279" s="274">
        <f t="shared" si="33"/>
        <v>0</v>
      </c>
      <c r="AA279" s="85"/>
      <c r="AB279" s="275">
        <f t="shared" si="27"/>
        <v>0</v>
      </c>
      <c r="AC279" s="85"/>
      <c r="AD279" s="275">
        <f t="shared" si="28"/>
        <v>0</v>
      </c>
      <c r="AE279" s="85"/>
      <c r="AF279" s="275">
        <f t="shared" si="29"/>
        <v>0</v>
      </c>
      <c r="AH279" s="276"/>
    </row>
    <row r="280" spans="4:34" outlineLevel="1">
      <c r="D280" s="83" t="str">
        <f t="shared" si="30"/>
        <v>[Day 1 Assets Line 17]</v>
      </c>
      <c r="E280" s="84"/>
      <c r="F280" s="150" t="str">
        <f t="shared" si="31"/>
        <v>£000</v>
      </c>
      <c r="G280" s="85">
        <f t="shared" si="33"/>
        <v>0</v>
      </c>
      <c r="H280" s="85">
        <f t="shared" si="33"/>
        <v>0</v>
      </c>
      <c r="I280" s="85">
        <f t="shared" si="33"/>
        <v>0</v>
      </c>
      <c r="J280" s="85">
        <f t="shared" si="33"/>
        <v>0</v>
      </c>
      <c r="K280" s="85">
        <f t="shared" si="33"/>
        <v>0</v>
      </c>
      <c r="L280" s="85">
        <f t="shared" si="33"/>
        <v>0</v>
      </c>
      <c r="M280" s="85">
        <f t="shared" si="33"/>
        <v>0</v>
      </c>
      <c r="N280" s="85">
        <f t="shared" si="33"/>
        <v>0</v>
      </c>
      <c r="O280" s="85">
        <f t="shared" si="33"/>
        <v>0</v>
      </c>
      <c r="P280" s="85">
        <f t="shared" si="33"/>
        <v>0</v>
      </c>
      <c r="Q280" s="85">
        <f t="shared" si="33"/>
        <v>0</v>
      </c>
      <c r="R280" s="85">
        <f t="shared" si="33"/>
        <v>0</v>
      </c>
      <c r="S280" s="85">
        <f t="shared" si="33"/>
        <v>0</v>
      </c>
      <c r="T280" s="85">
        <f t="shared" si="33"/>
        <v>0</v>
      </c>
      <c r="U280" s="85">
        <f t="shared" si="33"/>
        <v>0</v>
      </c>
      <c r="V280" s="85">
        <f t="shared" si="33"/>
        <v>0</v>
      </c>
      <c r="W280" s="85">
        <f t="shared" si="33"/>
        <v>0</v>
      </c>
      <c r="X280" s="85">
        <f t="shared" si="33"/>
        <v>0</v>
      </c>
      <c r="Y280" s="85">
        <f t="shared" si="33"/>
        <v>0</v>
      </c>
      <c r="Z280" s="274">
        <f t="shared" si="33"/>
        <v>0</v>
      </c>
      <c r="AA280" s="85"/>
      <c r="AB280" s="275">
        <f t="shared" si="27"/>
        <v>0</v>
      </c>
      <c r="AC280" s="85"/>
      <c r="AD280" s="275">
        <f t="shared" si="28"/>
        <v>0</v>
      </c>
      <c r="AE280" s="85"/>
      <c r="AF280" s="275">
        <f t="shared" si="29"/>
        <v>0</v>
      </c>
      <c r="AH280" s="276"/>
    </row>
    <row r="281" spans="4:34" outlineLevel="1">
      <c r="D281" s="83" t="str">
        <f t="shared" si="30"/>
        <v>[Day 1 Assets Line 18]</v>
      </c>
      <c r="E281" s="84"/>
      <c r="F281" s="150" t="str">
        <f t="shared" si="31"/>
        <v>£000</v>
      </c>
      <c r="G281" s="85">
        <f t="shared" si="33"/>
        <v>0</v>
      </c>
      <c r="H281" s="85">
        <f t="shared" si="33"/>
        <v>0</v>
      </c>
      <c r="I281" s="85">
        <f t="shared" si="33"/>
        <v>0</v>
      </c>
      <c r="J281" s="85">
        <f t="shared" si="33"/>
        <v>0</v>
      </c>
      <c r="K281" s="85">
        <f t="shared" si="33"/>
        <v>0</v>
      </c>
      <c r="L281" s="85">
        <f t="shared" si="33"/>
        <v>0</v>
      </c>
      <c r="M281" s="85">
        <f t="shared" si="33"/>
        <v>0</v>
      </c>
      <c r="N281" s="85">
        <f t="shared" si="33"/>
        <v>0</v>
      </c>
      <c r="O281" s="85">
        <f t="shared" si="33"/>
        <v>0</v>
      </c>
      <c r="P281" s="85">
        <f t="shared" si="33"/>
        <v>0</v>
      </c>
      <c r="Q281" s="85">
        <f t="shared" si="33"/>
        <v>0</v>
      </c>
      <c r="R281" s="85">
        <f t="shared" si="33"/>
        <v>0</v>
      </c>
      <c r="S281" s="85">
        <f t="shared" si="33"/>
        <v>0</v>
      </c>
      <c r="T281" s="85">
        <f t="shared" si="33"/>
        <v>0</v>
      </c>
      <c r="U281" s="85">
        <f t="shared" si="33"/>
        <v>0</v>
      </c>
      <c r="V281" s="85">
        <f t="shared" si="33"/>
        <v>0</v>
      </c>
      <c r="W281" s="85">
        <f t="shared" si="33"/>
        <v>0</v>
      </c>
      <c r="X281" s="85">
        <f t="shared" si="33"/>
        <v>0</v>
      </c>
      <c r="Y281" s="85">
        <f t="shared" si="33"/>
        <v>0</v>
      </c>
      <c r="Z281" s="274">
        <f t="shared" si="33"/>
        <v>0</v>
      </c>
      <c r="AA281" s="85"/>
      <c r="AB281" s="275">
        <f t="shared" si="27"/>
        <v>0</v>
      </c>
      <c r="AC281" s="85"/>
      <c r="AD281" s="275">
        <f t="shared" si="28"/>
        <v>0</v>
      </c>
      <c r="AE281" s="85"/>
      <c r="AF281" s="275">
        <f t="shared" si="29"/>
        <v>0</v>
      </c>
      <c r="AH281" s="276"/>
    </row>
    <row r="282" spans="4:34" outlineLevel="1">
      <c r="D282" s="83" t="str">
        <f t="shared" si="30"/>
        <v>[Day 1 Assets Line 19]</v>
      </c>
      <c r="E282" s="84"/>
      <c r="F282" s="150" t="str">
        <f t="shared" si="31"/>
        <v>£000</v>
      </c>
      <c r="G282" s="85">
        <f t="shared" si="33"/>
        <v>0</v>
      </c>
      <c r="H282" s="85">
        <f t="shared" si="33"/>
        <v>0</v>
      </c>
      <c r="I282" s="85">
        <f t="shared" si="33"/>
        <v>0</v>
      </c>
      <c r="J282" s="85">
        <f t="shared" si="33"/>
        <v>0</v>
      </c>
      <c r="K282" s="85">
        <f t="shared" si="33"/>
        <v>0</v>
      </c>
      <c r="L282" s="85">
        <f t="shared" si="33"/>
        <v>0</v>
      </c>
      <c r="M282" s="85">
        <f t="shared" si="33"/>
        <v>0</v>
      </c>
      <c r="N282" s="85">
        <f t="shared" si="33"/>
        <v>0</v>
      </c>
      <c r="O282" s="85">
        <f t="shared" si="33"/>
        <v>0</v>
      </c>
      <c r="P282" s="85">
        <f t="shared" si="33"/>
        <v>0</v>
      </c>
      <c r="Q282" s="85">
        <f t="shared" si="33"/>
        <v>0</v>
      </c>
      <c r="R282" s="85">
        <f t="shared" si="33"/>
        <v>0</v>
      </c>
      <c r="S282" s="85">
        <f t="shared" si="33"/>
        <v>0</v>
      </c>
      <c r="T282" s="85">
        <f t="shared" si="33"/>
        <v>0</v>
      </c>
      <c r="U282" s="85">
        <f t="shared" si="33"/>
        <v>0</v>
      </c>
      <c r="V282" s="85">
        <f t="shared" si="33"/>
        <v>0</v>
      </c>
      <c r="W282" s="85">
        <f t="shared" si="33"/>
        <v>0</v>
      </c>
      <c r="X282" s="85">
        <f t="shared" si="33"/>
        <v>0</v>
      </c>
      <c r="Y282" s="85">
        <f t="shared" si="33"/>
        <v>0</v>
      </c>
      <c r="Z282" s="274">
        <f t="shared" si="33"/>
        <v>0</v>
      </c>
      <c r="AA282" s="85"/>
      <c r="AB282" s="275">
        <f t="shared" si="27"/>
        <v>0</v>
      </c>
      <c r="AC282" s="85"/>
      <c r="AD282" s="275">
        <f t="shared" si="28"/>
        <v>0</v>
      </c>
      <c r="AE282" s="85"/>
      <c r="AF282" s="275">
        <f t="shared" si="29"/>
        <v>0</v>
      </c>
      <c r="AH282" s="276"/>
    </row>
    <row r="283" spans="4:34" outlineLevel="1">
      <c r="D283" s="83" t="str">
        <f t="shared" si="30"/>
        <v>[Day 1 Assets Line 20]</v>
      </c>
      <c r="E283" s="84"/>
      <c r="F283" s="150" t="str">
        <f t="shared" si="31"/>
        <v>£000</v>
      </c>
      <c r="G283" s="85">
        <f t="shared" si="33"/>
        <v>0</v>
      </c>
      <c r="H283" s="85">
        <f t="shared" si="33"/>
        <v>0</v>
      </c>
      <c r="I283" s="85">
        <f t="shared" si="33"/>
        <v>0</v>
      </c>
      <c r="J283" s="85">
        <f t="shared" si="33"/>
        <v>0</v>
      </c>
      <c r="K283" s="85">
        <f t="shared" si="33"/>
        <v>0</v>
      </c>
      <c r="L283" s="85">
        <f t="shared" si="33"/>
        <v>0</v>
      </c>
      <c r="M283" s="85">
        <f t="shared" si="33"/>
        <v>0</v>
      </c>
      <c r="N283" s="85">
        <f t="shared" si="33"/>
        <v>0</v>
      </c>
      <c r="O283" s="85">
        <f t="shared" si="33"/>
        <v>0</v>
      </c>
      <c r="P283" s="85">
        <f t="shared" si="33"/>
        <v>0</v>
      </c>
      <c r="Q283" s="85">
        <f t="shared" si="33"/>
        <v>0</v>
      </c>
      <c r="R283" s="85">
        <f t="shared" si="33"/>
        <v>0</v>
      </c>
      <c r="S283" s="85">
        <f t="shared" si="33"/>
        <v>0</v>
      </c>
      <c r="T283" s="85">
        <f t="shared" si="33"/>
        <v>0</v>
      </c>
      <c r="U283" s="85">
        <f t="shared" si="33"/>
        <v>0</v>
      </c>
      <c r="V283" s="85">
        <f t="shared" si="33"/>
        <v>0</v>
      </c>
      <c r="W283" s="85">
        <f t="shared" si="33"/>
        <v>0</v>
      </c>
      <c r="X283" s="85">
        <f t="shared" si="33"/>
        <v>0</v>
      </c>
      <c r="Y283" s="85">
        <f t="shared" si="33"/>
        <v>0</v>
      </c>
      <c r="Z283" s="274">
        <f t="shared" si="33"/>
        <v>0</v>
      </c>
      <c r="AA283" s="85"/>
      <c r="AB283" s="275">
        <f t="shared" si="27"/>
        <v>0</v>
      </c>
      <c r="AC283" s="85"/>
      <c r="AD283" s="275">
        <f t="shared" si="28"/>
        <v>0</v>
      </c>
      <c r="AE283" s="85"/>
      <c r="AF283" s="275">
        <f t="shared" si="29"/>
        <v>0</v>
      </c>
      <c r="AH283" s="276"/>
    </row>
    <row r="284" spans="4:34" outlineLevel="1">
      <c r="D284" s="83" t="str">
        <f t="shared" si="30"/>
        <v>[Day 1 Assets Line 21]</v>
      </c>
      <c r="E284" s="84"/>
      <c r="F284" s="150" t="str">
        <f t="shared" si="31"/>
        <v>£000</v>
      </c>
      <c r="G284" s="85">
        <f t="shared" si="33"/>
        <v>0</v>
      </c>
      <c r="H284" s="85">
        <f t="shared" si="33"/>
        <v>0</v>
      </c>
      <c r="I284" s="85">
        <f t="shared" si="33"/>
        <v>0</v>
      </c>
      <c r="J284" s="85">
        <f t="shared" si="33"/>
        <v>0</v>
      </c>
      <c r="K284" s="85">
        <f t="shared" si="33"/>
        <v>0</v>
      </c>
      <c r="L284" s="85">
        <f t="shared" si="33"/>
        <v>0</v>
      </c>
      <c r="M284" s="85">
        <f t="shared" si="33"/>
        <v>0</v>
      </c>
      <c r="N284" s="85">
        <f t="shared" si="33"/>
        <v>0</v>
      </c>
      <c r="O284" s="85">
        <f t="shared" si="33"/>
        <v>0</v>
      </c>
      <c r="P284" s="85">
        <f t="shared" si="33"/>
        <v>0</v>
      </c>
      <c r="Q284" s="85">
        <f t="shared" si="33"/>
        <v>0</v>
      </c>
      <c r="R284" s="85">
        <f t="shared" si="33"/>
        <v>0</v>
      </c>
      <c r="S284" s="85">
        <f t="shared" si="33"/>
        <v>0</v>
      </c>
      <c r="T284" s="85">
        <f t="shared" si="33"/>
        <v>0</v>
      </c>
      <c r="U284" s="85">
        <f t="shared" si="33"/>
        <v>0</v>
      </c>
      <c r="V284" s="85">
        <f t="shared" si="33"/>
        <v>0</v>
      </c>
      <c r="W284" s="85">
        <f t="shared" si="33"/>
        <v>0</v>
      </c>
      <c r="X284" s="85">
        <f t="shared" si="33"/>
        <v>0</v>
      </c>
      <c r="Y284" s="85">
        <f t="shared" si="33"/>
        <v>0</v>
      </c>
      <c r="Z284" s="274">
        <f t="shared" si="33"/>
        <v>0</v>
      </c>
      <c r="AA284" s="85"/>
      <c r="AB284" s="275">
        <f t="shared" si="27"/>
        <v>0</v>
      </c>
      <c r="AC284" s="85"/>
      <c r="AD284" s="275">
        <f t="shared" si="28"/>
        <v>0</v>
      </c>
      <c r="AE284" s="85"/>
      <c r="AF284" s="275">
        <f t="shared" si="29"/>
        <v>0</v>
      </c>
      <c r="AH284" s="276"/>
    </row>
    <row r="285" spans="4:34" outlineLevel="1">
      <c r="D285" s="83" t="str">
        <f t="shared" si="30"/>
        <v>[Day 1 Assets Line 22]</v>
      </c>
      <c r="E285" s="84"/>
      <c r="F285" s="150" t="str">
        <f t="shared" si="31"/>
        <v>£000</v>
      </c>
      <c r="G285" s="85">
        <f t="shared" si="33"/>
        <v>0</v>
      </c>
      <c r="H285" s="85">
        <f t="shared" si="33"/>
        <v>0</v>
      </c>
      <c r="I285" s="85">
        <f t="shared" si="33"/>
        <v>0</v>
      </c>
      <c r="J285" s="85">
        <f t="shared" si="33"/>
        <v>0</v>
      </c>
      <c r="K285" s="85">
        <f t="shared" si="33"/>
        <v>0</v>
      </c>
      <c r="L285" s="85">
        <f t="shared" si="33"/>
        <v>0</v>
      </c>
      <c r="M285" s="85">
        <f t="shared" si="33"/>
        <v>0</v>
      </c>
      <c r="N285" s="85">
        <f t="shared" si="33"/>
        <v>0</v>
      </c>
      <c r="O285" s="85">
        <f t="shared" si="33"/>
        <v>0</v>
      </c>
      <c r="P285" s="85">
        <f t="shared" si="33"/>
        <v>0</v>
      </c>
      <c r="Q285" s="85">
        <f t="shared" si="33"/>
        <v>0</v>
      </c>
      <c r="R285" s="85">
        <f t="shared" si="33"/>
        <v>0</v>
      </c>
      <c r="S285" s="85">
        <f t="shared" si="33"/>
        <v>0</v>
      </c>
      <c r="T285" s="85">
        <f t="shared" si="33"/>
        <v>0</v>
      </c>
      <c r="U285" s="85">
        <f t="shared" si="33"/>
        <v>0</v>
      </c>
      <c r="V285" s="85">
        <f t="shared" si="33"/>
        <v>0</v>
      </c>
      <c r="W285" s="85">
        <f t="shared" si="33"/>
        <v>0</v>
      </c>
      <c r="X285" s="85">
        <f t="shared" si="33"/>
        <v>0</v>
      </c>
      <c r="Y285" s="85">
        <f t="shared" si="33"/>
        <v>0</v>
      </c>
      <c r="Z285" s="274">
        <f t="shared" si="33"/>
        <v>0</v>
      </c>
      <c r="AA285" s="85"/>
      <c r="AB285" s="275">
        <f t="shared" si="27"/>
        <v>0</v>
      </c>
      <c r="AC285" s="85"/>
      <c r="AD285" s="275">
        <f t="shared" si="28"/>
        <v>0</v>
      </c>
      <c r="AE285" s="85"/>
      <c r="AF285" s="275">
        <f t="shared" si="29"/>
        <v>0</v>
      </c>
      <c r="AH285" s="276"/>
    </row>
    <row r="286" spans="4:34" outlineLevel="1">
      <c r="D286" s="83" t="str">
        <f t="shared" si="30"/>
        <v>[Day 1 Assets Line 23]</v>
      </c>
      <c r="E286" s="84"/>
      <c r="F286" s="150" t="str">
        <f t="shared" si="31"/>
        <v>£000</v>
      </c>
      <c r="G286" s="85">
        <f t="shared" si="33"/>
        <v>0</v>
      </c>
      <c r="H286" s="85">
        <f t="shared" si="33"/>
        <v>0</v>
      </c>
      <c r="I286" s="85">
        <f t="shared" si="33"/>
        <v>0</v>
      </c>
      <c r="J286" s="85">
        <f t="shared" si="33"/>
        <v>0</v>
      </c>
      <c r="K286" s="85">
        <f t="shared" si="33"/>
        <v>0</v>
      </c>
      <c r="L286" s="85">
        <f t="shared" si="33"/>
        <v>0</v>
      </c>
      <c r="M286" s="85">
        <f t="shared" si="33"/>
        <v>0</v>
      </c>
      <c r="N286" s="85">
        <f t="shared" si="33"/>
        <v>0</v>
      </c>
      <c r="O286" s="85">
        <f t="shared" si="33"/>
        <v>0</v>
      </c>
      <c r="P286" s="85">
        <f t="shared" si="33"/>
        <v>0</v>
      </c>
      <c r="Q286" s="85">
        <f t="shared" si="33"/>
        <v>0</v>
      </c>
      <c r="R286" s="85">
        <f t="shared" si="33"/>
        <v>0</v>
      </c>
      <c r="S286" s="85">
        <f t="shared" si="33"/>
        <v>0</v>
      </c>
      <c r="T286" s="85">
        <f t="shared" si="33"/>
        <v>0</v>
      </c>
      <c r="U286" s="85">
        <f t="shared" si="33"/>
        <v>0</v>
      </c>
      <c r="V286" s="85">
        <f t="shared" si="33"/>
        <v>0</v>
      </c>
      <c r="W286" s="85">
        <f t="shared" si="33"/>
        <v>0</v>
      </c>
      <c r="X286" s="85">
        <f t="shared" si="33"/>
        <v>0</v>
      </c>
      <c r="Y286" s="85">
        <f t="shared" si="33"/>
        <v>0</v>
      </c>
      <c r="Z286" s="274">
        <f t="shared" si="33"/>
        <v>0</v>
      </c>
      <c r="AA286" s="85"/>
      <c r="AB286" s="275">
        <f t="shared" si="27"/>
        <v>0</v>
      </c>
      <c r="AC286" s="85"/>
      <c r="AD286" s="275">
        <f t="shared" si="28"/>
        <v>0</v>
      </c>
      <c r="AE286" s="85"/>
      <c r="AF286" s="275">
        <f t="shared" si="29"/>
        <v>0</v>
      </c>
      <c r="AH286" s="276"/>
    </row>
    <row r="287" spans="4:34" outlineLevel="1">
      <c r="D287" s="83" t="str">
        <f t="shared" si="30"/>
        <v>[Day 1 Assets Line 24]</v>
      </c>
      <c r="E287" s="84"/>
      <c r="F287" s="150" t="str">
        <f t="shared" si="31"/>
        <v>£000</v>
      </c>
      <c r="G287" s="85">
        <f t="shared" si="33"/>
        <v>0</v>
      </c>
      <c r="H287" s="85">
        <f t="shared" si="33"/>
        <v>0</v>
      </c>
      <c r="I287" s="85">
        <f t="shared" si="33"/>
        <v>0</v>
      </c>
      <c r="J287" s="85">
        <f t="shared" si="33"/>
        <v>0</v>
      </c>
      <c r="K287" s="85">
        <f t="shared" si="33"/>
        <v>0</v>
      </c>
      <c r="L287" s="85">
        <f t="shared" si="33"/>
        <v>0</v>
      </c>
      <c r="M287" s="85">
        <f t="shared" si="33"/>
        <v>0</v>
      </c>
      <c r="N287" s="85">
        <f t="shared" si="33"/>
        <v>0</v>
      </c>
      <c r="O287" s="85">
        <f t="shared" si="33"/>
        <v>0</v>
      </c>
      <c r="P287" s="85">
        <f t="shared" si="33"/>
        <v>0</v>
      </c>
      <c r="Q287" s="85">
        <f t="shared" si="33"/>
        <v>0</v>
      </c>
      <c r="R287" s="85">
        <f t="shared" si="33"/>
        <v>0</v>
      </c>
      <c r="S287" s="85">
        <f t="shared" si="33"/>
        <v>0</v>
      </c>
      <c r="T287" s="85">
        <f t="shared" si="33"/>
        <v>0</v>
      </c>
      <c r="U287" s="85">
        <f t="shared" si="33"/>
        <v>0</v>
      </c>
      <c r="V287" s="85">
        <f t="shared" si="33"/>
        <v>0</v>
      </c>
      <c r="W287" s="85">
        <f t="shared" si="33"/>
        <v>0</v>
      </c>
      <c r="X287" s="85">
        <f t="shared" si="33"/>
        <v>0</v>
      </c>
      <c r="Y287" s="85">
        <f t="shared" si="33"/>
        <v>0</v>
      </c>
      <c r="Z287" s="274">
        <f t="shared" si="33"/>
        <v>0</v>
      </c>
      <c r="AA287" s="85"/>
      <c r="AB287" s="275">
        <f t="shared" si="27"/>
        <v>0</v>
      </c>
      <c r="AC287" s="85"/>
      <c r="AD287" s="275">
        <f t="shared" si="28"/>
        <v>0</v>
      </c>
      <c r="AE287" s="85"/>
      <c r="AF287" s="275">
        <f t="shared" si="29"/>
        <v>0</v>
      </c>
      <c r="AH287" s="276"/>
    </row>
    <row r="288" spans="4:34" outlineLevel="1">
      <c r="D288" s="83" t="str">
        <f t="shared" si="30"/>
        <v>[Day 1 Assets Line 25]</v>
      </c>
      <c r="E288" s="84"/>
      <c r="F288" s="150" t="str">
        <f t="shared" si="31"/>
        <v>£000</v>
      </c>
      <c r="G288" s="85">
        <f t="shared" si="33"/>
        <v>0</v>
      </c>
      <c r="H288" s="85">
        <f t="shared" si="33"/>
        <v>0</v>
      </c>
      <c r="I288" s="85">
        <f t="shared" si="33"/>
        <v>0</v>
      </c>
      <c r="J288" s="85">
        <f t="shared" si="33"/>
        <v>0</v>
      </c>
      <c r="K288" s="85">
        <f t="shared" si="33"/>
        <v>0</v>
      </c>
      <c r="L288" s="85">
        <f t="shared" si="33"/>
        <v>0</v>
      </c>
      <c r="M288" s="85">
        <f t="shared" si="33"/>
        <v>0</v>
      </c>
      <c r="N288" s="85">
        <f t="shared" si="33"/>
        <v>0</v>
      </c>
      <c r="O288" s="85">
        <f t="shared" si="33"/>
        <v>0</v>
      </c>
      <c r="P288" s="85">
        <f t="shared" si="33"/>
        <v>0</v>
      </c>
      <c r="Q288" s="85">
        <f t="shared" si="33"/>
        <v>0</v>
      </c>
      <c r="R288" s="85">
        <f t="shared" si="33"/>
        <v>0</v>
      </c>
      <c r="S288" s="85">
        <f t="shared" si="33"/>
        <v>0</v>
      </c>
      <c r="T288" s="85">
        <f t="shared" si="33"/>
        <v>0</v>
      </c>
      <c r="U288" s="85">
        <f t="shared" si="33"/>
        <v>0</v>
      </c>
      <c r="V288" s="85">
        <f t="shared" si="33"/>
        <v>0</v>
      </c>
      <c r="W288" s="85">
        <f t="shared" si="33"/>
        <v>0</v>
      </c>
      <c r="X288" s="85">
        <f t="shared" si="33"/>
        <v>0</v>
      </c>
      <c r="Y288" s="85">
        <f t="shared" si="33"/>
        <v>0</v>
      </c>
      <c r="Z288" s="274">
        <f t="shared" si="33"/>
        <v>0</v>
      </c>
      <c r="AA288" s="85"/>
      <c r="AB288" s="275">
        <f t="shared" si="27"/>
        <v>0</v>
      </c>
      <c r="AC288" s="85"/>
      <c r="AD288" s="275">
        <f t="shared" si="28"/>
        <v>0</v>
      </c>
      <c r="AE288" s="85"/>
      <c r="AF288" s="275">
        <f t="shared" si="29"/>
        <v>0</v>
      </c>
      <c r="AH288" s="276"/>
    </row>
    <row r="289" spans="2:34" outlineLevel="1">
      <c r="D289" s="83" t="str">
        <f t="shared" si="30"/>
        <v>[Day 1 Assets Line 26]</v>
      </c>
      <c r="E289" s="84"/>
      <c r="F289" s="150" t="str">
        <f t="shared" si="31"/>
        <v>£000</v>
      </c>
      <c r="G289" s="85">
        <f t="shared" si="33"/>
        <v>0</v>
      </c>
      <c r="H289" s="85">
        <f t="shared" si="33"/>
        <v>0</v>
      </c>
      <c r="I289" s="85">
        <f t="shared" si="33"/>
        <v>0</v>
      </c>
      <c r="J289" s="85">
        <f t="shared" si="33"/>
        <v>0</v>
      </c>
      <c r="K289" s="85">
        <f t="shared" si="33"/>
        <v>0</v>
      </c>
      <c r="L289" s="85">
        <f t="shared" si="33"/>
        <v>0</v>
      </c>
      <c r="M289" s="85">
        <f t="shared" si="33"/>
        <v>0</v>
      </c>
      <c r="N289" s="85">
        <f t="shared" si="33"/>
        <v>0</v>
      </c>
      <c r="O289" s="85">
        <f t="shared" si="33"/>
        <v>0</v>
      </c>
      <c r="P289" s="85">
        <f t="shared" si="33"/>
        <v>0</v>
      </c>
      <c r="Q289" s="85">
        <f t="shared" si="33"/>
        <v>0</v>
      </c>
      <c r="R289" s="85">
        <f t="shared" si="33"/>
        <v>0</v>
      </c>
      <c r="S289" s="85">
        <f t="shared" si="33"/>
        <v>0</v>
      </c>
      <c r="T289" s="85">
        <f t="shared" si="33"/>
        <v>0</v>
      </c>
      <c r="U289" s="85">
        <f t="shared" si="33"/>
        <v>0</v>
      </c>
      <c r="V289" s="85">
        <f t="shared" si="33"/>
        <v>0</v>
      </c>
      <c r="W289" s="85">
        <f t="shared" si="33"/>
        <v>0</v>
      </c>
      <c r="X289" s="85">
        <f t="shared" si="33"/>
        <v>0</v>
      </c>
      <c r="Y289" s="85">
        <f t="shared" si="33"/>
        <v>0</v>
      </c>
      <c r="Z289" s="274">
        <f t="shared" si="33"/>
        <v>0</v>
      </c>
      <c r="AA289" s="85"/>
      <c r="AB289" s="275">
        <f t="shared" si="27"/>
        <v>0</v>
      </c>
      <c r="AC289" s="85"/>
      <c r="AD289" s="275">
        <f t="shared" si="28"/>
        <v>0</v>
      </c>
      <c r="AE289" s="85"/>
      <c r="AF289" s="275">
        <f t="shared" si="29"/>
        <v>0</v>
      </c>
      <c r="AH289" s="276"/>
    </row>
    <row r="290" spans="2:34" outlineLevel="1">
      <c r="D290" s="83" t="str">
        <f t="shared" si="30"/>
        <v>[Day 1 Assets Line 27]</v>
      </c>
      <c r="E290" s="84"/>
      <c r="F290" s="150" t="str">
        <f t="shared" si="31"/>
        <v>£000</v>
      </c>
      <c r="G290" s="85">
        <f t="shared" si="33"/>
        <v>0</v>
      </c>
      <c r="H290" s="85">
        <f t="shared" si="33"/>
        <v>0</v>
      </c>
      <c r="I290" s="85">
        <f t="shared" si="33"/>
        <v>0</v>
      </c>
      <c r="J290" s="85">
        <f t="shared" si="33"/>
        <v>0</v>
      </c>
      <c r="K290" s="85">
        <f t="shared" si="33"/>
        <v>0</v>
      </c>
      <c r="L290" s="85">
        <f t="shared" si="33"/>
        <v>0</v>
      </c>
      <c r="M290" s="85">
        <f t="shared" si="33"/>
        <v>0</v>
      </c>
      <c r="N290" s="85">
        <f t="shared" si="33"/>
        <v>0</v>
      </c>
      <c r="O290" s="85">
        <f t="shared" si="33"/>
        <v>0</v>
      </c>
      <c r="P290" s="85">
        <f t="shared" si="33"/>
        <v>0</v>
      </c>
      <c r="Q290" s="85">
        <f t="shared" ref="Q290:Z290" si="34">SUM(Q185,Q220,Q255)</f>
        <v>0</v>
      </c>
      <c r="R290" s="85">
        <f t="shared" si="34"/>
        <v>0</v>
      </c>
      <c r="S290" s="85">
        <f t="shared" si="34"/>
        <v>0</v>
      </c>
      <c r="T290" s="85">
        <f t="shared" si="34"/>
        <v>0</v>
      </c>
      <c r="U290" s="85">
        <f t="shared" si="34"/>
        <v>0</v>
      </c>
      <c r="V290" s="85">
        <f t="shared" si="34"/>
        <v>0</v>
      </c>
      <c r="W290" s="85">
        <f t="shared" si="34"/>
        <v>0</v>
      </c>
      <c r="X290" s="85">
        <f t="shared" si="34"/>
        <v>0</v>
      </c>
      <c r="Y290" s="85">
        <f t="shared" si="34"/>
        <v>0</v>
      </c>
      <c r="Z290" s="274">
        <f t="shared" si="34"/>
        <v>0</v>
      </c>
      <c r="AA290" s="85"/>
      <c r="AB290" s="275">
        <f t="shared" si="27"/>
        <v>0</v>
      </c>
      <c r="AC290" s="85"/>
      <c r="AD290" s="275">
        <f t="shared" si="28"/>
        <v>0</v>
      </c>
      <c r="AE290" s="85"/>
      <c r="AF290" s="275">
        <f t="shared" si="29"/>
        <v>0</v>
      </c>
      <c r="AH290" s="276"/>
    </row>
    <row r="291" spans="2:34" outlineLevel="1">
      <c r="D291" s="83" t="str">
        <f t="shared" si="30"/>
        <v>[Day 1 Assets Line 28]</v>
      </c>
      <c r="E291" s="84"/>
      <c r="F291" s="150" t="str">
        <f t="shared" si="31"/>
        <v>£000</v>
      </c>
      <c r="G291" s="85">
        <f t="shared" ref="G291:Z293" si="35">SUM(G186,G221,G256)</f>
        <v>0</v>
      </c>
      <c r="H291" s="85">
        <f t="shared" si="35"/>
        <v>0</v>
      </c>
      <c r="I291" s="85">
        <f t="shared" si="35"/>
        <v>0</v>
      </c>
      <c r="J291" s="85">
        <f t="shared" si="35"/>
        <v>0</v>
      </c>
      <c r="K291" s="85">
        <f t="shared" si="35"/>
        <v>0</v>
      </c>
      <c r="L291" s="85">
        <f t="shared" si="35"/>
        <v>0</v>
      </c>
      <c r="M291" s="85">
        <f t="shared" si="35"/>
        <v>0</v>
      </c>
      <c r="N291" s="85">
        <f t="shared" si="35"/>
        <v>0</v>
      </c>
      <c r="O291" s="85">
        <f t="shared" si="35"/>
        <v>0</v>
      </c>
      <c r="P291" s="85">
        <f t="shared" si="35"/>
        <v>0</v>
      </c>
      <c r="Q291" s="85">
        <f t="shared" si="35"/>
        <v>0</v>
      </c>
      <c r="R291" s="85">
        <f t="shared" si="35"/>
        <v>0</v>
      </c>
      <c r="S291" s="85">
        <f t="shared" si="35"/>
        <v>0</v>
      </c>
      <c r="T291" s="85">
        <f t="shared" si="35"/>
        <v>0</v>
      </c>
      <c r="U291" s="85">
        <f t="shared" si="35"/>
        <v>0</v>
      </c>
      <c r="V291" s="85">
        <f t="shared" si="35"/>
        <v>0</v>
      </c>
      <c r="W291" s="85">
        <f t="shared" si="35"/>
        <v>0</v>
      </c>
      <c r="X291" s="85">
        <f t="shared" si="35"/>
        <v>0</v>
      </c>
      <c r="Y291" s="85">
        <f t="shared" si="35"/>
        <v>0</v>
      </c>
      <c r="Z291" s="274">
        <f t="shared" si="35"/>
        <v>0</v>
      </c>
      <c r="AA291" s="85"/>
      <c r="AB291" s="275">
        <f t="shared" si="27"/>
        <v>0</v>
      </c>
      <c r="AC291" s="85"/>
      <c r="AD291" s="275">
        <f t="shared" si="28"/>
        <v>0</v>
      </c>
      <c r="AE291" s="85"/>
      <c r="AF291" s="275">
        <f t="shared" si="29"/>
        <v>0</v>
      </c>
      <c r="AH291" s="276"/>
    </row>
    <row r="292" spans="2:34" outlineLevel="1">
      <c r="D292" s="83" t="str">
        <f t="shared" si="30"/>
        <v>[Day 1 Assets Line 29]</v>
      </c>
      <c r="E292" s="84"/>
      <c r="F292" s="150" t="str">
        <f t="shared" si="31"/>
        <v>£000</v>
      </c>
      <c r="G292" s="85">
        <f t="shared" si="35"/>
        <v>0</v>
      </c>
      <c r="H292" s="85">
        <f t="shared" si="35"/>
        <v>0</v>
      </c>
      <c r="I292" s="85">
        <f t="shared" si="35"/>
        <v>0</v>
      </c>
      <c r="J292" s="85">
        <f t="shared" si="35"/>
        <v>0</v>
      </c>
      <c r="K292" s="85">
        <f t="shared" si="35"/>
        <v>0</v>
      </c>
      <c r="L292" s="85">
        <f t="shared" si="35"/>
        <v>0</v>
      </c>
      <c r="M292" s="85">
        <f t="shared" si="35"/>
        <v>0</v>
      </c>
      <c r="N292" s="85">
        <f t="shared" si="35"/>
        <v>0</v>
      </c>
      <c r="O292" s="85">
        <f t="shared" si="35"/>
        <v>0</v>
      </c>
      <c r="P292" s="85">
        <f t="shared" si="35"/>
        <v>0</v>
      </c>
      <c r="Q292" s="85">
        <f t="shared" si="35"/>
        <v>0</v>
      </c>
      <c r="R292" s="85">
        <f t="shared" si="35"/>
        <v>0</v>
      </c>
      <c r="S292" s="85">
        <f t="shared" si="35"/>
        <v>0</v>
      </c>
      <c r="T292" s="85">
        <f t="shared" si="35"/>
        <v>0</v>
      </c>
      <c r="U292" s="85">
        <f t="shared" si="35"/>
        <v>0</v>
      </c>
      <c r="V292" s="85">
        <f t="shared" si="35"/>
        <v>0</v>
      </c>
      <c r="W292" s="85">
        <f t="shared" si="35"/>
        <v>0</v>
      </c>
      <c r="X292" s="85">
        <f t="shared" si="35"/>
        <v>0</v>
      </c>
      <c r="Y292" s="85">
        <f t="shared" si="35"/>
        <v>0</v>
      </c>
      <c r="Z292" s="274">
        <f t="shared" si="35"/>
        <v>0</v>
      </c>
      <c r="AA292" s="85"/>
      <c r="AB292" s="275">
        <f t="shared" si="27"/>
        <v>0</v>
      </c>
      <c r="AC292" s="85"/>
      <c r="AD292" s="275">
        <f t="shared" si="28"/>
        <v>0</v>
      </c>
      <c r="AE292" s="85"/>
      <c r="AF292" s="275">
        <f t="shared" si="29"/>
        <v>0</v>
      </c>
      <c r="AH292" s="276"/>
    </row>
    <row r="293" spans="2:34" outlineLevel="1">
      <c r="D293" s="108" t="str">
        <f t="shared" si="30"/>
        <v>[Day 1 Assets Line 30]</v>
      </c>
      <c r="E293" s="110"/>
      <c r="F293" s="164" t="str">
        <f t="shared" si="31"/>
        <v>£000</v>
      </c>
      <c r="G293" s="96">
        <f t="shared" si="35"/>
        <v>0</v>
      </c>
      <c r="H293" s="96">
        <f t="shared" si="35"/>
        <v>0</v>
      </c>
      <c r="I293" s="96">
        <f t="shared" si="35"/>
        <v>0</v>
      </c>
      <c r="J293" s="96">
        <f t="shared" si="35"/>
        <v>0</v>
      </c>
      <c r="K293" s="96">
        <f t="shared" si="35"/>
        <v>0</v>
      </c>
      <c r="L293" s="96">
        <f t="shared" si="35"/>
        <v>0</v>
      </c>
      <c r="M293" s="96">
        <f t="shared" si="35"/>
        <v>0</v>
      </c>
      <c r="N293" s="96">
        <f t="shared" si="35"/>
        <v>0</v>
      </c>
      <c r="O293" s="96">
        <f t="shared" si="35"/>
        <v>0</v>
      </c>
      <c r="P293" s="96">
        <f t="shared" si="35"/>
        <v>0</v>
      </c>
      <c r="Q293" s="96">
        <f t="shared" si="35"/>
        <v>0</v>
      </c>
      <c r="R293" s="96">
        <f t="shared" si="35"/>
        <v>0</v>
      </c>
      <c r="S293" s="96">
        <f t="shared" si="35"/>
        <v>0</v>
      </c>
      <c r="T293" s="96">
        <f t="shared" si="35"/>
        <v>0</v>
      </c>
      <c r="U293" s="96">
        <f t="shared" si="35"/>
        <v>0</v>
      </c>
      <c r="V293" s="96">
        <f t="shared" si="35"/>
        <v>0</v>
      </c>
      <c r="W293" s="96">
        <f t="shared" si="35"/>
        <v>0</v>
      </c>
      <c r="X293" s="96">
        <f t="shared" si="35"/>
        <v>0</v>
      </c>
      <c r="Y293" s="96">
        <f t="shared" si="35"/>
        <v>0</v>
      </c>
      <c r="Z293" s="277">
        <f t="shared" si="35"/>
        <v>0</v>
      </c>
      <c r="AA293" s="85"/>
      <c r="AB293" s="278">
        <f t="shared" si="27"/>
        <v>0</v>
      </c>
      <c r="AC293" s="85"/>
      <c r="AD293" s="278">
        <f t="shared" si="28"/>
        <v>0</v>
      </c>
      <c r="AE293" s="85"/>
      <c r="AF293" s="278">
        <f t="shared" si="29"/>
        <v>0</v>
      </c>
      <c r="AH293" s="279"/>
    </row>
    <row r="294" spans="2:34" outlineLevel="1">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row>
    <row r="295" spans="2:34" outlineLevel="1">
      <c r="D295" s="262" t="str">
        <f>"Total "&amp;B262</f>
        <v>Total Closing Balances</v>
      </c>
      <c r="E295" s="263"/>
      <c r="F295" s="264" t="str">
        <f>F293</f>
        <v>£000</v>
      </c>
      <c r="G295" s="265">
        <f>SUM(G264:G293)</f>
        <v>0</v>
      </c>
      <c r="H295" s="265">
        <f t="shared" ref="H295:Z295" si="36">SUM(H264:H293)</f>
        <v>0</v>
      </c>
      <c r="I295" s="265">
        <f t="shared" si="36"/>
        <v>0</v>
      </c>
      <c r="J295" s="265">
        <f t="shared" si="36"/>
        <v>0</v>
      </c>
      <c r="K295" s="265">
        <f t="shared" si="36"/>
        <v>0</v>
      </c>
      <c r="L295" s="265">
        <f t="shared" si="36"/>
        <v>0</v>
      </c>
      <c r="M295" s="265">
        <f t="shared" si="36"/>
        <v>0</v>
      </c>
      <c r="N295" s="265">
        <f t="shared" si="36"/>
        <v>0</v>
      </c>
      <c r="O295" s="265">
        <f t="shared" si="36"/>
        <v>0</v>
      </c>
      <c r="P295" s="265">
        <f t="shared" si="36"/>
        <v>0</v>
      </c>
      <c r="Q295" s="265">
        <f t="shared" si="36"/>
        <v>0</v>
      </c>
      <c r="R295" s="265">
        <f t="shared" si="36"/>
        <v>0</v>
      </c>
      <c r="S295" s="265">
        <f t="shared" si="36"/>
        <v>0</v>
      </c>
      <c r="T295" s="265">
        <f t="shared" si="36"/>
        <v>0</v>
      </c>
      <c r="U295" s="265">
        <f t="shared" si="36"/>
        <v>0</v>
      </c>
      <c r="V295" s="265">
        <f t="shared" si="36"/>
        <v>0</v>
      </c>
      <c r="W295" s="265">
        <f t="shared" si="36"/>
        <v>0</v>
      </c>
      <c r="X295" s="265">
        <f t="shared" si="36"/>
        <v>0</v>
      </c>
      <c r="Y295" s="265">
        <f t="shared" si="36"/>
        <v>0</v>
      </c>
      <c r="Z295" s="266">
        <f t="shared" si="36"/>
        <v>0</v>
      </c>
      <c r="AA295" s="285"/>
      <c r="AB295" s="267">
        <f>SUM(AB264:AB293)</f>
        <v>0</v>
      </c>
      <c r="AC295" s="85"/>
      <c r="AD295" s="267">
        <f>SUM(AD264:AD293)</f>
        <v>0</v>
      </c>
      <c r="AE295" s="85"/>
      <c r="AF295" s="267">
        <f>SUM(AF264:AF293)</f>
        <v>0</v>
      </c>
      <c r="AH295" s="268"/>
    </row>
    <row r="297" spans="2:34" ht="16.5">
      <c r="B297" s="5" t="s">
        <v>996</v>
      </c>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row>
    <row r="299" spans="2:34" ht="15">
      <c r="B299" s="99" t="s">
        <v>996</v>
      </c>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row>
    <row r="300" spans="2:34" outlineLevel="1"/>
    <row r="301" spans="2:34" outlineLevel="1">
      <c r="D301" s="326" t="s">
        <v>997</v>
      </c>
      <c r="E301" s="251"/>
      <c r="F301" s="269" t="str">
        <f>F17</f>
        <v>£000</v>
      </c>
      <c r="G301" s="327">
        <f>SUM(G48,G190)</f>
        <v>0</v>
      </c>
      <c r="H301" s="327">
        <f t="shared" ref="H301:Z301" si="37">SUM(H48,H190)</f>
        <v>0</v>
      </c>
      <c r="I301" s="327">
        <f t="shared" si="37"/>
        <v>0</v>
      </c>
      <c r="J301" s="327">
        <f t="shared" si="37"/>
        <v>0</v>
      </c>
      <c r="K301" s="327">
        <f t="shared" si="37"/>
        <v>0</v>
      </c>
      <c r="L301" s="327">
        <f t="shared" si="37"/>
        <v>0</v>
      </c>
      <c r="M301" s="327">
        <f t="shared" si="37"/>
        <v>0</v>
      </c>
      <c r="N301" s="327">
        <f t="shared" si="37"/>
        <v>0</v>
      </c>
      <c r="O301" s="327">
        <f t="shared" si="37"/>
        <v>0</v>
      </c>
      <c r="P301" s="327">
        <f t="shared" si="37"/>
        <v>0</v>
      </c>
      <c r="Q301" s="327">
        <f t="shared" si="37"/>
        <v>0</v>
      </c>
      <c r="R301" s="327">
        <f t="shared" si="37"/>
        <v>0</v>
      </c>
      <c r="S301" s="327">
        <f t="shared" si="37"/>
        <v>0</v>
      </c>
      <c r="T301" s="327">
        <f t="shared" si="37"/>
        <v>0</v>
      </c>
      <c r="U301" s="327">
        <f t="shared" si="37"/>
        <v>0</v>
      </c>
      <c r="V301" s="327">
        <f t="shared" si="37"/>
        <v>0</v>
      </c>
      <c r="W301" s="327">
        <f t="shared" si="37"/>
        <v>0</v>
      </c>
      <c r="X301" s="327">
        <f t="shared" si="37"/>
        <v>0</v>
      </c>
      <c r="Y301" s="327">
        <f t="shared" si="37"/>
        <v>0</v>
      </c>
      <c r="Z301" s="328">
        <f t="shared" si="37"/>
        <v>0</v>
      </c>
      <c r="AA301" s="85"/>
      <c r="AB301" s="329">
        <f>SUM(AB48,AB190)</f>
        <v>0</v>
      </c>
      <c r="AC301" s="85"/>
      <c r="AD301" s="329">
        <f>SUM(AD48,AD190)</f>
        <v>0</v>
      </c>
      <c r="AE301" s="85"/>
      <c r="AF301" s="329">
        <f>SUM(AF48,AF190)</f>
        <v>0</v>
      </c>
      <c r="AH301" s="273"/>
    </row>
    <row r="302" spans="2:34" outlineLevel="1">
      <c r="D302" s="83" t="s">
        <v>998</v>
      </c>
      <c r="E302" s="84"/>
      <c r="F302" s="150" t="str">
        <f>F301</f>
        <v>£000</v>
      </c>
      <c r="G302" s="85">
        <f>SUM(G83,G225)</f>
        <v>0</v>
      </c>
      <c r="H302" s="85">
        <f t="shared" ref="H302:Z302" si="38">SUM(H83,H225)</f>
        <v>0</v>
      </c>
      <c r="I302" s="85">
        <f t="shared" si="38"/>
        <v>0</v>
      </c>
      <c r="J302" s="85">
        <f t="shared" si="38"/>
        <v>0</v>
      </c>
      <c r="K302" s="85">
        <f t="shared" si="38"/>
        <v>0</v>
      </c>
      <c r="L302" s="85">
        <f t="shared" si="38"/>
        <v>0</v>
      </c>
      <c r="M302" s="85">
        <f t="shared" si="38"/>
        <v>0</v>
      </c>
      <c r="N302" s="85">
        <f t="shared" si="38"/>
        <v>0</v>
      </c>
      <c r="O302" s="85">
        <f t="shared" si="38"/>
        <v>0</v>
      </c>
      <c r="P302" s="85">
        <f t="shared" si="38"/>
        <v>0</v>
      </c>
      <c r="Q302" s="85">
        <f t="shared" si="38"/>
        <v>0</v>
      </c>
      <c r="R302" s="85">
        <f t="shared" si="38"/>
        <v>0</v>
      </c>
      <c r="S302" s="85">
        <f t="shared" si="38"/>
        <v>0</v>
      </c>
      <c r="T302" s="85">
        <f t="shared" si="38"/>
        <v>0</v>
      </c>
      <c r="U302" s="85">
        <f t="shared" si="38"/>
        <v>0</v>
      </c>
      <c r="V302" s="85">
        <f t="shared" si="38"/>
        <v>0</v>
      </c>
      <c r="W302" s="85">
        <f t="shared" si="38"/>
        <v>0</v>
      </c>
      <c r="X302" s="85">
        <f t="shared" si="38"/>
        <v>0</v>
      </c>
      <c r="Y302" s="85">
        <f t="shared" si="38"/>
        <v>0</v>
      </c>
      <c r="Z302" s="274">
        <f t="shared" si="38"/>
        <v>0</v>
      </c>
      <c r="AA302" s="85"/>
      <c r="AB302" s="275">
        <f>SUM(AB83,AB225)</f>
        <v>0</v>
      </c>
      <c r="AC302" s="85"/>
      <c r="AD302" s="275">
        <f>SUM(AD83,AD225)</f>
        <v>0</v>
      </c>
      <c r="AE302" s="85"/>
      <c r="AF302" s="275">
        <f>SUM(AF83,AF225)</f>
        <v>0</v>
      </c>
      <c r="AH302" s="276"/>
    </row>
    <row r="303" spans="2:34" outlineLevel="1">
      <c r="D303" s="83" t="s">
        <v>999</v>
      </c>
      <c r="E303" s="84"/>
      <c r="F303" s="150" t="str">
        <f>F302</f>
        <v>£000</v>
      </c>
      <c r="G303" s="85">
        <f>SUM(G118,G260)</f>
        <v>0</v>
      </c>
      <c r="H303" s="85">
        <f t="shared" ref="H303:Z303" si="39">SUM(H118,H260)</f>
        <v>0</v>
      </c>
      <c r="I303" s="85">
        <f t="shared" si="39"/>
        <v>0</v>
      </c>
      <c r="J303" s="85">
        <f t="shared" si="39"/>
        <v>0</v>
      </c>
      <c r="K303" s="85">
        <f t="shared" si="39"/>
        <v>0</v>
      </c>
      <c r="L303" s="85">
        <f t="shared" si="39"/>
        <v>0</v>
      </c>
      <c r="M303" s="85">
        <f t="shared" si="39"/>
        <v>0</v>
      </c>
      <c r="N303" s="85">
        <f t="shared" si="39"/>
        <v>0</v>
      </c>
      <c r="O303" s="85">
        <f t="shared" si="39"/>
        <v>0</v>
      </c>
      <c r="P303" s="85">
        <f t="shared" si="39"/>
        <v>0</v>
      </c>
      <c r="Q303" s="85">
        <f t="shared" si="39"/>
        <v>0</v>
      </c>
      <c r="R303" s="85">
        <f t="shared" si="39"/>
        <v>0</v>
      </c>
      <c r="S303" s="85">
        <f t="shared" si="39"/>
        <v>0</v>
      </c>
      <c r="T303" s="85">
        <f t="shared" si="39"/>
        <v>0</v>
      </c>
      <c r="U303" s="85">
        <f t="shared" si="39"/>
        <v>0</v>
      </c>
      <c r="V303" s="85">
        <f t="shared" si="39"/>
        <v>0</v>
      </c>
      <c r="W303" s="85">
        <f t="shared" si="39"/>
        <v>0</v>
      </c>
      <c r="X303" s="85">
        <f t="shared" si="39"/>
        <v>0</v>
      </c>
      <c r="Y303" s="85">
        <f t="shared" si="39"/>
        <v>0</v>
      </c>
      <c r="Z303" s="274">
        <f t="shared" si="39"/>
        <v>0</v>
      </c>
      <c r="AA303" s="85"/>
      <c r="AB303" s="275">
        <f>SUM(AB118,AB260)</f>
        <v>0</v>
      </c>
      <c r="AC303" s="85"/>
      <c r="AD303" s="275">
        <f>SUM(AD118,AD260)</f>
        <v>0</v>
      </c>
      <c r="AE303" s="85"/>
      <c r="AF303" s="275">
        <f>SUM(AF118,AF260)</f>
        <v>0</v>
      </c>
      <c r="AH303" s="276"/>
    </row>
    <row r="304" spans="2:34" outlineLevel="1">
      <c r="D304" s="330" t="s">
        <v>1000</v>
      </c>
      <c r="E304" s="331"/>
      <c r="F304" s="332" t="str">
        <f>F303</f>
        <v>£000</v>
      </c>
      <c r="G304" s="333">
        <f>SUM(G153,G295)</f>
        <v>0</v>
      </c>
      <c r="H304" s="333">
        <f t="shared" ref="H304:Z304" si="40">SUM(H153,H295)</f>
        <v>0</v>
      </c>
      <c r="I304" s="333">
        <f t="shared" si="40"/>
        <v>0</v>
      </c>
      <c r="J304" s="333">
        <f t="shared" si="40"/>
        <v>0</v>
      </c>
      <c r="K304" s="333">
        <f t="shared" si="40"/>
        <v>0</v>
      </c>
      <c r="L304" s="333">
        <f t="shared" si="40"/>
        <v>0</v>
      </c>
      <c r="M304" s="333">
        <f t="shared" si="40"/>
        <v>0</v>
      </c>
      <c r="N304" s="333">
        <f t="shared" si="40"/>
        <v>0</v>
      </c>
      <c r="O304" s="333">
        <f t="shared" si="40"/>
        <v>0</v>
      </c>
      <c r="P304" s="333">
        <f t="shared" si="40"/>
        <v>0</v>
      </c>
      <c r="Q304" s="333">
        <f t="shared" si="40"/>
        <v>0</v>
      </c>
      <c r="R304" s="333">
        <f t="shared" si="40"/>
        <v>0</v>
      </c>
      <c r="S304" s="333">
        <f t="shared" si="40"/>
        <v>0</v>
      </c>
      <c r="T304" s="333">
        <f t="shared" si="40"/>
        <v>0</v>
      </c>
      <c r="U304" s="333">
        <f t="shared" si="40"/>
        <v>0</v>
      </c>
      <c r="V304" s="333">
        <f t="shared" si="40"/>
        <v>0</v>
      </c>
      <c r="W304" s="333">
        <f t="shared" si="40"/>
        <v>0</v>
      </c>
      <c r="X304" s="333">
        <f t="shared" si="40"/>
        <v>0</v>
      </c>
      <c r="Y304" s="333">
        <f t="shared" si="40"/>
        <v>0</v>
      </c>
      <c r="Z304" s="334">
        <f t="shared" si="40"/>
        <v>0</v>
      </c>
      <c r="AA304" s="85"/>
      <c r="AB304" s="335">
        <f>SUM(AB153,AB295)</f>
        <v>0</v>
      </c>
      <c r="AC304" s="85"/>
      <c r="AD304" s="335">
        <f>SUM(AD153,AD295)</f>
        <v>0</v>
      </c>
      <c r="AE304" s="85"/>
      <c r="AF304" s="335">
        <f>SUM(AF153,AF295)</f>
        <v>0</v>
      </c>
      <c r="AH304" s="276"/>
    </row>
    <row r="306" spans="2:34" ht="16.5">
      <c r="B306" s="5" t="s">
        <v>27</v>
      </c>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row>
  </sheetData>
  <mergeCells count="4">
    <mergeCell ref="D9:E9"/>
    <mergeCell ref="F9:F11"/>
    <mergeCell ref="AH9:AH11"/>
    <mergeCell ref="D10:E11"/>
  </mergeCells>
  <pageMargins left="0.7" right="0.7" top="0.75" bottom="0.75" header="0.3" footer="0.3"/>
  <ignoredErrors>
    <ignoredError sqref="F17"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8080"/>
  </sheetPr>
  <dimension ref="A1:P32"/>
  <sheetViews>
    <sheetView showGridLines="0" zoomScale="85" zoomScaleNormal="85" workbookViewId="0"/>
  </sheetViews>
  <sheetFormatPr defaultColWidth="9" defaultRowHeight="12.75"/>
  <cols>
    <col min="1" max="1" width="2.85546875" style="3" customWidth="1"/>
    <col min="2" max="2" width="7.5703125" style="3" customWidth="1"/>
    <col min="3" max="3" width="7.7109375" style="3" customWidth="1"/>
    <col min="4" max="4" width="49.85546875" style="3" customWidth="1"/>
    <col min="5" max="256" width="9" style="3"/>
    <col min="257" max="257" width="2.85546875" style="3" customWidth="1"/>
    <col min="258" max="258" width="7.5703125" style="3" customWidth="1"/>
    <col min="259" max="259" width="7.7109375" style="3" customWidth="1"/>
    <col min="260" max="260" width="49.85546875" style="3" customWidth="1"/>
    <col min="261" max="512" width="9" style="3"/>
    <col min="513" max="513" width="2.85546875" style="3" customWidth="1"/>
    <col min="514" max="514" width="7.5703125" style="3" customWidth="1"/>
    <col min="515" max="515" width="7.7109375" style="3" customWidth="1"/>
    <col min="516" max="516" width="49.85546875" style="3" customWidth="1"/>
    <col min="517" max="768" width="9" style="3"/>
    <col min="769" max="769" width="2.85546875" style="3" customWidth="1"/>
    <col min="770" max="770" width="7.5703125" style="3" customWidth="1"/>
    <col min="771" max="771" width="7.7109375" style="3" customWidth="1"/>
    <col min="772" max="772" width="49.85546875" style="3" customWidth="1"/>
    <col min="773" max="1024" width="9" style="3"/>
    <col min="1025" max="1025" width="2.85546875" style="3" customWidth="1"/>
    <col min="1026" max="1026" width="7.5703125" style="3" customWidth="1"/>
    <col min="1027" max="1027" width="7.7109375" style="3" customWidth="1"/>
    <col min="1028" max="1028" width="49.85546875" style="3" customWidth="1"/>
    <col min="1029" max="1280" width="9" style="3"/>
    <col min="1281" max="1281" width="2.85546875" style="3" customWidth="1"/>
    <col min="1282" max="1282" width="7.5703125" style="3" customWidth="1"/>
    <col min="1283" max="1283" width="7.7109375" style="3" customWidth="1"/>
    <col min="1284" max="1284" width="49.85546875" style="3" customWidth="1"/>
    <col min="1285" max="1536" width="9" style="3"/>
    <col min="1537" max="1537" width="2.85546875" style="3" customWidth="1"/>
    <col min="1538" max="1538" width="7.5703125" style="3" customWidth="1"/>
    <col min="1539" max="1539" width="7.7109375" style="3" customWidth="1"/>
    <col min="1540" max="1540" width="49.85546875" style="3" customWidth="1"/>
    <col min="1541" max="1792" width="9" style="3"/>
    <col min="1793" max="1793" width="2.85546875" style="3" customWidth="1"/>
    <col min="1794" max="1794" width="7.5703125" style="3" customWidth="1"/>
    <col min="1795" max="1795" width="7.7109375" style="3" customWidth="1"/>
    <col min="1796" max="1796" width="49.85546875" style="3" customWidth="1"/>
    <col min="1797" max="2048" width="9" style="3"/>
    <col min="2049" max="2049" width="2.85546875" style="3" customWidth="1"/>
    <col min="2050" max="2050" width="7.5703125" style="3" customWidth="1"/>
    <col min="2051" max="2051" width="7.7109375" style="3" customWidth="1"/>
    <col min="2052" max="2052" width="49.85546875" style="3" customWidth="1"/>
    <col min="2053" max="2304" width="9" style="3"/>
    <col min="2305" max="2305" width="2.85546875" style="3" customWidth="1"/>
    <col min="2306" max="2306" width="7.5703125" style="3" customWidth="1"/>
    <col min="2307" max="2307" width="7.7109375" style="3" customWidth="1"/>
    <col min="2308" max="2308" width="49.85546875" style="3" customWidth="1"/>
    <col min="2309" max="2560" width="9" style="3"/>
    <col min="2561" max="2561" width="2.85546875" style="3" customWidth="1"/>
    <col min="2562" max="2562" width="7.5703125" style="3" customWidth="1"/>
    <col min="2563" max="2563" width="7.7109375" style="3" customWidth="1"/>
    <col min="2564" max="2564" width="49.85546875" style="3" customWidth="1"/>
    <col min="2565" max="2816" width="9" style="3"/>
    <col min="2817" max="2817" width="2.85546875" style="3" customWidth="1"/>
    <col min="2818" max="2818" width="7.5703125" style="3" customWidth="1"/>
    <col min="2819" max="2819" width="7.7109375" style="3" customWidth="1"/>
    <col min="2820" max="2820" width="49.85546875" style="3" customWidth="1"/>
    <col min="2821" max="3072" width="9" style="3"/>
    <col min="3073" max="3073" width="2.85546875" style="3" customWidth="1"/>
    <col min="3074" max="3074" width="7.5703125" style="3" customWidth="1"/>
    <col min="3075" max="3075" width="7.7109375" style="3" customWidth="1"/>
    <col min="3076" max="3076" width="49.85546875" style="3" customWidth="1"/>
    <col min="3077" max="3328" width="9" style="3"/>
    <col min="3329" max="3329" width="2.85546875" style="3" customWidth="1"/>
    <col min="3330" max="3330" width="7.5703125" style="3" customWidth="1"/>
    <col min="3331" max="3331" width="7.7109375" style="3" customWidth="1"/>
    <col min="3332" max="3332" width="49.85546875" style="3" customWidth="1"/>
    <col min="3333" max="3584" width="9" style="3"/>
    <col min="3585" max="3585" width="2.85546875" style="3" customWidth="1"/>
    <col min="3586" max="3586" width="7.5703125" style="3" customWidth="1"/>
    <col min="3587" max="3587" width="7.7109375" style="3" customWidth="1"/>
    <col min="3588" max="3588" width="49.85546875" style="3" customWidth="1"/>
    <col min="3589" max="3840" width="9" style="3"/>
    <col min="3841" max="3841" width="2.85546875" style="3" customWidth="1"/>
    <col min="3842" max="3842" width="7.5703125" style="3" customWidth="1"/>
    <col min="3843" max="3843" width="7.7109375" style="3" customWidth="1"/>
    <col min="3844" max="3844" width="49.85546875" style="3" customWidth="1"/>
    <col min="3845" max="4096" width="9" style="3"/>
    <col min="4097" max="4097" width="2.85546875" style="3" customWidth="1"/>
    <col min="4098" max="4098" width="7.5703125" style="3" customWidth="1"/>
    <col min="4099" max="4099" width="7.7109375" style="3" customWidth="1"/>
    <col min="4100" max="4100" width="49.85546875" style="3" customWidth="1"/>
    <col min="4101" max="4352" width="9" style="3"/>
    <col min="4353" max="4353" width="2.85546875" style="3" customWidth="1"/>
    <col min="4354" max="4354" width="7.5703125" style="3" customWidth="1"/>
    <col min="4355" max="4355" width="7.7109375" style="3" customWidth="1"/>
    <col min="4356" max="4356" width="49.85546875" style="3" customWidth="1"/>
    <col min="4357" max="4608" width="9" style="3"/>
    <col min="4609" max="4609" width="2.85546875" style="3" customWidth="1"/>
    <col min="4610" max="4610" width="7.5703125" style="3" customWidth="1"/>
    <col min="4611" max="4611" width="7.7109375" style="3" customWidth="1"/>
    <col min="4612" max="4612" width="49.85546875" style="3" customWidth="1"/>
    <col min="4613" max="4864" width="9" style="3"/>
    <col min="4865" max="4865" width="2.85546875" style="3" customWidth="1"/>
    <col min="4866" max="4866" width="7.5703125" style="3" customWidth="1"/>
    <col min="4867" max="4867" width="7.7109375" style="3" customWidth="1"/>
    <col min="4868" max="4868" width="49.85546875" style="3" customWidth="1"/>
    <col min="4869" max="5120" width="9" style="3"/>
    <col min="5121" max="5121" width="2.85546875" style="3" customWidth="1"/>
    <col min="5122" max="5122" width="7.5703125" style="3" customWidth="1"/>
    <col min="5123" max="5123" width="7.7109375" style="3" customWidth="1"/>
    <col min="5124" max="5124" width="49.85546875" style="3" customWidth="1"/>
    <col min="5125" max="5376" width="9" style="3"/>
    <col min="5377" max="5377" width="2.85546875" style="3" customWidth="1"/>
    <col min="5378" max="5378" width="7.5703125" style="3" customWidth="1"/>
    <col min="5379" max="5379" width="7.7109375" style="3" customWidth="1"/>
    <col min="5380" max="5380" width="49.85546875" style="3" customWidth="1"/>
    <col min="5381" max="5632" width="9" style="3"/>
    <col min="5633" max="5633" width="2.85546875" style="3" customWidth="1"/>
    <col min="5634" max="5634" width="7.5703125" style="3" customWidth="1"/>
    <col min="5635" max="5635" width="7.7109375" style="3" customWidth="1"/>
    <col min="5636" max="5636" width="49.85546875" style="3" customWidth="1"/>
    <col min="5637" max="5888" width="9" style="3"/>
    <col min="5889" max="5889" width="2.85546875" style="3" customWidth="1"/>
    <col min="5890" max="5890" width="7.5703125" style="3" customWidth="1"/>
    <col min="5891" max="5891" width="7.7109375" style="3" customWidth="1"/>
    <col min="5892" max="5892" width="49.85546875" style="3" customWidth="1"/>
    <col min="5893" max="6144" width="9" style="3"/>
    <col min="6145" max="6145" width="2.85546875" style="3" customWidth="1"/>
    <col min="6146" max="6146" width="7.5703125" style="3" customWidth="1"/>
    <col min="6147" max="6147" width="7.7109375" style="3" customWidth="1"/>
    <col min="6148" max="6148" width="49.85546875" style="3" customWidth="1"/>
    <col min="6149" max="6400" width="9" style="3"/>
    <col min="6401" max="6401" width="2.85546875" style="3" customWidth="1"/>
    <col min="6402" max="6402" width="7.5703125" style="3" customWidth="1"/>
    <col min="6403" max="6403" width="7.7109375" style="3" customWidth="1"/>
    <col min="6404" max="6404" width="49.85546875" style="3" customWidth="1"/>
    <col min="6405" max="6656" width="9" style="3"/>
    <col min="6657" max="6657" width="2.85546875" style="3" customWidth="1"/>
    <col min="6658" max="6658" width="7.5703125" style="3" customWidth="1"/>
    <col min="6659" max="6659" width="7.7109375" style="3" customWidth="1"/>
    <col min="6660" max="6660" width="49.85546875" style="3" customWidth="1"/>
    <col min="6661" max="6912" width="9" style="3"/>
    <col min="6913" max="6913" width="2.85546875" style="3" customWidth="1"/>
    <col min="6914" max="6914" width="7.5703125" style="3" customWidth="1"/>
    <col min="6915" max="6915" width="7.7109375" style="3" customWidth="1"/>
    <col min="6916" max="6916" width="49.85546875" style="3" customWidth="1"/>
    <col min="6917" max="7168" width="9" style="3"/>
    <col min="7169" max="7169" width="2.85546875" style="3" customWidth="1"/>
    <col min="7170" max="7170" width="7.5703125" style="3" customWidth="1"/>
    <col min="7171" max="7171" width="7.7109375" style="3" customWidth="1"/>
    <col min="7172" max="7172" width="49.85546875" style="3" customWidth="1"/>
    <col min="7173" max="7424" width="9" style="3"/>
    <col min="7425" max="7425" width="2.85546875" style="3" customWidth="1"/>
    <col min="7426" max="7426" width="7.5703125" style="3" customWidth="1"/>
    <col min="7427" max="7427" width="7.7109375" style="3" customWidth="1"/>
    <col min="7428" max="7428" width="49.85546875" style="3" customWidth="1"/>
    <col min="7429" max="7680" width="9" style="3"/>
    <col min="7681" max="7681" width="2.85546875" style="3" customWidth="1"/>
    <col min="7682" max="7682" width="7.5703125" style="3" customWidth="1"/>
    <col min="7683" max="7683" width="7.7109375" style="3" customWidth="1"/>
    <col min="7684" max="7684" width="49.85546875" style="3" customWidth="1"/>
    <col min="7685" max="7936" width="9" style="3"/>
    <col min="7937" max="7937" width="2.85546875" style="3" customWidth="1"/>
    <col min="7938" max="7938" width="7.5703125" style="3" customWidth="1"/>
    <col min="7939" max="7939" width="7.7109375" style="3" customWidth="1"/>
    <col min="7940" max="7940" width="49.85546875" style="3" customWidth="1"/>
    <col min="7941" max="8192" width="9" style="3"/>
    <col min="8193" max="8193" width="2.85546875" style="3" customWidth="1"/>
    <col min="8194" max="8194" width="7.5703125" style="3" customWidth="1"/>
    <col min="8195" max="8195" width="7.7109375" style="3" customWidth="1"/>
    <col min="8196" max="8196" width="49.85546875" style="3" customWidth="1"/>
    <col min="8197" max="8448" width="9" style="3"/>
    <col min="8449" max="8449" width="2.85546875" style="3" customWidth="1"/>
    <col min="8450" max="8450" width="7.5703125" style="3" customWidth="1"/>
    <col min="8451" max="8451" width="7.7109375" style="3" customWidth="1"/>
    <col min="8452" max="8452" width="49.85546875" style="3" customWidth="1"/>
    <col min="8453" max="8704" width="9" style="3"/>
    <col min="8705" max="8705" width="2.85546875" style="3" customWidth="1"/>
    <col min="8706" max="8706" width="7.5703125" style="3" customWidth="1"/>
    <col min="8707" max="8707" width="7.7109375" style="3" customWidth="1"/>
    <col min="8708" max="8708" width="49.85546875" style="3" customWidth="1"/>
    <col min="8709" max="8960" width="9" style="3"/>
    <col min="8961" max="8961" width="2.85546875" style="3" customWidth="1"/>
    <col min="8962" max="8962" width="7.5703125" style="3" customWidth="1"/>
    <col min="8963" max="8963" width="7.7109375" style="3" customWidth="1"/>
    <col min="8964" max="8964" width="49.85546875" style="3" customWidth="1"/>
    <col min="8965" max="9216" width="9" style="3"/>
    <col min="9217" max="9217" width="2.85546875" style="3" customWidth="1"/>
    <col min="9218" max="9218" width="7.5703125" style="3" customWidth="1"/>
    <col min="9219" max="9219" width="7.7109375" style="3" customWidth="1"/>
    <col min="9220" max="9220" width="49.85546875" style="3" customWidth="1"/>
    <col min="9221" max="9472" width="9" style="3"/>
    <col min="9473" max="9473" width="2.85546875" style="3" customWidth="1"/>
    <col min="9474" max="9474" width="7.5703125" style="3" customWidth="1"/>
    <col min="9475" max="9475" width="7.7109375" style="3" customWidth="1"/>
    <col min="9476" max="9476" width="49.85546875" style="3" customWidth="1"/>
    <col min="9477" max="9728" width="9" style="3"/>
    <col min="9729" max="9729" width="2.85546875" style="3" customWidth="1"/>
    <col min="9730" max="9730" width="7.5703125" style="3" customWidth="1"/>
    <col min="9731" max="9731" width="7.7109375" style="3" customWidth="1"/>
    <col min="9732" max="9732" width="49.85546875" style="3" customWidth="1"/>
    <col min="9733" max="9984" width="9" style="3"/>
    <col min="9985" max="9985" width="2.85546875" style="3" customWidth="1"/>
    <col min="9986" max="9986" width="7.5703125" style="3" customWidth="1"/>
    <col min="9987" max="9987" width="7.7109375" style="3" customWidth="1"/>
    <col min="9988" max="9988" width="49.85546875" style="3" customWidth="1"/>
    <col min="9989" max="10240" width="9" style="3"/>
    <col min="10241" max="10241" width="2.85546875" style="3" customWidth="1"/>
    <col min="10242" max="10242" width="7.5703125" style="3" customWidth="1"/>
    <col min="10243" max="10243" width="7.7109375" style="3" customWidth="1"/>
    <col min="10244" max="10244" width="49.85546875" style="3" customWidth="1"/>
    <col min="10245" max="10496" width="9" style="3"/>
    <col min="10497" max="10497" width="2.85546875" style="3" customWidth="1"/>
    <col min="10498" max="10498" width="7.5703125" style="3" customWidth="1"/>
    <col min="10499" max="10499" width="7.7109375" style="3" customWidth="1"/>
    <col min="10500" max="10500" width="49.85546875" style="3" customWidth="1"/>
    <col min="10501" max="10752" width="9" style="3"/>
    <col min="10753" max="10753" width="2.85546875" style="3" customWidth="1"/>
    <col min="10754" max="10754" width="7.5703125" style="3" customWidth="1"/>
    <col min="10755" max="10755" width="7.7109375" style="3" customWidth="1"/>
    <col min="10756" max="10756" width="49.85546875" style="3" customWidth="1"/>
    <col min="10757" max="11008" width="9" style="3"/>
    <col min="11009" max="11009" width="2.85546875" style="3" customWidth="1"/>
    <col min="11010" max="11010" width="7.5703125" style="3" customWidth="1"/>
    <col min="11011" max="11011" width="7.7109375" style="3" customWidth="1"/>
    <col min="11012" max="11012" width="49.85546875" style="3" customWidth="1"/>
    <col min="11013" max="11264" width="9" style="3"/>
    <col min="11265" max="11265" width="2.85546875" style="3" customWidth="1"/>
    <col min="11266" max="11266" width="7.5703125" style="3" customWidth="1"/>
    <col min="11267" max="11267" width="7.7109375" style="3" customWidth="1"/>
    <col min="11268" max="11268" width="49.85546875" style="3" customWidth="1"/>
    <col min="11269" max="11520" width="9" style="3"/>
    <col min="11521" max="11521" width="2.85546875" style="3" customWidth="1"/>
    <col min="11522" max="11522" width="7.5703125" style="3" customWidth="1"/>
    <col min="11523" max="11523" width="7.7109375" style="3" customWidth="1"/>
    <col min="11524" max="11524" width="49.85546875" style="3" customWidth="1"/>
    <col min="11525" max="11776" width="9" style="3"/>
    <col min="11777" max="11777" width="2.85546875" style="3" customWidth="1"/>
    <col min="11778" max="11778" width="7.5703125" style="3" customWidth="1"/>
    <col min="11779" max="11779" width="7.7109375" style="3" customWidth="1"/>
    <col min="11780" max="11780" width="49.85546875" style="3" customWidth="1"/>
    <col min="11781" max="12032" width="9" style="3"/>
    <col min="12033" max="12033" width="2.85546875" style="3" customWidth="1"/>
    <col min="12034" max="12034" width="7.5703125" style="3" customWidth="1"/>
    <col min="12035" max="12035" width="7.7109375" style="3" customWidth="1"/>
    <col min="12036" max="12036" width="49.85546875" style="3" customWidth="1"/>
    <col min="12037" max="12288" width="9" style="3"/>
    <col min="12289" max="12289" width="2.85546875" style="3" customWidth="1"/>
    <col min="12290" max="12290" width="7.5703125" style="3" customWidth="1"/>
    <col min="12291" max="12291" width="7.7109375" style="3" customWidth="1"/>
    <col min="12292" max="12292" width="49.85546875" style="3" customWidth="1"/>
    <col min="12293" max="12544" width="9" style="3"/>
    <col min="12545" max="12545" width="2.85546875" style="3" customWidth="1"/>
    <col min="12546" max="12546" width="7.5703125" style="3" customWidth="1"/>
    <col min="12547" max="12547" width="7.7109375" style="3" customWidth="1"/>
    <col min="12548" max="12548" width="49.85546875" style="3" customWidth="1"/>
    <col min="12549" max="12800" width="9" style="3"/>
    <col min="12801" max="12801" width="2.85546875" style="3" customWidth="1"/>
    <col min="12802" max="12802" width="7.5703125" style="3" customWidth="1"/>
    <col min="12803" max="12803" width="7.7109375" style="3" customWidth="1"/>
    <col min="12804" max="12804" width="49.85546875" style="3" customWidth="1"/>
    <col min="12805" max="13056" width="9" style="3"/>
    <col min="13057" max="13057" width="2.85546875" style="3" customWidth="1"/>
    <col min="13058" max="13058" width="7.5703125" style="3" customWidth="1"/>
    <col min="13059" max="13059" width="7.7109375" style="3" customWidth="1"/>
    <col min="13060" max="13060" width="49.85546875" style="3" customWidth="1"/>
    <col min="13061" max="13312" width="9" style="3"/>
    <col min="13313" max="13313" width="2.85546875" style="3" customWidth="1"/>
    <col min="13314" max="13314" width="7.5703125" style="3" customWidth="1"/>
    <col min="13315" max="13315" width="7.7109375" style="3" customWidth="1"/>
    <col min="13316" max="13316" width="49.85546875" style="3" customWidth="1"/>
    <col min="13317" max="13568" width="9" style="3"/>
    <col min="13569" max="13569" width="2.85546875" style="3" customWidth="1"/>
    <col min="13570" max="13570" width="7.5703125" style="3" customWidth="1"/>
    <col min="13571" max="13571" width="7.7109375" style="3" customWidth="1"/>
    <col min="13572" max="13572" width="49.85546875" style="3" customWidth="1"/>
    <col min="13573" max="13824" width="9" style="3"/>
    <col min="13825" max="13825" width="2.85546875" style="3" customWidth="1"/>
    <col min="13826" max="13826" width="7.5703125" style="3" customWidth="1"/>
    <col min="13827" max="13827" width="7.7109375" style="3" customWidth="1"/>
    <col min="13828" max="13828" width="49.85546875" style="3" customWidth="1"/>
    <col min="13829" max="14080" width="9" style="3"/>
    <col min="14081" max="14081" width="2.85546875" style="3" customWidth="1"/>
    <col min="14082" max="14082" width="7.5703125" style="3" customWidth="1"/>
    <col min="14083" max="14083" width="7.7109375" style="3" customWidth="1"/>
    <col min="14084" max="14084" width="49.85546875" style="3" customWidth="1"/>
    <col min="14085" max="14336" width="9" style="3"/>
    <col min="14337" max="14337" width="2.85546875" style="3" customWidth="1"/>
    <col min="14338" max="14338" width="7.5703125" style="3" customWidth="1"/>
    <col min="14339" max="14339" width="7.7109375" style="3" customWidth="1"/>
    <col min="14340" max="14340" width="49.85546875" style="3" customWidth="1"/>
    <col min="14341" max="14592" width="9" style="3"/>
    <col min="14593" max="14593" width="2.85546875" style="3" customWidth="1"/>
    <col min="14594" max="14594" width="7.5703125" style="3" customWidth="1"/>
    <col min="14595" max="14595" width="7.7109375" style="3" customWidth="1"/>
    <col min="14596" max="14596" width="49.85546875" style="3" customWidth="1"/>
    <col min="14597" max="14848" width="9" style="3"/>
    <col min="14849" max="14849" width="2.85546875" style="3" customWidth="1"/>
    <col min="14850" max="14850" width="7.5703125" style="3" customWidth="1"/>
    <col min="14851" max="14851" width="7.7109375" style="3" customWidth="1"/>
    <col min="14852" max="14852" width="49.85546875" style="3" customWidth="1"/>
    <col min="14853" max="15104" width="9" style="3"/>
    <col min="15105" max="15105" width="2.85546875" style="3" customWidth="1"/>
    <col min="15106" max="15106" width="7.5703125" style="3" customWidth="1"/>
    <col min="15107" max="15107" width="7.7109375" style="3" customWidth="1"/>
    <col min="15108" max="15108" width="49.85546875" style="3" customWidth="1"/>
    <col min="15109" max="15360" width="9" style="3"/>
    <col min="15361" max="15361" width="2.85546875" style="3" customWidth="1"/>
    <col min="15362" max="15362" width="7.5703125" style="3" customWidth="1"/>
    <col min="15363" max="15363" width="7.7109375" style="3" customWidth="1"/>
    <col min="15364" max="15364" width="49.85546875" style="3" customWidth="1"/>
    <col min="15365" max="15616" width="9" style="3"/>
    <col min="15617" max="15617" width="2.85546875" style="3" customWidth="1"/>
    <col min="15618" max="15618" width="7.5703125" style="3" customWidth="1"/>
    <col min="15619" max="15619" width="7.7109375" style="3" customWidth="1"/>
    <col min="15620" max="15620" width="49.85546875" style="3" customWidth="1"/>
    <col min="15621" max="15872" width="9" style="3"/>
    <col min="15873" max="15873" width="2.85546875" style="3" customWidth="1"/>
    <col min="15874" max="15874" width="7.5703125" style="3" customWidth="1"/>
    <col min="15875" max="15875" width="7.7109375" style="3" customWidth="1"/>
    <col min="15876" max="15876" width="49.85546875" style="3" customWidth="1"/>
    <col min="15877" max="16128" width="9" style="3"/>
    <col min="16129" max="16129" width="2.85546875" style="3" customWidth="1"/>
    <col min="16130" max="16130" width="7.5703125" style="3" customWidth="1"/>
    <col min="16131" max="16131" width="7.7109375" style="3" customWidth="1"/>
    <col min="16132" max="16132" width="49.85546875" style="3" customWidth="1"/>
    <col min="16133" max="16384" width="9" style="3"/>
  </cols>
  <sheetData>
    <row r="1" spans="1:16">
      <c r="A1" s="30"/>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
      <c r="B11" s="31"/>
      <c r="C11" s="31" t="str">
        <f ca="1">MID(CELL("filename",A1),FIND("]",CELL("filename",A1))+1,99)</f>
        <v>Financial Statements</v>
      </c>
      <c r="D11" s="31"/>
      <c r="E11" s="31"/>
      <c r="F11" s="31"/>
      <c r="G11" s="31"/>
      <c r="H11" s="31"/>
      <c r="I11" s="31"/>
      <c r="J11" s="31"/>
      <c r="K11" s="31"/>
      <c r="L11" s="31"/>
      <c r="M11" s="31"/>
      <c r="N11" s="31"/>
      <c r="O11" s="31"/>
      <c r="P11" s="31"/>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2:AI388"/>
  <sheetViews>
    <sheetView showGridLines="0" zoomScale="85" zoomScaleNormal="85" workbookViewId="0">
      <pane xSplit="6" ySplit="14" topLeftCell="G15" activePane="bottomRight" state="frozen"/>
      <selection activeCell="G15" sqref="G15"/>
      <selection pane="topRight" activeCell="G15" sqref="G15"/>
      <selection pane="bottomLeft" activeCell="G15" sqref="G15"/>
      <selection pane="bottomRight" sqref="A1:XFD1048576"/>
    </sheetView>
  </sheetViews>
  <sheetFormatPr defaultColWidth="9" defaultRowHeight="12.75" outlineLevelRow="1" outlineLevelCol="1"/>
  <cols>
    <col min="1" max="1" width="2.85546875" style="3" customWidth="1"/>
    <col min="2" max="3" width="4.7109375" style="3" customWidth="1"/>
    <col min="4" max="4" width="12.7109375" style="3" customWidth="1"/>
    <col min="5" max="5" width="48.7109375" style="3" customWidth="1"/>
    <col min="6" max="21" width="11.42578125" style="3" customWidth="1"/>
    <col min="22" max="26" width="11.42578125" style="3" customWidth="1" outlineLevel="1"/>
    <col min="27" max="27" width="3.42578125" style="3" customWidth="1"/>
    <col min="28" max="28" width="11.42578125" style="3" customWidth="1"/>
    <col min="29" max="29" width="3.42578125" style="3" customWidth="1"/>
    <col min="30" max="30" width="11.42578125" style="3" customWidth="1"/>
    <col min="31" max="31" width="3.42578125" style="3" customWidth="1"/>
    <col min="32" max="32" width="11.42578125" style="3" customWidth="1"/>
    <col min="33" max="33" width="3.42578125" style="3" customWidth="1"/>
    <col min="34" max="34" width="11.42578125" style="3" customWidth="1"/>
    <col min="35" max="35" width="9" style="3"/>
    <col min="36" max="36" width="11.42578125" style="3" customWidth="1"/>
    <col min="37" max="37" width="9" style="3"/>
    <col min="38" max="38" width="11.42578125" style="3" customWidth="1"/>
    <col min="39" max="254" width="9" style="3"/>
    <col min="255" max="255" width="2.85546875" style="3" customWidth="1"/>
    <col min="256" max="257" width="3.7109375" style="3" customWidth="1"/>
    <col min="258" max="258" width="12.7109375" style="3" customWidth="1"/>
    <col min="259" max="259" width="29.7109375" style="3" customWidth="1"/>
    <col min="260" max="282" width="11.42578125" style="3" customWidth="1"/>
    <col min="283" max="283" width="4.28515625" style="3" customWidth="1"/>
    <col min="284" max="284" width="11.42578125" style="3" customWidth="1"/>
    <col min="285" max="285" width="4.28515625" style="3" customWidth="1"/>
    <col min="286" max="286" width="11.42578125" style="3" customWidth="1"/>
    <col min="287" max="287" width="4.28515625" style="3" customWidth="1"/>
    <col min="288" max="288" width="11.42578125" style="3" customWidth="1"/>
    <col min="289" max="510" width="9" style="3"/>
    <col min="511" max="511" width="2.85546875" style="3" customWidth="1"/>
    <col min="512" max="513" width="3.7109375" style="3" customWidth="1"/>
    <col min="514" max="514" width="12.7109375" style="3" customWidth="1"/>
    <col min="515" max="515" width="29.7109375" style="3" customWidth="1"/>
    <col min="516" max="538" width="11.42578125" style="3" customWidth="1"/>
    <col min="539" max="539" width="4.28515625" style="3" customWidth="1"/>
    <col min="540" max="540" width="11.42578125" style="3" customWidth="1"/>
    <col min="541" max="541" width="4.28515625" style="3" customWidth="1"/>
    <col min="542" max="542" width="11.42578125" style="3" customWidth="1"/>
    <col min="543" max="543" width="4.28515625" style="3" customWidth="1"/>
    <col min="544" max="544" width="11.42578125" style="3" customWidth="1"/>
    <col min="545" max="766" width="9" style="3"/>
    <col min="767" max="767" width="2.85546875" style="3" customWidth="1"/>
    <col min="768" max="769" width="3.7109375" style="3" customWidth="1"/>
    <col min="770" max="770" width="12.7109375" style="3" customWidth="1"/>
    <col min="771" max="771" width="29.7109375" style="3" customWidth="1"/>
    <col min="772" max="794" width="11.42578125" style="3" customWidth="1"/>
    <col min="795" max="795" width="4.28515625" style="3" customWidth="1"/>
    <col min="796" max="796" width="11.42578125" style="3" customWidth="1"/>
    <col min="797" max="797" width="4.28515625" style="3" customWidth="1"/>
    <col min="798" max="798" width="11.42578125" style="3" customWidth="1"/>
    <col min="799" max="799" width="4.28515625" style="3" customWidth="1"/>
    <col min="800" max="800" width="11.42578125" style="3" customWidth="1"/>
    <col min="801" max="1022" width="9" style="3"/>
    <col min="1023" max="1023" width="2.85546875" style="3" customWidth="1"/>
    <col min="1024" max="1025" width="3.7109375" style="3" customWidth="1"/>
    <col min="1026" max="1026" width="12.7109375" style="3" customWidth="1"/>
    <col min="1027" max="1027" width="29.7109375" style="3" customWidth="1"/>
    <col min="1028" max="1050" width="11.42578125" style="3" customWidth="1"/>
    <col min="1051" max="1051" width="4.28515625" style="3" customWidth="1"/>
    <col min="1052" max="1052" width="11.42578125" style="3" customWidth="1"/>
    <col min="1053" max="1053" width="4.28515625" style="3" customWidth="1"/>
    <col min="1054" max="1054" width="11.42578125" style="3" customWidth="1"/>
    <col min="1055" max="1055" width="4.28515625" style="3" customWidth="1"/>
    <col min="1056" max="1056" width="11.42578125" style="3" customWidth="1"/>
    <col min="1057" max="1278" width="9" style="3"/>
    <col min="1279" max="1279" width="2.85546875" style="3" customWidth="1"/>
    <col min="1280" max="1281" width="3.7109375" style="3" customWidth="1"/>
    <col min="1282" max="1282" width="12.7109375" style="3" customWidth="1"/>
    <col min="1283" max="1283" width="29.7109375" style="3" customWidth="1"/>
    <col min="1284" max="1306" width="11.42578125" style="3" customWidth="1"/>
    <col min="1307" max="1307" width="4.28515625" style="3" customWidth="1"/>
    <col min="1308" max="1308" width="11.42578125" style="3" customWidth="1"/>
    <col min="1309" max="1309" width="4.28515625" style="3" customWidth="1"/>
    <col min="1310" max="1310" width="11.42578125" style="3" customWidth="1"/>
    <col min="1311" max="1311" width="4.28515625" style="3" customWidth="1"/>
    <col min="1312" max="1312" width="11.42578125" style="3" customWidth="1"/>
    <col min="1313" max="1534" width="9" style="3"/>
    <col min="1535" max="1535" width="2.85546875" style="3" customWidth="1"/>
    <col min="1536" max="1537" width="3.7109375" style="3" customWidth="1"/>
    <col min="1538" max="1538" width="12.7109375" style="3" customWidth="1"/>
    <col min="1539" max="1539" width="29.7109375" style="3" customWidth="1"/>
    <col min="1540" max="1562" width="11.42578125" style="3" customWidth="1"/>
    <col min="1563" max="1563" width="4.28515625" style="3" customWidth="1"/>
    <col min="1564" max="1564" width="11.42578125" style="3" customWidth="1"/>
    <col min="1565" max="1565" width="4.28515625" style="3" customWidth="1"/>
    <col min="1566" max="1566" width="11.42578125" style="3" customWidth="1"/>
    <col min="1567" max="1567" width="4.28515625" style="3" customWidth="1"/>
    <col min="1568" max="1568" width="11.42578125" style="3" customWidth="1"/>
    <col min="1569" max="1790" width="9" style="3"/>
    <col min="1791" max="1791" width="2.85546875" style="3" customWidth="1"/>
    <col min="1792" max="1793" width="3.7109375" style="3" customWidth="1"/>
    <col min="1794" max="1794" width="12.7109375" style="3" customWidth="1"/>
    <col min="1795" max="1795" width="29.7109375" style="3" customWidth="1"/>
    <col min="1796" max="1818" width="11.42578125" style="3" customWidth="1"/>
    <col min="1819" max="1819" width="4.28515625" style="3" customWidth="1"/>
    <col min="1820" max="1820" width="11.42578125" style="3" customWidth="1"/>
    <col min="1821" max="1821" width="4.28515625" style="3" customWidth="1"/>
    <col min="1822" max="1822" width="11.42578125" style="3" customWidth="1"/>
    <col min="1823" max="1823" width="4.28515625" style="3" customWidth="1"/>
    <col min="1824" max="1824" width="11.42578125" style="3" customWidth="1"/>
    <col min="1825" max="2046" width="9" style="3"/>
    <col min="2047" max="2047" width="2.85546875" style="3" customWidth="1"/>
    <col min="2048" max="2049" width="3.7109375" style="3" customWidth="1"/>
    <col min="2050" max="2050" width="12.7109375" style="3" customWidth="1"/>
    <col min="2051" max="2051" width="29.7109375" style="3" customWidth="1"/>
    <col min="2052" max="2074" width="11.42578125" style="3" customWidth="1"/>
    <col min="2075" max="2075" width="4.28515625" style="3" customWidth="1"/>
    <col min="2076" max="2076" width="11.42578125" style="3" customWidth="1"/>
    <col min="2077" max="2077" width="4.28515625" style="3" customWidth="1"/>
    <col min="2078" max="2078" width="11.42578125" style="3" customWidth="1"/>
    <col min="2079" max="2079" width="4.28515625" style="3" customWidth="1"/>
    <col min="2080" max="2080" width="11.42578125" style="3" customWidth="1"/>
    <col min="2081" max="2302" width="9" style="3"/>
    <col min="2303" max="2303" width="2.85546875" style="3" customWidth="1"/>
    <col min="2304" max="2305" width="3.7109375" style="3" customWidth="1"/>
    <col min="2306" max="2306" width="12.7109375" style="3" customWidth="1"/>
    <col min="2307" max="2307" width="29.7109375" style="3" customWidth="1"/>
    <col min="2308" max="2330" width="11.42578125" style="3" customWidth="1"/>
    <col min="2331" max="2331" width="4.28515625" style="3" customWidth="1"/>
    <col min="2332" max="2332" width="11.42578125" style="3" customWidth="1"/>
    <col min="2333" max="2333" width="4.28515625" style="3" customWidth="1"/>
    <col min="2334" max="2334" width="11.42578125" style="3" customWidth="1"/>
    <col min="2335" max="2335" width="4.28515625" style="3" customWidth="1"/>
    <col min="2336" max="2336" width="11.42578125" style="3" customWidth="1"/>
    <col min="2337" max="2558" width="9" style="3"/>
    <col min="2559" max="2559" width="2.85546875" style="3" customWidth="1"/>
    <col min="2560" max="2561" width="3.7109375" style="3" customWidth="1"/>
    <col min="2562" max="2562" width="12.7109375" style="3" customWidth="1"/>
    <col min="2563" max="2563" width="29.7109375" style="3" customWidth="1"/>
    <col min="2564" max="2586" width="11.42578125" style="3" customWidth="1"/>
    <col min="2587" max="2587" width="4.28515625" style="3" customWidth="1"/>
    <col min="2588" max="2588" width="11.42578125" style="3" customWidth="1"/>
    <col min="2589" max="2589" width="4.28515625" style="3" customWidth="1"/>
    <col min="2590" max="2590" width="11.42578125" style="3" customWidth="1"/>
    <col min="2591" max="2591" width="4.28515625" style="3" customWidth="1"/>
    <col min="2592" max="2592" width="11.42578125" style="3" customWidth="1"/>
    <col min="2593" max="2814" width="9" style="3"/>
    <col min="2815" max="2815" width="2.85546875" style="3" customWidth="1"/>
    <col min="2816" max="2817" width="3.7109375" style="3" customWidth="1"/>
    <col min="2818" max="2818" width="12.7109375" style="3" customWidth="1"/>
    <col min="2819" max="2819" width="29.7109375" style="3" customWidth="1"/>
    <col min="2820" max="2842" width="11.42578125" style="3" customWidth="1"/>
    <col min="2843" max="2843" width="4.28515625" style="3" customWidth="1"/>
    <col min="2844" max="2844" width="11.42578125" style="3" customWidth="1"/>
    <col min="2845" max="2845" width="4.28515625" style="3" customWidth="1"/>
    <col min="2846" max="2846" width="11.42578125" style="3" customWidth="1"/>
    <col min="2847" max="2847" width="4.28515625" style="3" customWidth="1"/>
    <col min="2848" max="2848" width="11.42578125" style="3" customWidth="1"/>
    <col min="2849" max="3070" width="9" style="3"/>
    <col min="3071" max="3071" width="2.85546875" style="3" customWidth="1"/>
    <col min="3072" max="3073" width="3.7109375" style="3" customWidth="1"/>
    <col min="3074" max="3074" width="12.7109375" style="3" customWidth="1"/>
    <col min="3075" max="3075" width="29.7109375" style="3" customWidth="1"/>
    <col min="3076" max="3098" width="11.42578125" style="3" customWidth="1"/>
    <col min="3099" max="3099" width="4.28515625" style="3" customWidth="1"/>
    <col min="3100" max="3100" width="11.42578125" style="3" customWidth="1"/>
    <col min="3101" max="3101" width="4.28515625" style="3" customWidth="1"/>
    <col min="3102" max="3102" width="11.42578125" style="3" customWidth="1"/>
    <col min="3103" max="3103" width="4.28515625" style="3" customWidth="1"/>
    <col min="3104" max="3104" width="11.42578125" style="3" customWidth="1"/>
    <col min="3105" max="3326" width="9" style="3"/>
    <col min="3327" max="3327" width="2.85546875" style="3" customWidth="1"/>
    <col min="3328" max="3329" width="3.7109375" style="3" customWidth="1"/>
    <col min="3330" max="3330" width="12.7109375" style="3" customWidth="1"/>
    <col min="3331" max="3331" width="29.7109375" style="3" customWidth="1"/>
    <col min="3332" max="3354" width="11.42578125" style="3" customWidth="1"/>
    <col min="3355" max="3355" width="4.28515625" style="3" customWidth="1"/>
    <col min="3356" max="3356" width="11.42578125" style="3" customWidth="1"/>
    <col min="3357" max="3357" width="4.28515625" style="3" customWidth="1"/>
    <col min="3358" max="3358" width="11.42578125" style="3" customWidth="1"/>
    <col min="3359" max="3359" width="4.28515625" style="3" customWidth="1"/>
    <col min="3360" max="3360" width="11.42578125" style="3" customWidth="1"/>
    <col min="3361" max="3582" width="9" style="3"/>
    <col min="3583" max="3583" width="2.85546875" style="3" customWidth="1"/>
    <col min="3584" max="3585" width="3.7109375" style="3" customWidth="1"/>
    <col min="3586" max="3586" width="12.7109375" style="3" customWidth="1"/>
    <col min="3587" max="3587" width="29.7109375" style="3" customWidth="1"/>
    <col min="3588" max="3610" width="11.42578125" style="3" customWidth="1"/>
    <col min="3611" max="3611" width="4.28515625" style="3" customWidth="1"/>
    <col min="3612" max="3612" width="11.42578125" style="3" customWidth="1"/>
    <col min="3613" max="3613" width="4.28515625" style="3" customWidth="1"/>
    <col min="3614" max="3614" width="11.42578125" style="3" customWidth="1"/>
    <col min="3615" max="3615" width="4.28515625" style="3" customWidth="1"/>
    <col min="3616" max="3616" width="11.42578125" style="3" customWidth="1"/>
    <col min="3617" max="3838" width="9" style="3"/>
    <col min="3839" max="3839" width="2.85546875" style="3" customWidth="1"/>
    <col min="3840" max="3841" width="3.7109375" style="3" customWidth="1"/>
    <col min="3842" max="3842" width="12.7109375" style="3" customWidth="1"/>
    <col min="3843" max="3843" width="29.7109375" style="3" customWidth="1"/>
    <col min="3844" max="3866" width="11.42578125" style="3" customWidth="1"/>
    <col min="3867" max="3867" width="4.28515625" style="3" customWidth="1"/>
    <col min="3868" max="3868" width="11.42578125" style="3" customWidth="1"/>
    <col min="3869" max="3869" width="4.28515625" style="3" customWidth="1"/>
    <col min="3870" max="3870" width="11.42578125" style="3" customWidth="1"/>
    <col min="3871" max="3871" width="4.28515625" style="3" customWidth="1"/>
    <col min="3872" max="3872" width="11.42578125" style="3" customWidth="1"/>
    <col min="3873" max="4094" width="9" style="3"/>
    <col min="4095" max="4095" width="2.85546875" style="3" customWidth="1"/>
    <col min="4096" max="4097" width="3.7109375" style="3" customWidth="1"/>
    <col min="4098" max="4098" width="12.7109375" style="3" customWidth="1"/>
    <col min="4099" max="4099" width="29.7109375" style="3" customWidth="1"/>
    <col min="4100" max="4122" width="11.42578125" style="3" customWidth="1"/>
    <col min="4123" max="4123" width="4.28515625" style="3" customWidth="1"/>
    <col min="4124" max="4124" width="11.42578125" style="3" customWidth="1"/>
    <col min="4125" max="4125" width="4.28515625" style="3" customWidth="1"/>
    <col min="4126" max="4126" width="11.42578125" style="3" customWidth="1"/>
    <col min="4127" max="4127" width="4.28515625" style="3" customWidth="1"/>
    <col min="4128" max="4128" width="11.42578125" style="3" customWidth="1"/>
    <col min="4129" max="4350" width="9" style="3"/>
    <col min="4351" max="4351" width="2.85546875" style="3" customWidth="1"/>
    <col min="4352" max="4353" width="3.7109375" style="3" customWidth="1"/>
    <col min="4354" max="4354" width="12.7109375" style="3" customWidth="1"/>
    <col min="4355" max="4355" width="29.7109375" style="3" customWidth="1"/>
    <col min="4356" max="4378" width="11.42578125" style="3" customWidth="1"/>
    <col min="4379" max="4379" width="4.28515625" style="3" customWidth="1"/>
    <col min="4380" max="4380" width="11.42578125" style="3" customWidth="1"/>
    <col min="4381" max="4381" width="4.28515625" style="3" customWidth="1"/>
    <col min="4382" max="4382" width="11.42578125" style="3" customWidth="1"/>
    <col min="4383" max="4383" width="4.28515625" style="3" customWidth="1"/>
    <col min="4384" max="4384" width="11.42578125" style="3" customWidth="1"/>
    <col min="4385" max="4606" width="9" style="3"/>
    <col min="4607" max="4607" width="2.85546875" style="3" customWidth="1"/>
    <col min="4608" max="4609" width="3.7109375" style="3" customWidth="1"/>
    <col min="4610" max="4610" width="12.7109375" style="3" customWidth="1"/>
    <col min="4611" max="4611" width="29.7109375" style="3" customWidth="1"/>
    <col min="4612" max="4634" width="11.42578125" style="3" customWidth="1"/>
    <col min="4635" max="4635" width="4.28515625" style="3" customWidth="1"/>
    <col min="4636" max="4636" width="11.42578125" style="3" customWidth="1"/>
    <col min="4637" max="4637" width="4.28515625" style="3" customWidth="1"/>
    <col min="4638" max="4638" width="11.42578125" style="3" customWidth="1"/>
    <col min="4639" max="4639" width="4.28515625" style="3" customWidth="1"/>
    <col min="4640" max="4640" width="11.42578125" style="3" customWidth="1"/>
    <col min="4641" max="4862" width="9" style="3"/>
    <col min="4863" max="4863" width="2.85546875" style="3" customWidth="1"/>
    <col min="4864" max="4865" width="3.7109375" style="3" customWidth="1"/>
    <col min="4866" max="4866" width="12.7109375" style="3" customWidth="1"/>
    <col min="4867" max="4867" width="29.7109375" style="3" customWidth="1"/>
    <col min="4868" max="4890" width="11.42578125" style="3" customWidth="1"/>
    <col min="4891" max="4891" width="4.28515625" style="3" customWidth="1"/>
    <col min="4892" max="4892" width="11.42578125" style="3" customWidth="1"/>
    <col min="4893" max="4893" width="4.28515625" style="3" customWidth="1"/>
    <col min="4894" max="4894" width="11.42578125" style="3" customWidth="1"/>
    <col min="4895" max="4895" width="4.28515625" style="3" customWidth="1"/>
    <col min="4896" max="4896" width="11.42578125" style="3" customWidth="1"/>
    <col min="4897" max="5118" width="9" style="3"/>
    <col min="5119" max="5119" width="2.85546875" style="3" customWidth="1"/>
    <col min="5120" max="5121" width="3.7109375" style="3" customWidth="1"/>
    <col min="5122" max="5122" width="12.7109375" style="3" customWidth="1"/>
    <col min="5123" max="5123" width="29.7109375" style="3" customWidth="1"/>
    <col min="5124" max="5146" width="11.42578125" style="3" customWidth="1"/>
    <col min="5147" max="5147" width="4.28515625" style="3" customWidth="1"/>
    <col min="5148" max="5148" width="11.42578125" style="3" customWidth="1"/>
    <col min="5149" max="5149" width="4.28515625" style="3" customWidth="1"/>
    <col min="5150" max="5150" width="11.42578125" style="3" customWidth="1"/>
    <col min="5151" max="5151" width="4.28515625" style="3" customWidth="1"/>
    <col min="5152" max="5152" width="11.42578125" style="3" customWidth="1"/>
    <col min="5153" max="5374" width="9" style="3"/>
    <col min="5375" max="5375" width="2.85546875" style="3" customWidth="1"/>
    <col min="5376" max="5377" width="3.7109375" style="3" customWidth="1"/>
    <col min="5378" max="5378" width="12.7109375" style="3" customWidth="1"/>
    <col min="5379" max="5379" width="29.7109375" style="3" customWidth="1"/>
    <col min="5380" max="5402" width="11.42578125" style="3" customWidth="1"/>
    <col min="5403" max="5403" width="4.28515625" style="3" customWidth="1"/>
    <col min="5404" max="5404" width="11.42578125" style="3" customWidth="1"/>
    <col min="5405" max="5405" width="4.28515625" style="3" customWidth="1"/>
    <col min="5406" max="5406" width="11.42578125" style="3" customWidth="1"/>
    <col min="5407" max="5407" width="4.28515625" style="3" customWidth="1"/>
    <col min="5408" max="5408" width="11.42578125" style="3" customWidth="1"/>
    <col min="5409" max="5630" width="9" style="3"/>
    <col min="5631" max="5631" width="2.85546875" style="3" customWidth="1"/>
    <col min="5632" max="5633" width="3.7109375" style="3" customWidth="1"/>
    <col min="5634" max="5634" width="12.7109375" style="3" customWidth="1"/>
    <col min="5635" max="5635" width="29.7109375" style="3" customWidth="1"/>
    <col min="5636" max="5658" width="11.42578125" style="3" customWidth="1"/>
    <col min="5659" max="5659" width="4.28515625" style="3" customWidth="1"/>
    <col min="5660" max="5660" width="11.42578125" style="3" customWidth="1"/>
    <col min="5661" max="5661" width="4.28515625" style="3" customWidth="1"/>
    <col min="5662" max="5662" width="11.42578125" style="3" customWidth="1"/>
    <col min="5663" max="5663" width="4.28515625" style="3" customWidth="1"/>
    <col min="5664" max="5664" width="11.42578125" style="3" customWidth="1"/>
    <col min="5665" max="5886" width="9" style="3"/>
    <col min="5887" max="5887" width="2.85546875" style="3" customWidth="1"/>
    <col min="5888" max="5889" width="3.7109375" style="3" customWidth="1"/>
    <col min="5890" max="5890" width="12.7109375" style="3" customWidth="1"/>
    <col min="5891" max="5891" width="29.7109375" style="3" customWidth="1"/>
    <col min="5892" max="5914" width="11.42578125" style="3" customWidth="1"/>
    <col min="5915" max="5915" width="4.28515625" style="3" customWidth="1"/>
    <col min="5916" max="5916" width="11.42578125" style="3" customWidth="1"/>
    <col min="5917" max="5917" width="4.28515625" style="3" customWidth="1"/>
    <col min="5918" max="5918" width="11.42578125" style="3" customWidth="1"/>
    <col min="5919" max="5919" width="4.28515625" style="3" customWidth="1"/>
    <col min="5920" max="5920" width="11.42578125" style="3" customWidth="1"/>
    <col min="5921" max="6142" width="9" style="3"/>
    <col min="6143" max="6143" width="2.85546875" style="3" customWidth="1"/>
    <col min="6144" max="6145" width="3.7109375" style="3" customWidth="1"/>
    <col min="6146" max="6146" width="12.7109375" style="3" customWidth="1"/>
    <col min="6147" max="6147" width="29.7109375" style="3" customWidth="1"/>
    <col min="6148" max="6170" width="11.42578125" style="3" customWidth="1"/>
    <col min="6171" max="6171" width="4.28515625" style="3" customWidth="1"/>
    <col min="6172" max="6172" width="11.42578125" style="3" customWidth="1"/>
    <col min="6173" max="6173" width="4.28515625" style="3" customWidth="1"/>
    <col min="6174" max="6174" width="11.42578125" style="3" customWidth="1"/>
    <col min="6175" max="6175" width="4.28515625" style="3" customWidth="1"/>
    <col min="6176" max="6176" width="11.42578125" style="3" customWidth="1"/>
    <col min="6177" max="6398" width="9" style="3"/>
    <col min="6399" max="6399" width="2.85546875" style="3" customWidth="1"/>
    <col min="6400" max="6401" width="3.7109375" style="3" customWidth="1"/>
    <col min="6402" max="6402" width="12.7109375" style="3" customWidth="1"/>
    <col min="6403" max="6403" width="29.7109375" style="3" customWidth="1"/>
    <col min="6404" max="6426" width="11.42578125" style="3" customWidth="1"/>
    <col min="6427" max="6427" width="4.28515625" style="3" customWidth="1"/>
    <col min="6428" max="6428" width="11.42578125" style="3" customWidth="1"/>
    <col min="6429" max="6429" width="4.28515625" style="3" customWidth="1"/>
    <col min="6430" max="6430" width="11.42578125" style="3" customWidth="1"/>
    <col min="6431" max="6431" width="4.28515625" style="3" customWidth="1"/>
    <col min="6432" max="6432" width="11.42578125" style="3" customWidth="1"/>
    <col min="6433" max="6654" width="9" style="3"/>
    <col min="6655" max="6655" width="2.85546875" style="3" customWidth="1"/>
    <col min="6656" max="6657" width="3.7109375" style="3" customWidth="1"/>
    <col min="6658" max="6658" width="12.7109375" style="3" customWidth="1"/>
    <col min="6659" max="6659" width="29.7109375" style="3" customWidth="1"/>
    <col min="6660" max="6682" width="11.42578125" style="3" customWidth="1"/>
    <col min="6683" max="6683" width="4.28515625" style="3" customWidth="1"/>
    <col min="6684" max="6684" width="11.42578125" style="3" customWidth="1"/>
    <col min="6685" max="6685" width="4.28515625" style="3" customWidth="1"/>
    <col min="6686" max="6686" width="11.42578125" style="3" customWidth="1"/>
    <col min="6687" max="6687" width="4.28515625" style="3" customWidth="1"/>
    <col min="6688" max="6688" width="11.42578125" style="3" customWidth="1"/>
    <col min="6689" max="6910" width="9" style="3"/>
    <col min="6911" max="6911" width="2.85546875" style="3" customWidth="1"/>
    <col min="6912" max="6913" width="3.7109375" style="3" customWidth="1"/>
    <col min="6914" max="6914" width="12.7109375" style="3" customWidth="1"/>
    <col min="6915" max="6915" width="29.7109375" style="3" customWidth="1"/>
    <col min="6916" max="6938" width="11.42578125" style="3" customWidth="1"/>
    <col min="6939" max="6939" width="4.28515625" style="3" customWidth="1"/>
    <col min="6940" max="6940" width="11.42578125" style="3" customWidth="1"/>
    <col min="6941" max="6941" width="4.28515625" style="3" customWidth="1"/>
    <col min="6942" max="6942" width="11.42578125" style="3" customWidth="1"/>
    <col min="6943" max="6943" width="4.28515625" style="3" customWidth="1"/>
    <col min="6944" max="6944" width="11.42578125" style="3" customWidth="1"/>
    <col min="6945" max="7166" width="9" style="3"/>
    <col min="7167" max="7167" width="2.85546875" style="3" customWidth="1"/>
    <col min="7168" max="7169" width="3.7109375" style="3" customWidth="1"/>
    <col min="7170" max="7170" width="12.7109375" style="3" customWidth="1"/>
    <col min="7171" max="7171" width="29.7109375" style="3" customWidth="1"/>
    <col min="7172" max="7194" width="11.42578125" style="3" customWidth="1"/>
    <col min="7195" max="7195" width="4.28515625" style="3" customWidth="1"/>
    <col min="7196" max="7196" width="11.42578125" style="3" customWidth="1"/>
    <col min="7197" max="7197" width="4.28515625" style="3" customWidth="1"/>
    <col min="7198" max="7198" width="11.42578125" style="3" customWidth="1"/>
    <col min="7199" max="7199" width="4.28515625" style="3" customWidth="1"/>
    <col min="7200" max="7200" width="11.42578125" style="3" customWidth="1"/>
    <col min="7201" max="7422" width="9" style="3"/>
    <col min="7423" max="7423" width="2.85546875" style="3" customWidth="1"/>
    <col min="7424" max="7425" width="3.7109375" style="3" customWidth="1"/>
    <col min="7426" max="7426" width="12.7109375" style="3" customWidth="1"/>
    <col min="7427" max="7427" width="29.7109375" style="3" customWidth="1"/>
    <col min="7428" max="7450" width="11.42578125" style="3" customWidth="1"/>
    <col min="7451" max="7451" width="4.28515625" style="3" customWidth="1"/>
    <col min="7452" max="7452" width="11.42578125" style="3" customWidth="1"/>
    <col min="7453" max="7453" width="4.28515625" style="3" customWidth="1"/>
    <col min="7454" max="7454" width="11.42578125" style="3" customWidth="1"/>
    <col min="7455" max="7455" width="4.28515625" style="3" customWidth="1"/>
    <col min="7456" max="7456" width="11.42578125" style="3" customWidth="1"/>
    <col min="7457" max="7678" width="9" style="3"/>
    <col min="7679" max="7679" width="2.85546875" style="3" customWidth="1"/>
    <col min="7680" max="7681" width="3.7109375" style="3" customWidth="1"/>
    <col min="7682" max="7682" width="12.7109375" style="3" customWidth="1"/>
    <col min="7683" max="7683" width="29.7109375" style="3" customWidth="1"/>
    <col min="7684" max="7706" width="11.42578125" style="3" customWidth="1"/>
    <col min="7707" max="7707" width="4.28515625" style="3" customWidth="1"/>
    <col min="7708" max="7708" width="11.42578125" style="3" customWidth="1"/>
    <col min="7709" max="7709" width="4.28515625" style="3" customWidth="1"/>
    <col min="7710" max="7710" width="11.42578125" style="3" customWidth="1"/>
    <col min="7711" max="7711" width="4.28515625" style="3" customWidth="1"/>
    <col min="7712" max="7712" width="11.42578125" style="3" customWidth="1"/>
    <col min="7713" max="7934" width="9" style="3"/>
    <col min="7935" max="7935" width="2.85546875" style="3" customWidth="1"/>
    <col min="7936" max="7937" width="3.7109375" style="3" customWidth="1"/>
    <col min="7938" max="7938" width="12.7109375" style="3" customWidth="1"/>
    <col min="7939" max="7939" width="29.7109375" style="3" customWidth="1"/>
    <col min="7940" max="7962" width="11.42578125" style="3" customWidth="1"/>
    <col min="7963" max="7963" width="4.28515625" style="3" customWidth="1"/>
    <col min="7964" max="7964" width="11.42578125" style="3" customWidth="1"/>
    <col min="7965" max="7965" width="4.28515625" style="3" customWidth="1"/>
    <col min="7966" max="7966" width="11.42578125" style="3" customWidth="1"/>
    <col min="7967" max="7967" width="4.28515625" style="3" customWidth="1"/>
    <col min="7968" max="7968" width="11.42578125" style="3" customWidth="1"/>
    <col min="7969" max="8190" width="9" style="3"/>
    <col min="8191" max="8191" width="2.85546875" style="3" customWidth="1"/>
    <col min="8192" max="8193" width="3.7109375" style="3" customWidth="1"/>
    <col min="8194" max="8194" width="12.7109375" style="3" customWidth="1"/>
    <col min="8195" max="8195" width="29.7109375" style="3" customWidth="1"/>
    <col min="8196" max="8218" width="11.42578125" style="3" customWidth="1"/>
    <col min="8219" max="8219" width="4.28515625" style="3" customWidth="1"/>
    <col min="8220" max="8220" width="11.42578125" style="3" customWidth="1"/>
    <col min="8221" max="8221" width="4.28515625" style="3" customWidth="1"/>
    <col min="8222" max="8222" width="11.42578125" style="3" customWidth="1"/>
    <col min="8223" max="8223" width="4.28515625" style="3" customWidth="1"/>
    <col min="8224" max="8224" width="11.42578125" style="3" customWidth="1"/>
    <col min="8225" max="8446" width="9" style="3"/>
    <col min="8447" max="8447" width="2.85546875" style="3" customWidth="1"/>
    <col min="8448" max="8449" width="3.7109375" style="3" customWidth="1"/>
    <col min="8450" max="8450" width="12.7109375" style="3" customWidth="1"/>
    <col min="8451" max="8451" width="29.7109375" style="3" customWidth="1"/>
    <col min="8452" max="8474" width="11.42578125" style="3" customWidth="1"/>
    <col min="8475" max="8475" width="4.28515625" style="3" customWidth="1"/>
    <col min="8476" max="8476" width="11.42578125" style="3" customWidth="1"/>
    <col min="8477" max="8477" width="4.28515625" style="3" customWidth="1"/>
    <col min="8478" max="8478" width="11.42578125" style="3" customWidth="1"/>
    <col min="8479" max="8479" width="4.28515625" style="3" customWidth="1"/>
    <col min="8480" max="8480" width="11.42578125" style="3" customWidth="1"/>
    <col min="8481" max="8702" width="9" style="3"/>
    <col min="8703" max="8703" width="2.85546875" style="3" customWidth="1"/>
    <col min="8704" max="8705" width="3.7109375" style="3" customWidth="1"/>
    <col min="8706" max="8706" width="12.7109375" style="3" customWidth="1"/>
    <col min="8707" max="8707" width="29.7109375" style="3" customWidth="1"/>
    <col min="8708" max="8730" width="11.42578125" style="3" customWidth="1"/>
    <col min="8731" max="8731" width="4.28515625" style="3" customWidth="1"/>
    <col min="8732" max="8732" width="11.42578125" style="3" customWidth="1"/>
    <col min="8733" max="8733" width="4.28515625" style="3" customWidth="1"/>
    <col min="8734" max="8734" width="11.42578125" style="3" customWidth="1"/>
    <col min="8735" max="8735" width="4.28515625" style="3" customWidth="1"/>
    <col min="8736" max="8736" width="11.42578125" style="3" customWidth="1"/>
    <col min="8737" max="8958" width="9" style="3"/>
    <col min="8959" max="8959" width="2.85546875" style="3" customWidth="1"/>
    <col min="8960" max="8961" width="3.7109375" style="3" customWidth="1"/>
    <col min="8962" max="8962" width="12.7109375" style="3" customWidth="1"/>
    <col min="8963" max="8963" width="29.7109375" style="3" customWidth="1"/>
    <col min="8964" max="8986" width="11.42578125" style="3" customWidth="1"/>
    <col min="8987" max="8987" width="4.28515625" style="3" customWidth="1"/>
    <col min="8988" max="8988" width="11.42578125" style="3" customWidth="1"/>
    <col min="8989" max="8989" width="4.28515625" style="3" customWidth="1"/>
    <col min="8990" max="8990" width="11.42578125" style="3" customWidth="1"/>
    <col min="8991" max="8991" width="4.28515625" style="3" customWidth="1"/>
    <col min="8992" max="8992" width="11.42578125" style="3" customWidth="1"/>
    <col min="8993" max="9214" width="9" style="3"/>
    <col min="9215" max="9215" width="2.85546875" style="3" customWidth="1"/>
    <col min="9216" max="9217" width="3.7109375" style="3" customWidth="1"/>
    <col min="9218" max="9218" width="12.7109375" style="3" customWidth="1"/>
    <col min="9219" max="9219" width="29.7109375" style="3" customWidth="1"/>
    <col min="9220" max="9242" width="11.42578125" style="3" customWidth="1"/>
    <col min="9243" max="9243" width="4.28515625" style="3" customWidth="1"/>
    <col min="9244" max="9244" width="11.42578125" style="3" customWidth="1"/>
    <col min="9245" max="9245" width="4.28515625" style="3" customWidth="1"/>
    <col min="9246" max="9246" width="11.42578125" style="3" customWidth="1"/>
    <col min="9247" max="9247" width="4.28515625" style="3" customWidth="1"/>
    <col min="9248" max="9248" width="11.42578125" style="3" customWidth="1"/>
    <col min="9249" max="9470" width="9" style="3"/>
    <col min="9471" max="9471" width="2.85546875" style="3" customWidth="1"/>
    <col min="9472" max="9473" width="3.7109375" style="3" customWidth="1"/>
    <col min="9474" max="9474" width="12.7109375" style="3" customWidth="1"/>
    <col min="9475" max="9475" width="29.7109375" style="3" customWidth="1"/>
    <col min="9476" max="9498" width="11.42578125" style="3" customWidth="1"/>
    <col min="9499" max="9499" width="4.28515625" style="3" customWidth="1"/>
    <col min="9500" max="9500" width="11.42578125" style="3" customWidth="1"/>
    <col min="9501" max="9501" width="4.28515625" style="3" customWidth="1"/>
    <col min="9502" max="9502" width="11.42578125" style="3" customWidth="1"/>
    <col min="9503" max="9503" width="4.28515625" style="3" customWidth="1"/>
    <col min="9504" max="9504" width="11.42578125" style="3" customWidth="1"/>
    <col min="9505" max="9726" width="9" style="3"/>
    <col min="9727" max="9727" width="2.85546875" style="3" customWidth="1"/>
    <col min="9728" max="9729" width="3.7109375" style="3" customWidth="1"/>
    <col min="9730" max="9730" width="12.7109375" style="3" customWidth="1"/>
    <col min="9731" max="9731" width="29.7109375" style="3" customWidth="1"/>
    <col min="9732" max="9754" width="11.42578125" style="3" customWidth="1"/>
    <col min="9755" max="9755" width="4.28515625" style="3" customWidth="1"/>
    <col min="9756" max="9756" width="11.42578125" style="3" customWidth="1"/>
    <col min="9757" max="9757" width="4.28515625" style="3" customWidth="1"/>
    <col min="9758" max="9758" width="11.42578125" style="3" customWidth="1"/>
    <col min="9759" max="9759" width="4.28515625" style="3" customWidth="1"/>
    <col min="9760" max="9760" width="11.42578125" style="3" customWidth="1"/>
    <col min="9761" max="9982" width="9" style="3"/>
    <col min="9983" max="9983" width="2.85546875" style="3" customWidth="1"/>
    <col min="9984" max="9985" width="3.7109375" style="3" customWidth="1"/>
    <col min="9986" max="9986" width="12.7109375" style="3" customWidth="1"/>
    <col min="9987" max="9987" width="29.7109375" style="3" customWidth="1"/>
    <col min="9988" max="10010" width="11.42578125" style="3" customWidth="1"/>
    <col min="10011" max="10011" width="4.28515625" style="3" customWidth="1"/>
    <col min="10012" max="10012" width="11.42578125" style="3" customWidth="1"/>
    <col min="10013" max="10013" width="4.28515625" style="3" customWidth="1"/>
    <col min="10014" max="10014" width="11.42578125" style="3" customWidth="1"/>
    <col min="10015" max="10015" width="4.28515625" style="3" customWidth="1"/>
    <col min="10016" max="10016" width="11.42578125" style="3" customWidth="1"/>
    <col min="10017" max="10238" width="9" style="3"/>
    <col min="10239" max="10239" width="2.85546875" style="3" customWidth="1"/>
    <col min="10240" max="10241" width="3.7109375" style="3" customWidth="1"/>
    <col min="10242" max="10242" width="12.7109375" style="3" customWidth="1"/>
    <col min="10243" max="10243" width="29.7109375" style="3" customWidth="1"/>
    <col min="10244" max="10266" width="11.42578125" style="3" customWidth="1"/>
    <col min="10267" max="10267" width="4.28515625" style="3" customWidth="1"/>
    <col min="10268" max="10268" width="11.42578125" style="3" customWidth="1"/>
    <col min="10269" max="10269" width="4.28515625" style="3" customWidth="1"/>
    <col min="10270" max="10270" width="11.42578125" style="3" customWidth="1"/>
    <col min="10271" max="10271" width="4.28515625" style="3" customWidth="1"/>
    <col min="10272" max="10272" width="11.42578125" style="3" customWidth="1"/>
    <col min="10273" max="10494" width="9" style="3"/>
    <col min="10495" max="10495" width="2.85546875" style="3" customWidth="1"/>
    <col min="10496" max="10497" width="3.7109375" style="3" customWidth="1"/>
    <col min="10498" max="10498" width="12.7109375" style="3" customWidth="1"/>
    <col min="10499" max="10499" width="29.7109375" style="3" customWidth="1"/>
    <col min="10500" max="10522" width="11.42578125" style="3" customWidth="1"/>
    <col min="10523" max="10523" width="4.28515625" style="3" customWidth="1"/>
    <col min="10524" max="10524" width="11.42578125" style="3" customWidth="1"/>
    <col min="10525" max="10525" width="4.28515625" style="3" customWidth="1"/>
    <col min="10526" max="10526" width="11.42578125" style="3" customWidth="1"/>
    <col min="10527" max="10527" width="4.28515625" style="3" customWidth="1"/>
    <col min="10528" max="10528" width="11.42578125" style="3" customWidth="1"/>
    <col min="10529" max="10750" width="9" style="3"/>
    <col min="10751" max="10751" width="2.85546875" style="3" customWidth="1"/>
    <col min="10752" max="10753" width="3.7109375" style="3" customWidth="1"/>
    <col min="10754" max="10754" width="12.7109375" style="3" customWidth="1"/>
    <col min="10755" max="10755" width="29.7109375" style="3" customWidth="1"/>
    <col min="10756" max="10778" width="11.42578125" style="3" customWidth="1"/>
    <col min="10779" max="10779" width="4.28515625" style="3" customWidth="1"/>
    <col min="10780" max="10780" width="11.42578125" style="3" customWidth="1"/>
    <col min="10781" max="10781" width="4.28515625" style="3" customWidth="1"/>
    <col min="10782" max="10782" width="11.42578125" style="3" customWidth="1"/>
    <col min="10783" max="10783" width="4.28515625" style="3" customWidth="1"/>
    <col min="10784" max="10784" width="11.42578125" style="3" customWidth="1"/>
    <col min="10785" max="11006" width="9" style="3"/>
    <col min="11007" max="11007" width="2.85546875" style="3" customWidth="1"/>
    <col min="11008" max="11009" width="3.7109375" style="3" customWidth="1"/>
    <col min="11010" max="11010" width="12.7109375" style="3" customWidth="1"/>
    <col min="11011" max="11011" width="29.7109375" style="3" customWidth="1"/>
    <col min="11012" max="11034" width="11.42578125" style="3" customWidth="1"/>
    <col min="11035" max="11035" width="4.28515625" style="3" customWidth="1"/>
    <col min="11036" max="11036" width="11.42578125" style="3" customWidth="1"/>
    <col min="11037" max="11037" width="4.28515625" style="3" customWidth="1"/>
    <col min="11038" max="11038" width="11.42578125" style="3" customWidth="1"/>
    <col min="11039" max="11039" width="4.28515625" style="3" customWidth="1"/>
    <col min="11040" max="11040" width="11.42578125" style="3" customWidth="1"/>
    <col min="11041" max="11262" width="9" style="3"/>
    <col min="11263" max="11263" width="2.85546875" style="3" customWidth="1"/>
    <col min="11264" max="11265" width="3.7109375" style="3" customWidth="1"/>
    <col min="11266" max="11266" width="12.7109375" style="3" customWidth="1"/>
    <col min="11267" max="11267" width="29.7109375" style="3" customWidth="1"/>
    <col min="11268" max="11290" width="11.42578125" style="3" customWidth="1"/>
    <col min="11291" max="11291" width="4.28515625" style="3" customWidth="1"/>
    <col min="11292" max="11292" width="11.42578125" style="3" customWidth="1"/>
    <col min="11293" max="11293" width="4.28515625" style="3" customWidth="1"/>
    <col min="11294" max="11294" width="11.42578125" style="3" customWidth="1"/>
    <col min="11295" max="11295" width="4.28515625" style="3" customWidth="1"/>
    <col min="11296" max="11296" width="11.42578125" style="3" customWidth="1"/>
    <col min="11297" max="11518" width="9" style="3"/>
    <col min="11519" max="11519" width="2.85546875" style="3" customWidth="1"/>
    <col min="11520" max="11521" width="3.7109375" style="3" customWidth="1"/>
    <col min="11522" max="11522" width="12.7109375" style="3" customWidth="1"/>
    <col min="11523" max="11523" width="29.7109375" style="3" customWidth="1"/>
    <col min="11524" max="11546" width="11.42578125" style="3" customWidth="1"/>
    <col min="11547" max="11547" width="4.28515625" style="3" customWidth="1"/>
    <col min="11548" max="11548" width="11.42578125" style="3" customWidth="1"/>
    <col min="11549" max="11549" width="4.28515625" style="3" customWidth="1"/>
    <col min="11550" max="11550" width="11.42578125" style="3" customWidth="1"/>
    <col min="11551" max="11551" width="4.28515625" style="3" customWidth="1"/>
    <col min="11552" max="11552" width="11.42578125" style="3" customWidth="1"/>
    <col min="11553" max="11774" width="9" style="3"/>
    <col min="11775" max="11775" width="2.85546875" style="3" customWidth="1"/>
    <col min="11776" max="11777" width="3.7109375" style="3" customWidth="1"/>
    <col min="11778" max="11778" width="12.7109375" style="3" customWidth="1"/>
    <col min="11779" max="11779" width="29.7109375" style="3" customWidth="1"/>
    <col min="11780" max="11802" width="11.42578125" style="3" customWidth="1"/>
    <col min="11803" max="11803" width="4.28515625" style="3" customWidth="1"/>
    <col min="11804" max="11804" width="11.42578125" style="3" customWidth="1"/>
    <col min="11805" max="11805" width="4.28515625" style="3" customWidth="1"/>
    <col min="11806" max="11806" width="11.42578125" style="3" customWidth="1"/>
    <col min="11807" max="11807" width="4.28515625" style="3" customWidth="1"/>
    <col min="11808" max="11808" width="11.42578125" style="3" customWidth="1"/>
    <col min="11809" max="12030" width="9" style="3"/>
    <col min="12031" max="12031" width="2.85546875" style="3" customWidth="1"/>
    <col min="12032" max="12033" width="3.7109375" style="3" customWidth="1"/>
    <col min="12034" max="12034" width="12.7109375" style="3" customWidth="1"/>
    <col min="12035" max="12035" width="29.7109375" style="3" customWidth="1"/>
    <col min="12036" max="12058" width="11.42578125" style="3" customWidth="1"/>
    <col min="12059" max="12059" width="4.28515625" style="3" customWidth="1"/>
    <col min="12060" max="12060" width="11.42578125" style="3" customWidth="1"/>
    <col min="12061" max="12061" width="4.28515625" style="3" customWidth="1"/>
    <col min="12062" max="12062" width="11.42578125" style="3" customWidth="1"/>
    <col min="12063" max="12063" width="4.28515625" style="3" customWidth="1"/>
    <col min="12064" max="12064" width="11.42578125" style="3" customWidth="1"/>
    <col min="12065" max="12286" width="9" style="3"/>
    <col min="12287" max="12287" width="2.85546875" style="3" customWidth="1"/>
    <col min="12288" max="12289" width="3.7109375" style="3" customWidth="1"/>
    <col min="12290" max="12290" width="12.7109375" style="3" customWidth="1"/>
    <col min="12291" max="12291" width="29.7109375" style="3" customWidth="1"/>
    <col min="12292" max="12314" width="11.42578125" style="3" customWidth="1"/>
    <col min="12315" max="12315" width="4.28515625" style="3" customWidth="1"/>
    <col min="12316" max="12316" width="11.42578125" style="3" customWidth="1"/>
    <col min="12317" max="12317" width="4.28515625" style="3" customWidth="1"/>
    <col min="12318" max="12318" width="11.42578125" style="3" customWidth="1"/>
    <col min="12319" max="12319" width="4.28515625" style="3" customWidth="1"/>
    <col min="12320" max="12320" width="11.42578125" style="3" customWidth="1"/>
    <col min="12321" max="12542" width="9" style="3"/>
    <col min="12543" max="12543" width="2.85546875" style="3" customWidth="1"/>
    <col min="12544" max="12545" width="3.7109375" style="3" customWidth="1"/>
    <col min="12546" max="12546" width="12.7109375" style="3" customWidth="1"/>
    <col min="12547" max="12547" width="29.7109375" style="3" customWidth="1"/>
    <col min="12548" max="12570" width="11.42578125" style="3" customWidth="1"/>
    <col min="12571" max="12571" width="4.28515625" style="3" customWidth="1"/>
    <col min="12572" max="12572" width="11.42578125" style="3" customWidth="1"/>
    <col min="12573" max="12573" width="4.28515625" style="3" customWidth="1"/>
    <col min="12574" max="12574" width="11.42578125" style="3" customWidth="1"/>
    <col min="12575" max="12575" width="4.28515625" style="3" customWidth="1"/>
    <col min="12576" max="12576" width="11.42578125" style="3" customWidth="1"/>
    <col min="12577" max="12798" width="9" style="3"/>
    <col min="12799" max="12799" width="2.85546875" style="3" customWidth="1"/>
    <col min="12800" max="12801" width="3.7109375" style="3" customWidth="1"/>
    <col min="12802" max="12802" width="12.7109375" style="3" customWidth="1"/>
    <col min="12803" max="12803" width="29.7109375" style="3" customWidth="1"/>
    <col min="12804" max="12826" width="11.42578125" style="3" customWidth="1"/>
    <col min="12827" max="12827" width="4.28515625" style="3" customWidth="1"/>
    <col min="12828" max="12828" width="11.42578125" style="3" customWidth="1"/>
    <col min="12829" max="12829" width="4.28515625" style="3" customWidth="1"/>
    <col min="12830" max="12830" width="11.42578125" style="3" customWidth="1"/>
    <col min="12831" max="12831" width="4.28515625" style="3" customWidth="1"/>
    <col min="12832" max="12832" width="11.42578125" style="3" customWidth="1"/>
    <col min="12833" max="13054" width="9" style="3"/>
    <col min="13055" max="13055" width="2.85546875" style="3" customWidth="1"/>
    <col min="13056" max="13057" width="3.7109375" style="3" customWidth="1"/>
    <col min="13058" max="13058" width="12.7109375" style="3" customWidth="1"/>
    <col min="13059" max="13059" width="29.7109375" style="3" customWidth="1"/>
    <col min="13060" max="13082" width="11.42578125" style="3" customWidth="1"/>
    <col min="13083" max="13083" width="4.28515625" style="3" customWidth="1"/>
    <col min="13084" max="13084" width="11.42578125" style="3" customWidth="1"/>
    <col min="13085" max="13085" width="4.28515625" style="3" customWidth="1"/>
    <col min="13086" max="13086" width="11.42578125" style="3" customWidth="1"/>
    <col min="13087" max="13087" width="4.28515625" style="3" customWidth="1"/>
    <col min="13088" max="13088" width="11.42578125" style="3" customWidth="1"/>
    <col min="13089" max="13310" width="9" style="3"/>
    <col min="13311" max="13311" width="2.85546875" style="3" customWidth="1"/>
    <col min="13312" max="13313" width="3.7109375" style="3" customWidth="1"/>
    <col min="13314" max="13314" width="12.7109375" style="3" customWidth="1"/>
    <col min="13315" max="13315" width="29.7109375" style="3" customWidth="1"/>
    <col min="13316" max="13338" width="11.42578125" style="3" customWidth="1"/>
    <col min="13339" max="13339" width="4.28515625" style="3" customWidth="1"/>
    <col min="13340" max="13340" width="11.42578125" style="3" customWidth="1"/>
    <col min="13341" max="13341" width="4.28515625" style="3" customWidth="1"/>
    <col min="13342" max="13342" width="11.42578125" style="3" customWidth="1"/>
    <col min="13343" max="13343" width="4.28515625" style="3" customWidth="1"/>
    <col min="13344" max="13344" width="11.42578125" style="3" customWidth="1"/>
    <col min="13345" max="13566" width="9" style="3"/>
    <col min="13567" max="13567" width="2.85546875" style="3" customWidth="1"/>
    <col min="13568" max="13569" width="3.7109375" style="3" customWidth="1"/>
    <col min="13570" max="13570" width="12.7109375" style="3" customWidth="1"/>
    <col min="13571" max="13571" width="29.7109375" style="3" customWidth="1"/>
    <col min="13572" max="13594" width="11.42578125" style="3" customWidth="1"/>
    <col min="13595" max="13595" width="4.28515625" style="3" customWidth="1"/>
    <col min="13596" max="13596" width="11.42578125" style="3" customWidth="1"/>
    <col min="13597" max="13597" width="4.28515625" style="3" customWidth="1"/>
    <col min="13598" max="13598" width="11.42578125" style="3" customWidth="1"/>
    <col min="13599" max="13599" width="4.28515625" style="3" customWidth="1"/>
    <col min="13600" max="13600" width="11.42578125" style="3" customWidth="1"/>
    <col min="13601" max="13822" width="9" style="3"/>
    <col min="13823" max="13823" width="2.85546875" style="3" customWidth="1"/>
    <col min="13824" max="13825" width="3.7109375" style="3" customWidth="1"/>
    <col min="13826" max="13826" width="12.7109375" style="3" customWidth="1"/>
    <col min="13827" max="13827" width="29.7109375" style="3" customWidth="1"/>
    <col min="13828" max="13850" width="11.42578125" style="3" customWidth="1"/>
    <col min="13851" max="13851" width="4.28515625" style="3" customWidth="1"/>
    <col min="13852" max="13852" width="11.42578125" style="3" customWidth="1"/>
    <col min="13853" max="13853" width="4.28515625" style="3" customWidth="1"/>
    <col min="13854" max="13854" width="11.42578125" style="3" customWidth="1"/>
    <col min="13855" max="13855" width="4.28515625" style="3" customWidth="1"/>
    <col min="13856" max="13856" width="11.42578125" style="3" customWidth="1"/>
    <col min="13857" max="14078" width="9" style="3"/>
    <col min="14079" max="14079" width="2.85546875" style="3" customWidth="1"/>
    <col min="14080" max="14081" width="3.7109375" style="3" customWidth="1"/>
    <col min="14082" max="14082" width="12.7109375" style="3" customWidth="1"/>
    <col min="14083" max="14083" width="29.7109375" style="3" customWidth="1"/>
    <col min="14084" max="14106" width="11.42578125" style="3" customWidth="1"/>
    <col min="14107" max="14107" width="4.28515625" style="3" customWidth="1"/>
    <col min="14108" max="14108" width="11.42578125" style="3" customWidth="1"/>
    <col min="14109" max="14109" width="4.28515625" style="3" customWidth="1"/>
    <col min="14110" max="14110" width="11.42578125" style="3" customWidth="1"/>
    <col min="14111" max="14111" width="4.28515625" style="3" customWidth="1"/>
    <col min="14112" max="14112" width="11.42578125" style="3" customWidth="1"/>
    <col min="14113" max="14334" width="9" style="3"/>
    <col min="14335" max="14335" width="2.85546875" style="3" customWidth="1"/>
    <col min="14336" max="14337" width="3.7109375" style="3" customWidth="1"/>
    <col min="14338" max="14338" width="12.7109375" style="3" customWidth="1"/>
    <col min="14339" max="14339" width="29.7109375" style="3" customWidth="1"/>
    <col min="14340" max="14362" width="11.42578125" style="3" customWidth="1"/>
    <col min="14363" max="14363" width="4.28515625" style="3" customWidth="1"/>
    <col min="14364" max="14364" width="11.42578125" style="3" customWidth="1"/>
    <col min="14365" max="14365" width="4.28515625" style="3" customWidth="1"/>
    <col min="14366" max="14366" width="11.42578125" style="3" customWidth="1"/>
    <col min="14367" max="14367" width="4.28515625" style="3" customWidth="1"/>
    <col min="14368" max="14368" width="11.42578125" style="3" customWidth="1"/>
    <col min="14369" max="14590" width="9" style="3"/>
    <col min="14591" max="14591" width="2.85546875" style="3" customWidth="1"/>
    <col min="14592" max="14593" width="3.7109375" style="3" customWidth="1"/>
    <col min="14594" max="14594" width="12.7109375" style="3" customWidth="1"/>
    <col min="14595" max="14595" width="29.7109375" style="3" customWidth="1"/>
    <col min="14596" max="14618" width="11.42578125" style="3" customWidth="1"/>
    <col min="14619" max="14619" width="4.28515625" style="3" customWidth="1"/>
    <col min="14620" max="14620" width="11.42578125" style="3" customWidth="1"/>
    <col min="14621" max="14621" width="4.28515625" style="3" customWidth="1"/>
    <col min="14622" max="14622" width="11.42578125" style="3" customWidth="1"/>
    <col min="14623" max="14623" width="4.28515625" style="3" customWidth="1"/>
    <col min="14624" max="14624" width="11.42578125" style="3" customWidth="1"/>
    <col min="14625" max="14846" width="9" style="3"/>
    <col min="14847" max="14847" width="2.85546875" style="3" customWidth="1"/>
    <col min="14848" max="14849" width="3.7109375" style="3" customWidth="1"/>
    <col min="14850" max="14850" width="12.7109375" style="3" customWidth="1"/>
    <col min="14851" max="14851" width="29.7109375" style="3" customWidth="1"/>
    <col min="14852" max="14874" width="11.42578125" style="3" customWidth="1"/>
    <col min="14875" max="14875" width="4.28515625" style="3" customWidth="1"/>
    <col min="14876" max="14876" width="11.42578125" style="3" customWidth="1"/>
    <col min="14877" max="14877" width="4.28515625" style="3" customWidth="1"/>
    <col min="14878" max="14878" width="11.42578125" style="3" customWidth="1"/>
    <col min="14879" max="14879" width="4.28515625" style="3" customWidth="1"/>
    <col min="14880" max="14880" width="11.42578125" style="3" customWidth="1"/>
    <col min="14881" max="15102" width="9" style="3"/>
    <col min="15103" max="15103" width="2.85546875" style="3" customWidth="1"/>
    <col min="15104" max="15105" width="3.7109375" style="3" customWidth="1"/>
    <col min="15106" max="15106" width="12.7109375" style="3" customWidth="1"/>
    <col min="15107" max="15107" width="29.7109375" style="3" customWidth="1"/>
    <col min="15108" max="15130" width="11.42578125" style="3" customWidth="1"/>
    <col min="15131" max="15131" width="4.28515625" style="3" customWidth="1"/>
    <col min="15132" max="15132" width="11.42578125" style="3" customWidth="1"/>
    <col min="15133" max="15133" width="4.28515625" style="3" customWidth="1"/>
    <col min="15134" max="15134" width="11.42578125" style="3" customWidth="1"/>
    <col min="15135" max="15135" width="4.28515625" style="3" customWidth="1"/>
    <col min="15136" max="15136" width="11.42578125" style="3" customWidth="1"/>
    <col min="15137" max="15358" width="9" style="3"/>
    <col min="15359" max="15359" width="2.85546875" style="3" customWidth="1"/>
    <col min="15360" max="15361" width="3.7109375" style="3" customWidth="1"/>
    <col min="15362" max="15362" width="12.7109375" style="3" customWidth="1"/>
    <col min="15363" max="15363" width="29.7109375" style="3" customWidth="1"/>
    <col min="15364" max="15386" width="11.42578125" style="3" customWidth="1"/>
    <col min="15387" max="15387" width="4.28515625" style="3" customWidth="1"/>
    <col min="15388" max="15388" width="11.42578125" style="3" customWidth="1"/>
    <col min="15389" max="15389" width="4.28515625" style="3" customWidth="1"/>
    <col min="15390" max="15390" width="11.42578125" style="3" customWidth="1"/>
    <col min="15391" max="15391" width="4.28515625" style="3" customWidth="1"/>
    <col min="15392" max="15392" width="11.42578125" style="3" customWidth="1"/>
    <col min="15393" max="15614" width="9" style="3"/>
    <col min="15615" max="15615" width="2.85546875" style="3" customWidth="1"/>
    <col min="15616" max="15617" width="3.7109375" style="3" customWidth="1"/>
    <col min="15618" max="15618" width="12.7109375" style="3" customWidth="1"/>
    <col min="15619" max="15619" width="29.7109375" style="3" customWidth="1"/>
    <col min="15620" max="15642" width="11.42578125" style="3" customWidth="1"/>
    <col min="15643" max="15643" width="4.28515625" style="3" customWidth="1"/>
    <col min="15644" max="15644" width="11.42578125" style="3" customWidth="1"/>
    <col min="15645" max="15645" width="4.28515625" style="3" customWidth="1"/>
    <col min="15646" max="15646" width="11.42578125" style="3" customWidth="1"/>
    <col min="15647" max="15647" width="4.28515625" style="3" customWidth="1"/>
    <col min="15648" max="15648" width="11.42578125" style="3" customWidth="1"/>
    <col min="15649" max="15870" width="9" style="3"/>
    <col min="15871" max="15871" width="2.85546875" style="3" customWidth="1"/>
    <col min="15872" max="15873" width="3.7109375" style="3" customWidth="1"/>
    <col min="15874" max="15874" width="12.7109375" style="3" customWidth="1"/>
    <col min="15875" max="15875" width="29.7109375" style="3" customWidth="1"/>
    <col min="15876" max="15898" width="11.42578125" style="3" customWidth="1"/>
    <col min="15899" max="15899" width="4.28515625" style="3" customWidth="1"/>
    <col min="15900" max="15900" width="11.42578125" style="3" customWidth="1"/>
    <col min="15901" max="15901" width="4.28515625" style="3" customWidth="1"/>
    <col min="15902" max="15902" width="11.42578125" style="3" customWidth="1"/>
    <col min="15903" max="15903" width="4.28515625" style="3" customWidth="1"/>
    <col min="15904" max="15904" width="11.42578125" style="3" customWidth="1"/>
    <col min="15905" max="16126" width="9" style="3"/>
    <col min="16127" max="16127" width="2.85546875" style="3" customWidth="1"/>
    <col min="16128" max="16129" width="3.7109375" style="3" customWidth="1"/>
    <col min="16130" max="16130" width="12.7109375" style="3" customWidth="1"/>
    <col min="16131" max="16131" width="29.7109375" style="3" customWidth="1"/>
    <col min="16132" max="16154" width="11.42578125" style="3" customWidth="1"/>
    <col min="16155" max="16155" width="4.28515625" style="3" customWidth="1"/>
    <col min="16156" max="16156" width="11.42578125" style="3" customWidth="1"/>
    <col min="16157" max="16157" width="4.28515625" style="3" customWidth="1"/>
    <col min="16158" max="16158" width="11.42578125" style="3" customWidth="1"/>
    <col min="16159" max="16159" width="4.28515625" style="3" customWidth="1"/>
    <col min="16160" max="16160" width="11.42578125" style="3" customWidth="1"/>
    <col min="16161" max="16384" width="9" style="3"/>
  </cols>
  <sheetData>
    <row r="2" spans="2:32">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row>
    <row r="3" spans="2:32">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row>
    <row r="4" spans="2:32">
      <c r="B4" s="1" t="str">
        <f>'Template Cover'!B4</f>
        <v>Sheet:</v>
      </c>
      <c r="C4" s="2"/>
      <c r="D4" s="2"/>
      <c r="E4" s="2"/>
      <c r="F4" s="2"/>
      <c r="G4" s="2" t="str">
        <f ca="1">MID(CELL("filename",$A$1),FIND("]",CELL("filename",$A$1))+1,99)</f>
        <v>P&amp;L1</v>
      </c>
      <c r="H4" s="2"/>
      <c r="I4" s="2"/>
      <c r="J4" s="2"/>
      <c r="K4" s="2"/>
      <c r="L4" s="2"/>
      <c r="M4" s="2"/>
      <c r="N4" s="2"/>
      <c r="O4" s="2"/>
      <c r="P4" s="2"/>
      <c r="Q4" s="2"/>
      <c r="R4" s="2"/>
      <c r="S4" s="2"/>
      <c r="T4" s="2"/>
      <c r="U4" s="2"/>
      <c r="V4" s="2"/>
      <c r="W4" s="2"/>
      <c r="X4" s="2"/>
      <c r="Y4" s="2"/>
      <c r="Z4" s="2"/>
      <c r="AA4" s="2"/>
      <c r="AB4" s="2"/>
      <c r="AC4" s="2"/>
      <c r="AD4" s="2"/>
      <c r="AE4" s="2"/>
      <c r="AF4" s="2"/>
    </row>
    <row r="5" spans="2:32">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row>
    <row r="6" spans="2:32">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row>
    <row r="7" spans="2:32">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row>
    <row r="9" spans="2:32" ht="37.5" customHeight="1">
      <c r="D9" s="987" t="str">
        <f>RN_Switch</f>
        <v>Nominal</v>
      </c>
      <c r="E9" s="1002"/>
      <c r="F9" s="984"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row>
    <row r="10" spans="2:32" ht="25.5" customHeight="1">
      <c r="D10" s="1003" t="str">
        <f>Option_Switch</f>
        <v>Sc0 : Baseline</v>
      </c>
      <c r="E10" s="1004"/>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row>
    <row r="11" spans="2:32" ht="12.75" customHeight="1">
      <c r="B11" s="124" t="s">
        <v>1001</v>
      </c>
      <c r="C11" s="124" t="s">
        <v>1002</v>
      </c>
      <c r="D11" s="992" t="s">
        <v>1003</v>
      </c>
      <c r="E11" s="1005"/>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row>
    <row r="13" spans="2:32" ht="16.5">
      <c r="B13" s="5" t="s">
        <v>1003</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outlineLevel="1"/>
    <row r="15" spans="2:32" outlineLevel="1">
      <c r="B15" s="124" t="str">
        <f>'Line Items'!D$602</f>
        <v>Passenger Fares Revenue</v>
      </c>
      <c r="C15" s="124" t="str">
        <f>'Line Items'!D612</f>
        <v>Passenger Fares Revenue: SG01  Mainline - Bournemouth / Weymouth</v>
      </c>
      <c r="D15" s="102" t="str">
        <f>'Line Items'!D14</f>
        <v>SG01  Mainline - Bournemouth / Weymouth</v>
      </c>
      <c r="E15" s="336"/>
      <c r="F15" s="337" t="str">
        <f>'Pax Revenue'!F186</f>
        <v>£000</v>
      </c>
      <c r="G15" s="105">
        <f>'Pax Revenue'!G186</f>
        <v>0</v>
      </c>
      <c r="H15" s="105">
        <f>'Pax Revenue'!H186</f>
        <v>0</v>
      </c>
      <c r="I15" s="105">
        <f>'Pax Revenue'!I186</f>
        <v>0</v>
      </c>
      <c r="J15" s="105">
        <f>'Pax Revenue'!J186</f>
        <v>0</v>
      </c>
      <c r="K15" s="105">
        <f>'Pax Revenue'!K186</f>
        <v>0</v>
      </c>
      <c r="L15" s="105">
        <f>'Pax Revenue'!L186</f>
        <v>0</v>
      </c>
      <c r="M15" s="105">
        <f>'Pax Revenue'!M186</f>
        <v>0</v>
      </c>
      <c r="N15" s="105">
        <f>'Pax Revenue'!N186</f>
        <v>0</v>
      </c>
      <c r="O15" s="105">
        <f>'Pax Revenue'!O186</f>
        <v>0</v>
      </c>
      <c r="P15" s="105">
        <f>'Pax Revenue'!P186</f>
        <v>0</v>
      </c>
      <c r="Q15" s="105">
        <f>'Pax Revenue'!Q186</f>
        <v>0</v>
      </c>
      <c r="R15" s="105">
        <f>'Pax Revenue'!R186</f>
        <v>0</v>
      </c>
      <c r="S15" s="105">
        <f>'Pax Revenue'!S186</f>
        <v>0</v>
      </c>
      <c r="T15" s="105">
        <f>'Pax Revenue'!T186</f>
        <v>0</v>
      </c>
      <c r="U15" s="105">
        <f>'Pax Revenue'!U186</f>
        <v>0</v>
      </c>
      <c r="V15" s="105">
        <f>'Pax Revenue'!V186</f>
        <v>0</v>
      </c>
      <c r="W15" s="105">
        <f>'Pax Revenue'!W186</f>
        <v>0</v>
      </c>
      <c r="X15" s="105">
        <f>'Pax Revenue'!X186</f>
        <v>0</v>
      </c>
      <c r="Y15" s="105">
        <f>'Pax Revenue'!Y186</f>
        <v>0</v>
      </c>
      <c r="Z15" s="338">
        <f>'Pax Revenue'!Z186</f>
        <v>0</v>
      </c>
      <c r="AB15" s="339">
        <f>'Pax Revenue'!AB186</f>
        <v>0</v>
      </c>
      <c r="AD15" s="339">
        <f>'Pax Revenue'!AD186</f>
        <v>0</v>
      </c>
      <c r="AF15" s="339">
        <f>'Pax Revenue'!AF186</f>
        <v>0</v>
      </c>
    </row>
    <row r="16" spans="2:32" outlineLevel="1">
      <c r="B16" s="124" t="str">
        <f>'Line Items'!D$602</f>
        <v>Passenger Fares Revenue</v>
      </c>
      <c r="C16" s="124" t="str">
        <f>'Line Items'!D613</f>
        <v>Passenger Fares Revenue: SG02  Mainline - Portsmouth</v>
      </c>
      <c r="D16" s="83" t="str">
        <f>'Line Items'!D15</f>
        <v>SG02  Mainline - Portsmouth</v>
      </c>
      <c r="E16" s="84"/>
      <c r="F16" s="150" t="str">
        <f>'Pax Revenue'!F187</f>
        <v>£000</v>
      </c>
      <c r="G16" s="85">
        <f>'Pax Revenue'!G187</f>
        <v>0</v>
      </c>
      <c r="H16" s="85">
        <f>'Pax Revenue'!H187</f>
        <v>0</v>
      </c>
      <c r="I16" s="85">
        <f>'Pax Revenue'!I187</f>
        <v>0</v>
      </c>
      <c r="J16" s="85">
        <f>'Pax Revenue'!J187</f>
        <v>0</v>
      </c>
      <c r="K16" s="85">
        <f>'Pax Revenue'!K187</f>
        <v>0</v>
      </c>
      <c r="L16" s="85">
        <f>'Pax Revenue'!L187</f>
        <v>0</v>
      </c>
      <c r="M16" s="85">
        <f>'Pax Revenue'!M187</f>
        <v>0</v>
      </c>
      <c r="N16" s="85">
        <f>'Pax Revenue'!N187</f>
        <v>0</v>
      </c>
      <c r="O16" s="85">
        <f>'Pax Revenue'!O187</f>
        <v>0</v>
      </c>
      <c r="P16" s="85">
        <f>'Pax Revenue'!P187</f>
        <v>0</v>
      </c>
      <c r="Q16" s="85">
        <f>'Pax Revenue'!Q187</f>
        <v>0</v>
      </c>
      <c r="R16" s="85">
        <f>'Pax Revenue'!R187</f>
        <v>0</v>
      </c>
      <c r="S16" s="85">
        <f>'Pax Revenue'!S187</f>
        <v>0</v>
      </c>
      <c r="T16" s="85">
        <f>'Pax Revenue'!T187</f>
        <v>0</v>
      </c>
      <c r="U16" s="85">
        <f>'Pax Revenue'!U187</f>
        <v>0</v>
      </c>
      <c r="V16" s="85">
        <f>'Pax Revenue'!V187</f>
        <v>0</v>
      </c>
      <c r="W16" s="85">
        <f>'Pax Revenue'!W187</f>
        <v>0</v>
      </c>
      <c r="X16" s="85">
        <f>'Pax Revenue'!X187</f>
        <v>0</v>
      </c>
      <c r="Y16" s="85">
        <f>'Pax Revenue'!Y187</f>
        <v>0</v>
      </c>
      <c r="Z16" s="274">
        <f>'Pax Revenue'!Z187</f>
        <v>0</v>
      </c>
      <c r="AB16" s="275">
        <f>'Pax Revenue'!AB187</f>
        <v>0</v>
      </c>
      <c r="AD16" s="275">
        <f>'Pax Revenue'!AD187</f>
        <v>0</v>
      </c>
      <c r="AF16" s="275">
        <f>'Pax Revenue'!AF187</f>
        <v>0</v>
      </c>
    </row>
    <row r="17" spans="2:32" outlineLevel="1">
      <c r="B17" s="124" t="str">
        <f>'Line Items'!D$602</f>
        <v>Passenger Fares Revenue</v>
      </c>
      <c r="C17" s="124" t="str">
        <f>'Line Items'!D614</f>
        <v>Passenger Fares Revenue: SG03  West of England</v>
      </c>
      <c r="D17" s="83" t="str">
        <f>'Line Items'!D16</f>
        <v>SG03  West of England</v>
      </c>
      <c r="E17" s="84"/>
      <c r="F17" s="150" t="str">
        <f>'Pax Revenue'!F188</f>
        <v>£000</v>
      </c>
      <c r="G17" s="85">
        <f>'Pax Revenue'!G188</f>
        <v>0</v>
      </c>
      <c r="H17" s="85">
        <f>'Pax Revenue'!H188</f>
        <v>0</v>
      </c>
      <c r="I17" s="85">
        <f>'Pax Revenue'!I188</f>
        <v>0</v>
      </c>
      <c r="J17" s="85">
        <f>'Pax Revenue'!J188</f>
        <v>0</v>
      </c>
      <c r="K17" s="85">
        <f>'Pax Revenue'!K188</f>
        <v>0</v>
      </c>
      <c r="L17" s="85">
        <f>'Pax Revenue'!L188</f>
        <v>0</v>
      </c>
      <c r="M17" s="85">
        <f>'Pax Revenue'!M188</f>
        <v>0</v>
      </c>
      <c r="N17" s="85">
        <f>'Pax Revenue'!N188</f>
        <v>0</v>
      </c>
      <c r="O17" s="85">
        <f>'Pax Revenue'!O188</f>
        <v>0</v>
      </c>
      <c r="P17" s="85">
        <f>'Pax Revenue'!P188</f>
        <v>0</v>
      </c>
      <c r="Q17" s="85">
        <f>'Pax Revenue'!Q188</f>
        <v>0</v>
      </c>
      <c r="R17" s="85">
        <f>'Pax Revenue'!R188</f>
        <v>0</v>
      </c>
      <c r="S17" s="85">
        <f>'Pax Revenue'!S188</f>
        <v>0</v>
      </c>
      <c r="T17" s="85">
        <f>'Pax Revenue'!T188</f>
        <v>0</v>
      </c>
      <c r="U17" s="85">
        <f>'Pax Revenue'!U188</f>
        <v>0</v>
      </c>
      <c r="V17" s="85">
        <f>'Pax Revenue'!V188</f>
        <v>0</v>
      </c>
      <c r="W17" s="85">
        <f>'Pax Revenue'!W188</f>
        <v>0</v>
      </c>
      <c r="X17" s="85">
        <f>'Pax Revenue'!X188</f>
        <v>0</v>
      </c>
      <c r="Y17" s="85">
        <f>'Pax Revenue'!Y188</f>
        <v>0</v>
      </c>
      <c r="Z17" s="274">
        <f>'Pax Revenue'!Z188</f>
        <v>0</v>
      </c>
      <c r="AB17" s="275">
        <f>'Pax Revenue'!AB188</f>
        <v>0</v>
      </c>
      <c r="AD17" s="275">
        <f>'Pax Revenue'!AD188</f>
        <v>0</v>
      </c>
      <c r="AF17" s="275">
        <f>'Pax Revenue'!AF188</f>
        <v>0</v>
      </c>
    </row>
    <row r="18" spans="2:32" outlineLevel="1">
      <c r="B18" s="124" t="str">
        <f>'Line Items'!D$602</f>
        <v>Passenger Fares Revenue</v>
      </c>
      <c r="C18" s="124" t="str">
        <f>'Line Items'!D615</f>
        <v>Passenger Fares Revenue: SG04  Island Line</v>
      </c>
      <c r="D18" s="83" t="str">
        <f>'Line Items'!D17</f>
        <v>SG04  Island Line</v>
      </c>
      <c r="E18" s="84"/>
      <c r="F18" s="150" t="str">
        <f>'Pax Revenue'!F189</f>
        <v>£000</v>
      </c>
      <c r="G18" s="85">
        <f>'Pax Revenue'!G189</f>
        <v>0</v>
      </c>
      <c r="H18" s="85">
        <f>'Pax Revenue'!H189</f>
        <v>0</v>
      </c>
      <c r="I18" s="85">
        <f>'Pax Revenue'!I189</f>
        <v>0</v>
      </c>
      <c r="J18" s="85">
        <f>'Pax Revenue'!J189</f>
        <v>0</v>
      </c>
      <c r="K18" s="85">
        <f>'Pax Revenue'!K189</f>
        <v>0</v>
      </c>
      <c r="L18" s="85">
        <f>'Pax Revenue'!L189</f>
        <v>0</v>
      </c>
      <c r="M18" s="85">
        <f>'Pax Revenue'!M189</f>
        <v>0</v>
      </c>
      <c r="N18" s="85">
        <f>'Pax Revenue'!N189</f>
        <v>0</v>
      </c>
      <c r="O18" s="85">
        <f>'Pax Revenue'!O189</f>
        <v>0</v>
      </c>
      <c r="P18" s="85">
        <f>'Pax Revenue'!P189</f>
        <v>0</v>
      </c>
      <c r="Q18" s="85">
        <f>'Pax Revenue'!Q189</f>
        <v>0</v>
      </c>
      <c r="R18" s="85">
        <f>'Pax Revenue'!R189</f>
        <v>0</v>
      </c>
      <c r="S18" s="85">
        <f>'Pax Revenue'!S189</f>
        <v>0</v>
      </c>
      <c r="T18" s="85">
        <f>'Pax Revenue'!T189</f>
        <v>0</v>
      </c>
      <c r="U18" s="85">
        <f>'Pax Revenue'!U189</f>
        <v>0</v>
      </c>
      <c r="V18" s="85">
        <f>'Pax Revenue'!V189</f>
        <v>0</v>
      </c>
      <c r="W18" s="85">
        <f>'Pax Revenue'!W189</f>
        <v>0</v>
      </c>
      <c r="X18" s="85">
        <f>'Pax Revenue'!X189</f>
        <v>0</v>
      </c>
      <c r="Y18" s="85">
        <f>'Pax Revenue'!Y189</f>
        <v>0</v>
      </c>
      <c r="Z18" s="274">
        <f>'Pax Revenue'!Z189</f>
        <v>0</v>
      </c>
      <c r="AB18" s="275">
        <f>'Pax Revenue'!AB189</f>
        <v>0</v>
      </c>
      <c r="AD18" s="275">
        <f>'Pax Revenue'!AD189</f>
        <v>0</v>
      </c>
      <c r="AF18" s="275">
        <f>'Pax Revenue'!AF189</f>
        <v>0</v>
      </c>
    </row>
    <row r="19" spans="2:32" outlineLevel="1">
      <c r="B19" s="124" t="str">
        <f>'Line Items'!D$602</f>
        <v>Passenger Fares Revenue</v>
      </c>
      <c r="C19" s="124" t="str">
        <f>'Line Items'!D616</f>
        <v>Passenger Fares Revenue: SG05  Mainline - Basingstoke/Romsey/Lymington</v>
      </c>
      <c r="D19" s="83" t="str">
        <f>'Line Items'!D18</f>
        <v>SG05  Mainline - Basingstoke/Romsey/Lymington</v>
      </c>
      <c r="E19" s="84"/>
      <c r="F19" s="150" t="str">
        <f>'Pax Revenue'!F190</f>
        <v>£000</v>
      </c>
      <c r="G19" s="85">
        <f>'Pax Revenue'!G190</f>
        <v>0</v>
      </c>
      <c r="H19" s="85">
        <f>'Pax Revenue'!H190</f>
        <v>0</v>
      </c>
      <c r="I19" s="85">
        <f>'Pax Revenue'!I190</f>
        <v>0</v>
      </c>
      <c r="J19" s="85">
        <f>'Pax Revenue'!J190</f>
        <v>0</v>
      </c>
      <c r="K19" s="85">
        <f>'Pax Revenue'!K190</f>
        <v>0</v>
      </c>
      <c r="L19" s="85">
        <f>'Pax Revenue'!L190</f>
        <v>0</v>
      </c>
      <c r="M19" s="85">
        <f>'Pax Revenue'!M190</f>
        <v>0</v>
      </c>
      <c r="N19" s="85">
        <f>'Pax Revenue'!N190</f>
        <v>0</v>
      </c>
      <c r="O19" s="85">
        <f>'Pax Revenue'!O190</f>
        <v>0</v>
      </c>
      <c r="P19" s="85">
        <f>'Pax Revenue'!P190</f>
        <v>0</v>
      </c>
      <c r="Q19" s="85">
        <f>'Pax Revenue'!Q190</f>
        <v>0</v>
      </c>
      <c r="R19" s="85">
        <f>'Pax Revenue'!R190</f>
        <v>0</v>
      </c>
      <c r="S19" s="85">
        <f>'Pax Revenue'!S190</f>
        <v>0</v>
      </c>
      <c r="T19" s="85">
        <f>'Pax Revenue'!T190</f>
        <v>0</v>
      </c>
      <c r="U19" s="85">
        <f>'Pax Revenue'!U190</f>
        <v>0</v>
      </c>
      <c r="V19" s="85">
        <f>'Pax Revenue'!V190</f>
        <v>0</v>
      </c>
      <c r="W19" s="85">
        <f>'Pax Revenue'!W190</f>
        <v>0</v>
      </c>
      <c r="X19" s="85">
        <f>'Pax Revenue'!X190</f>
        <v>0</v>
      </c>
      <c r="Y19" s="85">
        <f>'Pax Revenue'!Y190</f>
        <v>0</v>
      </c>
      <c r="Z19" s="274">
        <f>'Pax Revenue'!Z190</f>
        <v>0</v>
      </c>
      <c r="AB19" s="275">
        <f>'Pax Revenue'!AB190</f>
        <v>0</v>
      </c>
      <c r="AD19" s="275">
        <f>'Pax Revenue'!AD190</f>
        <v>0</v>
      </c>
      <c r="AF19" s="275">
        <f>'Pax Revenue'!AF190</f>
        <v>0</v>
      </c>
    </row>
    <row r="20" spans="2:32" outlineLevel="1">
      <c r="B20" s="124" t="str">
        <f>'Line Items'!D$602</f>
        <v>Passenger Fares Revenue</v>
      </c>
      <c r="C20" s="124" t="str">
        <f>'Line Items'!D617</f>
        <v>Passenger Fares Revenue: SG06  South Coast</v>
      </c>
      <c r="D20" s="83" t="str">
        <f>'Line Items'!D19</f>
        <v>SG06  South Coast</v>
      </c>
      <c r="E20" s="84"/>
      <c r="F20" s="150" t="str">
        <f>'Pax Revenue'!F191</f>
        <v>£000</v>
      </c>
      <c r="G20" s="85">
        <f>'Pax Revenue'!G191</f>
        <v>0</v>
      </c>
      <c r="H20" s="85">
        <f>'Pax Revenue'!H191</f>
        <v>0</v>
      </c>
      <c r="I20" s="85">
        <f>'Pax Revenue'!I191</f>
        <v>0</v>
      </c>
      <c r="J20" s="85">
        <f>'Pax Revenue'!J191</f>
        <v>0</v>
      </c>
      <c r="K20" s="85">
        <f>'Pax Revenue'!K191</f>
        <v>0</v>
      </c>
      <c r="L20" s="85">
        <f>'Pax Revenue'!L191</f>
        <v>0</v>
      </c>
      <c r="M20" s="85">
        <f>'Pax Revenue'!M191</f>
        <v>0</v>
      </c>
      <c r="N20" s="85">
        <f>'Pax Revenue'!N191</f>
        <v>0</v>
      </c>
      <c r="O20" s="85">
        <f>'Pax Revenue'!O191</f>
        <v>0</v>
      </c>
      <c r="P20" s="85">
        <f>'Pax Revenue'!P191</f>
        <v>0</v>
      </c>
      <c r="Q20" s="85">
        <f>'Pax Revenue'!Q191</f>
        <v>0</v>
      </c>
      <c r="R20" s="85">
        <f>'Pax Revenue'!R191</f>
        <v>0</v>
      </c>
      <c r="S20" s="85">
        <f>'Pax Revenue'!S191</f>
        <v>0</v>
      </c>
      <c r="T20" s="85">
        <f>'Pax Revenue'!T191</f>
        <v>0</v>
      </c>
      <c r="U20" s="85">
        <f>'Pax Revenue'!U191</f>
        <v>0</v>
      </c>
      <c r="V20" s="85">
        <f>'Pax Revenue'!V191</f>
        <v>0</v>
      </c>
      <c r="W20" s="85">
        <f>'Pax Revenue'!W191</f>
        <v>0</v>
      </c>
      <c r="X20" s="85">
        <f>'Pax Revenue'!X191</f>
        <v>0</v>
      </c>
      <c r="Y20" s="85">
        <f>'Pax Revenue'!Y191</f>
        <v>0</v>
      </c>
      <c r="Z20" s="274">
        <f>'Pax Revenue'!Z191</f>
        <v>0</v>
      </c>
      <c r="AB20" s="275">
        <f>'Pax Revenue'!AB191</f>
        <v>0</v>
      </c>
      <c r="AD20" s="275">
        <f>'Pax Revenue'!AD191</f>
        <v>0</v>
      </c>
      <c r="AF20" s="275">
        <f>'Pax Revenue'!AF191</f>
        <v>0</v>
      </c>
    </row>
    <row r="21" spans="2:32" outlineLevel="1">
      <c r="B21" s="124" t="str">
        <f>'Line Items'!D$602</f>
        <v>Passenger Fares Revenue</v>
      </c>
      <c r="C21" s="124" t="str">
        <f>'Line Items'!D618</f>
        <v>Passenger Fares Revenue: SG07  Suburban - Alton</v>
      </c>
      <c r="D21" s="83" t="str">
        <f>'Line Items'!D20</f>
        <v>SG07  Suburban - Alton</v>
      </c>
      <c r="E21" s="84"/>
      <c r="F21" s="150" t="str">
        <f>'Pax Revenue'!F192</f>
        <v>£000</v>
      </c>
      <c r="G21" s="85">
        <f>'Pax Revenue'!G192</f>
        <v>0</v>
      </c>
      <c r="H21" s="85">
        <f>'Pax Revenue'!H192</f>
        <v>0</v>
      </c>
      <c r="I21" s="85">
        <f>'Pax Revenue'!I192</f>
        <v>0</v>
      </c>
      <c r="J21" s="85">
        <f>'Pax Revenue'!J192</f>
        <v>0</v>
      </c>
      <c r="K21" s="85">
        <f>'Pax Revenue'!K192</f>
        <v>0</v>
      </c>
      <c r="L21" s="85">
        <f>'Pax Revenue'!L192</f>
        <v>0</v>
      </c>
      <c r="M21" s="85">
        <f>'Pax Revenue'!M192</f>
        <v>0</v>
      </c>
      <c r="N21" s="85">
        <f>'Pax Revenue'!N192</f>
        <v>0</v>
      </c>
      <c r="O21" s="85">
        <f>'Pax Revenue'!O192</f>
        <v>0</v>
      </c>
      <c r="P21" s="85">
        <f>'Pax Revenue'!P192</f>
        <v>0</v>
      </c>
      <c r="Q21" s="85">
        <f>'Pax Revenue'!Q192</f>
        <v>0</v>
      </c>
      <c r="R21" s="85">
        <f>'Pax Revenue'!R192</f>
        <v>0</v>
      </c>
      <c r="S21" s="85">
        <f>'Pax Revenue'!S192</f>
        <v>0</v>
      </c>
      <c r="T21" s="85">
        <f>'Pax Revenue'!T192</f>
        <v>0</v>
      </c>
      <c r="U21" s="85">
        <f>'Pax Revenue'!U192</f>
        <v>0</v>
      </c>
      <c r="V21" s="85">
        <f>'Pax Revenue'!V192</f>
        <v>0</v>
      </c>
      <c r="W21" s="85">
        <f>'Pax Revenue'!W192</f>
        <v>0</v>
      </c>
      <c r="X21" s="85">
        <f>'Pax Revenue'!X192</f>
        <v>0</v>
      </c>
      <c r="Y21" s="85">
        <f>'Pax Revenue'!Y192</f>
        <v>0</v>
      </c>
      <c r="Z21" s="274">
        <f>'Pax Revenue'!Z192</f>
        <v>0</v>
      </c>
      <c r="AB21" s="275">
        <f>'Pax Revenue'!AB192</f>
        <v>0</v>
      </c>
      <c r="AD21" s="275">
        <f>'Pax Revenue'!AD192</f>
        <v>0</v>
      </c>
      <c r="AF21" s="275">
        <f>'Pax Revenue'!AF192</f>
        <v>0</v>
      </c>
    </row>
    <row r="22" spans="2:32" outlineLevel="1">
      <c r="B22" s="124" t="str">
        <f>'Line Items'!D$602</f>
        <v>Passenger Fares Revenue</v>
      </c>
      <c r="C22" s="124" t="str">
        <f>'Line Items'!D619</f>
        <v>Passenger Fares Revenue: SG08  Suburban - Windsor inners</v>
      </c>
      <c r="D22" s="83" t="str">
        <f>'Line Items'!D21</f>
        <v>SG08  Suburban - Windsor inners</v>
      </c>
      <c r="E22" s="84"/>
      <c r="F22" s="150" t="str">
        <f>'Pax Revenue'!F193</f>
        <v>£000</v>
      </c>
      <c r="G22" s="85">
        <f>'Pax Revenue'!G193</f>
        <v>0</v>
      </c>
      <c r="H22" s="85">
        <f>'Pax Revenue'!H193</f>
        <v>0</v>
      </c>
      <c r="I22" s="85">
        <f>'Pax Revenue'!I193</f>
        <v>0</v>
      </c>
      <c r="J22" s="85">
        <f>'Pax Revenue'!J193</f>
        <v>0</v>
      </c>
      <c r="K22" s="85">
        <f>'Pax Revenue'!K193</f>
        <v>0</v>
      </c>
      <c r="L22" s="85">
        <f>'Pax Revenue'!L193</f>
        <v>0</v>
      </c>
      <c r="M22" s="85">
        <f>'Pax Revenue'!M193</f>
        <v>0</v>
      </c>
      <c r="N22" s="85">
        <f>'Pax Revenue'!N193</f>
        <v>0</v>
      </c>
      <c r="O22" s="85">
        <f>'Pax Revenue'!O193</f>
        <v>0</v>
      </c>
      <c r="P22" s="85">
        <f>'Pax Revenue'!P193</f>
        <v>0</v>
      </c>
      <c r="Q22" s="85">
        <f>'Pax Revenue'!Q193</f>
        <v>0</v>
      </c>
      <c r="R22" s="85">
        <f>'Pax Revenue'!R193</f>
        <v>0</v>
      </c>
      <c r="S22" s="85">
        <f>'Pax Revenue'!S193</f>
        <v>0</v>
      </c>
      <c r="T22" s="85">
        <f>'Pax Revenue'!T193</f>
        <v>0</v>
      </c>
      <c r="U22" s="85">
        <f>'Pax Revenue'!U193</f>
        <v>0</v>
      </c>
      <c r="V22" s="85">
        <f>'Pax Revenue'!V193</f>
        <v>0</v>
      </c>
      <c r="W22" s="85">
        <f>'Pax Revenue'!W193</f>
        <v>0</v>
      </c>
      <c r="X22" s="85">
        <f>'Pax Revenue'!X193</f>
        <v>0</v>
      </c>
      <c r="Y22" s="85">
        <f>'Pax Revenue'!Y193</f>
        <v>0</v>
      </c>
      <c r="Z22" s="274">
        <f>'Pax Revenue'!Z193</f>
        <v>0</v>
      </c>
      <c r="AB22" s="275">
        <f>'Pax Revenue'!AB193</f>
        <v>0</v>
      </c>
      <c r="AD22" s="275">
        <f>'Pax Revenue'!AD193</f>
        <v>0</v>
      </c>
      <c r="AF22" s="275">
        <f>'Pax Revenue'!AF193</f>
        <v>0</v>
      </c>
    </row>
    <row r="23" spans="2:32" outlineLevel="1">
      <c r="B23" s="124" t="str">
        <f>'Line Items'!D$602</f>
        <v>Passenger Fares Revenue</v>
      </c>
      <c r="C23" s="124" t="str">
        <f>'Line Items'!D620</f>
        <v>Passenger Fares Revenue: SG09  Suburban - Windsor Outers</v>
      </c>
      <c r="D23" s="83" t="str">
        <f>'Line Items'!D22</f>
        <v>SG09  Suburban - Windsor Outers</v>
      </c>
      <c r="E23" s="84"/>
      <c r="F23" s="150" t="str">
        <f>'Pax Revenue'!F194</f>
        <v>£000</v>
      </c>
      <c r="G23" s="85">
        <f>'Pax Revenue'!G194</f>
        <v>0</v>
      </c>
      <c r="H23" s="85">
        <f>'Pax Revenue'!H194</f>
        <v>0</v>
      </c>
      <c r="I23" s="85">
        <f>'Pax Revenue'!I194</f>
        <v>0</v>
      </c>
      <c r="J23" s="85">
        <f>'Pax Revenue'!J194</f>
        <v>0</v>
      </c>
      <c r="K23" s="85">
        <f>'Pax Revenue'!K194</f>
        <v>0</v>
      </c>
      <c r="L23" s="85">
        <f>'Pax Revenue'!L194</f>
        <v>0</v>
      </c>
      <c r="M23" s="85">
        <f>'Pax Revenue'!M194</f>
        <v>0</v>
      </c>
      <c r="N23" s="85">
        <f>'Pax Revenue'!N194</f>
        <v>0</v>
      </c>
      <c r="O23" s="85">
        <f>'Pax Revenue'!O194</f>
        <v>0</v>
      </c>
      <c r="P23" s="85">
        <f>'Pax Revenue'!P194</f>
        <v>0</v>
      </c>
      <c r="Q23" s="85">
        <f>'Pax Revenue'!Q194</f>
        <v>0</v>
      </c>
      <c r="R23" s="85">
        <f>'Pax Revenue'!R194</f>
        <v>0</v>
      </c>
      <c r="S23" s="85">
        <f>'Pax Revenue'!S194</f>
        <v>0</v>
      </c>
      <c r="T23" s="85">
        <f>'Pax Revenue'!T194</f>
        <v>0</v>
      </c>
      <c r="U23" s="85">
        <f>'Pax Revenue'!U194</f>
        <v>0</v>
      </c>
      <c r="V23" s="85">
        <f>'Pax Revenue'!V194</f>
        <v>0</v>
      </c>
      <c r="W23" s="85">
        <f>'Pax Revenue'!W194</f>
        <v>0</v>
      </c>
      <c r="X23" s="85">
        <f>'Pax Revenue'!X194</f>
        <v>0</v>
      </c>
      <c r="Y23" s="85">
        <f>'Pax Revenue'!Y194</f>
        <v>0</v>
      </c>
      <c r="Z23" s="274">
        <f>'Pax Revenue'!Z194</f>
        <v>0</v>
      </c>
      <c r="AB23" s="275">
        <f>'Pax Revenue'!AB194</f>
        <v>0</v>
      </c>
      <c r="AD23" s="275">
        <f>'Pax Revenue'!AD194</f>
        <v>0</v>
      </c>
      <c r="AF23" s="275">
        <f>'Pax Revenue'!AF194</f>
        <v>0</v>
      </c>
    </row>
    <row r="24" spans="2:32" outlineLevel="1">
      <c r="B24" s="124" t="str">
        <f>'Line Items'!D$602</f>
        <v>Passenger Fares Revenue</v>
      </c>
      <c r="C24" s="124" t="str">
        <f>'Line Items'!D621</f>
        <v>Passenger Fares Revenue: SG10  Suburban - GLD/WOK</v>
      </c>
      <c r="D24" s="83" t="str">
        <f>'Line Items'!D23</f>
        <v>SG10  Suburban - GLD/WOK</v>
      </c>
      <c r="E24" s="84"/>
      <c r="F24" s="150" t="str">
        <f>'Pax Revenue'!F195</f>
        <v>£000</v>
      </c>
      <c r="G24" s="85">
        <f>'Pax Revenue'!G195</f>
        <v>0</v>
      </c>
      <c r="H24" s="85">
        <f>'Pax Revenue'!H195</f>
        <v>0</v>
      </c>
      <c r="I24" s="85">
        <f>'Pax Revenue'!I195</f>
        <v>0</v>
      </c>
      <c r="J24" s="85">
        <f>'Pax Revenue'!J195</f>
        <v>0</v>
      </c>
      <c r="K24" s="85">
        <f>'Pax Revenue'!K195</f>
        <v>0</v>
      </c>
      <c r="L24" s="85">
        <f>'Pax Revenue'!L195</f>
        <v>0</v>
      </c>
      <c r="M24" s="85">
        <f>'Pax Revenue'!M195</f>
        <v>0</v>
      </c>
      <c r="N24" s="85">
        <f>'Pax Revenue'!N195</f>
        <v>0</v>
      </c>
      <c r="O24" s="85">
        <f>'Pax Revenue'!O195</f>
        <v>0</v>
      </c>
      <c r="P24" s="85">
        <f>'Pax Revenue'!P195</f>
        <v>0</v>
      </c>
      <c r="Q24" s="85">
        <f>'Pax Revenue'!Q195</f>
        <v>0</v>
      </c>
      <c r="R24" s="85">
        <f>'Pax Revenue'!R195</f>
        <v>0</v>
      </c>
      <c r="S24" s="85">
        <f>'Pax Revenue'!S195</f>
        <v>0</v>
      </c>
      <c r="T24" s="85">
        <f>'Pax Revenue'!T195</f>
        <v>0</v>
      </c>
      <c r="U24" s="85">
        <f>'Pax Revenue'!U195</f>
        <v>0</v>
      </c>
      <c r="V24" s="85">
        <f>'Pax Revenue'!V195</f>
        <v>0</v>
      </c>
      <c r="W24" s="85">
        <f>'Pax Revenue'!W195</f>
        <v>0</v>
      </c>
      <c r="X24" s="85">
        <f>'Pax Revenue'!X195</f>
        <v>0</v>
      </c>
      <c r="Y24" s="85">
        <f>'Pax Revenue'!Y195</f>
        <v>0</v>
      </c>
      <c r="Z24" s="274">
        <f>'Pax Revenue'!Z195</f>
        <v>0</v>
      </c>
      <c r="AB24" s="275">
        <f>'Pax Revenue'!AB195</f>
        <v>0</v>
      </c>
      <c r="AD24" s="275">
        <f>'Pax Revenue'!AD195</f>
        <v>0</v>
      </c>
      <c r="AF24" s="275">
        <f>'Pax Revenue'!AF195</f>
        <v>0</v>
      </c>
    </row>
    <row r="25" spans="2:32" outlineLevel="1">
      <c r="B25" s="124" t="str">
        <f>'Line Items'!D$602</f>
        <v>Passenger Fares Revenue</v>
      </c>
      <c r="C25" s="124" t="str">
        <f>'Line Items'!D622</f>
        <v>Passenger Fares Revenue: SG11  Heathrow Bus</v>
      </c>
      <c r="D25" s="83" t="str">
        <f>'Line Items'!D24</f>
        <v>SG11  Heathrow Bus</v>
      </c>
      <c r="E25" s="84"/>
      <c r="F25" s="150" t="str">
        <f>'Pax Revenue'!F196</f>
        <v>£000</v>
      </c>
      <c r="G25" s="85">
        <f>'Pax Revenue'!G196</f>
        <v>0</v>
      </c>
      <c r="H25" s="85">
        <f>'Pax Revenue'!H196</f>
        <v>0</v>
      </c>
      <c r="I25" s="85">
        <f>'Pax Revenue'!I196</f>
        <v>0</v>
      </c>
      <c r="J25" s="85">
        <f>'Pax Revenue'!J196</f>
        <v>0</v>
      </c>
      <c r="K25" s="85">
        <f>'Pax Revenue'!K196</f>
        <v>0</v>
      </c>
      <c r="L25" s="85">
        <f>'Pax Revenue'!L196</f>
        <v>0</v>
      </c>
      <c r="M25" s="85">
        <f>'Pax Revenue'!M196</f>
        <v>0</v>
      </c>
      <c r="N25" s="85">
        <f>'Pax Revenue'!N196</f>
        <v>0</v>
      </c>
      <c r="O25" s="85">
        <f>'Pax Revenue'!O196</f>
        <v>0</v>
      </c>
      <c r="P25" s="85">
        <f>'Pax Revenue'!P196</f>
        <v>0</v>
      </c>
      <c r="Q25" s="85">
        <f>'Pax Revenue'!Q196</f>
        <v>0</v>
      </c>
      <c r="R25" s="85">
        <f>'Pax Revenue'!R196</f>
        <v>0</v>
      </c>
      <c r="S25" s="85">
        <f>'Pax Revenue'!S196</f>
        <v>0</v>
      </c>
      <c r="T25" s="85">
        <f>'Pax Revenue'!T196</f>
        <v>0</v>
      </c>
      <c r="U25" s="85">
        <f>'Pax Revenue'!U196</f>
        <v>0</v>
      </c>
      <c r="V25" s="85">
        <f>'Pax Revenue'!V196</f>
        <v>0</v>
      </c>
      <c r="W25" s="85">
        <f>'Pax Revenue'!W196</f>
        <v>0</v>
      </c>
      <c r="X25" s="85">
        <f>'Pax Revenue'!X196</f>
        <v>0</v>
      </c>
      <c r="Y25" s="85">
        <f>'Pax Revenue'!Y196</f>
        <v>0</v>
      </c>
      <c r="Z25" s="274">
        <f>'Pax Revenue'!Z196</f>
        <v>0</v>
      </c>
      <c r="AB25" s="275">
        <f>'Pax Revenue'!AB196</f>
        <v>0</v>
      </c>
      <c r="AD25" s="275">
        <f>'Pax Revenue'!AD196</f>
        <v>0</v>
      </c>
      <c r="AF25" s="275">
        <f>'Pax Revenue'!AF196</f>
        <v>0</v>
      </c>
    </row>
    <row r="26" spans="2:32" outlineLevel="1">
      <c r="B26" s="124" t="str">
        <f>'Line Items'!D$602</f>
        <v>Passenger Fares Revenue</v>
      </c>
      <c r="C26" s="124" t="str">
        <f>'Line Items'!D623</f>
        <v>Passenger Fares Revenue: [Passenger Revenue Service Groups 12]</v>
      </c>
      <c r="D26" s="83" t="str">
        <f>'Line Items'!D25</f>
        <v>[Passenger Revenue Service Groups 12]</v>
      </c>
      <c r="E26" s="84"/>
      <c r="F26" s="150" t="str">
        <f>'Pax Revenue'!F197</f>
        <v>£000</v>
      </c>
      <c r="G26" s="85">
        <f>'Pax Revenue'!G197</f>
        <v>0</v>
      </c>
      <c r="H26" s="85">
        <f>'Pax Revenue'!H197</f>
        <v>0</v>
      </c>
      <c r="I26" s="85">
        <f>'Pax Revenue'!I197</f>
        <v>0</v>
      </c>
      <c r="J26" s="85">
        <f>'Pax Revenue'!J197</f>
        <v>0</v>
      </c>
      <c r="K26" s="85">
        <f>'Pax Revenue'!K197</f>
        <v>0</v>
      </c>
      <c r="L26" s="85">
        <f>'Pax Revenue'!L197</f>
        <v>0</v>
      </c>
      <c r="M26" s="85">
        <f>'Pax Revenue'!M197</f>
        <v>0</v>
      </c>
      <c r="N26" s="85">
        <f>'Pax Revenue'!N197</f>
        <v>0</v>
      </c>
      <c r="O26" s="85">
        <f>'Pax Revenue'!O197</f>
        <v>0</v>
      </c>
      <c r="P26" s="85">
        <f>'Pax Revenue'!P197</f>
        <v>0</v>
      </c>
      <c r="Q26" s="85">
        <f>'Pax Revenue'!Q197</f>
        <v>0</v>
      </c>
      <c r="R26" s="85">
        <f>'Pax Revenue'!R197</f>
        <v>0</v>
      </c>
      <c r="S26" s="85">
        <f>'Pax Revenue'!S197</f>
        <v>0</v>
      </c>
      <c r="T26" s="85">
        <f>'Pax Revenue'!T197</f>
        <v>0</v>
      </c>
      <c r="U26" s="85">
        <f>'Pax Revenue'!U197</f>
        <v>0</v>
      </c>
      <c r="V26" s="85">
        <f>'Pax Revenue'!V197</f>
        <v>0</v>
      </c>
      <c r="W26" s="85">
        <f>'Pax Revenue'!W197</f>
        <v>0</v>
      </c>
      <c r="X26" s="85">
        <f>'Pax Revenue'!X197</f>
        <v>0</v>
      </c>
      <c r="Y26" s="85">
        <f>'Pax Revenue'!Y197</f>
        <v>0</v>
      </c>
      <c r="Z26" s="274">
        <f>'Pax Revenue'!Z197</f>
        <v>0</v>
      </c>
      <c r="AB26" s="275">
        <f>'Pax Revenue'!AB197</f>
        <v>0</v>
      </c>
      <c r="AD26" s="275">
        <f>'Pax Revenue'!AD197</f>
        <v>0</v>
      </c>
      <c r="AF26" s="275">
        <f>'Pax Revenue'!AF197</f>
        <v>0</v>
      </c>
    </row>
    <row r="27" spans="2:32" outlineLevel="1">
      <c r="B27" s="124" t="str">
        <f>'Line Items'!D$602</f>
        <v>Passenger Fares Revenue</v>
      </c>
      <c r="C27" s="124" t="str">
        <f>'Line Items'!D624</f>
        <v>Passenger Fares Revenue: [Passenger Revenue Service Groups 13]</v>
      </c>
      <c r="D27" s="83" t="str">
        <f>'Line Items'!D26</f>
        <v>[Passenger Revenue Service Groups 13]</v>
      </c>
      <c r="E27" s="84"/>
      <c r="F27" s="150" t="str">
        <f>'Pax Revenue'!F198</f>
        <v>£000</v>
      </c>
      <c r="G27" s="85">
        <f>'Pax Revenue'!G198</f>
        <v>0</v>
      </c>
      <c r="H27" s="85">
        <f>'Pax Revenue'!H198</f>
        <v>0</v>
      </c>
      <c r="I27" s="85">
        <f>'Pax Revenue'!I198</f>
        <v>0</v>
      </c>
      <c r="J27" s="85">
        <f>'Pax Revenue'!J198</f>
        <v>0</v>
      </c>
      <c r="K27" s="85">
        <f>'Pax Revenue'!K198</f>
        <v>0</v>
      </c>
      <c r="L27" s="85">
        <f>'Pax Revenue'!L198</f>
        <v>0</v>
      </c>
      <c r="M27" s="85">
        <f>'Pax Revenue'!M198</f>
        <v>0</v>
      </c>
      <c r="N27" s="85">
        <f>'Pax Revenue'!N198</f>
        <v>0</v>
      </c>
      <c r="O27" s="85">
        <f>'Pax Revenue'!O198</f>
        <v>0</v>
      </c>
      <c r="P27" s="85">
        <f>'Pax Revenue'!P198</f>
        <v>0</v>
      </c>
      <c r="Q27" s="85">
        <f>'Pax Revenue'!Q198</f>
        <v>0</v>
      </c>
      <c r="R27" s="85">
        <f>'Pax Revenue'!R198</f>
        <v>0</v>
      </c>
      <c r="S27" s="85">
        <f>'Pax Revenue'!S198</f>
        <v>0</v>
      </c>
      <c r="T27" s="85">
        <f>'Pax Revenue'!T198</f>
        <v>0</v>
      </c>
      <c r="U27" s="85">
        <f>'Pax Revenue'!U198</f>
        <v>0</v>
      </c>
      <c r="V27" s="85">
        <f>'Pax Revenue'!V198</f>
        <v>0</v>
      </c>
      <c r="W27" s="85">
        <f>'Pax Revenue'!W198</f>
        <v>0</v>
      </c>
      <c r="X27" s="85">
        <f>'Pax Revenue'!X198</f>
        <v>0</v>
      </c>
      <c r="Y27" s="85">
        <f>'Pax Revenue'!Y198</f>
        <v>0</v>
      </c>
      <c r="Z27" s="274">
        <f>'Pax Revenue'!Z198</f>
        <v>0</v>
      </c>
      <c r="AB27" s="275">
        <f>'Pax Revenue'!AB198</f>
        <v>0</v>
      </c>
      <c r="AD27" s="275">
        <f>'Pax Revenue'!AD198</f>
        <v>0</v>
      </c>
      <c r="AF27" s="275">
        <f>'Pax Revenue'!AF198</f>
        <v>0</v>
      </c>
    </row>
    <row r="28" spans="2:32" outlineLevel="1">
      <c r="B28" s="124" t="str">
        <f>'Line Items'!D$602</f>
        <v>Passenger Fares Revenue</v>
      </c>
      <c r="C28" s="124" t="str">
        <f>'Line Items'!D625</f>
        <v>Passenger Fares Revenue: [Passenger Revenue Service Groups 14]</v>
      </c>
      <c r="D28" s="83" t="str">
        <f>'Line Items'!D27</f>
        <v>[Passenger Revenue Service Groups 14]</v>
      </c>
      <c r="E28" s="84"/>
      <c r="F28" s="150" t="str">
        <f>'Pax Revenue'!F199</f>
        <v>£000</v>
      </c>
      <c r="G28" s="85">
        <f>'Pax Revenue'!G199</f>
        <v>0</v>
      </c>
      <c r="H28" s="85">
        <f>'Pax Revenue'!H199</f>
        <v>0</v>
      </c>
      <c r="I28" s="85">
        <f>'Pax Revenue'!I199</f>
        <v>0</v>
      </c>
      <c r="J28" s="85">
        <f>'Pax Revenue'!J199</f>
        <v>0</v>
      </c>
      <c r="K28" s="85">
        <f>'Pax Revenue'!K199</f>
        <v>0</v>
      </c>
      <c r="L28" s="85">
        <f>'Pax Revenue'!L199</f>
        <v>0</v>
      </c>
      <c r="M28" s="85">
        <f>'Pax Revenue'!M199</f>
        <v>0</v>
      </c>
      <c r="N28" s="85">
        <f>'Pax Revenue'!N199</f>
        <v>0</v>
      </c>
      <c r="O28" s="85">
        <f>'Pax Revenue'!O199</f>
        <v>0</v>
      </c>
      <c r="P28" s="85">
        <f>'Pax Revenue'!P199</f>
        <v>0</v>
      </c>
      <c r="Q28" s="85">
        <f>'Pax Revenue'!Q199</f>
        <v>0</v>
      </c>
      <c r="R28" s="85">
        <f>'Pax Revenue'!R199</f>
        <v>0</v>
      </c>
      <c r="S28" s="85">
        <f>'Pax Revenue'!S199</f>
        <v>0</v>
      </c>
      <c r="T28" s="85">
        <f>'Pax Revenue'!T199</f>
        <v>0</v>
      </c>
      <c r="U28" s="85">
        <f>'Pax Revenue'!U199</f>
        <v>0</v>
      </c>
      <c r="V28" s="85">
        <f>'Pax Revenue'!V199</f>
        <v>0</v>
      </c>
      <c r="W28" s="85">
        <f>'Pax Revenue'!W199</f>
        <v>0</v>
      </c>
      <c r="X28" s="85">
        <f>'Pax Revenue'!X199</f>
        <v>0</v>
      </c>
      <c r="Y28" s="85">
        <f>'Pax Revenue'!Y199</f>
        <v>0</v>
      </c>
      <c r="Z28" s="274">
        <f>'Pax Revenue'!Z199</f>
        <v>0</v>
      </c>
      <c r="AB28" s="275">
        <f>'Pax Revenue'!AB199</f>
        <v>0</v>
      </c>
      <c r="AD28" s="275">
        <f>'Pax Revenue'!AD199</f>
        <v>0</v>
      </c>
      <c r="AF28" s="275">
        <f>'Pax Revenue'!AF199</f>
        <v>0</v>
      </c>
    </row>
    <row r="29" spans="2:32" outlineLevel="1">
      <c r="B29" s="124" t="str">
        <f>'Line Items'!D$602</f>
        <v>Passenger Fares Revenue</v>
      </c>
      <c r="C29" s="124" t="str">
        <f>'Line Items'!D626</f>
        <v>Passenger Fares Revenue: [Passenger Revenue Service Groups 15]</v>
      </c>
      <c r="D29" s="83" t="str">
        <f>'Line Items'!D28</f>
        <v>[Passenger Revenue Service Groups 15]</v>
      </c>
      <c r="E29" s="84"/>
      <c r="F29" s="150" t="str">
        <f>'Pax Revenue'!F200</f>
        <v>£000</v>
      </c>
      <c r="G29" s="85">
        <f>'Pax Revenue'!G200</f>
        <v>0</v>
      </c>
      <c r="H29" s="85">
        <f>'Pax Revenue'!H200</f>
        <v>0</v>
      </c>
      <c r="I29" s="85">
        <f>'Pax Revenue'!I200</f>
        <v>0</v>
      </c>
      <c r="J29" s="85">
        <f>'Pax Revenue'!J200</f>
        <v>0</v>
      </c>
      <c r="K29" s="85">
        <f>'Pax Revenue'!K200</f>
        <v>0</v>
      </c>
      <c r="L29" s="85">
        <f>'Pax Revenue'!L200</f>
        <v>0</v>
      </c>
      <c r="M29" s="85">
        <f>'Pax Revenue'!M200</f>
        <v>0</v>
      </c>
      <c r="N29" s="85">
        <f>'Pax Revenue'!N200</f>
        <v>0</v>
      </c>
      <c r="O29" s="85">
        <f>'Pax Revenue'!O200</f>
        <v>0</v>
      </c>
      <c r="P29" s="85">
        <f>'Pax Revenue'!P200</f>
        <v>0</v>
      </c>
      <c r="Q29" s="85">
        <f>'Pax Revenue'!Q200</f>
        <v>0</v>
      </c>
      <c r="R29" s="85">
        <f>'Pax Revenue'!R200</f>
        <v>0</v>
      </c>
      <c r="S29" s="85">
        <f>'Pax Revenue'!S200</f>
        <v>0</v>
      </c>
      <c r="T29" s="85">
        <f>'Pax Revenue'!T200</f>
        <v>0</v>
      </c>
      <c r="U29" s="85">
        <f>'Pax Revenue'!U200</f>
        <v>0</v>
      </c>
      <c r="V29" s="85">
        <f>'Pax Revenue'!V200</f>
        <v>0</v>
      </c>
      <c r="W29" s="85">
        <f>'Pax Revenue'!W200</f>
        <v>0</v>
      </c>
      <c r="X29" s="85">
        <f>'Pax Revenue'!X200</f>
        <v>0</v>
      </c>
      <c r="Y29" s="85">
        <f>'Pax Revenue'!Y200</f>
        <v>0</v>
      </c>
      <c r="Z29" s="274">
        <f>'Pax Revenue'!Z200</f>
        <v>0</v>
      </c>
      <c r="AB29" s="275">
        <f>'Pax Revenue'!AB200</f>
        <v>0</v>
      </c>
      <c r="AD29" s="275">
        <f>'Pax Revenue'!AD200</f>
        <v>0</v>
      </c>
      <c r="AF29" s="275">
        <f>'Pax Revenue'!AF200</f>
        <v>0</v>
      </c>
    </row>
    <row r="30" spans="2:32" outlineLevel="1">
      <c r="B30" s="124" t="str">
        <f>'Line Items'!D$602</f>
        <v>Passenger Fares Revenue</v>
      </c>
      <c r="C30" s="124" t="str">
        <f>'Line Items'!D627</f>
        <v>Passenger Fares Revenue: [Passenger Revenue Service Groups 16]</v>
      </c>
      <c r="D30" s="340" t="str">
        <f>'Line Items'!D29</f>
        <v>[Passenger Revenue Service Groups 16]</v>
      </c>
      <c r="E30" s="341"/>
      <c r="F30" s="342" t="str">
        <f>'Pax Revenue'!F201</f>
        <v>£000</v>
      </c>
      <c r="G30" s="88">
        <f>'Pax Revenue'!G201</f>
        <v>0</v>
      </c>
      <c r="H30" s="88">
        <f>'Pax Revenue'!H201</f>
        <v>0</v>
      </c>
      <c r="I30" s="88">
        <f>'Pax Revenue'!I201</f>
        <v>0</v>
      </c>
      <c r="J30" s="88">
        <f>'Pax Revenue'!J201</f>
        <v>0</v>
      </c>
      <c r="K30" s="88">
        <f>'Pax Revenue'!K201</f>
        <v>0</v>
      </c>
      <c r="L30" s="88">
        <f>'Pax Revenue'!L201</f>
        <v>0</v>
      </c>
      <c r="M30" s="88">
        <f>'Pax Revenue'!M201</f>
        <v>0</v>
      </c>
      <c r="N30" s="88">
        <f>'Pax Revenue'!N201</f>
        <v>0</v>
      </c>
      <c r="O30" s="88">
        <f>'Pax Revenue'!O201</f>
        <v>0</v>
      </c>
      <c r="P30" s="88">
        <f>'Pax Revenue'!P201</f>
        <v>0</v>
      </c>
      <c r="Q30" s="88">
        <f>'Pax Revenue'!Q201</f>
        <v>0</v>
      </c>
      <c r="R30" s="88">
        <f>'Pax Revenue'!R201</f>
        <v>0</v>
      </c>
      <c r="S30" s="88">
        <f>'Pax Revenue'!S201</f>
        <v>0</v>
      </c>
      <c r="T30" s="88">
        <f>'Pax Revenue'!T201</f>
        <v>0</v>
      </c>
      <c r="U30" s="88">
        <f>'Pax Revenue'!U201</f>
        <v>0</v>
      </c>
      <c r="V30" s="88">
        <f>'Pax Revenue'!V201</f>
        <v>0</v>
      </c>
      <c r="W30" s="88">
        <f>'Pax Revenue'!W201</f>
        <v>0</v>
      </c>
      <c r="X30" s="88">
        <f>'Pax Revenue'!X201</f>
        <v>0</v>
      </c>
      <c r="Y30" s="88">
        <f>'Pax Revenue'!Y201</f>
        <v>0</v>
      </c>
      <c r="Z30" s="343">
        <f>'Pax Revenue'!Z201</f>
        <v>0</v>
      </c>
      <c r="AB30" s="344">
        <f>'Pax Revenue'!AB201</f>
        <v>0</v>
      </c>
      <c r="AD30" s="344">
        <f>'Pax Revenue'!AD201</f>
        <v>0</v>
      </c>
      <c r="AF30" s="344">
        <f>'Pax Revenue'!AF201</f>
        <v>0</v>
      </c>
    </row>
    <row r="31" spans="2:32" outlineLevel="1">
      <c r="B31" s="124" t="str">
        <f>'Line Items'!D$602</f>
        <v>Passenger Fares Revenue</v>
      </c>
      <c r="C31" s="124" t="str">
        <f>'Line Items'!D628</f>
        <v>Passenger Fares Revenue: Other Fares Revenue</v>
      </c>
      <c r="D31" s="108" t="str">
        <f>'Pax Revenue'!D223</f>
        <v>Other Fares Revenue</v>
      </c>
      <c r="E31" s="110"/>
      <c r="F31" s="164" t="str">
        <f>'Pax Revenue'!F223</f>
        <v>£000</v>
      </c>
      <c r="G31" s="96">
        <f>'Pax Revenue'!G223</f>
        <v>0</v>
      </c>
      <c r="H31" s="96">
        <f>'Pax Revenue'!H223</f>
        <v>0</v>
      </c>
      <c r="I31" s="96">
        <f>'Pax Revenue'!I223</f>
        <v>0</v>
      </c>
      <c r="J31" s="96">
        <f>'Pax Revenue'!J223</f>
        <v>0</v>
      </c>
      <c r="K31" s="96">
        <f>'Pax Revenue'!K223</f>
        <v>0</v>
      </c>
      <c r="L31" s="96">
        <f>'Pax Revenue'!L223</f>
        <v>0</v>
      </c>
      <c r="M31" s="96">
        <f>'Pax Revenue'!M223</f>
        <v>0</v>
      </c>
      <c r="N31" s="96">
        <f>'Pax Revenue'!N223</f>
        <v>0</v>
      </c>
      <c r="O31" s="96">
        <f>'Pax Revenue'!O223</f>
        <v>0</v>
      </c>
      <c r="P31" s="96">
        <f>'Pax Revenue'!P223</f>
        <v>0</v>
      </c>
      <c r="Q31" s="96">
        <f>'Pax Revenue'!Q223</f>
        <v>0</v>
      </c>
      <c r="R31" s="96">
        <f>'Pax Revenue'!R223</f>
        <v>0</v>
      </c>
      <c r="S31" s="96">
        <f>'Pax Revenue'!S223</f>
        <v>0</v>
      </c>
      <c r="T31" s="96">
        <f>'Pax Revenue'!T223</f>
        <v>0</v>
      </c>
      <c r="U31" s="96">
        <f>'Pax Revenue'!U223</f>
        <v>0</v>
      </c>
      <c r="V31" s="96">
        <f>'Pax Revenue'!V223</f>
        <v>0</v>
      </c>
      <c r="W31" s="96">
        <f>'Pax Revenue'!W223</f>
        <v>0</v>
      </c>
      <c r="X31" s="96">
        <f>'Pax Revenue'!X223</f>
        <v>0</v>
      </c>
      <c r="Y31" s="96">
        <f>'Pax Revenue'!Y223</f>
        <v>0</v>
      </c>
      <c r="Z31" s="277">
        <f>'Pax Revenue'!Z223</f>
        <v>0</v>
      </c>
      <c r="AB31" s="278">
        <f>'Pax Revenue'!AB223</f>
        <v>0</v>
      </c>
      <c r="AD31" s="278">
        <f>'Pax Revenue'!AD223</f>
        <v>0</v>
      </c>
      <c r="AF31" s="278">
        <f>'Pax Revenue'!AF223</f>
        <v>0</v>
      </c>
    </row>
    <row r="32" spans="2:32" outlineLevel="1">
      <c r="B32" s="124" t="str">
        <f>'Line Items'!D$603</f>
        <v>Other Revenue</v>
      </c>
      <c r="C32" s="124" t="str">
        <f>'Line Items'!D$629</f>
        <v>Other Revenue: Other Revenue from Core Business</v>
      </c>
      <c r="D32" s="83" t="str">
        <f>'Other Revenue'!D17</f>
        <v>Car Park</v>
      </c>
      <c r="E32" s="84"/>
      <c r="F32" s="150" t="str">
        <f>'Other Revenue'!F17</f>
        <v>£000</v>
      </c>
      <c r="G32" s="85">
        <f>'Other Revenue'!G17</f>
        <v>0</v>
      </c>
      <c r="H32" s="85">
        <f>'Other Revenue'!H17</f>
        <v>0</v>
      </c>
      <c r="I32" s="85">
        <f>'Other Revenue'!I17</f>
        <v>0</v>
      </c>
      <c r="J32" s="85">
        <f>'Other Revenue'!J17</f>
        <v>0</v>
      </c>
      <c r="K32" s="85">
        <f>'Other Revenue'!K17</f>
        <v>0</v>
      </c>
      <c r="L32" s="85">
        <f>'Other Revenue'!L17</f>
        <v>0</v>
      </c>
      <c r="M32" s="85">
        <f>'Other Revenue'!M17</f>
        <v>0</v>
      </c>
      <c r="N32" s="85">
        <f>'Other Revenue'!N17</f>
        <v>0</v>
      </c>
      <c r="O32" s="85">
        <f>'Other Revenue'!O17</f>
        <v>0</v>
      </c>
      <c r="P32" s="85">
        <f>'Other Revenue'!P17</f>
        <v>0</v>
      </c>
      <c r="Q32" s="85">
        <f>'Other Revenue'!Q17</f>
        <v>0</v>
      </c>
      <c r="R32" s="85">
        <f>'Other Revenue'!R17</f>
        <v>0</v>
      </c>
      <c r="S32" s="85">
        <f>'Other Revenue'!S17</f>
        <v>0</v>
      </c>
      <c r="T32" s="85">
        <f>'Other Revenue'!T17</f>
        <v>0</v>
      </c>
      <c r="U32" s="85">
        <f>'Other Revenue'!U17</f>
        <v>0</v>
      </c>
      <c r="V32" s="85">
        <f>'Other Revenue'!V17</f>
        <v>0</v>
      </c>
      <c r="W32" s="85">
        <f>'Other Revenue'!W17</f>
        <v>0</v>
      </c>
      <c r="X32" s="85">
        <f>'Other Revenue'!X17</f>
        <v>0</v>
      </c>
      <c r="Y32" s="85">
        <f>'Other Revenue'!Y17</f>
        <v>0</v>
      </c>
      <c r="Z32" s="274">
        <f>'Other Revenue'!Z17</f>
        <v>0</v>
      </c>
      <c r="AB32" s="275">
        <f>'Other Revenue'!AB17</f>
        <v>0</v>
      </c>
      <c r="AD32" s="275">
        <f>'Other Revenue'!AD17</f>
        <v>0</v>
      </c>
      <c r="AF32" s="275">
        <f>'Other Revenue'!AF17</f>
        <v>0</v>
      </c>
    </row>
    <row r="33" spans="2:32" outlineLevel="1">
      <c r="B33" s="124" t="str">
        <f>'Line Items'!D$603</f>
        <v>Other Revenue</v>
      </c>
      <c r="C33" s="124" t="str">
        <f>'Line Items'!D$629</f>
        <v>Other Revenue: Other Revenue from Core Business</v>
      </c>
      <c r="D33" s="83" t="str">
        <f>'Other Revenue'!D18</f>
        <v>Car Park - Non Lennon</v>
      </c>
      <c r="E33" s="84"/>
      <c r="F33" s="150" t="str">
        <f>'Other Revenue'!F18</f>
        <v>£000</v>
      </c>
      <c r="G33" s="85">
        <f>'Other Revenue'!G18</f>
        <v>0</v>
      </c>
      <c r="H33" s="85">
        <f>'Other Revenue'!H18</f>
        <v>0</v>
      </c>
      <c r="I33" s="85">
        <f>'Other Revenue'!I18</f>
        <v>0</v>
      </c>
      <c r="J33" s="85">
        <f>'Other Revenue'!J18</f>
        <v>0</v>
      </c>
      <c r="K33" s="85">
        <f>'Other Revenue'!K18</f>
        <v>0</v>
      </c>
      <c r="L33" s="85">
        <f>'Other Revenue'!L18</f>
        <v>0</v>
      </c>
      <c r="M33" s="85">
        <f>'Other Revenue'!M18</f>
        <v>0</v>
      </c>
      <c r="N33" s="85">
        <f>'Other Revenue'!N18</f>
        <v>0</v>
      </c>
      <c r="O33" s="85">
        <f>'Other Revenue'!O18</f>
        <v>0</v>
      </c>
      <c r="P33" s="85">
        <f>'Other Revenue'!P18</f>
        <v>0</v>
      </c>
      <c r="Q33" s="85">
        <f>'Other Revenue'!Q18</f>
        <v>0</v>
      </c>
      <c r="R33" s="85">
        <f>'Other Revenue'!R18</f>
        <v>0</v>
      </c>
      <c r="S33" s="85">
        <f>'Other Revenue'!S18</f>
        <v>0</v>
      </c>
      <c r="T33" s="85">
        <f>'Other Revenue'!T18</f>
        <v>0</v>
      </c>
      <c r="U33" s="85">
        <f>'Other Revenue'!U18</f>
        <v>0</v>
      </c>
      <c r="V33" s="85">
        <f>'Other Revenue'!V18</f>
        <v>0</v>
      </c>
      <c r="W33" s="85">
        <f>'Other Revenue'!W18</f>
        <v>0</v>
      </c>
      <c r="X33" s="85">
        <f>'Other Revenue'!X18</f>
        <v>0</v>
      </c>
      <c r="Y33" s="85">
        <f>'Other Revenue'!Y18</f>
        <v>0</v>
      </c>
      <c r="Z33" s="274">
        <f>'Other Revenue'!Z18</f>
        <v>0</v>
      </c>
      <c r="AB33" s="275">
        <f>'Other Revenue'!AB18</f>
        <v>0</v>
      </c>
      <c r="AD33" s="275">
        <f>'Other Revenue'!AD18</f>
        <v>0</v>
      </c>
      <c r="AF33" s="275">
        <f>'Other Revenue'!AF18</f>
        <v>0</v>
      </c>
    </row>
    <row r="34" spans="2:32" outlineLevel="1">
      <c r="B34" s="124" t="str">
        <f>'Line Items'!D$603</f>
        <v>Other Revenue</v>
      </c>
      <c r="C34" s="124" t="str">
        <f>'Line Items'!D$629</f>
        <v>Other Revenue: Other Revenue from Core Business</v>
      </c>
      <c r="D34" s="83" t="str">
        <f>'Other Revenue'!D19</f>
        <v>Commission Receivable LENNON</v>
      </c>
      <c r="E34" s="84"/>
      <c r="F34" s="150" t="str">
        <f>'Other Revenue'!F19</f>
        <v>£000</v>
      </c>
      <c r="G34" s="85">
        <f>'Other Revenue'!G19</f>
        <v>0</v>
      </c>
      <c r="H34" s="85">
        <f>'Other Revenue'!H19</f>
        <v>0</v>
      </c>
      <c r="I34" s="85">
        <f>'Other Revenue'!I19</f>
        <v>0</v>
      </c>
      <c r="J34" s="85">
        <f>'Other Revenue'!J19</f>
        <v>0</v>
      </c>
      <c r="K34" s="85">
        <f>'Other Revenue'!K19</f>
        <v>0</v>
      </c>
      <c r="L34" s="85">
        <f>'Other Revenue'!L19</f>
        <v>0</v>
      </c>
      <c r="M34" s="85">
        <f>'Other Revenue'!M19</f>
        <v>0</v>
      </c>
      <c r="N34" s="85">
        <f>'Other Revenue'!N19</f>
        <v>0</v>
      </c>
      <c r="O34" s="85">
        <f>'Other Revenue'!O19</f>
        <v>0</v>
      </c>
      <c r="P34" s="85">
        <f>'Other Revenue'!P19</f>
        <v>0</v>
      </c>
      <c r="Q34" s="85">
        <f>'Other Revenue'!Q19</f>
        <v>0</v>
      </c>
      <c r="R34" s="85">
        <f>'Other Revenue'!R19</f>
        <v>0</v>
      </c>
      <c r="S34" s="85">
        <f>'Other Revenue'!S19</f>
        <v>0</v>
      </c>
      <c r="T34" s="85">
        <f>'Other Revenue'!T19</f>
        <v>0</v>
      </c>
      <c r="U34" s="85">
        <f>'Other Revenue'!U19</f>
        <v>0</v>
      </c>
      <c r="V34" s="85">
        <f>'Other Revenue'!V19</f>
        <v>0</v>
      </c>
      <c r="W34" s="85">
        <f>'Other Revenue'!W19</f>
        <v>0</v>
      </c>
      <c r="X34" s="85">
        <f>'Other Revenue'!X19</f>
        <v>0</v>
      </c>
      <c r="Y34" s="85">
        <f>'Other Revenue'!Y19</f>
        <v>0</v>
      </c>
      <c r="Z34" s="274">
        <f>'Other Revenue'!Z19</f>
        <v>0</v>
      </c>
      <c r="AB34" s="275">
        <f>'Other Revenue'!AB19</f>
        <v>0</v>
      </c>
      <c r="AD34" s="275">
        <f>'Other Revenue'!AD19</f>
        <v>0</v>
      </c>
      <c r="AF34" s="275">
        <f>'Other Revenue'!AF19</f>
        <v>0</v>
      </c>
    </row>
    <row r="35" spans="2:32" outlineLevel="1">
      <c r="B35" s="124" t="str">
        <f>'Line Items'!D$603</f>
        <v>Other Revenue</v>
      </c>
      <c r="C35" s="124" t="str">
        <f>'Line Items'!D$629</f>
        <v>Other Revenue: Other Revenue from Core Business</v>
      </c>
      <c r="D35" s="83" t="str">
        <f>'Other Revenue'!D20</f>
        <v xml:space="preserve">Other Commission </v>
      </c>
      <c r="E35" s="84"/>
      <c r="F35" s="150" t="str">
        <f>'Other Revenue'!F20</f>
        <v>£000</v>
      </c>
      <c r="G35" s="85">
        <f>'Other Revenue'!G20</f>
        <v>0</v>
      </c>
      <c r="H35" s="85">
        <f>'Other Revenue'!H20</f>
        <v>0</v>
      </c>
      <c r="I35" s="85">
        <f>'Other Revenue'!I20</f>
        <v>0</v>
      </c>
      <c r="J35" s="85">
        <f>'Other Revenue'!J20</f>
        <v>0</v>
      </c>
      <c r="K35" s="85">
        <f>'Other Revenue'!K20</f>
        <v>0</v>
      </c>
      <c r="L35" s="85">
        <f>'Other Revenue'!L20</f>
        <v>0</v>
      </c>
      <c r="M35" s="85">
        <f>'Other Revenue'!M20</f>
        <v>0</v>
      </c>
      <c r="N35" s="85">
        <f>'Other Revenue'!N20</f>
        <v>0</v>
      </c>
      <c r="O35" s="85">
        <f>'Other Revenue'!O20</f>
        <v>0</v>
      </c>
      <c r="P35" s="85">
        <f>'Other Revenue'!P20</f>
        <v>0</v>
      </c>
      <c r="Q35" s="85">
        <f>'Other Revenue'!Q20</f>
        <v>0</v>
      </c>
      <c r="R35" s="85">
        <f>'Other Revenue'!R20</f>
        <v>0</v>
      </c>
      <c r="S35" s="85">
        <f>'Other Revenue'!S20</f>
        <v>0</v>
      </c>
      <c r="T35" s="85">
        <f>'Other Revenue'!T20</f>
        <v>0</v>
      </c>
      <c r="U35" s="85">
        <f>'Other Revenue'!U20</f>
        <v>0</v>
      </c>
      <c r="V35" s="85">
        <f>'Other Revenue'!V20</f>
        <v>0</v>
      </c>
      <c r="W35" s="85">
        <f>'Other Revenue'!W20</f>
        <v>0</v>
      </c>
      <c r="X35" s="85">
        <f>'Other Revenue'!X20</f>
        <v>0</v>
      </c>
      <c r="Y35" s="85">
        <f>'Other Revenue'!Y20</f>
        <v>0</v>
      </c>
      <c r="Z35" s="274">
        <f>'Other Revenue'!Z20</f>
        <v>0</v>
      </c>
      <c r="AB35" s="275">
        <f>'Other Revenue'!AB20</f>
        <v>0</v>
      </c>
      <c r="AD35" s="275">
        <f>'Other Revenue'!AD20</f>
        <v>0</v>
      </c>
      <c r="AF35" s="275">
        <f>'Other Revenue'!AF20</f>
        <v>0</v>
      </c>
    </row>
    <row r="36" spans="2:32" outlineLevel="1">
      <c r="B36" s="124" t="str">
        <f>'Line Items'!D$603</f>
        <v>Other Revenue</v>
      </c>
      <c r="C36" s="124" t="str">
        <f>'Line Items'!D$629</f>
        <v>Other Revenue: Other Revenue from Core Business</v>
      </c>
      <c r="D36" s="83" t="str">
        <f>'Other Revenue'!D21</f>
        <v xml:space="preserve">Letting Income </v>
      </c>
      <c r="E36" s="84"/>
      <c r="F36" s="150" t="str">
        <f>'Other Revenue'!F21</f>
        <v>£000</v>
      </c>
      <c r="G36" s="85">
        <f>'Other Revenue'!G21</f>
        <v>0</v>
      </c>
      <c r="H36" s="85">
        <f>'Other Revenue'!H21</f>
        <v>0</v>
      </c>
      <c r="I36" s="85">
        <f>'Other Revenue'!I21</f>
        <v>0</v>
      </c>
      <c r="J36" s="85">
        <f>'Other Revenue'!J21</f>
        <v>0</v>
      </c>
      <c r="K36" s="85">
        <f>'Other Revenue'!K21</f>
        <v>0</v>
      </c>
      <c r="L36" s="85">
        <f>'Other Revenue'!L21</f>
        <v>0</v>
      </c>
      <c r="M36" s="85">
        <f>'Other Revenue'!M21</f>
        <v>0</v>
      </c>
      <c r="N36" s="85">
        <f>'Other Revenue'!N21</f>
        <v>0</v>
      </c>
      <c r="O36" s="85">
        <f>'Other Revenue'!O21</f>
        <v>0</v>
      </c>
      <c r="P36" s="85">
        <f>'Other Revenue'!P21</f>
        <v>0</v>
      </c>
      <c r="Q36" s="85">
        <f>'Other Revenue'!Q21</f>
        <v>0</v>
      </c>
      <c r="R36" s="85">
        <f>'Other Revenue'!R21</f>
        <v>0</v>
      </c>
      <c r="S36" s="85">
        <f>'Other Revenue'!S21</f>
        <v>0</v>
      </c>
      <c r="T36" s="85">
        <f>'Other Revenue'!T21</f>
        <v>0</v>
      </c>
      <c r="U36" s="85">
        <f>'Other Revenue'!U21</f>
        <v>0</v>
      </c>
      <c r="V36" s="85">
        <f>'Other Revenue'!V21</f>
        <v>0</v>
      </c>
      <c r="W36" s="85">
        <f>'Other Revenue'!W21</f>
        <v>0</v>
      </c>
      <c r="X36" s="85">
        <f>'Other Revenue'!X21</f>
        <v>0</v>
      </c>
      <c r="Y36" s="85">
        <f>'Other Revenue'!Y21</f>
        <v>0</v>
      </c>
      <c r="Z36" s="274">
        <f>'Other Revenue'!Z21</f>
        <v>0</v>
      </c>
      <c r="AB36" s="275">
        <f>'Other Revenue'!AB21</f>
        <v>0</v>
      </c>
      <c r="AD36" s="275">
        <f>'Other Revenue'!AD21</f>
        <v>0</v>
      </c>
      <c r="AF36" s="275">
        <f>'Other Revenue'!AF21</f>
        <v>0</v>
      </c>
    </row>
    <row r="37" spans="2:32" outlineLevel="1">
      <c r="B37" s="124" t="str">
        <f>'Line Items'!D$603</f>
        <v>Other Revenue</v>
      </c>
      <c r="C37" s="124" t="str">
        <f>'Line Items'!D$629</f>
        <v>Other Revenue: Other Revenue from Core Business</v>
      </c>
      <c r="D37" s="83" t="str">
        <f>'Other Revenue'!D22</f>
        <v xml:space="preserve">Advertising Income </v>
      </c>
      <c r="E37" s="84"/>
      <c r="F37" s="150" t="str">
        <f>'Other Revenue'!F22</f>
        <v>£000</v>
      </c>
      <c r="G37" s="85">
        <f>'Other Revenue'!G22</f>
        <v>0</v>
      </c>
      <c r="H37" s="85">
        <f>'Other Revenue'!H22</f>
        <v>0</v>
      </c>
      <c r="I37" s="85">
        <f>'Other Revenue'!I22</f>
        <v>0</v>
      </c>
      <c r="J37" s="85">
        <f>'Other Revenue'!J22</f>
        <v>0</v>
      </c>
      <c r="K37" s="85">
        <f>'Other Revenue'!K22</f>
        <v>0</v>
      </c>
      <c r="L37" s="85">
        <f>'Other Revenue'!L22</f>
        <v>0</v>
      </c>
      <c r="M37" s="85">
        <f>'Other Revenue'!M22</f>
        <v>0</v>
      </c>
      <c r="N37" s="85">
        <f>'Other Revenue'!N22</f>
        <v>0</v>
      </c>
      <c r="O37" s="85">
        <f>'Other Revenue'!O22</f>
        <v>0</v>
      </c>
      <c r="P37" s="85">
        <f>'Other Revenue'!P22</f>
        <v>0</v>
      </c>
      <c r="Q37" s="85">
        <f>'Other Revenue'!Q22</f>
        <v>0</v>
      </c>
      <c r="R37" s="85">
        <f>'Other Revenue'!R22</f>
        <v>0</v>
      </c>
      <c r="S37" s="85">
        <f>'Other Revenue'!S22</f>
        <v>0</v>
      </c>
      <c r="T37" s="85">
        <f>'Other Revenue'!T22</f>
        <v>0</v>
      </c>
      <c r="U37" s="85">
        <f>'Other Revenue'!U22</f>
        <v>0</v>
      </c>
      <c r="V37" s="85">
        <f>'Other Revenue'!V22</f>
        <v>0</v>
      </c>
      <c r="W37" s="85">
        <f>'Other Revenue'!W22</f>
        <v>0</v>
      </c>
      <c r="X37" s="85">
        <f>'Other Revenue'!X22</f>
        <v>0</v>
      </c>
      <c r="Y37" s="85">
        <f>'Other Revenue'!Y22</f>
        <v>0</v>
      </c>
      <c r="Z37" s="274">
        <f>'Other Revenue'!Z22</f>
        <v>0</v>
      </c>
      <c r="AB37" s="275">
        <f>'Other Revenue'!AB22</f>
        <v>0</v>
      </c>
      <c r="AD37" s="275">
        <f>'Other Revenue'!AD22</f>
        <v>0</v>
      </c>
      <c r="AF37" s="275">
        <f>'Other Revenue'!AF22</f>
        <v>0</v>
      </c>
    </row>
    <row r="38" spans="2:32" outlineLevel="1">
      <c r="B38" s="124" t="str">
        <f>'Line Items'!D$603</f>
        <v>Other Revenue</v>
      </c>
      <c r="C38" s="124" t="str">
        <f>'Line Items'!D$629</f>
        <v>Other Revenue: Other Revenue from Core Business</v>
      </c>
      <c r="D38" s="83" t="str">
        <f>'Other Revenue'!D23</f>
        <v xml:space="preserve">Other Income </v>
      </c>
      <c r="E38" s="84"/>
      <c r="F38" s="150" t="str">
        <f>'Other Revenue'!F23</f>
        <v>£000</v>
      </c>
      <c r="G38" s="85">
        <f>'Other Revenue'!G23</f>
        <v>0</v>
      </c>
      <c r="H38" s="85">
        <f>'Other Revenue'!H23</f>
        <v>0</v>
      </c>
      <c r="I38" s="85">
        <f>'Other Revenue'!I23</f>
        <v>0</v>
      </c>
      <c r="J38" s="85">
        <f>'Other Revenue'!J23</f>
        <v>0</v>
      </c>
      <c r="K38" s="85">
        <f>'Other Revenue'!K23</f>
        <v>0</v>
      </c>
      <c r="L38" s="85">
        <f>'Other Revenue'!L23</f>
        <v>0</v>
      </c>
      <c r="M38" s="85">
        <f>'Other Revenue'!M23</f>
        <v>0</v>
      </c>
      <c r="N38" s="85">
        <f>'Other Revenue'!N23</f>
        <v>0</v>
      </c>
      <c r="O38" s="85">
        <f>'Other Revenue'!O23</f>
        <v>0</v>
      </c>
      <c r="P38" s="85">
        <f>'Other Revenue'!P23</f>
        <v>0</v>
      </c>
      <c r="Q38" s="85">
        <f>'Other Revenue'!Q23</f>
        <v>0</v>
      </c>
      <c r="R38" s="85">
        <f>'Other Revenue'!R23</f>
        <v>0</v>
      </c>
      <c r="S38" s="85">
        <f>'Other Revenue'!S23</f>
        <v>0</v>
      </c>
      <c r="T38" s="85">
        <f>'Other Revenue'!T23</f>
        <v>0</v>
      </c>
      <c r="U38" s="85">
        <f>'Other Revenue'!U23</f>
        <v>0</v>
      </c>
      <c r="V38" s="85">
        <f>'Other Revenue'!V23</f>
        <v>0</v>
      </c>
      <c r="W38" s="85">
        <f>'Other Revenue'!W23</f>
        <v>0</v>
      </c>
      <c r="X38" s="85">
        <f>'Other Revenue'!X23</f>
        <v>0</v>
      </c>
      <c r="Y38" s="85">
        <f>'Other Revenue'!Y23</f>
        <v>0</v>
      </c>
      <c r="Z38" s="274">
        <f>'Other Revenue'!Z23</f>
        <v>0</v>
      </c>
      <c r="AB38" s="275">
        <f>'Other Revenue'!AB23</f>
        <v>0</v>
      </c>
      <c r="AD38" s="275">
        <f>'Other Revenue'!AD23</f>
        <v>0</v>
      </c>
      <c r="AF38" s="275">
        <f>'Other Revenue'!AF23</f>
        <v>0</v>
      </c>
    </row>
    <row r="39" spans="2:32" outlineLevel="1">
      <c r="B39" s="124" t="str">
        <f>'Line Items'!D$603</f>
        <v>Other Revenue</v>
      </c>
      <c r="C39" s="124" t="str">
        <f>'Line Items'!D$629</f>
        <v>Other Revenue: Other Revenue from Core Business</v>
      </c>
      <c r="D39" s="83" t="str">
        <f>'Other Revenue'!D24</f>
        <v>Passenger Compensation</v>
      </c>
      <c r="E39" s="84"/>
      <c r="F39" s="150" t="str">
        <f>'Other Revenue'!F24</f>
        <v>£000</v>
      </c>
      <c r="G39" s="85">
        <f>'Other Revenue'!G24</f>
        <v>0</v>
      </c>
      <c r="H39" s="85">
        <f>'Other Revenue'!H24</f>
        <v>0</v>
      </c>
      <c r="I39" s="85">
        <f>'Other Revenue'!I24</f>
        <v>0</v>
      </c>
      <c r="J39" s="85">
        <f>'Other Revenue'!J24</f>
        <v>0</v>
      </c>
      <c r="K39" s="85">
        <f>'Other Revenue'!K24</f>
        <v>0</v>
      </c>
      <c r="L39" s="85">
        <f>'Other Revenue'!L24</f>
        <v>0</v>
      </c>
      <c r="M39" s="85">
        <f>'Other Revenue'!M24</f>
        <v>0</v>
      </c>
      <c r="N39" s="85">
        <f>'Other Revenue'!N24</f>
        <v>0</v>
      </c>
      <c r="O39" s="85">
        <f>'Other Revenue'!O24</f>
        <v>0</v>
      </c>
      <c r="P39" s="85">
        <f>'Other Revenue'!P24</f>
        <v>0</v>
      </c>
      <c r="Q39" s="85">
        <f>'Other Revenue'!Q24</f>
        <v>0</v>
      </c>
      <c r="R39" s="85">
        <f>'Other Revenue'!R24</f>
        <v>0</v>
      </c>
      <c r="S39" s="85">
        <f>'Other Revenue'!S24</f>
        <v>0</v>
      </c>
      <c r="T39" s="85">
        <f>'Other Revenue'!T24</f>
        <v>0</v>
      </c>
      <c r="U39" s="85">
        <f>'Other Revenue'!U24</f>
        <v>0</v>
      </c>
      <c r="V39" s="85">
        <f>'Other Revenue'!V24</f>
        <v>0</v>
      </c>
      <c r="W39" s="85">
        <f>'Other Revenue'!W24</f>
        <v>0</v>
      </c>
      <c r="X39" s="85">
        <f>'Other Revenue'!X24</f>
        <v>0</v>
      </c>
      <c r="Y39" s="85">
        <f>'Other Revenue'!Y24</f>
        <v>0</v>
      </c>
      <c r="Z39" s="274">
        <f>'Other Revenue'!Z24</f>
        <v>0</v>
      </c>
      <c r="AB39" s="275">
        <f>'Other Revenue'!AB24</f>
        <v>0</v>
      </c>
      <c r="AD39" s="275">
        <f>'Other Revenue'!AD24</f>
        <v>0</v>
      </c>
      <c r="AF39" s="275">
        <f>'Other Revenue'!AF24</f>
        <v>0</v>
      </c>
    </row>
    <row r="40" spans="2:32" outlineLevel="1">
      <c r="B40" s="124" t="str">
        <f>'Line Items'!D$603</f>
        <v>Other Revenue</v>
      </c>
      <c r="C40" s="124" t="str">
        <f>'Line Items'!D$629</f>
        <v>Other Revenue: Other Revenue from Core Business</v>
      </c>
      <c r="D40" s="83" t="str">
        <f>'Other Revenue'!D25</f>
        <v>[Other Revenue from Core Business Line 9]</v>
      </c>
      <c r="E40" s="84"/>
      <c r="F40" s="150" t="str">
        <f>'Other Revenue'!F25</f>
        <v>£000</v>
      </c>
      <c r="G40" s="85">
        <f>'Other Revenue'!G25</f>
        <v>0</v>
      </c>
      <c r="H40" s="85">
        <f>'Other Revenue'!H25</f>
        <v>0</v>
      </c>
      <c r="I40" s="85">
        <f>'Other Revenue'!I25</f>
        <v>0</v>
      </c>
      <c r="J40" s="85">
        <f>'Other Revenue'!J25</f>
        <v>0</v>
      </c>
      <c r="K40" s="85">
        <f>'Other Revenue'!K25</f>
        <v>0</v>
      </c>
      <c r="L40" s="85">
        <f>'Other Revenue'!L25</f>
        <v>0</v>
      </c>
      <c r="M40" s="85">
        <f>'Other Revenue'!M25</f>
        <v>0</v>
      </c>
      <c r="N40" s="85">
        <f>'Other Revenue'!N25</f>
        <v>0</v>
      </c>
      <c r="O40" s="85">
        <f>'Other Revenue'!O25</f>
        <v>0</v>
      </c>
      <c r="P40" s="85">
        <f>'Other Revenue'!P25</f>
        <v>0</v>
      </c>
      <c r="Q40" s="85">
        <f>'Other Revenue'!Q25</f>
        <v>0</v>
      </c>
      <c r="R40" s="85">
        <f>'Other Revenue'!R25</f>
        <v>0</v>
      </c>
      <c r="S40" s="85">
        <f>'Other Revenue'!S25</f>
        <v>0</v>
      </c>
      <c r="T40" s="85">
        <f>'Other Revenue'!T25</f>
        <v>0</v>
      </c>
      <c r="U40" s="85">
        <f>'Other Revenue'!U25</f>
        <v>0</v>
      </c>
      <c r="V40" s="85">
        <f>'Other Revenue'!V25</f>
        <v>0</v>
      </c>
      <c r="W40" s="85">
        <f>'Other Revenue'!W25</f>
        <v>0</v>
      </c>
      <c r="X40" s="85">
        <f>'Other Revenue'!X25</f>
        <v>0</v>
      </c>
      <c r="Y40" s="85">
        <f>'Other Revenue'!Y25</f>
        <v>0</v>
      </c>
      <c r="Z40" s="274">
        <f>'Other Revenue'!Z25</f>
        <v>0</v>
      </c>
      <c r="AB40" s="275">
        <f>'Other Revenue'!AB25</f>
        <v>0</v>
      </c>
      <c r="AD40" s="275">
        <f>'Other Revenue'!AD25</f>
        <v>0</v>
      </c>
      <c r="AF40" s="275">
        <f>'Other Revenue'!AF25</f>
        <v>0</v>
      </c>
    </row>
    <row r="41" spans="2:32" outlineLevel="1">
      <c r="B41" s="124" t="str">
        <f>'Line Items'!D$603</f>
        <v>Other Revenue</v>
      </c>
      <c r="C41" s="124" t="str">
        <f>'Line Items'!D$629</f>
        <v>Other Revenue: Other Revenue from Core Business</v>
      </c>
      <c r="D41" s="83" t="str">
        <f>'Other Revenue'!D26</f>
        <v>[Other Revenue from Core Business Line 10]</v>
      </c>
      <c r="E41" s="84"/>
      <c r="F41" s="150" t="str">
        <f>'Other Revenue'!F26</f>
        <v>£000</v>
      </c>
      <c r="G41" s="85">
        <f>'Other Revenue'!G26</f>
        <v>0</v>
      </c>
      <c r="H41" s="85">
        <f>'Other Revenue'!H26</f>
        <v>0</v>
      </c>
      <c r="I41" s="85">
        <f>'Other Revenue'!I26</f>
        <v>0</v>
      </c>
      <c r="J41" s="85">
        <f>'Other Revenue'!J26</f>
        <v>0</v>
      </c>
      <c r="K41" s="85">
        <f>'Other Revenue'!K26</f>
        <v>0</v>
      </c>
      <c r="L41" s="85">
        <f>'Other Revenue'!L26</f>
        <v>0</v>
      </c>
      <c r="M41" s="85">
        <f>'Other Revenue'!M26</f>
        <v>0</v>
      </c>
      <c r="N41" s="85">
        <f>'Other Revenue'!N26</f>
        <v>0</v>
      </c>
      <c r="O41" s="85">
        <f>'Other Revenue'!O26</f>
        <v>0</v>
      </c>
      <c r="P41" s="85">
        <f>'Other Revenue'!P26</f>
        <v>0</v>
      </c>
      <c r="Q41" s="85">
        <f>'Other Revenue'!Q26</f>
        <v>0</v>
      </c>
      <c r="R41" s="85">
        <f>'Other Revenue'!R26</f>
        <v>0</v>
      </c>
      <c r="S41" s="85">
        <f>'Other Revenue'!S26</f>
        <v>0</v>
      </c>
      <c r="T41" s="85">
        <f>'Other Revenue'!T26</f>
        <v>0</v>
      </c>
      <c r="U41" s="85">
        <f>'Other Revenue'!U26</f>
        <v>0</v>
      </c>
      <c r="V41" s="85">
        <f>'Other Revenue'!V26</f>
        <v>0</v>
      </c>
      <c r="W41" s="85">
        <f>'Other Revenue'!W26</f>
        <v>0</v>
      </c>
      <c r="X41" s="85">
        <f>'Other Revenue'!X26</f>
        <v>0</v>
      </c>
      <c r="Y41" s="85">
        <f>'Other Revenue'!Y26</f>
        <v>0</v>
      </c>
      <c r="Z41" s="274">
        <f>'Other Revenue'!Z26</f>
        <v>0</v>
      </c>
      <c r="AB41" s="275">
        <f>'Other Revenue'!AB26</f>
        <v>0</v>
      </c>
      <c r="AD41" s="275">
        <f>'Other Revenue'!AD26</f>
        <v>0</v>
      </c>
      <c r="AF41" s="275">
        <f>'Other Revenue'!AF26</f>
        <v>0</v>
      </c>
    </row>
    <row r="42" spans="2:32" outlineLevel="1">
      <c r="B42" s="124" t="str">
        <f>'Line Items'!D$603</f>
        <v>Other Revenue</v>
      </c>
      <c r="C42" s="124" t="str">
        <f>'Line Items'!D$629</f>
        <v>Other Revenue: Other Revenue from Core Business</v>
      </c>
      <c r="D42" s="83" t="str">
        <f>'Other Revenue'!D27</f>
        <v>[Other Revenue from Core Business Line 11]</v>
      </c>
      <c r="E42" s="84"/>
      <c r="F42" s="150" t="str">
        <f>'Other Revenue'!F27</f>
        <v>£000</v>
      </c>
      <c r="G42" s="85">
        <f>'Other Revenue'!G27</f>
        <v>0</v>
      </c>
      <c r="H42" s="85">
        <f>'Other Revenue'!H27</f>
        <v>0</v>
      </c>
      <c r="I42" s="85">
        <f>'Other Revenue'!I27</f>
        <v>0</v>
      </c>
      <c r="J42" s="85">
        <f>'Other Revenue'!J27</f>
        <v>0</v>
      </c>
      <c r="K42" s="85">
        <f>'Other Revenue'!K27</f>
        <v>0</v>
      </c>
      <c r="L42" s="85">
        <f>'Other Revenue'!L27</f>
        <v>0</v>
      </c>
      <c r="M42" s="85">
        <f>'Other Revenue'!M27</f>
        <v>0</v>
      </c>
      <c r="N42" s="85">
        <f>'Other Revenue'!N27</f>
        <v>0</v>
      </c>
      <c r="O42" s="85">
        <f>'Other Revenue'!O27</f>
        <v>0</v>
      </c>
      <c r="P42" s="85">
        <f>'Other Revenue'!P27</f>
        <v>0</v>
      </c>
      <c r="Q42" s="85">
        <f>'Other Revenue'!Q27</f>
        <v>0</v>
      </c>
      <c r="R42" s="85">
        <f>'Other Revenue'!R27</f>
        <v>0</v>
      </c>
      <c r="S42" s="85">
        <f>'Other Revenue'!S27</f>
        <v>0</v>
      </c>
      <c r="T42" s="85">
        <f>'Other Revenue'!T27</f>
        <v>0</v>
      </c>
      <c r="U42" s="85">
        <f>'Other Revenue'!U27</f>
        <v>0</v>
      </c>
      <c r="V42" s="85">
        <f>'Other Revenue'!V27</f>
        <v>0</v>
      </c>
      <c r="W42" s="85">
        <f>'Other Revenue'!W27</f>
        <v>0</v>
      </c>
      <c r="X42" s="85">
        <f>'Other Revenue'!X27</f>
        <v>0</v>
      </c>
      <c r="Y42" s="85">
        <f>'Other Revenue'!Y27</f>
        <v>0</v>
      </c>
      <c r="Z42" s="274">
        <f>'Other Revenue'!Z27</f>
        <v>0</v>
      </c>
      <c r="AB42" s="275">
        <f>'Other Revenue'!AB27</f>
        <v>0</v>
      </c>
      <c r="AD42" s="275">
        <f>'Other Revenue'!AD27</f>
        <v>0</v>
      </c>
      <c r="AF42" s="275">
        <f>'Other Revenue'!AF27</f>
        <v>0</v>
      </c>
    </row>
    <row r="43" spans="2:32" outlineLevel="1">
      <c r="B43" s="124" t="str">
        <f>'Line Items'!D$603</f>
        <v>Other Revenue</v>
      </c>
      <c r="C43" s="124" t="str">
        <f>'Line Items'!D$629</f>
        <v>Other Revenue: Other Revenue from Core Business</v>
      </c>
      <c r="D43" s="83" t="str">
        <f>'Other Revenue'!D28</f>
        <v>[Other Revenue from Core Business Line 12]</v>
      </c>
      <c r="E43" s="84"/>
      <c r="F43" s="150" t="str">
        <f>'Other Revenue'!F28</f>
        <v>£000</v>
      </c>
      <c r="G43" s="85">
        <f>'Other Revenue'!G28</f>
        <v>0</v>
      </c>
      <c r="H43" s="85">
        <f>'Other Revenue'!H28</f>
        <v>0</v>
      </c>
      <c r="I43" s="85">
        <f>'Other Revenue'!I28</f>
        <v>0</v>
      </c>
      <c r="J43" s="85">
        <f>'Other Revenue'!J28</f>
        <v>0</v>
      </c>
      <c r="K43" s="85">
        <f>'Other Revenue'!K28</f>
        <v>0</v>
      </c>
      <c r="L43" s="85">
        <f>'Other Revenue'!L28</f>
        <v>0</v>
      </c>
      <c r="M43" s="85">
        <f>'Other Revenue'!M28</f>
        <v>0</v>
      </c>
      <c r="N43" s="85">
        <f>'Other Revenue'!N28</f>
        <v>0</v>
      </c>
      <c r="O43" s="85">
        <f>'Other Revenue'!O28</f>
        <v>0</v>
      </c>
      <c r="P43" s="85">
        <f>'Other Revenue'!P28</f>
        <v>0</v>
      </c>
      <c r="Q43" s="85">
        <f>'Other Revenue'!Q28</f>
        <v>0</v>
      </c>
      <c r="R43" s="85">
        <f>'Other Revenue'!R28</f>
        <v>0</v>
      </c>
      <c r="S43" s="85">
        <f>'Other Revenue'!S28</f>
        <v>0</v>
      </c>
      <c r="T43" s="85">
        <f>'Other Revenue'!T28</f>
        <v>0</v>
      </c>
      <c r="U43" s="85">
        <f>'Other Revenue'!U28</f>
        <v>0</v>
      </c>
      <c r="V43" s="85">
        <f>'Other Revenue'!V28</f>
        <v>0</v>
      </c>
      <c r="W43" s="85">
        <f>'Other Revenue'!W28</f>
        <v>0</v>
      </c>
      <c r="X43" s="85">
        <f>'Other Revenue'!X28</f>
        <v>0</v>
      </c>
      <c r="Y43" s="85">
        <f>'Other Revenue'!Y28</f>
        <v>0</v>
      </c>
      <c r="Z43" s="274">
        <f>'Other Revenue'!Z28</f>
        <v>0</v>
      </c>
      <c r="AB43" s="275">
        <f>'Other Revenue'!AB28</f>
        <v>0</v>
      </c>
      <c r="AD43" s="275">
        <f>'Other Revenue'!AD28</f>
        <v>0</v>
      </c>
      <c r="AF43" s="275">
        <f>'Other Revenue'!AF28</f>
        <v>0</v>
      </c>
    </row>
    <row r="44" spans="2:32" outlineLevel="1">
      <c r="B44" s="124" t="str">
        <f>'Line Items'!D$603</f>
        <v>Other Revenue</v>
      </c>
      <c r="C44" s="124" t="str">
        <f>'Line Items'!D$629</f>
        <v>Other Revenue: Other Revenue from Core Business</v>
      </c>
      <c r="D44" s="83" t="str">
        <f>'Other Revenue'!D29</f>
        <v>[Other Revenue from Core Business Line 13]</v>
      </c>
      <c r="E44" s="84"/>
      <c r="F44" s="150" t="str">
        <f>'Other Revenue'!F29</f>
        <v>£000</v>
      </c>
      <c r="G44" s="85">
        <f>'Other Revenue'!G29</f>
        <v>0</v>
      </c>
      <c r="H44" s="85">
        <f>'Other Revenue'!H29</f>
        <v>0</v>
      </c>
      <c r="I44" s="85">
        <f>'Other Revenue'!I29</f>
        <v>0</v>
      </c>
      <c r="J44" s="85">
        <f>'Other Revenue'!J29</f>
        <v>0</v>
      </c>
      <c r="K44" s="85">
        <f>'Other Revenue'!K29</f>
        <v>0</v>
      </c>
      <c r="L44" s="85">
        <f>'Other Revenue'!L29</f>
        <v>0</v>
      </c>
      <c r="M44" s="85">
        <f>'Other Revenue'!M29</f>
        <v>0</v>
      </c>
      <c r="N44" s="85">
        <f>'Other Revenue'!N29</f>
        <v>0</v>
      </c>
      <c r="O44" s="85">
        <f>'Other Revenue'!O29</f>
        <v>0</v>
      </c>
      <c r="P44" s="85">
        <f>'Other Revenue'!P29</f>
        <v>0</v>
      </c>
      <c r="Q44" s="85">
        <f>'Other Revenue'!Q29</f>
        <v>0</v>
      </c>
      <c r="R44" s="85">
        <f>'Other Revenue'!R29</f>
        <v>0</v>
      </c>
      <c r="S44" s="85">
        <f>'Other Revenue'!S29</f>
        <v>0</v>
      </c>
      <c r="T44" s="85">
        <f>'Other Revenue'!T29</f>
        <v>0</v>
      </c>
      <c r="U44" s="85">
        <f>'Other Revenue'!U29</f>
        <v>0</v>
      </c>
      <c r="V44" s="85">
        <f>'Other Revenue'!V29</f>
        <v>0</v>
      </c>
      <c r="W44" s="85">
        <f>'Other Revenue'!W29</f>
        <v>0</v>
      </c>
      <c r="X44" s="85">
        <f>'Other Revenue'!X29</f>
        <v>0</v>
      </c>
      <c r="Y44" s="85">
        <f>'Other Revenue'!Y29</f>
        <v>0</v>
      </c>
      <c r="Z44" s="274">
        <f>'Other Revenue'!Z29</f>
        <v>0</v>
      </c>
      <c r="AB44" s="275">
        <f>'Other Revenue'!AB29</f>
        <v>0</v>
      </c>
      <c r="AD44" s="275">
        <f>'Other Revenue'!AD29</f>
        <v>0</v>
      </c>
      <c r="AF44" s="275">
        <f>'Other Revenue'!AF29</f>
        <v>0</v>
      </c>
    </row>
    <row r="45" spans="2:32" outlineLevel="1">
      <c r="B45" s="124" t="str">
        <f>'Line Items'!D$603</f>
        <v>Other Revenue</v>
      </c>
      <c r="C45" s="124" t="str">
        <f>'Line Items'!D$629</f>
        <v>Other Revenue: Other Revenue from Core Business</v>
      </c>
      <c r="D45" s="83" t="str">
        <f>'Other Revenue'!D30</f>
        <v>[Other Revenue from Core Business Line 14]</v>
      </c>
      <c r="E45" s="84"/>
      <c r="F45" s="150" t="str">
        <f>'Other Revenue'!F30</f>
        <v>£000</v>
      </c>
      <c r="G45" s="85">
        <f>'Other Revenue'!G30</f>
        <v>0</v>
      </c>
      <c r="H45" s="85">
        <f>'Other Revenue'!H30</f>
        <v>0</v>
      </c>
      <c r="I45" s="85">
        <f>'Other Revenue'!I30</f>
        <v>0</v>
      </c>
      <c r="J45" s="85">
        <f>'Other Revenue'!J30</f>
        <v>0</v>
      </c>
      <c r="K45" s="85">
        <f>'Other Revenue'!K30</f>
        <v>0</v>
      </c>
      <c r="L45" s="85">
        <f>'Other Revenue'!L30</f>
        <v>0</v>
      </c>
      <c r="M45" s="85">
        <f>'Other Revenue'!M30</f>
        <v>0</v>
      </c>
      <c r="N45" s="85">
        <f>'Other Revenue'!N30</f>
        <v>0</v>
      </c>
      <c r="O45" s="85">
        <f>'Other Revenue'!O30</f>
        <v>0</v>
      </c>
      <c r="P45" s="85">
        <f>'Other Revenue'!P30</f>
        <v>0</v>
      </c>
      <c r="Q45" s="85">
        <f>'Other Revenue'!Q30</f>
        <v>0</v>
      </c>
      <c r="R45" s="85">
        <f>'Other Revenue'!R30</f>
        <v>0</v>
      </c>
      <c r="S45" s="85">
        <f>'Other Revenue'!S30</f>
        <v>0</v>
      </c>
      <c r="T45" s="85">
        <f>'Other Revenue'!T30</f>
        <v>0</v>
      </c>
      <c r="U45" s="85">
        <f>'Other Revenue'!U30</f>
        <v>0</v>
      </c>
      <c r="V45" s="85">
        <f>'Other Revenue'!V30</f>
        <v>0</v>
      </c>
      <c r="W45" s="85">
        <f>'Other Revenue'!W30</f>
        <v>0</v>
      </c>
      <c r="X45" s="85">
        <f>'Other Revenue'!X30</f>
        <v>0</v>
      </c>
      <c r="Y45" s="85">
        <f>'Other Revenue'!Y30</f>
        <v>0</v>
      </c>
      <c r="Z45" s="274">
        <f>'Other Revenue'!Z30</f>
        <v>0</v>
      </c>
      <c r="AB45" s="275">
        <f>'Other Revenue'!AB30</f>
        <v>0</v>
      </c>
      <c r="AD45" s="275">
        <f>'Other Revenue'!AD30</f>
        <v>0</v>
      </c>
      <c r="AF45" s="275">
        <f>'Other Revenue'!AF30</f>
        <v>0</v>
      </c>
    </row>
    <row r="46" spans="2:32" outlineLevel="1">
      <c r="B46" s="124" t="str">
        <f>'Line Items'!D$603</f>
        <v>Other Revenue</v>
      </c>
      <c r="C46" s="124" t="str">
        <f>'Line Items'!D$629</f>
        <v>Other Revenue: Other Revenue from Core Business</v>
      </c>
      <c r="D46" s="83" t="str">
        <f>'Other Revenue'!D31</f>
        <v>[Other Revenue from Core Business Line 15]</v>
      </c>
      <c r="E46" s="84"/>
      <c r="F46" s="150" t="str">
        <f>'Other Revenue'!F31</f>
        <v>£000</v>
      </c>
      <c r="G46" s="85">
        <f>'Other Revenue'!G31</f>
        <v>0</v>
      </c>
      <c r="H46" s="85">
        <f>'Other Revenue'!H31</f>
        <v>0</v>
      </c>
      <c r="I46" s="85">
        <f>'Other Revenue'!I31</f>
        <v>0</v>
      </c>
      <c r="J46" s="85">
        <f>'Other Revenue'!J31</f>
        <v>0</v>
      </c>
      <c r="K46" s="85">
        <f>'Other Revenue'!K31</f>
        <v>0</v>
      </c>
      <c r="L46" s="85">
        <f>'Other Revenue'!L31</f>
        <v>0</v>
      </c>
      <c r="M46" s="85">
        <f>'Other Revenue'!M31</f>
        <v>0</v>
      </c>
      <c r="N46" s="85">
        <f>'Other Revenue'!N31</f>
        <v>0</v>
      </c>
      <c r="O46" s="85">
        <f>'Other Revenue'!O31</f>
        <v>0</v>
      </c>
      <c r="P46" s="85">
        <f>'Other Revenue'!P31</f>
        <v>0</v>
      </c>
      <c r="Q46" s="85">
        <f>'Other Revenue'!Q31</f>
        <v>0</v>
      </c>
      <c r="R46" s="85">
        <f>'Other Revenue'!R31</f>
        <v>0</v>
      </c>
      <c r="S46" s="85">
        <f>'Other Revenue'!S31</f>
        <v>0</v>
      </c>
      <c r="T46" s="85">
        <f>'Other Revenue'!T31</f>
        <v>0</v>
      </c>
      <c r="U46" s="85">
        <f>'Other Revenue'!U31</f>
        <v>0</v>
      </c>
      <c r="V46" s="85">
        <f>'Other Revenue'!V31</f>
        <v>0</v>
      </c>
      <c r="W46" s="85">
        <f>'Other Revenue'!W31</f>
        <v>0</v>
      </c>
      <c r="X46" s="85">
        <f>'Other Revenue'!X31</f>
        <v>0</v>
      </c>
      <c r="Y46" s="85">
        <f>'Other Revenue'!Y31</f>
        <v>0</v>
      </c>
      <c r="Z46" s="274">
        <f>'Other Revenue'!Z31</f>
        <v>0</v>
      </c>
      <c r="AB46" s="275">
        <f>'Other Revenue'!AB31</f>
        <v>0</v>
      </c>
      <c r="AD46" s="275">
        <f>'Other Revenue'!AD31</f>
        <v>0</v>
      </c>
      <c r="AF46" s="275">
        <f>'Other Revenue'!AF31</f>
        <v>0</v>
      </c>
    </row>
    <row r="47" spans="2:32" outlineLevel="1">
      <c r="B47" s="124" t="str">
        <f>'Line Items'!D$603</f>
        <v>Other Revenue</v>
      </c>
      <c r="C47" s="124" t="str">
        <f>'Line Items'!D$629</f>
        <v>Other Revenue: Other Revenue from Core Business</v>
      </c>
      <c r="D47" s="83" t="str">
        <f>'Other Revenue'!D32</f>
        <v>[Other Revenue from Core Business Line 16]</v>
      </c>
      <c r="E47" s="84"/>
      <c r="F47" s="150" t="str">
        <f>'Other Revenue'!F32</f>
        <v>£000</v>
      </c>
      <c r="G47" s="85">
        <f>'Other Revenue'!G32</f>
        <v>0</v>
      </c>
      <c r="H47" s="85">
        <f>'Other Revenue'!H32</f>
        <v>0</v>
      </c>
      <c r="I47" s="85">
        <f>'Other Revenue'!I32</f>
        <v>0</v>
      </c>
      <c r="J47" s="85">
        <f>'Other Revenue'!J32</f>
        <v>0</v>
      </c>
      <c r="K47" s="85">
        <f>'Other Revenue'!K32</f>
        <v>0</v>
      </c>
      <c r="L47" s="85">
        <f>'Other Revenue'!L32</f>
        <v>0</v>
      </c>
      <c r="M47" s="85">
        <f>'Other Revenue'!M32</f>
        <v>0</v>
      </c>
      <c r="N47" s="85">
        <f>'Other Revenue'!N32</f>
        <v>0</v>
      </c>
      <c r="O47" s="85">
        <f>'Other Revenue'!O32</f>
        <v>0</v>
      </c>
      <c r="P47" s="85">
        <f>'Other Revenue'!P32</f>
        <v>0</v>
      </c>
      <c r="Q47" s="85">
        <f>'Other Revenue'!Q32</f>
        <v>0</v>
      </c>
      <c r="R47" s="85">
        <f>'Other Revenue'!R32</f>
        <v>0</v>
      </c>
      <c r="S47" s="85">
        <f>'Other Revenue'!S32</f>
        <v>0</v>
      </c>
      <c r="T47" s="85">
        <f>'Other Revenue'!T32</f>
        <v>0</v>
      </c>
      <c r="U47" s="85">
        <f>'Other Revenue'!U32</f>
        <v>0</v>
      </c>
      <c r="V47" s="85">
        <f>'Other Revenue'!V32</f>
        <v>0</v>
      </c>
      <c r="W47" s="85">
        <f>'Other Revenue'!W32</f>
        <v>0</v>
      </c>
      <c r="X47" s="85">
        <f>'Other Revenue'!X32</f>
        <v>0</v>
      </c>
      <c r="Y47" s="85">
        <f>'Other Revenue'!Y32</f>
        <v>0</v>
      </c>
      <c r="Z47" s="274">
        <f>'Other Revenue'!Z32</f>
        <v>0</v>
      </c>
      <c r="AB47" s="275">
        <f>'Other Revenue'!AB32</f>
        <v>0</v>
      </c>
      <c r="AD47" s="275">
        <f>'Other Revenue'!AD32</f>
        <v>0</v>
      </c>
      <c r="AF47" s="275">
        <f>'Other Revenue'!AF32</f>
        <v>0</v>
      </c>
    </row>
    <row r="48" spans="2:32" outlineLevel="1">
      <c r="B48" s="124" t="str">
        <f>'Line Items'!D$603</f>
        <v>Other Revenue</v>
      </c>
      <c r="C48" s="124" t="str">
        <f>'Line Items'!D$629</f>
        <v>Other Revenue: Other Revenue from Core Business</v>
      </c>
      <c r="D48" s="83" t="str">
        <f>'Other Revenue'!D33</f>
        <v>[Other Revenue from Core Business Line 17]</v>
      </c>
      <c r="E48" s="84"/>
      <c r="F48" s="150" t="str">
        <f>'Other Revenue'!F33</f>
        <v>£000</v>
      </c>
      <c r="G48" s="85">
        <f>'Other Revenue'!G33</f>
        <v>0</v>
      </c>
      <c r="H48" s="85">
        <f>'Other Revenue'!H33</f>
        <v>0</v>
      </c>
      <c r="I48" s="85">
        <f>'Other Revenue'!I33</f>
        <v>0</v>
      </c>
      <c r="J48" s="85">
        <f>'Other Revenue'!J33</f>
        <v>0</v>
      </c>
      <c r="K48" s="85">
        <f>'Other Revenue'!K33</f>
        <v>0</v>
      </c>
      <c r="L48" s="85">
        <f>'Other Revenue'!L33</f>
        <v>0</v>
      </c>
      <c r="M48" s="85">
        <f>'Other Revenue'!M33</f>
        <v>0</v>
      </c>
      <c r="N48" s="85">
        <f>'Other Revenue'!N33</f>
        <v>0</v>
      </c>
      <c r="O48" s="85">
        <f>'Other Revenue'!O33</f>
        <v>0</v>
      </c>
      <c r="P48" s="85">
        <f>'Other Revenue'!P33</f>
        <v>0</v>
      </c>
      <c r="Q48" s="85">
        <f>'Other Revenue'!Q33</f>
        <v>0</v>
      </c>
      <c r="R48" s="85">
        <f>'Other Revenue'!R33</f>
        <v>0</v>
      </c>
      <c r="S48" s="85">
        <f>'Other Revenue'!S33</f>
        <v>0</v>
      </c>
      <c r="T48" s="85">
        <f>'Other Revenue'!T33</f>
        <v>0</v>
      </c>
      <c r="U48" s="85">
        <f>'Other Revenue'!U33</f>
        <v>0</v>
      </c>
      <c r="V48" s="85">
        <f>'Other Revenue'!V33</f>
        <v>0</v>
      </c>
      <c r="W48" s="85">
        <f>'Other Revenue'!W33</f>
        <v>0</v>
      </c>
      <c r="X48" s="85">
        <f>'Other Revenue'!X33</f>
        <v>0</v>
      </c>
      <c r="Y48" s="85">
        <f>'Other Revenue'!Y33</f>
        <v>0</v>
      </c>
      <c r="Z48" s="274">
        <f>'Other Revenue'!Z33</f>
        <v>0</v>
      </c>
      <c r="AB48" s="275">
        <f>'Other Revenue'!AB33</f>
        <v>0</v>
      </c>
      <c r="AD48" s="275">
        <f>'Other Revenue'!AD33</f>
        <v>0</v>
      </c>
      <c r="AF48" s="275">
        <f>'Other Revenue'!AF33</f>
        <v>0</v>
      </c>
    </row>
    <row r="49" spans="2:32" outlineLevel="1">
      <c r="B49" s="124" t="str">
        <f>'Line Items'!D$603</f>
        <v>Other Revenue</v>
      </c>
      <c r="C49" s="124" t="str">
        <f>'Line Items'!D$629</f>
        <v>Other Revenue: Other Revenue from Core Business</v>
      </c>
      <c r="D49" s="83" t="str">
        <f>'Other Revenue'!D34</f>
        <v>[Other Revenue from Core Business Line 18]</v>
      </c>
      <c r="E49" s="84"/>
      <c r="F49" s="150" t="str">
        <f>'Other Revenue'!F34</f>
        <v>£000</v>
      </c>
      <c r="G49" s="85">
        <f>'Other Revenue'!G34</f>
        <v>0</v>
      </c>
      <c r="H49" s="85">
        <f>'Other Revenue'!H34</f>
        <v>0</v>
      </c>
      <c r="I49" s="85">
        <f>'Other Revenue'!I34</f>
        <v>0</v>
      </c>
      <c r="J49" s="85">
        <f>'Other Revenue'!J34</f>
        <v>0</v>
      </c>
      <c r="K49" s="85">
        <f>'Other Revenue'!K34</f>
        <v>0</v>
      </c>
      <c r="L49" s="85">
        <f>'Other Revenue'!L34</f>
        <v>0</v>
      </c>
      <c r="M49" s="85">
        <f>'Other Revenue'!M34</f>
        <v>0</v>
      </c>
      <c r="N49" s="85">
        <f>'Other Revenue'!N34</f>
        <v>0</v>
      </c>
      <c r="O49" s="85">
        <f>'Other Revenue'!O34</f>
        <v>0</v>
      </c>
      <c r="P49" s="85">
        <f>'Other Revenue'!P34</f>
        <v>0</v>
      </c>
      <c r="Q49" s="85">
        <f>'Other Revenue'!Q34</f>
        <v>0</v>
      </c>
      <c r="R49" s="85">
        <f>'Other Revenue'!R34</f>
        <v>0</v>
      </c>
      <c r="S49" s="85">
        <f>'Other Revenue'!S34</f>
        <v>0</v>
      </c>
      <c r="T49" s="85">
        <f>'Other Revenue'!T34</f>
        <v>0</v>
      </c>
      <c r="U49" s="85">
        <f>'Other Revenue'!U34</f>
        <v>0</v>
      </c>
      <c r="V49" s="85">
        <f>'Other Revenue'!V34</f>
        <v>0</v>
      </c>
      <c r="W49" s="85">
        <f>'Other Revenue'!W34</f>
        <v>0</v>
      </c>
      <c r="X49" s="85">
        <f>'Other Revenue'!X34</f>
        <v>0</v>
      </c>
      <c r="Y49" s="85">
        <f>'Other Revenue'!Y34</f>
        <v>0</v>
      </c>
      <c r="Z49" s="274">
        <f>'Other Revenue'!Z34</f>
        <v>0</v>
      </c>
      <c r="AB49" s="275">
        <f>'Other Revenue'!AB34</f>
        <v>0</v>
      </c>
      <c r="AD49" s="275">
        <f>'Other Revenue'!AD34</f>
        <v>0</v>
      </c>
      <c r="AF49" s="275">
        <f>'Other Revenue'!AF34</f>
        <v>0</v>
      </c>
    </row>
    <row r="50" spans="2:32" outlineLevel="1">
      <c r="B50" s="124" t="str">
        <f>'Line Items'!D$603</f>
        <v>Other Revenue</v>
      </c>
      <c r="C50" s="124" t="str">
        <f>'Line Items'!D$629</f>
        <v>Other Revenue: Other Revenue from Core Business</v>
      </c>
      <c r="D50" s="83" t="str">
        <f>'Other Revenue'!D35</f>
        <v>[Other Revenue from Core Business Line 19]</v>
      </c>
      <c r="E50" s="84"/>
      <c r="F50" s="150" t="str">
        <f>'Other Revenue'!F35</f>
        <v>£000</v>
      </c>
      <c r="G50" s="85">
        <f>'Other Revenue'!G35</f>
        <v>0</v>
      </c>
      <c r="H50" s="85">
        <f>'Other Revenue'!H35</f>
        <v>0</v>
      </c>
      <c r="I50" s="85">
        <f>'Other Revenue'!I35</f>
        <v>0</v>
      </c>
      <c r="J50" s="85">
        <f>'Other Revenue'!J35</f>
        <v>0</v>
      </c>
      <c r="K50" s="85">
        <f>'Other Revenue'!K35</f>
        <v>0</v>
      </c>
      <c r="L50" s="85">
        <f>'Other Revenue'!L35</f>
        <v>0</v>
      </c>
      <c r="M50" s="85">
        <f>'Other Revenue'!M35</f>
        <v>0</v>
      </c>
      <c r="N50" s="85">
        <f>'Other Revenue'!N35</f>
        <v>0</v>
      </c>
      <c r="O50" s="85">
        <f>'Other Revenue'!O35</f>
        <v>0</v>
      </c>
      <c r="P50" s="85">
        <f>'Other Revenue'!P35</f>
        <v>0</v>
      </c>
      <c r="Q50" s="85">
        <f>'Other Revenue'!Q35</f>
        <v>0</v>
      </c>
      <c r="R50" s="85">
        <f>'Other Revenue'!R35</f>
        <v>0</v>
      </c>
      <c r="S50" s="85">
        <f>'Other Revenue'!S35</f>
        <v>0</v>
      </c>
      <c r="T50" s="85">
        <f>'Other Revenue'!T35</f>
        <v>0</v>
      </c>
      <c r="U50" s="85">
        <f>'Other Revenue'!U35</f>
        <v>0</v>
      </c>
      <c r="V50" s="85">
        <f>'Other Revenue'!V35</f>
        <v>0</v>
      </c>
      <c r="W50" s="85">
        <f>'Other Revenue'!W35</f>
        <v>0</v>
      </c>
      <c r="X50" s="85">
        <f>'Other Revenue'!X35</f>
        <v>0</v>
      </c>
      <c r="Y50" s="85">
        <f>'Other Revenue'!Y35</f>
        <v>0</v>
      </c>
      <c r="Z50" s="274">
        <f>'Other Revenue'!Z35</f>
        <v>0</v>
      </c>
      <c r="AB50" s="275">
        <f>'Other Revenue'!AB35</f>
        <v>0</v>
      </c>
      <c r="AD50" s="275">
        <f>'Other Revenue'!AD35</f>
        <v>0</v>
      </c>
      <c r="AF50" s="275">
        <f>'Other Revenue'!AF35</f>
        <v>0</v>
      </c>
    </row>
    <row r="51" spans="2:32" outlineLevel="1">
      <c r="B51" s="124" t="str">
        <f>'Line Items'!D$603</f>
        <v>Other Revenue</v>
      </c>
      <c r="C51" s="124" t="str">
        <f>'Line Items'!D$629</f>
        <v>Other Revenue: Other Revenue from Core Business</v>
      </c>
      <c r="D51" s="345" t="str">
        <f>'Other Revenue'!D36</f>
        <v>[Other Revenue from Core Business Line 20]</v>
      </c>
      <c r="E51" s="346"/>
      <c r="F51" s="342" t="str">
        <f>'Other Revenue'!F36</f>
        <v>£000</v>
      </c>
      <c r="G51" s="88">
        <f>'Other Revenue'!G36</f>
        <v>0</v>
      </c>
      <c r="H51" s="88">
        <f>'Other Revenue'!H36</f>
        <v>0</v>
      </c>
      <c r="I51" s="88">
        <f>'Other Revenue'!I36</f>
        <v>0</v>
      </c>
      <c r="J51" s="88">
        <f>'Other Revenue'!J36</f>
        <v>0</v>
      </c>
      <c r="K51" s="88">
        <f>'Other Revenue'!K36</f>
        <v>0</v>
      </c>
      <c r="L51" s="88">
        <f>'Other Revenue'!L36</f>
        <v>0</v>
      </c>
      <c r="M51" s="88">
        <f>'Other Revenue'!M36</f>
        <v>0</v>
      </c>
      <c r="N51" s="88">
        <f>'Other Revenue'!N36</f>
        <v>0</v>
      </c>
      <c r="O51" s="88">
        <f>'Other Revenue'!O36</f>
        <v>0</v>
      </c>
      <c r="P51" s="88">
        <f>'Other Revenue'!P36</f>
        <v>0</v>
      </c>
      <c r="Q51" s="88">
        <f>'Other Revenue'!Q36</f>
        <v>0</v>
      </c>
      <c r="R51" s="88">
        <f>'Other Revenue'!R36</f>
        <v>0</v>
      </c>
      <c r="S51" s="88">
        <f>'Other Revenue'!S36</f>
        <v>0</v>
      </c>
      <c r="T51" s="88">
        <f>'Other Revenue'!T36</f>
        <v>0</v>
      </c>
      <c r="U51" s="88">
        <f>'Other Revenue'!U36</f>
        <v>0</v>
      </c>
      <c r="V51" s="88">
        <f>'Other Revenue'!V36</f>
        <v>0</v>
      </c>
      <c r="W51" s="88">
        <f>'Other Revenue'!W36</f>
        <v>0</v>
      </c>
      <c r="X51" s="88">
        <f>'Other Revenue'!X36</f>
        <v>0</v>
      </c>
      <c r="Y51" s="88">
        <f>'Other Revenue'!Y36</f>
        <v>0</v>
      </c>
      <c r="Z51" s="343">
        <f>'Other Revenue'!Z36</f>
        <v>0</v>
      </c>
      <c r="AB51" s="344">
        <f>'Other Revenue'!AB36</f>
        <v>0</v>
      </c>
      <c r="AD51" s="344">
        <f>'Other Revenue'!AD36</f>
        <v>0</v>
      </c>
      <c r="AF51" s="344">
        <f>'Other Revenue'!AF36</f>
        <v>0</v>
      </c>
    </row>
    <row r="52" spans="2:32" outlineLevel="1">
      <c r="B52" s="124" t="str">
        <f>'Line Items'!D$603</f>
        <v>Other Revenue</v>
      </c>
      <c r="C52" s="124" t="str">
        <f>'Line Items'!D$630</f>
        <v>Other Revenue: Revenue from Costs Offcharged</v>
      </c>
      <c r="D52" s="83" t="str">
        <f>'Other Revenue'!D42</f>
        <v xml:space="preserve">Traincrew Hire </v>
      </c>
      <c r="E52" s="84"/>
      <c r="F52" s="150" t="str">
        <f>'Other Revenue'!F42</f>
        <v>£000</v>
      </c>
      <c r="G52" s="85">
        <f>'Other Revenue'!G42</f>
        <v>0</v>
      </c>
      <c r="H52" s="85">
        <f>'Other Revenue'!H42</f>
        <v>0</v>
      </c>
      <c r="I52" s="85">
        <f>'Other Revenue'!I42</f>
        <v>0</v>
      </c>
      <c r="J52" s="85">
        <f>'Other Revenue'!J42</f>
        <v>0</v>
      </c>
      <c r="K52" s="85">
        <f>'Other Revenue'!K42</f>
        <v>0</v>
      </c>
      <c r="L52" s="85">
        <f>'Other Revenue'!L42</f>
        <v>0</v>
      </c>
      <c r="M52" s="85">
        <f>'Other Revenue'!M42</f>
        <v>0</v>
      </c>
      <c r="N52" s="85">
        <f>'Other Revenue'!N42</f>
        <v>0</v>
      </c>
      <c r="O52" s="85">
        <f>'Other Revenue'!O42</f>
        <v>0</v>
      </c>
      <c r="P52" s="85">
        <f>'Other Revenue'!P42</f>
        <v>0</v>
      </c>
      <c r="Q52" s="85">
        <f>'Other Revenue'!Q42</f>
        <v>0</v>
      </c>
      <c r="R52" s="85">
        <f>'Other Revenue'!R42</f>
        <v>0</v>
      </c>
      <c r="S52" s="85">
        <f>'Other Revenue'!S42</f>
        <v>0</v>
      </c>
      <c r="T52" s="85">
        <f>'Other Revenue'!T42</f>
        <v>0</v>
      </c>
      <c r="U52" s="85">
        <f>'Other Revenue'!U42</f>
        <v>0</v>
      </c>
      <c r="V52" s="85">
        <f>'Other Revenue'!V42</f>
        <v>0</v>
      </c>
      <c r="W52" s="85">
        <f>'Other Revenue'!W42</f>
        <v>0</v>
      </c>
      <c r="X52" s="85">
        <f>'Other Revenue'!X42</f>
        <v>0</v>
      </c>
      <c r="Y52" s="85">
        <f>'Other Revenue'!Y42</f>
        <v>0</v>
      </c>
      <c r="Z52" s="274">
        <f>'Other Revenue'!Z42</f>
        <v>0</v>
      </c>
      <c r="AB52" s="275">
        <f>'Other Revenue'!AB42</f>
        <v>0</v>
      </c>
      <c r="AD52" s="275">
        <f>'Other Revenue'!AD42</f>
        <v>0</v>
      </c>
      <c r="AF52" s="275">
        <f>'Other Revenue'!AF42</f>
        <v>0</v>
      </c>
    </row>
    <row r="53" spans="2:32" outlineLevel="1">
      <c r="B53" s="124" t="str">
        <f>'Line Items'!D$603</f>
        <v>Other Revenue</v>
      </c>
      <c r="C53" s="124" t="str">
        <f>'Line Items'!D$630</f>
        <v>Other Revenue: Revenue from Costs Offcharged</v>
      </c>
      <c r="D53" s="83" t="str">
        <f>'Other Revenue'!D43</f>
        <v>Traction Fuel - Other TOCs</v>
      </c>
      <c r="E53" s="84"/>
      <c r="F53" s="150" t="str">
        <f>'Other Revenue'!F43</f>
        <v>£000</v>
      </c>
      <c r="G53" s="85">
        <f>'Other Revenue'!G43</f>
        <v>0</v>
      </c>
      <c r="H53" s="85">
        <f>'Other Revenue'!H43</f>
        <v>0</v>
      </c>
      <c r="I53" s="85">
        <f>'Other Revenue'!I43</f>
        <v>0</v>
      </c>
      <c r="J53" s="85">
        <f>'Other Revenue'!J43</f>
        <v>0</v>
      </c>
      <c r="K53" s="85">
        <f>'Other Revenue'!K43</f>
        <v>0</v>
      </c>
      <c r="L53" s="85">
        <f>'Other Revenue'!L43</f>
        <v>0</v>
      </c>
      <c r="M53" s="85">
        <f>'Other Revenue'!M43</f>
        <v>0</v>
      </c>
      <c r="N53" s="85">
        <f>'Other Revenue'!N43</f>
        <v>0</v>
      </c>
      <c r="O53" s="85">
        <f>'Other Revenue'!O43</f>
        <v>0</v>
      </c>
      <c r="P53" s="85">
        <f>'Other Revenue'!P43</f>
        <v>0</v>
      </c>
      <c r="Q53" s="85">
        <f>'Other Revenue'!Q43</f>
        <v>0</v>
      </c>
      <c r="R53" s="85">
        <f>'Other Revenue'!R43</f>
        <v>0</v>
      </c>
      <c r="S53" s="85">
        <f>'Other Revenue'!S43</f>
        <v>0</v>
      </c>
      <c r="T53" s="85">
        <f>'Other Revenue'!T43</f>
        <v>0</v>
      </c>
      <c r="U53" s="85">
        <f>'Other Revenue'!U43</f>
        <v>0</v>
      </c>
      <c r="V53" s="85">
        <f>'Other Revenue'!V43</f>
        <v>0</v>
      </c>
      <c r="W53" s="85">
        <f>'Other Revenue'!W43</f>
        <v>0</v>
      </c>
      <c r="X53" s="85">
        <f>'Other Revenue'!X43</f>
        <v>0</v>
      </c>
      <c r="Y53" s="85">
        <f>'Other Revenue'!Y43</f>
        <v>0</v>
      </c>
      <c r="Z53" s="274">
        <f>'Other Revenue'!Z43</f>
        <v>0</v>
      </c>
      <c r="AB53" s="275">
        <f>'Other Revenue'!AB43</f>
        <v>0</v>
      </c>
      <c r="AD53" s="275">
        <f>'Other Revenue'!AD43</f>
        <v>0</v>
      </c>
      <c r="AF53" s="275">
        <f>'Other Revenue'!AF43</f>
        <v>0</v>
      </c>
    </row>
    <row r="54" spans="2:32" outlineLevel="1">
      <c r="B54" s="124" t="str">
        <f>'Line Items'!D$603</f>
        <v>Other Revenue</v>
      </c>
      <c r="C54" s="124" t="str">
        <f>'Line Items'!D$630</f>
        <v>Other Revenue: Revenue from Costs Offcharged</v>
      </c>
      <c r="D54" s="83" t="str">
        <f>'Other Revenue'!D44</f>
        <v>Hiring of Units</v>
      </c>
      <c r="E54" s="84"/>
      <c r="F54" s="150" t="str">
        <f>'Other Revenue'!F44</f>
        <v>£000</v>
      </c>
      <c r="G54" s="85">
        <f>'Other Revenue'!G44</f>
        <v>0</v>
      </c>
      <c r="H54" s="85">
        <f>'Other Revenue'!H44</f>
        <v>0</v>
      </c>
      <c r="I54" s="85">
        <f>'Other Revenue'!I44</f>
        <v>0</v>
      </c>
      <c r="J54" s="85">
        <f>'Other Revenue'!J44</f>
        <v>0</v>
      </c>
      <c r="K54" s="85">
        <f>'Other Revenue'!K44</f>
        <v>0</v>
      </c>
      <c r="L54" s="85">
        <f>'Other Revenue'!L44</f>
        <v>0</v>
      </c>
      <c r="M54" s="85">
        <f>'Other Revenue'!M44</f>
        <v>0</v>
      </c>
      <c r="N54" s="85">
        <f>'Other Revenue'!N44</f>
        <v>0</v>
      </c>
      <c r="O54" s="85">
        <f>'Other Revenue'!O44</f>
        <v>0</v>
      </c>
      <c r="P54" s="85">
        <f>'Other Revenue'!P44</f>
        <v>0</v>
      </c>
      <c r="Q54" s="85">
        <f>'Other Revenue'!Q44</f>
        <v>0</v>
      </c>
      <c r="R54" s="85">
        <f>'Other Revenue'!R44</f>
        <v>0</v>
      </c>
      <c r="S54" s="85">
        <f>'Other Revenue'!S44</f>
        <v>0</v>
      </c>
      <c r="T54" s="85">
        <f>'Other Revenue'!T44</f>
        <v>0</v>
      </c>
      <c r="U54" s="85">
        <f>'Other Revenue'!U44</f>
        <v>0</v>
      </c>
      <c r="V54" s="85">
        <f>'Other Revenue'!V44</f>
        <v>0</v>
      </c>
      <c r="W54" s="85">
        <f>'Other Revenue'!W44</f>
        <v>0</v>
      </c>
      <c r="X54" s="85">
        <f>'Other Revenue'!X44</f>
        <v>0</v>
      </c>
      <c r="Y54" s="85">
        <f>'Other Revenue'!Y44</f>
        <v>0</v>
      </c>
      <c r="Z54" s="274">
        <f>'Other Revenue'!Z44</f>
        <v>0</v>
      </c>
      <c r="AB54" s="275">
        <f>'Other Revenue'!AB44</f>
        <v>0</v>
      </c>
      <c r="AD54" s="275">
        <f>'Other Revenue'!AD44</f>
        <v>0</v>
      </c>
      <c r="AF54" s="275">
        <f>'Other Revenue'!AF44</f>
        <v>0</v>
      </c>
    </row>
    <row r="55" spans="2:32" outlineLevel="1">
      <c r="B55" s="124" t="str">
        <f>'Line Items'!D$603</f>
        <v>Other Revenue</v>
      </c>
      <c r="C55" s="124" t="str">
        <f>'Line Items'!D$630</f>
        <v>Other Revenue: Revenue from Costs Offcharged</v>
      </c>
      <c r="D55" s="83" t="str">
        <f>'Other Revenue'!D45</f>
        <v>SFO Station Access Incomes: QX</v>
      </c>
      <c r="E55" s="84"/>
      <c r="F55" s="150" t="str">
        <f>'Other Revenue'!F45</f>
        <v>£000</v>
      </c>
      <c r="G55" s="85">
        <f>'Other Revenue'!G45</f>
        <v>0</v>
      </c>
      <c r="H55" s="85">
        <f>'Other Revenue'!H45</f>
        <v>0</v>
      </c>
      <c r="I55" s="85">
        <f>'Other Revenue'!I45</f>
        <v>0</v>
      </c>
      <c r="J55" s="85">
        <f>'Other Revenue'!J45</f>
        <v>0</v>
      </c>
      <c r="K55" s="85">
        <f>'Other Revenue'!K45</f>
        <v>0</v>
      </c>
      <c r="L55" s="85">
        <f>'Other Revenue'!L45</f>
        <v>0</v>
      </c>
      <c r="M55" s="85">
        <f>'Other Revenue'!M45</f>
        <v>0</v>
      </c>
      <c r="N55" s="85">
        <f>'Other Revenue'!N45</f>
        <v>0</v>
      </c>
      <c r="O55" s="85">
        <f>'Other Revenue'!O45</f>
        <v>0</v>
      </c>
      <c r="P55" s="85">
        <f>'Other Revenue'!P45</f>
        <v>0</v>
      </c>
      <c r="Q55" s="85">
        <f>'Other Revenue'!Q45</f>
        <v>0</v>
      </c>
      <c r="R55" s="85">
        <f>'Other Revenue'!R45</f>
        <v>0</v>
      </c>
      <c r="S55" s="85">
        <f>'Other Revenue'!S45</f>
        <v>0</v>
      </c>
      <c r="T55" s="85">
        <f>'Other Revenue'!T45</f>
        <v>0</v>
      </c>
      <c r="U55" s="85">
        <f>'Other Revenue'!U45</f>
        <v>0</v>
      </c>
      <c r="V55" s="85">
        <f>'Other Revenue'!V45</f>
        <v>0</v>
      </c>
      <c r="W55" s="85">
        <f>'Other Revenue'!W45</f>
        <v>0</v>
      </c>
      <c r="X55" s="85">
        <f>'Other Revenue'!X45</f>
        <v>0</v>
      </c>
      <c r="Y55" s="85">
        <f>'Other Revenue'!Y45</f>
        <v>0</v>
      </c>
      <c r="Z55" s="274">
        <f>'Other Revenue'!Z45</f>
        <v>0</v>
      </c>
      <c r="AB55" s="275">
        <f>'Other Revenue'!AB45</f>
        <v>0</v>
      </c>
      <c r="AD55" s="275">
        <f>'Other Revenue'!AD45</f>
        <v>0</v>
      </c>
      <c r="AF55" s="275">
        <f>'Other Revenue'!AF45</f>
        <v>0</v>
      </c>
    </row>
    <row r="56" spans="2:32" outlineLevel="1">
      <c r="B56" s="124" t="str">
        <f>'Line Items'!D$603</f>
        <v>Other Revenue</v>
      </c>
      <c r="C56" s="124" t="str">
        <f>'Line Items'!D$630</f>
        <v>Other Revenue: Revenue from Costs Offcharged</v>
      </c>
      <c r="D56" s="83" t="str">
        <f>'Other Revenue'!D46</f>
        <v>SFO Station Access Incomes: LTC</v>
      </c>
      <c r="E56" s="84"/>
      <c r="F56" s="150" t="str">
        <f>'Other Revenue'!F46</f>
        <v>£000</v>
      </c>
      <c r="G56" s="85">
        <f>'Other Revenue'!G46</f>
        <v>0</v>
      </c>
      <c r="H56" s="85">
        <f>'Other Revenue'!H46</f>
        <v>0</v>
      </c>
      <c r="I56" s="85">
        <f>'Other Revenue'!I46</f>
        <v>0</v>
      </c>
      <c r="J56" s="85">
        <f>'Other Revenue'!J46</f>
        <v>0</v>
      </c>
      <c r="K56" s="85">
        <f>'Other Revenue'!K46</f>
        <v>0</v>
      </c>
      <c r="L56" s="85">
        <f>'Other Revenue'!L46</f>
        <v>0</v>
      </c>
      <c r="M56" s="85">
        <f>'Other Revenue'!M46</f>
        <v>0</v>
      </c>
      <c r="N56" s="85">
        <f>'Other Revenue'!N46</f>
        <v>0</v>
      </c>
      <c r="O56" s="85">
        <f>'Other Revenue'!O46</f>
        <v>0</v>
      </c>
      <c r="P56" s="85">
        <f>'Other Revenue'!P46</f>
        <v>0</v>
      </c>
      <c r="Q56" s="85">
        <f>'Other Revenue'!Q46</f>
        <v>0</v>
      </c>
      <c r="R56" s="85">
        <f>'Other Revenue'!R46</f>
        <v>0</v>
      </c>
      <c r="S56" s="85">
        <f>'Other Revenue'!S46</f>
        <v>0</v>
      </c>
      <c r="T56" s="85">
        <f>'Other Revenue'!T46</f>
        <v>0</v>
      </c>
      <c r="U56" s="85">
        <f>'Other Revenue'!U46</f>
        <v>0</v>
      </c>
      <c r="V56" s="85">
        <f>'Other Revenue'!V46</f>
        <v>0</v>
      </c>
      <c r="W56" s="85">
        <f>'Other Revenue'!W46</f>
        <v>0</v>
      </c>
      <c r="X56" s="85">
        <f>'Other Revenue'!X46</f>
        <v>0</v>
      </c>
      <c r="Y56" s="85">
        <f>'Other Revenue'!Y46</f>
        <v>0</v>
      </c>
      <c r="Z56" s="274">
        <f>'Other Revenue'!Z46</f>
        <v>0</v>
      </c>
      <c r="AB56" s="275">
        <f>'Other Revenue'!AB46</f>
        <v>0</v>
      </c>
      <c r="AD56" s="275">
        <f>'Other Revenue'!AD46</f>
        <v>0</v>
      </c>
      <c r="AF56" s="275">
        <f>'Other Revenue'!AF46</f>
        <v>0</v>
      </c>
    </row>
    <row r="57" spans="2:32" outlineLevel="1">
      <c r="B57" s="124" t="str">
        <f>'Line Items'!D$603</f>
        <v>Other Revenue</v>
      </c>
      <c r="C57" s="124" t="str">
        <f>'Line Items'!D$630</f>
        <v>Other Revenue: Revenue from Costs Offcharged</v>
      </c>
      <c r="D57" s="83" t="str">
        <f>'Other Revenue'!D47</f>
        <v>Station Access Incomes: LUL</v>
      </c>
      <c r="E57" s="84"/>
      <c r="F57" s="150" t="str">
        <f>'Other Revenue'!F47</f>
        <v>£000</v>
      </c>
      <c r="G57" s="85">
        <f>'Other Revenue'!G47</f>
        <v>0</v>
      </c>
      <c r="H57" s="85">
        <f>'Other Revenue'!H47</f>
        <v>0</v>
      </c>
      <c r="I57" s="85">
        <f>'Other Revenue'!I47</f>
        <v>0</v>
      </c>
      <c r="J57" s="85">
        <f>'Other Revenue'!J47</f>
        <v>0</v>
      </c>
      <c r="K57" s="85">
        <f>'Other Revenue'!K47</f>
        <v>0</v>
      </c>
      <c r="L57" s="85">
        <f>'Other Revenue'!L47</f>
        <v>0</v>
      </c>
      <c r="M57" s="85">
        <f>'Other Revenue'!M47</f>
        <v>0</v>
      </c>
      <c r="N57" s="85">
        <f>'Other Revenue'!N47</f>
        <v>0</v>
      </c>
      <c r="O57" s="85">
        <f>'Other Revenue'!O47</f>
        <v>0</v>
      </c>
      <c r="P57" s="85">
        <f>'Other Revenue'!P47</f>
        <v>0</v>
      </c>
      <c r="Q57" s="85">
        <f>'Other Revenue'!Q47</f>
        <v>0</v>
      </c>
      <c r="R57" s="85">
        <f>'Other Revenue'!R47</f>
        <v>0</v>
      </c>
      <c r="S57" s="85">
        <f>'Other Revenue'!S47</f>
        <v>0</v>
      </c>
      <c r="T57" s="85">
        <f>'Other Revenue'!T47</f>
        <v>0</v>
      </c>
      <c r="U57" s="85">
        <f>'Other Revenue'!U47</f>
        <v>0</v>
      </c>
      <c r="V57" s="85">
        <f>'Other Revenue'!V47</f>
        <v>0</v>
      </c>
      <c r="W57" s="85">
        <f>'Other Revenue'!W47</f>
        <v>0</v>
      </c>
      <c r="X57" s="85">
        <f>'Other Revenue'!X47</f>
        <v>0</v>
      </c>
      <c r="Y57" s="85">
        <f>'Other Revenue'!Y47</f>
        <v>0</v>
      </c>
      <c r="Z57" s="274">
        <f>'Other Revenue'!Z47</f>
        <v>0</v>
      </c>
      <c r="AB57" s="275">
        <f>'Other Revenue'!AB47</f>
        <v>0</v>
      </c>
      <c r="AD57" s="275">
        <f>'Other Revenue'!AD47</f>
        <v>0</v>
      </c>
      <c r="AF57" s="275">
        <f>'Other Revenue'!AF47</f>
        <v>0</v>
      </c>
    </row>
    <row r="58" spans="2:32" outlineLevel="1">
      <c r="B58" s="124" t="str">
        <f>'Line Items'!D$603</f>
        <v>Other Revenue</v>
      </c>
      <c r="C58" s="124" t="str">
        <f>'Line Items'!D$630</f>
        <v>Other Revenue: Revenue from Costs Offcharged</v>
      </c>
      <c r="D58" s="83" t="str">
        <f>'Other Revenue'!D48</f>
        <v xml:space="preserve">Network Rail </v>
      </c>
      <c r="E58" s="84"/>
      <c r="F58" s="150" t="str">
        <f>'Other Revenue'!F48</f>
        <v>£000</v>
      </c>
      <c r="G58" s="85">
        <f>'Other Revenue'!G48</f>
        <v>0</v>
      </c>
      <c r="H58" s="85">
        <f>'Other Revenue'!H48</f>
        <v>0</v>
      </c>
      <c r="I58" s="85">
        <f>'Other Revenue'!I48</f>
        <v>0</v>
      </c>
      <c r="J58" s="85">
        <f>'Other Revenue'!J48</f>
        <v>0</v>
      </c>
      <c r="K58" s="85">
        <f>'Other Revenue'!K48</f>
        <v>0</v>
      </c>
      <c r="L58" s="85">
        <f>'Other Revenue'!L48</f>
        <v>0</v>
      </c>
      <c r="M58" s="85">
        <f>'Other Revenue'!M48</f>
        <v>0</v>
      </c>
      <c r="N58" s="85">
        <f>'Other Revenue'!N48</f>
        <v>0</v>
      </c>
      <c r="O58" s="85">
        <f>'Other Revenue'!O48</f>
        <v>0</v>
      </c>
      <c r="P58" s="85">
        <f>'Other Revenue'!P48</f>
        <v>0</v>
      </c>
      <c r="Q58" s="85">
        <f>'Other Revenue'!Q48</f>
        <v>0</v>
      </c>
      <c r="R58" s="85">
        <f>'Other Revenue'!R48</f>
        <v>0</v>
      </c>
      <c r="S58" s="85">
        <f>'Other Revenue'!S48</f>
        <v>0</v>
      </c>
      <c r="T58" s="85">
        <f>'Other Revenue'!T48</f>
        <v>0</v>
      </c>
      <c r="U58" s="85">
        <f>'Other Revenue'!U48</f>
        <v>0</v>
      </c>
      <c r="V58" s="85">
        <f>'Other Revenue'!V48</f>
        <v>0</v>
      </c>
      <c r="W58" s="85">
        <f>'Other Revenue'!W48</f>
        <v>0</v>
      </c>
      <c r="X58" s="85">
        <f>'Other Revenue'!X48</f>
        <v>0</v>
      </c>
      <c r="Y58" s="85">
        <f>'Other Revenue'!Y48</f>
        <v>0</v>
      </c>
      <c r="Z58" s="274">
        <f>'Other Revenue'!Z48</f>
        <v>0</v>
      </c>
      <c r="AB58" s="275">
        <f>'Other Revenue'!AB48</f>
        <v>0</v>
      </c>
      <c r="AD58" s="275">
        <f>'Other Revenue'!AD48</f>
        <v>0</v>
      </c>
      <c r="AF58" s="275">
        <f>'Other Revenue'!AF48</f>
        <v>0</v>
      </c>
    </row>
    <row r="59" spans="2:32" outlineLevel="1">
      <c r="B59" s="124" t="str">
        <f>'Line Items'!D$603</f>
        <v>Other Revenue</v>
      </c>
      <c r="C59" s="124" t="str">
        <f>'Line Items'!D$630</f>
        <v>Other Revenue: Revenue from Costs Offcharged</v>
      </c>
      <c r="D59" s="83" t="str">
        <f>'Other Revenue'!D49</f>
        <v xml:space="preserve">ROSCO </v>
      </c>
      <c r="E59" s="84"/>
      <c r="F59" s="150" t="str">
        <f>'Other Revenue'!F49</f>
        <v>£000</v>
      </c>
      <c r="G59" s="85">
        <f>'Other Revenue'!G49</f>
        <v>0</v>
      </c>
      <c r="H59" s="85">
        <f>'Other Revenue'!H49</f>
        <v>0</v>
      </c>
      <c r="I59" s="85">
        <f>'Other Revenue'!I49</f>
        <v>0</v>
      </c>
      <c r="J59" s="85">
        <f>'Other Revenue'!J49</f>
        <v>0</v>
      </c>
      <c r="K59" s="85">
        <f>'Other Revenue'!K49</f>
        <v>0</v>
      </c>
      <c r="L59" s="85">
        <f>'Other Revenue'!L49</f>
        <v>0</v>
      </c>
      <c r="M59" s="85">
        <f>'Other Revenue'!M49</f>
        <v>0</v>
      </c>
      <c r="N59" s="85">
        <f>'Other Revenue'!N49</f>
        <v>0</v>
      </c>
      <c r="O59" s="85">
        <f>'Other Revenue'!O49</f>
        <v>0</v>
      </c>
      <c r="P59" s="85">
        <f>'Other Revenue'!P49</f>
        <v>0</v>
      </c>
      <c r="Q59" s="85">
        <f>'Other Revenue'!Q49</f>
        <v>0</v>
      </c>
      <c r="R59" s="85">
        <f>'Other Revenue'!R49</f>
        <v>0</v>
      </c>
      <c r="S59" s="85">
        <f>'Other Revenue'!S49</f>
        <v>0</v>
      </c>
      <c r="T59" s="85">
        <f>'Other Revenue'!T49</f>
        <v>0</v>
      </c>
      <c r="U59" s="85">
        <f>'Other Revenue'!U49</f>
        <v>0</v>
      </c>
      <c r="V59" s="85">
        <f>'Other Revenue'!V49</f>
        <v>0</v>
      </c>
      <c r="W59" s="85">
        <f>'Other Revenue'!W49</f>
        <v>0</v>
      </c>
      <c r="X59" s="85">
        <f>'Other Revenue'!X49</f>
        <v>0</v>
      </c>
      <c r="Y59" s="85">
        <f>'Other Revenue'!Y49</f>
        <v>0</v>
      </c>
      <c r="Z59" s="274">
        <f>'Other Revenue'!Z49</f>
        <v>0</v>
      </c>
      <c r="AB59" s="275">
        <f>'Other Revenue'!AB49</f>
        <v>0</v>
      </c>
      <c r="AD59" s="275">
        <f>'Other Revenue'!AD49</f>
        <v>0</v>
      </c>
      <c r="AF59" s="275">
        <f>'Other Revenue'!AF49</f>
        <v>0</v>
      </c>
    </row>
    <row r="60" spans="2:32" outlineLevel="1">
      <c r="B60" s="124" t="str">
        <f>'Line Items'!D$603</f>
        <v>Other Revenue</v>
      </c>
      <c r="C60" s="124" t="str">
        <f>'Line Items'!D$630</f>
        <v>Other Revenue: Revenue from Costs Offcharged</v>
      </c>
      <c r="D60" s="83" t="str">
        <f>'Other Revenue'!D50</f>
        <v xml:space="preserve">Depot Agreement Income </v>
      </c>
      <c r="E60" s="84"/>
      <c r="F60" s="150" t="str">
        <f>'Other Revenue'!F50</f>
        <v>£000</v>
      </c>
      <c r="G60" s="85">
        <f>'Other Revenue'!G50</f>
        <v>0</v>
      </c>
      <c r="H60" s="85">
        <f>'Other Revenue'!H50</f>
        <v>0</v>
      </c>
      <c r="I60" s="85">
        <f>'Other Revenue'!I50</f>
        <v>0</v>
      </c>
      <c r="J60" s="85">
        <f>'Other Revenue'!J50</f>
        <v>0</v>
      </c>
      <c r="K60" s="85">
        <f>'Other Revenue'!K50</f>
        <v>0</v>
      </c>
      <c r="L60" s="85">
        <f>'Other Revenue'!L50</f>
        <v>0</v>
      </c>
      <c r="M60" s="85">
        <f>'Other Revenue'!M50</f>
        <v>0</v>
      </c>
      <c r="N60" s="85">
        <f>'Other Revenue'!N50</f>
        <v>0</v>
      </c>
      <c r="O60" s="85">
        <f>'Other Revenue'!O50</f>
        <v>0</v>
      </c>
      <c r="P60" s="85">
        <f>'Other Revenue'!P50</f>
        <v>0</v>
      </c>
      <c r="Q60" s="85">
        <f>'Other Revenue'!Q50</f>
        <v>0</v>
      </c>
      <c r="R60" s="85">
        <f>'Other Revenue'!R50</f>
        <v>0</v>
      </c>
      <c r="S60" s="85">
        <f>'Other Revenue'!S50</f>
        <v>0</v>
      </c>
      <c r="T60" s="85">
        <f>'Other Revenue'!T50</f>
        <v>0</v>
      </c>
      <c r="U60" s="85">
        <f>'Other Revenue'!U50</f>
        <v>0</v>
      </c>
      <c r="V60" s="85">
        <f>'Other Revenue'!V50</f>
        <v>0</v>
      </c>
      <c r="W60" s="85">
        <f>'Other Revenue'!W50</f>
        <v>0</v>
      </c>
      <c r="X60" s="85">
        <f>'Other Revenue'!X50</f>
        <v>0</v>
      </c>
      <c r="Y60" s="85">
        <f>'Other Revenue'!Y50</f>
        <v>0</v>
      </c>
      <c r="Z60" s="274">
        <f>'Other Revenue'!Z50</f>
        <v>0</v>
      </c>
      <c r="AB60" s="275">
        <f>'Other Revenue'!AB50</f>
        <v>0</v>
      </c>
      <c r="AD60" s="275">
        <f>'Other Revenue'!AD50</f>
        <v>0</v>
      </c>
      <c r="AF60" s="275">
        <f>'Other Revenue'!AF50</f>
        <v>0</v>
      </c>
    </row>
    <row r="61" spans="2:32" outlineLevel="1">
      <c r="B61" s="124" t="str">
        <f>'Line Items'!D$603</f>
        <v>Other Revenue</v>
      </c>
      <c r="C61" s="124" t="str">
        <f>'Line Items'!D$630</f>
        <v>Other Revenue: Revenue from Costs Offcharged</v>
      </c>
      <c r="D61" s="83" t="str">
        <f>'Other Revenue'!D51</f>
        <v>Desiro Performance Regime</v>
      </c>
      <c r="E61" s="84"/>
      <c r="F61" s="150" t="str">
        <f>'Other Revenue'!F51</f>
        <v>£000</v>
      </c>
      <c r="G61" s="85">
        <f>'Other Revenue'!G51</f>
        <v>0</v>
      </c>
      <c r="H61" s="85">
        <f>'Other Revenue'!H51</f>
        <v>0</v>
      </c>
      <c r="I61" s="85">
        <f>'Other Revenue'!I51</f>
        <v>0</v>
      </c>
      <c r="J61" s="85">
        <f>'Other Revenue'!J51</f>
        <v>0</v>
      </c>
      <c r="K61" s="85">
        <f>'Other Revenue'!K51</f>
        <v>0</v>
      </c>
      <c r="L61" s="85">
        <f>'Other Revenue'!L51</f>
        <v>0</v>
      </c>
      <c r="M61" s="85">
        <f>'Other Revenue'!M51</f>
        <v>0</v>
      </c>
      <c r="N61" s="85">
        <f>'Other Revenue'!N51</f>
        <v>0</v>
      </c>
      <c r="O61" s="85">
        <f>'Other Revenue'!O51</f>
        <v>0</v>
      </c>
      <c r="P61" s="85">
        <f>'Other Revenue'!P51</f>
        <v>0</v>
      </c>
      <c r="Q61" s="85">
        <f>'Other Revenue'!Q51</f>
        <v>0</v>
      </c>
      <c r="R61" s="85">
        <f>'Other Revenue'!R51</f>
        <v>0</v>
      </c>
      <c r="S61" s="85">
        <f>'Other Revenue'!S51</f>
        <v>0</v>
      </c>
      <c r="T61" s="85">
        <f>'Other Revenue'!T51</f>
        <v>0</v>
      </c>
      <c r="U61" s="85">
        <f>'Other Revenue'!U51</f>
        <v>0</v>
      </c>
      <c r="V61" s="85">
        <f>'Other Revenue'!V51</f>
        <v>0</v>
      </c>
      <c r="W61" s="85">
        <f>'Other Revenue'!W51</f>
        <v>0</v>
      </c>
      <c r="X61" s="85">
        <f>'Other Revenue'!X51</f>
        <v>0</v>
      </c>
      <c r="Y61" s="85">
        <f>'Other Revenue'!Y51</f>
        <v>0</v>
      </c>
      <c r="Z61" s="274">
        <f>'Other Revenue'!Z51</f>
        <v>0</v>
      </c>
      <c r="AB61" s="275">
        <f>'Other Revenue'!AB51</f>
        <v>0</v>
      </c>
      <c r="AD61" s="275">
        <f>'Other Revenue'!AD51</f>
        <v>0</v>
      </c>
      <c r="AF61" s="275">
        <f>'Other Revenue'!AF51</f>
        <v>0</v>
      </c>
    </row>
    <row r="62" spans="2:32" outlineLevel="1">
      <c r="B62" s="124" t="str">
        <f>'Line Items'!D$603</f>
        <v>Other Revenue</v>
      </c>
      <c r="C62" s="124" t="str">
        <f>'Line Items'!D$630</f>
        <v>Other Revenue: Revenue from Costs Offcharged</v>
      </c>
      <c r="D62" s="83" t="str">
        <f>'Other Revenue'!D52</f>
        <v>[Revenue from Costs Offcharged Line 11]</v>
      </c>
      <c r="E62" s="84"/>
      <c r="F62" s="150" t="str">
        <f>'Other Revenue'!F52</f>
        <v>£000</v>
      </c>
      <c r="G62" s="85">
        <f>'Other Revenue'!G52</f>
        <v>0</v>
      </c>
      <c r="H62" s="85">
        <f>'Other Revenue'!H52</f>
        <v>0</v>
      </c>
      <c r="I62" s="85">
        <f>'Other Revenue'!I52</f>
        <v>0</v>
      </c>
      <c r="J62" s="85">
        <f>'Other Revenue'!J52</f>
        <v>0</v>
      </c>
      <c r="K62" s="85">
        <f>'Other Revenue'!K52</f>
        <v>0</v>
      </c>
      <c r="L62" s="85">
        <f>'Other Revenue'!L52</f>
        <v>0</v>
      </c>
      <c r="M62" s="85">
        <f>'Other Revenue'!M52</f>
        <v>0</v>
      </c>
      <c r="N62" s="85">
        <f>'Other Revenue'!N52</f>
        <v>0</v>
      </c>
      <c r="O62" s="85">
        <f>'Other Revenue'!O52</f>
        <v>0</v>
      </c>
      <c r="P62" s="85">
        <f>'Other Revenue'!P52</f>
        <v>0</v>
      </c>
      <c r="Q62" s="85">
        <f>'Other Revenue'!Q52</f>
        <v>0</v>
      </c>
      <c r="R62" s="85">
        <f>'Other Revenue'!R52</f>
        <v>0</v>
      </c>
      <c r="S62" s="85">
        <f>'Other Revenue'!S52</f>
        <v>0</v>
      </c>
      <c r="T62" s="85">
        <f>'Other Revenue'!T52</f>
        <v>0</v>
      </c>
      <c r="U62" s="85">
        <f>'Other Revenue'!U52</f>
        <v>0</v>
      </c>
      <c r="V62" s="85">
        <f>'Other Revenue'!V52</f>
        <v>0</v>
      </c>
      <c r="W62" s="85">
        <f>'Other Revenue'!W52</f>
        <v>0</v>
      </c>
      <c r="X62" s="85">
        <f>'Other Revenue'!X52</f>
        <v>0</v>
      </c>
      <c r="Y62" s="85">
        <f>'Other Revenue'!Y52</f>
        <v>0</v>
      </c>
      <c r="Z62" s="274">
        <f>'Other Revenue'!Z52</f>
        <v>0</v>
      </c>
      <c r="AB62" s="275">
        <f>'Other Revenue'!AB52</f>
        <v>0</v>
      </c>
      <c r="AD62" s="275">
        <f>'Other Revenue'!AD52</f>
        <v>0</v>
      </c>
      <c r="AF62" s="275">
        <f>'Other Revenue'!AF52</f>
        <v>0</v>
      </c>
    </row>
    <row r="63" spans="2:32" outlineLevel="1">
      <c r="B63" s="124" t="str">
        <f>'Line Items'!D$603</f>
        <v>Other Revenue</v>
      </c>
      <c r="C63" s="124" t="str">
        <f>'Line Items'!D$630</f>
        <v>Other Revenue: Revenue from Costs Offcharged</v>
      </c>
      <c r="D63" s="83" t="str">
        <f>'Other Revenue'!D53</f>
        <v>[Revenue from Costs Offcharged Line 12]</v>
      </c>
      <c r="E63" s="84"/>
      <c r="F63" s="150" t="str">
        <f>'Other Revenue'!F53</f>
        <v>£000</v>
      </c>
      <c r="G63" s="85">
        <f>'Other Revenue'!G53</f>
        <v>0</v>
      </c>
      <c r="H63" s="85">
        <f>'Other Revenue'!H53</f>
        <v>0</v>
      </c>
      <c r="I63" s="85">
        <f>'Other Revenue'!I53</f>
        <v>0</v>
      </c>
      <c r="J63" s="85">
        <f>'Other Revenue'!J53</f>
        <v>0</v>
      </c>
      <c r="K63" s="85">
        <f>'Other Revenue'!K53</f>
        <v>0</v>
      </c>
      <c r="L63" s="85">
        <f>'Other Revenue'!L53</f>
        <v>0</v>
      </c>
      <c r="M63" s="85">
        <f>'Other Revenue'!M53</f>
        <v>0</v>
      </c>
      <c r="N63" s="85">
        <f>'Other Revenue'!N53</f>
        <v>0</v>
      </c>
      <c r="O63" s="85">
        <f>'Other Revenue'!O53</f>
        <v>0</v>
      </c>
      <c r="P63" s="85">
        <f>'Other Revenue'!P53</f>
        <v>0</v>
      </c>
      <c r="Q63" s="85">
        <f>'Other Revenue'!Q53</f>
        <v>0</v>
      </c>
      <c r="R63" s="85">
        <f>'Other Revenue'!R53</f>
        <v>0</v>
      </c>
      <c r="S63" s="85">
        <f>'Other Revenue'!S53</f>
        <v>0</v>
      </c>
      <c r="T63" s="85">
        <f>'Other Revenue'!T53</f>
        <v>0</v>
      </c>
      <c r="U63" s="85">
        <f>'Other Revenue'!U53</f>
        <v>0</v>
      </c>
      <c r="V63" s="85">
        <f>'Other Revenue'!V53</f>
        <v>0</v>
      </c>
      <c r="W63" s="85">
        <f>'Other Revenue'!W53</f>
        <v>0</v>
      </c>
      <c r="X63" s="85">
        <f>'Other Revenue'!X53</f>
        <v>0</v>
      </c>
      <c r="Y63" s="85">
        <f>'Other Revenue'!Y53</f>
        <v>0</v>
      </c>
      <c r="Z63" s="274">
        <f>'Other Revenue'!Z53</f>
        <v>0</v>
      </c>
      <c r="AB63" s="275">
        <f>'Other Revenue'!AB53</f>
        <v>0</v>
      </c>
      <c r="AD63" s="275">
        <f>'Other Revenue'!AD53</f>
        <v>0</v>
      </c>
      <c r="AF63" s="275">
        <f>'Other Revenue'!AF53</f>
        <v>0</v>
      </c>
    </row>
    <row r="64" spans="2:32" outlineLevel="1">
      <c r="B64" s="124" t="str">
        <f>'Line Items'!D$603</f>
        <v>Other Revenue</v>
      </c>
      <c r="C64" s="124" t="str">
        <f>'Line Items'!D$630</f>
        <v>Other Revenue: Revenue from Costs Offcharged</v>
      </c>
      <c r="D64" s="83" t="str">
        <f>'Other Revenue'!D54</f>
        <v>[Revenue from Costs Offcharged Line 13]</v>
      </c>
      <c r="E64" s="84"/>
      <c r="F64" s="150" t="str">
        <f>'Other Revenue'!F54</f>
        <v>£000</v>
      </c>
      <c r="G64" s="85">
        <f>'Other Revenue'!G54</f>
        <v>0</v>
      </c>
      <c r="H64" s="85">
        <f>'Other Revenue'!H54</f>
        <v>0</v>
      </c>
      <c r="I64" s="85">
        <f>'Other Revenue'!I54</f>
        <v>0</v>
      </c>
      <c r="J64" s="85">
        <f>'Other Revenue'!J54</f>
        <v>0</v>
      </c>
      <c r="K64" s="85">
        <f>'Other Revenue'!K54</f>
        <v>0</v>
      </c>
      <c r="L64" s="85">
        <f>'Other Revenue'!L54</f>
        <v>0</v>
      </c>
      <c r="M64" s="85">
        <f>'Other Revenue'!M54</f>
        <v>0</v>
      </c>
      <c r="N64" s="85">
        <f>'Other Revenue'!N54</f>
        <v>0</v>
      </c>
      <c r="O64" s="85">
        <f>'Other Revenue'!O54</f>
        <v>0</v>
      </c>
      <c r="P64" s="85">
        <f>'Other Revenue'!P54</f>
        <v>0</v>
      </c>
      <c r="Q64" s="85">
        <f>'Other Revenue'!Q54</f>
        <v>0</v>
      </c>
      <c r="R64" s="85">
        <f>'Other Revenue'!R54</f>
        <v>0</v>
      </c>
      <c r="S64" s="85">
        <f>'Other Revenue'!S54</f>
        <v>0</v>
      </c>
      <c r="T64" s="85">
        <f>'Other Revenue'!T54</f>
        <v>0</v>
      </c>
      <c r="U64" s="85">
        <f>'Other Revenue'!U54</f>
        <v>0</v>
      </c>
      <c r="V64" s="85">
        <f>'Other Revenue'!V54</f>
        <v>0</v>
      </c>
      <c r="W64" s="85">
        <f>'Other Revenue'!W54</f>
        <v>0</v>
      </c>
      <c r="X64" s="85">
        <f>'Other Revenue'!X54</f>
        <v>0</v>
      </c>
      <c r="Y64" s="85">
        <f>'Other Revenue'!Y54</f>
        <v>0</v>
      </c>
      <c r="Z64" s="274">
        <f>'Other Revenue'!Z54</f>
        <v>0</v>
      </c>
      <c r="AB64" s="275">
        <f>'Other Revenue'!AB54</f>
        <v>0</v>
      </c>
      <c r="AD64" s="275">
        <f>'Other Revenue'!AD54</f>
        <v>0</v>
      </c>
      <c r="AF64" s="275">
        <f>'Other Revenue'!AF54</f>
        <v>0</v>
      </c>
    </row>
    <row r="65" spans="2:32" outlineLevel="1">
      <c r="B65" s="124" t="str">
        <f>'Line Items'!D$603</f>
        <v>Other Revenue</v>
      </c>
      <c r="C65" s="124" t="str">
        <f>'Line Items'!D$630</f>
        <v>Other Revenue: Revenue from Costs Offcharged</v>
      </c>
      <c r="D65" s="83" t="str">
        <f>'Other Revenue'!D55</f>
        <v>[Revenue from Costs Offcharged Line 14]</v>
      </c>
      <c r="E65" s="84"/>
      <c r="F65" s="150" t="str">
        <f>'Other Revenue'!F55</f>
        <v>£000</v>
      </c>
      <c r="G65" s="85">
        <f>'Other Revenue'!G55</f>
        <v>0</v>
      </c>
      <c r="H65" s="85">
        <f>'Other Revenue'!H55</f>
        <v>0</v>
      </c>
      <c r="I65" s="85">
        <f>'Other Revenue'!I55</f>
        <v>0</v>
      </c>
      <c r="J65" s="85">
        <f>'Other Revenue'!J55</f>
        <v>0</v>
      </c>
      <c r="K65" s="85">
        <f>'Other Revenue'!K55</f>
        <v>0</v>
      </c>
      <c r="L65" s="85">
        <f>'Other Revenue'!L55</f>
        <v>0</v>
      </c>
      <c r="M65" s="85">
        <f>'Other Revenue'!M55</f>
        <v>0</v>
      </c>
      <c r="N65" s="85">
        <f>'Other Revenue'!N55</f>
        <v>0</v>
      </c>
      <c r="O65" s="85">
        <f>'Other Revenue'!O55</f>
        <v>0</v>
      </c>
      <c r="P65" s="85">
        <f>'Other Revenue'!P55</f>
        <v>0</v>
      </c>
      <c r="Q65" s="85">
        <f>'Other Revenue'!Q55</f>
        <v>0</v>
      </c>
      <c r="R65" s="85">
        <f>'Other Revenue'!R55</f>
        <v>0</v>
      </c>
      <c r="S65" s="85">
        <f>'Other Revenue'!S55</f>
        <v>0</v>
      </c>
      <c r="T65" s="85">
        <f>'Other Revenue'!T55</f>
        <v>0</v>
      </c>
      <c r="U65" s="85">
        <f>'Other Revenue'!U55</f>
        <v>0</v>
      </c>
      <c r="V65" s="85">
        <f>'Other Revenue'!V55</f>
        <v>0</v>
      </c>
      <c r="W65" s="85">
        <f>'Other Revenue'!W55</f>
        <v>0</v>
      </c>
      <c r="X65" s="85">
        <f>'Other Revenue'!X55</f>
        <v>0</v>
      </c>
      <c r="Y65" s="85">
        <f>'Other Revenue'!Y55</f>
        <v>0</v>
      </c>
      <c r="Z65" s="274">
        <f>'Other Revenue'!Z55</f>
        <v>0</v>
      </c>
      <c r="AB65" s="275">
        <f>'Other Revenue'!AB55</f>
        <v>0</v>
      </c>
      <c r="AD65" s="275">
        <f>'Other Revenue'!AD55</f>
        <v>0</v>
      </c>
      <c r="AF65" s="275">
        <f>'Other Revenue'!AF55</f>
        <v>0</v>
      </c>
    </row>
    <row r="66" spans="2:32" outlineLevel="1">
      <c r="B66" s="124" t="str">
        <f>'Line Items'!D$603</f>
        <v>Other Revenue</v>
      </c>
      <c r="C66" s="124" t="str">
        <f>'Line Items'!D$630</f>
        <v>Other Revenue: Revenue from Costs Offcharged</v>
      </c>
      <c r="D66" s="83" t="str">
        <f>'Other Revenue'!D56</f>
        <v>[Revenue from Costs Offcharged Line 15]</v>
      </c>
      <c r="E66" s="84"/>
      <c r="F66" s="150" t="str">
        <f>'Other Revenue'!F56</f>
        <v>£000</v>
      </c>
      <c r="G66" s="85">
        <f>'Other Revenue'!G56</f>
        <v>0</v>
      </c>
      <c r="H66" s="85">
        <f>'Other Revenue'!H56</f>
        <v>0</v>
      </c>
      <c r="I66" s="85">
        <f>'Other Revenue'!I56</f>
        <v>0</v>
      </c>
      <c r="J66" s="85">
        <f>'Other Revenue'!J56</f>
        <v>0</v>
      </c>
      <c r="K66" s="85">
        <f>'Other Revenue'!K56</f>
        <v>0</v>
      </c>
      <c r="L66" s="85">
        <f>'Other Revenue'!L56</f>
        <v>0</v>
      </c>
      <c r="M66" s="85">
        <f>'Other Revenue'!M56</f>
        <v>0</v>
      </c>
      <c r="N66" s="85">
        <f>'Other Revenue'!N56</f>
        <v>0</v>
      </c>
      <c r="O66" s="85">
        <f>'Other Revenue'!O56</f>
        <v>0</v>
      </c>
      <c r="P66" s="85">
        <f>'Other Revenue'!P56</f>
        <v>0</v>
      </c>
      <c r="Q66" s="85">
        <f>'Other Revenue'!Q56</f>
        <v>0</v>
      </c>
      <c r="R66" s="85">
        <f>'Other Revenue'!R56</f>
        <v>0</v>
      </c>
      <c r="S66" s="85">
        <f>'Other Revenue'!S56</f>
        <v>0</v>
      </c>
      <c r="T66" s="85">
        <f>'Other Revenue'!T56</f>
        <v>0</v>
      </c>
      <c r="U66" s="85">
        <f>'Other Revenue'!U56</f>
        <v>0</v>
      </c>
      <c r="V66" s="85">
        <f>'Other Revenue'!V56</f>
        <v>0</v>
      </c>
      <c r="W66" s="85">
        <f>'Other Revenue'!W56</f>
        <v>0</v>
      </c>
      <c r="X66" s="85">
        <f>'Other Revenue'!X56</f>
        <v>0</v>
      </c>
      <c r="Y66" s="85">
        <f>'Other Revenue'!Y56</f>
        <v>0</v>
      </c>
      <c r="Z66" s="274">
        <f>'Other Revenue'!Z56</f>
        <v>0</v>
      </c>
      <c r="AB66" s="275">
        <f>'Other Revenue'!AB56</f>
        <v>0</v>
      </c>
      <c r="AD66" s="275">
        <f>'Other Revenue'!AD56</f>
        <v>0</v>
      </c>
      <c r="AF66" s="275">
        <f>'Other Revenue'!AF56</f>
        <v>0</v>
      </c>
    </row>
    <row r="67" spans="2:32" outlineLevel="1">
      <c r="B67" s="124" t="str">
        <f>'Line Items'!D$603</f>
        <v>Other Revenue</v>
      </c>
      <c r="C67" s="124" t="str">
        <f>'Line Items'!D$630</f>
        <v>Other Revenue: Revenue from Costs Offcharged</v>
      </c>
      <c r="D67" s="83" t="str">
        <f>'Other Revenue'!D57</f>
        <v>[Revenue from Costs Offcharged Line 16]</v>
      </c>
      <c r="E67" s="84"/>
      <c r="F67" s="150" t="str">
        <f>'Other Revenue'!F57</f>
        <v>£000</v>
      </c>
      <c r="G67" s="85">
        <f>'Other Revenue'!G57</f>
        <v>0</v>
      </c>
      <c r="H67" s="85">
        <f>'Other Revenue'!H57</f>
        <v>0</v>
      </c>
      <c r="I67" s="85">
        <f>'Other Revenue'!I57</f>
        <v>0</v>
      </c>
      <c r="J67" s="85">
        <f>'Other Revenue'!J57</f>
        <v>0</v>
      </c>
      <c r="K67" s="85">
        <f>'Other Revenue'!K57</f>
        <v>0</v>
      </c>
      <c r="L67" s="85">
        <f>'Other Revenue'!L57</f>
        <v>0</v>
      </c>
      <c r="M67" s="85">
        <f>'Other Revenue'!M57</f>
        <v>0</v>
      </c>
      <c r="N67" s="85">
        <f>'Other Revenue'!N57</f>
        <v>0</v>
      </c>
      <c r="O67" s="85">
        <f>'Other Revenue'!O57</f>
        <v>0</v>
      </c>
      <c r="P67" s="85">
        <f>'Other Revenue'!P57</f>
        <v>0</v>
      </c>
      <c r="Q67" s="85">
        <f>'Other Revenue'!Q57</f>
        <v>0</v>
      </c>
      <c r="R67" s="85">
        <f>'Other Revenue'!R57</f>
        <v>0</v>
      </c>
      <c r="S67" s="85">
        <f>'Other Revenue'!S57</f>
        <v>0</v>
      </c>
      <c r="T67" s="85">
        <f>'Other Revenue'!T57</f>
        <v>0</v>
      </c>
      <c r="U67" s="85">
        <f>'Other Revenue'!U57</f>
        <v>0</v>
      </c>
      <c r="V67" s="85">
        <f>'Other Revenue'!V57</f>
        <v>0</v>
      </c>
      <c r="W67" s="85">
        <f>'Other Revenue'!W57</f>
        <v>0</v>
      </c>
      <c r="X67" s="85">
        <f>'Other Revenue'!X57</f>
        <v>0</v>
      </c>
      <c r="Y67" s="85">
        <f>'Other Revenue'!Y57</f>
        <v>0</v>
      </c>
      <c r="Z67" s="274">
        <f>'Other Revenue'!Z57</f>
        <v>0</v>
      </c>
      <c r="AB67" s="275">
        <f>'Other Revenue'!AB57</f>
        <v>0</v>
      </c>
      <c r="AD67" s="275">
        <f>'Other Revenue'!AD57</f>
        <v>0</v>
      </c>
      <c r="AF67" s="275">
        <f>'Other Revenue'!AF57</f>
        <v>0</v>
      </c>
    </row>
    <row r="68" spans="2:32" outlineLevel="1">
      <c r="B68" s="124" t="str">
        <f>'Line Items'!D$603</f>
        <v>Other Revenue</v>
      </c>
      <c r="C68" s="124" t="str">
        <f>'Line Items'!D$630</f>
        <v>Other Revenue: Revenue from Costs Offcharged</v>
      </c>
      <c r="D68" s="83" t="str">
        <f>'Other Revenue'!D58</f>
        <v>[Revenue from Costs Offcharged Line 17]</v>
      </c>
      <c r="E68" s="84"/>
      <c r="F68" s="150" t="str">
        <f>'Other Revenue'!F58</f>
        <v>£000</v>
      </c>
      <c r="G68" s="85">
        <f>'Other Revenue'!G58</f>
        <v>0</v>
      </c>
      <c r="H68" s="85">
        <f>'Other Revenue'!H58</f>
        <v>0</v>
      </c>
      <c r="I68" s="85">
        <f>'Other Revenue'!I58</f>
        <v>0</v>
      </c>
      <c r="J68" s="85">
        <f>'Other Revenue'!J58</f>
        <v>0</v>
      </c>
      <c r="K68" s="85">
        <f>'Other Revenue'!K58</f>
        <v>0</v>
      </c>
      <c r="L68" s="85">
        <f>'Other Revenue'!L58</f>
        <v>0</v>
      </c>
      <c r="M68" s="85">
        <f>'Other Revenue'!M58</f>
        <v>0</v>
      </c>
      <c r="N68" s="85">
        <f>'Other Revenue'!N58</f>
        <v>0</v>
      </c>
      <c r="O68" s="85">
        <f>'Other Revenue'!O58</f>
        <v>0</v>
      </c>
      <c r="P68" s="85">
        <f>'Other Revenue'!P58</f>
        <v>0</v>
      </c>
      <c r="Q68" s="85">
        <f>'Other Revenue'!Q58</f>
        <v>0</v>
      </c>
      <c r="R68" s="85">
        <f>'Other Revenue'!R58</f>
        <v>0</v>
      </c>
      <c r="S68" s="85">
        <f>'Other Revenue'!S58</f>
        <v>0</v>
      </c>
      <c r="T68" s="85">
        <f>'Other Revenue'!T58</f>
        <v>0</v>
      </c>
      <c r="U68" s="85">
        <f>'Other Revenue'!U58</f>
        <v>0</v>
      </c>
      <c r="V68" s="85">
        <f>'Other Revenue'!V58</f>
        <v>0</v>
      </c>
      <c r="W68" s="85">
        <f>'Other Revenue'!W58</f>
        <v>0</v>
      </c>
      <c r="X68" s="85">
        <f>'Other Revenue'!X58</f>
        <v>0</v>
      </c>
      <c r="Y68" s="85">
        <f>'Other Revenue'!Y58</f>
        <v>0</v>
      </c>
      <c r="Z68" s="274">
        <f>'Other Revenue'!Z58</f>
        <v>0</v>
      </c>
      <c r="AB68" s="275">
        <f>'Other Revenue'!AB58</f>
        <v>0</v>
      </c>
      <c r="AD68" s="275">
        <f>'Other Revenue'!AD58</f>
        <v>0</v>
      </c>
      <c r="AF68" s="275">
        <f>'Other Revenue'!AF58</f>
        <v>0</v>
      </c>
    </row>
    <row r="69" spans="2:32" outlineLevel="1">
      <c r="B69" s="124" t="str">
        <f>'Line Items'!D$603</f>
        <v>Other Revenue</v>
      </c>
      <c r="C69" s="124" t="str">
        <f>'Line Items'!D$630</f>
        <v>Other Revenue: Revenue from Costs Offcharged</v>
      </c>
      <c r="D69" s="83" t="str">
        <f>'Other Revenue'!D59</f>
        <v>[Revenue from Costs Offcharged Line 18]</v>
      </c>
      <c r="E69" s="84"/>
      <c r="F69" s="150" t="str">
        <f>'Other Revenue'!F59</f>
        <v>£000</v>
      </c>
      <c r="G69" s="85">
        <f>'Other Revenue'!G59</f>
        <v>0</v>
      </c>
      <c r="H69" s="85">
        <f>'Other Revenue'!H59</f>
        <v>0</v>
      </c>
      <c r="I69" s="85">
        <f>'Other Revenue'!I59</f>
        <v>0</v>
      </c>
      <c r="J69" s="85">
        <f>'Other Revenue'!J59</f>
        <v>0</v>
      </c>
      <c r="K69" s="85">
        <f>'Other Revenue'!K59</f>
        <v>0</v>
      </c>
      <c r="L69" s="85">
        <f>'Other Revenue'!L59</f>
        <v>0</v>
      </c>
      <c r="M69" s="85">
        <f>'Other Revenue'!M59</f>
        <v>0</v>
      </c>
      <c r="N69" s="85">
        <f>'Other Revenue'!N59</f>
        <v>0</v>
      </c>
      <c r="O69" s="85">
        <f>'Other Revenue'!O59</f>
        <v>0</v>
      </c>
      <c r="P69" s="85">
        <f>'Other Revenue'!P59</f>
        <v>0</v>
      </c>
      <c r="Q69" s="85">
        <f>'Other Revenue'!Q59</f>
        <v>0</v>
      </c>
      <c r="R69" s="85">
        <f>'Other Revenue'!R59</f>
        <v>0</v>
      </c>
      <c r="S69" s="85">
        <f>'Other Revenue'!S59</f>
        <v>0</v>
      </c>
      <c r="T69" s="85">
        <f>'Other Revenue'!T59</f>
        <v>0</v>
      </c>
      <c r="U69" s="85">
        <f>'Other Revenue'!U59</f>
        <v>0</v>
      </c>
      <c r="V69" s="85">
        <f>'Other Revenue'!V59</f>
        <v>0</v>
      </c>
      <c r="W69" s="85">
        <f>'Other Revenue'!W59</f>
        <v>0</v>
      </c>
      <c r="X69" s="85">
        <f>'Other Revenue'!X59</f>
        <v>0</v>
      </c>
      <c r="Y69" s="85">
        <f>'Other Revenue'!Y59</f>
        <v>0</v>
      </c>
      <c r="Z69" s="274">
        <f>'Other Revenue'!Z59</f>
        <v>0</v>
      </c>
      <c r="AB69" s="275">
        <f>'Other Revenue'!AB59</f>
        <v>0</v>
      </c>
      <c r="AD69" s="275">
        <f>'Other Revenue'!AD59</f>
        <v>0</v>
      </c>
      <c r="AF69" s="275">
        <f>'Other Revenue'!AF59</f>
        <v>0</v>
      </c>
    </row>
    <row r="70" spans="2:32" outlineLevel="1">
      <c r="B70" s="124" t="str">
        <f>'Line Items'!D$603</f>
        <v>Other Revenue</v>
      </c>
      <c r="C70" s="124" t="str">
        <f>'Line Items'!D$630</f>
        <v>Other Revenue: Revenue from Costs Offcharged</v>
      </c>
      <c r="D70" s="83" t="str">
        <f>'Other Revenue'!D60</f>
        <v>[Revenue from Costs Offcharged Line 19]</v>
      </c>
      <c r="E70" s="84"/>
      <c r="F70" s="150" t="str">
        <f>'Other Revenue'!F60</f>
        <v>£000</v>
      </c>
      <c r="G70" s="85">
        <f>'Other Revenue'!G60</f>
        <v>0</v>
      </c>
      <c r="H70" s="85">
        <f>'Other Revenue'!H60</f>
        <v>0</v>
      </c>
      <c r="I70" s="85">
        <f>'Other Revenue'!I60</f>
        <v>0</v>
      </c>
      <c r="J70" s="85">
        <f>'Other Revenue'!J60</f>
        <v>0</v>
      </c>
      <c r="K70" s="85">
        <f>'Other Revenue'!K60</f>
        <v>0</v>
      </c>
      <c r="L70" s="85">
        <f>'Other Revenue'!L60</f>
        <v>0</v>
      </c>
      <c r="M70" s="85">
        <f>'Other Revenue'!M60</f>
        <v>0</v>
      </c>
      <c r="N70" s="85">
        <f>'Other Revenue'!N60</f>
        <v>0</v>
      </c>
      <c r="O70" s="85">
        <f>'Other Revenue'!O60</f>
        <v>0</v>
      </c>
      <c r="P70" s="85">
        <f>'Other Revenue'!P60</f>
        <v>0</v>
      </c>
      <c r="Q70" s="85">
        <f>'Other Revenue'!Q60</f>
        <v>0</v>
      </c>
      <c r="R70" s="85">
        <f>'Other Revenue'!R60</f>
        <v>0</v>
      </c>
      <c r="S70" s="85">
        <f>'Other Revenue'!S60</f>
        <v>0</v>
      </c>
      <c r="T70" s="85">
        <f>'Other Revenue'!T60</f>
        <v>0</v>
      </c>
      <c r="U70" s="85">
        <f>'Other Revenue'!U60</f>
        <v>0</v>
      </c>
      <c r="V70" s="85">
        <f>'Other Revenue'!V60</f>
        <v>0</v>
      </c>
      <c r="W70" s="85">
        <f>'Other Revenue'!W60</f>
        <v>0</v>
      </c>
      <c r="X70" s="85">
        <f>'Other Revenue'!X60</f>
        <v>0</v>
      </c>
      <c r="Y70" s="85">
        <f>'Other Revenue'!Y60</f>
        <v>0</v>
      </c>
      <c r="Z70" s="274">
        <f>'Other Revenue'!Z60</f>
        <v>0</v>
      </c>
      <c r="AB70" s="275">
        <f>'Other Revenue'!AB60</f>
        <v>0</v>
      </c>
      <c r="AD70" s="275">
        <f>'Other Revenue'!AD60</f>
        <v>0</v>
      </c>
      <c r="AF70" s="275">
        <f>'Other Revenue'!AF60</f>
        <v>0</v>
      </c>
    </row>
    <row r="71" spans="2:32" outlineLevel="1">
      <c r="B71" s="124" t="str">
        <f>'Line Items'!D$603</f>
        <v>Other Revenue</v>
      </c>
      <c r="C71" s="124" t="str">
        <f>'Line Items'!D$630</f>
        <v>Other Revenue: Revenue from Costs Offcharged</v>
      </c>
      <c r="D71" s="108" t="str">
        <f>'Other Revenue'!D61</f>
        <v>[Revenue from Costs Offcharged Line 20]</v>
      </c>
      <c r="E71" s="110"/>
      <c r="F71" s="164" t="str">
        <f>'Other Revenue'!F61</f>
        <v>£000</v>
      </c>
      <c r="G71" s="96">
        <f>'Other Revenue'!G61</f>
        <v>0</v>
      </c>
      <c r="H71" s="96">
        <f>'Other Revenue'!H61</f>
        <v>0</v>
      </c>
      <c r="I71" s="96">
        <f>'Other Revenue'!I61</f>
        <v>0</v>
      </c>
      <c r="J71" s="96">
        <f>'Other Revenue'!J61</f>
        <v>0</v>
      </c>
      <c r="K71" s="96">
        <f>'Other Revenue'!K61</f>
        <v>0</v>
      </c>
      <c r="L71" s="96">
        <f>'Other Revenue'!L61</f>
        <v>0</v>
      </c>
      <c r="M71" s="96">
        <f>'Other Revenue'!M61</f>
        <v>0</v>
      </c>
      <c r="N71" s="96">
        <f>'Other Revenue'!N61</f>
        <v>0</v>
      </c>
      <c r="O71" s="96">
        <f>'Other Revenue'!O61</f>
        <v>0</v>
      </c>
      <c r="P71" s="96">
        <f>'Other Revenue'!P61</f>
        <v>0</v>
      </c>
      <c r="Q71" s="96">
        <f>'Other Revenue'!Q61</f>
        <v>0</v>
      </c>
      <c r="R71" s="96">
        <f>'Other Revenue'!R61</f>
        <v>0</v>
      </c>
      <c r="S71" s="96">
        <f>'Other Revenue'!S61</f>
        <v>0</v>
      </c>
      <c r="T71" s="96">
        <f>'Other Revenue'!T61</f>
        <v>0</v>
      </c>
      <c r="U71" s="96">
        <f>'Other Revenue'!U61</f>
        <v>0</v>
      </c>
      <c r="V71" s="96">
        <f>'Other Revenue'!V61</f>
        <v>0</v>
      </c>
      <c r="W71" s="96">
        <f>'Other Revenue'!W61</f>
        <v>0</v>
      </c>
      <c r="X71" s="96">
        <f>'Other Revenue'!X61</f>
        <v>0</v>
      </c>
      <c r="Y71" s="96">
        <f>'Other Revenue'!Y61</f>
        <v>0</v>
      </c>
      <c r="Z71" s="277">
        <f>'Other Revenue'!Z61</f>
        <v>0</v>
      </c>
      <c r="AB71" s="278">
        <f>'Other Revenue'!AB61</f>
        <v>0</v>
      </c>
      <c r="AD71" s="278">
        <f>'Other Revenue'!AD61</f>
        <v>0</v>
      </c>
      <c r="AF71" s="278">
        <f>'Other Revenue'!AF61</f>
        <v>0</v>
      </c>
    </row>
    <row r="72" spans="2:32" outlineLevel="1"/>
    <row r="73" spans="2:32" ht="13.5" outlineLevel="1" thickBot="1">
      <c r="D73" s="347" t="str">
        <f>'Line Items'!D655</f>
        <v>Total Revenue</v>
      </c>
      <c r="E73" s="348"/>
      <c r="F73" s="349" t="str">
        <f>F71</f>
        <v>£000</v>
      </c>
      <c r="G73" s="350">
        <f t="shared" ref="G73:U73" si="0">SUM(G15:G71)</f>
        <v>0</v>
      </c>
      <c r="H73" s="350">
        <f t="shared" si="0"/>
        <v>0</v>
      </c>
      <c r="I73" s="350">
        <f t="shared" si="0"/>
        <v>0</v>
      </c>
      <c r="J73" s="350">
        <f t="shared" si="0"/>
        <v>0</v>
      </c>
      <c r="K73" s="350">
        <f t="shared" si="0"/>
        <v>0</v>
      </c>
      <c r="L73" s="350">
        <f t="shared" si="0"/>
        <v>0</v>
      </c>
      <c r="M73" s="350">
        <f t="shared" si="0"/>
        <v>0</v>
      </c>
      <c r="N73" s="350">
        <f t="shared" si="0"/>
        <v>0</v>
      </c>
      <c r="O73" s="350">
        <f t="shared" si="0"/>
        <v>0</v>
      </c>
      <c r="P73" s="350">
        <f t="shared" si="0"/>
        <v>0</v>
      </c>
      <c r="Q73" s="350">
        <f t="shared" si="0"/>
        <v>0</v>
      </c>
      <c r="R73" s="350">
        <f t="shared" si="0"/>
        <v>0</v>
      </c>
      <c r="S73" s="350">
        <f t="shared" si="0"/>
        <v>0</v>
      </c>
      <c r="T73" s="350">
        <f t="shared" si="0"/>
        <v>0</v>
      </c>
      <c r="U73" s="350">
        <f t="shared" si="0"/>
        <v>0</v>
      </c>
      <c r="V73" s="350">
        <f>SUM(V15:V71)</f>
        <v>0</v>
      </c>
      <c r="W73" s="350">
        <f>SUM(W15:W71)</f>
        <v>0</v>
      </c>
      <c r="X73" s="350">
        <f>SUM(X15:X71)</f>
        <v>0</v>
      </c>
      <c r="Y73" s="350">
        <f>SUM(Y15:Y71)</f>
        <v>0</v>
      </c>
      <c r="Z73" s="351">
        <f>SUM(Z15:Z71)</f>
        <v>0</v>
      </c>
      <c r="AB73" s="352">
        <f>SUM(AB15:AB71)</f>
        <v>0</v>
      </c>
      <c r="AD73" s="352">
        <f>SUM(AD15:AD71)</f>
        <v>0</v>
      </c>
      <c r="AF73" s="352">
        <f>SUM(AF15:AF71)</f>
        <v>0</v>
      </c>
    </row>
    <row r="74" spans="2:32" ht="13.5" outlineLevel="1" thickTop="1"/>
    <row r="75" spans="2:32" outlineLevel="1">
      <c r="B75" s="124" t="str">
        <f>'Line Items'!D$604</f>
        <v>Staff Costs</v>
      </c>
      <c r="C75" s="124" t="str">
        <f>INDEX('Line Items'!$F$104:$F$142,MATCH($D75,'Line Items'!$D$104:$D$142,0))</f>
        <v>Staff Costs: Depot</v>
      </c>
      <c r="D75" s="102" t="str">
        <f>Staff!D257</f>
        <v>Control</v>
      </c>
      <c r="E75" s="336"/>
      <c r="F75" s="337" t="str">
        <f>Staff!F257</f>
        <v>£000</v>
      </c>
      <c r="G75" s="105">
        <f>Staff!G257</f>
        <v>0</v>
      </c>
      <c r="H75" s="105">
        <f>Staff!H257</f>
        <v>0</v>
      </c>
      <c r="I75" s="105">
        <f>Staff!I257</f>
        <v>0</v>
      </c>
      <c r="J75" s="105">
        <f>Staff!J257</f>
        <v>0</v>
      </c>
      <c r="K75" s="105">
        <f>Staff!K257</f>
        <v>0</v>
      </c>
      <c r="L75" s="105">
        <f>Staff!L257</f>
        <v>0</v>
      </c>
      <c r="M75" s="105">
        <f>Staff!M257</f>
        <v>0</v>
      </c>
      <c r="N75" s="105">
        <f>Staff!N257</f>
        <v>0</v>
      </c>
      <c r="O75" s="105">
        <f>Staff!O257</f>
        <v>0</v>
      </c>
      <c r="P75" s="105">
        <f>Staff!P257</f>
        <v>0</v>
      </c>
      <c r="Q75" s="105">
        <f>Staff!Q257</f>
        <v>0</v>
      </c>
      <c r="R75" s="105">
        <f>Staff!R257</f>
        <v>0</v>
      </c>
      <c r="S75" s="105">
        <f>Staff!S257</f>
        <v>0</v>
      </c>
      <c r="T75" s="105">
        <f>Staff!T257</f>
        <v>0</v>
      </c>
      <c r="U75" s="105">
        <f>Staff!U257</f>
        <v>0</v>
      </c>
      <c r="V75" s="105">
        <f>Staff!V257</f>
        <v>0</v>
      </c>
      <c r="W75" s="105">
        <f>Staff!W257</f>
        <v>0</v>
      </c>
      <c r="X75" s="105">
        <f>Staff!X257</f>
        <v>0</v>
      </c>
      <c r="Y75" s="105">
        <f>Staff!Y257</f>
        <v>0</v>
      </c>
      <c r="Z75" s="338">
        <f>Staff!Z257</f>
        <v>0</v>
      </c>
      <c r="AB75" s="339">
        <f>Staff!AB257</f>
        <v>0</v>
      </c>
      <c r="AD75" s="339">
        <f>Staff!AD257</f>
        <v>0</v>
      </c>
      <c r="AF75" s="339">
        <f>Staff!AF257</f>
        <v>0</v>
      </c>
    </row>
    <row r="76" spans="2:32" outlineLevel="1">
      <c r="B76" s="124" t="str">
        <f>'Line Items'!D$604</f>
        <v>Staff Costs</v>
      </c>
      <c r="C76" s="124" t="str">
        <f>INDEX('Line Items'!$F$104:$F$142,MATCH($D76,'Line Items'!$D$104:$D$142,0))</f>
        <v>Staff Costs: Depot</v>
      </c>
      <c r="D76" s="83" t="str">
        <f>Staff!D258</f>
        <v>Depot</v>
      </c>
      <c r="E76" s="84"/>
      <c r="F76" s="150" t="str">
        <f>Staff!F258</f>
        <v>£000</v>
      </c>
      <c r="G76" s="85">
        <f>Staff!G258</f>
        <v>0</v>
      </c>
      <c r="H76" s="85">
        <f>Staff!H258</f>
        <v>0</v>
      </c>
      <c r="I76" s="85">
        <f>Staff!I258</f>
        <v>0</v>
      </c>
      <c r="J76" s="85">
        <f>Staff!J258</f>
        <v>0</v>
      </c>
      <c r="K76" s="85">
        <f>Staff!K258</f>
        <v>0</v>
      </c>
      <c r="L76" s="85">
        <f>Staff!L258</f>
        <v>0</v>
      </c>
      <c r="M76" s="85">
        <f>Staff!M258</f>
        <v>0</v>
      </c>
      <c r="N76" s="85">
        <f>Staff!N258</f>
        <v>0</v>
      </c>
      <c r="O76" s="85">
        <f>Staff!O258</f>
        <v>0</v>
      </c>
      <c r="P76" s="85">
        <f>Staff!P258</f>
        <v>0</v>
      </c>
      <c r="Q76" s="85">
        <f>Staff!Q258</f>
        <v>0</v>
      </c>
      <c r="R76" s="85">
        <f>Staff!R258</f>
        <v>0</v>
      </c>
      <c r="S76" s="85">
        <f>Staff!S258</f>
        <v>0</v>
      </c>
      <c r="T76" s="85">
        <f>Staff!T258</f>
        <v>0</v>
      </c>
      <c r="U76" s="85">
        <f>Staff!U258</f>
        <v>0</v>
      </c>
      <c r="V76" s="85">
        <f>Staff!V258</f>
        <v>0</v>
      </c>
      <c r="W76" s="85">
        <f>Staff!W258</f>
        <v>0</v>
      </c>
      <c r="X76" s="85">
        <f>Staff!X258</f>
        <v>0</v>
      </c>
      <c r="Y76" s="85">
        <f>Staff!Y258</f>
        <v>0</v>
      </c>
      <c r="Z76" s="274">
        <f>Staff!Z258</f>
        <v>0</v>
      </c>
      <c r="AB76" s="275">
        <f>Staff!AB258</f>
        <v>0</v>
      </c>
      <c r="AD76" s="275">
        <f>Staff!AD258</f>
        <v>0</v>
      </c>
      <c r="AF76" s="275">
        <f>Staff!AF258</f>
        <v>0</v>
      </c>
    </row>
    <row r="77" spans="2:32" outlineLevel="1">
      <c r="B77" s="124" t="str">
        <f>'Line Items'!D$604</f>
        <v>Staff Costs</v>
      </c>
      <c r="C77" s="124" t="str">
        <f>INDEX('Line Items'!$F$104:$F$142,MATCH($D77,'Line Items'!$D$104:$D$142,0))</f>
        <v>Staff Costs: Depot</v>
      </c>
      <c r="D77" s="83" t="str">
        <f>Staff!D259</f>
        <v>Engineering</v>
      </c>
      <c r="E77" s="84"/>
      <c r="F77" s="150" t="str">
        <f>Staff!F259</f>
        <v>£000</v>
      </c>
      <c r="G77" s="85">
        <f>Staff!G259</f>
        <v>0</v>
      </c>
      <c r="H77" s="85">
        <f>Staff!H259</f>
        <v>0</v>
      </c>
      <c r="I77" s="85">
        <f>Staff!I259</f>
        <v>0</v>
      </c>
      <c r="J77" s="85">
        <f>Staff!J259</f>
        <v>0</v>
      </c>
      <c r="K77" s="85">
        <f>Staff!K259</f>
        <v>0</v>
      </c>
      <c r="L77" s="85">
        <f>Staff!L259</f>
        <v>0</v>
      </c>
      <c r="M77" s="85">
        <f>Staff!M259</f>
        <v>0</v>
      </c>
      <c r="N77" s="85">
        <f>Staff!N259</f>
        <v>0</v>
      </c>
      <c r="O77" s="85">
        <f>Staff!O259</f>
        <v>0</v>
      </c>
      <c r="P77" s="85">
        <f>Staff!P259</f>
        <v>0</v>
      </c>
      <c r="Q77" s="85">
        <f>Staff!Q259</f>
        <v>0</v>
      </c>
      <c r="R77" s="85">
        <f>Staff!R259</f>
        <v>0</v>
      </c>
      <c r="S77" s="85">
        <f>Staff!S259</f>
        <v>0</v>
      </c>
      <c r="T77" s="85">
        <f>Staff!T259</f>
        <v>0</v>
      </c>
      <c r="U77" s="85">
        <f>Staff!U259</f>
        <v>0</v>
      </c>
      <c r="V77" s="85">
        <f>Staff!V259</f>
        <v>0</v>
      </c>
      <c r="W77" s="85">
        <f>Staff!W259</f>
        <v>0</v>
      </c>
      <c r="X77" s="85">
        <f>Staff!X259</f>
        <v>0</v>
      </c>
      <c r="Y77" s="85">
        <f>Staff!Y259</f>
        <v>0</v>
      </c>
      <c r="Z77" s="274">
        <f>Staff!Z259</f>
        <v>0</v>
      </c>
      <c r="AB77" s="275">
        <f>Staff!AB259</f>
        <v>0</v>
      </c>
      <c r="AD77" s="275">
        <f>Staff!AD259</f>
        <v>0</v>
      </c>
      <c r="AF77" s="275">
        <f>Staff!AF259</f>
        <v>0</v>
      </c>
    </row>
    <row r="78" spans="2:32" outlineLevel="1">
      <c r="B78" s="124" t="str">
        <f>'Line Items'!D$604</f>
        <v>Staff Costs</v>
      </c>
      <c r="C78" s="124" t="str">
        <f>INDEX('Line Items'!$F$104:$F$142,MATCH($D78,'Line Items'!$D$104:$D$142,0))</f>
        <v>Staff Costs: Depot</v>
      </c>
      <c r="D78" s="83" t="str">
        <f>Staff!D260</f>
        <v>Performance</v>
      </c>
      <c r="E78" s="84"/>
      <c r="F78" s="150" t="str">
        <f>Staff!F260</f>
        <v>£000</v>
      </c>
      <c r="G78" s="85">
        <f>Staff!G260</f>
        <v>0</v>
      </c>
      <c r="H78" s="85">
        <f>Staff!H260</f>
        <v>0</v>
      </c>
      <c r="I78" s="85">
        <f>Staff!I260</f>
        <v>0</v>
      </c>
      <c r="J78" s="85">
        <f>Staff!J260</f>
        <v>0</v>
      </c>
      <c r="K78" s="85">
        <f>Staff!K260</f>
        <v>0</v>
      </c>
      <c r="L78" s="85">
        <f>Staff!L260</f>
        <v>0</v>
      </c>
      <c r="M78" s="85">
        <f>Staff!M260</f>
        <v>0</v>
      </c>
      <c r="N78" s="85">
        <f>Staff!N260</f>
        <v>0</v>
      </c>
      <c r="O78" s="85">
        <f>Staff!O260</f>
        <v>0</v>
      </c>
      <c r="P78" s="85">
        <f>Staff!P260</f>
        <v>0</v>
      </c>
      <c r="Q78" s="85">
        <f>Staff!Q260</f>
        <v>0</v>
      </c>
      <c r="R78" s="85">
        <f>Staff!R260</f>
        <v>0</v>
      </c>
      <c r="S78" s="85">
        <f>Staff!S260</f>
        <v>0</v>
      </c>
      <c r="T78" s="85">
        <f>Staff!T260</f>
        <v>0</v>
      </c>
      <c r="U78" s="85">
        <f>Staff!U260</f>
        <v>0</v>
      </c>
      <c r="V78" s="85">
        <f>Staff!V260</f>
        <v>0</v>
      </c>
      <c r="W78" s="85">
        <f>Staff!W260</f>
        <v>0</v>
      </c>
      <c r="X78" s="85">
        <f>Staff!X260</f>
        <v>0</v>
      </c>
      <c r="Y78" s="85">
        <f>Staff!Y260</f>
        <v>0</v>
      </c>
      <c r="Z78" s="274">
        <f>Staff!Z260</f>
        <v>0</v>
      </c>
      <c r="AB78" s="275">
        <f>Staff!AB260</f>
        <v>0</v>
      </c>
      <c r="AD78" s="275">
        <f>Staff!AD260</f>
        <v>0</v>
      </c>
      <c r="AF78" s="275">
        <f>Staff!AF260</f>
        <v>0</v>
      </c>
    </row>
    <row r="79" spans="2:32" outlineLevel="1">
      <c r="B79" s="124" t="str">
        <f>'Line Items'!D$604</f>
        <v>Staff Costs</v>
      </c>
      <c r="C79" s="124" t="str">
        <f>INDEX('Line Items'!$F$104:$F$142,MATCH($D79,'Line Items'!$D$104:$D$142,0))</f>
        <v>Staff Costs: HQ</v>
      </c>
      <c r="D79" s="83" t="str">
        <f>Staff!D261</f>
        <v>Commercial</v>
      </c>
      <c r="E79" s="84"/>
      <c r="F79" s="150" t="str">
        <f>Staff!F261</f>
        <v>£000</v>
      </c>
      <c r="G79" s="85">
        <f>Staff!G261</f>
        <v>0</v>
      </c>
      <c r="H79" s="85">
        <f>Staff!H261</f>
        <v>0</v>
      </c>
      <c r="I79" s="85">
        <f>Staff!I261</f>
        <v>0</v>
      </c>
      <c r="J79" s="85">
        <f>Staff!J261</f>
        <v>0</v>
      </c>
      <c r="K79" s="85">
        <f>Staff!K261</f>
        <v>0</v>
      </c>
      <c r="L79" s="85">
        <f>Staff!L261</f>
        <v>0</v>
      </c>
      <c r="M79" s="85">
        <f>Staff!M261</f>
        <v>0</v>
      </c>
      <c r="N79" s="85">
        <f>Staff!N261</f>
        <v>0</v>
      </c>
      <c r="O79" s="85">
        <f>Staff!O261</f>
        <v>0</v>
      </c>
      <c r="P79" s="85">
        <f>Staff!P261</f>
        <v>0</v>
      </c>
      <c r="Q79" s="85">
        <f>Staff!Q261</f>
        <v>0</v>
      </c>
      <c r="R79" s="85">
        <f>Staff!R261</f>
        <v>0</v>
      </c>
      <c r="S79" s="85">
        <f>Staff!S261</f>
        <v>0</v>
      </c>
      <c r="T79" s="85">
        <f>Staff!T261</f>
        <v>0</v>
      </c>
      <c r="U79" s="85">
        <f>Staff!U261</f>
        <v>0</v>
      </c>
      <c r="V79" s="85">
        <f>Staff!V261</f>
        <v>0</v>
      </c>
      <c r="W79" s="85">
        <f>Staff!W261</f>
        <v>0</v>
      </c>
      <c r="X79" s="85">
        <f>Staff!X261</f>
        <v>0</v>
      </c>
      <c r="Y79" s="85">
        <f>Staff!Y261</f>
        <v>0</v>
      </c>
      <c r="Z79" s="274">
        <f>Staff!Z261</f>
        <v>0</v>
      </c>
      <c r="AB79" s="275">
        <f>Staff!AB261</f>
        <v>0</v>
      </c>
      <c r="AD79" s="275">
        <f>Staff!AD261</f>
        <v>0</v>
      </c>
      <c r="AF79" s="275">
        <f>Staff!AF261</f>
        <v>0</v>
      </c>
    </row>
    <row r="80" spans="2:32" outlineLevel="1">
      <c r="B80" s="124" t="str">
        <f>'Line Items'!D$604</f>
        <v>Staff Costs</v>
      </c>
      <c r="C80" s="124" t="str">
        <f>INDEX('Line Items'!$F$104:$F$142,MATCH($D80,'Line Items'!$D$104:$D$142,0))</f>
        <v>Staff Costs: HQ</v>
      </c>
      <c r="D80" s="83" t="str">
        <f>Staff!D262</f>
        <v>Communications &amp; Marketing</v>
      </c>
      <c r="E80" s="84"/>
      <c r="F80" s="150" t="str">
        <f>Staff!F262</f>
        <v>£000</v>
      </c>
      <c r="G80" s="85">
        <f>Staff!G262</f>
        <v>0</v>
      </c>
      <c r="H80" s="85">
        <f>Staff!H262</f>
        <v>0</v>
      </c>
      <c r="I80" s="85">
        <f>Staff!I262</f>
        <v>0</v>
      </c>
      <c r="J80" s="85">
        <f>Staff!J262</f>
        <v>0</v>
      </c>
      <c r="K80" s="85">
        <f>Staff!K262</f>
        <v>0</v>
      </c>
      <c r="L80" s="85">
        <f>Staff!L262</f>
        <v>0</v>
      </c>
      <c r="M80" s="85">
        <f>Staff!M262</f>
        <v>0</v>
      </c>
      <c r="N80" s="85">
        <f>Staff!N262</f>
        <v>0</v>
      </c>
      <c r="O80" s="85">
        <f>Staff!O262</f>
        <v>0</v>
      </c>
      <c r="P80" s="85">
        <f>Staff!P262</f>
        <v>0</v>
      </c>
      <c r="Q80" s="85">
        <f>Staff!Q262</f>
        <v>0</v>
      </c>
      <c r="R80" s="85">
        <f>Staff!R262</f>
        <v>0</v>
      </c>
      <c r="S80" s="85">
        <f>Staff!S262</f>
        <v>0</v>
      </c>
      <c r="T80" s="85">
        <f>Staff!T262</f>
        <v>0</v>
      </c>
      <c r="U80" s="85">
        <f>Staff!U262</f>
        <v>0</v>
      </c>
      <c r="V80" s="85">
        <f>Staff!V262</f>
        <v>0</v>
      </c>
      <c r="W80" s="85">
        <f>Staff!W262</f>
        <v>0</v>
      </c>
      <c r="X80" s="85">
        <f>Staff!X262</f>
        <v>0</v>
      </c>
      <c r="Y80" s="85">
        <f>Staff!Y262</f>
        <v>0</v>
      </c>
      <c r="Z80" s="274">
        <f>Staff!Z262</f>
        <v>0</v>
      </c>
      <c r="AB80" s="275">
        <f>Staff!AB262</f>
        <v>0</v>
      </c>
      <c r="AD80" s="275">
        <f>Staff!AD262</f>
        <v>0</v>
      </c>
      <c r="AF80" s="275">
        <f>Staff!AF262</f>
        <v>0</v>
      </c>
    </row>
    <row r="81" spans="2:32" outlineLevel="1">
      <c r="B81" s="124" t="str">
        <f>'Line Items'!D$604</f>
        <v>Staff Costs</v>
      </c>
      <c r="C81" s="124" t="str">
        <f>INDEX('Line Items'!$F$104:$F$142,MATCH($D81,'Line Items'!$D$104:$D$142,0))</f>
        <v>Staff Costs: HQ</v>
      </c>
      <c r="D81" s="83" t="str">
        <f>Staff!D263</f>
        <v>CSC</v>
      </c>
      <c r="E81" s="84"/>
      <c r="F81" s="150" t="str">
        <f>Staff!F263</f>
        <v>£000</v>
      </c>
      <c r="G81" s="85">
        <f>Staff!G263</f>
        <v>0</v>
      </c>
      <c r="H81" s="85">
        <f>Staff!H263</f>
        <v>0</v>
      </c>
      <c r="I81" s="85">
        <f>Staff!I263</f>
        <v>0</v>
      </c>
      <c r="J81" s="85">
        <f>Staff!J263</f>
        <v>0</v>
      </c>
      <c r="K81" s="85">
        <f>Staff!K263</f>
        <v>0</v>
      </c>
      <c r="L81" s="85">
        <f>Staff!L263</f>
        <v>0</v>
      </c>
      <c r="M81" s="85">
        <f>Staff!M263</f>
        <v>0</v>
      </c>
      <c r="N81" s="85">
        <f>Staff!N263</f>
        <v>0</v>
      </c>
      <c r="O81" s="85">
        <f>Staff!O263</f>
        <v>0</v>
      </c>
      <c r="P81" s="85">
        <f>Staff!P263</f>
        <v>0</v>
      </c>
      <c r="Q81" s="85">
        <f>Staff!Q263</f>
        <v>0</v>
      </c>
      <c r="R81" s="85">
        <f>Staff!R263</f>
        <v>0</v>
      </c>
      <c r="S81" s="85">
        <f>Staff!S263</f>
        <v>0</v>
      </c>
      <c r="T81" s="85">
        <f>Staff!T263</f>
        <v>0</v>
      </c>
      <c r="U81" s="85">
        <f>Staff!U263</f>
        <v>0</v>
      </c>
      <c r="V81" s="85">
        <f>Staff!V263</f>
        <v>0</v>
      </c>
      <c r="W81" s="85">
        <f>Staff!W263</f>
        <v>0</v>
      </c>
      <c r="X81" s="85">
        <f>Staff!X263</f>
        <v>0</v>
      </c>
      <c r="Y81" s="85">
        <f>Staff!Y263</f>
        <v>0</v>
      </c>
      <c r="Z81" s="274">
        <f>Staff!Z263</f>
        <v>0</v>
      </c>
      <c r="AB81" s="275">
        <f>Staff!AB263</f>
        <v>0</v>
      </c>
      <c r="AD81" s="275">
        <f>Staff!AD263</f>
        <v>0</v>
      </c>
      <c r="AF81" s="275">
        <f>Staff!AF263</f>
        <v>0</v>
      </c>
    </row>
    <row r="82" spans="2:32" outlineLevel="1">
      <c r="B82" s="124" t="str">
        <f>'Line Items'!D$604</f>
        <v>Staff Costs</v>
      </c>
      <c r="C82" s="124" t="str">
        <f>INDEX('Line Items'!$F$104:$F$142,MATCH($D82,'Line Items'!$D$104:$D$142,0))</f>
        <v>Staff Costs: HQ</v>
      </c>
      <c r="D82" s="83" t="str">
        <f>Staff!D264</f>
        <v>Directors</v>
      </c>
      <c r="E82" s="84"/>
      <c r="F82" s="150" t="str">
        <f>Staff!F264</f>
        <v>£000</v>
      </c>
      <c r="G82" s="85">
        <f>Staff!G264</f>
        <v>0</v>
      </c>
      <c r="H82" s="85">
        <f>Staff!H264</f>
        <v>0</v>
      </c>
      <c r="I82" s="85">
        <f>Staff!I264</f>
        <v>0</v>
      </c>
      <c r="J82" s="85">
        <f>Staff!J264</f>
        <v>0</v>
      </c>
      <c r="K82" s="85">
        <f>Staff!K264</f>
        <v>0</v>
      </c>
      <c r="L82" s="85">
        <f>Staff!L264</f>
        <v>0</v>
      </c>
      <c r="M82" s="85">
        <f>Staff!M264</f>
        <v>0</v>
      </c>
      <c r="N82" s="85">
        <f>Staff!N264</f>
        <v>0</v>
      </c>
      <c r="O82" s="85">
        <f>Staff!O264</f>
        <v>0</v>
      </c>
      <c r="P82" s="85">
        <f>Staff!P264</f>
        <v>0</v>
      </c>
      <c r="Q82" s="85">
        <f>Staff!Q264</f>
        <v>0</v>
      </c>
      <c r="R82" s="85">
        <f>Staff!R264</f>
        <v>0</v>
      </c>
      <c r="S82" s="85">
        <f>Staff!S264</f>
        <v>0</v>
      </c>
      <c r="T82" s="85">
        <f>Staff!T264</f>
        <v>0</v>
      </c>
      <c r="U82" s="85">
        <f>Staff!U264</f>
        <v>0</v>
      </c>
      <c r="V82" s="85">
        <f>Staff!V264</f>
        <v>0</v>
      </c>
      <c r="W82" s="85">
        <f>Staff!W264</f>
        <v>0</v>
      </c>
      <c r="X82" s="85">
        <f>Staff!X264</f>
        <v>0</v>
      </c>
      <c r="Y82" s="85">
        <f>Staff!Y264</f>
        <v>0</v>
      </c>
      <c r="Z82" s="274">
        <f>Staff!Z264</f>
        <v>0</v>
      </c>
      <c r="AB82" s="275">
        <f>Staff!AB264</f>
        <v>0</v>
      </c>
      <c r="AD82" s="275">
        <f>Staff!AD264</f>
        <v>0</v>
      </c>
      <c r="AF82" s="275">
        <f>Staff!AF264</f>
        <v>0</v>
      </c>
    </row>
    <row r="83" spans="2:32" outlineLevel="1">
      <c r="B83" s="124" t="str">
        <f>'Line Items'!D$604</f>
        <v>Staff Costs</v>
      </c>
      <c r="C83" s="124" t="str">
        <f>INDEX('Line Items'!$F$104:$F$142,MATCH($D83,'Line Items'!$D$104:$D$142,0))</f>
        <v>Staff Costs: HQ</v>
      </c>
      <c r="D83" s="83" t="str">
        <f>Staff!D265</f>
        <v>Finance</v>
      </c>
      <c r="E83" s="84"/>
      <c r="F83" s="150" t="str">
        <f>Staff!F265</f>
        <v>£000</v>
      </c>
      <c r="G83" s="85">
        <f>Staff!G265</f>
        <v>0</v>
      </c>
      <c r="H83" s="85">
        <f>Staff!H265</f>
        <v>0</v>
      </c>
      <c r="I83" s="85">
        <f>Staff!I265</f>
        <v>0</v>
      </c>
      <c r="J83" s="85">
        <f>Staff!J265</f>
        <v>0</v>
      </c>
      <c r="K83" s="85">
        <f>Staff!K265</f>
        <v>0</v>
      </c>
      <c r="L83" s="85">
        <f>Staff!L265</f>
        <v>0</v>
      </c>
      <c r="M83" s="85">
        <f>Staff!M265</f>
        <v>0</v>
      </c>
      <c r="N83" s="85">
        <f>Staff!N265</f>
        <v>0</v>
      </c>
      <c r="O83" s="85">
        <f>Staff!O265</f>
        <v>0</v>
      </c>
      <c r="P83" s="85">
        <f>Staff!P265</f>
        <v>0</v>
      </c>
      <c r="Q83" s="85">
        <f>Staff!Q265</f>
        <v>0</v>
      </c>
      <c r="R83" s="85">
        <f>Staff!R265</f>
        <v>0</v>
      </c>
      <c r="S83" s="85">
        <f>Staff!S265</f>
        <v>0</v>
      </c>
      <c r="T83" s="85">
        <f>Staff!T265</f>
        <v>0</v>
      </c>
      <c r="U83" s="85">
        <f>Staff!U265</f>
        <v>0</v>
      </c>
      <c r="V83" s="85">
        <f>Staff!V265</f>
        <v>0</v>
      </c>
      <c r="W83" s="85">
        <f>Staff!W265</f>
        <v>0</v>
      </c>
      <c r="X83" s="85">
        <f>Staff!X265</f>
        <v>0</v>
      </c>
      <c r="Y83" s="85">
        <f>Staff!Y265</f>
        <v>0</v>
      </c>
      <c r="Z83" s="274">
        <f>Staff!Z265</f>
        <v>0</v>
      </c>
      <c r="AB83" s="275">
        <f>Staff!AB265</f>
        <v>0</v>
      </c>
      <c r="AD83" s="275">
        <f>Staff!AD265</f>
        <v>0</v>
      </c>
      <c r="AF83" s="275">
        <f>Staff!AF265</f>
        <v>0</v>
      </c>
    </row>
    <row r="84" spans="2:32" outlineLevel="1">
      <c r="B84" s="124" t="str">
        <f>'Line Items'!D$604</f>
        <v>Staff Costs</v>
      </c>
      <c r="C84" s="124" t="str">
        <f>INDEX('Line Items'!$F$104:$F$142,MATCH($D84,'Line Items'!$D$104:$D$142,0))</f>
        <v>Staff Costs: HQ</v>
      </c>
      <c r="D84" s="83" t="str">
        <f>Staff!D266</f>
        <v>Human Resources</v>
      </c>
      <c r="E84" s="84"/>
      <c r="F84" s="150" t="str">
        <f>Staff!F266</f>
        <v>£000</v>
      </c>
      <c r="G84" s="85">
        <f>Staff!G266</f>
        <v>0</v>
      </c>
      <c r="H84" s="85">
        <f>Staff!H266</f>
        <v>0</v>
      </c>
      <c r="I84" s="85">
        <f>Staff!I266</f>
        <v>0</v>
      </c>
      <c r="J84" s="85">
        <f>Staff!J266</f>
        <v>0</v>
      </c>
      <c r="K84" s="85">
        <f>Staff!K266</f>
        <v>0</v>
      </c>
      <c r="L84" s="85">
        <f>Staff!L266</f>
        <v>0</v>
      </c>
      <c r="M84" s="85">
        <f>Staff!M266</f>
        <v>0</v>
      </c>
      <c r="N84" s="85">
        <f>Staff!N266</f>
        <v>0</v>
      </c>
      <c r="O84" s="85">
        <f>Staff!O266</f>
        <v>0</v>
      </c>
      <c r="P84" s="85">
        <f>Staff!P266</f>
        <v>0</v>
      </c>
      <c r="Q84" s="85">
        <f>Staff!Q266</f>
        <v>0</v>
      </c>
      <c r="R84" s="85">
        <f>Staff!R266</f>
        <v>0</v>
      </c>
      <c r="S84" s="85">
        <f>Staff!S266</f>
        <v>0</v>
      </c>
      <c r="T84" s="85">
        <f>Staff!T266</f>
        <v>0</v>
      </c>
      <c r="U84" s="85">
        <f>Staff!U266</f>
        <v>0</v>
      </c>
      <c r="V84" s="85">
        <f>Staff!V266</f>
        <v>0</v>
      </c>
      <c r="W84" s="85">
        <f>Staff!W266</f>
        <v>0</v>
      </c>
      <c r="X84" s="85">
        <f>Staff!X266</f>
        <v>0</v>
      </c>
      <c r="Y84" s="85">
        <f>Staff!Y266</f>
        <v>0</v>
      </c>
      <c r="Z84" s="274">
        <f>Staff!Z266</f>
        <v>0</v>
      </c>
      <c r="AB84" s="275">
        <f>Staff!AB266</f>
        <v>0</v>
      </c>
      <c r="AD84" s="275">
        <f>Staff!AD266</f>
        <v>0</v>
      </c>
      <c r="AF84" s="275">
        <f>Staff!AF266</f>
        <v>0</v>
      </c>
    </row>
    <row r="85" spans="2:32" outlineLevel="1">
      <c r="B85" s="124" t="str">
        <f>'Line Items'!D$604</f>
        <v>Staff Costs</v>
      </c>
      <c r="C85" s="124" t="str">
        <f>INDEX('Line Items'!$F$104:$F$142,MATCH($D85,'Line Items'!$D$104:$D$142,0))</f>
        <v>Staff Costs: HQ</v>
      </c>
      <c r="D85" s="83" t="str">
        <f>Staff!D267</f>
        <v>IT</v>
      </c>
      <c r="E85" s="84"/>
      <c r="F85" s="150" t="str">
        <f>Staff!F267</f>
        <v>£000</v>
      </c>
      <c r="G85" s="85">
        <f>Staff!G267</f>
        <v>0</v>
      </c>
      <c r="H85" s="85">
        <f>Staff!H267</f>
        <v>0</v>
      </c>
      <c r="I85" s="85">
        <f>Staff!I267</f>
        <v>0</v>
      </c>
      <c r="J85" s="85">
        <f>Staff!J267</f>
        <v>0</v>
      </c>
      <c r="K85" s="85">
        <f>Staff!K267</f>
        <v>0</v>
      </c>
      <c r="L85" s="85">
        <f>Staff!L267</f>
        <v>0</v>
      </c>
      <c r="M85" s="85">
        <f>Staff!M267</f>
        <v>0</v>
      </c>
      <c r="N85" s="85">
        <f>Staff!N267</f>
        <v>0</v>
      </c>
      <c r="O85" s="85">
        <f>Staff!O267</f>
        <v>0</v>
      </c>
      <c r="P85" s="85">
        <f>Staff!P267</f>
        <v>0</v>
      </c>
      <c r="Q85" s="85">
        <f>Staff!Q267</f>
        <v>0</v>
      </c>
      <c r="R85" s="85">
        <f>Staff!R267</f>
        <v>0</v>
      </c>
      <c r="S85" s="85">
        <f>Staff!S267</f>
        <v>0</v>
      </c>
      <c r="T85" s="85">
        <f>Staff!T267</f>
        <v>0</v>
      </c>
      <c r="U85" s="85">
        <f>Staff!U267</f>
        <v>0</v>
      </c>
      <c r="V85" s="85">
        <f>Staff!V267</f>
        <v>0</v>
      </c>
      <c r="W85" s="85">
        <f>Staff!W267</f>
        <v>0</v>
      </c>
      <c r="X85" s="85">
        <f>Staff!X267</f>
        <v>0</v>
      </c>
      <c r="Y85" s="85">
        <f>Staff!Y267</f>
        <v>0</v>
      </c>
      <c r="Z85" s="274">
        <f>Staff!Z267</f>
        <v>0</v>
      </c>
      <c r="AB85" s="275">
        <f>Staff!AB267</f>
        <v>0</v>
      </c>
      <c r="AD85" s="275">
        <f>Staff!AD267</f>
        <v>0</v>
      </c>
      <c r="AF85" s="275">
        <f>Staff!AF267</f>
        <v>0</v>
      </c>
    </row>
    <row r="86" spans="2:32" outlineLevel="1">
      <c r="B86" s="124" t="str">
        <f>'Line Items'!D$604</f>
        <v>Staff Costs</v>
      </c>
      <c r="C86" s="124" t="str">
        <f>INDEX('Line Items'!$F$104:$F$142,MATCH($D86,'Line Items'!$D$104:$D$142,0))</f>
        <v>Staff Costs: HQ</v>
      </c>
      <c r="D86" s="83" t="str">
        <f>Staff!D268</f>
        <v>Resourcing</v>
      </c>
      <c r="E86" s="84"/>
      <c r="F86" s="150" t="str">
        <f>Staff!F268</f>
        <v>£000</v>
      </c>
      <c r="G86" s="85">
        <f>Staff!G268</f>
        <v>0</v>
      </c>
      <c r="H86" s="85">
        <f>Staff!H268</f>
        <v>0</v>
      </c>
      <c r="I86" s="85">
        <f>Staff!I268</f>
        <v>0</v>
      </c>
      <c r="J86" s="85">
        <f>Staff!J268</f>
        <v>0</v>
      </c>
      <c r="K86" s="85">
        <f>Staff!K268</f>
        <v>0</v>
      </c>
      <c r="L86" s="85">
        <f>Staff!L268</f>
        <v>0</v>
      </c>
      <c r="M86" s="85">
        <f>Staff!M268</f>
        <v>0</v>
      </c>
      <c r="N86" s="85">
        <f>Staff!N268</f>
        <v>0</v>
      </c>
      <c r="O86" s="85">
        <f>Staff!O268</f>
        <v>0</v>
      </c>
      <c r="P86" s="85">
        <f>Staff!P268</f>
        <v>0</v>
      </c>
      <c r="Q86" s="85">
        <f>Staff!Q268</f>
        <v>0</v>
      </c>
      <c r="R86" s="85">
        <f>Staff!R268</f>
        <v>0</v>
      </c>
      <c r="S86" s="85">
        <f>Staff!S268</f>
        <v>0</v>
      </c>
      <c r="T86" s="85">
        <f>Staff!T268</f>
        <v>0</v>
      </c>
      <c r="U86" s="85">
        <f>Staff!U268</f>
        <v>0</v>
      </c>
      <c r="V86" s="85">
        <f>Staff!V268</f>
        <v>0</v>
      </c>
      <c r="W86" s="85">
        <f>Staff!W268</f>
        <v>0</v>
      </c>
      <c r="X86" s="85">
        <f>Staff!X268</f>
        <v>0</v>
      </c>
      <c r="Y86" s="85">
        <f>Staff!Y268</f>
        <v>0</v>
      </c>
      <c r="Z86" s="274">
        <f>Staff!Z268</f>
        <v>0</v>
      </c>
      <c r="AB86" s="275">
        <f>Staff!AB268</f>
        <v>0</v>
      </c>
      <c r="AD86" s="275">
        <f>Staff!AD268</f>
        <v>0</v>
      </c>
      <c r="AF86" s="275">
        <f>Staff!AF268</f>
        <v>0</v>
      </c>
    </row>
    <row r="87" spans="2:32" outlineLevel="1">
      <c r="B87" s="124" t="str">
        <f>'Line Items'!D$604</f>
        <v>Staff Costs</v>
      </c>
      <c r="C87" s="124" t="str">
        <f>INDEX('Line Items'!$F$104:$F$142,MATCH($D87,'Line Items'!$D$104:$D$142,0))</f>
        <v>Staff Costs: HQ</v>
      </c>
      <c r="D87" s="83" t="str">
        <f>Staff!D269</f>
        <v>Safety</v>
      </c>
      <c r="E87" s="84"/>
      <c r="F87" s="150" t="str">
        <f>Staff!F269</f>
        <v>£000</v>
      </c>
      <c r="G87" s="85">
        <f>Staff!G269</f>
        <v>0</v>
      </c>
      <c r="H87" s="85">
        <f>Staff!H269</f>
        <v>0</v>
      </c>
      <c r="I87" s="85">
        <f>Staff!I269</f>
        <v>0</v>
      </c>
      <c r="J87" s="85">
        <f>Staff!J269</f>
        <v>0</v>
      </c>
      <c r="K87" s="85">
        <f>Staff!K269</f>
        <v>0</v>
      </c>
      <c r="L87" s="85">
        <f>Staff!L269</f>
        <v>0</v>
      </c>
      <c r="M87" s="85">
        <f>Staff!M269</f>
        <v>0</v>
      </c>
      <c r="N87" s="85">
        <f>Staff!N269</f>
        <v>0</v>
      </c>
      <c r="O87" s="85">
        <f>Staff!O269</f>
        <v>0</v>
      </c>
      <c r="P87" s="85">
        <f>Staff!P269</f>
        <v>0</v>
      </c>
      <c r="Q87" s="85">
        <f>Staff!Q269</f>
        <v>0</v>
      </c>
      <c r="R87" s="85">
        <f>Staff!R269</f>
        <v>0</v>
      </c>
      <c r="S87" s="85">
        <f>Staff!S269</f>
        <v>0</v>
      </c>
      <c r="T87" s="85">
        <f>Staff!T269</f>
        <v>0</v>
      </c>
      <c r="U87" s="85">
        <f>Staff!U269</f>
        <v>0</v>
      </c>
      <c r="V87" s="85">
        <f>Staff!V269</f>
        <v>0</v>
      </c>
      <c r="W87" s="85">
        <f>Staff!W269</f>
        <v>0</v>
      </c>
      <c r="X87" s="85">
        <f>Staff!X269</f>
        <v>0</v>
      </c>
      <c r="Y87" s="85">
        <f>Staff!Y269</f>
        <v>0</v>
      </c>
      <c r="Z87" s="274">
        <f>Staff!Z269</f>
        <v>0</v>
      </c>
      <c r="AB87" s="275">
        <f>Staff!AB269</f>
        <v>0</v>
      </c>
      <c r="AD87" s="275">
        <f>Staff!AD269</f>
        <v>0</v>
      </c>
      <c r="AF87" s="275">
        <f>Staff!AF269</f>
        <v>0</v>
      </c>
    </row>
    <row r="88" spans="2:32" outlineLevel="1">
      <c r="B88" s="124" t="str">
        <f>'Line Items'!D$604</f>
        <v>Staff Costs</v>
      </c>
      <c r="C88" s="124" t="str">
        <f>INDEX('Line Items'!$F$104:$F$142,MATCH($D88,'Line Items'!$D$104:$D$142,0))</f>
        <v>Staff Costs: HQ</v>
      </c>
      <c r="D88" s="83" t="str">
        <f>Staff!D270</f>
        <v>Standards</v>
      </c>
      <c r="E88" s="84"/>
      <c r="F88" s="150" t="str">
        <f>Staff!F270</f>
        <v>£000</v>
      </c>
      <c r="G88" s="85">
        <f>Staff!G270</f>
        <v>0</v>
      </c>
      <c r="H88" s="85">
        <f>Staff!H270</f>
        <v>0</v>
      </c>
      <c r="I88" s="85">
        <f>Staff!I270</f>
        <v>0</v>
      </c>
      <c r="J88" s="85">
        <f>Staff!J270</f>
        <v>0</v>
      </c>
      <c r="K88" s="85">
        <f>Staff!K270</f>
        <v>0</v>
      </c>
      <c r="L88" s="85">
        <f>Staff!L270</f>
        <v>0</v>
      </c>
      <c r="M88" s="85">
        <f>Staff!M270</f>
        <v>0</v>
      </c>
      <c r="N88" s="85">
        <f>Staff!N270</f>
        <v>0</v>
      </c>
      <c r="O88" s="85">
        <f>Staff!O270</f>
        <v>0</v>
      </c>
      <c r="P88" s="85">
        <f>Staff!P270</f>
        <v>0</v>
      </c>
      <c r="Q88" s="85">
        <f>Staff!Q270</f>
        <v>0</v>
      </c>
      <c r="R88" s="85">
        <f>Staff!R270</f>
        <v>0</v>
      </c>
      <c r="S88" s="85">
        <f>Staff!S270</f>
        <v>0</v>
      </c>
      <c r="T88" s="85">
        <f>Staff!T270</f>
        <v>0</v>
      </c>
      <c r="U88" s="85">
        <f>Staff!U270</f>
        <v>0</v>
      </c>
      <c r="V88" s="85">
        <f>Staff!V270</f>
        <v>0</v>
      </c>
      <c r="W88" s="85">
        <f>Staff!W270</f>
        <v>0</v>
      </c>
      <c r="X88" s="85">
        <f>Staff!X270</f>
        <v>0</v>
      </c>
      <c r="Y88" s="85">
        <f>Staff!Y270</f>
        <v>0</v>
      </c>
      <c r="Z88" s="274">
        <f>Staff!Z270</f>
        <v>0</v>
      </c>
      <c r="AB88" s="275">
        <f>Staff!AB270</f>
        <v>0</v>
      </c>
      <c r="AD88" s="275">
        <f>Staff!AD270</f>
        <v>0</v>
      </c>
      <c r="AF88" s="275">
        <f>Staff!AF270</f>
        <v>0</v>
      </c>
    </row>
    <row r="89" spans="2:32" outlineLevel="1">
      <c r="B89" s="124" t="str">
        <f>'Line Items'!D$604</f>
        <v>Staff Costs</v>
      </c>
      <c r="C89" s="124" t="str">
        <f>INDEX('Line Items'!$F$104:$F$142,MATCH($D89,'Line Items'!$D$104:$D$142,0))</f>
        <v>Staff Costs: Stations</v>
      </c>
      <c r="D89" s="83" t="str">
        <f>Staff!D271</f>
        <v>Crime &amp; Revenue Protection</v>
      </c>
      <c r="E89" s="84"/>
      <c r="F89" s="150" t="str">
        <f>Staff!F271</f>
        <v>£000</v>
      </c>
      <c r="G89" s="85">
        <f>Staff!G271</f>
        <v>0</v>
      </c>
      <c r="H89" s="85">
        <f>Staff!H271</f>
        <v>0</v>
      </c>
      <c r="I89" s="85">
        <f>Staff!I271</f>
        <v>0</v>
      </c>
      <c r="J89" s="85">
        <f>Staff!J271</f>
        <v>0</v>
      </c>
      <c r="K89" s="85">
        <f>Staff!K271</f>
        <v>0</v>
      </c>
      <c r="L89" s="85">
        <f>Staff!L271</f>
        <v>0</v>
      </c>
      <c r="M89" s="85">
        <f>Staff!M271</f>
        <v>0</v>
      </c>
      <c r="N89" s="85">
        <f>Staff!N271</f>
        <v>0</v>
      </c>
      <c r="O89" s="85">
        <f>Staff!O271</f>
        <v>0</v>
      </c>
      <c r="P89" s="85">
        <f>Staff!P271</f>
        <v>0</v>
      </c>
      <c r="Q89" s="85">
        <f>Staff!Q271</f>
        <v>0</v>
      </c>
      <c r="R89" s="85">
        <f>Staff!R271</f>
        <v>0</v>
      </c>
      <c r="S89" s="85">
        <f>Staff!S271</f>
        <v>0</v>
      </c>
      <c r="T89" s="85">
        <f>Staff!T271</f>
        <v>0</v>
      </c>
      <c r="U89" s="85">
        <f>Staff!U271</f>
        <v>0</v>
      </c>
      <c r="V89" s="85">
        <f>Staff!V271</f>
        <v>0</v>
      </c>
      <c r="W89" s="85">
        <f>Staff!W271</f>
        <v>0</v>
      </c>
      <c r="X89" s="85">
        <f>Staff!X271</f>
        <v>0</v>
      </c>
      <c r="Y89" s="85">
        <f>Staff!Y271</f>
        <v>0</v>
      </c>
      <c r="Z89" s="274">
        <f>Staff!Z271</f>
        <v>0</v>
      </c>
      <c r="AB89" s="275">
        <f>Staff!AB271</f>
        <v>0</v>
      </c>
      <c r="AD89" s="275">
        <f>Staff!AD271</f>
        <v>0</v>
      </c>
      <c r="AF89" s="275">
        <f>Staff!AF271</f>
        <v>0</v>
      </c>
    </row>
    <row r="90" spans="2:32" outlineLevel="1">
      <c r="B90" s="124" t="str">
        <f>'Line Items'!D$604</f>
        <v>Staff Costs</v>
      </c>
      <c r="C90" s="124" t="str">
        <f>INDEX('Line Items'!$F$104:$F$142,MATCH($D90,'Line Items'!$D$104:$D$142,0))</f>
        <v>Staff Costs: Stations</v>
      </c>
      <c r="D90" s="83" t="str">
        <f>Staff!D272</f>
        <v>Customer Information and Experience</v>
      </c>
      <c r="E90" s="84"/>
      <c r="F90" s="150" t="str">
        <f>Staff!F272</f>
        <v>£000</v>
      </c>
      <c r="G90" s="85">
        <f>Staff!G272</f>
        <v>0</v>
      </c>
      <c r="H90" s="85">
        <f>Staff!H272</f>
        <v>0</v>
      </c>
      <c r="I90" s="85">
        <f>Staff!I272</f>
        <v>0</v>
      </c>
      <c r="J90" s="85">
        <f>Staff!J272</f>
        <v>0</v>
      </c>
      <c r="K90" s="85">
        <f>Staff!K272</f>
        <v>0</v>
      </c>
      <c r="L90" s="85">
        <f>Staff!L272</f>
        <v>0</v>
      </c>
      <c r="M90" s="85">
        <f>Staff!M272</f>
        <v>0</v>
      </c>
      <c r="N90" s="85">
        <f>Staff!N272</f>
        <v>0</v>
      </c>
      <c r="O90" s="85">
        <f>Staff!O272</f>
        <v>0</v>
      </c>
      <c r="P90" s="85">
        <f>Staff!P272</f>
        <v>0</v>
      </c>
      <c r="Q90" s="85">
        <f>Staff!Q272</f>
        <v>0</v>
      </c>
      <c r="R90" s="85">
        <f>Staff!R272</f>
        <v>0</v>
      </c>
      <c r="S90" s="85">
        <f>Staff!S272</f>
        <v>0</v>
      </c>
      <c r="T90" s="85">
        <f>Staff!T272</f>
        <v>0</v>
      </c>
      <c r="U90" s="85">
        <f>Staff!U272</f>
        <v>0</v>
      </c>
      <c r="V90" s="85">
        <f>Staff!V272</f>
        <v>0</v>
      </c>
      <c r="W90" s="85">
        <f>Staff!W272</f>
        <v>0</v>
      </c>
      <c r="X90" s="85">
        <f>Staff!X272</f>
        <v>0</v>
      </c>
      <c r="Y90" s="85">
        <f>Staff!Y272</f>
        <v>0</v>
      </c>
      <c r="Z90" s="274">
        <f>Staff!Z272</f>
        <v>0</v>
      </c>
      <c r="AB90" s="275">
        <f>Staff!AB272</f>
        <v>0</v>
      </c>
      <c r="AD90" s="275">
        <f>Staff!AD272</f>
        <v>0</v>
      </c>
      <c r="AF90" s="275">
        <f>Staff!AF272</f>
        <v>0</v>
      </c>
    </row>
    <row r="91" spans="2:32" outlineLevel="1">
      <c r="B91" s="124" t="str">
        <f>'Line Items'!D$604</f>
        <v>Staff Costs</v>
      </c>
      <c r="C91" s="124" t="str">
        <f>INDEX('Line Items'!$F$104:$F$142,MATCH($D91,'Line Items'!$D$104:$D$142,0))</f>
        <v>Staff Costs: Stations</v>
      </c>
      <c r="D91" s="83" t="str">
        <f>Staff!D273</f>
        <v>Head of Station</v>
      </c>
      <c r="E91" s="84"/>
      <c r="F91" s="150" t="str">
        <f>Staff!F273</f>
        <v>£000</v>
      </c>
      <c r="G91" s="85">
        <f>Staff!G273</f>
        <v>0</v>
      </c>
      <c r="H91" s="85">
        <f>Staff!H273</f>
        <v>0</v>
      </c>
      <c r="I91" s="85">
        <f>Staff!I273</f>
        <v>0</v>
      </c>
      <c r="J91" s="85">
        <f>Staff!J273</f>
        <v>0</v>
      </c>
      <c r="K91" s="85">
        <f>Staff!K273</f>
        <v>0</v>
      </c>
      <c r="L91" s="85">
        <f>Staff!L273</f>
        <v>0</v>
      </c>
      <c r="M91" s="85">
        <f>Staff!M273</f>
        <v>0</v>
      </c>
      <c r="N91" s="85">
        <f>Staff!N273</f>
        <v>0</v>
      </c>
      <c r="O91" s="85">
        <f>Staff!O273</f>
        <v>0</v>
      </c>
      <c r="P91" s="85">
        <f>Staff!P273</f>
        <v>0</v>
      </c>
      <c r="Q91" s="85">
        <f>Staff!Q273</f>
        <v>0</v>
      </c>
      <c r="R91" s="85">
        <f>Staff!R273</f>
        <v>0</v>
      </c>
      <c r="S91" s="85">
        <f>Staff!S273</f>
        <v>0</v>
      </c>
      <c r="T91" s="85">
        <f>Staff!T273</f>
        <v>0</v>
      </c>
      <c r="U91" s="85">
        <f>Staff!U273</f>
        <v>0</v>
      </c>
      <c r="V91" s="85">
        <f>Staff!V273</f>
        <v>0</v>
      </c>
      <c r="W91" s="85">
        <f>Staff!W273</f>
        <v>0</v>
      </c>
      <c r="X91" s="85">
        <f>Staff!X273</f>
        <v>0</v>
      </c>
      <c r="Y91" s="85">
        <f>Staff!Y273</f>
        <v>0</v>
      </c>
      <c r="Z91" s="274">
        <f>Staff!Z273</f>
        <v>0</v>
      </c>
      <c r="AB91" s="275">
        <f>Staff!AB273</f>
        <v>0</v>
      </c>
      <c r="AD91" s="275">
        <f>Staff!AD273</f>
        <v>0</v>
      </c>
      <c r="AF91" s="275">
        <f>Staff!AF273</f>
        <v>0</v>
      </c>
    </row>
    <row r="92" spans="2:32" outlineLevel="1">
      <c r="B92" s="124" t="str">
        <f>'Line Items'!D$604</f>
        <v>Staff Costs</v>
      </c>
      <c r="C92" s="124" t="str">
        <f>INDEX('Line Items'!$F$104:$F$142,MATCH($D92,'Line Items'!$D$104:$D$142,0))</f>
        <v>Staff Costs: Stations</v>
      </c>
      <c r="D92" s="83" t="str">
        <f>Staff!D274</f>
        <v>Station Property</v>
      </c>
      <c r="E92" s="84"/>
      <c r="F92" s="150" t="str">
        <f>Staff!F274</f>
        <v>£000</v>
      </c>
      <c r="G92" s="85">
        <f>Staff!G274</f>
        <v>0</v>
      </c>
      <c r="H92" s="85">
        <f>Staff!H274</f>
        <v>0</v>
      </c>
      <c r="I92" s="85">
        <f>Staff!I274</f>
        <v>0</v>
      </c>
      <c r="J92" s="85">
        <f>Staff!J274</f>
        <v>0</v>
      </c>
      <c r="K92" s="85">
        <f>Staff!K274</f>
        <v>0</v>
      </c>
      <c r="L92" s="85">
        <f>Staff!L274</f>
        <v>0</v>
      </c>
      <c r="M92" s="85">
        <f>Staff!M274</f>
        <v>0</v>
      </c>
      <c r="N92" s="85">
        <f>Staff!N274</f>
        <v>0</v>
      </c>
      <c r="O92" s="85">
        <f>Staff!O274</f>
        <v>0</v>
      </c>
      <c r="P92" s="85">
        <f>Staff!P274</f>
        <v>0</v>
      </c>
      <c r="Q92" s="85">
        <f>Staff!Q274</f>
        <v>0</v>
      </c>
      <c r="R92" s="85">
        <f>Staff!R274</f>
        <v>0</v>
      </c>
      <c r="S92" s="85">
        <f>Staff!S274</f>
        <v>0</v>
      </c>
      <c r="T92" s="85">
        <f>Staff!T274</f>
        <v>0</v>
      </c>
      <c r="U92" s="85">
        <f>Staff!U274</f>
        <v>0</v>
      </c>
      <c r="V92" s="85">
        <f>Staff!V274</f>
        <v>0</v>
      </c>
      <c r="W92" s="85">
        <f>Staff!W274</f>
        <v>0</v>
      </c>
      <c r="X92" s="85">
        <f>Staff!X274</f>
        <v>0</v>
      </c>
      <c r="Y92" s="85">
        <f>Staff!Y274</f>
        <v>0</v>
      </c>
      <c r="Z92" s="274">
        <f>Staff!Z274</f>
        <v>0</v>
      </c>
      <c r="AB92" s="275">
        <f>Staff!AB274</f>
        <v>0</v>
      </c>
      <c r="AD92" s="275">
        <f>Staff!AD274</f>
        <v>0</v>
      </c>
      <c r="AF92" s="275">
        <f>Staff!AF274</f>
        <v>0</v>
      </c>
    </row>
    <row r="93" spans="2:32" outlineLevel="1">
      <c r="B93" s="124" t="str">
        <f>'Line Items'!D$604</f>
        <v>Staff Costs</v>
      </c>
      <c r="C93" s="124" t="str">
        <f>INDEX('Line Items'!$F$104:$F$142,MATCH($D93,'Line Items'!$D$104:$D$142,0))</f>
        <v>Staff Costs: Stations</v>
      </c>
      <c r="D93" s="83" t="str">
        <f>Staff!D275</f>
        <v>Stations &amp; Retail</v>
      </c>
      <c r="E93" s="84"/>
      <c r="F93" s="150" t="str">
        <f>Staff!F275</f>
        <v>£000</v>
      </c>
      <c r="G93" s="85">
        <f>Staff!G275</f>
        <v>0</v>
      </c>
      <c r="H93" s="85">
        <f>Staff!H275</f>
        <v>0</v>
      </c>
      <c r="I93" s="85">
        <f>Staff!I275</f>
        <v>0</v>
      </c>
      <c r="J93" s="85">
        <f>Staff!J275</f>
        <v>0</v>
      </c>
      <c r="K93" s="85">
        <f>Staff!K275</f>
        <v>0</v>
      </c>
      <c r="L93" s="85">
        <f>Staff!L275</f>
        <v>0</v>
      </c>
      <c r="M93" s="85">
        <f>Staff!M275</f>
        <v>0</v>
      </c>
      <c r="N93" s="85">
        <f>Staff!N275</f>
        <v>0</v>
      </c>
      <c r="O93" s="85">
        <f>Staff!O275</f>
        <v>0</v>
      </c>
      <c r="P93" s="85">
        <f>Staff!P275</f>
        <v>0</v>
      </c>
      <c r="Q93" s="85">
        <f>Staff!Q275</f>
        <v>0</v>
      </c>
      <c r="R93" s="85">
        <f>Staff!R275</f>
        <v>0</v>
      </c>
      <c r="S93" s="85">
        <f>Staff!S275</f>
        <v>0</v>
      </c>
      <c r="T93" s="85">
        <f>Staff!T275</f>
        <v>0</v>
      </c>
      <c r="U93" s="85">
        <f>Staff!U275</f>
        <v>0</v>
      </c>
      <c r="V93" s="85">
        <f>Staff!V275</f>
        <v>0</v>
      </c>
      <c r="W93" s="85">
        <f>Staff!W275</f>
        <v>0</v>
      </c>
      <c r="X93" s="85">
        <f>Staff!X275</f>
        <v>0</v>
      </c>
      <c r="Y93" s="85">
        <f>Staff!Y275</f>
        <v>0</v>
      </c>
      <c r="Z93" s="274">
        <f>Staff!Z275</f>
        <v>0</v>
      </c>
      <c r="AB93" s="275">
        <f>Staff!AB275</f>
        <v>0</v>
      </c>
      <c r="AD93" s="275">
        <f>Staff!AD275</f>
        <v>0</v>
      </c>
      <c r="AF93" s="275">
        <f>Staff!AF275</f>
        <v>0</v>
      </c>
    </row>
    <row r="94" spans="2:32" outlineLevel="1">
      <c r="B94" s="124" t="str">
        <f>'Line Items'!D$604</f>
        <v>Staff Costs</v>
      </c>
      <c r="C94" s="124" t="str">
        <f>INDEX('Line Items'!$F$104:$F$142,MATCH($D94,'Line Items'!$D$104:$D$142,0))</f>
        <v>Staff Costs: Stations</v>
      </c>
      <c r="D94" s="83" t="str">
        <f>Staff!D276</f>
        <v>Ticket Office</v>
      </c>
      <c r="E94" s="84"/>
      <c r="F94" s="150" t="str">
        <f>Staff!F276</f>
        <v>£000</v>
      </c>
      <c r="G94" s="85">
        <f>Staff!G276</f>
        <v>0</v>
      </c>
      <c r="H94" s="85">
        <f>Staff!H276</f>
        <v>0</v>
      </c>
      <c r="I94" s="85">
        <f>Staff!I276</f>
        <v>0</v>
      </c>
      <c r="J94" s="85">
        <f>Staff!J276</f>
        <v>0</v>
      </c>
      <c r="K94" s="85">
        <f>Staff!K276</f>
        <v>0</v>
      </c>
      <c r="L94" s="85">
        <f>Staff!L276</f>
        <v>0</v>
      </c>
      <c r="M94" s="85">
        <f>Staff!M276</f>
        <v>0</v>
      </c>
      <c r="N94" s="85">
        <f>Staff!N276</f>
        <v>0</v>
      </c>
      <c r="O94" s="85">
        <f>Staff!O276</f>
        <v>0</v>
      </c>
      <c r="P94" s="85">
        <f>Staff!P276</f>
        <v>0</v>
      </c>
      <c r="Q94" s="85">
        <f>Staff!Q276</f>
        <v>0</v>
      </c>
      <c r="R94" s="85">
        <f>Staff!R276</f>
        <v>0</v>
      </c>
      <c r="S94" s="85">
        <f>Staff!S276</f>
        <v>0</v>
      </c>
      <c r="T94" s="85">
        <f>Staff!T276</f>
        <v>0</v>
      </c>
      <c r="U94" s="85">
        <f>Staff!U276</f>
        <v>0</v>
      </c>
      <c r="V94" s="85">
        <f>Staff!V276</f>
        <v>0</v>
      </c>
      <c r="W94" s="85">
        <f>Staff!W276</f>
        <v>0</v>
      </c>
      <c r="X94" s="85">
        <f>Staff!X276</f>
        <v>0</v>
      </c>
      <c r="Y94" s="85">
        <f>Staff!Y276</f>
        <v>0</v>
      </c>
      <c r="Z94" s="274">
        <f>Staff!Z276</f>
        <v>0</v>
      </c>
      <c r="AB94" s="275">
        <f>Staff!AB276</f>
        <v>0</v>
      </c>
      <c r="AD94" s="275">
        <f>Staff!AD276</f>
        <v>0</v>
      </c>
      <c r="AF94" s="275">
        <f>Staff!AF276</f>
        <v>0</v>
      </c>
    </row>
    <row r="95" spans="2:32" outlineLevel="1">
      <c r="B95" s="124" t="str">
        <f>'Line Items'!D$604</f>
        <v>Staff Costs</v>
      </c>
      <c r="C95" s="124" t="str">
        <f>INDEX('Line Items'!$F$104:$F$142,MATCH($D95,'Line Items'!$D$104:$D$142,0))</f>
        <v>Staff Costs: Trains</v>
      </c>
      <c r="D95" s="83" t="str">
        <f>Staff!D277</f>
        <v>Commercial Guards</v>
      </c>
      <c r="E95" s="84"/>
      <c r="F95" s="150" t="str">
        <f>Staff!F277</f>
        <v>£000</v>
      </c>
      <c r="G95" s="85">
        <f>Staff!G277</f>
        <v>0</v>
      </c>
      <c r="H95" s="85">
        <f>Staff!H277</f>
        <v>0</v>
      </c>
      <c r="I95" s="85">
        <f>Staff!I277</f>
        <v>0</v>
      </c>
      <c r="J95" s="85">
        <f>Staff!J277</f>
        <v>0</v>
      </c>
      <c r="K95" s="85">
        <f>Staff!K277</f>
        <v>0</v>
      </c>
      <c r="L95" s="85">
        <f>Staff!L277</f>
        <v>0</v>
      </c>
      <c r="M95" s="85">
        <f>Staff!M277</f>
        <v>0</v>
      </c>
      <c r="N95" s="85">
        <f>Staff!N277</f>
        <v>0</v>
      </c>
      <c r="O95" s="85">
        <f>Staff!O277</f>
        <v>0</v>
      </c>
      <c r="P95" s="85">
        <f>Staff!P277</f>
        <v>0</v>
      </c>
      <c r="Q95" s="85">
        <f>Staff!Q277</f>
        <v>0</v>
      </c>
      <c r="R95" s="85">
        <f>Staff!R277</f>
        <v>0</v>
      </c>
      <c r="S95" s="85">
        <f>Staff!S277</f>
        <v>0</v>
      </c>
      <c r="T95" s="85">
        <f>Staff!T277</f>
        <v>0</v>
      </c>
      <c r="U95" s="85">
        <f>Staff!U277</f>
        <v>0</v>
      </c>
      <c r="V95" s="85">
        <f>Staff!V277</f>
        <v>0</v>
      </c>
      <c r="W95" s="85">
        <f>Staff!W277</f>
        <v>0</v>
      </c>
      <c r="X95" s="85">
        <f>Staff!X277</f>
        <v>0</v>
      </c>
      <c r="Y95" s="85">
        <f>Staff!Y277</f>
        <v>0</v>
      </c>
      <c r="Z95" s="274">
        <f>Staff!Z277</f>
        <v>0</v>
      </c>
      <c r="AB95" s="275">
        <f>Staff!AB277</f>
        <v>0</v>
      </c>
      <c r="AD95" s="275">
        <f>Staff!AD277</f>
        <v>0</v>
      </c>
      <c r="AF95" s="275">
        <f>Staff!AF277</f>
        <v>0</v>
      </c>
    </row>
    <row r="96" spans="2:32" outlineLevel="1">
      <c r="B96" s="124" t="str">
        <f>'Line Items'!D$604</f>
        <v>Staff Costs</v>
      </c>
      <c r="C96" s="124" t="str">
        <f>INDEX('Line Items'!$F$104:$F$142,MATCH($D96,'Line Items'!$D$104:$D$142,0))</f>
        <v>Staff Costs: Trains</v>
      </c>
      <c r="D96" s="83" t="str">
        <f>Staff!D278</f>
        <v>Drivers (Qualified)</v>
      </c>
      <c r="E96" s="84"/>
      <c r="F96" s="150" t="str">
        <f>Staff!F278</f>
        <v>£000</v>
      </c>
      <c r="G96" s="85">
        <f>Staff!G278</f>
        <v>0</v>
      </c>
      <c r="H96" s="85">
        <f>Staff!H278</f>
        <v>0</v>
      </c>
      <c r="I96" s="85">
        <f>Staff!I278</f>
        <v>0</v>
      </c>
      <c r="J96" s="85">
        <f>Staff!J278</f>
        <v>0</v>
      </c>
      <c r="K96" s="85">
        <f>Staff!K278</f>
        <v>0</v>
      </c>
      <c r="L96" s="85">
        <f>Staff!L278</f>
        <v>0</v>
      </c>
      <c r="M96" s="85">
        <f>Staff!M278</f>
        <v>0</v>
      </c>
      <c r="N96" s="85">
        <f>Staff!N278</f>
        <v>0</v>
      </c>
      <c r="O96" s="85">
        <f>Staff!O278</f>
        <v>0</v>
      </c>
      <c r="P96" s="85">
        <f>Staff!P278</f>
        <v>0</v>
      </c>
      <c r="Q96" s="85">
        <f>Staff!Q278</f>
        <v>0</v>
      </c>
      <c r="R96" s="85">
        <f>Staff!R278</f>
        <v>0</v>
      </c>
      <c r="S96" s="85">
        <f>Staff!S278</f>
        <v>0</v>
      </c>
      <c r="T96" s="85">
        <f>Staff!T278</f>
        <v>0</v>
      </c>
      <c r="U96" s="85">
        <f>Staff!U278</f>
        <v>0</v>
      </c>
      <c r="V96" s="85">
        <f>Staff!V278</f>
        <v>0</v>
      </c>
      <c r="W96" s="85">
        <f>Staff!W278</f>
        <v>0</v>
      </c>
      <c r="X96" s="85">
        <f>Staff!X278</f>
        <v>0</v>
      </c>
      <c r="Y96" s="85">
        <f>Staff!Y278</f>
        <v>0</v>
      </c>
      <c r="Z96" s="274">
        <f>Staff!Z278</f>
        <v>0</v>
      </c>
      <c r="AB96" s="275">
        <f>Staff!AB278</f>
        <v>0</v>
      </c>
      <c r="AD96" s="275">
        <f>Staff!AD278</f>
        <v>0</v>
      </c>
      <c r="AF96" s="275">
        <f>Staff!AF278</f>
        <v>0</v>
      </c>
    </row>
    <row r="97" spans="2:32" outlineLevel="1">
      <c r="B97" s="124" t="str">
        <f>'Line Items'!D$604</f>
        <v>Staff Costs</v>
      </c>
      <c r="C97" s="124" t="str">
        <f>INDEX('Line Items'!$F$104:$F$142,MATCH($D97,'Line Items'!$D$104:$D$142,0))</f>
        <v>Staff Costs: Trains</v>
      </c>
      <c r="D97" s="83" t="str">
        <f>Staff!D279</f>
        <v>Guards</v>
      </c>
      <c r="E97" s="84"/>
      <c r="F97" s="150" t="str">
        <f>Staff!F279</f>
        <v>£000</v>
      </c>
      <c r="G97" s="85">
        <f>Staff!G279</f>
        <v>0</v>
      </c>
      <c r="H97" s="85">
        <f>Staff!H279</f>
        <v>0</v>
      </c>
      <c r="I97" s="85">
        <f>Staff!I279</f>
        <v>0</v>
      </c>
      <c r="J97" s="85">
        <f>Staff!J279</f>
        <v>0</v>
      </c>
      <c r="K97" s="85">
        <f>Staff!K279</f>
        <v>0</v>
      </c>
      <c r="L97" s="85">
        <f>Staff!L279</f>
        <v>0</v>
      </c>
      <c r="M97" s="85">
        <f>Staff!M279</f>
        <v>0</v>
      </c>
      <c r="N97" s="85">
        <f>Staff!N279</f>
        <v>0</v>
      </c>
      <c r="O97" s="85">
        <f>Staff!O279</f>
        <v>0</v>
      </c>
      <c r="P97" s="85">
        <f>Staff!P279</f>
        <v>0</v>
      </c>
      <c r="Q97" s="85">
        <f>Staff!Q279</f>
        <v>0</v>
      </c>
      <c r="R97" s="85">
        <f>Staff!R279</f>
        <v>0</v>
      </c>
      <c r="S97" s="85">
        <f>Staff!S279</f>
        <v>0</v>
      </c>
      <c r="T97" s="85">
        <f>Staff!T279</f>
        <v>0</v>
      </c>
      <c r="U97" s="85">
        <f>Staff!U279</f>
        <v>0</v>
      </c>
      <c r="V97" s="85">
        <f>Staff!V279</f>
        <v>0</v>
      </c>
      <c r="W97" s="85">
        <f>Staff!W279</f>
        <v>0</v>
      </c>
      <c r="X97" s="85">
        <f>Staff!X279</f>
        <v>0</v>
      </c>
      <c r="Y97" s="85">
        <f>Staff!Y279</f>
        <v>0</v>
      </c>
      <c r="Z97" s="274">
        <f>Staff!Z279</f>
        <v>0</v>
      </c>
      <c r="AB97" s="275">
        <f>Staff!AB279</f>
        <v>0</v>
      </c>
      <c r="AD97" s="275">
        <f>Staff!AD279</f>
        <v>0</v>
      </c>
      <c r="AF97" s="275">
        <f>Staff!AF279</f>
        <v>0</v>
      </c>
    </row>
    <row r="98" spans="2:32" outlineLevel="1">
      <c r="B98" s="124" t="str">
        <f>'Line Items'!D$604</f>
        <v>Staff Costs</v>
      </c>
      <c r="C98" s="124" t="str">
        <f>INDEX('Line Items'!$F$104:$F$142,MATCH($D98,'Line Items'!$D$104:$D$142,0))</f>
        <v>Staff Costs: Trains</v>
      </c>
      <c r="D98" s="83" t="str">
        <f>Staff!D280</f>
        <v>Trainee Drivers</v>
      </c>
      <c r="E98" s="84"/>
      <c r="F98" s="150" t="str">
        <f>Staff!F280</f>
        <v>£000</v>
      </c>
      <c r="G98" s="85">
        <f>Staff!G280</f>
        <v>0</v>
      </c>
      <c r="H98" s="85">
        <f>Staff!H280</f>
        <v>0</v>
      </c>
      <c r="I98" s="85">
        <f>Staff!I280</f>
        <v>0</v>
      </c>
      <c r="J98" s="85">
        <f>Staff!J280</f>
        <v>0</v>
      </c>
      <c r="K98" s="85">
        <f>Staff!K280</f>
        <v>0</v>
      </c>
      <c r="L98" s="85">
        <f>Staff!L280</f>
        <v>0</v>
      </c>
      <c r="M98" s="85">
        <f>Staff!M280</f>
        <v>0</v>
      </c>
      <c r="N98" s="85">
        <f>Staff!N280</f>
        <v>0</v>
      </c>
      <c r="O98" s="85">
        <f>Staff!O280</f>
        <v>0</v>
      </c>
      <c r="P98" s="85">
        <f>Staff!P280</f>
        <v>0</v>
      </c>
      <c r="Q98" s="85">
        <f>Staff!Q280</f>
        <v>0</v>
      </c>
      <c r="R98" s="85">
        <f>Staff!R280</f>
        <v>0</v>
      </c>
      <c r="S98" s="85">
        <f>Staff!S280</f>
        <v>0</v>
      </c>
      <c r="T98" s="85">
        <f>Staff!T280</f>
        <v>0</v>
      </c>
      <c r="U98" s="85">
        <f>Staff!U280</f>
        <v>0</v>
      </c>
      <c r="V98" s="85">
        <f>Staff!V280</f>
        <v>0</v>
      </c>
      <c r="W98" s="85">
        <f>Staff!W280</f>
        <v>0</v>
      </c>
      <c r="X98" s="85">
        <f>Staff!X280</f>
        <v>0</v>
      </c>
      <c r="Y98" s="85">
        <f>Staff!Y280</f>
        <v>0</v>
      </c>
      <c r="Z98" s="274">
        <f>Staff!Z280</f>
        <v>0</v>
      </c>
      <c r="AB98" s="275">
        <f>Staff!AB280</f>
        <v>0</v>
      </c>
      <c r="AD98" s="275">
        <f>Staff!AD280</f>
        <v>0</v>
      </c>
      <c r="AF98" s="275">
        <f>Staff!AF280</f>
        <v>0</v>
      </c>
    </row>
    <row r="99" spans="2:32" outlineLevel="1">
      <c r="B99" s="124" t="str">
        <f>'Line Items'!D$604</f>
        <v>Staff Costs</v>
      </c>
      <c r="C99" s="124" t="str">
        <f>INDEX('Line Items'!$F$104:$F$142,MATCH($D99,'Line Items'!$D$104:$D$142,0))</f>
        <v>Staff Costs: Other</v>
      </c>
      <c r="D99" s="83" t="str">
        <f>Staff!D281</f>
        <v>Customer Experience Ambassador + VTO Agent</v>
      </c>
      <c r="E99" s="84"/>
      <c r="F99" s="150" t="str">
        <f>Staff!F281</f>
        <v>£000</v>
      </c>
      <c r="G99" s="85">
        <f>Staff!G281</f>
        <v>0</v>
      </c>
      <c r="H99" s="85">
        <f>Staff!H281</f>
        <v>0</v>
      </c>
      <c r="I99" s="85">
        <f>Staff!I281</f>
        <v>0</v>
      </c>
      <c r="J99" s="85">
        <f>Staff!J281</f>
        <v>0</v>
      </c>
      <c r="K99" s="85">
        <f>Staff!K281</f>
        <v>0</v>
      </c>
      <c r="L99" s="85">
        <f>Staff!L281</f>
        <v>0</v>
      </c>
      <c r="M99" s="85">
        <f>Staff!M281</f>
        <v>0</v>
      </c>
      <c r="N99" s="85">
        <f>Staff!N281</f>
        <v>0</v>
      </c>
      <c r="O99" s="85">
        <f>Staff!O281</f>
        <v>0</v>
      </c>
      <c r="P99" s="85">
        <f>Staff!P281</f>
        <v>0</v>
      </c>
      <c r="Q99" s="85">
        <f>Staff!Q281</f>
        <v>0</v>
      </c>
      <c r="R99" s="85">
        <f>Staff!R281</f>
        <v>0</v>
      </c>
      <c r="S99" s="85">
        <f>Staff!S281</f>
        <v>0</v>
      </c>
      <c r="T99" s="85">
        <f>Staff!T281</f>
        <v>0</v>
      </c>
      <c r="U99" s="85">
        <f>Staff!U281</f>
        <v>0</v>
      </c>
      <c r="V99" s="85">
        <f>Staff!V281</f>
        <v>0</v>
      </c>
      <c r="W99" s="85">
        <f>Staff!W281</f>
        <v>0</v>
      </c>
      <c r="X99" s="85">
        <f>Staff!X281</f>
        <v>0</v>
      </c>
      <c r="Y99" s="85">
        <f>Staff!Y281</f>
        <v>0</v>
      </c>
      <c r="Z99" s="274">
        <f>Staff!Z281</f>
        <v>0</v>
      </c>
      <c r="AB99" s="275">
        <f>Staff!AB281</f>
        <v>0</v>
      </c>
      <c r="AD99" s="275">
        <f>Staff!AD281</f>
        <v>0</v>
      </c>
      <c r="AF99" s="275">
        <f>Staff!AF281</f>
        <v>0</v>
      </c>
    </row>
    <row r="100" spans="2:32" outlineLevel="1">
      <c r="B100" s="124" t="str">
        <f>'Line Items'!D$604</f>
        <v>Staff Costs</v>
      </c>
      <c r="C100" s="124" t="str">
        <f>INDEX('Line Items'!$F$104:$F$142,MATCH($D100,'Line Items'!$D$104:$D$142,0))</f>
        <v>Staff Costs: Other</v>
      </c>
      <c r="D100" s="83" t="str">
        <f>Staff!D282</f>
        <v>Island Line</v>
      </c>
      <c r="E100" s="84"/>
      <c r="F100" s="150" t="str">
        <f>Staff!F282</f>
        <v>£000</v>
      </c>
      <c r="G100" s="85">
        <f>Staff!G282</f>
        <v>0</v>
      </c>
      <c r="H100" s="85">
        <f>Staff!H282</f>
        <v>0</v>
      </c>
      <c r="I100" s="85">
        <f>Staff!I282</f>
        <v>0</v>
      </c>
      <c r="J100" s="85">
        <f>Staff!J282</f>
        <v>0</v>
      </c>
      <c r="K100" s="85">
        <f>Staff!K282</f>
        <v>0</v>
      </c>
      <c r="L100" s="85">
        <f>Staff!L282</f>
        <v>0</v>
      </c>
      <c r="M100" s="85">
        <f>Staff!M282</f>
        <v>0</v>
      </c>
      <c r="N100" s="85">
        <f>Staff!N282</f>
        <v>0</v>
      </c>
      <c r="O100" s="85">
        <f>Staff!O282</f>
        <v>0</v>
      </c>
      <c r="P100" s="85">
        <f>Staff!P282</f>
        <v>0</v>
      </c>
      <c r="Q100" s="85">
        <f>Staff!Q282</f>
        <v>0</v>
      </c>
      <c r="R100" s="85">
        <f>Staff!R282</f>
        <v>0</v>
      </c>
      <c r="S100" s="85">
        <f>Staff!S282</f>
        <v>0</v>
      </c>
      <c r="T100" s="85">
        <f>Staff!T282</f>
        <v>0</v>
      </c>
      <c r="U100" s="85">
        <f>Staff!U282</f>
        <v>0</v>
      </c>
      <c r="V100" s="85">
        <f>Staff!V282</f>
        <v>0</v>
      </c>
      <c r="W100" s="85">
        <f>Staff!W282</f>
        <v>0</v>
      </c>
      <c r="X100" s="85">
        <f>Staff!X282</f>
        <v>0</v>
      </c>
      <c r="Y100" s="85">
        <f>Staff!Y282</f>
        <v>0</v>
      </c>
      <c r="Z100" s="274">
        <f>Staff!Z282</f>
        <v>0</v>
      </c>
      <c r="AB100" s="275">
        <f>Staff!AB282</f>
        <v>0</v>
      </c>
      <c r="AD100" s="275">
        <f>Staff!AD282</f>
        <v>0</v>
      </c>
      <c r="AF100" s="275">
        <f>Staff!AF282</f>
        <v>0</v>
      </c>
    </row>
    <row r="101" spans="2:32" outlineLevel="1">
      <c r="B101" s="124" t="str">
        <f>'Line Items'!D$604</f>
        <v>Staff Costs</v>
      </c>
      <c r="C101" s="124" t="str">
        <f>INDEX('Line Items'!$F$104:$F$142,MATCH($D101,'Line Items'!$D$104:$D$142,0))</f>
        <v>Staff Costs: Other</v>
      </c>
      <c r="D101" s="83" t="str">
        <f>Staff!D283</f>
        <v>[Staff Functions Line 27]</v>
      </c>
      <c r="E101" s="84"/>
      <c r="F101" s="150" t="str">
        <f>Staff!F283</f>
        <v>£000</v>
      </c>
      <c r="G101" s="85">
        <f>Staff!G283</f>
        <v>0</v>
      </c>
      <c r="H101" s="85">
        <f>Staff!H283</f>
        <v>0</v>
      </c>
      <c r="I101" s="85">
        <f>Staff!I283</f>
        <v>0</v>
      </c>
      <c r="J101" s="85">
        <f>Staff!J283</f>
        <v>0</v>
      </c>
      <c r="K101" s="85">
        <f>Staff!K283</f>
        <v>0</v>
      </c>
      <c r="L101" s="85">
        <f>Staff!L283</f>
        <v>0</v>
      </c>
      <c r="M101" s="85">
        <f>Staff!M283</f>
        <v>0</v>
      </c>
      <c r="N101" s="85">
        <f>Staff!N283</f>
        <v>0</v>
      </c>
      <c r="O101" s="85">
        <f>Staff!O283</f>
        <v>0</v>
      </c>
      <c r="P101" s="85">
        <f>Staff!P283</f>
        <v>0</v>
      </c>
      <c r="Q101" s="85">
        <f>Staff!Q283</f>
        <v>0</v>
      </c>
      <c r="R101" s="85">
        <f>Staff!R283</f>
        <v>0</v>
      </c>
      <c r="S101" s="85">
        <f>Staff!S283</f>
        <v>0</v>
      </c>
      <c r="T101" s="85">
        <f>Staff!T283</f>
        <v>0</v>
      </c>
      <c r="U101" s="85">
        <f>Staff!U283</f>
        <v>0</v>
      </c>
      <c r="V101" s="85">
        <f>Staff!V283</f>
        <v>0</v>
      </c>
      <c r="W101" s="85">
        <f>Staff!W283</f>
        <v>0</v>
      </c>
      <c r="X101" s="85">
        <f>Staff!X283</f>
        <v>0</v>
      </c>
      <c r="Y101" s="85">
        <f>Staff!Y283</f>
        <v>0</v>
      </c>
      <c r="Z101" s="274">
        <f>Staff!Z283</f>
        <v>0</v>
      </c>
      <c r="AB101" s="275">
        <f>Staff!AB283</f>
        <v>0</v>
      </c>
      <c r="AD101" s="275">
        <f>Staff!AD283</f>
        <v>0</v>
      </c>
      <c r="AF101" s="275">
        <f>Staff!AF283</f>
        <v>0</v>
      </c>
    </row>
    <row r="102" spans="2:32" outlineLevel="1">
      <c r="B102" s="124" t="str">
        <f>'Line Items'!D$604</f>
        <v>Staff Costs</v>
      </c>
      <c r="C102" s="124" t="str">
        <f>INDEX('Line Items'!$F$104:$F$142,MATCH($D102,'Line Items'!$D$104:$D$142,0))</f>
        <v>Staff Costs: Other</v>
      </c>
      <c r="D102" s="83" t="str">
        <f>Staff!D284</f>
        <v>[Staff Functions Line 28]</v>
      </c>
      <c r="E102" s="84"/>
      <c r="F102" s="150" t="str">
        <f>Staff!F284</f>
        <v>£000</v>
      </c>
      <c r="G102" s="85">
        <f>Staff!G284</f>
        <v>0</v>
      </c>
      <c r="H102" s="85">
        <f>Staff!H284</f>
        <v>0</v>
      </c>
      <c r="I102" s="85">
        <f>Staff!I284</f>
        <v>0</v>
      </c>
      <c r="J102" s="85">
        <f>Staff!J284</f>
        <v>0</v>
      </c>
      <c r="K102" s="85">
        <f>Staff!K284</f>
        <v>0</v>
      </c>
      <c r="L102" s="85">
        <f>Staff!L284</f>
        <v>0</v>
      </c>
      <c r="M102" s="85">
        <f>Staff!M284</f>
        <v>0</v>
      </c>
      <c r="N102" s="85">
        <f>Staff!N284</f>
        <v>0</v>
      </c>
      <c r="O102" s="85">
        <f>Staff!O284</f>
        <v>0</v>
      </c>
      <c r="P102" s="85">
        <f>Staff!P284</f>
        <v>0</v>
      </c>
      <c r="Q102" s="85">
        <f>Staff!Q284</f>
        <v>0</v>
      </c>
      <c r="R102" s="85">
        <f>Staff!R284</f>
        <v>0</v>
      </c>
      <c r="S102" s="85">
        <f>Staff!S284</f>
        <v>0</v>
      </c>
      <c r="T102" s="85">
        <f>Staff!T284</f>
        <v>0</v>
      </c>
      <c r="U102" s="85">
        <f>Staff!U284</f>
        <v>0</v>
      </c>
      <c r="V102" s="85">
        <f>Staff!V284</f>
        <v>0</v>
      </c>
      <c r="W102" s="85">
        <f>Staff!W284</f>
        <v>0</v>
      </c>
      <c r="X102" s="85">
        <f>Staff!X284</f>
        <v>0</v>
      </c>
      <c r="Y102" s="85">
        <f>Staff!Y284</f>
        <v>0</v>
      </c>
      <c r="Z102" s="274">
        <f>Staff!Z284</f>
        <v>0</v>
      </c>
      <c r="AB102" s="275">
        <f>Staff!AB284</f>
        <v>0</v>
      </c>
      <c r="AD102" s="275">
        <f>Staff!AD284</f>
        <v>0</v>
      </c>
      <c r="AF102" s="275">
        <f>Staff!AF284</f>
        <v>0</v>
      </c>
    </row>
    <row r="103" spans="2:32" outlineLevel="1">
      <c r="B103" s="124" t="str">
        <f>'Line Items'!D$604</f>
        <v>Staff Costs</v>
      </c>
      <c r="C103" s="124" t="str">
        <f>INDEX('Line Items'!$F$104:$F$142,MATCH($D103,'Line Items'!$D$104:$D$142,0))</f>
        <v>Staff Costs: Other</v>
      </c>
      <c r="D103" s="83" t="str">
        <f>Staff!D285</f>
        <v>[Staff Functions Line 29]</v>
      </c>
      <c r="E103" s="84"/>
      <c r="F103" s="150" t="str">
        <f>Staff!F285</f>
        <v>£000</v>
      </c>
      <c r="G103" s="85">
        <f>Staff!G285</f>
        <v>0</v>
      </c>
      <c r="H103" s="85">
        <f>Staff!H285</f>
        <v>0</v>
      </c>
      <c r="I103" s="85">
        <f>Staff!I285</f>
        <v>0</v>
      </c>
      <c r="J103" s="85">
        <f>Staff!J285</f>
        <v>0</v>
      </c>
      <c r="K103" s="85">
        <f>Staff!K285</f>
        <v>0</v>
      </c>
      <c r="L103" s="85">
        <f>Staff!L285</f>
        <v>0</v>
      </c>
      <c r="M103" s="85">
        <f>Staff!M285</f>
        <v>0</v>
      </c>
      <c r="N103" s="85">
        <f>Staff!N285</f>
        <v>0</v>
      </c>
      <c r="O103" s="85">
        <f>Staff!O285</f>
        <v>0</v>
      </c>
      <c r="P103" s="85">
        <f>Staff!P285</f>
        <v>0</v>
      </c>
      <c r="Q103" s="85">
        <f>Staff!Q285</f>
        <v>0</v>
      </c>
      <c r="R103" s="85">
        <f>Staff!R285</f>
        <v>0</v>
      </c>
      <c r="S103" s="85">
        <f>Staff!S285</f>
        <v>0</v>
      </c>
      <c r="T103" s="85">
        <f>Staff!T285</f>
        <v>0</v>
      </c>
      <c r="U103" s="85">
        <f>Staff!U285</f>
        <v>0</v>
      </c>
      <c r="V103" s="85">
        <f>Staff!V285</f>
        <v>0</v>
      </c>
      <c r="W103" s="85">
        <f>Staff!W285</f>
        <v>0</v>
      </c>
      <c r="X103" s="85">
        <f>Staff!X285</f>
        <v>0</v>
      </c>
      <c r="Y103" s="85">
        <f>Staff!Y285</f>
        <v>0</v>
      </c>
      <c r="Z103" s="274">
        <f>Staff!Z285</f>
        <v>0</v>
      </c>
      <c r="AB103" s="275">
        <f>Staff!AB285</f>
        <v>0</v>
      </c>
      <c r="AD103" s="275">
        <f>Staff!AD285</f>
        <v>0</v>
      </c>
      <c r="AF103" s="275">
        <f>Staff!AF285</f>
        <v>0</v>
      </c>
    </row>
    <row r="104" spans="2:32" outlineLevel="1">
      <c r="B104" s="124" t="str">
        <f>'Line Items'!D$604</f>
        <v>Staff Costs</v>
      </c>
      <c r="C104" s="124" t="str">
        <f>INDEX('Line Items'!$F$104:$F$142,MATCH($D104,'Line Items'!$D$104:$D$142,0))</f>
        <v>Staff Costs: Other</v>
      </c>
      <c r="D104" s="83" t="str">
        <f>Staff!D286</f>
        <v>[Staff Functions Line 30]</v>
      </c>
      <c r="E104" s="84"/>
      <c r="F104" s="150" t="str">
        <f>Staff!F286</f>
        <v>£000</v>
      </c>
      <c r="G104" s="85">
        <f>Staff!G286</f>
        <v>0</v>
      </c>
      <c r="H104" s="85">
        <f>Staff!H286</f>
        <v>0</v>
      </c>
      <c r="I104" s="85">
        <f>Staff!I286</f>
        <v>0</v>
      </c>
      <c r="J104" s="85">
        <f>Staff!J286</f>
        <v>0</v>
      </c>
      <c r="K104" s="85">
        <f>Staff!K286</f>
        <v>0</v>
      </c>
      <c r="L104" s="85">
        <f>Staff!L286</f>
        <v>0</v>
      </c>
      <c r="M104" s="85">
        <f>Staff!M286</f>
        <v>0</v>
      </c>
      <c r="N104" s="85">
        <f>Staff!N286</f>
        <v>0</v>
      </c>
      <c r="O104" s="85">
        <f>Staff!O286</f>
        <v>0</v>
      </c>
      <c r="P104" s="85">
        <f>Staff!P286</f>
        <v>0</v>
      </c>
      <c r="Q104" s="85">
        <f>Staff!Q286</f>
        <v>0</v>
      </c>
      <c r="R104" s="85">
        <f>Staff!R286</f>
        <v>0</v>
      </c>
      <c r="S104" s="85">
        <f>Staff!S286</f>
        <v>0</v>
      </c>
      <c r="T104" s="85">
        <f>Staff!T286</f>
        <v>0</v>
      </c>
      <c r="U104" s="85">
        <f>Staff!U286</f>
        <v>0</v>
      </c>
      <c r="V104" s="85">
        <f>Staff!V286</f>
        <v>0</v>
      </c>
      <c r="W104" s="85">
        <f>Staff!W286</f>
        <v>0</v>
      </c>
      <c r="X104" s="85">
        <f>Staff!X286</f>
        <v>0</v>
      </c>
      <c r="Y104" s="85">
        <f>Staff!Y286</f>
        <v>0</v>
      </c>
      <c r="Z104" s="274">
        <f>Staff!Z286</f>
        <v>0</v>
      </c>
      <c r="AB104" s="275">
        <f>Staff!AB286</f>
        <v>0</v>
      </c>
      <c r="AD104" s="275">
        <f>Staff!AD286</f>
        <v>0</v>
      </c>
      <c r="AF104" s="275">
        <f>Staff!AF286</f>
        <v>0</v>
      </c>
    </row>
    <row r="105" spans="2:32" outlineLevel="1">
      <c r="B105" s="124" t="str">
        <f>'Line Items'!D$604</f>
        <v>Staff Costs</v>
      </c>
      <c r="C105" s="124" t="str">
        <f>INDEX('Line Items'!$F$104:$F$142,MATCH($D105,'Line Items'!$D$104:$D$142,0))</f>
        <v>Staff Costs: Other</v>
      </c>
      <c r="D105" s="83" t="str">
        <f>Staff!D287</f>
        <v>[Staff Functions Line 31]</v>
      </c>
      <c r="E105" s="84"/>
      <c r="F105" s="150" t="str">
        <f>Staff!F287</f>
        <v>£000</v>
      </c>
      <c r="G105" s="85">
        <f>Staff!G287</f>
        <v>0</v>
      </c>
      <c r="H105" s="85">
        <f>Staff!H287</f>
        <v>0</v>
      </c>
      <c r="I105" s="85">
        <f>Staff!I287</f>
        <v>0</v>
      </c>
      <c r="J105" s="85">
        <f>Staff!J287</f>
        <v>0</v>
      </c>
      <c r="K105" s="85">
        <f>Staff!K287</f>
        <v>0</v>
      </c>
      <c r="L105" s="85">
        <f>Staff!L287</f>
        <v>0</v>
      </c>
      <c r="M105" s="85">
        <f>Staff!M287</f>
        <v>0</v>
      </c>
      <c r="N105" s="85">
        <f>Staff!N287</f>
        <v>0</v>
      </c>
      <c r="O105" s="85">
        <f>Staff!O287</f>
        <v>0</v>
      </c>
      <c r="P105" s="85">
        <f>Staff!P287</f>
        <v>0</v>
      </c>
      <c r="Q105" s="85">
        <f>Staff!Q287</f>
        <v>0</v>
      </c>
      <c r="R105" s="85">
        <f>Staff!R287</f>
        <v>0</v>
      </c>
      <c r="S105" s="85">
        <f>Staff!S287</f>
        <v>0</v>
      </c>
      <c r="T105" s="85">
        <f>Staff!T287</f>
        <v>0</v>
      </c>
      <c r="U105" s="85">
        <f>Staff!U287</f>
        <v>0</v>
      </c>
      <c r="V105" s="85">
        <f>Staff!V287</f>
        <v>0</v>
      </c>
      <c r="W105" s="85">
        <f>Staff!W287</f>
        <v>0</v>
      </c>
      <c r="X105" s="85">
        <f>Staff!X287</f>
        <v>0</v>
      </c>
      <c r="Y105" s="85">
        <f>Staff!Y287</f>
        <v>0</v>
      </c>
      <c r="Z105" s="274">
        <f>Staff!Z287</f>
        <v>0</v>
      </c>
      <c r="AB105" s="275">
        <f>Staff!AB287</f>
        <v>0</v>
      </c>
      <c r="AD105" s="275">
        <f>Staff!AD287</f>
        <v>0</v>
      </c>
      <c r="AF105" s="275">
        <f>Staff!AF287</f>
        <v>0</v>
      </c>
    </row>
    <row r="106" spans="2:32" outlineLevel="1">
      <c r="B106" s="124" t="str">
        <f>'Line Items'!D$604</f>
        <v>Staff Costs</v>
      </c>
      <c r="C106" s="124" t="str">
        <f>INDEX('Line Items'!$F$104:$F$142,MATCH($D106,'Line Items'!$D$104:$D$142,0))</f>
        <v>Staff Costs: Other</v>
      </c>
      <c r="D106" s="83" t="str">
        <f>Staff!D288</f>
        <v>[Staff Functions Line 32]</v>
      </c>
      <c r="E106" s="84"/>
      <c r="F106" s="150" t="str">
        <f>Staff!F288</f>
        <v>£000</v>
      </c>
      <c r="G106" s="85">
        <f>Staff!G288</f>
        <v>0</v>
      </c>
      <c r="H106" s="85">
        <f>Staff!H288</f>
        <v>0</v>
      </c>
      <c r="I106" s="85">
        <f>Staff!I288</f>
        <v>0</v>
      </c>
      <c r="J106" s="85">
        <f>Staff!J288</f>
        <v>0</v>
      </c>
      <c r="K106" s="85">
        <f>Staff!K288</f>
        <v>0</v>
      </c>
      <c r="L106" s="85">
        <f>Staff!L288</f>
        <v>0</v>
      </c>
      <c r="M106" s="85">
        <f>Staff!M288</f>
        <v>0</v>
      </c>
      <c r="N106" s="85">
        <f>Staff!N288</f>
        <v>0</v>
      </c>
      <c r="O106" s="85">
        <f>Staff!O288</f>
        <v>0</v>
      </c>
      <c r="P106" s="85">
        <f>Staff!P288</f>
        <v>0</v>
      </c>
      <c r="Q106" s="85">
        <f>Staff!Q288</f>
        <v>0</v>
      </c>
      <c r="R106" s="85">
        <f>Staff!R288</f>
        <v>0</v>
      </c>
      <c r="S106" s="85">
        <f>Staff!S288</f>
        <v>0</v>
      </c>
      <c r="T106" s="85">
        <f>Staff!T288</f>
        <v>0</v>
      </c>
      <c r="U106" s="85">
        <f>Staff!U288</f>
        <v>0</v>
      </c>
      <c r="V106" s="85">
        <f>Staff!V288</f>
        <v>0</v>
      </c>
      <c r="W106" s="85">
        <f>Staff!W288</f>
        <v>0</v>
      </c>
      <c r="X106" s="85">
        <f>Staff!X288</f>
        <v>0</v>
      </c>
      <c r="Y106" s="85">
        <f>Staff!Y288</f>
        <v>0</v>
      </c>
      <c r="Z106" s="274">
        <f>Staff!Z288</f>
        <v>0</v>
      </c>
      <c r="AB106" s="275">
        <f>Staff!AB288</f>
        <v>0</v>
      </c>
      <c r="AD106" s="275">
        <f>Staff!AD288</f>
        <v>0</v>
      </c>
      <c r="AF106" s="275">
        <f>Staff!AF288</f>
        <v>0</v>
      </c>
    </row>
    <row r="107" spans="2:32" outlineLevel="1">
      <c r="B107" s="124" t="str">
        <f>'Line Items'!D$604</f>
        <v>Staff Costs</v>
      </c>
      <c r="C107" s="124" t="str">
        <f>INDEX('Line Items'!$F$104:$F$142,MATCH($D107,'Line Items'!$D$104:$D$142,0))</f>
        <v>Staff Costs: Other</v>
      </c>
      <c r="D107" s="83" t="str">
        <f>Staff!D289</f>
        <v>[Staff Functions Line 33]</v>
      </c>
      <c r="E107" s="84"/>
      <c r="F107" s="150" t="str">
        <f>Staff!F289</f>
        <v>£000</v>
      </c>
      <c r="G107" s="85">
        <f>Staff!G289</f>
        <v>0</v>
      </c>
      <c r="H107" s="85">
        <f>Staff!H289</f>
        <v>0</v>
      </c>
      <c r="I107" s="85">
        <f>Staff!I289</f>
        <v>0</v>
      </c>
      <c r="J107" s="85">
        <f>Staff!J289</f>
        <v>0</v>
      </c>
      <c r="K107" s="85">
        <f>Staff!K289</f>
        <v>0</v>
      </c>
      <c r="L107" s="85">
        <f>Staff!L289</f>
        <v>0</v>
      </c>
      <c r="M107" s="85">
        <f>Staff!M289</f>
        <v>0</v>
      </c>
      <c r="N107" s="85">
        <f>Staff!N289</f>
        <v>0</v>
      </c>
      <c r="O107" s="85">
        <f>Staff!O289</f>
        <v>0</v>
      </c>
      <c r="P107" s="85">
        <f>Staff!P289</f>
        <v>0</v>
      </c>
      <c r="Q107" s="85">
        <f>Staff!Q289</f>
        <v>0</v>
      </c>
      <c r="R107" s="85">
        <f>Staff!R289</f>
        <v>0</v>
      </c>
      <c r="S107" s="85">
        <f>Staff!S289</f>
        <v>0</v>
      </c>
      <c r="T107" s="85">
        <f>Staff!T289</f>
        <v>0</v>
      </c>
      <c r="U107" s="85">
        <f>Staff!U289</f>
        <v>0</v>
      </c>
      <c r="V107" s="85">
        <f>Staff!V289</f>
        <v>0</v>
      </c>
      <c r="W107" s="85">
        <f>Staff!W289</f>
        <v>0</v>
      </c>
      <c r="X107" s="85">
        <f>Staff!X289</f>
        <v>0</v>
      </c>
      <c r="Y107" s="85">
        <f>Staff!Y289</f>
        <v>0</v>
      </c>
      <c r="Z107" s="274">
        <f>Staff!Z289</f>
        <v>0</v>
      </c>
      <c r="AB107" s="275">
        <f>Staff!AB289</f>
        <v>0</v>
      </c>
      <c r="AD107" s="275">
        <f>Staff!AD289</f>
        <v>0</v>
      </c>
      <c r="AF107" s="275">
        <f>Staff!AF289</f>
        <v>0</v>
      </c>
    </row>
    <row r="108" spans="2:32" outlineLevel="1">
      <c r="B108" s="124" t="str">
        <f>'Line Items'!D$604</f>
        <v>Staff Costs</v>
      </c>
      <c r="C108" s="124" t="str">
        <f>INDEX('Line Items'!$F$104:$F$142,MATCH($D108,'Line Items'!$D$104:$D$142,0))</f>
        <v>Staff Costs: Other</v>
      </c>
      <c r="D108" s="83" t="str">
        <f>Staff!D290</f>
        <v>[Staff Functions Line 34]</v>
      </c>
      <c r="E108" s="84"/>
      <c r="F108" s="150" t="str">
        <f>Staff!F290</f>
        <v>£000</v>
      </c>
      <c r="G108" s="85">
        <f>Staff!G290</f>
        <v>0</v>
      </c>
      <c r="H108" s="85">
        <f>Staff!H290</f>
        <v>0</v>
      </c>
      <c r="I108" s="85">
        <f>Staff!I290</f>
        <v>0</v>
      </c>
      <c r="J108" s="85">
        <f>Staff!J290</f>
        <v>0</v>
      </c>
      <c r="K108" s="85">
        <f>Staff!K290</f>
        <v>0</v>
      </c>
      <c r="L108" s="85">
        <f>Staff!L290</f>
        <v>0</v>
      </c>
      <c r="M108" s="85">
        <f>Staff!M290</f>
        <v>0</v>
      </c>
      <c r="N108" s="85">
        <f>Staff!N290</f>
        <v>0</v>
      </c>
      <c r="O108" s="85">
        <f>Staff!O290</f>
        <v>0</v>
      </c>
      <c r="P108" s="85">
        <f>Staff!P290</f>
        <v>0</v>
      </c>
      <c r="Q108" s="85">
        <f>Staff!Q290</f>
        <v>0</v>
      </c>
      <c r="R108" s="85">
        <f>Staff!R290</f>
        <v>0</v>
      </c>
      <c r="S108" s="85">
        <f>Staff!S290</f>
        <v>0</v>
      </c>
      <c r="T108" s="85">
        <f>Staff!T290</f>
        <v>0</v>
      </c>
      <c r="U108" s="85">
        <f>Staff!U290</f>
        <v>0</v>
      </c>
      <c r="V108" s="85">
        <f>Staff!V290</f>
        <v>0</v>
      </c>
      <c r="W108" s="85">
        <f>Staff!W290</f>
        <v>0</v>
      </c>
      <c r="X108" s="85">
        <f>Staff!X290</f>
        <v>0</v>
      </c>
      <c r="Y108" s="85">
        <f>Staff!Y290</f>
        <v>0</v>
      </c>
      <c r="Z108" s="274">
        <f>Staff!Z290</f>
        <v>0</v>
      </c>
      <c r="AB108" s="275">
        <f>Staff!AB290</f>
        <v>0</v>
      </c>
      <c r="AD108" s="275">
        <f>Staff!AD290</f>
        <v>0</v>
      </c>
      <c r="AF108" s="275">
        <f>Staff!AF290</f>
        <v>0</v>
      </c>
    </row>
    <row r="109" spans="2:32" outlineLevel="1">
      <c r="B109" s="124" t="str">
        <f>'Line Items'!D$604</f>
        <v>Staff Costs</v>
      </c>
      <c r="C109" s="124" t="str">
        <f>INDEX('Line Items'!$F$104:$F$142,MATCH($D109,'Line Items'!$D$104:$D$142,0))</f>
        <v>Staff Costs: Other</v>
      </c>
      <c r="D109" s="345" t="str">
        <f>Staff!D291</f>
        <v>[Staff Functions Line 35]</v>
      </c>
      <c r="E109" s="346"/>
      <c r="F109" s="342" t="str">
        <f>Staff!F291</f>
        <v>£000</v>
      </c>
      <c r="G109" s="88">
        <f>Staff!G291</f>
        <v>0</v>
      </c>
      <c r="H109" s="88">
        <f>Staff!H291</f>
        <v>0</v>
      </c>
      <c r="I109" s="88">
        <f>Staff!I291</f>
        <v>0</v>
      </c>
      <c r="J109" s="88">
        <f>Staff!J291</f>
        <v>0</v>
      </c>
      <c r="K109" s="88">
        <f>Staff!K291</f>
        <v>0</v>
      </c>
      <c r="L109" s="88">
        <f>Staff!L291</f>
        <v>0</v>
      </c>
      <c r="M109" s="88">
        <f>Staff!M291</f>
        <v>0</v>
      </c>
      <c r="N109" s="88">
        <f>Staff!N291</f>
        <v>0</v>
      </c>
      <c r="O109" s="88">
        <f>Staff!O291</f>
        <v>0</v>
      </c>
      <c r="P109" s="88">
        <f>Staff!P291</f>
        <v>0</v>
      </c>
      <c r="Q109" s="88">
        <f>Staff!Q291</f>
        <v>0</v>
      </c>
      <c r="R109" s="88">
        <f>Staff!R291</f>
        <v>0</v>
      </c>
      <c r="S109" s="88">
        <f>Staff!S291</f>
        <v>0</v>
      </c>
      <c r="T109" s="88">
        <f>Staff!T291</f>
        <v>0</v>
      </c>
      <c r="U109" s="88">
        <f>Staff!U291</f>
        <v>0</v>
      </c>
      <c r="V109" s="88">
        <f>Staff!V291</f>
        <v>0</v>
      </c>
      <c r="W109" s="88">
        <f>Staff!W291</f>
        <v>0</v>
      </c>
      <c r="X109" s="88">
        <f>Staff!X291</f>
        <v>0</v>
      </c>
      <c r="Y109" s="88">
        <f>Staff!Y291</f>
        <v>0</v>
      </c>
      <c r="Z109" s="343">
        <f>Staff!Z291</f>
        <v>0</v>
      </c>
      <c r="AB109" s="344">
        <f>Staff!AB291</f>
        <v>0</v>
      </c>
      <c r="AD109" s="344">
        <f>Staff!AD291</f>
        <v>0</v>
      </c>
      <c r="AF109" s="344">
        <f>Staff!AF291</f>
        <v>0</v>
      </c>
    </row>
    <row r="110" spans="2:32" outlineLevel="1">
      <c r="B110" s="124" t="str">
        <f>'Line Items'!D$604</f>
        <v>Staff Costs</v>
      </c>
      <c r="C110" s="124" t="str">
        <f>INDEX('Line Items'!$F$104:$F$142,MATCH($D110,'Line Items'!$D$104:$D$142,0))</f>
        <v>Staff Costs: Other</v>
      </c>
      <c r="D110" s="108" t="str">
        <f>Staff!D416</f>
        <v>Total Redundancy Compensation</v>
      </c>
      <c r="E110" s="110"/>
      <c r="F110" s="164" t="str">
        <f>Staff!F416</f>
        <v>£000</v>
      </c>
      <c r="G110" s="96">
        <f>Staff!G416</f>
        <v>0</v>
      </c>
      <c r="H110" s="96">
        <f>Staff!H416</f>
        <v>0</v>
      </c>
      <c r="I110" s="96">
        <f>Staff!I416</f>
        <v>0</v>
      </c>
      <c r="J110" s="96">
        <f>Staff!J416</f>
        <v>0</v>
      </c>
      <c r="K110" s="96">
        <f>Staff!K416</f>
        <v>0</v>
      </c>
      <c r="L110" s="96">
        <f>Staff!L416</f>
        <v>0</v>
      </c>
      <c r="M110" s="96">
        <f>Staff!M416</f>
        <v>0</v>
      </c>
      <c r="N110" s="96">
        <f>Staff!N416</f>
        <v>0</v>
      </c>
      <c r="O110" s="96">
        <f>Staff!O416</f>
        <v>0</v>
      </c>
      <c r="P110" s="96">
        <f>Staff!P416</f>
        <v>0</v>
      </c>
      <c r="Q110" s="96">
        <f>Staff!Q416</f>
        <v>0</v>
      </c>
      <c r="R110" s="96">
        <f>Staff!R416</f>
        <v>0</v>
      </c>
      <c r="S110" s="96">
        <f>Staff!S416</f>
        <v>0</v>
      </c>
      <c r="T110" s="96">
        <f>Staff!T416</f>
        <v>0</v>
      </c>
      <c r="U110" s="96">
        <f>Staff!U416</f>
        <v>0</v>
      </c>
      <c r="V110" s="96">
        <f>Staff!V416</f>
        <v>0</v>
      </c>
      <c r="W110" s="96">
        <f>Staff!W416</f>
        <v>0</v>
      </c>
      <c r="X110" s="96">
        <f>Staff!X416</f>
        <v>0</v>
      </c>
      <c r="Y110" s="96">
        <f>Staff!Y416</f>
        <v>0</v>
      </c>
      <c r="Z110" s="277">
        <f>Staff!Z416</f>
        <v>0</v>
      </c>
      <c r="AB110" s="278">
        <f>Staff!AB416</f>
        <v>0</v>
      </c>
      <c r="AD110" s="278">
        <f>Staff!AD416</f>
        <v>0</v>
      </c>
      <c r="AF110" s="278">
        <f>Staff!AF416</f>
        <v>0</v>
      </c>
    </row>
    <row r="111" spans="2:32" outlineLevel="1">
      <c r="B111" s="124" t="str">
        <f>'Line Items'!D$605</f>
        <v>Other Operating Costs</v>
      </c>
      <c r="C111" s="124" t="str">
        <f>'Line Items'!D$636</f>
        <v>Other Operating Costs: Other Staff Costs</v>
      </c>
      <c r="D111" s="83" t="str">
        <f>'Other Opex'!D17</f>
        <v>Uniforms &amp; Protective Clothing</v>
      </c>
      <c r="E111" s="84"/>
      <c r="F111" s="150" t="str">
        <f>'Other Opex'!F17</f>
        <v>£000</v>
      </c>
      <c r="G111" s="85">
        <f>'Other Opex'!G17</f>
        <v>0</v>
      </c>
      <c r="H111" s="85">
        <f>'Other Opex'!H17</f>
        <v>0</v>
      </c>
      <c r="I111" s="85">
        <f>'Other Opex'!I17</f>
        <v>0</v>
      </c>
      <c r="J111" s="85">
        <f>'Other Opex'!J17</f>
        <v>0</v>
      </c>
      <c r="K111" s="85">
        <f>'Other Opex'!K17</f>
        <v>0</v>
      </c>
      <c r="L111" s="85">
        <f>'Other Opex'!L17</f>
        <v>0</v>
      </c>
      <c r="M111" s="85">
        <f>'Other Opex'!M17</f>
        <v>0</v>
      </c>
      <c r="N111" s="85">
        <f>'Other Opex'!N17</f>
        <v>0</v>
      </c>
      <c r="O111" s="85">
        <f>'Other Opex'!O17</f>
        <v>0</v>
      </c>
      <c r="P111" s="85">
        <f>'Other Opex'!P17</f>
        <v>0</v>
      </c>
      <c r="Q111" s="85">
        <f>'Other Opex'!Q17</f>
        <v>0</v>
      </c>
      <c r="R111" s="85">
        <f>'Other Opex'!R17</f>
        <v>0</v>
      </c>
      <c r="S111" s="85">
        <f>'Other Opex'!S17</f>
        <v>0</v>
      </c>
      <c r="T111" s="85">
        <f>'Other Opex'!T17</f>
        <v>0</v>
      </c>
      <c r="U111" s="85">
        <f>'Other Opex'!U17</f>
        <v>0</v>
      </c>
      <c r="V111" s="85">
        <f>'Other Opex'!V17</f>
        <v>0</v>
      </c>
      <c r="W111" s="85">
        <f>'Other Opex'!W17</f>
        <v>0</v>
      </c>
      <c r="X111" s="85">
        <f>'Other Opex'!X17</f>
        <v>0</v>
      </c>
      <c r="Y111" s="85">
        <f>'Other Opex'!Y17</f>
        <v>0</v>
      </c>
      <c r="Z111" s="274">
        <f>'Other Opex'!Z17</f>
        <v>0</v>
      </c>
      <c r="AB111" s="275">
        <f>'Other Opex'!AB17</f>
        <v>0</v>
      </c>
      <c r="AD111" s="275">
        <f>'Other Opex'!AD17</f>
        <v>0</v>
      </c>
      <c r="AF111" s="275">
        <f>'Other Opex'!AF17</f>
        <v>0</v>
      </c>
    </row>
    <row r="112" spans="2:32" outlineLevel="1">
      <c r="B112" s="124" t="str">
        <f>'Line Items'!D$605</f>
        <v>Other Operating Costs</v>
      </c>
      <c r="C112" s="124" t="str">
        <f>'Line Items'!D$636</f>
        <v>Other Operating Costs: Other Staff Costs</v>
      </c>
      <c r="D112" s="83" t="str">
        <f>'Other Opex'!D18</f>
        <v>Employee Expenses</v>
      </c>
      <c r="E112" s="84"/>
      <c r="F112" s="150" t="str">
        <f>'Other Opex'!F18</f>
        <v>£000</v>
      </c>
      <c r="G112" s="85">
        <f>'Other Opex'!G18</f>
        <v>0</v>
      </c>
      <c r="H112" s="85">
        <f>'Other Opex'!H18</f>
        <v>0</v>
      </c>
      <c r="I112" s="85">
        <f>'Other Opex'!I18</f>
        <v>0</v>
      </c>
      <c r="J112" s="85">
        <f>'Other Opex'!J18</f>
        <v>0</v>
      </c>
      <c r="K112" s="85">
        <f>'Other Opex'!K18</f>
        <v>0</v>
      </c>
      <c r="L112" s="85">
        <f>'Other Opex'!L18</f>
        <v>0</v>
      </c>
      <c r="M112" s="85">
        <f>'Other Opex'!M18</f>
        <v>0</v>
      </c>
      <c r="N112" s="85">
        <f>'Other Opex'!N18</f>
        <v>0</v>
      </c>
      <c r="O112" s="85">
        <f>'Other Opex'!O18</f>
        <v>0</v>
      </c>
      <c r="P112" s="85">
        <f>'Other Opex'!P18</f>
        <v>0</v>
      </c>
      <c r="Q112" s="85">
        <f>'Other Opex'!Q18</f>
        <v>0</v>
      </c>
      <c r="R112" s="85">
        <f>'Other Opex'!R18</f>
        <v>0</v>
      </c>
      <c r="S112" s="85">
        <f>'Other Opex'!S18</f>
        <v>0</v>
      </c>
      <c r="T112" s="85">
        <f>'Other Opex'!T18</f>
        <v>0</v>
      </c>
      <c r="U112" s="85">
        <f>'Other Opex'!U18</f>
        <v>0</v>
      </c>
      <c r="V112" s="85">
        <f>'Other Opex'!V18</f>
        <v>0</v>
      </c>
      <c r="W112" s="85">
        <f>'Other Opex'!W18</f>
        <v>0</v>
      </c>
      <c r="X112" s="85">
        <f>'Other Opex'!X18</f>
        <v>0</v>
      </c>
      <c r="Y112" s="85">
        <f>'Other Opex'!Y18</f>
        <v>0</v>
      </c>
      <c r="Z112" s="274">
        <f>'Other Opex'!Z18</f>
        <v>0</v>
      </c>
      <c r="AB112" s="275">
        <f>'Other Opex'!AB18</f>
        <v>0</v>
      </c>
      <c r="AD112" s="275">
        <f>'Other Opex'!AD18</f>
        <v>0</v>
      </c>
      <c r="AF112" s="275">
        <f>'Other Opex'!AF18</f>
        <v>0</v>
      </c>
    </row>
    <row r="113" spans="2:32" outlineLevel="1">
      <c r="B113" s="124" t="str">
        <f>'Line Items'!D$605</f>
        <v>Other Operating Costs</v>
      </c>
      <c r="C113" s="124" t="str">
        <f>'Line Items'!D$636</f>
        <v>Other Operating Costs: Other Staff Costs</v>
      </c>
      <c r="D113" s="83" t="str">
        <f>'Other Opex'!D19</f>
        <v>Bonuses</v>
      </c>
      <c r="E113" s="84"/>
      <c r="F113" s="150" t="str">
        <f>'Other Opex'!F19</f>
        <v>£000</v>
      </c>
      <c r="G113" s="85">
        <f>'Other Opex'!G19</f>
        <v>0</v>
      </c>
      <c r="H113" s="85">
        <f>'Other Opex'!H19</f>
        <v>0</v>
      </c>
      <c r="I113" s="85">
        <f>'Other Opex'!I19</f>
        <v>0</v>
      </c>
      <c r="J113" s="85">
        <f>'Other Opex'!J19</f>
        <v>0</v>
      </c>
      <c r="K113" s="85">
        <f>'Other Opex'!K19</f>
        <v>0</v>
      </c>
      <c r="L113" s="85">
        <f>'Other Opex'!L19</f>
        <v>0</v>
      </c>
      <c r="M113" s="85">
        <f>'Other Opex'!M19</f>
        <v>0</v>
      </c>
      <c r="N113" s="85">
        <f>'Other Opex'!N19</f>
        <v>0</v>
      </c>
      <c r="O113" s="85">
        <f>'Other Opex'!O19</f>
        <v>0</v>
      </c>
      <c r="P113" s="85">
        <f>'Other Opex'!P19</f>
        <v>0</v>
      </c>
      <c r="Q113" s="85">
        <f>'Other Opex'!Q19</f>
        <v>0</v>
      </c>
      <c r="R113" s="85">
        <f>'Other Opex'!R19</f>
        <v>0</v>
      </c>
      <c r="S113" s="85">
        <f>'Other Opex'!S19</f>
        <v>0</v>
      </c>
      <c r="T113" s="85">
        <f>'Other Opex'!T19</f>
        <v>0</v>
      </c>
      <c r="U113" s="85">
        <f>'Other Opex'!U19</f>
        <v>0</v>
      </c>
      <c r="V113" s="85">
        <f>'Other Opex'!V19</f>
        <v>0</v>
      </c>
      <c r="W113" s="85">
        <f>'Other Opex'!W19</f>
        <v>0</v>
      </c>
      <c r="X113" s="85">
        <f>'Other Opex'!X19</f>
        <v>0</v>
      </c>
      <c r="Y113" s="85">
        <f>'Other Opex'!Y19</f>
        <v>0</v>
      </c>
      <c r="Z113" s="274">
        <f>'Other Opex'!Z19</f>
        <v>0</v>
      </c>
      <c r="AB113" s="275">
        <f>'Other Opex'!AB19</f>
        <v>0</v>
      </c>
      <c r="AD113" s="275">
        <f>'Other Opex'!AD19</f>
        <v>0</v>
      </c>
      <c r="AF113" s="275">
        <f>'Other Opex'!AF19</f>
        <v>0</v>
      </c>
    </row>
    <row r="114" spans="2:32" outlineLevel="1">
      <c r="B114" s="124" t="str">
        <f>'Line Items'!D$605</f>
        <v>Other Operating Costs</v>
      </c>
      <c r="C114" s="124" t="str">
        <f>'Line Items'!D$636</f>
        <v>Other Operating Costs: Other Staff Costs</v>
      </c>
      <c r="D114" s="83" t="str">
        <f>'Other Opex'!D20</f>
        <v>Staff Recruitment</v>
      </c>
      <c r="E114" s="84"/>
      <c r="F114" s="150" t="str">
        <f>'Other Opex'!F20</f>
        <v>£000</v>
      </c>
      <c r="G114" s="85">
        <f>'Other Opex'!G20</f>
        <v>0</v>
      </c>
      <c r="H114" s="85">
        <f>'Other Opex'!H20</f>
        <v>0</v>
      </c>
      <c r="I114" s="85">
        <f>'Other Opex'!I20</f>
        <v>0</v>
      </c>
      <c r="J114" s="85">
        <f>'Other Opex'!J20</f>
        <v>0</v>
      </c>
      <c r="K114" s="85">
        <f>'Other Opex'!K20</f>
        <v>0</v>
      </c>
      <c r="L114" s="85">
        <f>'Other Opex'!L20</f>
        <v>0</v>
      </c>
      <c r="M114" s="85">
        <f>'Other Opex'!M20</f>
        <v>0</v>
      </c>
      <c r="N114" s="85">
        <f>'Other Opex'!N20</f>
        <v>0</v>
      </c>
      <c r="O114" s="85">
        <f>'Other Opex'!O20</f>
        <v>0</v>
      </c>
      <c r="P114" s="85">
        <f>'Other Opex'!P20</f>
        <v>0</v>
      </c>
      <c r="Q114" s="85">
        <f>'Other Opex'!Q20</f>
        <v>0</v>
      </c>
      <c r="R114" s="85">
        <f>'Other Opex'!R20</f>
        <v>0</v>
      </c>
      <c r="S114" s="85">
        <f>'Other Opex'!S20</f>
        <v>0</v>
      </c>
      <c r="T114" s="85">
        <f>'Other Opex'!T20</f>
        <v>0</v>
      </c>
      <c r="U114" s="85">
        <f>'Other Opex'!U20</f>
        <v>0</v>
      </c>
      <c r="V114" s="85">
        <f>'Other Opex'!V20</f>
        <v>0</v>
      </c>
      <c r="W114" s="85">
        <f>'Other Opex'!W20</f>
        <v>0</v>
      </c>
      <c r="X114" s="85">
        <f>'Other Opex'!X20</f>
        <v>0</v>
      </c>
      <c r="Y114" s="85">
        <f>'Other Opex'!Y20</f>
        <v>0</v>
      </c>
      <c r="Z114" s="274">
        <f>'Other Opex'!Z20</f>
        <v>0</v>
      </c>
      <c r="AB114" s="275">
        <f>'Other Opex'!AB20</f>
        <v>0</v>
      </c>
      <c r="AD114" s="275">
        <f>'Other Opex'!AD20</f>
        <v>0</v>
      </c>
      <c r="AF114" s="275">
        <f>'Other Opex'!AF20</f>
        <v>0</v>
      </c>
    </row>
    <row r="115" spans="2:32" outlineLevel="1">
      <c r="B115" s="124" t="str">
        <f>'Line Items'!D$605</f>
        <v>Other Operating Costs</v>
      </c>
      <c r="C115" s="124" t="str">
        <f>'Line Items'!D$636</f>
        <v>Other Operating Costs: Other Staff Costs</v>
      </c>
      <c r="D115" s="83" t="str">
        <f>'Other Opex'!D21</f>
        <v>Staff Training</v>
      </c>
      <c r="E115" s="84"/>
      <c r="F115" s="150" t="str">
        <f>'Other Opex'!F21</f>
        <v>£000</v>
      </c>
      <c r="G115" s="85">
        <f>'Other Opex'!G21</f>
        <v>0</v>
      </c>
      <c r="H115" s="85">
        <f>'Other Opex'!H21</f>
        <v>0</v>
      </c>
      <c r="I115" s="85">
        <f>'Other Opex'!I21</f>
        <v>0</v>
      </c>
      <c r="J115" s="85">
        <f>'Other Opex'!J21</f>
        <v>0</v>
      </c>
      <c r="K115" s="85">
        <f>'Other Opex'!K21</f>
        <v>0</v>
      </c>
      <c r="L115" s="85">
        <f>'Other Opex'!L21</f>
        <v>0</v>
      </c>
      <c r="M115" s="85">
        <f>'Other Opex'!M21</f>
        <v>0</v>
      </c>
      <c r="N115" s="85">
        <f>'Other Opex'!N21</f>
        <v>0</v>
      </c>
      <c r="O115" s="85">
        <f>'Other Opex'!O21</f>
        <v>0</v>
      </c>
      <c r="P115" s="85">
        <f>'Other Opex'!P21</f>
        <v>0</v>
      </c>
      <c r="Q115" s="85">
        <f>'Other Opex'!Q21</f>
        <v>0</v>
      </c>
      <c r="R115" s="85">
        <f>'Other Opex'!R21</f>
        <v>0</v>
      </c>
      <c r="S115" s="85">
        <f>'Other Opex'!S21</f>
        <v>0</v>
      </c>
      <c r="T115" s="85">
        <f>'Other Opex'!T21</f>
        <v>0</v>
      </c>
      <c r="U115" s="85">
        <f>'Other Opex'!U21</f>
        <v>0</v>
      </c>
      <c r="V115" s="85">
        <f>'Other Opex'!V21</f>
        <v>0</v>
      </c>
      <c r="W115" s="85">
        <f>'Other Opex'!W21</f>
        <v>0</v>
      </c>
      <c r="X115" s="85">
        <f>'Other Opex'!X21</f>
        <v>0</v>
      </c>
      <c r="Y115" s="85">
        <f>'Other Opex'!Y21</f>
        <v>0</v>
      </c>
      <c r="Z115" s="274">
        <f>'Other Opex'!Z21</f>
        <v>0</v>
      </c>
      <c r="AB115" s="275">
        <f>'Other Opex'!AB21</f>
        <v>0</v>
      </c>
      <c r="AD115" s="275">
        <f>'Other Opex'!AD21</f>
        <v>0</v>
      </c>
      <c r="AF115" s="275">
        <f>'Other Opex'!AF21</f>
        <v>0</v>
      </c>
    </row>
    <row r="116" spans="2:32" outlineLevel="1">
      <c r="B116" s="124" t="str">
        <f>'Line Items'!D$605</f>
        <v>Other Operating Costs</v>
      </c>
      <c r="C116" s="124" t="str">
        <f>'Line Items'!D$636</f>
        <v>Other Operating Costs: Other Staff Costs</v>
      </c>
      <c r="D116" s="83" t="str">
        <f>'Other Opex'!D22</f>
        <v>Agency and Casual Staff</v>
      </c>
      <c r="E116" s="84"/>
      <c r="F116" s="150" t="str">
        <f>'Other Opex'!F22</f>
        <v>£000</v>
      </c>
      <c r="G116" s="85">
        <f>'Other Opex'!G22</f>
        <v>0</v>
      </c>
      <c r="H116" s="85">
        <f>'Other Opex'!H22</f>
        <v>0</v>
      </c>
      <c r="I116" s="85">
        <f>'Other Opex'!I22</f>
        <v>0</v>
      </c>
      <c r="J116" s="85">
        <f>'Other Opex'!J22</f>
        <v>0</v>
      </c>
      <c r="K116" s="85">
        <f>'Other Opex'!K22</f>
        <v>0</v>
      </c>
      <c r="L116" s="85">
        <f>'Other Opex'!L22</f>
        <v>0</v>
      </c>
      <c r="M116" s="85">
        <f>'Other Opex'!M22</f>
        <v>0</v>
      </c>
      <c r="N116" s="85">
        <f>'Other Opex'!N22</f>
        <v>0</v>
      </c>
      <c r="O116" s="85">
        <f>'Other Opex'!O22</f>
        <v>0</v>
      </c>
      <c r="P116" s="85">
        <f>'Other Opex'!P22</f>
        <v>0</v>
      </c>
      <c r="Q116" s="85">
        <f>'Other Opex'!Q22</f>
        <v>0</v>
      </c>
      <c r="R116" s="85">
        <f>'Other Opex'!R22</f>
        <v>0</v>
      </c>
      <c r="S116" s="85">
        <f>'Other Opex'!S22</f>
        <v>0</v>
      </c>
      <c r="T116" s="85">
        <f>'Other Opex'!T22</f>
        <v>0</v>
      </c>
      <c r="U116" s="85">
        <f>'Other Opex'!U22</f>
        <v>0</v>
      </c>
      <c r="V116" s="85">
        <f>'Other Opex'!V22</f>
        <v>0</v>
      </c>
      <c r="W116" s="85">
        <f>'Other Opex'!W22</f>
        <v>0</v>
      </c>
      <c r="X116" s="85">
        <f>'Other Opex'!X22</f>
        <v>0</v>
      </c>
      <c r="Y116" s="85">
        <f>'Other Opex'!Y22</f>
        <v>0</v>
      </c>
      <c r="Z116" s="274">
        <f>'Other Opex'!Z22</f>
        <v>0</v>
      </c>
      <c r="AB116" s="275">
        <f>'Other Opex'!AB22</f>
        <v>0</v>
      </c>
      <c r="AD116" s="275">
        <f>'Other Opex'!AD22</f>
        <v>0</v>
      </c>
      <c r="AF116" s="275">
        <f>'Other Opex'!AF22</f>
        <v>0</v>
      </c>
    </row>
    <row r="117" spans="2:32" outlineLevel="1">
      <c r="B117" s="124" t="str">
        <f>'Line Items'!D$605</f>
        <v>Other Operating Costs</v>
      </c>
      <c r="C117" s="124" t="str">
        <f>'Line Items'!D$636</f>
        <v>Other Operating Costs: Other Staff Costs</v>
      </c>
      <c r="D117" s="83" t="str">
        <f>'Other Opex'!D23</f>
        <v>BRASS</v>
      </c>
      <c r="E117" s="84"/>
      <c r="F117" s="150" t="str">
        <f>'Other Opex'!F23</f>
        <v>£000</v>
      </c>
      <c r="G117" s="85">
        <f>'Other Opex'!G23</f>
        <v>0</v>
      </c>
      <c r="H117" s="85">
        <f>'Other Opex'!H23</f>
        <v>0</v>
      </c>
      <c r="I117" s="85">
        <f>'Other Opex'!I23</f>
        <v>0</v>
      </c>
      <c r="J117" s="85">
        <f>'Other Opex'!J23</f>
        <v>0</v>
      </c>
      <c r="K117" s="85">
        <f>'Other Opex'!K23</f>
        <v>0</v>
      </c>
      <c r="L117" s="85">
        <f>'Other Opex'!L23</f>
        <v>0</v>
      </c>
      <c r="M117" s="85">
        <f>'Other Opex'!M23</f>
        <v>0</v>
      </c>
      <c r="N117" s="85">
        <f>'Other Opex'!N23</f>
        <v>0</v>
      </c>
      <c r="O117" s="85">
        <f>'Other Opex'!O23</f>
        <v>0</v>
      </c>
      <c r="P117" s="85">
        <f>'Other Opex'!P23</f>
        <v>0</v>
      </c>
      <c r="Q117" s="85">
        <f>'Other Opex'!Q23</f>
        <v>0</v>
      </c>
      <c r="R117" s="85">
        <f>'Other Opex'!R23</f>
        <v>0</v>
      </c>
      <c r="S117" s="85">
        <f>'Other Opex'!S23</f>
        <v>0</v>
      </c>
      <c r="T117" s="85">
        <f>'Other Opex'!T23</f>
        <v>0</v>
      </c>
      <c r="U117" s="85">
        <f>'Other Opex'!U23</f>
        <v>0</v>
      </c>
      <c r="V117" s="85">
        <f>'Other Opex'!V23</f>
        <v>0</v>
      </c>
      <c r="W117" s="85">
        <f>'Other Opex'!W23</f>
        <v>0</v>
      </c>
      <c r="X117" s="85">
        <f>'Other Opex'!X23</f>
        <v>0</v>
      </c>
      <c r="Y117" s="85">
        <f>'Other Opex'!Y23</f>
        <v>0</v>
      </c>
      <c r="Z117" s="274">
        <f>'Other Opex'!Z23</f>
        <v>0</v>
      </c>
      <c r="AB117" s="275">
        <f>'Other Opex'!AB23</f>
        <v>0</v>
      </c>
      <c r="AD117" s="275">
        <f>'Other Opex'!AD23</f>
        <v>0</v>
      </c>
      <c r="AF117" s="275">
        <f>'Other Opex'!AF23</f>
        <v>0</v>
      </c>
    </row>
    <row r="118" spans="2:32" outlineLevel="1">
      <c r="B118" s="124" t="str">
        <f>'Line Items'!D$605</f>
        <v>Other Operating Costs</v>
      </c>
      <c r="C118" s="124" t="str">
        <f>'Line Items'!D$636</f>
        <v>Other Operating Costs: Other Staff Costs</v>
      </c>
      <c r="D118" s="83" t="str">
        <f>'Other Opex'!D24</f>
        <v>IAS19 Pension Provision</v>
      </c>
      <c r="E118" s="84"/>
      <c r="F118" s="150" t="str">
        <f>'Other Opex'!F24</f>
        <v>£000</v>
      </c>
      <c r="G118" s="85">
        <f>'Other Opex'!G24</f>
        <v>0</v>
      </c>
      <c r="H118" s="85">
        <f>'Other Opex'!H24</f>
        <v>0</v>
      </c>
      <c r="I118" s="85">
        <f>'Other Opex'!I24</f>
        <v>0</v>
      </c>
      <c r="J118" s="85">
        <f>'Other Opex'!J24</f>
        <v>0</v>
      </c>
      <c r="K118" s="85">
        <f>'Other Opex'!K24</f>
        <v>0</v>
      </c>
      <c r="L118" s="85">
        <f>'Other Opex'!L24</f>
        <v>0</v>
      </c>
      <c r="M118" s="85">
        <f>'Other Opex'!M24</f>
        <v>0</v>
      </c>
      <c r="N118" s="85">
        <f>'Other Opex'!N24</f>
        <v>0</v>
      </c>
      <c r="O118" s="85">
        <f>'Other Opex'!O24</f>
        <v>0</v>
      </c>
      <c r="P118" s="85">
        <f>'Other Opex'!P24</f>
        <v>0</v>
      </c>
      <c r="Q118" s="85">
        <f>'Other Opex'!Q24</f>
        <v>0</v>
      </c>
      <c r="R118" s="85">
        <f>'Other Opex'!R24</f>
        <v>0</v>
      </c>
      <c r="S118" s="85">
        <f>'Other Opex'!S24</f>
        <v>0</v>
      </c>
      <c r="T118" s="85">
        <f>'Other Opex'!T24</f>
        <v>0</v>
      </c>
      <c r="U118" s="85">
        <f>'Other Opex'!U24</f>
        <v>0</v>
      </c>
      <c r="V118" s="85">
        <f>'Other Opex'!V24</f>
        <v>0</v>
      </c>
      <c r="W118" s="85">
        <f>'Other Opex'!W24</f>
        <v>0</v>
      </c>
      <c r="X118" s="85">
        <f>'Other Opex'!X24</f>
        <v>0</v>
      </c>
      <c r="Y118" s="85">
        <f>'Other Opex'!Y24</f>
        <v>0</v>
      </c>
      <c r="Z118" s="274">
        <f>'Other Opex'!Z24</f>
        <v>0</v>
      </c>
      <c r="AB118" s="275">
        <f>'Other Opex'!AB24</f>
        <v>0</v>
      </c>
      <c r="AD118" s="275">
        <f>'Other Opex'!AD24</f>
        <v>0</v>
      </c>
      <c r="AF118" s="275">
        <f>'Other Opex'!AF24</f>
        <v>0</v>
      </c>
    </row>
    <row r="119" spans="2:32" outlineLevel="1">
      <c r="B119" s="124" t="str">
        <f>'Line Items'!D$605</f>
        <v>Other Operating Costs</v>
      </c>
      <c r="C119" s="124" t="str">
        <f>'Line Items'!D$636</f>
        <v>Other Operating Costs: Other Staff Costs</v>
      </c>
      <c r="D119" s="83" t="str">
        <f>'Other Opex'!D25</f>
        <v>Other Staff Costs</v>
      </c>
      <c r="E119" s="84"/>
      <c r="F119" s="150" t="str">
        <f>'Other Opex'!F25</f>
        <v>£000</v>
      </c>
      <c r="G119" s="85">
        <f>'Other Opex'!G25</f>
        <v>0</v>
      </c>
      <c r="H119" s="85">
        <f>'Other Opex'!H25</f>
        <v>0</v>
      </c>
      <c r="I119" s="85">
        <f>'Other Opex'!I25</f>
        <v>0</v>
      </c>
      <c r="J119" s="85">
        <f>'Other Opex'!J25</f>
        <v>0</v>
      </c>
      <c r="K119" s="85">
        <f>'Other Opex'!K25</f>
        <v>0</v>
      </c>
      <c r="L119" s="85">
        <f>'Other Opex'!L25</f>
        <v>0</v>
      </c>
      <c r="M119" s="85">
        <f>'Other Opex'!M25</f>
        <v>0</v>
      </c>
      <c r="N119" s="85">
        <f>'Other Opex'!N25</f>
        <v>0</v>
      </c>
      <c r="O119" s="85">
        <f>'Other Opex'!O25</f>
        <v>0</v>
      </c>
      <c r="P119" s="85">
        <f>'Other Opex'!P25</f>
        <v>0</v>
      </c>
      <c r="Q119" s="85">
        <f>'Other Opex'!Q25</f>
        <v>0</v>
      </c>
      <c r="R119" s="85">
        <f>'Other Opex'!R25</f>
        <v>0</v>
      </c>
      <c r="S119" s="85">
        <f>'Other Opex'!S25</f>
        <v>0</v>
      </c>
      <c r="T119" s="85">
        <f>'Other Opex'!T25</f>
        <v>0</v>
      </c>
      <c r="U119" s="85">
        <f>'Other Opex'!U25</f>
        <v>0</v>
      </c>
      <c r="V119" s="85">
        <f>'Other Opex'!V25</f>
        <v>0</v>
      </c>
      <c r="W119" s="85">
        <f>'Other Opex'!W25</f>
        <v>0</v>
      </c>
      <c r="X119" s="85">
        <f>'Other Opex'!X25</f>
        <v>0</v>
      </c>
      <c r="Y119" s="85">
        <f>'Other Opex'!Y25</f>
        <v>0</v>
      </c>
      <c r="Z119" s="274">
        <f>'Other Opex'!Z25</f>
        <v>0</v>
      </c>
      <c r="AB119" s="275">
        <f>'Other Opex'!AB25</f>
        <v>0</v>
      </c>
      <c r="AD119" s="275">
        <f>'Other Opex'!AD25</f>
        <v>0</v>
      </c>
      <c r="AF119" s="275">
        <f>'Other Opex'!AF25</f>
        <v>0</v>
      </c>
    </row>
    <row r="120" spans="2:32" outlineLevel="1">
      <c r="B120" s="124" t="str">
        <f>'Line Items'!D$605</f>
        <v>Other Operating Costs</v>
      </c>
      <c r="C120" s="124" t="str">
        <f>'Line Items'!D$636</f>
        <v>Other Operating Costs: Other Staff Costs</v>
      </c>
      <c r="D120" s="83" t="str">
        <f>'Other Opex'!D26</f>
        <v>Additional Island Line Pension Costs</v>
      </c>
      <c r="E120" s="84"/>
      <c r="F120" s="150" t="str">
        <f>'Other Opex'!F26</f>
        <v>£000</v>
      </c>
      <c r="G120" s="85">
        <f>'Other Opex'!G26</f>
        <v>0</v>
      </c>
      <c r="H120" s="85">
        <f>'Other Opex'!H26</f>
        <v>0</v>
      </c>
      <c r="I120" s="85">
        <f>'Other Opex'!I26</f>
        <v>0</v>
      </c>
      <c r="J120" s="85">
        <f>'Other Opex'!J26</f>
        <v>0</v>
      </c>
      <c r="K120" s="85">
        <f>'Other Opex'!K26</f>
        <v>0</v>
      </c>
      <c r="L120" s="85">
        <f>'Other Opex'!L26</f>
        <v>0</v>
      </c>
      <c r="M120" s="85">
        <f>'Other Opex'!M26</f>
        <v>0</v>
      </c>
      <c r="N120" s="85">
        <f>'Other Opex'!N26</f>
        <v>0</v>
      </c>
      <c r="O120" s="85">
        <f>'Other Opex'!O26</f>
        <v>0</v>
      </c>
      <c r="P120" s="85">
        <f>'Other Opex'!P26</f>
        <v>0</v>
      </c>
      <c r="Q120" s="85">
        <f>'Other Opex'!Q26</f>
        <v>0</v>
      </c>
      <c r="R120" s="85">
        <f>'Other Opex'!R26</f>
        <v>0</v>
      </c>
      <c r="S120" s="85">
        <f>'Other Opex'!S26</f>
        <v>0</v>
      </c>
      <c r="T120" s="85">
        <f>'Other Opex'!T26</f>
        <v>0</v>
      </c>
      <c r="U120" s="85">
        <f>'Other Opex'!U26</f>
        <v>0</v>
      </c>
      <c r="V120" s="85">
        <f>'Other Opex'!V26</f>
        <v>0</v>
      </c>
      <c r="W120" s="85">
        <f>'Other Opex'!W26</f>
        <v>0</v>
      </c>
      <c r="X120" s="85">
        <f>'Other Opex'!X26</f>
        <v>0</v>
      </c>
      <c r="Y120" s="85">
        <f>'Other Opex'!Y26</f>
        <v>0</v>
      </c>
      <c r="Z120" s="274">
        <f>'Other Opex'!Z26</f>
        <v>0</v>
      </c>
      <c r="AB120" s="275">
        <f>'Other Opex'!AB26</f>
        <v>0</v>
      </c>
      <c r="AD120" s="275">
        <f>'Other Opex'!AD26</f>
        <v>0</v>
      </c>
      <c r="AF120" s="275">
        <f>'Other Opex'!AF26</f>
        <v>0</v>
      </c>
    </row>
    <row r="121" spans="2:32" outlineLevel="1">
      <c r="B121" s="124" t="str">
        <f>'Line Items'!D$605</f>
        <v>Other Operating Costs</v>
      </c>
      <c r="C121" s="124" t="str">
        <f>'Line Items'!D$636</f>
        <v>Other Operating Costs: Other Staff Costs</v>
      </c>
      <c r="D121" s="83" t="str">
        <f>'Other Opex'!D27</f>
        <v>[Other Staff Costs Line 11]</v>
      </c>
      <c r="E121" s="84"/>
      <c r="F121" s="150" t="str">
        <f>'Other Opex'!F27</f>
        <v>£000</v>
      </c>
      <c r="G121" s="85">
        <f>'Other Opex'!G27</f>
        <v>0</v>
      </c>
      <c r="H121" s="85">
        <f>'Other Opex'!H27</f>
        <v>0</v>
      </c>
      <c r="I121" s="85">
        <f>'Other Opex'!I27</f>
        <v>0</v>
      </c>
      <c r="J121" s="85">
        <f>'Other Opex'!J27</f>
        <v>0</v>
      </c>
      <c r="K121" s="85">
        <f>'Other Opex'!K27</f>
        <v>0</v>
      </c>
      <c r="L121" s="85">
        <f>'Other Opex'!L27</f>
        <v>0</v>
      </c>
      <c r="M121" s="85">
        <f>'Other Opex'!M27</f>
        <v>0</v>
      </c>
      <c r="N121" s="85">
        <f>'Other Opex'!N27</f>
        <v>0</v>
      </c>
      <c r="O121" s="85">
        <f>'Other Opex'!O27</f>
        <v>0</v>
      </c>
      <c r="P121" s="85">
        <f>'Other Opex'!P27</f>
        <v>0</v>
      </c>
      <c r="Q121" s="85">
        <f>'Other Opex'!Q27</f>
        <v>0</v>
      </c>
      <c r="R121" s="85">
        <f>'Other Opex'!R27</f>
        <v>0</v>
      </c>
      <c r="S121" s="85">
        <f>'Other Opex'!S27</f>
        <v>0</v>
      </c>
      <c r="T121" s="85">
        <f>'Other Opex'!T27</f>
        <v>0</v>
      </c>
      <c r="U121" s="85">
        <f>'Other Opex'!U27</f>
        <v>0</v>
      </c>
      <c r="V121" s="85">
        <f>'Other Opex'!V27</f>
        <v>0</v>
      </c>
      <c r="W121" s="85">
        <f>'Other Opex'!W27</f>
        <v>0</v>
      </c>
      <c r="X121" s="85">
        <f>'Other Opex'!X27</f>
        <v>0</v>
      </c>
      <c r="Y121" s="85">
        <f>'Other Opex'!Y27</f>
        <v>0</v>
      </c>
      <c r="Z121" s="274">
        <f>'Other Opex'!Z27</f>
        <v>0</v>
      </c>
      <c r="AB121" s="275">
        <f>'Other Opex'!AB27</f>
        <v>0</v>
      </c>
      <c r="AD121" s="275">
        <f>'Other Opex'!AD27</f>
        <v>0</v>
      </c>
      <c r="AF121" s="275">
        <f>'Other Opex'!AF27</f>
        <v>0</v>
      </c>
    </row>
    <row r="122" spans="2:32" outlineLevel="1">
      <c r="B122" s="124" t="str">
        <f>'Line Items'!D$605</f>
        <v>Other Operating Costs</v>
      </c>
      <c r="C122" s="124" t="str">
        <f>'Line Items'!D$636</f>
        <v>Other Operating Costs: Other Staff Costs</v>
      </c>
      <c r="D122" s="83" t="str">
        <f>'Other Opex'!D28</f>
        <v>[Other Staff Costs Line 12]</v>
      </c>
      <c r="E122" s="84"/>
      <c r="F122" s="150" t="str">
        <f>'Other Opex'!F28</f>
        <v>£000</v>
      </c>
      <c r="G122" s="85">
        <f>'Other Opex'!G28</f>
        <v>0</v>
      </c>
      <c r="H122" s="85">
        <f>'Other Opex'!H28</f>
        <v>0</v>
      </c>
      <c r="I122" s="85">
        <f>'Other Opex'!I28</f>
        <v>0</v>
      </c>
      <c r="J122" s="85">
        <f>'Other Opex'!J28</f>
        <v>0</v>
      </c>
      <c r="K122" s="85">
        <f>'Other Opex'!K28</f>
        <v>0</v>
      </c>
      <c r="L122" s="85">
        <f>'Other Opex'!L28</f>
        <v>0</v>
      </c>
      <c r="M122" s="85">
        <f>'Other Opex'!M28</f>
        <v>0</v>
      </c>
      <c r="N122" s="85">
        <f>'Other Opex'!N28</f>
        <v>0</v>
      </c>
      <c r="O122" s="85">
        <f>'Other Opex'!O28</f>
        <v>0</v>
      </c>
      <c r="P122" s="85">
        <f>'Other Opex'!P28</f>
        <v>0</v>
      </c>
      <c r="Q122" s="85">
        <f>'Other Opex'!Q28</f>
        <v>0</v>
      </c>
      <c r="R122" s="85">
        <f>'Other Opex'!R28</f>
        <v>0</v>
      </c>
      <c r="S122" s="85">
        <f>'Other Opex'!S28</f>
        <v>0</v>
      </c>
      <c r="T122" s="85">
        <f>'Other Opex'!T28</f>
        <v>0</v>
      </c>
      <c r="U122" s="85">
        <f>'Other Opex'!U28</f>
        <v>0</v>
      </c>
      <c r="V122" s="85">
        <f>'Other Opex'!V28</f>
        <v>0</v>
      </c>
      <c r="W122" s="85">
        <f>'Other Opex'!W28</f>
        <v>0</v>
      </c>
      <c r="X122" s="85">
        <f>'Other Opex'!X28</f>
        <v>0</v>
      </c>
      <c r="Y122" s="85">
        <f>'Other Opex'!Y28</f>
        <v>0</v>
      </c>
      <c r="Z122" s="274">
        <f>'Other Opex'!Z28</f>
        <v>0</v>
      </c>
      <c r="AB122" s="275">
        <f>'Other Opex'!AB28</f>
        <v>0</v>
      </c>
      <c r="AD122" s="275">
        <f>'Other Opex'!AD28</f>
        <v>0</v>
      </c>
      <c r="AF122" s="275">
        <f>'Other Opex'!AF28</f>
        <v>0</v>
      </c>
    </row>
    <row r="123" spans="2:32" outlineLevel="1">
      <c r="B123" s="124" t="str">
        <f>'Line Items'!D$605</f>
        <v>Other Operating Costs</v>
      </c>
      <c r="C123" s="124" t="str">
        <f>'Line Items'!D$636</f>
        <v>Other Operating Costs: Other Staff Costs</v>
      </c>
      <c r="D123" s="83" t="str">
        <f>'Other Opex'!D29</f>
        <v>[Other Staff Costs Line 13]</v>
      </c>
      <c r="E123" s="84"/>
      <c r="F123" s="150" t="str">
        <f>'Other Opex'!F29</f>
        <v>£000</v>
      </c>
      <c r="G123" s="85">
        <f>'Other Opex'!G29</f>
        <v>0</v>
      </c>
      <c r="H123" s="85">
        <f>'Other Opex'!H29</f>
        <v>0</v>
      </c>
      <c r="I123" s="85">
        <f>'Other Opex'!I29</f>
        <v>0</v>
      </c>
      <c r="J123" s="85">
        <f>'Other Opex'!J29</f>
        <v>0</v>
      </c>
      <c r="K123" s="85">
        <f>'Other Opex'!K29</f>
        <v>0</v>
      </c>
      <c r="L123" s="85">
        <f>'Other Opex'!L29</f>
        <v>0</v>
      </c>
      <c r="M123" s="85">
        <f>'Other Opex'!M29</f>
        <v>0</v>
      </c>
      <c r="N123" s="85">
        <f>'Other Opex'!N29</f>
        <v>0</v>
      </c>
      <c r="O123" s="85">
        <f>'Other Opex'!O29</f>
        <v>0</v>
      </c>
      <c r="P123" s="85">
        <f>'Other Opex'!P29</f>
        <v>0</v>
      </c>
      <c r="Q123" s="85">
        <f>'Other Opex'!Q29</f>
        <v>0</v>
      </c>
      <c r="R123" s="85">
        <f>'Other Opex'!R29</f>
        <v>0</v>
      </c>
      <c r="S123" s="85">
        <f>'Other Opex'!S29</f>
        <v>0</v>
      </c>
      <c r="T123" s="85">
        <f>'Other Opex'!T29</f>
        <v>0</v>
      </c>
      <c r="U123" s="85">
        <f>'Other Opex'!U29</f>
        <v>0</v>
      </c>
      <c r="V123" s="85">
        <f>'Other Opex'!V29</f>
        <v>0</v>
      </c>
      <c r="W123" s="85">
        <f>'Other Opex'!W29</f>
        <v>0</v>
      </c>
      <c r="X123" s="85">
        <f>'Other Opex'!X29</f>
        <v>0</v>
      </c>
      <c r="Y123" s="85">
        <f>'Other Opex'!Y29</f>
        <v>0</v>
      </c>
      <c r="Z123" s="274">
        <f>'Other Opex'!Z29</f>
        <v>0</v>
      </c>
      <c r="AB123" s="275">
        <f>'Other Opex'!AB29</f>
        <v>0</v>
      </c>
      <c r="AD123" s="275">
        <f>'Other Opex'!AD29</f>
        <v>0</v>
      </c>
      <c r="AF123" s="275">
        <f>'Other Opex'!AF29</f>
        <v>0</v>
      </c>
    </row>
    <row r="124" spans="2:32" outlineLevel="1">
      <c r="B124" s="124" t="str">
        <f>'Line Items'!D$605</f>
        <v>Other Operating Costs</v>
      </c>
      <c r="C124" s="124" t="str">
        <f>'Line Items'!D$636</f>
        <v>Other Operating Costs: Other Staff Costs</v>
      </c>
      <c r="D124" s="83" t="str">
        <f>'Other Opex'!D30</f>
        <v>[Other Staff Costs Line 14]</v>
      </c>
      <c r="E124" s="84"/>
      <c r="F124" s="150" t="str">
        <f>'Other Opex'!F30</f>
        <v>£000</v>
      </c>
      <c r="G124" s="85">
        <f>'Other Opex'!G30</f>
        <v>0</v>
      </c>
      <c r="H124" s="85">
        <f>'Other Opex'!H30</f>
        <v>0</v>
      </c>
      <c r="I124" s="85">
        <f>'Other Opex'!I30</f>
        <v>0</v>
      </c>
      <c r="J124" s="85">
        <f>'Other Opex'!J30</f>
        <v>0</v>
      </c>
      <c r="K124" s="85">
        <f>'Other Opex'!K30</f>
        <v>0</v>
      </c>
      <c r="L124" s="85">
        <f>'Other Opex'!L30</f>
        <v>0</v>
      </c>
      <c r="M124" s="85">
        <f>'Other Opex'!M30</f>
        <v>0</v>
      </c>
      <c r="N124" s="85">
        <f>'Other Opex'!N30</f>
        <v>0</v>
      </c>
      <c r="O124" s="85">
        <f>'Other Opex'!O30</f>
        <v>0</v>
      </c>
      <c r="P124" s="85">
        <f>'Other Opex'!P30</f>
        <v>0</v>
      </c>
      <c r="Q124" s="85">
        <f>'Other Opex'!Q30</f>
        <v>0</v>
      </c>
      <c r="R124" s="85">
        <f>'Other Opex'!R30</f>
        <v>0</v>
      </c>
      <c r="S124" s="85">
        <f>'Other Opex'!S30</f>
        <v>0</v>
      </c>
      <c r="T124" s="85">
        <f>'Other Opex'!T30</f>
        <v>0</v>
      </c>
      <c r="U124" s="85">
        <f>'Other Opex'!U30</f>
        <v>0</v>
      </c>
      <c r="V124" s="85">
        <f>'Other Opex'!V30</f>
        <v>0</v>
      </c>
      <c r="W124" s="85">
        <f>'Other Opex'!W30</f>
        <v>0</v>
      </c>
      <c r="X124" s="85">
        <f>'Other Opex'!X30</f>
        <v>0</v>
      </c>
      <c r="Y124" s="85">
        <f>'Other Opex'!Y30</f>
        <v>0</v>
      </c>
      <c r="Z124" s="274">
        <f>'Other Opex'!Z30</f>
        <v>0</v>
      </c>
      <c r="AB124" s="275">
        <f>'Other Opex'!AB30</f>
        <v>0</v>
      </c>
      <c r="AD124" s="275">
        <f>'Other Opex'!AD30</f>
        <v>0</v>
      </c>
      <c r="AF124" s="275">
        <f>'Other Opex'!AF30</f>
        <v>0</v>
      </c>
    </row>
    <row r="125" spans="2:32" outlineLevel="1">
      <c r="B125" s="124" t="str">
        <f>'Line Items'!D$605</f>
        <v>Other Operating Costs</v>
      </c>
      <c r="C125" s="124" t="str">
        <f>'Line Items'!D$636</f>
        <v>Other Operating Costs: Other Staff Costs</v>
      </c>
      <c r="D125" s="83" t="str">
        <f>'Other Opex'!D31</f>
        <v>[Other Staff Costs Line 15]</v>
      </c>
      <c r="E125" s="84"/>
      <c r="F125" s="150" t="str">
        <f>'Other Opex'!F31</f>
        <v>£000</v>
      </c>
      <c r="G125" s="85">
        <f>'Other Opex'!G31</f>
        <v>0</v>
      </c>
      <c r="H125" s="85">
        <f>'Other Opex'!H31</f>
        <v>0</v>
      </c>
      <c r="I125" s="85">
        <f>'Other Opex'!I31</f>
        <v>0</v>
      </c>
      <c r="J125" s="85">
        <f>'Other Opex'!J31</f>
        <v>0</v>
      </c>
      <c r="K125" s="85">
        <f>'Other Opex'!K31</f>
        <v>0</v>
      </c>
      <c r="L125" s="85">
        <f>'Other Opex'!L31</f>
        <v>0</v>
      </c>
      <c r="M125" s="85">
        <f>'Other Opex'!M31</f>
        <v>0</v>
      </c>
      <c r="N125" s="85">
        <f>'Other Opex'!N31</f>
        <v>0</v>
      </c>
      <c r="O125" s="85">
        <f>'Other Opex'!O31</f>
        <v>0</v>
      </c>
      <c r="P125" s="85">
        <f>'Other Opex'!P31</f>
        <v>0</v>
      </c>
      <c r="Q125" s="85">
        <f>'Other Opex'!Q31</f>
        <v>0</v>
      </c>
      <c r="R125" s="85">
        <f>'Other Opex'!R31</f>
        <v>0</v>
      </c>
      <c r="S125" s="85">
        <f>'Other Opex'!S31</f>
        <v>0</v>
      </c>
      <c r="T125" s="85">
        <f>'Other Opex'!T31</f>
        <v>0</v>
      </c>
      <c r="U125" s="85">
        <f>'Other Opex'!U31</f>
        <v>0</v>
      </c>
      <c r="V125" s="85">
        <f>'Other Opex'!V31</f>
        <v>0</v>
      </c>
      <c r="W125" s="85">
        <f>'Other Opex'!W31</f>
        <v>0</v>
      </c>
      <c r="X125" s="85">
        <f>'Other Opex'!X31</f>
        <v>0</v>
      </c>
      <c r="Y125" s="85">
        <f>'Other Opex'!Y31</f>
        <v>0</v>
      </c>
      <c r="Z125" s="274">
        <f>'Other Opex'!Z31</f>
        <v>0</v>
      </c>
      <c r="AB125" s="275">
        <f>'Other Opex'!AB31</f>
        <v>0</v>
      </c>
      <c r="AD125" s="275">
        <f>'Other Opex'!AD31</f>
        <v>0</v>
      </c>
      <c r="AF125" s="275">
        <f>'Other Opex'!AF31</f>
        <v>0</v>
      </c>
    </row>
    <row r="126" spans="2:32" outlineLevel="1">
      <c r="B126" s="124" t="str">
        <f>'Line Items'!D$605</f>
        <v>Other Operating Costs</v>
      </c>
      <c r="C126" s="124" t="str">
        <f>'Line Items'!D$636</f>
        <v>Other Operating Costs: Other Staff Costs</v>
      </c>
      <c r="D126" s="83" t="str">
        <f>'Other Opex'!D32</f>
        <v>[Other Staff Costs Line 16]</v>
      </c>
      <c r="E126" s="84"/>
      <c r="F126" s="150" t="str">
        <f>'Other Opex'!F32</f>
        <v>£000</v>
      </c>
      <c r="G126" s="85">
        <f>'Other Opex'!G32</f>
        <v>0</v>
      </c>
      <c r="H126" s="85">
        <f>'Other Opex'!H32</f>
        <v>0</v>
      </c>
      <c r="I126" s="85">
        <f>'Other Opex'!I32</f>
        <v>0</v>
      </c>
      <c r="J126" s="85">
        <f>'Other Opex'!J32</f>
        <v>0</v>
      </c>
      <c r="K126" s="85">
        <f>'Other Opex'!K32</f>
        <v>0</v>
      </c>
      <c r="L126" s="85">
        <f>'Other Opex'!L32</f>
        <v>0</v>
      </c>
      <c r="M126" s="85">
        <f>'Other Opex'!M32</f>
        <v>0</v>
      </c>
      <c r="N126" s="85">
        <f>'Other Opex'!N32</f>
        <v>0</v>
      </c>
      <c r="O126" s="85">
        <f>'Other Opex'!O32</f>
        <v>0</v>
      </c>
      <c r="P126" s="85">
        <f>'Other Opex'!P32</f>
        <v>0</v>
      </c>
      <c r="Q126" s="85">
        <f>'Other Opex'!Q32</f>
        <v>0</v>
      </c>
      <c r="R126" s="85">
        <f>'Other Opex'!R32</f>
        <v>0</v>
      </c>
      <c r="S126" s="85">
        <f>'Other Opex'!S32</f>
        <v>0</v>
      </c>
      <c r="T126" s="85">
        <f>'Other Opex'!T32</f>
        <v>0</v>
      </c>
      <c r="U126" s="85">
        <f>'Other Opex'!U32</f>
        <v>0</v>
      </c>
      <c r="V126" s="85">
        <f>'Other Opex'!V32</f>
        <v>0</v>
      </c>
      <c r="W126" s="85">
        <f>'Other Opex'!W32</f>
        <v>0</v>
      </c>
      <c r="X126" s="85">
        <f>'Other Opex'!X32</f>
        <v>0</v>
      </c>
      <c r="Y126" s="85">
        <f>'Other Opex'!Y32</f>
        <v>0</v>
      </c>
      <c r="Z126" s="274">
        <f>'Other Opex'!Z32</f>
        <v>0</v>
      </c>
      <c r="AB126" s="275">
        <f>'Other Opex'!AB32</f>
        <v>0</v>
      </c>
      <c r="AD126" s="275">
        <f>'Other Opex'!AD32</f>
        <v>0</v>
      </c>
      <c r="AF126" s="275">
        <f>'Other Opex'!AF32</f>
        <v>0</v>
      </c>
    </row>
    <row r="127" spans="2:32" outlineLevel="1">
      <c r="B127" s="124" t="str">
        <f>'Line Items'!D$605</f>
        <v>Other Operating Costs</v>
      </c>
      <c r="C127" s="124" t="str">
        <f>'Line Items'!D$636</f>
        <v>Other Operating Costs: Other Staff Costs</v>
      </c>
      <c r="D127" s="83" t="str">
        <f>'Other Opex'!D33</f>
        <v>[Other Staff Costs Line 17]</v>
      </c>
      <c r="E127" s="84"/>
      <c r="F127" s="150" t="str">
        <f>'Other Opex'!F33</f>
        <v>£000</v>
      </c>
      <c r="G127" s="85">
        <f>'Other Opex'!G33</f>
        <v>0</v>
      </c>
      <c r="H127" s="85">
        <f>'Other Opex'!H33</f>
        <v>0</v>
      </c>
      <c r="I127" s="85">
        <f>'Other Opex'!I33</f>
        <v>0</v>
      </c>
      <c r="J127" s="85">
        <f>'Other Opex'!J33</f>
        <v>0</v>
      </c>
      <c r="K127" s="85">
        <f>'Other Opex'!K33</f>
        <v>0</v>
      </c>
      <c r="L127" s="85">
        <f>'Other Opex'!L33</f>
        <v>0</v>
      </c>
      <c r="M127" s="85">
        <f>'Other Opex'!M33</f>
        <v>0</v>
      </c>
      <c r="N127" s="85">
        <f>'Other Opex'!N33</f>
        <v>0</v>
      </c>
      <c r="O127" s="85">
        <f>'Other Opex'!O33</f>
        <v>0</v>
      </c>
      <c r="P127" s="85">
        <f>'Other Opex'!P33</f>
        <v>0</v>
      </c>
      <c r="Q127" s="85">
        <f>'Other Opex'!Q33</f>
        <v>0</v>
      </c>
      <c r="R127" s="85">
        <f>'Other Opex'!R33</f>
        <v>0</v>
      </c>
      <c r="S127" s="85">
        <f>'Other Opex'!S33</f>
        <v>0</v>
      </c>
      <c r="T127" s="85">
        <f>'Other Opex'!T33</f>
        <v>0</v>
      </c>
      <c r="U127" s="85">
        <f>'Other Opex'!U33</f>
        <v>0</v>
      </c>
      <c r="V127" s="85">
        <f>'Other Opex'!V33</f>
        <v>0</v>
      </c>
      <c r="W127" s="85">
        <f>'Other Opex'!W33</f>
        <v>0</v>
      </c>
      <c r="X127" s="85">
        <f>'Other Opex'!X33</f>
        <v>0</v>
      </c>
      <c r="Y127" s="85">
        <f>'Other Opex'!Y33</f>
        <v>0</v>
      </c>
      <c r="Z127" s="274">
        <f>'Other Opex'!Z33</f>
        <v>0</v>
      </c>
      <c r="AB127" s="275">
        <f>'Other Opex'!AB33</f>
        <v>0</v>
      </c>
      <c r="AD127" s="275">
        <f>'Other Opex'!AD33</f>
        <v>0</v>
      </c>
      <c r="AF127" s="275">
        <f>'Other Opex'!AF33</f>
        <v>0</v>
      </c>
    </row>
    <row r="128" spans="2:32" outlineLevel="1">
      <c r="B128" s="124" t="str">
        <f>'Line Items'!D$605</f>
        <v>Other Operating Costs</v>
      </c>
      <c r="C128" s="124" t="str">
        <f>'Line Items'!D$636</f>
        <v>Other Operating Costs: Other Staff Costs</v>
      </c>
      <c r="D128" s="83" t="str">
        <f>'Other Opex'!D34</f>
        <v>[Other Staff Costs Line 18]</v>
      </c>
      <c r="E128" s="84"/>
      <c r="F128" s="150" t="str">
        <f>'Other Opex'!F34</f>
        <v>£000</v>
      </c>
      <c r="G128" s="85">
        <f>'Other Opex'!G34</f>
        <v>0</v>
      </c>
      <c r="H128" s="85">
        <f>'Other Opex'!H34</f>
        <v>0</v>
      </c>
      <c r="I128" s="85">
        <f>'Other Opex'!I34</f>
        <v>0</v>
      </c>
      <c r="J128" s="85">
        <f>'Other Opex'!J34</f>
        <v>0</v>
      </c>
      <c r="K128" s="85">
        <f>'Other Opex'!K34</f>
        <v>0</v>
      </c>
      <c r="L128" s="85">
        <f>'Other Opex'!L34</f>
        <v>0</v>
      </c>
      <c r="M128" s="85">
        <f>'Other Opex'!M34</f>
        <v>0</v>
      </c>
      <c r="N128" s="85">
        <f>'Other Opex'!N34</f>
        <v>0</v>
      </c>
      <c r="O128" s="85">
        <f>'Other Opex'!O34</f>
        <v>0</v>
      </c>
      <c r="P128" s="85">
        <f>'Other Opex'!P34</f>
        <v>0</v>
      </c>
      <c r="Q128" s="85">
        <f>'Other Opex'!Q34</f>
        <v>0</v>
      </c>
      <c r="R128" s="85">
        <f>'Other Opex'!R34</f>
        <v>0</v>
      </c>
      <c r="S128" s="85">
        <f>'Other Opex'!S34</f>
        <v>0</v>
      </c>
      <c r="T128" s="85">
        <f>'Other Opex'!T34</f>
        <v>0</v>
      </c>
      <c r="U128" s="85">
        <f>'Other Opex'!U34</f>
        <v>0</v>
      </c>
      <c r="V128" s="85">
        <f>'Other Opex'!V34</f>
        <v>0</v>
      </c>
      <c r="W128" s="85">
        <f>'Other Opex'!W34</f>
        <v>0</v>
      </c>
      <c r="X128" s="85">
        <f>'Other Opex'!X34</f>
        <v>0</v>
      </c>
      <c r="Y128" s="85">
        <f>'Other Opex'!Y34</f>
        <v>0</v>
      </c>
      <c r="Z128" s="274">
        <f>'Other Opex'!Z34</f>
        <v>0</v>
      </c>
      <c r="AB128" s="275">
        <f>'Other Opex'!AB34</f>
        <v>0</v>
      </c>
      <c r="AD128" s="275">
        <f>'Other Opex'!AD34</f>
        <v>0</v>
      </c>
      <c r="AF128" s="275">
        <f>'Other Opex'!AF34</f>
        <v>0</v>
      </c>
    </row>
    <row r="129" spans="2:32" outlineLevel="1">
      <c r="B129" s="124" t="str">
        <f>'Line Items'!D$605</f>
        <v>Other Operating Costs</v>
      </c>
      <c r="C129" s="124" t="str">
        <f>'Line Items'!D$636</f>
        <v>Other Operating Costs: Other Staff Costs</v>
      </c>
      <c r="D129" s="83" t="str">
        <f>'Other Opex'!D35</f>
        <v>[Other Staff Costs Line 19]</v>
      </c>
      <c r="E129" s="84"/>
      <c r="F129" s="150" t="str">
        <f>'Other Opex'!F35</f>
        <v>£000</v>
      </c>
      <c r="G129" s="85">
        <f>'Other Opex'!G35</f>
        <v>0</v>
      </c>
      <c r="H129" s="85">
        <f>'Other Opex'!H35</f>
        <v>0</v>
      </c>
      <c r="I129" s="85">
        <f>'Other Opex'!I35</f>
        <v>0</v>
      </c>
      <c r="J129" s="85">
        <f>'Other Opex'!J35</f>
        <v>0</v>
      </c>
      <c r="K129" s="85">
        <f>'Other Opex'!K35</f>
        <v>0</v>
      </c>
      <c r="L129" s="85">
        <f>'Other Opex'!L35</f>
        <v>0</v>
      </c>
      <c r="M129" s="85">
        <f>'Other Opex'!M35</f>
        <v>0</v>
      </c>
      <c r="N129" s="85">
        <f>'Other Opex'!N35</f>
        <v>0</v>
      </c>
      <c r="O129" s="85">
        <f>'Other Opex'!O35</f>
        <v>0</v>
      </c>
      <c r="P129" s="85">
        <f>'Other Opex'!P35</f>
        <v>0</v>
      </c>
      <c r="Q129" s="85">
        <f>'Other Opex'!Q35</f>
        <v>0</v>
      </c>
      <c r="R129" s="85">
        <f>'Other Opex'!R35</f>
        <v>0</v>
      </c>
      <c r="S129" s="85">
        <f>'Other Opex'!S35</f>
        <v>0</v>
      </c>
      <c r="T129" s="85">
        <f>'Other Opex'!T35</f>
        <v>0</v>
      </c>
      <c r="U129" s="85">
        <f>'Other Opex'!U35</f>
        <v>0</v>
      </c>
      <c r="V129" s="85">
        <f>'Other Opex'!V35</f>
        <v>0</v>
      </c>
      <c r="W129" s="85">
        <f>'Other Opex'!W35</f>
        <v>0</v>
      </c>
      <c r="X129" s="85">
        <f>'Other Opex'!X35</f>
        <v>0</v>
      </c>
      <c r="Y129" s="85">
        <f>'Other Opex'!Y35</f>
        <v>0</v>
      </c>
      <c r="Z129" s="274">
        <f>'Other Opex'!Z35</f>
        <v>0</v>
      </c>
      <c r="AB129" s="275">
        <f>'Other Opex'!AB35</f>
        <v>0</v>
      </c>
      <c r="AD129" s="275">
        <f>'Other Opex'!AD35</f>
        <v>0</v>
      </c>
      <c r="AF129" s="275">
        <f>'Other Opex'!AF35</f>
        <v>0</v>
      </c>
    </row>
    <row r="130" spans="2:32" outlineLevel="1">
      <c r="B130" s="124" t="str">
        <f>'Line Items'!D$605</f>
        <v>Other Operating Costs</v>
      </c>
      <c r="C130" s="124" t="str">
        <f>'Line Items'!D$636</f>
        <v>Other Operating Costs: Other Staff Costs</v>
      </c>
      <c r="D130" s="83" t="str">
        <f>'Other Opex'!D36</f>
        <v>[Other Staff Costs Line 20]</v>
      </c>
      <c r="E130" s="84"/>
      <c r="F130" s="150" t="str">
        <f>'Other Opex'!F36</f>
        <v>£000</v>
      </c>
      <c r="G130" s="85">
        <f>'Other Opex'!G36</f>
        <v>0</v>
      </c>
      <c r="H130" s="85">
        <f>'Other Opex'!H36</f>
        <v>0</v>
      </c>
      <c r="I130" s="85">
        <f>'Other Opex'!I36</f>
        <v>0</v>
      </c>
      <c r="J130" s="85">
        <f>'Other Opex'!J36</f>
        <v>0</v>
      </c>
      <c r="K130" s="85">
        <f>'Other Opex'!K36</f>
        <v>0</v>
      </c>
      <c r="L130" s="85">
        <f>'Other Opex'!L36</f>
        <v>0</v>
      </c>
      <c r="M130" s="85">
        <f>'Other Opex'!M36</f>
        <v>0</v>
      </c>
      <c r="N130" s="85">
        <f>'Other Opex'!N36</f>
        <v>0</v>
      </c>
      <c r="O130" s="85">
        <f>'Other Opex'!O36</f>
        <v>0</v>
      </c>
      <c r="P130" s="85">
        <f>'Other Opex'!P36</f>
        <v>0</v>
      </c>
      <c r="Q130" s="85">
        <f>'Other Opex'!Q36</f>
        <v>0</v>
      </c>
      <c r="R130" s="85">
        <f>'Other Opex'!R36</f>
        <v>0</v>
      </c>
      <c r="S130" s="85">
        <f>'Other Opex'!S36</f>
        <v>0</v>
      </c>
      <c r="T130" s="85">
        <f>'Other Opex'!T36</f>
        <v>0</v>
      </c>
      <c r="U130" s="85">
        <f>'Other Opex'!U36</f>
        <v>0</v>
      </c>
      <c r="V130" s="85">
        <f>'Other Opex'!V36</f>
        <v>0</v>
      </c>
      <c r="W130" s="85">
        <f>'Other Opex'!W36</f>
        <v>0</v>
      </c>
      <c r="X130" s="85">
        <f>'Other Opex'!X36</f>
        <v>0</v>
      </c>
      <c r="Y130" s="85">
        <f>'Other Opex'!Y36</f>
        <v>0</v>
      </c>
      <c r="Z130" s="274">
        <f>'Other Opex'!Z36</f>
        <v>0</v>
      </c>
      <c r="AB130" s="275">
        <f>'Other Opex'!AB36</f>
        <v>0</v>
      </c>
      <c r="AD130" s="275">
        <f>'Other Opex'!AD36</f>
        <v>0</v>
      </c>
      <c r="AF130" s="275">
        <f>'Other Opex'!AF36</f>
        <v>0</v>
      </c>
    </row>
    <row r="131" spans="2:32" outlineLevel="1">
      <c r="B131" s="124" t="str">
        <f>'Line Items'!D$605</f>
        <v>Other Operating Costs</v>
      </c>
      <c r="C131" s="124" t="str">
        <f>'Line Items'!D$636</f>
        <v>Other Operating Costs: Other Staff Costs</v>
      </c>
      <c r="D131" s="83" t="str">
        <f>'Other Opex'!D37</f>
        <v>[Other Staff Costs Line 21]</v>
      </c>
      <c r="E131" s="84"/>
      <c r="F131" s="150" t="str">
        <f>'Other Opex'!F37</f>
        <v>£000</v>
      </c>
      <c r="G131" s="85">
        <f>'Other Opex'!G37</f>
        <v>0</v>
      </c>
      <c r="H131" s="85">
        <f>'Other Opex'!H37</f>
        <v>0</v>
      </c>
      <c r="I131" s="85">
        <f>'Other Opex'!I37</f>
        <v>0</v>
      </c>
      <c r="J131" s="85">
        <f>'Other Opex'!J37</f>
        <v>0</v>
      </c>
      <c r="K131" s="85">
        <f>'Other Opex'!K37</f>
        <v>0</v>
      </c>
      <c r="L131" s="85">
        <f>'Other Opex'!L37</f>
        <v>0</v>
      </c>
      <c r="M131" s="85">
        <f>'Other Opex'!M37</f>
        <v>0</v>
      </c>
      <c r="N131" s="85">
        <f>'Other Opex'!N37</f>
        <v>0</v>
      </c>
      <c r="O131" s="85">
        <f>'Other Opex'!O37</f>
        <v>0</v>
      </c>
      <c r="P131" s="85">
        <f>'Other Opex'!P37</f>
        <v>0</v>
      </c>
      <c r="Q131" s="85">
        <f>'Other Opex'!Q37</f>
        <v>0</v>
      </c>
      <c r="R131" s="85">
        <f>'Other Opex'!R37</f>
        <v>0</v>
      </c>
      <c r="S131" s="85">
        <f>'Other Opex'!S37</f>
        <v>0</v>
      </c>
      <c r="T131" s="85">
        <f>'Other Opex'!T37</f>
        <v>0</v>
      </c>
      <c r="U131" s="85">
        <f>'Other Opex'!U37</f>
        <v>0</v>
      </c>
      <c r="V131" s="85">
        <f>'Other Opex'!V37</f>
        <v>0</v>
      </c>
      <c r="W131" s="85">
        <f>'Other Opex'!W37</f>
        <v>0</v>
      </c>
      <c r="X131" s="85">
        <f>'Other Opex'!X37</f>
        <v>0</v>
      </c>
      <c r="Y131" s="85">
        <f>'Other Opex'!Y37</f>
        <v>0</v>
      </c>
      <c r="Z131" s="274">
        <f>'Other Opex'!Z37</f>
        <v>0</v>
      </c>
      <c r="AB131" s="275">
        <f>'Other Opex'!AB37</f>
        <v>0</v>
      </c>
      <c r="AD131" s="275">
        <f>'Other Opex'!AD37</f>
        <v>0</v>
      </c>
      <c r="AF131" s="275">
        <f>'Other Opex'!AF37</f>
        <v>0</v>
      </c>
    </row>
    <row r="132" spans="2:32" outlineLevel="1">
      <c r="B132" s="124" t="str">
        <f>'Line Items'!D$605</f>
        <v>Other Operating Costs</v>
      </c>
      <c r="C132" s="124" t="str">
        <f>'Line Items'!D$636</f>
        <v>Other Operating Costs: Other Staff Costs</v>
      </c>
      <c r="D132" s="83" t="str">
        <f>'Other Opex'!D38</f>
        <v>[Other Staff Costs Line 22]</v>
      </c>
      <c r="E132" s="84"/>
      <c r="F132" s="150" t="str">
        <f>'Other Opex'!F38</f>
        <v>£000</v>
      </c>
      <c r="G132" s="85">
        <f>'Other Opex'!G38</f>
        <v>0</v>
      </c>
      <c r="H132" s="85">
        <f>'Other Opex'!H38</f>
        <v>0</v>
      </c>
      <c r="I132" s="85">
        <f>'Other Opex'!I38</f>
        <v>0</v>
      </c>
      <c r="J132" s="85">
        <f>'Other Opex'!J38</f>
        <v>0</v>
      </c>
      <c r="K132" s="85">
        <f>'Other Opex'!K38</f>
        <v>0</v>
      </c>
      <c r="L132" s="85">
        <f>'Other Opex'!L38</f>
        <v>0</v>
      </c>
      <c r="M132" s="85">
        <f>'Other Opex'!M38</f>
        <v>0</v>
      </c>
      <c r="N132" s="85">
        <f>'Other Opex'!N38</f>
        <v>0</v>
      </c>
      <c r="O132" s="85">
        <f>'Other Opex'!O38</f>
        <v>0</v>
      </c>
      <c r="P132" s="85">
        <f>'Other Opex'!P38</f>
        <v>0</v>
      </c>
      <c r="Q132" s="85">
        <f>'Other Opex'!Q38</f>
        <v>0</v>
      </c>
      <c r="R132" s="85">
        <f>'Other Opex'!R38</f>
        <v>0</v>
      </c>
      <c r="S132" s="85">
        <f>'Other Opex'!S38</f>
        <v>0</v>
      </c>
      <c r="T132" s="85">
        <f>'Other Opex'!T38</f>
        <v>0</v>
      </c>
      <c r="U132" s="85">
        <f>'Other Opex'!U38</f>
        <v>0</v>
      </c>
      <c r="V132" s="85">
        <f>'Other Opex'!V38</f>
        <v>0</v>
      </c>
      <c r="W132" s="85">
        <f>'Other Opex'!W38</f>
        <v>0</v>
      </c>
      <c r="X132" s="85">
        <f>'Other Opex'!X38</f>
        <v>0</v>
      </c>
      <c r="Y132" s="85">
        <f>'Other Opex'!Y38</f>
        <v>0</v>
      </c>
      <c r="Z132" s="274">
        <f>'Other Opex'!Z38</f>
        <v>0</v>
      </c>
      <c r="AB132" s="275">
        <f>'Other Opex'!AB38</f>
        <v>0</v>
      </c>
      <c r="AD132" s="275">
        <f>'Other Opex'!AD38</f>
        <v>0</v>
      </c>
      <c r="AF132" s="275">
        <f>'Other Opex'!AF38</f>
        <v>0</v>
      </c>
    </row>
    <row r="133" spans="2:32" outlineLevel="1">
      <c r="B133" s="124" t="str">
        <f>'Line Items'!D$605</f>
        <v>Other Operating Costs</v>
      </c>
      <c r="C133" s="124" t="str">
        <f>'Line Items'!D$636</f>
        <v>Other Operating Costs: Other Staff Costs</v>
      </c>
      <c r="D133" s="83" t="str">
        <f>'Other Opex'!D39</f>
        <v>[Other Staff Costs Line 23]</v>
      </c>
      <c r="E133" s="84"/>
      <c r="F133" s="150" t="str">
        <f>'Other Opex'!F39</f>
        <v>£000</v>
      </c>
      <c r="G133" s="85">
        <f>'Other Opex'!G39</f>
        <v>0</v>
      </c>
      <c r="H133" s="85">
        <f>'Other Opex'!H39</f>
        <v>0</v>
      </c>
      <c r="I133" s="85">
        <f>'Other Opex'!I39</f>
        <v>0</v>
      </c>
      <c r="J133" s="85">
        <f>'Other Opex'!J39</f>
        <v>0</v>
      </c>
      <c r="K133" s="85">
        <f>'Other Opex'!K39</f>
        <v>0</v>
      </c>
      <c r="L133" s="85">
        <f>'Other Opex'!L39</f>
        <v>0</v>
      </c>
      <c r="M133" s="85">
        <f>'Other Opex'!M39</f>
        <v>0</v>
      </c>
      <c r="N133" s="85">
        <f>'Other Opex'!N39</f>
        <v>0</v>
      </c>
      <c r="O133" s="85">
        <f>'Other Opex'!O39</f>
        <v>0</v>
      </c>
      <c r="P133" s="85">
        <f>'Other Opex'!P39</f>
        <v>0</v>
      </c>
      <c r="Q133" s="85">
        <f>'Other Opex'!Q39</f>
        <v>0</v>
      </c>
      <c r="R133" s="85">
        <f>'Other Opex'!R39</f>
        <v>0</v>
      </c>
      <c r="S133" s="85">
        <f>'Other Opex'!S39</f>
        <v>0</v>
      </c>
      <c r="T133" s="85">
        <f>'Other Opex'!T39</f>
        <v>0</v>
      </c>
      <c r="U133" s="85">
        <f>'Other Opex'!U39</f>
        <v>0</v>
      </c>
      <c r="V133" s="85">
        <f>'Other Opex'!V39</f>
        <v>0</v>
      </c>
      <c r="W133" s="85">
        <f>'Other Opex'!W39</f>
        <v>0</v>
      </c>
      <c r="X133" s="85">
        <f>'Other Opex'!X39</f>
        <v>0</v>
      </c>
      <c r="Y133" s="85">
        <f>'Other Opex'!Y39</f>
        <v>0</v>
      </c>
      <c r="Z133" s="274">
        <f>'Other Opex'!Z39</f>
        <v>0</v>
      </c>
      <c r="AB133" s="275">
        <f>'Other Opex'!AB39</f>
        <v>0</v>
      </c>
      <c r="AD133" s="275">
        <f>'Other Opex'!AD39</f>
        <v>0</v>
      </c>
      <c r="AF133" s="275">
        <f>'Other Opex'!AF39</f>
        <v>0</v>
      </c>
    </row>
    <row r="134" spans="2:32" outlineLevel="1">
      <c r="B134" s="124" t="str">
        <f>'Line Items'!D$605</f>
        <v>Other Operating Costs</v>
      </c>
      <c r="C134" s="124" t="str">
        <f>'Line Items'!D$636</f>
        <v>Other Operating Costs: Other Staff Costs</v>
      </c>
      <c r="D134" s="83" t="str">
        <f>'Other Opex'!D40</f>
        <v>[Other Staff Costs Line 24]</v>
      </c>
      <c r="E134" s="84"/>
      <c r="F134" s="150" t="str">
        <f>'Other Opex'!F40</f>
        <v>£000</v>
      </c>
      <c r="G134" s="85">
        <f>'Other Opex'!G40</f>
        <v>0</v>
      </c>
      <c r="H134" s="85">
        <f>'Other Opex'!H40</f>
        <v>0</v>
      </c>
      <c r="I134" s="85">
        <f>'Other Opex'!I40</f>
        <v>0</v>
      </c>
      <c r="J134" s="85">
        <f>'Other Opex'!J40</f>
        <v>0</v>
      </c>
      <c r="K134" s="85">
        <f>'Other Opex'!K40</f>
        <v>0</v>
      </c>
      <c r="L134" s="85">
        <f>'Other Opex'!L40</f>
        <v>0</v>
      </c>
      <c r="M134" s="85">
        <f>'Other Opex'!M40</f>
        <v>0</v>
      </c>
      <c r="N134" s="85">
        <f>'Other Opex'!N40</f>
        <v>0</v>
      </c>
      <c r="O134" s="85">
        <f>'Other Opex'!O40</f>
        <v>0</v>
      </c>
      <c r="P134" s="85">
        <f>'Other Opex'!P40</f>
        <v>0</v>
      </c>
      <c r="Q134" s="85">
        <f>'Other Opex'!Q40</f>
        <v>0</v>
      </c>
      <c r="R134" s="85">
        <f>'Other Opex'!R40</f>
        <v>0</v>
      </c>
      <c r="S134" s="85">
        <f>'Other Opex'!S40</f>
        <v>0</v>
      </c>
      <c r="T134" s="85">
        <f>'Other Opex'!T40</f>
        <v>0</v>
      </c>
      <c r="U134" s="85">
        <f>'Other Opex'!U40</f>
        <v>0</v>
      </c>
      <c r="V134" s="85">
        <f>'Other Opex'!V40</f>
        <v>0</v>
      </c>
      <c r="W134" s="85">
        <f>'Other Opex'!W40</f>
        <v>0</v>
      </c>
      <c r="X134" s="85">
        <f>'Other Opex'!X40</f>
        <v>0</v>
      </c>
      <c r="Y134" s="85">
        <f>'Other Opex'!Y40</f>
        <v>0</v>
      </c>
      <c r="Z134" s="274">
        <f>'Other Opex'!Z40</f>
        <v>0</v>
      </c>
      <c r="AB134" s="275">
        <f>'Other Opex'!AB40</f>
        <v>0</v>
      </c>
      <c r="AD134" s="275">
        <f>'Other Opex'!AD40</f>
        <v>0</v>
      </c>
      <c r="AF134" s="275">
        <f>'Other Opex'!AF40</f>
        <v>0</v>
      </c>
    </row>
    <row r="135" spans="2:32" outlineLevel="1">
      <c r="B135" s="124" t="str">
        <f>'Line Items'!D$605</f>
        <v>Other Operating Costs</v>
      </c>
      <c r="C135" s="124" t="str">
        <f>'Line Items'!D$636</f>
        <v>Other Operating Costs: Other Staff Costs</v>
      </c>
      <c r="D135" s="83" t="str">
        <f>'Other Opex'!D41</f>
        <v>[Other Staff Costs Line 25]</v>
      </c>
      <c r="E135" s="84"/>
      <c r="F135" s="150" t="str">
        <f>'Other Opex'!F41</f>
        <v>£000</v>
      </c>
      <c r="G135" s="85">
        <f>'Other Opex'!G41</f>
        <v>0</v>
      </c>
      <c r="H135" s="85">
        <f>'Other Opex'!H41</f>
        <v>0</v>
      </c>
      <c r="I135" s="85">
        <f>'Other Opex'!I41</f>
        <v>0</v>
      </c>
      <c r="J135" s="85">
        <f>'Other Opex'!J41</f>
        <v>0</v>
      </c>
      <c r="K135" s="85">
        <f>'Other Opex'!K41</f>
        <v>0</v>
      </c>
      <c r="L135" s="85">
        <f>'Other Opex'!L41</f>
        <v>0</v>
      </c>
      <c r="M135" s="85">
        <f>'Other Opex'!M41</f>
        <v>0</v>
      </c>
      <c r="N135" s="85">
        <f>'Other Opex'!N41</f>
        <v>0</v>
      </c>
      <c r="O135" s="85">
        <f>'Other Opex'!O41</f>
        <v>0</v>
      </c>
      <c r="P135" s="85">
        <f>'Other Opex'!P41</f>
        <v>0</v>
      </c>
      <c r="Q135" s="85">
        <f>'Other Opex'!Q41</f>
        <v>0</v>
      </c>
      <c r="R135" s="85">
        <f>'Other Opex'!R41</f>
        <v>0</v>
      </c>
      <c r="S135" s="85">
        <f>'Other Opex'!S41</f>
        <v>0</v>
      </c>
      <c r="T135" s="85">
        <f>'Other Opex'!T41</f>
        <v>0</v>
      </c>
      <c r="U135" s="85">
        <f>'Other Opex'!U41</f>
        <v>0</v>
      </c>
      <c r="V135" s="85">
        <f>'Other Opex'!V41</f>
        <v>0</v>
      </c>
      <c r="W135" s="85">
        <f>'Other Opex'!W41</f>
        <v>0</v>
      </c>
      <c r="X135" s="85">
        <f>'Other Opex'!X41</f>
        <v>0</v>
      </c>
      <c r="Y135" s="85">
        <f>'Other Opex'!Y41</f>
        <v>0</v>
      </c>
      <c r="Z135" s="274">
        <f>'Other Opex'!Z41</f>
        <v>0</v>
      </c>
      <c r="AB135" s="275">
        <f>'Other Opex'!AB41</f>
        <v>0</v>
      </c>
      <c r="AD135" s="275">
        <f>'Other Opex'!AD41</f>
        <v>0</v>
      </c>
      <c r="AF135" s="275">
        <f>'Other Opex'!AF41</f>
        <v>0</v>
      </c>
    </row>
    <row r="136" spans="2:32" outlineLevel="1">
      <c r="B136" s="124" t="str">
        <f>'Line Items'!D$605</f>
        <v>Other Operating Costs</v>
      </c>
      <c r="C136" s="124" t="str">
        <f>'Line Items'!D$636</f>
        <v>Other Operating Costs: Other Staff Costs</v>
      </c>
      <c r="D136" s="83" t="str">
        <f>'Other Opex'!D42</f>
        <v>[Other Staff Costs Line 26]</v>
      </c>
      <c r="E136" s="84"/>
      <c r="F136" s="150" t="str">
        <f>'Other Opex'!F42</f>
        <v>£000</v>
      </c>
      <c r="G136" s="85">
        <f>'Other Opex'!G42</f>
        <v>0</v>
      </c>
      <c r="H136" s="85">
        <f>'Other Opex'!H42</f>
        <v>0</v>
      </c>
      <c r="I136" s="85">
        <f>'Other Opex'!I42</f>
        <v>0</v>
      </c>
      <c r="J136" s="85">
        <f>'Other Opex'!J42</f>
        <v>0</v>
      </c>
      <c r="K136" s="85">
        <f>'Other Opex'!K42</f>
        <v>0</v>
      </c>
      <c r="L136" s="85">
        <f>'Other Opex'!L42</f>
        <v>0</v>
      </c>
      <c r="M136" s="85">
        <f>'Other Opex'!M42</f>
        <v>0</v>
      </c>
      <c r="N136" s="85">
        <f>'Other Opex'!N42</f>
        <v>0</v>
      </c>
      <c r="O136" s="85">
        <f>'Other Opex'!O42</f>
        <v>0</v>
      </c>
      <c r="P136" s="85">
        <f>'Other Opex'!P42</f>
        <v>0</v>
      </c>
      <c r="Q136" s="85">
        <f>'Other Opex'!Q42</f>
        <v>0</v>
      </c>
      <c r="R136" s="85">
        <f>'Other Opex'!R42</f>
        <v>0</v>
      </c>
      <c r="S136" s="85">
        <f>'Other Opex'!S42</f>
        <v>0</v>
      </c>
      <c r="T136" s="85">
        <f>'Other Opex'!T42</f>
        <v>0</v>
      </c>
      <c r="U136" s="85">
        <f>'Other Opex'!U42</f>
        <v>0</v>
      </c>
      <c r="V136" s="85">
        <f>'Other Opex'!V42</f>
        <v>0</v>
      </c>
      <c r="W136" s="85">
        <f>'Other Opex'!W42</f>
        <v>0</v>
      </c>
      <c r="X136" s="85">
        <f>'Other Opex'!X42</f>
        <v>0</v>
      </c>
      <c r="Y136" s="85">
        <f>'Other Opex'!Y42</f>
        <v>0</v>
      </c>
      <c r="Z136" s="274">
        <f>'Other Opex'!Z42</f>
        <v>0</v>
      </c>
      <c r="AB136" s="275">
        <f>'Other Opex'!AB42</f>
        <v>0</v>
      </c>
      <c r="AD136" s="275">
        <f>'Other Opex'!AD42</f>
        <v>0</v>
      </c>
      <c r="AF136" s="275">
        <f>'Other Opex'!AF42</f>
        <v>0</v>
      </c>
    </row>
    <row r="137" spans="2:32" outlineLevel="1">
      <c r="B137" s="124" t="str">
        <f>'Line Items'!D$605</f>
        <v>Other Operating Costs</v>
      </c>
      <c r="C137" s="124" t="str">
        <f>'Line Items'!D$636</f>
        <v>Other Operating Costs: Other Staff Costs</v>
      </c>
      <c r="D137" s="83" t="str">
        <f>'Other Opex'!D43</f>
        <v>[Other Staff Costs Line 27]</v>
      </c>
      <c r="E137" s="84"/>
      <c r="F137" s="150" t="str">
        <f>'Other Opex'!F43</f>
        <v>£000</v>
      </c>
      <c r="G137" s="85">
        <f>'Other Opex'!G43</f>
        <v>0</v>
      </c>
      <c r="H137" s="85">
        <f>'Other Opex'!H43</f>
        <v>0</v>
      </c>
      <c r="I137" s="85">
        <f>'Other Opex'!I43</f>
        <v>0</v>
      </c>
      <c r="J137" s="85">
        <f>'Other Opex'!J43</f>
        <v>0</v>
      </c>
      <c r="K137" s="85">
        <f>'Other Opex'!K43</f>
        <v>0</v>
      </c>
      <c r="L137" s="85">
        <f>'Other Opex'!L43</f>
        <v>0</v>
      </c>
      <c r="M137" s="85">
        <f>'Other Opex'!M43</f>
        <v>0</v>
      </c>
      <c r="N137" s="85">
        <f>'Other Opex'!N43</f>
        <v>0</v>
      </c>
      <c r="O137" s="85">
        <f>'Other Opex'!O43</f>
        <v>0</v>
      </c>
      <c r="P137" s="85">
        <f>'Other Opex'!P43</f>
        <v>0</v>
      </c>
      <c r="Q137" s="85">
        <f>'Other Opex'!Q43</f>
        <v>0</v>
      </c>
      <c r="R137" s="85">
        <f>'Other Opex'!R43</f>
        <v>0</v>
      </c>
      <c r="S137" s="85">
        <f>'Other Opex'!S43</f>
        <v>0</v>
      </c>
      <c r="T137" s="85">
        <f>'Other Opex'!T43</f>
        <v>0</v>
      </c>
      <c r="U137" s="85">
        <f>'Other Opex'!U43</f>
        <v>0</v>
      </c>
      <c r="V137" s="85">
        <f>'Other Opex'!V43</f>
        <v>0</v>
      </c>
      <c r="W137" s="85">
        <f>'Other Opex'!W43</f>
        <v>0</v>
      </c>
      <c r="X137" s="85">
        <f>'Other Opex'!X43</f>
        <v>0</v>
      </c>
      <c r="Y137" s="85">
        <f>'Other Opex'!Y43</f>
        <v>0</v>
      </c>
      <c r="Z137" s="274">
        <f>'Other Opex'!Z43</f>
        <v>0</v>
      </c>
      <c r="AB137" s="275">
        <f>'Other Opex'!AB43</f>
        <v>0</v>
      </c>
      <c r="AD137" s="275">
        <f>'Other Opex'!AD43</f>
        <v>0</v>
      </c>
      <c r="AF137" s="275">
        <f>'Other Opex'!AF43</f>
        <v>0</v>
      </c>
    </row>
    <row r="138" spans="2:32" outlineLevel="1">
      <c r="B138" s="124" t="str">
        <f>'Line Items'!D$605</f>
        <v>Other Operating Costs</v>
      </c>
      <c r="C138" s="124" t="str">
        <f>'Line Items'!D$636</f>
        <v>Other Operating Costs: Other Staff Costs</v>
      </c>
      <c r="D138" s="83" t="str">
        <f>'Other Opex'!D44</f>
        <v>[Other Staff Costs Line 28]</v>
      </c>
      <c r="E138" s="84"/>
      <c r="F138" s="150" t="str">
        <f>'Other Opex'!F44</f>
        <v>£000</v>
      </c>
      <c r="G138" s="85">
        <f>'Other Opex'!G44</f>
        <v>0</v>
      </c>
      <c r="H138" s="85">
        <f>'Other Opex'!H44</f>
        <v>0</v>
      </c>
      <c r="I138" s="85">
        <f>'Other Opex'!I44</f>
        <v>0</v>
      </c>
      <c r="J138" s="85">
        <f>'Other Opex'!J44</f>
        <v>0</v>
      </c>
      <c r="K138" s="85">
        <f>'Other Opex'!K44</f>
        <v>0</v>
      </c>
      <c r="L138" s="85">
        <f>'Other Opex'!L44</f>
        <v>0</v>
      </c>
      <c r="M138" s="85">
        <f>'Other Opex'!M44</f>
        <v>0</v>
      </c>
      <c r="N138" s="85">
        <f>'Other Opex'!N44</f>
        <v>0</v>
      </c>
      <c r="O138" s="85">
        <f>'Other Opex'!O44</f>
        <v>0</v>
      </c>
      <c r="P138" s="85">
        <f>'Other Opex'!P44</f>
        <v>0</v>
      </c>
      <c r="Q138" s="85">
        <f>'Other Opex'!Q44</f>
        <v>0</v>
      </c>
      <c r="R138" s="85">
        <f>'Other Opex'!R44</f>
        <v>0</v>
      </c>
      <c r="S138" s="85">
        <f>'Other Opex'!S44</f>
        <v>0</v>
      </c>
      <c r="T138" s="85">
        <f>'Other Opex'!T44</f>
        <v>0</v>
      </c>
      <c r="U138" s="85">
        <f>'Other Opex'!U44</f>
        <v>0</v>
      </c>
      <c r="V138" s="85">
        <f>'Other Opex'!V44</f>
        <v>0</v>
      </c>
      <c r="W138" s="85">
        <f>'Other Opex'!W44</f>
        <v>0</v>
      </c>
      <c r="X138" s="85">
        <f>'Other Opex'!X44</f>
        <v>0</v>
      </c>
      <c r="Y138" s="85">
        <f>'Other Opex'!Y44</f>
        <v>0</v>
      </c>
      <c r="Z138" s="274">
        <f>'Other Opex'!Z44</f>
        <v>0</v>
      </c>
      <c r="AB138" s="275">
        <f>'Other Opex'!AB44</f>
        <v>0</v>
      </c>
      <c r="AD138" s="275">
        <f>'Other Opex'!AD44</f>
        <v>0</v>
      </c>
      <c r="AF138" s="275">
        <f>'Other Opex'!AF44</f>
        <v>0</v>
      </c>
    </row>
    <row r="139" spans="2:32" outlineLevel="1">
      <c r="B139" s="124" t="str">
        <f>'Line Items'!D$605</f>
        <v>Other Operating Costs</v>
      </c>
      <c r="C139" s="124" t="str">
        <f>'Line Items'!D$636</f>
        <v>Other Operating Costs: Other Staff Costs</v>
      </c>
      <c r="D139" s="83" t="str">
        <f>'Other Opex'!D45</f>
        <v>[Other Staff Costs Line 29]</v>
      </c>
      <c r="E139" s="84"/>
      <c r="F139" s="150" t="str">
        <f>'Other Opex'!F45</f>
        <v>£000</v>
      </c>
      <c r="G139" s="85">
        <f>'Other Opex'!G45</f>
        <v>0</v>
      </c>
      <c r="H139" s="85">
        <f>'Other Opex'!H45</f>
        <v>0</v>
      </c>
      <c r="I139" s="85">
        <f>'Other Opex'!I45</f>
        <v>0</v>
      </c>
      <c r="J139" s="85">
        <f>'Other Opex'!J45</f>
        <v>0</v>
      </c>
      <c r="K139" s="85">
        <f>'Other Opex'!K45</f>
        <v>0</v>
      </c>
      <c r="L139" s="85">
        <f>'Other Opex'!L45</f>
        <v>0</v>
      </c>
      <c r="M139" s="85">
        <f>'Other Opex'!M45</f>
        <v>0</v>
      </c>
      <c r="N139" s="85">
        <f>'Other Opex'!N45</f>
        <v>0</v>
      </c>
      <c r="O139" s="85">
        <f>'Other Opex'!O45</f>
        <v>0</v>
      </c>
      <c r="P139" s="85">
        <f>'Other Opex'!P45</f>
        <v>0</v>
      </c>
      <c r="Q139" s="85">
        <f>'Other Opex'!Q45</f>
        <v>0</v>
      </c>
      <c r="R139" s="85">
        <f>'Other Opex'!R45</f>
        <v>0</v>
      </c>
      <c r="S139" s="85">
        <f>'Other Opex'!S45</f>
        <v>0</v>
      </c>
      <c r="T139" s="85">
        <f>'Other Opex'!T45</f>
        <v>0</v>
      </c>
      <c r="U139" s="85">
        <f>'Other Opex'!U45</f>
        <v>0</v>
      </c>
      <c r="V139" s="85">
        <f>'Other Opex'!V45</f>
        <v>0</v>
      </c>
      <c r="W139" s="85">
        <f>'Other Opex'!W45</f>
        <v>0</v>
      </c>
      <c r="X139" s="85">
        <f>'Other Opex'!X45</f>
        <v>0</v>
      </c>
      <c r="Y139" s="85">
        <f>'Other Opex'!Y45</f>
        <v>0</v>
      </c>
      <c r="Z139" s="274">
        <f>'Other Opex'!Z45</f>
        <v>0</v>
      </c>
      <c r="AB139" s="275">
        <f>'Other Opex'!AB45</f>
        <v>0</v>
      </c>
      <c r="AD139" s="275">
        <f>'Other Opex'!AD45</f>
        <v>0</v>
      </c>
      <c r="AF139" s="275">
        <f>'Other Opex'!AF45</f>
        <v>0</v>
      </c>
    </row>
    <row r="140" spans="2:32" outlineLevel="1">
      <c r="B140" s="124" t="str">
        <f>'Line Items'!D$605</f>
        <v>Other Operating Costs</v>
      </c>
      <c r="C140" s="124" t="str">
        <f>'Line Items'!D$636</f>
        <v>Other Operating Costs: Other Staff Costs</v>
      </c>
      <c r="D140" s="345" t="str">
        <f>'Other Opex'!D46</f>
        <v>[Other Staff Costs Line 30]</v>
      </c>
      <c r="E140" s="346"/>
      <c r="F140" s="342" t="str">
        <f>'Other Opex'!F46</f>
        <v>£000</v>
      </c>
      <c r="G140" s="88">
        <f>'Other Opex'!G46</f>
        <v>0</v>
      </c>
      <c r="H140" s="88">
        <f>'Other Opex'!H46</f>
        <v>0</v>
      </c>
      <c r="I140" s="88">
        <f>'Other Opex'!I46</f>
        <v>0</v>
      </c>
      <c r="J140" s="88">
        <f>'Other Opex'!J46</f>
        <v>0</v>
      </c>
      <c r="K140" s="88">
        <f>'Other Opex'!K46</f>
        <v>0</v>
      </c>
      <c r="L140" s="88">
        <f>'Other Opex'!L46</f>
        <v>0</v>
      </c>
      <c r="M140" s="88">
        <f>'Other Opex'!M46</f>
        <v>0</v>
      </c>
      <c r="N140" s="88">
        <f>'Other Opex'!N46</f>
        <v>0</v>
      </c>
      <c r="O140" s="88">
        <f>'Other Opex'!O46</f>
        <v>0</v>
      </c>
      <c r="P140" s="88">
        <f>'Other Opex'!P46</f>
        <v>0</v>
      </c>
      <c r="Q140" s="88">
        <f>'Other Opex'!Q46</f>
        <v>0</v>
      </c>
      <c r="R140" s="88">
        <f>'Other Opex'!R46</f>
        <v>0</v>
      </c>
      <c r="S140" s="88">
        <f>'Other Opex'!S46</f>
        <v>0</v>
      </c>
      <c r="T140" s="88">
        <f>'Other Opex'!T46</f>
        <v>0</v>
      </c>
      <c r="U140" s="88">
        <f>'Other Opex'!U46</f>
        <v>0</v>
      </c>
      <c r="V140" s="88">
        <f>'Other Opex'!V46</f>
        <v>0</v>
      </c>
      <c r="W140" s="88">
        <f>'Other Opex'!W46</f>
        <v>0</v>
      </c>
      <c r="X140" s="88">
        <f>'Other Opex'!X46</f>
        <v>0</v>
      </c>
      <c r="Y140" s="88">
        <f>'Other Opex'!Y46</f>
        <v>0</v>
      </c>
      <c r="Z140" s="343">
        <f>'Other Opex'!Z46</f>
        <v>0</v>
      </c>
      <c r="AB140" s="344">
        <f>'Other Opex'!AB46</f>
        <v>0</v>
      </c>
      <c r="AD140" s="344">
        <f>'Other Opex'!AD46</f>
        <v>0</v>
      </c>
      <c r="AF140" s="344">
        <f>'Other Opex'!AF46</f>
        <v>0</v>
      </c>
    </row>
    <row r="141" spans="2:32" outlineLevel="1">
      <c r="B141" s="124" t="str">
        <f>'Line Items'!D$605</f>
        <v>Other Operating Costs</v>
      </c>
      <c r="C141" s="124" t="str">
        <f>'Line Items'!D$637</f>
        <v>Other Operating Costs: Station &amp; Train Operations</v>
      </c>
      <c r="D141" s="83" t="str">
        <f>'Other Opex'!D52</f>
        <v>Retail Commission</v>
      </c>
      <c r="E141" s="84"/>
      <c r="F141" s="150" t="str">
        <f>'Other Opex'!F52</f>
        <v>£000</v>
      </c>
      <c r="G141" s="85">
        <f>'Other Opex'!G52</f>
        <v>0</v>
      </c>
      <c r="H141" s="85">
        <f>'Other Opex'!H52</f>
        <v>0</v>
      </c>
      <c r="I141" s="85">
        <f>'Other Opex'!I52</f>
        <v>0</v>
      </c>
      <c r="J141" s="85">
        <f>'Other Opex'!J52</f>
        <v>0</v>
      </c>
      <c r="K141" s="85">
        <f>'Other Opex'!K52</f>
        <v>0</v>
      </c>
      <c r="L141" s="85">
        <f>'Other Opex'!L52</f>
        <v>0</v>
      </c>
      <c r="M141" s="85">
        <f>'Other Opex'!M52</f>
        <v>0</v>
      </c>
      <c r="N141" s="85">
        <f>'Other Opex'!N52</f>
        <v>0</v>
      </c>
      <c r="O141" s="85">
        <f>'Other Opex'!O52</f>
        <v>0</v>
      </c>
      <c r="P141" s="85">
        <f>'Other Opex'!P52</f>
        <v>0</v>
      </c>
      <c r="Q141" s="85">
        <f>'Other Opex'!Q52</f>
        <v>0</v>
      </c>
      <c r="R141" s="85">
        <f>'Other Opex'!R52</f>
        <v>0</v>
      </c>
      <c r="S141" s="85">
        <f>'Other Opex'!S52</f>
        <v>0</v>
      </c>
      <c r="T141" s="85">
        <f>'Other Opex'!T52</f>
        <v>0</v>
      </c>
      <c r="U141" s="85">
        <f>'Other Opex'!U52</f>
        <v>0</v>
      </c>
      <c r="V141" s="85">
        <f>'Other Opex'!V52</f>
        <v>0</v>
      </c>
      <c r="W141" s="85">
        <f>'Other Opex'!W52</f>
        <v>0</v>
      </c>
      <c r="X141" s="85">
        <f>'Other Opex'!X52</f>
        <v>0</v>
      </c>
      <c r="Y141" s="85">
        <f>'Other Opex'!Y52</f>
        <v>0</v>
      </c>
      <c r="Z141" s="274">
        <f>'Other Opex'!Z52</f>
        <v>0</v>
      </c>
      <c r="AB141" s="275">
        <f>'Other Opex'!AB52</f>
        <v>0</v>
      </c>
      <c r="AD141" s="275">
        <f>'Other Opex'!AD52</f>
        <v>0</v>
      </c>
      <c r="AF141" s="275">
        <f>'Other Opex'!AF52</f>
        <v>0</v>
      </c>
    </row>
    <row r="142" spans="2:32" outlineLevel="1">
      <c r="B142" s="124" t="str">
        <f>'Line Items'!D$605</f>
        <v>Other Operating Costs</v>
      </c>
      <c r="C142" s="124" t="str">
        <f>'Line Items'!D$637</f>
        <v>Other Operating Costs: Station &amp; Train Operations</v>
      </c>
      <c r="D142" s="83" t="str">
        <f>'Other Opex'!D53</f>
        <v>Other Commission</v>
      </c>
      <c r="E142" s="84"/>
      <c r="F142" s="150" t="str">
        <f>'Other Opex'!F53</f>
        <v>£000</v>
      </c>
      <c r="G142" s="85">
        <f>'Other Opex'!G53</f>
        <v>0</v>
      </c>
      <c r="H142" s="85">
        <f>'Other Opex'!H53</f>
        <v>0</v>
      </c>
      <c r="I142" s="85">
        <f>'Other Opex'!I53</f>
        <v>0</v>
      </c>
      <c r="J142" s="85">
        <f>'Other Opex'!J53</f>
        <v>0</v>
      </c>
      <c r="K142" s="85">
        <f>'Other Opex'!K53</f>
        <v>0</v>
      </c>
      <c r="L142" s="85">
        <f>'Other Opex'!L53</f>
        <v>0</v>
      </c>
      <c r="M142" s="85">
        <f>'Other Opex'!M53</f>
        <v>0</v>
      </c>
      <c r="N142" s="85">
        <f>'Other Opex'!N53</f>
        <v>0</v>
      </c>
      <c r="O142" s="85">
        <f>'Other Opex'!O53</f>
        <v>0</v>
      </c>
      <c r="P142" s="85">
        <f>'Other Opex'!P53</f>
        <v>0</v>
      </c>
      <c r="Q142" s="85">
        <f>'Other Opex'!Q53</f>
        <v>0</v>
      </c>
      <c r="R142" s="85">
        <f>'Other Opex'!R53</f>
        <v>0</v>
      </c>
      <c r="S142" s="85">
        <f>'Other Opex'!S53</f>
        <v>0</v>
      </c>
      <c r="T142" s="85">
        <f>'Other Opex'!T53</f>
        <v>0</v>
      </c>
      <c r="U142" s="85">
        <f>'Other Opex'!U53</f>
        <v>0</v>
      </c>
      <c r="V142" s="85">
        <f>'Other Opex'!V53</f>
        <v>0</v>
      </c>
      <c r="W142" s="85">
        <f>'Other Opex'!W53</f>
        <v>0</v>
      </c>
      <c r="X142" s="85">
        <f>'Other Opex'!X53</f>
        <v>0</v>
      </c>
      <c r="Y142" s="85">
        <f>'Other Opex'!Y53</f>
        <v>0</v>
      </c>
      <c r="Z142" s="274">
        <f>'Other Opex'!Z53</f>
        <v>0</v>
      </c>
      <c r="AB142" s="275">
        <f>'Other Opex'!AB53</f>
        <v>0</v>
      </c>
      <c r="AD142" s="275">
        <f>'Other Opex'!AD53</f>
        <v>0</v>
      </c>
      <c r="AF142" s="275">
        <f>'Other Opex'!AF53</f>
        <v>0</v>
      </c>
    </row>
    <row r="143" spans="2:32" outlineLevel="1">
      <c r="B143" s="124" t="str">
        <f>'Line Items'!D$605</f>
        <v>Other Operating Costs</v>
      </c>
      <c r="C143" s="124" t="str">
        <f>'Line Items'!D$637</f>
        <v>Other Operating Costs: Station &amp; Train Operations</v>
      </c>
      <c r="D143" s="83" t="str">
        <f>'Other Opex'!D54</f>
        <v>Traction Fuel</v>
      </c>
      <c r="E143" s="84"/>
      <c r="F143" s="150" t="str">
        <f>'Other Opex'!F54</f>
        <v>£000</v>
      </c>
      <c r="G143" s="85">
        <f>'Other Opex'!G54</f>
        <v>0</v>
      </c>
      <c r="H143" s="85">
        <f>'Other Opex'!H54</f>
        <v>0</v>
      </c>
      <c r="I143" s="85">
        <f>'Other Opex'!I54</f>
        <v>0</v>
      </c>
      <c r="J143" s="85">
        <f>'Other Opex'!J54</f>
        <v>0</v>
      </c>
      <c r="K143" s="85">
        <f>'Other Opex'!K54</f>
        <v>0</v>
      </c>
      <c r="L143" s="85">
        <f>'Other Opex'!L54</f>
        <v>0</v>
      </c>
      <c r="M143" s="85">
        <f>'Other Opex'!M54</f>
        <v>0</v>
      </c>
      <c r="N143" s="85">
        <f>'Other Opex'!N54</f>
        <v>0</v>
      </c>
      <c r="O143" s="85">
        <f>'Other Opex'!O54</f>
        <v>0</v>
      </c>
      <c r="P143" s="85">
        <f>'Other Opex'!P54</f>
        <v>0</v>
      </c>
      <c r="Q143" s="85">
        <f>'Other Opex'!Q54</f>
        <v>0</v>
      </c>
      <c r="R143" s="85">
        <f>'Other Opex'!R54</f>
        <v>0</v>
      </c>
      <c r="S143" s="85">
        <f>'Other Opex'!S54</f>
        <v>0</v>
      </c>
      <c r="T143" s="85">
        <f>'Other Opex'!T54</f>
        <v>0</v>
      </c>
      <c r="U143" s="85">
        <f>'Other Opex'!U54</f>
        <v>0</v>
      </c>
      <c r="V143" s="85">
        <f>'Other Opex'!V54</f>
        <v>0</v>
      </c>
      <c r="W143" s="85">
        <f>'Other Opex'!W54</f>
        <v>0</v>
      </c>
      <c r="X143" s="85">
        <f>'Other Opex'!X54</f>
        <v>0</v>
      </c>
      <c r="Y143" s="85">
        <f>'Other Opex'!Y54</f>
        <v>0</v>
      </c>
      <c r="Z143" s="274">
        <f>'Other Opex'!Z54</f>
        <v>0</v>
      </c>
      <c r="AB143" s="275">
        <f>'Other Opex'!AB54</f>
        <v>0</v>
      </c>
      <c r="AD143" s="275">
        <f>'Other Opex'!AD54</f>
        <v>0</v>
      </c>
      <c r="AF143" s="275">
        <f>'Other Opex'!AF54</f>
        <v>0</v>
      </c>
    </row>
    <row r="144" spans="2:32" outlineLevel="1">
      <c r="B144" s="124" t="str">
        <f>'Line Items'!D$605</f>
        <v>Other Operating Costs</v>
      </c>
      <c r="C144" s="124" t="str">
        <f>'Line Items'!D$637</f>
        <v>Other Operating Costs: Station &amp; Train Operations</v>
      </c>
      <c r="D144" s="83" t="str">
        <f>'Other Opex'!D55</f>
        <v>Materials</v>
      </c>
      <c r="E144" s="84"/>
      <c r="F144" s="150" t="str">
        <f>'Other Opex'!F55</f>
        <v>£000</v>
      </c>
      <c r="G144" s="85">
        <f>'Other Opex'!G55</f>
        <v>0</v>
      </c>
      <c r="H144" s="85">
        <f>'Other Opex'!H55</f>
        <v>0</v>
      </c>
      <c r="I144" s="85">
        <f>'Other Opex'!I55</f>
        <v>0</v>
      </c>
      <c r="J144" s="85">
        <f>'Other Opex'!J55</f>
        <v>0</v>
      </c>
      <c r="K144" s="85">
        <f>'Other Opex'!K55</f>
        <v>0</v>
      </c>
      <c r="L144" s="85">
        <f>'Other Opex'!L55</f>
        <v>0</v>
      </c>
      <c r="M144" s="85">
        <f>'Other Opex'!M55</f>
        <v>0</v>
      </c>
      <c r="N144" s="85">
        <f>'Other Opex'!N55</f>
        <v>0</v>
      </c>
      <c r="O144" s="85">
        <f>'Other Opex'!O55</f>
        <v>0</v>
      </c>
      <c r="P144" s="85">
        <f>'Other Opex'!P55</f>
        <v>0</v>
      </c>
      <c r="Q144" s="85">
        <f>'Other Opex'!Q55</f>
        <v>0</v>
      </c>
      <c r="R144" s="85">
        <f>'Other Opex'!R55</f>
        <v>0</v>
      </c>
      <c r="S144" s="85">
        <f>'Other Opex'!S55</f>
        <v>0</v>
      </c>
      <c r="T144" s="85">
        <f>'Other Opex'!T55</f>
        <v>0</v>
      </c>
      <c r="U144" s="85">
        <f>'Other Opex'!U55</f>
        <v>0</v>
      </c>
      <c r="V144" s="85">
        <f>'Other Opex'!V55</f>
        <v>0</v>
      </c>
      <c r="W144" s="85">
        <f>'Other Opex'!W55</f>
        <v>0</v>
      </c>
      <c r="X144" s="85">
        <f>'Other Opex'!X55</f>
        <v>0</v>
      </c>
      <c r="Y144" s="85">
        <f>'Other Opex'!Y55</f>
        <v>0</v>
      </c>
      <c r="Z144" s="274">
        <f>'Other Opex'!Z55</f>
        <v>0</v>
      </c>
      <c r="AB144" s="275">
        <f>'Other Opex'!AB55</f>
        <v>0</v>
      </c>
      <c r="AD144" s="275">
        <f>'Other Opex'!AD55</f>
        <v>0</v>
      </c>
      <c r="AF144" s="275">
        <f>'Other Opex'!AF55</f>
        <v>0</v>
      </c>
    </row>
    <row r="145" spans="2:32" outlineLevel="1">
      <c r="B145" s="124" t="str">
        <f>'Line Items'!D$605</f>
        <v>Other Operating Costs</v>
      </c>
      <c r="C145" s="124" t="str">
        <f>'Line Items'!D$637</f>
        <v>Other Operating Costs: Station &amp; Train Operations</v>
      </c>
      <c r="D145" s="83" t="str">
        <f>'Other Opex'!D56</f>
        <v>Station Security</v>
      </c>
      <c r="E145" s="84"/>
      <c r="F145" s="150" t="str">
        <f>'Other Opex'!F56</f>
        <v>£000</v>
      </c>
      <c r="G145" s="85">
        <f>'Other Opex'!G56</f>
        <v>0</v>
      </c>
      <c r="H145" s="85">
        <f>'Other Opex'!H56</f>
        <v>0</v>
      </c>
      <c r="I145" s="85">
        <f>'Other Opex'!I56</f>
        <v>0</v>
      </c>
      <c r="J145" s="85">
        <f>'Other Opex'!J56</f>
        <v>0</v>
      </c>
      <c r="K145" s="85">
        <f>'Other Opex'!K56</f>
        <v>0</v>
      </c>
      <c r="L145" s="85">
        <f>'Other Opex'!L56</f>
        <v>0</v>
      </c>
      <c r="M145" s="85">
        <f>'Other Opex'!M56</f>
        <v>0</v>
      </c>
      <c r="N145" s="85">
        <f>'Other Opex'!N56</f>
        <v>0</v>
      </c>
      <c r="O145" s="85">
        <f>'Other Opex'!O56</f>
        <v>0</v>
      </c>
      <c r="P145" s="85">
        <f>'Other Opex'!P56</f>
        <v>0</v>
      </c>
      <c r="Q145" s="85">
        <f>'Other Opex'!Q56</f>
        <v>0</v>
      </c>
      <c r="R145" s="85">
        <f>'Other Opex'!R56</f>
        <v>0</v>
      </c>
      <c r="S145" s="85">
        <f>'Other Opex'!S56</f>
        <v>0</v>
      </c>
      <c r="T145" s="85">
        <f>'Other Opex'!T56</f>
        <v>0</v>
      </c>
      <c r="U145" s="85">
        <f>'Other Opex'!U56</f>
        <v>0</v>
      </c>
      <c r="V145" s="85">
        <f>'Other Opex'!V56</f>
        <v>0</v>
      </c>
      <c r="W145" s="85">
        <f>'Other Opex'!W56</f>
        <v>0</v>
      </c>
      <c r="X145" s="85">
        <f>'Other Opex'!X56</f>
        <v>0</v>
      </c>
      <c r="Y145" s="85">
        <f>'Other Opex'!Y56</f>
        <v>0</v>
      </c>
      <c r="Z145" s="274">
        <f>'Other Opex'!Z56</f>
        <v>0</v>
      </c>
      <c r="AB145" s="275">
        <f>'Other Opex'!AB56</f>
        <v>0</v>
      </c>
      <c r="AD145" s="275">
        <f>'Other Opex'!AD56</f>
        <v>0</v>
      </c>
      <c r="AF145" s="275">
        <f>'Other Opex'!AF56</f>
        <v>0</v>
      </c>
    </row>
    <row r="146" spans="2:32" outlineLevel="1">
      <c r="B146" s="124" t="str">
        <f>'Line Items'!D$605</f>
        <v>Other Operating Costs</v>
      </c>
      <c r="C146" s="124" t="str">
        <f>'Line Items'!D$637</f>
        <v>Other Operating Costs: Station &amp; Train Operations</v>
      </c>
      <c r="D146" s="83" t="str">
        <f>'Other Opex'!D57</f>
        <v>Station Utilities</v>
      </c>
      <c r="E146" s="84"/>
      <c r="F146" s="150" t="str">
        <f>'Other Opex'!F57</f>
        <v>£000</v>
      </c>
      <c r="G146" s="85">
        <f>'Other Opex'!G57</f>
        <v>0</v>
      </c>
      <c r="H146" s="85">
        <f>'Other Opex'!H57</f>
        <v>0</v>
      </c>
      <c r="I146" s="85">
        <f>'Other Opex'!I57</f>
        <v>0</v>
      </c>
      <c r="J146" s="85">
        <f>'Other Opex'!J57</f>
        <v>0</v>
      </c>
      <c r="K146" s="85">
        <f>'Other Opex'!K57</f>
        <v>0</v>
      </c>
      <c r="L146" s="85">
        <f>'Other Opex'!L57</f>
        <v>0</v>
      </c>
      <c r="M146" s="85">
        <f>'Other Opex'!M57</f>
        <v>0</v>
      </c>
      <c r="N146" s="85">
        <f>'Other Opex'!N57</f>
        <v>0</v>
      </c>
      <c r="O146" s="85">
        <f>'Other Opex'!O57</f>
        <v>0</v>
      </c>
      <c r="P146" s="85">
        <f>'Other Opex'!P57</f>
        <v>0</v>
      </c>
      <c r="Q146" s="85">
        <f>'Other Opex'!Q57</f>
        <v>0</v>
      </c>
      <c r="R146" s="85">
        <f>'Other Opex'!R57</f>
        <v>0</v>
      </c>
      <c r="S146" s="85">
        <f>'Other Opex'!S57</f>
        <v>0</v>
      </c>
      <c r="T146" s="85">
        <f>'Other Opex'!T57</f>
        <v>0</v>
      </c>
      <c r="U146" s="85">
        <f>'Other Opex'!U57</f>
        <v>0</v>
      </c>
      <c r="V146" s="85">
        <f>'Other Opex'!V57</f>
        <v>0</v>
      </c>
      <c r="W146" s="85">
        <f>'Other Opex'!W57</f>
        <v>0</v>
      </c>
      <c r="X146" s="85">
        <f>'Other Opex'!X57</f>
        <v>0</v>
      </c>
      <c r="Y146" s="85">
        <f>'Other Opex'!Y57</f>
        <v>0</v>
      </c>
      <c r="Z146" s="274">
        <f>'Other Opex'!Z57</f>
        <v>0</v>
      </c>
      <c r="AB146" s="275">
        <f>'Other Opex'!AB57</f>
        <v>0</v>
      </c>
      <c r="AD146" s="275">
        <f>'Other Opex'!AD57</f>
        <v>0</v>
      </c>
      <c r="AF146" s="275">
        <f>'Other Opex'!AF57</f>
        <v>0</v>
      </c>
    </row>
    <row r="147" spans="2:32" outlineLevel="1">
      <c r="B147" s="124" t="str">
        <f>'Line Items'!D$605</f>
        <v>Other Operating Costs</v>
      </c>
      <c r="C147" s="124" t="str">
        <f>'Line Items'!D$637</f>
        <v>Other Operating Costs: Station &amp; Train Operations</v>
      </c>
      <c r="D147" s="83" t="str">
        <f>'Other Opex'!D58</f>
        <v>Planned Maintenance</v>
      </c>
      <c r="E147" s="84"/>
      <c r="F147" s="150" t="str">
        <f>'Other Opex'!F58</f>
        <v>£000</v>
      </c>
      <c r="G147" s="85">
        <f>'Other Opex'!G58</f>
        <v>0</v>
      </c>
      <c r="H147" s="85">
        <f>'Other Opex'!H58</f>
        <v>0</v>
      </c>
      <c r="I147" s="85">
        <f>'Other Opex'!I58</f>
        <v>0</v>
      </c>
      <c r="J147" s="85">
        <f>'Other Opex'!J58</f>
        <v>0</v>
      </c>
      <c r="K147" s="85">
        <f>'Other Opex'!K58</f>
        <v>0</v>
      </c>
      <c r="L147" s="85">
        <f>'Other Opex'!L58</f>
        <v>0</v>
      </c>
      <c r="M147" s="85">
        <f>'Other Opex'!M58</f>
        <v>0</v>
      </c>
      <c r="N147" s="85">
        <f>'Other Opex'!N58</f>
        <v>0</v>
      </c>
      <c r="O147" s="85">
        <f>'Other Opex'!O58</f>
        <v>0</v>
      </c>
      <c r="P147" s="85">
        <f>'Other Opex'!P58</f>
        <v>0</v>
      </c>
      <c r="Q147" s="85">
        <f>'Other Opex'!Q58</f>
        <v>0</v>
      </c>
      <c r="R147" s="85">
        <f>'Other Opex'!R58</f>
        <v>0</v>
      </c>
      <c r="S147" s="85">
        <f>'Other Opex'!S58</f>
        <v>0</v>
      </c>
      <c r="T147" s="85">
        <f>'Other Opex'!T58</f>
        <v>0</v>
      </c>
      <c r="U147" s="85">
        <f>'Other Opex'!U58</f>
        <v>0</v>
      </c>
      <c r="V147" s="85">
        <f>'Other Opex'!V58</f>
        <v>0</v>
      </c>
      <c r="W147" s="85">
        <f>'Other Opex'!W58</f>
        <v>0</v>
      </c>
      <c r="X147" s="85">
        <f>'Other Opex'!X58</f>
        <v>0</v>
      </c>
      <c r="Y147" s="85">
        <f>'Other Opex'!Y58</f>
        <v>0</v>
      </c>
      <c r="Z147" s="274">
        <f>'Other Opex'!Z58</f>
        <v>0</v>
      </c>
      <c r="AB147" s="275">
        <f>'Other Opex'!AB58</f>
        <v>0</v>
      </c>
      <c r="AD147" s="275">
        <f>'Other Opex'!AD58</f>
        <v>0</v>
      </c>
      <c r="AF147" s="275">
        <f>'Other Opex'!AF58</f>
        <v>0</v>
      </c>
    </row>
    <row r="148" spans="2:32" outlineLevel="1">
      <c r="B148" s="124" t="str">
        <f>'Line Items'!D$605</f>
        <v>Other Operating Costs</v>
      </c>
      <c r="C148" s="124" t="str">
        <f>'Line Items'!D$637</f>
        <v>Other Operating Costs: Station &amp; Train Operations</v>
      </c>
      <c r="D148" s="83" t="str">
        <f>'Other Opex'!D59</f>
        <v>Stations Maintenance</v>
      </c>
      <c r="E148" s="84"/>
      <c r="F148" s="150" t="str">
        <f>'Other Opex'!F59</f>
        <v>£000</v>
      </c>
      <c r="G148" s="85">
        <f>'Other Opex'!G59</f>
        <v>0</v>
      </c>
      <c r="H148" s="85">
        <f>'Other Opex'!H59</f>
        <v>0</v>
      </c>
      <c r="I148" s="85">
        <f>'Other Opex'!I59</f>
        <v>0</v>
      </c>
      <c r="J148" s="85">
        <f>'Other Opex'!J59</f>
        <v>0</v>
      </c>
      <c r="K148" s="85">
        <f>'Other Opex'!K59</f>
        <v>0</v>
      </c>
      <c r="L148" s="85">
        <f>'Other Opex'!L59</f>
        <v>0</v>
      </c>
      <c r="M148" s="85">
        <f>'Other Opex'!M59</f>
        <v>0</v>
      </c>
      <c r="N148" s="85">
        <f>'Other Opex'!N59</f>
        <v>0</v>
      </c>
      <c r="O148" s="85">
        <f>'Other Opex'!O59</f>
        <v>0</v>
      </c>
      <c r="P148" s="85">
        <f>'Other Opex'!P59</f>
        <v>0</v>
      </c>
      <c r="Q148" s="85">
        <f>'Other Opex'!Q59</f>
        <v>0</v>
      </c>
      <c r="R148" s="85">
        <f>'Other Opex'!R59</f>
        <v>0</v>
      </c>
      <c r="S148" s="85">
        <f>'Other Opex'!S59</f>
        <v>0</v>
      </c>
      <c r="T148" s="85">
        <f>'Other Opex'!T59</f>
        <v>0</v>
      </c>
      <c r="U148" s="85">
        <f>'Other Opex'!U59</f>
        <v>0</v>
      </c>
      <c r="V148" s="85">
        <f>'Other Opex'!V59</f>
        <v>0</v>
      </c>
      <c r="W148" s="85">
        <f>'Other Opex'!W59</f>
        <v>0</v>
      </c>
      <c r="X148" s="85">
        <f>'Other Opex'!X59</f>
        <v>0</v>
      </c>
      <c r="Y148" s="85">
        <f>'Other Opex'!Y59</f>
        <v>0</v>
      </c>
      <c r="Z148" s="274">
        <f>'Other Opex'!Z59</f>
        <v>0</v>
      </c>
      <c r="AB148" s="275">
        <f>'Other Opex'!AB59</f>
        <v>0</v>
      </c>
      <c r="AD148" s="275">
        <f>'Other Opex'!AD59</f>
        <v>0</v>
      </c>
      <c r="AF148" s="275">
        <f>'Other Opex'!AF59</f>
        <v>0</v>
      </c>
    </row>
    <row r="149" spans="2:32" outlineLevel="1">
      <c r="B149" s="124" t="str">
        <f>'Line Items'!D$605</f>
        <v>Other Operating Costs</v>
      </c>
      <c r="C149" s="124" t="str">
        <f>'Line Items'!D$637</f>
        <v>Other Operating Costs: Station &amp; Train Operations</v>
      </c>
      <c r="D149" s="83" t="str">
        <f>'Other Opex'!D60</f>
        <v>Other Maintenance</v>
      </c>
      <c r="E149" s="84"/>
      <c r="F149" s="150" t="str">
        <f>'Other Opex'!F60</f>
        <v>£000</v>
      </c>
      <c r="G149" s="85">
        <f>'Other Opex'!G60</f>
        <v>0</v>
      </c>
      <c r="H149" s="85">
        <f>'Other Opex'!H60</f>
        <v>0</v>
      </c>
      <c r="I149" s="85">
        <f>'Other Opex'!I60</f>
        <v>0</v>
      </c>
      <c r="J149" s="85">
        <f>'Other Opex'!J60</f>
        <v>0</v>
      </c>
      <c r="K149" s="85">
        <f>'Other Opex'!K60</f>
        <v>0</v>
      </c>
      <c r="L149" s="85">
        <f>'Other Opex'!L60</f>
        <v>0</v>
      </c>
      <c r="M149" s="85">
        <f>'Other Opex'!M60</f>
        <v>0</v>
      </c>
      <c r="N149" s="85">
        <f>'Other Opex'!N60</f>
        <v>0</v>
      </c>
      <c r="O149" s="85">
        <f>'Other Opex'!O60</f>
        <v>0</v>
      </c>
      <c r="P149" s="85">
        <f>'Other Opex'!P60</f>
        <v>0</v>
      </c>
      <c r="Q149" s="85">
        <f>'Other Opex'!Q60</f>
        <v>0</v>
      </c>
      <c r="R149" s="85">
        <f>'Other Opex'!R60</f>
        <v>0</v>
      </c>
      <c r="S149" s="85">
        <f>'Other Opex'!S60</f>
        <v>0</v>
      </c>
      <c r="T149" s="85">
        <f>'Other Opex'!T60</f>
        <v>0</v>
      </c>
      <c r="U149" s="85">
        <f>'Other Opex'!U60</f>
        <v>0</v>
      </c>
      <c r="V149" s="85">
        <f>'Other Opex'!V60</f>
        <v>0</v>
      </c>
      <c r="W149" s="85">
        <f>'Other Opex'!W60</f>
        <v>0</v>
      </c>
      <c r="X149" s="85">
        <f>'Other Opex'!X60</f>
        <v>0</v>
      </c>
      <c r="Y149" s="85">
        <f>'Other Opex'!Y60</f>
        <v>0</v>
      </c>
      <c r="Z149" s="274">
        <f>'Other Opex'!Z60</f>
        <v>0</v>
      </c>
      <c r="AB149" s="275">
        <f>'Other Opex'!AB60</f>
        <v>0</v>
      </c>
      <c r="AD149" s="275">
        <f>'Other Opex'!AD60</f>
        <v>0</v>
      </c>
      <c r="AF149" s="275">
        <f>'Other Opex'!AF60</f>
        <v>0</v>
      </c>
    </row>
    <row r="150" spans="2:32" outlineLevel="1">
      <c r="B150" s="124" t="str">
        <f>'Line Items'!D$605</f>
        <v>Other Operating Costs</v>
      </c>
      <c r="C150" s="124" t="str">
        <f>'Line Items'!D$637</f>
        <v>Other Operating Costs: Station &amp; Train Operations</v>
      </c>
      <c r="D150" s="83" t="str">
        <f>'Other Opex'!D61</f>
        <v>Printed Tickets</v>
      </c>
      <c r="E150" s="84"/>
      <c r="F150" s="150" t="str">
        <f>'Other Opex'!F61</f>
        <v>£000</v>
      </c>
      <c r="G150" s="85">
        <f>'Other Opex'!G61</f>
        <v>0</v>
      </c>
      <c r="H150" s="85">
        <f>'Other Opex'!H61</f>
        <v>0</v>
      </c>
      <c r="I150" s="85">
        <f>'Other Opex'!I61</f>
        <v>0</v>
      </c>
      <c r="J150" s="85">
        <f>'Other Opex'!J61</f>
        <v>0</v>
      </c>
      <c r="K150" s="85">
        <f>'Other Opex'!K61</f>
        <v>0</v>
      </c>
      <c r="L150" s="85">
        <f>'Other Opex'!L61</f>
        <v>0</v>
      </c>
      <c r="M150" s="85">
        <f>'Other Opex'!M61</f>
        <v>0</v>
      </c>
      <c r="N150" s="85">
        <f>'Other Opex'!N61</f>
        <v>0</v>
      </c>
      <c r="O150" s="85">
        <f>'Other Opex'!O61</f>
        <v>0</v>
      </c>
      <c r="P150" s="85">
        <f>'Other Opex'!P61</f>
        <v>0</v>
      </c>
      <c r="Q150" s="85">
        <f>'Other Opex'!Q61</f>
        <v>0</v>
      </c>
      <c r="R150" s="85">
        <f>'Other Opex'!R61</f>
        <v>0</v>
      </c>
      <c r="S150" s="85">
        <f>'Other Opex'!S61</f>
        <v>0</v>
      </c>
      <c r="T150" s="85">
        <f>'Other Opex'!T61</f>
        <v>0</v>
      </c>
      <c r="U150" s="85">
        <f>'Other Opex'!U61</f>
        <v>0</v>
      </c>
      <c r="V150" s="85">
        <f>'Other Opex'!V61</f>
        <v>0</v>
      </c>
      <c r="W150" s="85">
        <f>'Other Opex'!W61</f>
        <v>0</v>
      </c>
      <c r="X150" s="85">
        <f>'Other Opex'!X61</f>
        <v>0</v>
      </c>
      <c r="Y150" s="85">
        <f>'Other Opex'!Y61</f>
        <v>0</v>
      </c>
      <c r="Z150" s="274">
        <f>'Other Opex'!Z61</f>
        <v>0</v>
      </c>
      <c r="AB150" s="275">
        <f>'Other Opex'!AB61</f>
        <v>0</v>
      </c>
      <c r="AD150" s="275">
        <f>'Other Opex'!AD61</f>
        <v>0</v>
      </c>
      <c r="AF150" s="275">
        <f>'Other Opex'!AF61</f>
        <v>0</v>
      </c>
    </row>
    <row r="151" spans="2:32" outlineLevel="1">
      <c r="B151" s="124" t="str">
        <f>'Line Items'!D$605</f>
        <v>Other Operating Costs</v>
      </c>
      <c r="C151" s="124" t="str">
        <f>'Line Items'!D$637</f>
        <v>Other Operating Costs: Station &amp; Train Operations</v>
      </c>
      <c r="D151" s="83" t="str">
        <f>'Other Opex'!D62</f>
        <v>Property Letting Charges</v>
      </c>
      <c r="E151" s="84"/>
      <c r="F151" s="150" t="str">
        <f>'Other Opex'!F62</f>
        <v>£000</v>
      </c>
      <c r="G151" s="85">
        <f>'Other Opex'!G62</f>
        <v>0</v>
      </c>
      <c r="H151" s="85">
        <f>'Other Opex'!H62</f>
        <v>0</v>
      </c>
      <c r="I151" s="85">
        <f>'Other Opex'!I62</f>
        <v>0</v>
      </c>
      <c r="J151" s="85">
        <f>'Other Opex'!J62</f>
        <v>0</v>
      </c>
      <c r="K151" s="85">
        <f>'Other Opex'!K62</f>
        <v>0</v>
      </c>
      <c r="L151" s="85">
        <f>'Other Opex'!L62</f>
        <v>0</v>
      </c>
      <c r="M151" s="85">
        <f>'Other Opex'!M62</f>
        <v>0</v>
      </c>
      <c r="N151" s="85">
        <f>'Other Opex'!N62</f>
        <v>0</v>
      </c>
      <c r="O151" s="85">
        <f>'Other Opex'!O62</f>
        <v>0</v>
      </c>
      <c r="P151" s="85">
        <f>'Other Opex'!P62</f>
        <v>0</v>
      </c>
      <c r="Q151" s="85">
        <f>'Other Opex'!Q62</f>
        <v>0</v>
      </c>
      <c r="R151" s="85">
        <f>'Other Opex'!R62</f>
        <v>0</v>
      </c>
      <c r="S151" s="85">
        <f>'Other Opex'!S62</f>
        <v>0</v>
      </c>
      <c r="T151" s="85">
        <f>'Other Opex'!T62</f>
        <v>0</v>
      </c>
      <c r="U151" s="85">
        <f>'Other Opex'!U62</f>
        <v>0</v>
      </c>
      <c r="V151" s="85">
        <f>'Other Opex'!V62</f>
        <v>0</v>
      </c>
      <c r="W151" s="85">
        <f>'Other Opex'!W62</f>
        <v>0</v>
      </c>
      <c r="X151" s="85">
        <f>'Other Opex'!X62</f>
        <v>0</v>
      </c>
      <c r="Y151" s="85">
        <f>'Other Opex'!Y62</f>
        <v>0</v>
      </c>
      <c r="Z151" s="274">
        <f>'Other Opex'!Z62</f>
        <v>0</v>
      </c>
      <c r="AB151" s="275">
        <f>'Other Opex'!AB62</f>
        <v>0</v>
      </c>
      <c r="AD151" s="275">
        <f>'Other Opex'!AD62</f>
        <v>0</v>
      </c>
      <c r="AF151" s="275">
        <f>'Other Opex'!AF62</f>
        <v>0</v>
      </c>
    </row>
    <row r="152" spans="2:32" outlineLevel="1">
      <c r="B152" s="124" t="str">
        <f>'Line Items'!D$605</f>
        <v>Other Operating Costs</v>
      </c>
      <c r="C152" s="124" t="str">
        <f>'Line Items'!D$637</f>
        <v>Other Operating Costs: Station &amp; Train Operations</v>
      </c>
      <c r="D152" s="83" t="str">
        <f>'Other Opex'!D63</f>
        <v>Station Utilities: Electricity</v>
      </c>
      <c r="E152" s="84"/>
      <c r="F152" s="150" t="str">
        <f>'Other Opex'!F63</f>
        <v>£000</v>
      </c>
      <c r="G152" s="85">
        <f>'Other Opex'!G63</f>
        <v>0</v>
      </c>
      <c r="H152" s="85">
        <f>'Other Opex'!H63</f>
        <v>0</v>
      </c>
      <c r="I152" s="85">
        <f>'Other Opex'!I63</f>
        <v>0</v>
      </c>
      <c r="J152" s="85">
        <f>'Other Opex'!J63</f>
        <v>0</v>
      </c>
      <c r="K152" s="85">
        <f>'Other Opex'!K63</f>
        <v>0</v>
      </c>
      <c r="L152" s="85">
        <f>'Other Opex'!L63</f>
        <v>0</v>
      </c>
      <c r="M152" s="85">
        <f>'Other Opex'!M63</f>
        <v>0</v>
      </c>
      <c r="N152" s="85">
        <f>'Other Opex'!N63</f>
        <v>0</v>
      </c>
      <c r="O152" s="85">
        <f>'Other Opex'!O63</f>
        <v>0</v>
      </c>
      <c r="P152" s="85">
        <f>'Other Opex'!P63</f>
        <v>0</v>
      </c>
      <c r="Q152" s="85">
        <f>'Other Opex'!Q63</f>
        <v>0</v>
      </c>
      <c r="R152" s="85">
        <f>'Other Opex'!R63</f>
        <v>0</v>
      </c>
      <c r="S152" s="85">
        <f>'Other Opex'!S63</f>
        <v>0</v>
      </c>
      <c r="T152" s="85">
        <f>'Other Opex'!T63</f>
        <v>0</v>
      </c>
      <c r="U152" s="85">
        <f>'Other Opex'!U63</f>
        <v>0</v>
      </c>
      <c r="V152" s="85">
        <f>'Other Opex'!V63</f>
        <v>0</v>
      </c>
      <c r="W152" s="85">
        <f>'Other Opex'!W63</f>
        <v>0</v>
      </c>
      <c r="X152" s="85">
        <f>'Other Opex'!X63</f>
        <v>0</v>
      </c>
      <c r="Y152" s="85">
        <f>'Other Opex'!Y63</f>
        <v>0</v>
      </c>
      <c r="Z152" s="274">
        <f>'Other Opex'!Z63</f>
        <v>0</v>
      </c>
      <c r="AB152" s="275">
        <f>'Other Opex'!AB63</f>
        <v>0</v>
      </c>
      <c r="AD152" s="275">
        <f>'Other Opex'!AD63</f>
        <v>0</v>
      </c>
      <c r="AF152" s="275">
        <f>'Other Opex'!AF63</f>
        <v>0</v>
      </c>
    </row>
    <row r="153" spans="2:32" outlineLevel="1">
      <c r="B153" s="124" t="str">
        <f>'Line Items'!D$605</f>
        <v>Other Operating Costs</v>
      </c>
      <c r="C153" s="124" t="str">
        <f>'Line Items'!D$637</f>
        <v>Other Operating Costs: Station &amp; Train Operations</v>
      </c>
      <c r="D153" s="83" t="str">
        <f>'Other Opex'!D64</f>
        <v>Station Utilities: Gas</v>
      </c>
      <c r="E153" s="84"/>
      <c r="F153" s="150" t="str">
        <f>'Other Opex'!F64</f>
        <v>£000</v>
      </c>
      <c r="G153" s="85">
        <f>'Other Opex'!G64</f>
        <v>0</v>
      </c>
      <c r="H153" s="85">
        <f>'Other Opex'!H64</f>
        <v>0</v>
      </c>
      <c r="I153" s="85">
        <f>'Other Opex'!I64</f>
        <v>0</v>
      </c>
      <c r="J153" s="85">
        <f>'Other Opex'!J64</f>
        <v>0</v>
      </c>
      <c r="K153" s="85">
        <f>'Other Opex'!K64</f>
        <v>0</v>
      </c>
      <c r="L153" s="85">
        <f>'Other Opex'!L64</f>
        <v>0</v>
      </c>
      <c r="M153" s="85">
        <f>'Other Opex'!M64</f>
        <v>0</v>
      </c>
      <c r="N153" s="85">
        <f>'Other Opex'!N64</f>
        <v>0</v>
      </c>
      <c r="O153" s="85">
        <f>'Other Opex'!O64</f>
        <v>0</v>
      </c>
      <c r="P153" s="85">
        <f>'Other Opex'!P64</f>
        <v>0</v>
      </c>
      <c r="Q153" s="85">
        <f>'Other Opex'!Q64</f>
        <v>0</v>
      </c>
      <c r="R153" s="85">
        <f>'Other Opex'!R64</f>
        <v>0</v>
      </c>
      <c r="S153" s="85">
        <f>'Other Opex'!S64</f>
        <v>0</v>
      </c>
      <c r="T153" s="85">
        <f>'Other Opex'!T64</f>
        <v>0</v>
      </c>
      <c r="U153" s="85">
        <f>'Other Opex'!U64</f>
        <v>0</v>
      </c>
      <c r="V153" s="85">
        <f>'Other Opex'!V64</f>
        <v>0</v>
      </c>
      <c r="W153" s="85">
        <f>'Other Opex'!W64</f>
        <v>0</v>
      </c>
      <c r="X153" s="85">
        <f>'Other Opex'!X64</f>
        <v>0</v>
      </c>
      <c r="Y153" s="85">
        <f>'Other Opex'!Y64</f>
        <v>0</v>
      </c>
      <c r="Z153" s="274">
        <f>'Other Opex'!Z64</f>
        <v>0</v>
      </c>
      <c r="AB153" s="275">
        <f>'Other Opex'!AB64</f>
        <v>0</v>
      </c>
      <c r="AD153" s="275">
        <f>'Other Opex'!AD64</f>
        <v>0</v>
      </c>
      <c r="AF153" s="275">
        <f>'Other Opex'!AF64</f>
        <v>0</v>
      </c>
    </row>
    <row r="154" spans="2:32" outlineLevel="1">
      <c r="B154" s="124" t="str">
        <f>'Line Items'!D$605</f>
        <v>Other Operating Costs</v>
      </c>
      <c r="C154" s="124" t="str">
        <f>'Line Items'!D$637</f>
        <v>Other Operating Costs: Station &amp; Train Operations</v>
      </c>
      <c r="D154" s="83" t="str">
        <f>'Other Opex'!D65</f>
        <v>Station Utilities: Water</v>
      </c>
      <c r="E154" s="84"/>
      <c r="F154" s="150" t="str">
        <f>'Other Opex'!F65</f>
        <v>£000</v>
      </c>
      <c r="G154" s="85">
        <f>'Other Opex'!G65</f>
        <v>0</v>
      </c>
      <c r="H154" s="85">
        <f>'Other Opex'!H65</f>
        <v>0</v>
      </c>
      <c r="I154" s="85">
        <f>'Other Opex'!I65</f>
        <v>0</v>
      </c>
      <c r="J154" s="85">
        <f>'Other Opex'!J65</f>
        <v>0</v>
      </c>
      <c r="K154" s="85">
        <f>'Other Opex'!K65</f>
        <v>0</v>
      </c>
      <c r="L154" s="85">
        <f>'Other Opex'!L65</f>
        <v>0</v>
      </c>
      <c r="M154" s="85">
        <f>'Other Opex'!M65</f>
        <v>0</v>
      </c>
      <c r="N154" s="85">
        <f>'Other Opex'!N65</f>
        <v>0</v>
      </c>
      <c r="O154" s="85">
        <f>'Other Opex'!O65</f>
        <v>0</v>
      </c>
      <c r="P154" s="85">
        <f>'Other Opex'!P65</f>
        <v>0</v>
      </c>
      <c r="Q154" s="85">
        <f>'Other Opex'!Q65</f>
        <v>0</v>
      </c>
      <c r="R154" s="85">
        <f>'Other Opex'!R65</f>
        <v>0</v>
      </c>
      <c r="S154" s="85">
        <f>'Other Opex'!S65</f>
        <v>0</v>
      </c>
      <c r="T154" s="85">
        <f>'Other Opex'!T65</f>
        <v>0</v>
      </c>
      <c r="U154" s="85">
        <f>'Other Opex'!U65</f>
        <v>0</v>
      </c>
      <c r="V154" s="85">
        <f>'Other Opex'!V65</f>
        <v>0</v>
      </c>
      <c r="W154" s="85">
        <f>'Other Opex'!W65</f>
        <v>0</v>
      </c>
      <c r="X154" s="85">
        <f>'Other Opex'!X65</f>
        <v>0</v>
      </c>
      <c r="Y154" s="85">
        <f>'Other Opex'!Y65</f>
        <v>0</v>
      </c>
      <c r="Z154" s="274">
        <f>'Other Opex'!Z65</f>
        <v>0</v>
      </c>
      <c r="AB154" s="275">
        <f>'Other Opex'!AB65</f>
        <v>0</v>
      </c>
      <c r="AD154" s="275">
        <f>'Other Opex'!AD65</f>
        <v>0</v>
      </c>
      <c r="AF154" s="275">
        <f>'Other Opex'!AF65</f>
        <v>0</v>
      </c>
    </row>
    <row r="155" spans="2:32" outlineLevel="1">
      <c r="B155" s="124" t="str">
        <f>'Line Items'!D$605</f>
        <v>Other Operating Costs</v>
      </c>
      <c r="C155" s="124" t="str">
        <f>'Line Items'!D$637</f>
        <v>Other Operating Costs: Station &amp; Train Operations</v>
      </c>
      <c r="D155" s="83" t="str">
        <f>'Other Opex'!D66</f>
        <v>[Station &amp; Train Operations Line 15]</v>
      </c>
      <c r="E155" s="84"/>
      <c r="F155" s="150" t="str">
        <f>'Other Opex'!F66</f>
        <v>£000</v>
      </c>
      <c r="G155" s="85">
        <f>'Other Opex'!G66</f>
        <v>0</v>
      </c>
      <c r="H155" s="85">
        <f>'Other Opex'!H66</f>
        <v>0</v>
      </c>
      <c r="I155" s="85">
        <f>'Other Opex'!I66</f>
        <v>0</v>
      </c>
      <c r="J155" s="85">
        <f>'Other Opex'!J66</f>
        <v>0</v>
      </c>
      <c r="K155" s="85">
        <f>'Other Opex'!K66</f>
        <v>0</v>
      </c>
      <c r="L155" s="85">
        <f>'Other Opex'!L66</f>
        <v>0</v>
      </c>
      <c r="M155" s="85">
        <f>'Other Opex'!M66</f>
        <v>0</v>
      </c>
      <c r="N155" s="85">
        <f>'Other Opex'!N66</f>
        <v>0</v>
      </c>
      <c r="O155" s="85">
        <f>'Other Opex'!O66</f>
        <v>0</v>
      </c>
      <c r="P155" s="85">
        <f>'Other Opex'!P66</f>
        <v>0</v>
      </c>
      <c r="Q155" s="85">
        <f>'Other Opex'!Q66</f>
        <v>0</v>
      </c>
      <c r="R155" s="85">
        <f>'Other Opex'!R66</f>
        <v>0</v>
      </c>
      <c r="S155" s="85">
        <f>'Other Opex'!S66</f>
        <v>0</v>
      </c>
      <c r="T155" s="85">
        <f>'Other Opex'!T66</f>
        <v>0</v>
      </c>
      <c r="U155" s="85">
        <f>'Other Opex'!U66</f>
        <v>0</v>
      </c>
      <c r="V155" s="85">
        <f>'Other Opex'!V66</f>
        <v>0</v>
      </c>
      <c r="W155" s="85">
        <f>'Other Opex'!W66</f>
        <v>0</v>
      </c>
      <c r="X155" s="85">
        <f>'Other Opex'!X66</f>
        <v>0</v>
      </c>
      <c r="Y155" s="85">
        <f>'Other Opex'!Y66</f>
        <v>0</v>
      </c>
      <c r="Z155" s="274">
        <f>'Other Opex'!Z66</f>
        <v>0</v>
      </c>
      <c r="AB155" s="275">
        <f>'Other Opex'!AB66</f>
        <v>0</v>
      </c>
      <c r="AD155" s="275">
        <f>'Other Opex'!AD66</f>
        <v>0</v>
      </c>
      <c r="AF155" s="275">
        <f>'Other Opex'!AF66</f>
        <v>0</v>
      </c>
    </row>
    <row r="156" spans="2:32" outlineLevel="1">
      <c r="B156" s="124" t="str">
        <f>'Line Items'!D$605</f>
        <v>Other Operating Costs</v>
      </c>
      <c r="C156" s="124" t="str">
        <f>'Line Items'!D$637</f>
        <v>Other Operating Costs: Station &amp; Train Operations</v>
      </c>
      <c r="D156" s="83" t="str">
        <f>'Other Opex'!D67</f>
        <v>Station Cleaning</v>
      </c>
      <c r="E156" s="84"/>
      <c r="F156" s="150" t="str">
        <f>'Other Opex'!F67</f>
        <v>£000</v>
      </c>
      <c r="G156" s="85">
        <f>'Other Opex'!G67</f>
        <v>0</v>
      </c>
      <c r="H156" s="85">
        <f>'Other Opex'!H67</f>
        <v>0</v>
      </c>
      <c r="I156" s="85">
        <f>'Other Opex'!I67</f>
        <v>0</v>
      </c>
      <c r="J156" s="85">
        <f>'Other Opex'!J67</f>
        <v>0</v>
      </c>
      <c r="K156" s="85">
        <f>'Other Opex'!K67</f>
        <v>0</v>
      </c>
      <c r="L156" s="85">
        <f>'Other Opex'!L67</f>
        <v>0</v>
      </c>
      <c r="M156" s="85">
        <f>'Other Opex'!M67</f>
        <v>0</v>
      </c>
      <c r="N156" s="85">
        <f>'Other Opex'!N67</f>
        <v>0</v>
      </c>
      <c r="O156" s="85">
        <f>'Other Opex'!O67</f>
        <v>0</v>
      </c>
      <c r="P156" s="85">
        <f>'Other Opex'!P67</f>
        <v>0</v>
      </c>
      <c r="Q156" s="85">
        <f>'Other Opex'!Q67</f>
        <v>0</v>
      </c>
      <c r="R156" s="85">
        <f>'Other Opex'!R67</f>
        <v>0</v>
      </c>
      <c r="S156" s="85">
        <f>'Other Opex'!S67</f>
        <v>0</v>
      </c>
      <c r="T156" s="85">
        <f>'Other Opex'!T67</f>
        <v>0</v>
      </c>
      <c r="U156" s="85">
        <f>'Other Opex'!U67</f>
        <v>0</v>
      </c>
      <c r="V156" s="85">
        <f>'Other Opex'!V67</f>
        <v>0</v>
      </c>
      <c r="W156" s="85">
        <f>'Other Opex'!W67</f>
        <v>0</v>
      </c>
      <c r="X156" s="85">
        <f>'Other Opex'!X67</f>
        <v>0</v>
      </c>
      <c r="Y156" s="85">
        <f>'Other Opex'!Y67</f>
        <v>0</v>
      </c>
      <c r="Z156" s="274">
        <f>'Other Opex'!Z67</f>
        <v>0</v>
      </c>
      <c r="AB156" s="275">
        <f>'Other Opex'!AB67</f>
        <v>0</v>
      </c>
      <c r="AD156" s="275">
        <f>'Other Opex'!AD67</f>
        <v>0</v>
      </c>
      <c r="AF156" s="275">
        <f>'Other Opex'!AF67</f>
        <v>0</v>
      </c>
    </row>
    <row r="157" spans="2:32" outlineLevel="1">
      <c r="B157" s="124" t="str">
        <f>'Line Items'!D$605</f>
        <v>Other Operating Costs</v>
      </c>
      <c r="C157" s="124" t="str">
        <f>'Line Items'!D$637</f>
        <v>Other Operating Costs: Station &amp; Train Operations</v>
      </c>
      <c r="D157" s="83" t="str">
        <f>'Other Opex'!D68</f>
        <v>Ticket Machine Leases</v>
      </c>
      <c r="E157" s="84"/>
      <c r="F157" s="150" t="str">
        <f>'Other Opex'!F68</f>
        <v>£000</v>
      </c>
      <c r="G157" s="85">
        <f>'Other Opex'!G68</f>
        <v>0</v>
      </c>
      <c r="H157" s="85">
        <f>'Other Opex'!H68</f>
        <v>0</v>
      </c>
      <c r="I157" s="85">
        <f>'Other Opex'!I68</f>
        <v>0</v>
      </c>
      <c r="J157" s="85">
        <f>'Other Opex'!J68</f>
        <v>0</v>
      </c>
      <c r="K157" s="85">
        <f>'Other Opex'!K68</f>
        <v>0</v>
      </c>
      <c r="L157" s="85">
        <f>'Other Opex'!L68</f>
        <v>0</v>
      </c>
      <c r="M157" s="85">
        <f>'Other Opex'!M68</f>
        <v>0</v>
      </c>
      <c r="N157" s="85">
        <f>'Other Opex'!N68</f>
        <v>0</v>
      </c>
      <c r="O157" s="85">
        <f>'Other Opex'!O68</f>
        <v>0</v>
      </c>
      <c r="P157" s="85">
        <f>'Other Opex'!P68</f>
        <v>0</v>
      </c>
      <c r="Q157" s="85">
        <f>'Other Opex'!Q68</f>
        <v>0</v>
      </c>
      <c r="R157" s="85">
        <f>'Other Opex'!R68</f>
        <v>0</v>
      </c>
      <c r="S157" s="85">
        <f>'Other Opex'!S68</f>
        <v>0</v>
      </c>
      <c r="T157" s="85">
        <f>'Other Opex'!T68</f>
        <v>0</v>
      </c>
      <c r="U157" s="85">
        <f>'Other Opex'!U68</f>
        <v>0</v>
      </c>
      <c r="V157" s="85">
        <f>'Other Opex'!V68</f>
        <v>0</v>
      </c>
      <c r="W157" s="85">
        <f>'Other Opex'!W68</f>
        <v>0</v>
      </c>
      <c r="X157" s="85">
        <f>'Other Opex'!X68</f>
        <v>0</v>
      </c>
      <c r="Y157" s="85">
        <f>'Other Opex'!Y68</f>
        <v>0</v>
      </c>
      <c r="Z157" s="274">
        <f>'Other Opex'!Z68</f>
        <v>0</v>
      </c>
      <c r="AB157" s="275">
        <f>'Other Opex'!AB68</f>
        <v>0</v>
      </c>
      <c r="AD157" s="275">
        <f>'Other Opex'!AD68</f>
        <v>0</v>
      </c>
      <c r="AF157" s="275">
        <f>'Other Opex'!AF68</f>
        <v>0</v>
      </c>
    </row>
    <row r="158" spans="2:32" outlineLevel="1">
      <c r="B158" s="124" t="str">
        <f>'Line Items'!D$605</f>
        <v>Other Operating Costs</v>
      </c>
      <c r="C158" s="124" t="str">
        <f>'Line Items'!D$637</f>
        <v>Other Operating Costs: Station &amp; Train Operations</v>
      </c>
      <c r="D158" s="83" t="str">
        <f>'Other Opex'!D69</f>
        <v>Ticket Machine Maintenance</v>
      </c>
      <c r="E158" s="84"/>
      <c r="F158" s="150" t="str">
        <f>'Other Opex'!F69</f>
        <v>£000</v>
      </c>
      <c r="G158" s="85">
        <f>'Other Opex'!G69</f>
        <v>0</v>
      </c>
      <c r="H158" s="85">
        <f>'Other Opex'!H69</f>
        <v>0</v>
      </c>
      <c r="I158" s="85">
        <f>'Other Opex'!I69</f>
        <v>0</v>
      </c>
      <c r="J158" s="85">
        <f>'Other Opex'!J69</f>
        <v>0</v>
      </c>
      <c r="K158" s="85">
        <f>'Other Opex'!K69</f>
        <v>0</v>
      </c>
      <c r="L158" s="85">
        <f>'Other Opex'!L69</f>
        <v>0</v>
      </c>
      <c r="M158" s="85">
        <f>'Other Opex'!M69</f>
        <v>0</v>
      </c>
      <c r="N158" s="85">
        <f>'Other Opex'!N69</f>
        <v>0</v>
      </c>
      <c r="O158" s="85">
        <f>'Other Opex'!O69</f>
        <v>0</v>
      </c>
      <c r="P158" s="85">
        <f>'Other Opex'!P69</f>
        <v>0</v>
      </c>
      <c r="Q158" s="85">
        <f>'Other Opex'!Q69</f>
        <v>0</v>
      </c>
      <c r="R158" s="85">
        <f>'Other Opex'!R69</f>
        <v>0</v>
      </c>
      <c r="S158" s="85">
        <f>'Other Opex'!S69</f>
        <v>0</v>
      </c>
      <c r="T158" s="85">
        <f>'Other Opex'!T69</f>
        <v>0</v>
      </c>
      <c r="U158" s="85">
        <f>'Other Opex'!U69</f>
        <v>0</v>
      </c>
      <c r="V158" s="85">
        <f>'Other Opex'!V69</f>
        <v>0</v>
      </c>
      <c r="W158" s="85">
        <f>'Other Opex'!W69</f>
        <v>0</v>
      </c>
      <c r="X158" s="85">
        <f>'Other Opex'!X69</f>
        <v>0</v>
      </c>
      <c r="Y158" s="85">
        <f>'Other Opex'!Y69</f>
        <v>0</v>
      </c>
      <c r="Z158" s="274">
        <f>'Other Opex'!Z69</f>
        <v>0</v>
      </c>
      <c r="AB158" s="275">
        <f>'Other Opex'!AB69</f>
        <v>0</v>
      </c>
      <c r="AD158" s="275">
        <f>'Other Opex'!AD69</f>
        <v>0</v>
      </c>
      <c r="AF158" s="275">
        <f>'Other Opex'!AF69</f>
        <v>0</v>
      </c>
    </row>
    <row r="159" spans="2:32" outlineLevel="1">
      <c r="B159" s="124" t="str">
        <f>'Line Items'!D$605</f>
        <v>Other Operating Costs</v>
      </c>
      <c r="C159" s="124" t="str">
        <f>'Line Items'!D$637</f>
        <v>Other Operating Costs: Station &amp; Train Operations</v>
      </c>
      <c r="D159" s="83" t="str">
        <f>'Other Opex'!D70</f>
        <v>Gate Leases</v>
      </c>
      <c r="E159" s="84"/>
      <c r="F159" s="150" t="str">
        <f>'Other Opex'!F70</f>
        <v>£000</v>
      </c>
      <c r="G159" s="85">
        <f>'Other Opex'!G70</f>
        <v>0</v>
      </c>
      <c r="H159" s="85">
        <f>'Other Opex'!H70</f>
        <v>0</v>
      </c>
      <c r="I159" s="85">
        <f>'Other Opex'!I70</f>
        <v>0</v>
      </c>
      <c r="J159" s="85">
        <f>'Other Opex'!J70</f>
        <v>0</v>
      </c>
      <c r="K159" s="85">
        <f>'Other Opex'!K70</f>
        <v>0</v>
      </c>
      <c r="L159" s="85">
        <f>'Other Opex'!L70</f>
        <v>0</v>
      </c>
      <c r="M159" s="85">
        <f>'Other Opex'!M70</f>
        <v>0</v>
      </c>
      <c r="N159" s="85">
        <f>'Other Opex'!N70</f>
        <v>0</v>
      </c>
      <c r="O159" s="85">
        <f>'Other Opex'!O70</f>
        <v>0</v>
      </c>
      <c r="P159" s="85">
        <f>'Other Opex'!P70</f>
        <v>0</v>
      </c>
      <c r="Q159" s="85">
        <f>'Other Opex'!Q70</f>
        <v>0</v>
      </c>
      <c r="R159" s="85">
        <f>'Other Opex'!R70</f>
        <v>0</v>
      </c>
      <c r="S159" s="85">
        <f>'Other Opex'!S70</f>
        <v>0</v>
      </c>
      <c r="T159" s="85">
        <f>'Other Opex'!T70</f>
        <v>0</v>
      </c>
      <c r="U159" s="85">
        <f>'Other Opex'!U70</f>
        <v>0</v>
      </c>
      <c r="V159" s="85">
        <f>'Other Opex'!V70</f>
        <v>0</v>
      </c>
      <c r="W159" s="85">
        <f>'Other Opex'!W70</f>
        <v>0</v>
      </c>
      <c r="X159" s="85">
        <f>'Other Opex'!X70</f>
        <v>0</v>
      </c>
      <c r="Y159" s="85">
        <f>'Other Opex'!Y70</f>
        <v>0</v>
      </c>
      <c r="Z159" s="274">
        <f>'Other Opex'!Z70</f>
        <v>0</v>
      </c>
      <c r="AB159" s="275">
        <f>'Other Opex'!AB70</f>
        <v>0</v>
      </c>
      <c r="AD159" s="275">
        <f>'Other Opex'!AD70</f>
        <v>0</v>
      </c>
      <c r="AF159" s="275">
        <f>'Other Opex'!AF70</f>
        <v>0</v>
      </c>
    </row>
    <row r="160" spans="2:32" outlineLevel="1">
      <c r="B160" s="124" t="str">
        <f>'Line Items'!D$605</f>
        <v>Other Operating Costs</v>
      </c>
      <c r="C160" s="124" t="str">
        <f>'Line Items'!D$637</f>
        <v>Other Operating Costs: Station &amp; Train Operations</v>
      </c>
      <c r="D160" s="83" t="str">
        <f>'Other Opex'!D71</f>
        <v>Gate Maintenance</v>
      </c>
      <c r="E160" s="84"/>
      <c r="F160" s="150" t="str">
        <f>'Other Opex'!F71</f>
        <v>£000</v>
      </c>
      <c r="G160" s="85">
        <f>'Other Opex'!G71</f>
        <v>0</v>
      </c>
      <c r="H160" s="85">
        <f>'Other Opex'!H71</f>
        <v>0</v>
      </c>
      <c r="I160" s="85">
        <f>'Other Opex'!I71</f>
        <v>0</v>
      </c>
      <c r="J160" s="85">
        <f>'Other Opex'!J71</f>
        <v>0</v>
      </c>
      <c r="K160" s="85">
        <f>'Other Opex'!K71</f>
        <v>0</v>
      </c>
      <c r="L160" s="85">
        <f>'Other Opex'!L71</f>
        <v>0</v>
      </c>
      <c r="M160" s="85">
        <f>'Other Opex'!M71</f>
        <v>0</v>
      </c>
      <c r="N160" s="85">
        <f>'Other Opex'!N71</f>
        <v>0</v>
      </c>
      <c r="O160" s="85">
        <f>'Other Opex'!O71</f>
        <v>0</v>
      </c>
      <c r="P160" s="85">
        <f>'Other Opex'!P71</f>
        <v>0</v>
      </c>
      <c r="Q160" s="85">
        <f>'Other Opex'!Q71</f>
        <v>0</v>
      </c>
      <c r="R160" s="85">
        <f>'Other Opex'!R71</f>
        <v>0</v>
      </c>
      <c r="S160" s="85">
        <f>'Other Opex'!S71</f>
        <v>0</v>
      </c>
      <c r="T160" s="85">
        <f>'Other Opex'!T71</f>
        <v>0</v>
      </c>
      <c r="U160" s="85">
        <f>'Other Opex'!U71</f>
        <v>0</v>
      </c>
      <c r="V160" s="85">
        <f>'Other Opex'!V71</f>
        <v>0</v>
      </c>
      <c r="W160" s="85">
        <f>'Other Opex'!W71</f>
        <v>0</v>
      </c>
      <c r="X160" s="85">
        <f>'Other Opex'!X71</f>
        <v>0</v>
      </c>
      <c r="Y160" s="85">
        <f>'Other Opex'!Y71</f>
        <v>0</v>
      </c>
      <c r="Z160" s="274">
        <f>'Other Opex'!Z71</f>
        <v>0</v>
      </c>
      <c r="AB160" s="275">
        <f>'Other Opex'!AB71</f>
        <v>0</v>
      </c>
      <c r="AD160" s="275">
        <f>'Other Opex'!AD71</f>
        <v>0</v>
      </c>
      <c r="AF160" s="275">
        <f>'Other Opex'!AF71</f>
        <v>0</v>
      </c>
    </row>
    <row r="161" spans="2:32" outlineLevel="1">
      <c r="B161" s="124" t="str">
        <f>'Line Items'!D$605</f>
        <v>Other Operating Costs</v>
      </c>
      <c r="C161" s="124" t="str">
        <f>'Line Items'!D$637</f>
        <v>Other Operating Costs: Station &amp; Train Operations</v>
      </c>
      <c r="D161" s="83" t="str">
        <f>'Other Opex'!D72</f>
        <v>Car Parking Equipment Maintenance</v>
      </c>
      <c r="E161" s="84"/>
      <c r="F161" s="150" t="str">
        <f>'Other Opex'!F72</f>
        <v>£000</v>
      </c>
      <c r="G161" s="85">
        <f>'Other Opex'!G72</f>
        <v>0</v>
      </c>
      <c r="H161" s="85">
        <f>'Other Opex'!H72</f>
        <v>0</v>
      </c>
      <c r="I161" s="85">
        <f>'Other Opex'!I72</f>
        <v>0</v>
      </c>
      <c r="J161" s="85">
        <f>'Other Opex'!J72</f>
        <v>0</v>
      </c>
      <c r="K161" s="85">
        <f>'Other Opex'!K72</f>
        <v>0</v>
      </c>
      <c r="L161" s="85">
        <f>'Other Opex'!L72</f>
        <v>0</v>
      </c>
      <c r="M161" s="85">
        <f>'Other Opex'!M72</f>
        <v>0</v>
      </c>
      <c r="N161" s="85">
        <f>'Other Opex'!N72</f>
        <v>0</v>
      </c>
      <c r="O161" s="85">
        <f>'Other Opex'!O72</f>
        <v>0</v>
      </c>
      <c r="P161" s="85">
        <f>'Other Opex'!P72</f>
        <v>0</v>
      </c>
      <c r="Q161" s="85">
        <f>'Other Opex'!Q72</f>
        <v>0</v>
      </c>
      <c r="R161" s="85">
        <f>'Other Opex'!R72</f>
        <v>0</v>
      </c>
      <c r="S161" s="85">
        <f>'Other Opex'!S72</f>
        <v>0</v>
      </c>
      <c r="T161" s="85">
        <f>'Other Opex'!T72</f>
        <v>0</v>
      </c>
      <c r="U161" s="85">
        <f>'Other Opex'!U72</f>
        <v>0</v>
      </c>
      <c r="V161" s="85">
        <f>'Other Opex'!V72</f>
        <v>0</v>
      </c>
      <c r="W161" s="85">
        <f>'Other Opex'!W72</f>
        <v>0</v>
      </c>
      <c r="X161" s="85">
        <f>'Other Opex'!X72</f>
        <v>0</v>
      </c>
      <c r="Y161" s="85">
        <f>'Other Opex'!Y72</f>
        <v>0</v>
      </c>
      <c r="Z161" s="274">
        <f>'Other Opex'!Z72</f>
        <v>0</v>
      </c>
      <c r="AB161" s="275">
        <f>'Other Opex'!AB72</f>
        <v>0</v>
      </c>
      <c r="AD161" s="275">
        <f>'Other Opex'!AD72</f>
        <v>0</v>
      </c>
      <c r="AF161" s="275">
        <f>'Other Opex'!AF72</f>
        <v>0</v>
      </c>
    </row>
    <row r="162" spans="2:32" outlineLevel="1">
      <c r="B162" s="124" t="str">
        <f>'Line Items'!D$605</f>
        <v>Other Operating Costs</v>
      </c>
      <c r="C162" s="124" t="str">
        <f>'Line Items'!D$637</f>
        <v>Other Operating Costs: Station &amp; Train Operations</v>
      </c>
      <c r="D162" s="83" t="str">
        <f>'Other Opex'!D73</f>
        <v>Smartcard Implementation</v>
      </c>
      <c r="E162" s="84"/>
      <c r="F162" s="150" t="str">
        <f>'Other Opex'!F73</f>
        <v>£000</v>
      </c>
      <c r="G162" s="85">
        <f>'Other Opex'!G73</f>
        <v>0</v>
      </c>
      <c r="H162" s="85">
        <f>'Other Opex'!H73</f>
        <v>0</v>
      </c>
      <c r="I162" s="85">
        <f>'Other Opex'!I73</f>
        <v>0</v>
      </c>
      <c r="J162" s="85">
        <f>'Other Opex'!J73</f>
        <v>0</v>
      </c>
      <c r="K162" s="85">
        <f>'Other Opex'!K73</f>
        <v>0</v>
      </c>
      <c r="L162" s="85">
        <f>'Other Opex'!L73</f>
        <v>0</v>
      </c>
      <c r="M162" s="85">
        <f>'Other Opex'!M73</f>
        <v>0</v>
      </c>
      <c r="N162" s="85">
        <f>'Other Opex'!N73</f>
        <v>0</v>
      </c>
      <c r="O162" s="85">
        <f>'Other Opex'!O73</f>
        <v>0</v>
      </c>
      <c r="P162" s="85">
        <f>'Other Opex'!P73</f>
        <v>0</v>
      </c>
      <c r="Q162" s="85">
        <f>'Other Opex'!Q73</f>
        <v>0</v>
      </c>
      <c r="R162" s="85">
        <f>'Other Opex'!R73</f>
        <v>0</v>
      </c>
      <c r="S162" s="85">
        <f>'Other Opex'!S73</f>
        <v>0</v>
      </c>
      <c r="T162" s="85">
        <f>'Other Opex'!T73</f>
        <v>0</v>
      </c>
      <c r="U162" s="85">
        <f>'Other Opex'!U73</f>
        <v>0</v>
      </c>
      <c r="V162" s="85">
        <f>'Other Opex'!V73</f>
        <v>0</v>
      </c>
      <c r="W162" s="85">
        <f>'Other Opex'!W73</f>
        <v>0</v>
      </c>
      <c r="X162" s="85">
        <f>'Other Opex'!X73</f>
        <v>0</v>
      </c>
      <c r="Y162" s="85">
        <f>'Other Opex'!Y73</f>
        <v>0</v>
      </c>
      <c r="Z162" s="274">
        <f>'Other Opex'!Z73</f>
        <v>0</v>
      </c>
      <c r="AB162" s="275">
        <f>'Other Opex'!AB73</f>
        <v>0</v>
      </c>
      <c r="AD162" s="275">
        <f>'Other Opex'!AD73</f>
        <v>0</v>
      </c>
      <c r="AF162" s="275">
        <f>'Other Opex'!AF73</f>
        <v>0</v>
      </c>
    </row>
    <row r="163" spans="2:32" outlineLevel="1">
      <c r="B163" s="124" t="str">
        <f>'Line Items'!D$605</f>
        <v>Other Operating Costs</v>
      </c>
      <c r="C163" s="124" t="str">
        <f>'Line Items'!D$637</f>
        <v>Other Operating Costs: Station &amp; Train Operations</v>
      </c>
      <c r="D163" s="83" t="str">
        <f>'Other Opex'!D74</f>
        <v xml:space="preserve">Commissions Payable (LENNON) </v>
      </c>
      <c r="E163" s="84"/>
      <c r="F163" s="150" t="str">
        <f>'Other Opex'!F74</f>
        <v>£000</v>
      </c>
      <c r="G163" s="85">
        <f>'Other Opex'!G74</f>
        <v>0</v>
      </c>
      <c r="H163" s="85">
        <f>'Other Opex'!H74</f>
        <v>0</v>
      </c>
      <c r="I163" s="85">
        <f>'Other Opex'!I74</f>
        <v>0</v>
      </c>
      <c r="J163" s="85">
        <f>'Other Opex'!J74</f>
        <v>0</v>
      </c>
      <c r="K163" s="85">
        <f>'Other Opex'!K74</f>
        <v>0</v>
      </c>
      <c r="L163" s="85">
        <f>'Other Opex'!L74</f>
        <v>0</v>
      </c>
      <c r="M163" s="85">
        <f>'Other Opex'!M74</f>
        <v>0</v>
      </c>
      <c r="N163" s="85">
        <f>'Other Opex'!N74</f>
        <v>0</v>
      </c>
      <c r="O163" s="85">
        <f>'Other Opex'!O74</f>
        <v>0</v>
      </c>
      <c r="P163" s="85">
        <f>'Other Opex'!P74</f>
        <v>0</v>
      </c>
      <c r="Q163" s="85">
        <f>'Other Opex'!Q74</f>
        <v>0</v>
      </c>
      <c r="R163" s="85">
        <f>'Other Opex'!R74</f>
        <v>0</v>
      </c>
      <c r="S163" s="85">
        <f>'Other Opex'!S74</f>
        <v>0</v>
      </c>
      <c r="T163" s="85">
        <f>'Other Opex'!T74</f>
        <v>0</v>
      </c>
      <c r="U163" s="85">
        <f>'Other Opex'!U74</f>
        <v>0</v>
      </c>
      <c r="V163" s="85">
        <f>'Other Opex'!V74</f>
        <v>0</v>
      </c>
      <c r="W163" s="85">
        <f>'Other Opex'!W74</f>
        <v>0</v>
      </c>
      <c r="X163" s="85">
        <f>'Other Opex'!X74</f>
        <v>0</v>
      </c>
      <c r="Y163" s="85">
        <f>'Other Opex'!Y74</f>
        <v>0</v>
      </c>
      <c r="Z163" s="274">
        <f>'Other Opex'!Z74</f>
        <v>0</v>
      </c>
      <c r="AB163" s="275">
        <f>'Other Opex'!AB74</f>
        <v>0</v>
      </c>
      <c r="AD163" s="275">
        <f>'Other Opex'!AD74</f>
        <v>0</v>
      </c>
      <c r="AF163" s="275">
        <f>'Other Opex'!AF74</f>
        <v>0</v>
      </c>
    </row>
    <row r="164" spans="2:32" outlineLevel="1">
      <c r="B164" s="124" t="str">
        <f>'Line Items'!D$605</f>
        <v>Other Operating Costs</v>
      </c>
      <c r="C164" s="124" t="str">
        <f>'Line Items'!D$637</f>
        <v>Other Operating Costs: Station &amp; Train Operations</v>
      </c>
      <c r="D164" s="83" t="str">
        <f>'Other Opex'!D75</f>
        <v>On-train Wifi Costs</v>
      </c>
      <c r="E164" s="84"/>
      <c r="F164" s="150" t="str">
        <f>'Other Opex'!F75</f>
        <v>£000</v>
      </c>
      <c r="G164" s="85">
        <f>'Other Opex'!G75</f>
        <v>0</v>
      </c>
      <c r="H164" s="85">
        <f>'Other Opex'!H75</f>
        <v>0</v>
      </c>
      <c r="I164" s="85">
        <f>'Other Opex'!I75</f>
        <v>0</v>
      </c>
      <c r="J164" s="85">
        <f>'Other Opex'!J75</f>
        <v>0</v>
      </c>
      <c r="K164" s="85">
        <f>'Other Opex'!K75</f>
        <v>0</v>
      </c>
      <c r="L164" s="85">
        <f>'Other Opex'!L75</f>
        <v>0</v>
      </c>
      <c r="M164" s="85">
        <f>'Other Opex'!M75</f>
        <v>0</v>
      </c>
      <c r="N164" s="85">
        <f>'Other Opex'!N75</f>
        <v>0</v>
      </c>
      <c r="O164" s="85">
        <f>'Other Opex'!O75</f>
        <v>0</v>
      </c>
      <c r="P164" s="85">
        <f>'Other Opex'!P75</f>
        <v>0</v>
      </c>
      <c r="Q164" s="85">
        <f>'Other Opex'!Q75</f>
        <v>0</v>
      </c>
      <c r="R164" s="85">
        <f>'Other Opex'!R75</f>
        <v>0</v>
      </c>
      <c r="S164" s="85">
        <f>'Other Opex'!S75</f>
        <v>0</v>
      </c>
      <c r="T164" s="85">
        <f>'Other Opex'!T75</f>
        <v>0</v>
      </c>
      <c r="U164" s="85">
        <f>'Other Opex'!U75</f>
        <v>0</v>
      </c>
      <c r="V164" s="85">
        <f>'Other Opex'!V75</f>
        <v>0</v>
      </c>
      <c r="W164" s="85">
        <f>'Other Opex'!W75</f>
        <v>0</v>
      </c>
      <c r="X164" s="85">
        <f>'Other Opex'!X75</f>
        <v>0</v>
      </c>
      <c r="Y164" s="85">
        <f>'Other Opex'!Y75</f>
        <v>0</v>
      </c>
      <c r="Z164" s="274">
        <f>'Other Opex'!Z75</f>
        <v>0</v>
      </c>
      <c r="AB164" s="275">
        <f>'Other Opex'!AB75</f>
        <v>0</v>
      </c>
      <c r="AD164" s="275">
        <f>'Other Opex'!AD75</f>
        <v>0</v>
      </c>
      <c r="AF164" s="275">
        <f>'Other Opex'!AF75</f>
        <v>0</v>
      </c>
    </row>
    <row r="165" spans="2:32" outlineLevel="1">
      <c r="B165" s="124" t="str">
        <f>'Line Items'!D$605</f>
        <v>Other Operating Costs</v>
      </c>
      <c r="C165" s="124" t="str">
        <f>'Line Items'!D$637</f>
        <v>Other Operating Costs: Station &amp; Train Operations</v>
      </c>
      <c r="D165" s="83" t="str">
        <f>'Other Opex'!D76</f>
        <v>Non LENNON Car Park Commission</v>
      </c>
      <c r="E165" s="84"/>
      <c r="F165" s="150" t="str">
        <f>'Other Opex'!F76</f>
        <v>£000</v>
      </c>
      <c r="G165" s="85">
        <f>'Other Opex'!G76</f>
        <v>0</v>
      </c>
      <c r="H165" s="85">
        <f>'Other Opex'!H76</f>
        <v>0</v>
      </c>
      <c r="I165" s="85">
        <f>'Other Opex'!I76</f>
        <v>0</v>
      </c>
      <c r="J165" s="85">
        <f>'Other Opex'!J76</f>
        <v>0</v>
      </c>
      <c r="K165" s="85">
        <f>'Other Opex'!K76</f>
        <v>0</v>
      </c>
      <c r="L165" s="85">
        <f>'Other Opex'!L76</f>
        <v>0</v>
      </c>
      <c r="M165" s="85">
        <f>'Other Opex'!M76</f>
        <v>0</v>
      </c>
      <c r="N165" s="85">
        <f>'Other Opex'!N76</f>
        <v>0</v>
      </c>
      <c r="O165" s="85">
        <f>'Other Opex'!O76</f>
        <v>0</v>
      </c>
      <c r="P165" s="85">
        <f>'Other Opex'!P76</f>
        <v>0</v>
      </c>
      <c r="Q165" s="85">
        <f>'Other Opex'!Q76</f>
        <v>0</v>
      </c>
      <c r="R165" s="85">
        <f>'Other Opex'!R76</f>
        <v>0</v>
      </c>
      <c r="S165" s="85">
        <f>'Other Opex'!S76</f>
        <v>0</v>
      </c>
      <c r="T165" s="85">
        <f>'Other Opex'!T76</f>
        <v>0</v>
      </c>
      <c r="U165" s="85">
        <f>'Other Opex'!U76</f>
        <v>0</v>
      </c>
      <c r="V165" s="85">
        <f>'Other Opex'!V76</f>
        <v>0</v>
      </c>
      <c r="W165" s="85">
        <f>'Other Opex'!W76</f>
        <v>0</v>
      </c>
      <c r="X165" s="85">
        <f>'Other Opex'!X76</f>
        <v>0</v>
      </c>
      <c r="Y165" s="85">
        <f>'Other Opex'!Y76</f>
        <v>0</v>
      </c>
      <c r="Z165" s="274">
        <f>'Other Opex'!Z76</f>
        <v>0</v>
      </c>
      <c r="AB165" s="275">
        <f>'Other Opex'!AB76</f>
        <v>0</v>
      </c>
      <c r="AD165" s="275">
        <f>'Other Opex'!AD76</f>
        <v>0</v>
      </c>
      <c r="AF165" s="275">
        <f>'Other Opex'!AF76</f>
        <v>0</v>
      </c>
    </row>
    <row r="166" spans="2:32" outlineLevel="1">
      <c r="B166" s="124" t="str">
        <f>'Line Items'!D$605</f>
        <v>Other Operating Costs</v>
      </c>
      <c r="C166" s="124" t="str">
        <f>'Line Items'!D$637</f>
        <v>Other Operating Costs: Station &amp; Train Operations</v>
      </c>
      <c r="D166" s="83" t="str">
        <f>'Other Opex'!D77</f>
        <v>[Station &amp; Train Operations Line 26]</v>
      </c>
      <c r="E166" s="84"/>
      <c r="F166" s="150" t="str">
        <f>'Other Opex'!F77</f>
        <v>£000</v>
      </c>
      <c r="G166" s="85">
        <f>'Other Opex'!G77</f>
        <v>0</v>
      </c>
      <c r="H166" s="85">
        <f>'Other Opex'!H77</f>
        <v>0</v>
      </c>
      <c r="I166" s="85">
        <f>'Other Opex'!I77</f>
        <v>0</v>
      </c>
      <c r="J166" s="85">
        <f>'Other Opex'!J77</f>
        <v>0</v>
      </c>
      <c r="K166" s="85">
        <f>'Other Opex'!K77</f>
        <v>0</v>
      </c>
      <c r="L166" s="85">
        <f>'Other Opex'!L77</f>
        <v>0</v>
      </c>
      <c r="M166" s="85">
        <f>'Other Opex'!M77</f>
        <v>0</v>
      </c>
      <c r="N166" s="85">
        <f>'Other Opex'!N77</f>
        <v>0</v>
      </c>
      <c r="O166" s="85">
        <f>'Other Opex'!O77</f>
        <v>0</v>
      </c>
      <c r="P166" s="85">
        <f>'Other Opex'!P77</f>
        <v>0</v>
      </c>
      <c r="Q166" s="85">
        <f>'Other Opex'!Q77</f>
        <v>0</v>
      </c>
      <c r="R166" s="85">
        <f>'Other Opex'!R77</f>
        <v>0</v>
      </c>
      <c r="S166" s="85">
        <f>'Other Opex'!S77</f>
        <v>0</v>
      </c>
      <c r="T166" s="85">
        <f>'Other Opex'!T77</f>
        <v>0</v>
      </c>
      <c r="U166" s="85">
        <f>'Other Opex'!U77</f>
        <v>0</v>
      </c>
      <c r="V166" s="85">
        <f>'Other Opex'!V77</f>
        <v>0</v>
      </c>
      <c r="W166" s="85">
        <f>'Other Opex'!W77</f>
        <v>0</v>
      </c>
      <c r="X166" s="85">
        <f>'Other Opex'!X77</f>
        <v>0</v>
      </c>
      <c r="Y166" s="85">
        <f>'Other Opex'!Y77</f>
        <v>0</v>
      </c>
      <c r="Z166" s="274">
        <f>'Other Opex'!Z77</f>
        <v>0</v>
      </c>
      <c r="AB166" s="275">
        <f>'Other Opex'!AB77</f>
        <v>0</v>
      </c>
      <c r="AD166" s="275">
        <f>'Other Opex'!AD77</f>
        <v>0</v>
      </c>
      <c r="AF166" s="275">
        <f>'Other Opex'!AF77</f>
        <v>0</v>
      </c>
    </row>
    <row r="167" spans="2:32" outlineLevel="1">
      <c r="B167" s="124" t="str">
        <f>'Line Items'!D$605</f>
        <v>Other Operating Costs</v>
      </c>
      <c r="C167" s="124" t="str">
        <f>'Line Items'!D$637</f>
        <v>Other Operating Costs: Station &amp; Train Operations</v>
      </c>
      <c r="D167" s="83" t="str">
        <f>'Other Opex'!D78</f>
        <v>[Station &amp; Train Operations Line 27]</v>
      </c>
      <c r="E167" s="84"/>
      <c r="F167" s="150" t="str">
        <f>'Other Opex'!F78</f>
        <v>£000</v>
      </c>
      <c r="G167" s="85">
        <f>'Other Opex'!G78</f>
        <v>0</v>
      </c>
      <c r="H167" s="85">
        <f>'Other Opex'!H78</f>
        <v>0</v>
      </c>
      <c r="I167" s="85">
        <f>'Other Opex'!I78</f>
        <v>0</v>
      </c>
      <c r="J167" s="85">
        <f>'Other Opex'!J78</f>
        <v>0</v>
      </c>
      <c r="K167" s="85">
        <f>'Other Opex'!K78</f>
        <v>0</v>
      </c>
      <c r="L167" s="85">
        <f>'Other Opex'!L78</f>
        <v>0</v>
      </c>
      <c r="M167" s="85">
        <f>'Other Opex'!M78</f>
        <v>0</v>
      </c>
      <c r="N167" s="85">
        <f>'Other Opex'!N78</f>
        <v>0</v>
      </c>
      <c r="O167" s="85">
        <f>'Other Opex'!O78</f>
        <v>0</v>
      </c>
      <c r="P167" s="85">
        <f>'Other Opex'!P78</f>
        <v>0</v>
      </c>
      <c r="Q167" s="85">
        <f>'Other Opex'!Q78</f>
        <v>0</v>
      </c>
      <c r="R167" s="85">
        <f>'Other Opex'!R78</f>
        <v>0</v>
      </c>
      <c r="S167" s="85">
        <f>'Other Opex'!S78</f>
        <v>0</v>
      </c>
      <c r="T167" s="85">
        <f>'Other Opex'!T78</f>
        <v>0</v>
      </c>
      <c r="U167" s="85">
        <f>'Other Opex'!U78</f>
        <v>0</v>
      </c>
      <c r="V167" s="85">
        <f>'Other Opex'!V78</f>
        <v>0</v>
      </c>
      <c r="W167" s="85">
        <f>'Other Opex'!W78</f>
        <v>0</v>
      </c>
      <c r="X167" s="85">
        <f>'Other Opex'!X78</f>
        <v>0</v>
      </c>
      <c r="Y167" s="85">
        <f>'Other Opex'!Y78</f>
        <v>0</v>
      </c>
      <c r="Z167" s="274">
        <f>'Other Opex'!Z78</f>
        <v>0</v>
      </c>
      <c r="AB167" s="275">
        <f>'Other Opex'!AB78</f>
        <v>0</v>
      </c>
      <c r="AD167" s="275">
        <f>'Other Opex'!AD78</f>
        <v>0</v>
      </c>
      <c r="AF167" s="275">
        <f>'Other Opex'!AF78</f>
        <v>0</v>
      </c>
    </row>
    <row r="168" spans="2:32" outlineLevel="1">
      <c r="B168" s="124" t="str">
        <f>'Line Items'!D$605</f>
        <v>Other Operating Costs</v>
      </c>
      <c r="C168" s="124" t="str">
        <f>'Line Items'!D$637</f>
        <v>Other Operating Costs: Station &amp; Train Operations</v>
      </c>
      <c r="D168" s="83" t="str">
        <f>'Other Opex'!D79</f>
        <v>[Station &amp; Train Operations Line 28]</v>
      </c>
      <c r="E168" s="84"/>
      <c r="F168" s="150" t="str">
        <f>'Other Opex'!F79</f>
        <v>£000</v>
      </c>
      <c r="G168" s="85">
        <f>'Other Opex'!G79</f>
        <v>0</v>
      </c>
      <c r="H168" s="85">
        <f>'Other Opex'!H79</f>
        <v>0</v>
      </c>
      <c r="I168" s="85">
        <f>'Other Opex'!I79</f>
        <v>0</v>
      </c>
      <c r="J168" s="85">
        <f>'Other Opex'!J79</f>
        <v>0</v>
      </c>
      <c r="K168" s="85">
        <f>'Other Opex'!K79</f>
        <v>0</v>
      </c>
      <c r="L168" s="85">
        <f>'Other Opex'!L79</f>
        <v>0</v>
      </c>
      <c r="M168" s="85">
        <f>'Other Opex'!M79</f>
        <v>0</v>
      </c>
      <c r="N168" s="85">
        <f>'Other Opex'!N79</f>
        <v>0</v>
      </c>
      <c r="O168" s="85">
        <f>'Other Opex'!O79</f>
        <v>0</v>
      </c>
      <c r="P168" s="85">
        <f>'Other Opex'!P79</f>
        <v>0</v>
      </c>
      <c r="Q168" s="85">
        <f>'Other Opex'!Q79</f>
        <v>0</v>
      </c>
      <c r="R168" s="85">
        <f>'Other Opex'!R79</f>
        <v>0</v>
      </c>
      <c r="S168" s="85">
        <f>'Other Opex'!S79</f>
        <v>0</v>
      </c>
      <c r="T168" s="85">
        <f>'Other Opex'!T79</f>
        <v>0</v>
      </c>
      <c r="U168" s="85">
        <f>'Other Opex'!U79</f>
        <v>0</v>
      </c>
      <c r="V168" s="85">
        <f>'Other Opex'!V79</f>
        <v>0</v>
      </c>
      <c r="W168" s="85">
        <f>'Other Opex'!W79</f>
        <v>0</v>
      </c>
      <c r="X168" s="85">
        <f>'Other Opex'!X79</f>
        <v>0</v>
      </c>
      <c r="Y168" s="85">
        <f>'Other Opex'!Y79</f>
        <v>0</v>
      </c>
      <c r="Z168" s="274">
        <f>'Other Opex'!Z79</f>
        <v>0</v>
      </c>
      <c r="AB168" s="275">
        <f>'Other Opex'!AB79</f>
        <v>0</v>
      </c>
      <c r="AD168" s="275">
        <f>'Other Opex'!AD79</f>
        <v>0</v>
      </c>
      <c r="AF168" s="275">
        <f>'Other Opex'!AF79</f>
        <v>0</v>
      </c>
    </row>
    <row r="169" spans="2:32" outlineLevel="1">
      <c r="B169" s="124" t="str">
        <f>'Line Items'!D$605</f>
        <v>Other Operating Costs</v>
      </c>
      <c r="C169" s="124" t="str">
        <f>'Line Items'!D$637</f>
        <v>Other Operating Costs: Station &amp; Train Operations</v>
      </c>
      <c r="D169" s="83" t="str">
        <f>'Other Opex'!D80</f>
        <v>[Station &amp; Train Operations Line 29]</v>
      </c>
      <c r="E169" s="84"/>
      <c r="F169" s="150" t="str">
        <f>'Other Opex'!F80</f>
        <v>£000</v>
      </c>
      <c r="G169" s="85">
        <f>'Other Opex'!G80</f>
        <v>0</v>
      </c>
      <c r="H169" s="85">
        <f>'Other Opex'!H80</f>
        <v>0</v>
      </c>
      <c r="I169" s="85">
        <f>'Other Opex'!I80</f>
        <v>0</v>
      </c>
      <c r="J169" s="85">
        <f>'Other Opex'!J80</f>
        <v>0</v>
      </c>
      <c r="K169" s="85">
        <f>'Other Opex'!K80</f>
        <v>0</v>
      </c>
      <c r="L169" s="85">
        <f>'Other Opex'!L80</f>
        <v>0</v>
      </c>
      <c r="M169" s="85">
        <f>'Other Opex'!M80</f>
        <v>0</v>
      </c>
      <c r="N169" s="85">
        <f>'Other Opex'!N80</f>
        <v>0</v>
      </c>
      <c r="O169" s="85">
        <f>'Other Opex'!O80</f>
        <v>0</v>
      </c>
      <c r="P169" s="85">
        <f>'Other Opex'!P80</f>
        <v>0</v>
      </c>
      <c r="Q169" s="85">
        <f>'Other Opex'!Q80</f>
        <v>0</v>
      </c>
      <c r="R169" s="85">
        <f>'Other Opex'!R80</f>
        <v>0</v>
      </c>
      <c r="S169" s="85">
        <f>'Other Opex'!S80</f>
        <v>0</v>
      </c>
      <c r="T169" s="85">
        <f>'Other Opex'!T80</f>
        <v>0</v>
      </c>
      <c r="U169" s="85">
        <f>'Other Opex'!U80</f>
        <v>0</v>
      </c>
      <c r="V169" s="85">
        <f>'Other Opex'!V80</f>
        <v>0</v>
      </c>
      <c r="W169" s="85">
        <f>'Other Opex'!W80</f>
        <v>0</v>
      </c>
      <c r="X169" s="85">
        <f>'Other Opex'!X80</f>
        <v>0</v>
      </c>
      <c r="Y169" s="85">
        <f>'Other Opex'!Y80</f>
        <v>0</v>
      </c>
      <c r="Z169" s="274">
        <f>'Other Opex'!Z80</f>
        <v>0</v>
      </c>
      <c r="AB169" s="275">
        <f>'Other Opex'!AB80</f>
        <v>0</v>
      </c>
      <c r="AD169" s="275">
        <f>'Other Opex'!AD80</f>
        <v>0</v>
      </c>
      <c r="AF169" s="275">
        <f>'Other Opex'!AF80</f>
        <v>0</v>
      </c>
    </row>
    <row r="170" spans="2:32" outlineLevel="1">
      <c r="B170" s="124" t="str">
        <f>'Line Items'!D$605</f>
        <v>Other Operating Costs</v>
      </c>
      <c r="C170" s="124" t="str">
        <f>'Line Items'!D$637</f>
        <v>Other Operating Costs: Station &amp; Train Operations</v>
      </c>
      <c r="D170" s="83" t="str">
        <f>'Other Opex'!D81</f>
        <v>[Station &amp; Train Operations Line 30]</v>
      </c>
      <c r="E170" s="84"/>
      <c r="F170" s="150" t="str">
        <f>'Other Opex'!F81</f>
        <v>£000</v>
      </c>
      <c r="G170" s="85">
        <f>'Other Opex'!G81</f>
        <v>0</v>
      </c>
      <c r="H170" s="85">
        <f>'Other Opex'!H81</f>
        <v>0</v>
      </c>
      <c r="I170" s="85">
        <f>'Other Opex'!I81</f>
        <v>0</v>
      </c>
      <c r="J170" s="85">
        <f>'Other Opex'!J81</f>
        <v>0</v>
      </c>
      <c r="K170" s="85">
        <f>'Other Opex'!K81</f>
        <v>0</v>
      </c>
      <c r="L170" s="85">
        <f>'Other Opex'!L81</f>
        <v>0</v>
      </c>
      <c r="M170" s="85">
        <f>'Other Opex'!M81</f>
        <v>0</v>
      </c>
      <c r="N170" s="85">
        <f>'Other Opex'!N81</f>
        <v>0</v>
      </c>
      <c r="O170" s="85">
        <f>'Other Opex'!O81</f>
        <v>0</v>
      </c>
      <c r="P170" s="85">
        <f>'Other Opex'!P81</f>
        <v>0</v>
      </c>
      <c r="Q170" s="85">
        <f>'Other Opex'!Q81</f>
        <v>0</v>
      </c>
      <c r="R170" s="85">
        <f>'Other Opex'!R81</f>
        <v>0</v>
      </c>
      <c r="S170" s="85">
        <f>'Other Opex'!S81</f>
        <v>0</v>
      </c>
      <c r="T170" s="85">
        <f>'Other Opex'!T81</f>
        <v>0</v>
      </c>
      <c r="U170" s="85">
        <f>'Other Opex'!U81</f>
        <v>0</v>
      </c>
      <c r="V170" s="85">
        <f>'Other Opex'!V81</f>
        <v>0</v>
      </c>
      <c r="W170" s="85">
        <f>'Other Opex'!W81</f>
        <v>0</v>
      </c>
      <c r="X170" s="85">
        <f>'Other Opex'!X81</f>
        <v>0</v>
      </c>
      <c r="Y170" s="85">
        <f>'Other Opex'!Y81</f>
        <v>0</v>
      </c>
      <c r="Z170" s="274">
        <f>'Other Opex'!Z81</f>
        <v>0</v>
      </c>
      <c r="AB170" s="275">
        <f>'Other Opex'!AB81</f>
        <v>0</v>
      </c>
      <c r="AD170" s="275">
        <f>'Other Opex'!AD81</f>
        <v>0</v>
      </c>
      <c r="AF170" s="275">
        <f>'Other Opex'!AF81</f>
        <v>0</v>
      </c>
    </row>
    <row r="171" spans="2:32" outlineLevel="1">
      <c r="B171" s="124" t="str">
        <f>'Line Items'!D$605</f>
        <v>Other Operating Costs</v>
      </c>
      <c r="C171" s="124" t="str">
        <f>'Line Items'!D$637</f>
        <v>Other Operating Costs: Station &amp; Train Operations</v>
      </c>
      <c r="D171" s="83" t="str">
        <f>'Other Opex'!D82</f>
        <v>[Station &amp; Train Operations Line 31]</v>
      </c>
      <c r="E171" s="84"/>
      <c r="F171" s="150" t="str">
        <f>'Other Opex'!F82</f>
        <v>£000</v>
      </c>
      <c r="G171" s="85">
        <f>'Other Opex'!G82</f>
        <v>0</v>
      </c>
      <c r="H171" s="85">
        <f>'Other Opex'!H82</f>
        <v>0</v>
      </c>
      <c r="I171" s="85">
        <f>'Other Opex'!I82</f>
        <v>0</v>
      </c>
      <c r="J171" s="85">
        <f>'Other Opex'!J82</f>
        <v>0</v>
      </c>
      <c r="K171" s="85">
        <f>'Other Opex'!K82</f>
        <v>0</v>
      </c>
      <c r="L171" s="85">
        <f>'Other Opex'!L82</f>
        <v>0</v>
      </c>
      <c r="M171" s="85">
        <f>'Other Opex'!M82</f>
        <v>0</v>
      </c>
      <c r="N171" s="85">
        <f>'Other Opex'!N82</f>
        <v>0</v>
      </c>
      <c r="O171" s="85">
        <f>'Other Opex'!O82</f>
        <v>0</v>
      </c>
      <c r="P171" s="85">
        <f>'Other Opex'!P82</f>
        <v>0</v>
      </c>
      <c r="Q171" s="85">
        <f>'Other Opex'!Q82</f>
        <v>0</v>
      </c>
      <c r="R171" s="85">
        <f>'Other Opex'!R82</f>
        <v>0</v>
      </c>
      <c r="S171" s="85">
        <f>'Other Opex'!S82</f>
        <v>0</v>
      </c>
      <c r="T171" s="85">
        <f>'Other Opex'!T82</f>
        <v>0</v>
      </c>
      <c r="U171" s="85">
        <f>'Other Opex'!U82</f>
        <v>0</v>
      </c>
      <c r="V171" s="85">
        <f>'Other Opex'!V82</f>
        <v>0</v>
      </c>
      <c r="W171" s="85">
        <f>'Other Opex'!W82</f>
        <v>0</v>
      </c>
      <c r="X171" s="85">
        <f>'Other Opex'!X82</f>
        <v>0</v>
      </c>
      <c r="Y171" s="85">
        <f>'Other Opex'!Y82</f>
        <v>0</v>
      </c>
      <c r="Z171" s="274">
        <f>'Other Opex'!Z82</f>
        <v>0</v>
      </c>
      <c r="AB171" s="275">
        <f>'Other Opex'!AB82</f>
        <v>0</v>
      </c>
      <c r="AD171" s="275">
        <f>'Other Opex'!AD82</f>
        <v>0</v>
      </c>
      <c r="AF171" s="275">
        <f>'Other Opex'!AF82</f>
        <v>0</v>
      </c>
    </row>
    <row r="172" spans="2:32" outlineLevel="1">
      <c r="B172" s="124" t="str">
        <f>'Line Items'!D$605</f>
        <v>Other Operating Costs</v>
      </c>
      <c r="C172" s="124" t="str">
        <f>'Line Items'!D$637</f>
        <v>Other Operating Costs: Station &amp; Train Operations</v>
      </c>
      <c r="D172" s="83" t="str">
        <f>'Other Opex'!D83</f>
        <v>[Station &amp; Train Operations Line 32]</v>
      </c>
      <c r="E172" s="84"/>
      <c r="F172" s="150" t="str">
        <f>'Other Opex'!F83</f>
        <v>£000</v>
      </c>
      <c r="G172" s="85">
        <f>'Other Opex'!G83</f>
        <v>0</v>
      </c>
      <c r="H172" s="85">
        <f>'Other Opex'!H83</f>
        <v>0</v>
      </c>
      <c r="I172" s="85">
        <f>'Other Opex'!I83</f>
        <v>0</v>
      </c>
      <c r="J172" s="85">
        <f>'Other Opex'!J83</f>
        <v>0</v>
      </c>
      <c r="K172" s="85">
        <f>'Other Opex'!K83</f>
        <v>0</v>
      </c>
      <c r="L172" s="85">
        <f>'Other Opex'!L83</f>
        <v>0</v>
      </c>
      <c r="M172" s="85">
        <f>'Other Opex'!M83</f>
        <v>0</v>
      </c>
      <c r="N172" s="85">
        <f>'Other Opex'!N83</f>
        <v>0</v>
      </c>
      <c r="O172" s="85">
        <f>'Other Opex'!O83</f>
        <v>0</v>
      </c>
      <c r="P172" s="85">
        <f>'Other Opex'!P83</f>
        <v>0</v>
      </c>
      <c r="Q172" s="85">
        <f>'Other Opex'!Q83</f>
        <v>0</v>
      </c>
      <c r="R172" s="85">
        <f>'Other Opex'!R83</f>
        <v>0</v>
      </c>
      <c r="S172" s="85">
        <f>'Other Opex'!S83</f>
        <v>0</v>
      </c>
      <c r="T172" s="85">
        <f>'Other Opex'!T83</f>
        <v>0</v>
      </c>
      <c r="U172" s="85">
        <f>'Other Opex'!U83</f>
        <v>0</v>
      </c>
      <c r="V172" s="85">
        <f>'Other Opex'!V83</f>
        <v>0</v>
      </c>
      <c r="W172" s="85">
        <f>'Other Opex'!W83</f>
        <v>0</v>
      </c>
      <c r="X172" s="85">
        <f>'Other Opex'!X83</f>
        <v>0</v>
      </c>
      <c r="Y172" s="85">
        <f>'Other Opex'!Y83</f>
        <v>0</v>
      </c>
      <c r="Z172" s="274">
        <f>'Other Opex'!Z83</f>
        <v>0</v>
      </c>
      <c r="AB172" s="275">
        <f>'Other Opex'!AB83</f>
        <v>0</v>
      </c>
      <c r="AD172" s="275">
        <f>'Other Opex'!AD83</f>
        <v>0</v>
      </c>
      <c r="AF172" s="275">
        <f>'Other Opex'!AF83</f>
        <v>0</v>
      </c>
    </row>
    <row r="173" spans="2:32" outlineLevel="1">
      <c r="B173" s="124" t="str">
        <f>'Line Items'!D$605</f>
        <v>Other Operating Costs</v>
      </c>
      <c r="C173" s="124" t="str">
        <f>'Line Items'!D$637</f>
        <v>Other Operating Costs: Station &amp; Train Operations</v>
      </c>
      <c r="D173" s="83" t="str">
        <f>'Other Opex'!D84</f>
        <v>[Station &amp; Train Operations Line 33]</v>
      </c>
      <c r="E173" s="84"/>
      <c r="F173" s="150" t="str">
        <f>'Other Opex'!F84</f>
        <v>£000</v>
      </c>
      <c r="G173" s="85">
        <f>'Other Opex'!G84</f>
        <v>0</v>
      </c>
      <c r="H173" s="85">
        <f>'Other Opex'!H84</f>
        <v>0</v>
      </c>
      <c r="I173" s="85">
        <f>'Other Opex'!I84</f>
        <v>0</v>
      </c>
      <c r="J173" s="85">
        <f>'Other Opex'!J84</f>
        <v>0</v>
      </c>
      <c r="K173" s="85">
        <f>'Other Opex'!K84</f>
        <v>0</v>
      </c>
      <c r="L173" s="85">
        <f>'Other Opex'!L84</f>
        <v>0</v>
      </c>
      <c r="M173" s="85">
        <f>'Other Opex'!M84</f>
        <v>0</v>
      </c>
      <c r="N173" s="85">
        <f>'Other Opex'!N84</f>
        <v>0</v>
      </c>
      <c r="O173" s="85">
        <f>'Other Opex'!O84</f>
        <v>0</v>
      </c>
      <c r="P173" s="85">
        <f>'Other Opex'!P84</f>
        <v>0</v>
      </c>
      <c r="Q173" s="85">
        <f>'Other Opex'!Q84</f>
        <v>0</v>
      </c>
      <c r="R173" s="85">
        <f>'Other Opex'!R84</f>
        <v>0</v>
      </c>
      <c r="S173" s="85">
        <f>'Other Opex'!S84</f>
        <v>0</v>
      </c>
      <c r="T173" s="85">
        <f>'Other Opex'!T84</f>
        <v>0</v>
      </c>
      <c r="U173" s="85">
        <f>'Other Opex'!U84</f>
        <v>0</v>
      </c>
      <c r="V173" s="85">
        <f>'Other Opex'!V84</f>
        <v>0</v>
      </c>
      <c r="W173" s="85">
        <f>'Other Opex'!W84</f>
        <v>0</v>
      </c>
      <c r="X173" s="85">
        <f>'Other Opex'!X84</f>
        <v>0</v>
      </c>
      <c r="Y173" s="85">
        <f>'Other Opex'!Y84</f>
        <v>0</v>
      </c>
      <c r="Z173" s="274">
        <f>'Other Opex'!Z84</f>
        <v>0</v>
      </c>
      <c r="AB173" s="275">
        <f>'Other Opex'!AB84</f>
        <v>0</v>
      </c>
      <c r="AD173" s="275">
        <f>'Other Opex'!AD84</f>
        <v>0</v>
      </c>
      <c r="AF173" s="275">
        <f>'Other Opex'!AF84</f>
        <v>0</v>
      </c>
    </row>
    <row r="174" spans="2:32" outlineLevel="1">
      <c r="B174" s="124" t="str">
        <f>'Line Items'!D$605</f>
        <v>Other Operating Costs</v>
      </c>
      <c r="C174" s="124" t="str">
        <f>'Line Items'!D$637</f>
        <v>Other Operating Costs: Station &amp; Train Operations</v>
      </c>
      <c r="D174" s="83" t="str">
        <f>'Other Opex'!D85</f>
        <v>[Station &amp; Train Operations Line 34]</v>
      </c>
      <c r="E174" s="84"/>
      <c r="F174" s="150" t="str">
        <f>'Other Opex'!F85</f>
        <v>£000</v>
      </c>
      <c r="G174" s="85">
        <f>'Other Opex'!G85</f>
        <v>0</v>
      </c>
      <c r="H174" s="85">
        <f>'Other Opex'!H85</f>
        <v>0</v>
      </c>
      <c r="I174" s="85">
        <f>'Other Opex'!I85</f>
        <v>0</v>
      </c>
      <c r="J174" s="85">
        <f>'Other Opex'!J85</f>
        <v>0</v>
      </c>
      <c r="K174" s="85">
        <f>'Other Opex'!K85</f>
        <v>0</v>
      </c>
      <c r="L174" s="85">
        <f>'Other Opex'!L85</f>
        <v>0</v>
      </c>
      <c r="M174" s="85">
        <f>'Other Opex'!M85</f>
        <v>0</v>
      </c>
      <c r="N174" s="85">
        <f>'Other Opex'!N85</f>
        <v>0</v>
      </c>
      <c r="O174" s="85">
        <f>'Other Opex'!O85</f>
        <v>0</v>
      </c>
      <c r="P174" s="85">
        <f>'Other Opex'!P85</f>
        <v>0</v>
      </c>
      <c r="Q174" s="85">
        <f>'Other Opex'!Q85</f>
        <v>0</v>
      </c>
      <c r="R174" s="85">
        <f>'Other Opex'!R85</f>
        <v>0</v>
      </c>
      <c r="S174" s="85">
        <f>'Other Opex'!S85</f>
        <v>0</v>
      </c>
      <c r="T174" s="85">
        <f>'Other Opex'!T85</f>
        <v>0</v>
      </c>
      <c r="U174" s="85">
        <f>'Other Opex'!U85</f>
        <v>0</v>
      </c>
      <c r="V174" s="85">
        <f>'Other Opex'!V85</f>
        <v>0</v>
      </c>
      <c r="W174" s="85">
        <f>'Other Opex'!W85</f>
        <v>0</v>
      </c>
      <c r="X174" s="85">
        <f>'Other Opex'!X85</f>
        <v>0</v>
      </c>
      <c r="Y174" s="85">
        <f>'Other Opex'!Y85</f>
        <v>0</v>
      </c>
      <c r="Z174" s="274">
        <f>'Other Opex'!Z85</f>
        <v>0</v>
      </c>
      <c r="AB174" s="275">
        <f>'Other Opex'!AB85</f>
        <v>0</v>
      </c>
      <c r="AD174" s="275">
        <f>'Other Opex'!AD85</f>
        <v>0</v>
      </c>
      <c r="AF174" s="275">
        <f>'Other Opex'!AF85</f>
        <v>0</v>
      </c>
    </row>
    <row r="175" spans="2:32" outlineLevel="1">
      <c r="B175" s="124" t="str">
        <f>'Line Items'!D$605</f>
        <v>Other Operating Costs</v>
      </c>
      <c r="C175" s="124" t="str">
        <f>'Line Items'!D$637</f>
        <v>Other Operating Costs: Station &amp; Train Operations</v>
      </c>
      <c r="D175" s="345" t="str">
        <f>'Other Opex'!D86</f>
        <v>[Station &amp; Train Operations Line 35]</v>
      </c>
      <c r="E175" s="346"/>
      <c r="F175" s="342" t="str">
        <f>'Other Opex'!F86</f>
        <v>£000</v>
      </c>
      <c r="G175" s="88">
        <f>'Other Opex'!G86</f>
        <v>0</v>
      </c>
      <c r="H175" s="88">
        <f>'Other Opex'!H86</f>
        <v>0</v>
      </c>
      <c r="I175" s="88">
        <f>'Other Opex'!I86</f>
        <v>0</v>
      </c>
      <c r="J175" s="88">
        <f>'Other Opex'!J86</f>
        <v>0</v>
      </c>
      <c r="K175" s="88">
        <f>'Other Opex'!K86</f>
        <v>0</v>
      </c>
      <c r="L175" s="88">
        <f>'Other Opex'!L86</f>
        <v>0</v>
      </c>
      <c r="M175" s="88">
        <f>'Other Opex'!M86</f>
        <v>0</v>
      </c>
      <c r="N175" s="88">
        <f>'Other Opex'!N86</f>
        <v>0</v>
      </c>
      <c r="O175" s="88">
        <f>'Other Opex'!O86</f>
        <v>0</v>
      </c>
      <c r="P175" s="88">
        <f>'Other Opex'!P86</f>
        <v>0</v>
      </c>
      <c r="Q175" s="88">
        <f>'Other Opex'!Q86</f>
        <v>0</v>
      </c>
      <c r="R175" s="88">
        <f>'Other Opex'!R86</f>
        <v>0</v>
      </c>
      <c r="S175" s="88">
        <f>'Other Opex'!S86</f>
        <v>0</v>
      </c>
      <c r="T175" s="88">
        <f>'Other Opex'!T86</f>
        <v>0</v>
      </c>
      <c r="U175" s="88">
        <f>'Other Opex'!U86</f>
        <v>0</v>
      </c>
      <c r="V175" s="88">
        <f>'Other Opex'!V86</f>
        <v>0</v>
      </c>
      <c r="W175" s="88">
        <f>'Other Opex'!W86</f>
        <v>0</v>
      </c>
      <c r="X175" s="88">
        <f>'Other Opex'!X86</f>
        <v>0</v>
      </c>
      <c r="Y175" s="88">
        <f>'Other Opex'!Y86</f>
        <v>0</v>
      </c>
      <c r="Z175" s="343">
        <f>'Other Opex'!Z86</f>
        <v>0</v>
      </c>
      <c r="AB175" s="344">
        <f>'Other Opex'!AB86</f>
        <v>0</v>
      </c>
      <c r="AD175" s="344">
        <f>'Other Opex'!AD86</f>
        <v>0</v>
      </c>
      <c r="AF175" s="344">
        <f>'Other Opex'!AF86</f>
        <v>0</v>
      </c>
    </row>
    <row r="176" spans="2:32" outlineLevel="1">
      <c r="B176" s="124" t="str">
        <f>'Line Items'!D$605</f>
        <v>Other Operating Costs</v>
      </c>
      <c r="C176" s="124" t="str">
        <f>'Line Items'!D$638</f>
        <v>Other Operating Costs: Rolling Stock Maintenance</v>
      </c>
      <c r="D176" s="83" t="str">
        <f>'Other Opex'!D92</f>
        <v>Fleet Materials</v>
      </c>
      <c r="E176" s="84"/>
      <c r="F176" s="150" t="str">
        <f>'Other Opex'!F92</f>
        <v>£000</v>
      </c>
      <c r="G176" s="85">
        <f>'Other Opex'!G92</f>
        <v>0</v>
      </c>
      <c r="H176" s="85">
        <f>'Other Opex'!H92</f>
        <v>0</v>
      </c>
      <c r="I176" s="85">
        <f>'Other Opex'!I92</f>
        <v>0</v>
      </c>
      <c r="J176" s="85">
        <f>'Other Opex'!J92</f>
        <v>0</v>
      </c>
      <c r="K176" s="85">
        <f>'Other Opex'!K92</f>
        <v>0</v>
      </c>
      <c r="L176" s="85">
        <f>'Other Opex'!L92</f>
        <v>0</v>
      </c>
      <c r="M176" s="85">
        <f>'Other Opex'!M92</f>
        <v>0</v>
      </c>
      <c r="N176" s="85">
        <f>'Other Opex'!N92</f>
        <v>0</v>
      </c>
      <c r="O176" s="85">
        <f>'Other Opex'!O92</f>
        <v>0</v>
      </c>
      <c r="P176" s="85">
        <f>'Other Opex'!P92</f>
        <v>0</v>
      </c>
      <c r="Q176" s="85">
        <f>'Other Opex'!Q92</f>
        <v>0</v>
      </c>
      <c r="R176" s="85">
        <f>'Other Opex'!R92</f>
        <v>0</v>
      </c>
      <c r="S176" s="85">
        <f>'Other Opex'!S92</f>
        <v>0</v>
      </c>
      <c r="T176" s="85">
        <f>'Other Opex'!T92</f>
        <v>0</v>
      </c>
      <c r="U176" s="85">
        <f>'Other Opex'!U92</f>
        <v>0</v>
      </c>
      <c r="V176" s="85">
        <f>'Other Opex'!V92</f>
        <v>0</v>
      </c>
      <c r="W176" s="85">
        <f>'Other Opex'!W92</f>
        <v>0</v>
      </c>
      <c r="X176" s="85">
        <f>'Other Opex'!X92</f>
        <v>0</v>
      </c>
      <c r="Y176" s="85">
        <f>'Other Opex'!Y92</f>
        <v>0</v>
      </c>
      <c r="Z176" s="274">
        <f>'Other Opex'!Z92</f>
        <v>0</v>
      </c>
      <c r="AB176" s="275">
        <f>'Other Opex'!AB92</f>
        <v>0</v>
      </c>
      <c r="AD176" s="275">
        <f>'Other Opex'!AD92</f>
        <v>0</v>
      </c>
      <c r="AF176" s="275">
        <f>'Other Opex'!AF92</f>
        <v>0</v>
      </c>
    </row>
    <row r="177" spans="2:32" outlineLevel="1">
      <c r="B177" s="124" t="str">
        <f>'Line Items'!D$605</f>
        <v>Other Operating Costs</v>
      </c>
      <c r="C177" s="124" t="str">
        <f>'Line Items'!D$638</f>
        <v>Other Operating Costs: Rolling Stock Maintenance</v>
      </c>
      <c r="D177" s="83" t="str">
        <f>'Other Opex'!D93</f>
        <v>Third Party RS Maintainer</v>
      </c>
      <c r="E177" s="84"/>
      <c r="F177" s="150" t="str">
        <f>'Other Opex'!F93</f>
        <v>£000</v>
      </c>
      <c r="G177" s="85">
        <f>'Other Opex'!G93</f>
        <v>0</v>
      </c>
      <c r="H177" s="85">
        <f>'Other Opex'!H93</f>
        <v>0</v>
      </c>
      <c r="I177" s="85">
        <f>'Other Opex'!I93</f>
        <v>0</v>
      </c>
      <c r="J177" s="85">
        <f>'Other Opex'!J93</f>
        <v>0</v>
      </c>
      <c r="K177" s="85">
        <f>'Other Opex'!K93</f>
        <v>0</v>
      </c>
      <c r="L177" s="85">
        <f>'Other Opex'!L93</f>
        <v>0</v>
      </c>
      <c r="M177" s="85">
        <f>'Other Opex'!M93</f>
        <v>0</v>
      </c>
      <c r="N177" s="85">
        <f>'Other Opex'!N93</f>
        <v>0</v>
      </c>
      <c r="O177" s="85">
        <f>'Other Opex'!O93</f>
        <v>0</v>
      </c>
      <c r="P177" s="85">
        <f>'Other Opex'!P93</f>
        <v>0</v>
      </c>
      <c r="Q177" s="85">
        <f>'Other Opex'!Q93</f>
        <v>0</v>
      </c>
      <c r="R177" s="85">
        <f>'Other Opex'!R93</f>
        <v>0</v>
      </c>
      <c r="S177" s="85">
        <f>'Other Opex'!S93</f>
        <v>0</v>
      </c>
      <c r="T177" s="85">
        <f>'Other Opex'!T93</f>
        <v>0</v>
      </c>
      <c r="U177" s="85">
        <f>'Other Opex'!U93</f>
        <v>0</v>
      </c>
      <c r="V177" s="85">
        <f>'Other Opex'!V93</f>
        <v>0</v>
      </c>
      <c r="W177" s="85">
        <f>'Other Opex'!W93</f>
        <v>0</v>
      </c>
      <c r="X177" s="85">
        <f>'Other Opex'!X93</f>
        <v>0</v>
      </c>
      <c r="Y177" s="85">
        <f>'Other Opex'!Y93</f>
        <v>0</v>
      </c>
      <c r="Z177" s="274">
        <f>'Other Opex'!Z93</f>
        <v>0</v>
      </c>
      <c r="AB177" s="275">
        <f>'Other Opex'!AB93</f>
        <v>0</v>
      </c>
      <c r="AD177" s="275">
        <f>'Other Opex'!AD93</f>
        <v>0</v>
      </c>
      <c r="AF177" s="275">
        <f>'Other Opex'!AF93</f>
        <v>0</v>
      </c>
    </row>
    <row r="178" spans="2:32" outlineLevel="1">
      <c r="B178" s="124" t="str">
        <f>'Line Items'!D$605</f>
        <v>Other Operating Costs</v>
      </c>
      <c r="C178" s="124" t="str">
        <f>'Line Items'!D$638</f>
        <v>Other Operating Costs: Rolling Stock Maintenance</v>
      </c>
      <c r="D178" s="83" t="str">
        <f>'Other Opex'!D94</f>
        <v>HQ Depot Costs</v>
      </c>
      <c r="E178" s="84"/>
      <c r="F178" s="150" t="str">
        <f>'Other Opex'!F94</f>
        <v>£000</v>
      </c>
      <c r="G178" s="85">
        <f>'Other Opex'!G94</f>
        <v>0</v>
      </c>
      <c r="H178" s="85">
        <f>'Other Opex'!H94</f>
        <v>0</v>
      </c>
      <c r="I178" s="85">
        <f>'Other Opex'!I94</f>
        <v>0</v>
      </c>
      <c r="J178" s="85">
        <f>'Other Opex'!J94</f>
        <v>0</v>
      </c>
      <c r="K178" s="85">
        <f>'Other Opex'!K94</f>
        <v>0</v>
      </c>
      <c r="L178" s="85">
        <f>'Other Opex'!L94</f>
        <v>0</v>
      </c>
      <c r="M178" s="85">
        <f>'Other Opex'!M94</f>
        <v>0</v>
      </c>
      <c r="N178" s="85">
        <f>'Other Opex'!N94</f>
        <v>0</v>
      </c>
      <c r="O178" s="85">
        <f>'Other Opex'!O94</f>
        <v>0</v>
      </c>
      <c r="P178" s="85">
        <f>'Other Opex'!P94</f>
        <v>0</v>
      </c>
      <c r="Q178" s="85">
        <f>'Other Opex'!Q94</f>
        <v>0</v>
      </c>
      <c r="R178" s="85">
        <f>'Other Opex'!R94</f>
        <v>0</v>
      </c>
      <c r="S178" s="85">
        <f>'Other Opex'!S94</f>
        <v>0</v>
      </c>
      <c r="T178" s="85">
        <f>'Other Opex'!T94</f>
        <v>0</v>
      </c>
      <c r="U178" s="85">
        <f>'Other Opex'!U94</f>
        <v>0</v>
      </c>
      <c r="V178" s="85">
        <f>'Other Opex'!V94</f>
        <v>0</v>
      </c>
      <c r="W178" s="85">
        <f>'Other Opex'!W94</f>
        <v>0</v>
      </c>
      <c r="X178" s="85">
        <f>'Other Opex'!X94</f>
        <v>0</v>
      </c>
      <c r="Y178" s="85">
        <f>'Other Opex'!Y94</f>
        <v>0</v>
      </c>
      <c r="Z178" s="274">
        <f>'Other Opex'!Z94</f>
        <v>0</v>
      </c>
      <c r="AB178" s="275">
        <f>'Other Opex'!AB94</f>
        <v>0</v>
      </c>
      <c r="AD178" s="275">
        <f>'Other Opex'!AD94</f>
        <v>0</v>
      </c>
      <c r="AF178" s="275">
        <f>'Other Opex'!AF94</f>
        <v>0</v>
      </c>
    </row>
    <row r="179" spans="2:32" outlineLevel="1">
      <c r="B179" s="124" t="str">
        <f>'Line Items'!D$605</f>
        <v>Other Operating Costs</v>
      </c>
      <c r="C179" s="124" t="str">
        <f>'Line Items'!D$638</f>
        <v>Other Operating Costs: Rolling Stock Maintenance</v>
      </c>
      <c r="D179" s="83" t="str">
        <f>'Other Opex'!D95</f>
        <v>Depot: Administrative Costs</v>
      </c>
      <c r="E179" s="84"/>
      <c r="F179" s="150" t="str">
        <f>'Other Opex'!F95</f>
        <v>£000</v>
      </c>
      <c r="G179" s="85">
        <f>'Other Opex'!G95</f>
        <v>0</v>
      </c>
      <c r="H179" s="85">
        <f>'Other Opex'!H95</f>
        <v>0</v>
      </c>
      <c r="I179" s="85">
        <f>'Other Opex'!I95</f>
        <v>0</v>
      </c>
      <c r="J179" s="85">
        <f>'Other Opex'!J95</f>
        <v>0</v>
      </c>
      <c r="K179" s="85">
        <f>'Other Opex'!K95</f>
        <v>0</v>
      </c>
      <c r="L179" s="85">
        <f>'Other Opex'!L95</f>
        <v>0</v>
      </c>
      <c r="M179" s="85">
        <f>'Other Opex'!M95</f>
        <v>0</v>
      </c>
      <c r="N179" s="85">
        <f>'Other Opex'!N95</f>
        <v>0</v>
      </c>
      <c r="O179" s="85">
        <f>'Other Opex'!O95</f>
        <v>0</v>
      </c>
      <c r="P179" s="85">
        <f>'Other Opex'!P95</f>
        <v>0</v>
      </c>
      <c r="Q179" s="85">
        <f>'Other Opex'!Q95</f>
        <v>0</v>
      </c>
      <c r="R179" s="85">
        <f>'Other Opex'!R95</f>
        <v>0</v>
      </c>
      <c r="S179" s="85">
        <f>'Other Opex'!S95</f>
        <v>0</v>
      </c>
      <c r="T179" s="85">
        <f>'Other Opex'!T95</f>
        <v>0</v>
      </c>
      <c r="U179" s="85">
        <f>'Other Opex'!U95</f>
        <v>0</v>
      </c>
      <c r="V179" s="85">
        <f>'Other Opex'!V95</f>
        <v>0</v>
      </c>
      <c r="W179" s="85">
        <f>'Other Opex'!W95</f>
        <v>0</v>
      </c>
      <c r="X179" s="85">
        <f>'Other Opex'!X95</f>
        <v>0</v>
      </c>
      <c r="Y179" s="85">
        <f>'Other Opex'!Y95</f>
        <v>0</v>
      </c>
      <c r="Z179" s="274">
        <f>'Other Opex'!Z95</f>
        <v>0</v>
      </c>
      <c r="AB179" s="275">
        <f>'Other Opex'!AB95</f>
        <v>0</v>
      </c>
      <c r="AD179" s="275">
        <f>'Other Opex'!AD95</f>
        <v>0</v>
      </c>
      <c r="AF179" s="275">
        <f>'Other Opex'!AF95</f>
        <v>0</v>
      </c>
    </row>
    <row r="180" spans="2:32" outlineLevel="1">
      <c r="B180" s="124" t="str">
        <f>'Line Items'!D$605</f>
        <v>Other Operating Costs</v>
      </c>
      <c r="C180" s="124" t="str">
        <f>'Line Items'!D$638</f>
        <v>Other Operating Costs: Rolling Stock Maintenance</v>
      </c>
      <c r="D180" s="83" t="str">
        <f>'Other Opex'!D96</f>
        <v>Depot: Security Costs</v>
      </c>
      <c r="E180" s="84"/>
      <c r="F180" s="150" t="str">
        <f>'Other Opex'!F96</f>
        <v>£000</v>
      </c>
      <c r="G180" s="85">
        <f>'Other Opex'!G96</f>
        <v>0</v>
      </c>
      <c r="H180" s="85">
        <f>'Other Opex'!H96</f>
        <v>0</v>
      </c>
      <c r="I180" s="85">
        <f>'Other Opex'!I96</f>
        <v>0</v>
      </c>
      <c r="J180" s="85">
        <f>'Other Opex'!J96</f>
        <v>0</v>
      </c>
      <c r="K180" s="85">
        <f>'Other Opex'!K96</f>
        <v>0</v>
      </c>
      <c r="L180" s="85">
        <f>'Other Opex'!L96</f>
        <v>0</v>
      </c>
      <c r="M180" s="85">
        <f>'Other Opex'!M96</f>
        <v>0</v>
      </c>
      <c r="N180" s="85">
        <f>'Other Opex'!N96</f>
        <v>0</v>
      </c>
      <c r="O180" s="85">
        <f>'Other Opex'!O96</f>
        <v>0</v>
      </c>
      <c r="P180" s="85">
        <f>'Other Opex'!P96</f>
        <v>0</v>
      </c>
      <c r="Q180" s="85">
        <f>'Other Opex'!Q96</f>
        <v>0</v>
      </c>
      <c r="R180" s="85">
        <f>'Other Opex'!R96</f>
        <v>0</v>
      </c>
      <c r="S180" s="85">
        <f>'Other Opex'!S96</f>
        <v>0</v>
      </c>
      <c r="T180" s="85">
        <f>'Other Opex'!T96</f>
        <v>0</v>
      </c>
      <c r="U180" s="85">
        <f>'Other Opex'!U96</f>
        <v>0</v>
      </c>
      <c r="V180" s="85">
        <f>'Other Opex'!V96</f>
        <v>0</v>
      </c>
      <c r="W180" s="85">
        <f>'Other Opex'!W96</f>
        <v>0</v>
      </c>
      <c r="X180" s="85">
        <f>'Other Opex'!X96</f>
        <v>0</v>
      </c>
      <c r="Y180" s="85">
        <f>'Other Opex'!Y96</f>
        <v>0</v>
      </c>
      <c r="Z180" s="274">
        <f>'Other Opex'!Z96</f>
        <v>0</v>
      </c>
      <c r="AB180" s="275">
        <f>'Other Opex'!AB96</f>
        <v>0</v>
      </c>
      <c r="AD180" s="275">
        <f>'Other Opex'!AD96</f>
        <v>0</v>
      </c>
      <c r="AF180" s="275">
        <f>'Other Opex'!AF96</f>
        <v>0</v>
      </c>
    </row>
    <row r="181" spans="2:32" outlineLevel="1">
      <c r="B181" s="124" t="str">
        <f>'Line Items'!D$605</f>
        <v>Other Operating Costs</v>
      </c>
      <c r="C181" s="124" t="str">
        <f>'Line Items'!D$638</f>
        <v>Other Operating Costs: Rolling Stock Maintenance</v>
      </c>
      <c r="D181" s="83" t="str">
        <f>'Other Opex'!D97</f>
        <v>Depot: Building Costs</v>
      </c>
      <c r="E181" s="84"/>
      <c r="F181" s="150" t="str">
        <f>'Other Opex'!F97</f>
        <v>£000</v>
      </c>
      <c r="G181" s="85">
        <f>'Other Opex'!G97</f>
        <v>0</v>
      </c>
      <c r="H181" s="85">
        <f>'Other Opex'!H97</f>
        <v>0</v>
      </c>
      <c r="I181" s="85">
        <f>'Other Opex'!I97</f>
        <v>0</v>
      </c>
      <c r="J181" s="85">
        <f>'Other Opex'!J97</f>
        <v>0</v>
      </c>
      <c r="K181" s="85">
        <f>'Other Opex'!K97</f>
        <v>0</v>
      </c>
      <c r="L181" s="85">
        <f>'Other Opex'!L97</f>
        <v>0</v>
      </c>
      <c r="M181" s="85">
        <f>'Other Opex'!M97</f>
        <v>0</v>
      </c>
      <c r="N181" s="85">
        <f>'Other Opex'!N97</f>
        <v>0</v>
      </c>
      <c r="O181" s="85">
        <f>'Other Opex'!O97</f>
        <v>0</v>
      </c>
      <c r="P181" s="85">
        <f>'Other Opex'!P97</f>
        <v>0</v>
      </c>
      <c r="Q181" s="85">
        <f>'Other Opex'!Q97</f>
        <v>0</v>
      </c>
      <c r="R181" s="85">
        <f>'Other Opex'!R97</f>
        <v>0</v>
      </c>
      <c r="S181" s="85">
        <f>'Other Opex'!S97</f>
        <v>0</v>
      </c>
      <c r="T181" s="85">
        <f>'Other Opex'!T97</f>
        <v>0</v>
      </c>
      <c r="U181" s="85">
        <f>'Other Opex'!U97</f>
        <v>0</v>
      </c>
      <c r="V181" s="85">
        <f>'Other Opex'!V97</f>
        <v>0</v>
      </c>
      <c r="W181" s="85">
        <f>'Other Opex'!W97</f>
        <v>0</v>
      </c>
      <c r="X181" s="85">
        <f>'Other Opex'!X97</f>
        <v>0</v>
      </c>
      <c r="Y181" s="85">
        <f>'Other Opex'!Y97</f>
        <v>0</v>
      </c>
      <c r="Z181" s="274">
        <f>'Other Opex'!Z97</f>
        <v>0</v>
      </c>
      <c r="AB181" s="275">
        <f>'Other Opex'!AB97</f>
        <v>0</v>
      </c>
      <c r="AD181" s="275">
        <f>'Other Opex'!AD97</f>
        <v>0</v>
      </c>
      <c r="AF181" s="275">
        <f>'Other Opex'!AF97</f>
        <v>0</v>
      </c>
    </row>
    <row r="182" spans="2:32" outlineLevel="1">
      <c r="B182" s="124" t="str">
        <f>'Line Items'!D$605</f>
        <v>Other Operating Costs</v>
      </c>
      <c r="C182" s="124" t="str">
        <f>'Line Items'!D$638</f>
        <v>Other Operating Costs: Rolling Stock Maintenance</v>
      </c>
      <c r="D182" s="83" t="str">
        <f>'Other Opex'!D98</f>
        <v>Depot: IT Equipment</v>
      </c>
      <c r="E182" s="84"/>
      <c r="F182" s="150" t="str">
        <f>'Other Opex'!F98</f>
        <v>£000</v>
      </c>
      <c r="G182" s="85">
        <f>'Other Opex'!G98</f>
        <v>0</v>
      </c>
      <c r="H182" s="85">
        <f>'Other Opex'!H98</f>
        <v>0</v>
      </c>
      <c r="I182" s="85">
        <f>'Other Opex'!I98</f>
        <v>0</v>
      </c>
      <c r="J182" s="85">
        <f>'Other Opex'!J98</f>
        <v>0</v>
      </c>
      <c r="K182" s="85">
        <f>'Other Opex'!K98</f>
        <v>0</v>
      </c>
      <c r="L182" s="85">
        <f>'Other Opex'!L98</f>
        <v>0</v>
      </c>
      <c r="M182" s="85">
        <f>'Other Opex'!M98</f>
        <v>0</v>
      </c>
      <c r="N182" s="85">
        <f>'Other Opex'!N98</f>
        <v>0</v>
      </c>
      <c r="O182" s="85">
        <f>'Other Opex'!O98</f>
        <v>0</v>
      </c>
      <c r="P182" s="85">
        <f>'Other Opex'!P98</f>
        <v>0</v>
      </c>
      <c r="Q182" s="85">
        <f>'Other Opex'!Q98</f>
        <v>0</v>
      </c>
      <c r="R182" s="85">
        <f>'Other Opex'!R98</f>
        <v>0</v>
      </c>
      <c r="S182" s="85">
        <f>'Other Opex'!S98</f>
        <v>0</v>
      </c>
      <c r="T182" s="85">
        <f>'Other Opex'!T98</f>
        <v>0</v>
      </c>
      <c r="U182" s="85">
        <f>'Other Opex'!U98</f>
        <v>0</v>
      </c>
      <c r="V182" s="85">
        <f>'Other Opex'!V98</f>
        <v>0</v>
      </c>
      <c r="W182" s="85">
        <f>'Other Opex'!W98</f>
        <v>0</v>
      </c>
      <c r="X182" s="85">
        <f>'Other Opex'!X98</f>
        <v>0</v>
      </c>
      <c r="Y182" s="85">
        <f>'Other Opex'!Y98</f>
        <v>0</v>
      </c>
      <c r="Z182" s="274">
        <f>'Other Opex'!Z98</f>
        <v>0</v>
      </c>
      <c r="AB182" s="275">
        <f>'Other Opex'!AB98</f>
        <v>0</v>
      </c>
      <c r="AD182" s="275">
        <f>'Other Opex'!AD98</f>
        <v>0</v>
      </c>
      <c r="AF182" s="275">
        <f>'Other Opex'!AF98</f>
        <v>0</v>
      </c>
    </row>
    <row r="183" spans="2:32" outlineLevel="1">
      <c r="B183" s="124" t="str">
        <f>'Line Items'!D$605</f>
        <v>Other Operating Costs</v>
      </c>
      <c r="C183" s="124" t="str">
        <f>'Line Items'!D$638</f>
        <v>Other Operating Costs: Rolling Stock Maintenance</v>
      </c>
      <c r="D183" s="83" t="str">
        <f>'Other Opex'!D99</f>
        <v>Depot: Industry Payments</v>
      </c>
      <c r="E183" s="84"/>
      <c r="F183" s="150" t="str">
        <f>'Other Opex'!F99</f>
        <v>£000</v>
      </c>
      <c r="G183" s="85">
        <f>'Other Opex'!G99</f>
        <v>0</v>
      </c>
      <c r="H183" s="85">
        <f>'Other Opex'!H99</f>
        <v>0</v>
      </c>
      <c r="I183" s="85">
        <f>'Other Opex'!I99</f>
        <v>0</v>
      </c>
      <c r="J183" s="85">
        <f>'Other Opex'!J99</f>
        <v>0</v>
      </c>
      <c r="K183" s="85">
        <f>'Other Opex'!K99</f>
        <v>0</v>
      </c>
      <c r="L183" s="85">
        <f>'Other Opex'!L99</f>
        <v>0</v>
      </c>
      <c r="M183" s="85">
        <f>'Other Opex'!M99</f>
        <v>0</v>
      </c>
      <c r="N183" s="85">
        <f>'Other Opex'!N99</f>
        <v>0</v>
      </c>
      <c r="O183" s="85">
        <f>'Other Opex'!O99</f>
        <v>0</v>
      </c>
      <c r="P183" s="85">
        <f>'Other Opex'!P99</f>
        <v>0</v>
      </c>
      <c r="Q183" s="85">
        <f>'Other Opex'!Q99</f>
        <v>0</v>
      </c>
      <c r="R183" s="85">
        <f>'Other Opex'!R99</f>
        <v>0</v>
      </c>
      <c r="S183" s="85">
        <f>'Other Opex'!S99</f>
        <v>0</v>
      </c>
      <c r="T183" s="85">
        <f>'Other Opex'!T99</f>
        <v>0</v>
      </c>
      <c r="U183" s="85">
        <f>'Other Opex'!U99</f>
        <v>0</v>
      </c>
      <c r="V183" s="85">
        <f>'Other Opex'!V99</f>
        <v>0</v>
      </c>
      <c r="W183" s="85">
        <f>'Other Opex'!W99</f>
        <v>0</v>
      </c>
      <c r="X183" s="85">
        <f>'Other Opex'!X99</f>
        <v>0</v>
      </c>
      <c r="Y183" s="85">
        <f>'Other Opex'!Y99</f>
        <v>0</v>
      </c>
      <c r="Z183" s="274">
        <f>'Other Opex'!Z99</f>
        <v>0</v>
      </c>
      <c r="AB183" s="275">
        <f>'Other Opex'!AB99</f>
        <v>0</v>
      </c>
      <c r="AD183" s="275">
        <f>'Other Opex'!AD99</f>
        <v>0</v>
      </c>
      <c r="AF183" s="275">
        <f>'Other Opex'!AF99</f>
        <v>0</v>
      </c>
    </row>
    <row r="184" spans="2:32" outlineLevel="1">
      <c r="B184" s="124" t="str">
        <f>'Line Items'!D$605</f>
        <v>Other Operating Costs</v>
      </c>
      <c r="C184" s="124" t="str">
        <f>'Line Items'!D$638</f>
        <v>Other Operating Costs: Rolling Stock Maintenance</v>
      </c>
      <c r="D184" s="83" t="str">
        <f>'Other Opex'!D100</f>
        <v>Cost of Goods Sold: Materials</v>
      </c>
      <c r="E184" s="84"/>
      <c r="F184" s="150" t="str">
        <f>'Other Opex'!F100</f>
        <v>£000</v>
      </c>
      <c r="G184" s="85">
        <f>'Other Opex'!G100</f>
        <v>0</v>
      </c>
      <c r="H184" s="85">
        <f>'Other Opex'!H100</f>
        <v>0</v>
      </c>
      <c r="I184" s="85">
        <f>'Other Opex'!I100</f>
        <v>0</v>
      </c>
      <c r="J184" s="85">
        <f>'Other Opex'!J100</f>
        <v>0</v>
      </c>
      <c r="K184" s="85">
        <f>'Other Opex'!K100</f>
        <v>0</v>
      </c>
      <c r="L184" s="85">
        <f>'Other Opex'!L100</f>
        <v>0</v>
      </c>
      <c r="M184" s="85">
        <f>'Other Opex'!M100</f>
        <v>0</v>
      </c>
      <c r="N184" s="85">
        <f>'Other Opex'!N100</f>
        <v>0</v>
      </c>
      <c r="O184" s="85">
        <f>'Other Opex'!O100</f>
        <v>0</v>
      </c>
      <c r="P184" s="85">
        <f>'Other Opex'!P100</f>
        <v>0</v>
      </c>
      <c r="Q184" s="85">
        <f>'Other Opex'!Q100</f>
        <v>0</v>
      </c>
      <c r="R184" s="85">
        <f>'Other Opex'!R100</f>
        <v>0</v>
      </c>
      <c r="S184" s="85">
        <f>'Other Opex'!S100</f>
        <v>0</v>
      </c>
      <c r="T184" s="85">
        <f>'Other Opex'!T100</f>
        <v>0</v>
      </c>
      <c r="U184" s="85">
        <f>'Other Opex'!U100</f>
        <v>0</v>
      </c>
      <c r="V184" s="85">
        <f>'Other Opex'!V100</f>
        <v>0</v>
      </c>
      <c r="W184" s="85">
        <f>'Other Opex'!W100</f>
        <v>0</v>
      </c>
      <c r="X184" s="85">
        <f>'Other Opex'!X100</f>
        <v>0</v>
      </c>
      <c r="Y184" s="85">
        <f>'Other Opex'!Y100</f>
        <v>0</v>
      </c>
      <c r="Z184" s="274">
        <f>'Other Opex'!Z100</f>
        <v>0</v>
      </c>
      <c r="AB184" s="275">
        <f>'Other Opex'!AB100</f>
        <v>0</v>
      </c>
      <c r="AD184" s="275">
        <f>'Other Opex'!AD100</f>
        <v>0</v>
      </c>
      <c r="AF184" s="275">
        <f>'Other Opex'!AF100</f>
        <v>0</v>
      </c>
    </row>
    <row r="185" spans="2:32" outlineLevel="1">
      <c r="B185" s="124" t="str">
        <f>'Line Items'!D$605</f>
        <v>Other Operating Costs</v>
      </c>
      <c r="C185" s="124" t="str">
        <f>'Line Items'!D$638</f>
        <v>Other Operating Costs: Rolling Stock Maintenance</v>
      </c>
      <c r="D185" s="83" t="str">
        <f>'Other Opex'!D101</f>
        <v>Cost of Goods Sold: Fuel</v>
      </c>
      <c r="E185" s="84"/>
      <c r="F185" s="150" t="str">
        <f>'Other Opex'!F101</f>
        <v>£000</v>
      </c>
      <c r="G185" s="85">
        <f>'Other Opex'!G101</f>
        <v>0</v>
      </c>
      <c r="H185" s="85">
        <f>'Other Opex'!H101</f>
        <v>0</v>
      </c>
      <c r="I185" s="85">
        <f>'Other Opex'!I101</f>
        <v>0</v>
      </c>
      <c r="J185" s="85">
        <f>'Other Opex'!J101</f>
        <v>0</v>
      </c>
      <c r="K185" s="85">
        <f>'Other Opex'!K101</f>
        <v>0</v>
      </c>
      <c r="L185" s="85">
        <f>'Other Opex'!L101</f>
        <v>0</v>
      </c>
      <c r="M185" s="85">
        <f>'Other Opex'!M101</f>
        <v>0</v>
      </c>
      <c r="N185" s="85">
        <f>'Other Opex'!N101</f>
        <v>0</v>
      </c>
      <c r="O185" s="85">
        <f>'Other Opex'!O101</f>
        <v>0</v>
      </c>
      <c r="P185" s="85">
        <f>'Other Opex'!P101</f>
        <v>0</v>
      </c>
      <c r="Q185" s="85">
        <f>'Other Opex'!Q101</f>
        <v>0</v>
      </c>
      <c r="R185" s="85">
        <f>'Other Opex'!R101</f>
        <v>0</v>
      </c>
      <c r="S185" s="85">
        <f>'Other Opex'!S101</f>
        <v>0</v>
      </c>
      <c r="T185" s="85">
        <f>'Other Opex'!T101</f>
        <v>0</v>
      </c>
      <c r="U185" s="85">
        <f>'Other Opex'!U101</f>
        <v>0</v>
      </c>
      <c r="V185" s="85">
        <f>'Other Opex'!V101</f>
        <v>0</v>
      </c>
      <c r="W185" s="85">
        <f>'Other Opex'!W101</f>
        <v>0</v>
      </c>
      <c r="X185" s="85">
        <f>'Other Opex'!X101</f>
        <v>0</v>
      </c>
      <c r="Y185" s="85">
        <f>'Other Opex'!Y101</f>
        <v>0</v>
      </c>
      <c r="Z185" s="274">
        <f>'Other Opex'!Z101</f>
        <v>0</v>
      </c>
      <c r="AB185" s="275">
        <f>'Other Opex'!AB101</f>
        <v>0</v>
      </c>
      <c r="AD185" s="275">
        <f>'Other Opex'!AD101</f>
        <v>0</v>
      </c>
      <c r="AF185" s="275">
        <f>'Other Opex'!AF101</f>
        <v>0</v>
      </c>
    </row>
    <row r="186" spans="2:32" outlineLevel="1">
      <c r="B186" s="124" t="str">
        <f>'Line Items'!D$605</f>
        <v>Other Operating Costs</v>
      </c>
      <c r="C186" s="124" t="str">
        <f>'Line Items'!D$638</f>
        <v>Other Operating Costs: Rolling Stock Maintenance</v>
      </c>
      <c r="D186" s="83" t="str">
        <f>'Other Opex'!D102</f>
        <v>Cost of Goods Sold: Contractors</v>
      </c>
      <c r="E186" s="84"/>
      <c r="F186" s="150" t="str">
        <f>'Other Opex'!F102</f>
        <v>£000</v>
      </c>
      <c r="G186" s="85">
        <f>'Other Opex'!G102</f>
        <v>0</v>
      </c>
      <c r="H186" s="85">
        <f>'Other Opex'!H102</f>
        <v>0</v>
      </c>
      <c r="I186" s="85">
        <f>'Other Opex'!I102</f>
        <v>0</v>
      </c>
      <c r="J186" s="85">
        <f>'Other Opex'!J102</f>
        <v>0</v>
      </c>
      <c r="K186" s="85">
        <f>'Other Opex'!K102</f>
        <v>0</v>
      </c>
      <c r="L186" s="85">
        <f>'Other Opex'!L102</f>
        <v>0</v>
      </c>
      <c r="M186" s="85">
        <f>'Other Opex'!M102</f>
        <v>0</v>
      </c>
      <c r="N186" s="85">
        <f>'Other Opex'!N102</f>
        <v>0</v>
      </c>
      <c r="O186" s="85">
        <f>'Other Opex'!O102</f>
        <v>0</v>
      </c>
      <c r="P186" s="85">
        <f>'Other Opex'!P102</f>
        <v>0</v>
      </c>
      <c r="Q186" s="85">
        <f>'Other Opex'!Q102</f>
        <v>0</v>
      </c>
      <c r="R186" s="85">
        <f>'Other Opex'!R102</f>
        <v>0</v>
      </c>
      <c r="S186" s="85">
        <f>'Other Opex'!S102</f>
        <v>0</v>
      </c>
      <c r="T186" s="85">
        <f>'Other Opex'!T102</f>
        <v>0</v>
      </c>
      <c r="U186" s="85">
        <f>'Other Opex'!U102</f>
        <v>0</v>
      </c>
      <c r="V186" s="85">
        <f>'Other Opex'!V102</f>
        <v>0</v>
      </c>
      <c r="W186" s="85">
        <f>'Other Opex'!W102</f>
        <v>0</v>
      </c>
      <c r="X186" s="85">
        <f>'Other Opex'!X102</f>
        <v>0</v>
      </c>
      <c r="Y186" s="85">
        <f>'Other Opex'!Y102</f>
        <v>0</v>
      </c>
      <c r="Z186" s="274">
        <f>'Other Opex'!Z102</f>
        <v>0</v>
      </c>
      <c r="AB186" s="275">
        <f>'Other Opex'!AB102</f>
        <v>0</v>
      </c>
      <c r="AD186" s="275">
        <f>'Other Opex'!AD102</f>
        <v>0</v>
      </c>
      <c r="AF186" s="275">
        <f>'Other Opex'!AF102</f>
        <v>0</v>
      </c>
    </row>
    <row r="187" spans="2:32" outlineLevel="1">
      <c r="B187" s="124" t="str">
        <f>'Line Items'!D$605</f>
        <v>Other Operating Costs</v>
      </c>
      <c r="C187" s="124" t="str">
        <f>'Line Items'!D$638</f>
        <v>Other Operating Costs: Rolling Stock Maintenance</v>
      </c>
      <c r="D187" s="83" t="str">
        <f>'Other Opex'!D103</f>
        <v>Depot Operating Lease Costs</v>
      </c>
      <c r="E187" s="84"/>
      <c r="F187" s="150" t="str">
        <f>'Other Opex'!F103</f>
        <v>£000</v>
      </c>
      <c r="G187" s="85">
        <f>'Other Opex'!G103</f>
        <v>0</v>
      </c>
      <c r="H187" s="85">
        <f>'Other Opex'!H103</f>
        <v>0</v>
      </c>
      <c r="I187" s="85">
        <f>'Other Opex'!I103</f>
        <v>0</v>
      </c>
      <c r="J187" s="85">
        <f>'Other Opex'!J103</f>
        <v>0</v>
      </c>
      <c r="K187" s="85">
        <f>'Other Opex'!K103</f>
        <v>0</v>
      </c>
      <c r="L187" s="85">
        <f>'Other Opex'!L103</f>
        <v>0</v>
      </c>
      <c r="M187" s="85">
        <f>'Other Opex'!M103</f>
        <v>0</v>
      </c>
      <c r="N187" s="85">
        <f>'Other Opex'!N103</f>
        <v>0</v>
      </c>
      <c r="O187" s="85">
        <f>'Other Opex'!O103</f>
        <v>0</v>
      </c>
      <c r="P187" s="85">
        <f>'Other Opex'!P103</f>
        <v>0</v>
      </c>
      <c r="Q187" s="85">
        <f>'Other Opex'!Q103</f>
        <v>0</v>
      </c>
      <c r="R187" s="85">
        <f>'Other Opex'!R103</f>
        <v>0</v>
      </c>
      <c r="S187" s="85">
        <f>'Other Opex'!S103</f>
        <v>0</v>
      </c>
      <c r="T187" s="85">
        <f>'Other Opex'!T103</f>
        <v>0</v>
      </c>
      <c r="U187" s="85">
        <f>'Other Opex'!U103</f>
        <v>0</v>
      </c>
      <c r="V187" s="85">
        <f>'Other Opex'!V103</f>
        <v>0</v>
      </c>
      <c r="W187" s="85">
        <f>'Other Opex'!W103</f>
        <v>0</v>
      </c>
      <c r="X187" s="85">
        <f>'Other Opex'!X103</f>
        <v>0</v>
      </c>
      <c r="Y187" s="85">
        <f>'Other Opex'!Y103</f>
        <v>0</v>
      </c>
      <c r="Z187" s="274">
        <f>'Other Opex'!Z103</f>
        <v>0</v>
      </c>
      <c r="AB187" s="275">
        <f>'Other Opex'!AB103</f>
        <v>0</v>
      </c>
      <c r="AD187" s="275">
        <f>'Other Opex'!AD103</f>
        <v>0</v>
      </c>
      <c r="AF187" s="275">
        <f>'Other Opex'!AF103</f>
        <v>0</v>
      </c>
    </row>
    <row r="188" spans="2:32" outlineLevel="1">
      <c r="B188" s="124" t="str">
        <f>'Line Items'!D$605</f>
        <v>Other Operating Costs</v>
      </c>
      <c r="C188" s="124" t="str">
        <f>'Line Items'!D$638</f>
        <v>Other Operating Costs: Rolling Stock Maintenance</v>
      </c>
      <c r="D188" s="83" t="str">
        <f>'Other Opex'!D104</f>
        <v>ROSCO Insurance</v>
      </c>
      <c r="E188" s="84"/>
      <c r="F188" s="150" t="str">
        <f>'Other Opex'!F104</f>
        <v>£000</v>
      </c>
      <c r="G188" s="85">
        <f>'Other Opex'!G104</f>
        <v>0</v>
      </c>
      <c r="H188" s="85">
        <f>'Other Opex'!H104</f>
        <v>0</v>
      </c>
      <c r="I188" s="85">
        <f>'Other Opex'!I104</f>
        <v>0</v>
      </c>
      <c r="J188" s="85">
        <f>'Other Opex'!J104</f>
        <v>0</v>
      </c>
      <c r="K188" s="85">
        <f>'Other Opex'!K104</f>
        <v>0</v>
      </c>
      <c r="L188" s="85">
        <f>'Other Opex'!L104</f>
        <v>0</v>
      </c>
      <c r="M188" s="85">
        <f>'Other Opex'!M104</f>
        <v>0</v>
      </c>
      <c r="N188" s="85">
        <f>'Other Opex'!N104</f>
        <v>0</v>
      </c>
      <c r="O188" s="85">
        <f>'Other Opex'!O104</f>
        <v>0</v>
      </c>
      <c r="P188" s="85">
        <f>'Other Opex'!P104</f>
        <v>0</v>
      </c>
      <c r="Q188" s="85">
        <f>'Other Opex'!Q104</f>
        <v>0</v>
      </c>
      <c r="R188" s="85">
        <f>'Other Opex'!R104</f>
        <v>0</v>
      </c>
      <c r="S188" s="85">
        <f>'Other Opex'!S104</f>
        <v>0</v>
      </c>
      <c r="T188" s="85">
        <f>'Other Opex'!T104</f>
        <v>0</v>
      </c>
      <c r="U188" s="85">
        <f>'Other Opex'!U104</f>
        <v>0</v>
      </c>
      <c r="V188" s="85">
        <f>'Other Opex'!V104</f>
        <v>0</v>
      </c>
      <c r="W188" s="85">
        <f>'Other Opex'!W104</f>
        <v>0</v>
      </c>
      <c r="X188" s="85">
        <f>'Other Opex'!X104</f>
        <v>0</v>
      </c>
      <c r="Y188" s="85">
        <f>'Other Opex'!Y104</f>
        <v>0</v>
      </c>
      <c r="Z188" s="274">
        <f>'Other Opex'!Z104</f>
        <v>0</v>
      </c>
      <c r="AB188" s="275">
        <f>'Other Opex'!AB104</f>
        <v>0</v>
      </c>
      <c r="AD188" s="275">
        <f>'Other Opex'!AD104</f>
        <v>0</v>
      </c>
      <c r="AF188" s="275">
        <f>'Other Opex'!AF104</f>
        <v>0</v>
      </c>
    </row>
    <row r="189" spans="2:32" outlineLevel="1">
      <c r="B189" s="124" t="str">
        <f>'Line Items'!D$605</f>
        <v>Other Operating Costs</v>
      </c>
      <c r="C189" s="124" t="str">
        <f>'Line Items'!D$638</f>
        <v>Other Operating Costs: Rolling Stock Maintenance</v>
      </c>
      <c r="D189" s="83" t="str">
        <f>'Other Opex'!D105</f>
        <v>Infrastructure Maintenance</v>
      </c>
      <c r="E189" s="84"/>
      <c r="F189" s="150" t="str">
        <f>'Other Opex'!F105</f>
        <v>£000</v>
      </c>
      <c r="G189" s="85">
        <f>'Other Opex'!G105</f>
        <v>0</v>
      </c>
      <c r="H189" s="85">
        <f>'Other Opex'!H105</f>
        <v>0</v>
      </c>
      <c r="I189" s="85">
        <f>'Other Opex'!I105</f>
        <v>0</v>
      </c>
      <c r="J189" s="85">
        <f>'Other Opex'!J105</f>
        <v>0</v>
      </c>
      <c r="K189" s="85">
        <f>'Other Opex'!K105</f>
        <v>0</v>
      </c>
      <c r="L189" s="85">
        <f>'Other Opex'!L105</f>
        <v>0</v>
      </c>
      <c r="M189" s="85">
        <f>'Other Opex'!M105</f>
        <v>0</v>
      </c>
      <c r="N189" s="85">
        <f>'Other Opex'!N105</f>
        <v>0</v>
      </c>
      <c r="O189" s="85">
        <f>'Other Opex'!O105</f>
        <v>0</v>
      </c>
      <c r="P189" s="85">
        <f>'Other Opex'!P105</f>
        <v>0</v>
      </c>
      <c r="Q189" s="85">
        <f>'Other Opex'!Q105</f>
        <v>0</v>
      </c>
      <c r="R189" s="85">
        <f>'Other Opex'!R105</f>
        <v>0</v>
      </c>
      <c r="S189" s="85">
        <f>'Other Opex'!S105</f>
        <v>0</v>
      </c>
      <c r="T189" s="85">
        <f>'Other Opex'!T105</f>
        <v>0</v>
      </c>
      <c r="U189" s="85">
        <f>'Other Opex'!U105</f>
        <v>0</v>
      </c>
      <c r="V189" s="85">
        <f>'Other Opex'!V105</f>
        <v>0</v>
      </c>
      <c r="W189" s="85">
        <f>'Other Opex'!W105</f>
        <v>0</v>
      </c>
      <c r="X189" s="85">
        <f>'Other Opex'!X105</f>
        <v>0</v>
      </c>
      <c r="Y189" s="85">
        <f>'Other Opex'!Y105</f>
        <v>0</v>
      </c>
      <c r="Z189" s="274">
        <f>'Other Opex'!Z105</f>
        <v>0</v>
      </c>
      <c r="AB189" s="275">
        <f>'Other Opex'!AB105</f>
        <v>0</v>
      </c>
      <c r="AD189" s="275">
        <f>'Other Opex'!AD105</f>
        <v>0</v>
      </c>
      <c r="AF189" s="275">
        <f>'Other Opex'!AF105</f>
        <v>0</v>
      </c>
    </row>
    <row r="190" spans="2:32" outlineLevel="1">
      <c r="B190" s="124" t="str">
        <f>'Line Items'!D$605</f>
        <v>Other Operating Costs</v>
      </c>
      <c r="C190" s="124" t="str">
        <f>'Line Items'!D$638</f>
        <v>Other Operating Costs: Rolling Stock Maintenance</v>
      </c>
      <c r="D190" s="83" t="str">
        <f>'Other Opex'!D106</f>
        <v>Other Rolling Stock Maintenance Costs</v>
      </c>
      <c r="E190" s="84"/>
      <c r="F190" s="150" t="str">
        <f>'Other Opex'!F106</f>
        <v>£000</v>
      </c>
      <c r="G190" s="85">
        <f>'Other Opex'!G106</f>
        <v>0</v>
      </c>
      <c r="H190" s="85">
        <f>'Other Opex'!H106</f>
        <v>0</v>
      </c>
      <c r="I190" s="85">
        <f>'Other Opex'!I106</f>
        <v>0</v>
      </c>
      <c r="J190" s="85">
        <f>'Other Opex'!J106</f>
        <v>0</v>
      </c>
      <c r="K190" s="85">
        <f>'Other Opex'!K106</f>
        <v>0</v>
      </c>
      <c r="L190" s="85">
        <f>'Other Opex'!L106</f>
        <v>0</v>
      </c>
      <c r="M190" s="85">
        <f>'Other Opex'!M106</f>
        <v>0</v>
      </c>
      <c r="N190" s="85">
        <f>'Other Opex'!N106</f>
        <v>0</v>
      </c>
      <c r="O190" s="85">
        <f>'Other Opex'!O106</f>
        <v>0</v>
      </c>
      <c r="P190" s="85">
        <f>'Other Opex'!P106</f>
        <v>0</v>
      </c>
      <c r="Q190" s="85">
        <f>'Other Opex'!Q106</f>
        <v>0</v>
      </c>
      <c r="R190" s="85">
        <f>'Other Opex'!R106</f>
        <v>0</v>
      </c>
      <c r="S190" s="85">
        <f>'Other Opex'!S106</f>
        <v>0</v>
      </c>
      <c r="T190" s="85">
        <f>'Other Opex'!T106</f>
        <v>0</v>
      </c>
      <c r="U190" s="85">
        <f>'Other Opex'!U106</f>
        <v>0</v>
      </c>
      <c r="V190" s="85">
        <f>'Other Opex'!V106</f>
        <v>0</v>
      </c>
      <c r="W190" s="85">
        <f>'Other Opex'!W106</f>
        <v>0</v>
      </c>
      <c r="X190" s="85">
        <f>'Other Opex'!X106</f>
        <v>0</v>
      </c>
      <c r="Y190" s="85">
        <f>'Other Opex'!Y106</f>
        <v>0</v>
      </c>
      <c r="Z190" s="274">
        <f>'Other Opex'!Z106</f>
        <v>0</v>
      </c>
      <c r="AB190" s="275">
        <f>'Other Opex'!AB106</f>
        <v>0</v>
      </c>
      <c r="AD190" s="275">
        <f>'Other Opex'!AD106</f>
        <v>0</v>
      </c>
      <c r="AF190" s="275">
        <f>'Other Opex'!AF106</f>
        <v>0</v>
      </c>
    </row>
    <row r="191" spans="2:32" outlineLevel="1">
      <c r="B191" s="124" t="str">
        <f>'Line Items'!D$605</f>
        <v>Other Operating Costs</v>
      </c>
      <c r="C191" s="124" t="str">
        <f>'Line Items'!D$638</f>
        <v>Other Operating Costs: Rolling Stock Maintenance</v>
      </c>
      <c r="D191" s="83" t="str">
        <f>'Other Opex'!D107</f>
        <v>Additional Rolling Stock Maintenance (Cleaning)</v>
      </c>
      <c r="E191" s="84"/>
      <c r="F191" s="150" t="str">
        <f>'Other Opex'!F107</f>
        <v>£000</v>
      </c>
      <c r="G191" s="85">
        <f>'Other Opex'!G107</f>
        <v>0</v>
      </c>
      <c r="H191" s="85">
        <f>'Other Opex'!H107</f>
        <v>0</v>
      </c>
      <c r="I191" s="85">
        <f>'Other Opex'!I107</f>
        <v>0</v>
      </c>
      <c r="J191" s="85">
        <f>'Other Opex'!J107</f>
        <v>0</v>
      </c>
      <c r="K191" s="85">
        <f>'Other Opex'!K107</f>
        <v>0</v>
      </c>
      <c r="L191" s="85">
        <f>'Other Opex'!L107</f>
        <v>0</v>
      </c>
      <c r="M191" s="85">
        <f>'Other Opex'!M107</f>
        <v>0</v>
      </c>
      <c r="N191" s="85">
        <f>'Other Opex'!N107</f>
        <v>0</v>
      </c>
      <c r="O191" s="85">
        <f>'Other Opex'!O107</f>
        <v>0</v>
      </c>
      <c r="P191" s="85">
        <f>'Other Opex'!P107</f>
        <v>0</v>
      </c>
      <c r="Q191" s="85">
        <f>'Other Opex'!Q107</f>
        <v>0</v>
      </c>
      <c r="R191" s="85">
        <f>'Other Opex'!R107</f>
        <v>0</v>
      </c>
      <c r="S191" s="85">
        <f>'Other Opex'!S107</f>
        <v>0</v>
      </c>
      <c r="T191" s="85">
        <f>'Other Opex'!T107</f>
        <v>0</v>
      </c>
      <c r="U191" s="85">
        <f>'Other Opex'!U107</f>
        <v>0</v>
      </c>
      <c r="V191" s="85">
        <f>'Other Opex'!V107</f>
        <v>0</v>
      </c>
      <c r="W191" s="85">
        <f>'Other Opex'!W107</f>
        <v>0</v>
      </c>
      <c r="X191" s="85">
        <f>'Other Opex'!X107</f>
        <v>0</v>
      </c>
      <c r="Y191" s="85">
        <f>'Other Opex'!Y107</f>
        <v>0</v>
      </c>
      <c r="Z191" s="274">
        <f>'Other Opex'!Z107</f>
        <v>0</v>
      </c>
      <c r="AB191" s="275">
        <f>'Other Opex'!AB107</f>
        <v>0</v>
      </c>
      <c r="AD191" s="275">
        <f>'Other Opex'!AD107</f>
        <v>0</v>
      </c>
      <c r="AF191" s="275">
        <f>'Other Opex'!AF107</f>
        <v>0</v>
      </c>
    </row>
    <row r="192" spans="2:32" outlineLevel="1">
      <c r="B192" s="124" t="str">
        <f>'Line Items'!D$605</f>
        <v>Other Operating Costs</v>
      </c>
      <c r="C192" s="124" t="str">
        <f>'Line Items'!D$638</f>
        <v>Other Operating Costs: Rolling Stock Maintenance</v>
      </c>
      <c r="D192" s="83" t="str">
        <f>'Other Opex'!D108</f>
        <v>Depot: Plant Maintenance</v>
      </c>
      <c r="E192" s="84"/>
      <c r="F192" s="150" t="str">
        <f>'Other Opex'!F108</f>
        <v>£000</v>
      </c>
      <c r="G192" s="85">
        <f>'Other Opex'!G108</f>
        <v>0</v>
      </c>
      <c r="H192" s="85">
        <f>'Other Opex'!H108</f>
        <v>0</v>
      </c>
      <c r="I192" s="85">
        <f>'Other Opex'!I108</f>
        <v>0</v>
      </c>
      <c r="J192" s="85">
        <f>'Other Opex'!J108</f>
        <v>0</v>
      </c>
      <c r="K192" s="85">
        <f>'Other Opex'!K108</f>
        <v>0</v>
      </c>
      <c r="L192" s="85">
        <f>'Other Opex'!L108</f>
        <v>0</v>
      </c>
      <c r="M192" s="85">
        <f>'Other Opex'!M108</f>
        <v>0</v>
      </c>
      <c r="N192" s="85">
        <f>'Other Opex'!N108</f>
        <v>0</v>
      </c>
      <c r="O192" s="85">
        <f>'Other Opex'!O108</f>
        <v>0</v>
      </c>
      <c r="P192" s="85">
        <f>'Other Opex'!P108</f>
        <v>0</v>
      </c>
      <c r="Q192" s="85">
        <f>'Other Opex'!Q108</f>
        <v>0</v>
      </c>
      <c r="R192" s="85">
        <f>'Other Opex'!R108</f>
        <v>0</v>
      </c>
      <c r="S192" s="85">
        <f>'Other Opex'!S108</f>
        <v>0</v>
      </c>
      <c r="T192" s="85">
        <f>'Other Opex'!T108</f>
        <v>0</v>
      </c>
      <c r="U192" s="85">
        <f>'Other Opex'!U108</f>
        <v>0</v>
      </c>
      <c r="V192" s="85">
        <f>'Other Opex'!V108</f>
        <v>0</v>
      </c>
      <c r="W192" s="85">
        <f>'Other Opex'!W108</f>
        <v>0</v>
      </c>
      <c r="X192" s="85">
        <f>'Other Opex'!X108</f>
        <v>0</v>
      </c>
      <c r="Y192" s="85">
        <f>'Other Opex'!Y108</f>
        <v>0</v>
      </c>
      <c r="Z192" s="274">
        <f>'Other Opex'!Z108</f>
        <v>0</v>
      </c>
      <c r="AB192" s="275">
        <f>'Other Opex'!AB108</f>
        <v>0</v>
      </c>
      <c r="AD192" s="275">
        <f>'Other Opex'!AD108</f>
        <v>0</v>
      </c>
      <c r="AF192" s="275">
        <f>'Other Opex'!AF108</f>
        <v>0</v>
      </c>
    </row>
    <row r="193" spans="2:32" outlineLevel="1">
      <c r="B193" s="124" t="str">
        <f>'Line Items'!D$605</f>
        <v>Other Operating Costs</v>
      </c>
      <c r="C193" s="124" t="str">
        <f>'Line Items'!D$638</f>
        <v>Other Operating Costs: Rolling Stock Maintenance</v>
      </c>
      <c r="D193" s="83" t="str">
        <f>'Other Opex'!D109</f>
        <v>Depot: Track</v>
      </c>
      <c r="E193" s="84"/>
      <c r="F193" s="150" t="str">
        <f>'Other Opex'!F109</f>
        <v>£000</v>
      </c>
      <c r="G193" s="85">
        <f>'Other Opex'!G109</f>
        <v>0</v>
      </c>
      <c r="H193" s="85">
        <f>'Other Opex'!H109</f>
        <v>0</v>
      </c>
      <c r="I193" s="85">
        <f>'Other Opex'!I109</f>
        <v>0</v>
      </c>
      <c r="J193" s="85">
        <f>'Other Opex'!J109</f>
        <v>0</v>
      </c>
      <c r="K193" s="85">
        <f>'Other Opex'!K109</f>
        <v>0</v>
      </c>
      <c r="L193" s="85">
        <f>'Other Opex'!L109</f>
        <v>0</v>
      </c>
      <c r="M193" s="85">
        <f>'Other Opex'!M109</f>
        <v>0</v>
      </c>
      <c r="N193" s="85">
        <f>'Other Opex'!N109</f>
        <v>0</v>
      </c>
      <c r="O193" s="85">
        <f>'Other Opex'!O109</f>
        <v>0</v>
      </c>
      <c r="P193" s="85">
        <f>'Other Opex'!P109</f>
        <v>0</v>
      </c>
      <c r="Q193" s="85">
        <f>'Other Opex'!Q109</f>
        <v>0</v>
      </c>
      <c r="R193" s="85">
        <f>'Other Opex'!R109</f>
        <v>0</v>
      </c>
      <c r="S193" s="85">
        <f>'Other Opex'!S109</f>
        <v>0</v>
      </c>
      <c r="T193" s="85">
        <f>'Other Opex'!T109</f>
        <v>0</v>
      </c>
      <c r="U193" s="85">
        <f>'Other Opex'!U109</f>
        <v>0</v>
      </c>
      <c r="V193" s="85">
        <f>'Other Opex'!V109</f>
        <v>0</v>
      </c>
      <c r="W193" s="85">
        <f>'Other Opex'!W109</f>
        <v>0</v>
      </c>
      <c r="X193" s="85">
        <f>'Other Opex'!X109</f>
        <v>0</v>
      </c>
      <c r="Y193" s="85">
        <f>'Other Opex'!Y109</f>
        <v>0</v>
      </c>
      <c r="Z193" s="274">
        <f>'Other Opex'!Z109</f>
        <v>0</v>
      </c>
      <c r="AB193" s="275">
        <f>'Other Opex'!AB109</f>
        <v>0</v>
      </c>
      <c r="AD193" s="275">
        <f>'Other Opex'!AD109</f>
        <v>0</v>
      </c>
      <c r="AF193" s="275">
        <f>'Other Opex'!AF109</f>
        <v>0</v>
      </c>
    </row>
    <row r="194" spans="2:32" outlineLevel="1">
      <c r="B194" s="124" t="str">
        <f>'Line Items'!D$605</f>
        <v>Other Operating Costs</v>
      </c>
      <c r="C194" s="124" t="str">
        <f>'Line Items'!D$638</f>
        <v>Other Operating Costs: Rolling Stock Maintenance</v>
      </c>
      <c r="D194" s="83" t="str">
        <f>'Other Opex'!D110</f>
        <v>Depot: Equipment</v>
      </c>
      <c r="E194" s="84"/>
      <c r="F194" s="150" t="str">
        <f>'Other Opex'!F110</f>
        <v>£000</v>
      </c>
      <c r="G194" s="85">
        <f>'Other Opex'!G110</f>
        <v>0</v>
      </c>
      <c r="H194" s="85">
        <f>'Other Opex'!H110</f>
        <v>0</v>
      </c>
      <c r="I194" s="85">
        <f>'Other Opex'!I110</f>
        <v>0</v>
      </c>
      <c r="J194" s="85">
        <f>'Other Opex'!J110</f>
        <v>0</v>
      </c>
      <c r="K194" s="85">
        <f>'Other Opex'!K110</f>
        <v>0</v>
      </c>
      <c r="L194" s="85">
        <f>'Other Opex'!L110</f>
        <v>0</v>
      </c>
      <c r="M194" s="85">
        <f>'Other Opex'!M110</f>
        <v>0</v>
      </c>
      <c r="N194" s="85">
        <f>'Other Opex'!N110</f>
        <v>0</v>
      </c>
      <c r="O194" s="85">
        <f>'Other Opex'!O110</f>
        <v>0</v>
      </c>
      <c r="P194" s="85">
        <f>'Other Opex'!P110</f>
        <v>0</v>
      </c>
      <c r="Q194" s="85">
        <f>'Other Opex'!Q110</f>
        <v>0</v>
      </c>
      <c r="R194" s="85">
        <f>'Other Opex'!R110</f>
        <v>0</v>
      </c>
      <c r="S194" s="85">
        <f>'Other Opex'!S110</f>
        <v>0</v>
      </c>
      <c r="T194" s="85">
        <f>'Other Opex'!T110</f>
        <v>0</v>
      </c>
      <c r="U194" s="85">
        <f>'Other Opex'!U110</f>
        <v>0</v>
      </c>
      <c r="V194" s="85">
        <f>'Other Opex'!V110</f>
        <v>0</v>
      </c>
      <c r="W194" s="85">
        <f>'Other Opex'!W110</f>
        <v>0</v>
      </c>
      <c r="X194" s="85">
        <f>'Other Opex'!X110</f>
        <v>0</v>
      </c>
      <c r="Y194" s="85">
        <f>'Other Opex'!Y110</f>
        <v>0</v>
      </c>
      <c r="Z194" s="274">
        <f>'Other Opex'!Z110</f>
        <v>0</v>
      </c>
      <c r="AB194" s="275">
        <f>'Other Opex'!AB110</f>
        <v>0</v>
      </c>
      <c r="AD194" s="275">
        <f>'Other Opex'!AD110</f>
        <v>0</v>
      </c>
      <c r="AF194" s="275">
        <f>'Other Opex'!AF110</f>
        <v>0</v>
      </c>
    </row>
    <row r="195" spans="2:32" outlineLevel="1">
      <c r="B195" s="124" t="str">
        <f>'Line Items'!D$605</f>
        <v>Other Operating Costs</v>
      </c>
      <c r="C195" s="124" t="str">
        <f>'Line Items'!D$638</f>
        <v>Other Operating Costs: Rolling Stock Maintenance</v>
      </c>
      <c r="D195" s="83" t="str">
        <f>'Other Opex'!D111</f>
        <v>TSA/TSSSA Charge</v>
      </c>
      <c r="E195" s="84"/>
      <c r="F195" s="150" t="str">
        <f>'Other Opex'!F111</f>
        <v>£000</v>
      </c>
      <c r="G195" s="85">
        <f>'Other Opex'!G111</f>
        <v>0</v>
      </c>
      <c r="H195" s="85">
        <f>'Other Opex'!H111</f>
        <v>0</v>
      </c>
      <c r="I195" s="85">
        <f>'Other Opex'!I111</f>
        <v>0</v>
      </c>
      <c r="J195" s="85">
        <f>'Other Opex'!J111</f>
        <v>0</v>
      </c>
      <c r="K195" s="85">
        <f>'Other Opex'!K111</f>
        <v>0</v>
      </c>
      <c r="L195" s="85">
        <f>'Other Opex'!L111</f>
        <v>0</v>
      </c>
      <c r="M195" s="85">
        <f>'Other Opex'!M111</f>
        <v>0</v>
      </c>
      <c r="N195" s="85">
        <f>'Other Opex'!N111</f>
        <v>0</v>
      </c>
      <c r="O195" s="85">
        <f>'Other Opex'!O111</f>
        <v>0</v>
      </c>
      <c r="P195" s="85">
        <f>'Other Opex'!P111</f>
        <v>0</v>
      </c>
      <c r="Q195" s="85">
        <f>'Other Opex'!Q111</f>
        <v>0</v>
      </c>
      <c r="R195" s="85">
        <f>'Other Opex'!R111</f>
        <v>0</v>
      </c>
      <c r="S195" s="85">
        <f>'Other Opex'!S111</f>
        <v>0</v>
      </c>
      <c r="T195" s="85">
        <f>'Other Opex'!T111</f>
        <v>0</v>
      </c>
      <c r="U195" s="85">
        <f>'Other Opex'!U111</f>
        <v>0</v>
      </c>
      <c r="V195" s="85">
        <f>'Other Opex'!V111</f>
        <v>0</v>
      </c>
      <c r="W195" s="85">
        <f>'Other Opex'!W111</f>
        <v>0</v>
      </c>
      <c r="X195" s="85">
        <f>'Other Opex'!X111</f>
        <v>0</v>
      </c>
      <c r="Y195" s="85">
        <f>'Other Opex'!Y111</f>
        <v>0</v>
      </c>
      <c r="Z195" s="274">
        <f>'Other Opex'!Z111</f>
        <v>0</v>
      </c>
      <c r="AB195" s="275">
        <f>'Other Opex'!AB111</f>
        <v>0</v>
      </c>
      <c r="AD195" s="275">
        <f>'Other Opex'!AD111</f>
        <v>0</v>
      </c>
      <c r="AF195" s="275">
        <f>'Other Opex'!AF111</f>
        <v>0</v>
      </c>
    </row>
    <row r="196" spans="2:32" outlineLevel="1">
      <c r="B196" s="124" t="str">
        <f>'Line Items'!D$605</f>
        <v>Other Operating Costs</v>
      </c>
      <c r="C196" s="124" t="str">
        <f>'Line Items'!D$638</f>
        <v>Other Operating Costs: Rolling Stock Maintenance</v>
      </c>
      <c r="D196" s="83" t="str">
        <f>'Other Opex'!D112</f>
        <v>Network Rail Charges</v>
      </c>
      <c r="E196" s="84"/>
      <c r="F196" s="150" t="str">
        <f>'Other Opex'!F112</f>
        <v>£000</v>
      </c>
      <c r="G196" s="85">
        <f>'Other Opex'!G112</f>
        <v>0</v>
      </c>
      <c r="H196" s="85">
        <f>'Other Opex'!H112</f>
        <v>0</v>
      </c>
      <c r="I196" s="85">
        <f>'Other Opex'!I112</f>
        <v>0</v>
      </c>
      <c r="J196" s="85">
        <f>'Other Opex'!J112</f>
        <v>0</v>
      </c>
      <c r="K196" s="85">
        <f>'Other Opex'!K112</f>
        <v>0</v>
      </c>
      <c r="L196" s="85">
        <f>'Other Opex'!L112</f>
        <v>0</v>
      </c>
      <c r="M196" s="85">
        <f>'Other Opex'!M112</f>
        <v>0</v>
      </c>
      <c r="N196" s="85">
        <f>'Other Opex'!N112</f>
        <v>0</v>
      </c>
      <c r="O196" s="85">
        <f>'Other Opex'!O112</f>
        <v>0</v>
      </c>
      <c r="P196" s="85">
        <f>'Other Opex'!P112</f>
        <v>0</v>
      </c>
      <c r="Q196" s="85">
        <f>'Other Opex'!Q112</f>
        <v>0</v>
      </c>
      <c r="R196" s="85">
        <f>'Other Opex'!R112</f>
        <v>0</v>
      </c>
      <c r="S196" s="85">
        <f>'Other Opex'!S112</f>
        <v>0</v>
      </c>
      <c r="T196" s="85">
        <f>'Other Opex'!T112</f>
        <v>0</v>
      </c>
      <c r="U196" s="85">
        <f>'Other Opex'!U112</f>
        <v>0</v>
      </c>
      <c r="V196" s="85">
        <f>'Other Opex'!V112</f>
        <v>0</v>
      </c>
      <c r="W196" s="85">
        <f>'Other Opex'!W112</f>
        <v>0</v>
      </c>
      <c r="X196" s="85">
        <f>'Other Opex'!X112</f>
        <v>0</v>
      </c>
      <c r="Y196" s="85">
        <f>'Other Opex'!Y112</f>
        <v>0</v>
      </c>
      <c r="Z196" s="274">
        <f>'Other Opex'!Z112</f>
        <v>0</v>
      </c>
      <c r="AB196" s="275">
        <f>'Other Opex'!AB112</f>
        <v>0</v>
      </c>
      <c r="AD196" s="275">
        <f>'Other Opex'!AD112</f>
        <v>0</v>
      </c>
      <c r="AF196" s="275">
        <f>'Other Opex'!AF112</f>
        <v>0</v>
      </c>
    </row>
    <row r="197" spans="2:32" outlineLevel="1">
      <c r="B197" s="124" t="str">
        <f>'Line Items'!D$605</f>
        <v>Other Operating Costs</v>
      </c>
      <c r="C197" s="124" t="str">
        <f>'Line Items'!D$638</f>
        <v>Other Operating Costs: Rolling Stock Maintenance</v>
      </c>
      <c r="D197" s="83" t="str">
        <f>'Other Opex'!D113</f>
        <v>Materials for Heavy Maintenance Exams</v>
      </c>
      <c r="E197" s="84"/>
      <c r="F197" s="150" t="str">
        <f>'Other Opex'!F113</f>
        <v>£000</v>
      </c>
      <c r="G197" s="85">
        <f>'Other Opex'!G113</f>
        <v>0</v>
      </c>
      <c r="H197" s="85">
        <f>'Other Opex'!H113</f>
        <v>0</v>
      </c>
      <c r="I197" s="85">
        <f>'Other Opex'!I113</f>
        <v>0</v>
      </c>
      <c r="J197" s="85">
        <f>'Other Opex'!J113</f>
        <v>0</v>
      </c>
      <c r="K197" s="85">
        <f>'Other Opex'!K113</f>
        <v>0</v>
      </c>
      <c r="L197" s="85">
        <f>'Other Opex'!L113</f>
        <v>0</v>
      </c>
      <c r="M197" s="85">
        <f>'Other Opex'!M113</f>
        <v>0</v>
      </c>
      <c r="N197" s="85">
        <f>'Other Opex'!N113</f>
        <v>0</v>
      </c>
      <c r="O197" s="85">
        <f>'Other Opex'!O113</f>
        <v>0</v>
      </c>
      <c r="P197" s="85">
        <f>'Other Opex'!P113</f>
        <v>0</v>
      </c>
      <c r="Q197" s="85">
        <f>'Other Opex'!Q113</f>
        <v>0</v>
      </c>
      <c r="R197" s="85">
        <f>'Other Opex'!R113</f>
        <v>0</v>
      </c>
      <c r="S197" s="85">
        <f>'Other Opex'!S113</f>
        <v>0</v>
      </c>
      <c r="T197" s="85">
        <f>'Other Opex'!T113</f>
        <v>0</v>
      </c>
      <c r="U197" s="85">
        <f>'Other Opex'!U113</f>
        <v>0</v>
      </c>
      <c r="V197" s="85">
        <f>'Other Opex'!V113</f>
        <v>0</v>
      </c>
      <c r="W197" s="85">
        <f>'Other Opex'!W113</f>
        <v>0</v>
      </c>
      <c r="X197" s="85">
        <f>'Other Opex'!X113</f>
        <v>0</v>
      </c>
      <c r="Y197" s="85">
        <f>'Other Opex'!Y113</f>
        <v>0</v>
      </c>
      <c r="Z197" s="274">
        <f>'Other Opex'!Z113</f>
        <v>0</v>
      </c>
      <c r="AB197" s="275">
        <f>'Other Opex'!AB113</f>
        <v>0</v>
      </c>
      <c r="AD197" s="275">
        <f>'Other Opex'!AD113</f>
        <v>0</v>
      </c>
      <c r="AF197" s="275">
        <f>'Other Opex'!AF113</f>
        <v>0</v>
      </c>
    </row>
    <row r="198" spans="2:32" outlineLevel="1">
      <c r="B198" s="124" t="str">
        <f>'Line Items'!D$605</f>
        <v>Other Operating Costs</v>
      </c>
      <c r="C198" s="124" t="str">
        <f>'Line Items'!D$638</f>
        <v>Other Operating Costs: Rolling Stock Maintenance</v>
      </c>
      <c r="D198" s="83" t="str">
        <f>'Other Opex'!D114</f>
        <v>Materials for Heavy Maintenance Exams - Island Line</v>
      </c>
      <c r="E198" s="84"/>
      <c r="F198" s="150" t="str">
        <f>'Other Opex'!F114</f>
        <v>£000</v>
      </c>
      <c r="G198" s="85">
        <f>'Other Opex'!G114</f>
        <v>0</v>
      </c>
      <c r="H198" s="85">
        <f>'Other Opex'!H114</f>
        <v>0</v>
      </c>
      <c r="I198" s="85">
        <f>'Other Opex'!I114</f>
        <v>0</v>
      </c>
      <c r="J198" s="85">
        <f>'Other Opex'!J114</f>
        <v>0</v>
      </c>
      <c r="K198" s="85">
        <f>'Other Opex'!K114</f>
        <v>0</v>
      </c>
      <c r="L198" s="85">
        <f>'Other Opex'!L114</f>
        <v>0</v>
      </c>
      <c r="M198" s="85">
        <f>'Other Opex'!M114</f>
        <v>0</v>
      </c>
      <c r="N198" s="85">
        <f>'Other Opex'!N114</f>
        <v>0</v>
      </c>
      <c r="O198" s="85">
        <f>'Other Opex'!O114</f>
        <v>0</v>
      </c>
      <c r="P198" s="85">
        <f>'Other Opex'!P114</f>
        <v>0</v>
      </c>
      <c r="Q198" s="85">
        <f>'Other Opex'!Q114</f>
        <v>0</v>
      </c>
      <c r="R198" s="85">
        <f>'Other Opex'!R114</f>
        <v>0</v>
      </c>
      <c r="S198" s="85">
        <f>'Other Opex'!S114</f>
        <v>0</v>
      </c>
      <c r="T198" s="85">
        <f>'Other Opex'!T114</f>
        <v>0</v>
      </c>
      <c r="U198" s="85">
        <f>'Other Opex'!U114</f>
        <v>0</v>
      </c>
      <c r="V198" s="85">
        <f>'Other Opex'!V114</f>
        <v>0</v>
      </c>
      <c r="W198" s="85">
        <f>'Other Opex'!W114</f>
        <v>0</v>
      </c>
      <c r="X198" s="85">
        <f>'Other Opex'!X114</f>
        <v>0</v>
      </c>
      <c r="Y198" s="85">
        <f>'Other Opex'!Y114</f>
        <v>0</v>
      </c>
      <c r="Z198" s="274">
        <f>'Other Opex'!Z114</f>
        <v>0</v>
      </c>
      <c r="AB198" s="275">
        <f>'Other Opex'!AB114</f>
        <v>0</v>
      </c>
      <c r="AD198" s="275">
        <f>'Other Opex'!AD114</f>
        <v>0</v>
      </c>
      <c r="AF198" s="275">
        <f>'Other Opex'!AF114</f>
        <v>0</v>
      </c>
    </row>
    <row r="199" spans="2:32" outlineLevel="1">
      <c r="B199" s="124" t="str">
        <f>'Line Items'!D$605</f>
        <v>Other Operating Costs</v>
      </c>
      <c r="C199" s="124" t="str">
        <f>'Line Items'!D$638</f>
        <v>Other Operating Costs: Rolling Stock Maintenance</v>
      </c>
      <c r="D199" s="83" t="str">
        <f>'Other Opex'!D115</f>
        <v>Desiro Vandalism</v>
      </c>
      <c r="E199" s="84"/>
      <c r="F199" s="150" t="str">
        <f>'Other Opex'!F115</f>
        <v>£000</v>
      </c>
      <c r="G199" s="85">
        <f>'Other Opex'!G115</f>
        <v>0</v>
      </c>
      <c r="H199" s="85">
        <f>'Other Opex'!H115</f>
        <v>0</v>
      </c>
      <c r="I199" s="85">
        <f>'Other Opex'!I115</f>
        <v>0</v>
      </c>
      <c r="J199" s="85">
        <f>'Other Opex'!J115</f>
        <v>0</v>
      </c>
      <c r="K199" s="85">
        <f>'Other Opex'!K115</f>
        <v>0</v>
      </c>
      <c r="L199" s="85">
        <f>'Other Opex'!L115</f>
        <v>0</v>
      </c>
      <c r="M199" s="85">
        <f>'Other Opex'!M115</f>
        <v>0</v>
      </c>
      <c r="N199" s="85">
        <f>'Other Opex'!N115</f>
        <v>0</v>
      </c>
      <c r="O199" s="85">
        <f>'Other Opex'!O115</f>
        <v>0</v>
      </c>
      <c r="P199" s="85">
        <f>'Other Opex'!P115</f>
        <v>0</v>
      </c>
      <c r="Q199" s="85">
        <f>'Other Opex'!Q115</f>
        <v>0</v>
      </c>
      <c r="R199" s="85">
        <f>'Other Opex'!R115</f>
        <v>0</v>
      </c>
      <c r="S199" s="85">
        <f>'Other Opex'!S115</f>
        <v>0</v>
      </c>
      <c r="T199" s="85">
        <f>'Other Opex'!T115</f>
        <v>0</v>
      </c>
      <c r="U199" s="85">
        <f>'Other Opex'!U115</f>
        <v>0</v>
      </c>
      <c r="V199" s="85">
        <f>'Other Opex'!V115</f>
        <v>0</v>
      </c>
      <c r="W199" s="85">
        <f>'Other Opex'!W115</f>
        <v>0</v>
      </c>
      <c r="X199" s="85">
        <f>'Other Opex'!X115</f>
        <v>0</v>
      </c>
      <c r="Y199" s="85">
        <f>'Other Opex'!Y115</f>
        <v>0</v>
      </c>
      <c r="Z199" s="274">
        <f>'Other Opex'!Z115</f>
        <v>0</v>
      </c>
      <c r="AB199" s="275">
        <f>'Other Opex'!AB115</f>
        <v>0</v>
      </c>
      <c r="AD199" s="275">
        <f>'Other Opex'!AD115</f>
        <v>0</v>
      </c>
      <c r="AF199" s="275">
        <f>'Other Opex'!AF115</f>
        <v>0</v>
      </c>
    </row>
    <row r="200" spans="2:32" outlineLevel="1">
      <c r="B200" s="124" t="str">
        <f>'Line Items'!D$605</f>
        <v>Other Operating Costs</v>
      </c>
      <c r="C200" s="124" t="str">
        <f>'Line Items'!D$638</f>
        <v>Other Operating Costs: Rolling Stock Maintenance</v>
      </c>
      <c r="D200" s="83" t="str">
        <f>'Other Opex'!D116</f>
        <v>[Rolling Stock Maintenance Line 25]</v>
      </c>
      <c r="E200" s="84"/>
      <c r="F200" s="150" t="str">
        <f>'Other Opex'!F116</f>
        <v>£000</v>
      </c>
      <c r="G200" s="85">
        <f>'Other Opex'!G116</f>
        <v>0</v>
      </c>
      <c r="H200" s="85">
        <f>'Other Opex'!H116</f>
        <v>0</v>
      </c>
      <c r="I200" s="85">
        <f>'Other Opex'!I116</f>
        <v>0</v>
      </c>
      <c r="J200" s="85">
        <f>'Other Opex'!J116</f>
        <v>0</v>
      </c>
      <c r="K200" s="85">
        <f>'Other Opex'!K116</f>
        <v>0</v>
      </c>
      <c r="L200" s="85">
        <f>'Other Opex'!L116</f>
        <v>0</v>
      </c>
      <c r="M200" s="85">
        <f>'Other Opex'!M116</f>
        <v>0</v>
      </c>
      <c r="N200" s="85">
        <f>'Other Opex'!N116</f>
        <v>0</v>
      </c>
      <c r="O200" s="85">
        <f>'Other Opex'!O116</f>
        <v>0</v>
      </c>
      <c r="P200" s="85">
        <f>'Other Opex'!P116</f>
        <v>0</v>
      </c>
      <c r="Q200" s="85">
        <f>'Other Opex'!Q116</f>
        <v>0</v>
      </c>
      <c r="R200" s="85">
        <f>'Other Opex'!R116</f>
        <v>0</v>
      </c>
      <c r="S200" s="85">
        <f>'Other Opex'!S116</f>
        <v>0</v>
      </c>
      <c r="T200" s="85">
        <f>'Other Opex'!T116</f>
        <v>0</v>
      </c>
      <c r="U200" s="85">
        <f>'Other Opex'!U116</f>
        <v>0</v>
      </c>
      <c r="V200" s="85">
        <f>'Other Opex'!V116</f>
        <v>0</v>
      </c>
      <c r="W200" s="85">
        <f>'Other Opex'!W116</f>
        <v>0</v>
      </c>
      <c r="X200" s="85">
        <f>'Other Opex'!X116</f>
        <v>0</v>
      </c>
      <c r="Y200" s="85">
        <f>'Other Opex'!Y116</f>
        <v>0</v>
      </c>
      <c r="Z200" s="274">
        <f>'Other Opex'!Z116</f>
        <v>0</v>
      </c>
      <c r="AB200" s="275">
        <f>'Other Opex'!AB116</f>
        <v>0</v>
      </c>
      <c r="AD200" s="275">
        <f>'Other Opex'!AD116</f>
        <v>0</v>
      </c>
      <c r="AF200" s="275">
        <f>'Other Opex'!AF116</f>
        <v>0</v>
      </c>
    </row>
    <row r="201" spans="2:32" outlineLevel="1">
      <c r="B201" s="124" t="str">
        <f>'Line Items'!D$605</f>
        <v>Other Operating Costs</v>
      </c>
      <c r="C201" s="124" t="str">
        <f>'Line Items'!D$638</f>
        <v>Other Operating Costs: Rolling Stock Maintenance</v>
      </c>
      <c r="D201" s="83" t="str">
        <f>'Other Opex'!D117</f>
        <v>[Rolling Stock Maintenance Line 26]</v>
      </c>
      <c r="E201" s="84"/>
      <c r="F201" s="150" t="str">
        <f>'Other Opex'!F117</f>
        <v>£000</v>
      </c>
      <c r="G201" s="85">
        <f>'Other Opex'!G117</f>
        <v>0</v>
      </c>
      <c r="H201" s="85">
        <f>'Other Opex'!H117</f>
        <v>0</v>
      </c>
      <c r="I201" s="85">
        <f>'Other Opex'!I117</f>
        <v>0</v>
      </c>
      <c r="J201" s="85">
        <f>'Other Opex'!J117</f>
        <v>0</v>
      </c>
      <c r="K201" s="85">
        <f>'Other Opex'!K117</f>
        <v>0</v>
      </c>
      <c r="L201" s="85">
        <f>'Other Opex'!L117</f>
        <v>0</v>
      </c>
      <c r="M201" s="85">
        <f>'Other Opex'!M117</f>
        <v>0</v>
      </c>
      <c r="N201" s="85">
        <f>'Other Opex'!N117</f>
        <v>0</v>
      </c>
      <c r="O201" s="85">
        <f>'Other Opex'!O117</f>
        <v>0</v>
      </c>
      <c r="P201" s="85">
        <f>'Other Opex'!P117</f>
        <v>0</v>
      </c>
      <c r="Q201" s="85">
        <f>'Other Opex'!Q117</f>
        <v>0</v>
      </c>
      <c r="R201" s="85">
        <f>'Other Opex'!R117</f>
        <v>0</v>
      </c>
      <c r="S201" s="85">
        <f>'Other Opex'!S117</f>
        <v>0</v>
      </c>
      <c r="T201" s="85">
        <f>'Other Opex'!T117</f>
        <v>0</v>
      </c>
      <c r="U201" s="85">
        <f>'Other Opex'!U117</f>
        <v>0</v>
      </c>
      <c r="V201" s="85">
        <f>'Other Opex'!V117</f>
        <v>0</v>
      </c>
      <c r="W201" s="85">
        <f>'Other Opex'!W117</f>
        <v>0</v>
      </c>
      <c r="X201" s="85">
        <f>'Other Opex'!X117</f>
        <v>0</v>
      </c>
      <c r="Y201" s="85">
        <f>'Other Opex'!Y117</f>
        <v>0</v>
      </c>
      <c r="Z201" s="274">
        <f>'Other Opex'!Z117</f>
        <v>0</v>
      </c>
      <c r="AB201" s="275">
        <f>'Other Opex'!AB117</f>
        <v>0</v>
      </c>
      <c r="AD201" s="275">
        <f>'Other Opex'!AD117</f>
        <v>0</v>
      </c>
      <c r="AF201" s="275">
        <f>'Other Opex'!AF117</f>
        <v>0</v>
      </c>
    </row>
    <row r="202" spans="2:32" outlineLevel="1">
      <c r="B202" s="124" t="str">
        <f>'Line Items'!D$605</f>
        <v>Other Operating Costs</v>
      </c>
      <c r="C202" s="124" t="str">
        <f>'Line Items'!D$638</f>
        <v>Other Operating Costs: Rolling Stock Maintenance</v>
      </c>
      <c r="D202" s="83" t="str">
        <f>'Other Opex'!D118</f>
        <v>[Rolling Stock Maintenance Line 27]</v>
      </c>
      <c r="E202" s="84"/>
      <c r="F202" s="150" t="str">
        <f>'Other Opex'!F118</f>
        <v>£000</v>
      </c>
      <c r="G202" s="85">
        <f>'Other Opex'!G118</f>
        <v>0</v>
      </c>
      <c r="H202" s="85">
        <f>'Other Opex'!H118</f>
        <v>0</v>
      </c>
      <c r="I202" s="85">
        <f>'Other Opex'!I118</f>
        <v>0</v>
      </c>
      <c r="J202" s="85">
        <f>'Other Opex'!J118</f>
        <v>0</v>
      </c>
      <c r="K202" s="85">
        <f>'Other Opex'!K118</f>
        <v>0</v>
      </c>
      <c r="L202" s="85">
        <f>'Other Opex'!L118</f>
        <v>0</v>
      </c>
      <c r="M202" s="85">
        <f>'Other Opex'!M118</f>
        <v>0</v>
      </c>
      <c r="N202" s="85">
        <f>'Other Opex'!N118</f>
        <v>0</v>
      </c>
      <c r="O202" s="85">
        <f>'Other Opex'!O118</f>
        <v>0</v>
      </c>
      <c r="P202" s="85">
        <f>'Other Opex'!P118</f>
        <v>0</v>
      </c>
      <c r="Q202" s="85">
        <f>'Other Opex'!Q118</f>
        <v>0</v>
      </c>
      <c r="R202" s="85">
        <f>'Other Opex'!R118</f>
        <v>0</v>
      </c>
      <c r="S202" s="85">
        <f>'Other Opex'!S118</f>
        <v>0</v>
      </c>
      <c r="T202" s="85">
        <f>'Other Opex'!T118</f>
        <v>0</v>
      </c>
      <c r="U202" s="85">
        <f>'Other Opex'!U118</f>
        <v>0</v>
      </c>
      <c r="V202" s="85">
        <f>'Other Opex'!V118</f>
        <v>0</v>
      </c>
      <c r="W202" s="85">
        <f>'Other Opex'!W118</f>
        <v>0</v>
      </c>
      <c r="X202" s="85">
        <f>'Other Opex'!X118</f>
        <v>0</v>
      </c>
      <c r="Y202" s="85">
        <f>'Other Opex'!Y118</f>
        <v>0</v>
      </c>
      <c r="Z202" s="274">
        <f>'Other Opex'!Z118</f>
        <v>0</v>
      </c>
      <c r="AB202" s="275">
        <f>'Other Opex'!AB118</f>
        <v>0</v>
      </c>
      <c r="AD202" s="275">
        <f>'Other Opex'!AD118</f>
        <v>0</v>
      </c>
      <c r="AF202" s="275">
        <f>'Other Opex'!AF118</f>
        <v>0</v>
      </c>
    </row>
    <row r="203" spans="2:32" outlineLevel="1">
      <c r="B203" s="124" t="str">
        <f>'Line Items'!D$605</f>
        <v>Other Operating Costs</v>
      </c>
      <c r="C203" s="124" t="str">
        <f>'Line Items'!D$638</f>
        <v>Other Operating Costs: Rolling Stock Maintenance</v>
      </c>
      <c r="D203" s="83" t="str">
        <f>'Other Opex'!D119</f>
        <v>[Rolling Stock Maintenance Line 28]</v>
      </c>
      <c r="E203" s="84"/>
      <c r="F203" s="150" t="str">
        <f>'Other Opex'!F119</f>
        <v>£000</v>
      </c>
      <c r="G203" s="85">
        <f>'Other Opex'!G119</f>
        <v>0</v>
      </c>
      <c r="H203" s="85">
        <f>'Other Opex'!H119</f>
        <v>0</v>
      </c>
      <c r="I203" s="85">
        <f>'Other Opex'!I119</f>
        <v>0</v>
      </c>
      <c r="J203" s="85">
        <f>'Other Opex'!J119</f>
        <v>0</v>
      </c>
      <c r="K203" s="85">
        <f>'Other Opex'!K119</f>
        <v>0</v>
      </c>
      <c r="L203" s="85">
        <f>'Other Opex'!L119</f>
        <v>0</v>
      </c>
      <c r="M203" s="85">
        <f>'Other Opex'!M119</f>
        <v>0</v>
      </c>
      <c r="N203" s="85">
        <f>'Other Opex'!N119</f>
        <v>0</v>
      </c>
      <c r="O203" s="85">
        <f>'Other Opex'!O119</f>
        <v>0</v>
      </c>
      <c r="P203" s="85">
        <f>'Other Opex'!P119</f>
        <v>0</v>
      </c>
      <c r="Q203" s="85">
        <f>'Other Opex'!Q119</f>
        <v>0</v>
      </c>
      <c r="R203" s="85">
        <f>'Other Opex'!R119</f>
        <v>0</v>
      </c>
      <c r="S203" s="85">
        <f>'Other Opex'!S119</f>
        <v>0</v>
      </c>
      <c r="T203" s="85">
        <f>'Other Opex'!T119</f>
        <v>0</v>
      </c>
      <c r="U203" s="85">
        <f>'Other Opex'!U119</f>
        <v>0</v>
      </c>
      <c r="V203" s="85">
        <f>'Other Opex'!V119</f>
        <v>0</v>
      </c>
      <c r="W203" s="85">
        <f>'Other Opex'!W119</f>
        <v>0</v>
      </c>
      <c r="X203" s="85">
        <f>'Other Opex'!X119</f>
        <v>0</v>
      </c>
      <c r="Y203" s="85">
        <f>'Other Opex'!Y119</f>
        <v>0</v>
      </c>
      <c r="Z203" s="274">
        <f>'Other Opex'!Z119</f>
        <v>0</v>
      </c>
      <c r="AB203" s="275">
        <f>'Other Opex'!AB119</f>
        <v>0</v>
      </c>
      <c r="AD203" s="275">
        <f>'Other Opex'!AD119</f>
        <v>0</v>
      </c>
      <c r="AF203" s="275">
        <f>'Other Opex'!AF119</f>
        <v>0</v>
      </c>
    </row>
    <row r="204" spans="2:32" outlineLevel="1">
      <c r="B204" s="124" t="str">
        <f>'Line Items'!D$605</f>
        <v>Other Operating Costs</v>
      </c>
      <c r="C204" s="124" t="str">
        <f>'Line Items'!D$638</f>
        <v>Other Operating Costs: Rolling Stock Maintenance</v>
      </c>
      <c r="D204" s="83" t="str">
        <f>'Other Opex'!D120</f>
        <v>[Rolling Stock Maintenance Line 29]</v>
      </c>
      <c r="E204" s="84"/>
      <c r="F204" s="150" t="str">
        <f>'Other Opex'!F120</f>
        <v>£000</v>
      </c>
      <c r="G204" s="85">
        <f>'Other Opex'!G120</f>
        <v>0</v>
      </c>
      <c r="H204" s="85">
        <f>'Other Opex'!H120</f>
        <v>0</v>
      </c>
      <c r="I204" s="85">
        <f>'Other Opex'!I120</f>
        <v>0</v>
      </c>
      <c r="J204" s="85">
        <f>'Other Opex'!J120</f>
        <v>0</v>
      </c>
      <c r="K204" s="85">
        <f>'Other Opex'!K120</f>
        <v>0</v>
      </c>
      <c r="L204" s="85">
        <f>'Other Opex'!L120</f>
        <v>0</v>
      </c>
      <c r="M204" s="85">
        <f>'Other Opex'!M120</f>
        <v>0</v>
      </c>
      <c r="N204" s="85">
        <f>'Other Opex'!N120</f>
        <v>0</v>
      </c>
      <c r="O204" s="85">
        <f>'Other Opex'!O120</f>
        <v>0</v>
      </c>
      <c r="P204" s="85">
        <f>'Other Opex'!P120</f>
        <v>0</v>
      </c>
      <c r="Q204" s="85">
        <f>'Other Opex'!Q120</f>
        <v>0</v>
      </c>
      <c r="R204" s="85">
        <f>'Other Opex'!R120</f>
        <v>0</v>
      </c>
      <c r="S204" s="85">
        <f>'Other Opex'!S120</f>
        <v>0</v>
      </c>
      <c r="T204" s="85">
        <f>'Other Opex'!T120</f>
        <v>0</v>
      </c>
      <c r="U204" s="85">
        <f>'Other Opex'!U120</f>
        <v>0</v>
      </c>
      <c r="V204" s="85">
        <f>'Other Opex'!V120</f>
        <v>0</v>
      </c>
      <c r="W204" s="85">
        <f>'Other Opex'!W120</f>
        <v>0</v>
      </c>
      <c r="X204" s="85">
        <f>'Other Opex'!X120</f>
        <v>0</v>
      </c>
      <c r="Y204" s="85">
        <f>'Other Opex'!Y120</f>
        <v>0</v>
      </c>
      <c r="Z204" s="274">
        <f>'Other Opex'!Z120</f>
        <v>0</v>
      </c>
      <c r="AB204" s="275">
        <f>'Other Opex'!AB120</f>
        <v>0</v>
      </c>
      <c r="AD204" s="275">
        <f>'Other Opex'!AD120</f>
        <v>0</v>
      </c>
      <c r="AF204" s="275">
        <f>'Other Opex'!AF120</f>
        <v>0</v>
      </c>
    </row>
    <row r="205" spans="2:32" outlineLevel="1">
      <c r="B205" s="124" t="str">
        <f>'Line Items'!D$605</f>
        <v>Other Operating Costs</v>
      </c>
      <c r="C205" s="124" t="str">
        <f>'Line Items'!D$638</f>
        <v>Other Operating Costs: Rolling Stock Maintenance</v>
      </c>
      <c r="D205" s="345" t="str">
        <f>'Other Opex'!D121</f>
        <v>[Rolling Stock Maintenance Line 30]</v>
      </c>
      <c r="E205" s="346"/>
      <c r="F205" s="342" t="str">
        <f>'Other Opex'!F121</f>
        <v>£000</v>
      </c>
      <c r="G205" s="88">
        <f>'Other Opex'!G121</f>
        <v>0</v>
      </c>
      <c r="H205" s="88">
        <f>'Other Opex'!H121</f>
        <v>0</v>
      </c>
      <c r="I205" s="88">
        <f>'Other Opex'!I121</f>
        <v>0</v>
      </c>
      <c r="J205" s="88">
        <f>'Other Opex'!J121</f>
        <v>0</v>
      </c>
      <c r="K205" s="88">
        <f>'Other Opex'!K121</f>
        <v>0</v>
      </c>
      <c r="L205" s="88">
        <f>'Other Opex'!L121</f>
        <v>0</v>
      </c>
      <c r="M205" s="88">
        <f>'Other Opex'!M121</f>
        <v>0</v>
      </c>
      <c r="N205" s="88">
        <f>'Other Opex'!N121</f>
        <v>0</v>
      </c>
      <c r="O205" s="88">
        <f>'Other Opex'!O121</f>
        <v>0</v>
      </c>
      <c r="P205" s="88">
        <f>'Other Opex'!P121</f>
        <v>0</v>
      </c>
      <c r="Q205" s="88">
        <f>'Other Opex'!Q121</f>
        <v>0</v>
      </c>
      <c r="R205" s="88">
        <f>'Other Opex'!R121</f>
        <v>0</v>
      </c>
      <c r="S205" s="88">
        <f>'Other Opex'!S121</f>
        <v>0</v>
      </c>
      <c r="T205" s="88">
        <f>'Other Opex'!T121</f>
        <v>0</v>
      </c>
      <c r="U205" s="88">
        <f>'Other Opex'!U121</f>
        <v>0</v>
      </c>
      <c r="V205" s="88">
        <f>'Other Opex'!V121</f>
        <v>0</v>
      </c>
      <c r="W205" s="88">
        <f>'Other Opex'!W121</f>
        <v>0</v>
      </c>
      <c r="X205" s="88">
        <f>'Other Opex'!X121</f>
        <v>0</v>
      </c>
      <c r="Y205" s="88">
        <f>'Other Opex'!Y121</f>
        <v>0</v>
      </c>
      <c r="Z205" s="343">
        <f>'Other Opex'!Z121</f>
        <v>0</v>
      </c>
      <c r="AB205" s="344">
        <f>'Other Opex'!AB121</f>
        <v>0</v>
      </c>
      <c r="AD205" s="344">
        <f>'Other Opex'!AD121</f>
        <v>0</v>
      </c>
      <c r="AF205" s="344">
        <f>'Other Opex'!AF121</f>
        <v>0</v>
      </c>
    </row>
    <row r="206" spans="2:32" outlineLevel="1">
      <c r="B206" s="124" t="str">
        <f>'Line Items'!D$605</f>
        <v>Other Operating Costs</v>
      </c>
      <c r="C206" s="124" t="str">
        <f>'Line Items'!D$639</f>
        <v>Other Operating Costs: Industry &amp; Professional Services</v>
      </c>
      <c r="D206" s="83" t="str">
        <f>'Other Opex'!D127</f>
        <v>Train Cleaning Contract</v>
      </c>
      <c r="E206" s="84"/>
      <c r="F206" s="150" t="str">
        <f>'Other Opex'!F127</f>
        <v>£000</v>
      </c>
      <c r="G206" s="85">
        <f>'Other Opex'!G127</f>
        <v>0</v>
      </c>
      <c r="H206" s="85">
        <f>'Other Opex'!H127</f>
        <v>0</v>
      </c>
      <c r="I206" s="85">
        <f>'Other Opex'!I127</f>
        <v>0</v>
      </c>
      <c r="J206" s="85">
        <f>'Other Opex'!J127</f>
        <v>0</v>
      </c>
      <c r="K206" s="85">
        <f>'Other Opex'!K127</f>
        <v>0</v>
      </c>
      <c r="L206" s="85">
        <f>'Other Opex'!L127</f>
        <v>0</v>
      </c>
      <c r="M206" s="85">
        <f>'Other Opex'!M127</f>
        <v>0</v>
      </c>
      <c r="N206" s="85">
        <f>'Other Opex'!N127</f>
        <v>0</v>
      </c>
      <c r="O206" s="85">
        <f>'Other Opex'!O127</f>
        <v>0</v>
      </c>
      <c r="P206" s="85">
        <f>'Other Opex'!P127</f>
        <v>0</v>
      </c>
      <c r="Q206" s="85">
        <f>'Other Opex'!Q127</f>
        <v>0</v>
      </c>
      <c r="R206" s="85">
        <f>'Other Opex'!R127</f>
        <v>0</v>
      </c>
      <c r="S206" s="85">
        <f>'Other Opex'!S127</f>
        <v>0</v>
      </c>
      <c r="T206" s="85">
        <f>'Other Opex'!T127</f>
        <v>0</v>
      </c>
      <c r="U206" s="85">
        <f>'Other Opex'!U127</f>
        <v>0</v>
      </c>
      <c r="V206" s="85">
        <f>'Other Opex'!V127</f>
        <v>0</v>
      </c>
      <c r="W206" s="85">
        <f>'Other Opex'!W127</f>
        <v>0</v>
      </c>
      <c r="X206" s="85">
        <f>'Other Opex'!X127</f>
        <v>0</v>
      </c>
      <c r="Y206" s="85">
        <f>'Other Opex'!Y127</f>
        <v>0</v>
      </c>
      <c r="Z206" s="274">
        <f>'Other Opex'!Z127</f>
        <v>0</v>
      </c>
      <c r="AB206" s="275">
        <f>'Other Opex'!AB127</f>
        <v>0</v>
      </c>
      <c r="AD206" s="275">
        <f>'Other Opex'!AD127</f>
        <v>0</v>
      </c>
      <c r="AF206" s="275">
        <f>'Other Opex'!AF127</f>
        <v>0</v>
      </c>
    </row>
    <row r="207" spans="2:32" outlineLevel="1">
      <c r="B207" s="124" t="str">
        <f>'Line Items'!D$605</f>
        <v>Other Operating Costs</v>
      </c>
      <c r="C207" s="124" t="str">
        <f>'Line Items'!D$639</f>
        <v>Other Operating Costs: Industry &amp; Professional Services</v>
      </c>
      <c r="D207" s="83" t="str">
        <f>'Other Opex'!D128</f>
        <v>Catering Contract</v>
      </c>
      <c r="E207" s="84"/>
      <c r="F207" s="150" t="str">
        <f>'Other Opex'!F128</f>
        <v>£000</v>
      </c>
      <c r="G207" s="85">
        <f>'Other Opex'!G128</f>
        <v>0</v>
      </c>
      <c r="H207" s="85">
        <f>'Other Opex'!H128</f>
        <v>0</v>
      </c>
      <c r="I207" s="85">
        <f>'Other Opex'!I128</f>
        <v>0</v>
      </c>
      <c r="J207" s="85">
        <f>'Other Opex'!J128</f>
        <v>0</v>
      </c>
      <c r="K207" s="85">
        <f>'Other Opex'!K128</f>
        <v>0</v>
      </c>
      <c r="L207" s="85">
        <f>'Other Opex'!L128</f>
        <v>0</v>
      </c>
      <c r="M207" s="85">
        <f>'Other Opex'!M128</f>
        <v>0</v>
      </c>
      <c r="N207" s="85">
        <f>'Other Opex'!N128</f>
        <v>0</v>
      </c>
      <c r="O207" s="85">
        <f>'Other Opex'!O128</f>
        <v>0</v>
      </c>
      <c r="P207" s="85">
        <f>'Other Opex'!P128</f>
        <v>0</v>
      </c>
      <c r="Q207" s="85">
        <f>'Other Opex'!Q128</f>
        <v>0</v>
      </c>
      <c r="R207" s="85">
        <f>'Other Opex'!R128</f>
        <v>0</v>
      </c>
      <c r="S207" s="85">
        <f>'Other Opex'!S128</f>
        <v>0</v>
      </c>
      <c r="T207" s="85">
        <f>'Other Opex'!T128</f>
        <v>0</v>
      </c>
      <c r="U207" s="85">
        <f>'Other Opex'!U128</f>
        <v>0</v>
      </c>
      <c r="V207" s="85">
        <f>'Other Opex'!V128</f>
        <v>0</v>
      </c>
      <c r="W207" s="85">
        <f>'Other Opex'!W128</f>
        <v>0</v>
      </c>
      <c r="X207" s="85">
        <f>'Other Opex'!X128</f>
        <v>0</v>
      </c>
      <c r="Y207" s="85">
        <f>'Other Opex'!Y128</f>
        <v>0</v>
      </c>
      <c r="Z207" s="274">
        <f>'Other Opex'!Z128</f>
        <v>0</v>
      </c>
      <c r="AB207" s="275">
        <f>'Other Opex'!AB128</f>
        <v>0</v>
      </c>
      <c r="AD207" s="275">
        <f>'Other Opex'!AD128</f>
        <v>0</v>
      </c>
      <c r="AF207" s="275">
        <f>'Other Opex'!AF128</f>
        <v>0</v>
      </c>
    </row>
    <row r="208" spans="2:32" outlineLevel="1">
      <c r="B208" s="124" t="str">
        <f>'Line Items'!D$605</f>
        <v>Other Operating Costs</v>
      </c>
      <c r="C208" s="124" t="str">
        <f>'Line Items'!D$639</f>
        <v>Other Operating Costs: Industry &amp; Professional Services</v>
      </c>
      <c r="D208" s="83" t="str">
        <f>'Other Opex'!D129</f>
        <v>Contractor Charges Other</v>
      </c>
      <c r="E208" s="84"/>
      <c r="F208" s="150" t="str">
        <f>'Other Opex'!F129</f>
        <v>£000</v>
      </c>
      <c r="G208" s="85">
        <f>'Other Opex'!G129</f>
        <v>0</v>
      </c>
      <c r="H208" s="85">
        <f>'Other Opex'!H129</f>
        <v>0</v>
      </c>
      <c r="I208" s="85">
        <f>'Other Opex'!I129</f>
        <v>0</v>
      </c>
      <c r="J208" s="85">
        <f>'Other Opex'!J129</f>
        <v>0</v>
      </c>
      <c r="K208" s="85">
        <f>'Other Opex'!K129</f>
        <v>0</v>
      </c>
      <c r="L208" s="85">
        <f>'Other Opex'!L129</f>
        <v>0</v>
      </c>
      <c r="M208" s="85">
        <f>'Other Opex'!M129</f>
        <v>0</v>
      </c>
      <c r="N208" s="85">
        <f>'Other Opex'!N129</f>
        <v>0</v>
      </c>
      <c r="O208" s="85">
        <f>'Other Opex'!O129</f>
        <v>0</v>
      </c>
      <c r="P208" s="85">
        <f>'Other Opex'!P129</f>
        <v>0</v>
      </c>
      <c r="Q208" s="85">
        <f>'Other Opex'!Q129</f>
        <v>0</v>
      </c>
      <c r="R208" s="85">
        <f>'Other Opex'!R129</f>
        <v>0</v>
      </c>
      <c r="S208" s="85">
        <f>'Other Opex'!S129</f>
        <v>0</v>
      </c>
      <c r="T208" s="85">
        <f>'Other Opex'!T129</f>
        <v>0</v>
      </c>
      <c r="U208" s="85">
        <f>'Other Opex'!U129</f>
        <v>0</v>
      </c>
      <c r="V208" s="85">
        <f>'Other Opex'!V129</f>
        <v>0</v>
      </c>
      <c r="W208" s="85">
        <f>'Other Opex'!W129</f>
        <v>0</v>
      </c>
      <c r="X208" s="85">
        <f>'Other Opex'!X129</f>
        <v>0</v>
      </c>
      <c r="Y208" s="85">
        <f>'Other Opex'!Y129</f>
        <v>0</v>
      </c>
      <c r="Z208" s="274">
        <f>'Other Opex'!Z129</f>
        <v>0</v>
      </c>
      <c r="AB208" s="275">
        <f>'Other Opex'!AB129</f>
        <v>0</v>
      </c>
      <c r="AD208" s="275">
        <f>'Other Opex'!AD129</f>
        <v>0</v>
      </c>
      <c r="AF208" s="275">
        <f>'Other Opex'!AF129</f>
        <v>0</v>
      </c>
    </row>
    <row r="209" spans="2:32" outlineLevel="1">
      <c r="B209" s="124" t="str">
        <f>'Line Items'!D$605</f>
        <v>Other Operating Costs</v>
      </c>
      <c r="C209" s="124" t="str">
        <f>'Line Items'!D$639</f>
        <v>Other Operating Costs: Industry &amp; Professional Services</v>
      </c>
      <c r="D209" s="83" t="str">
        <f>'Other Opex'!D130</f>
        <v>Professional fees: Auditor</v>
      </c>
      <c r="E209" s="84"/>
      <c r="F209" s="150" t="str">
        <f>'Other Opex'!F130</f>
        <v>£000</v>
      </c>
      <c r="G209" s="85">
        <f>'Other Opex'!G130</f>
        <v>0</v>
      </c>
      <c r="H209" s="85">
        <f>'Other Opex'!H130</f>
        <v>0</v>
      </c>
      <c r="I209" s="85">
        <f>'Other Opex'!I130</f>
        <v>0</v>
      </c>
      <c r="J209" s="85">
        <f>'Other Opex'!J130</f>
        <v>0</v>
      </c>
      <c r="K209" s="85">
        <f>'Other Opex'!K130</f>
        <v>0</v>
      </c>
      <c r="L209" s="85">
        <f>'Other Opex'!L130</f>
        <v>0</v>
      </c>
      <c r="M209" s="85">
        <f>'Other Opex'!M130</f>
        <v>0</v>
      </c>
      <c r="N209" s="85">
        <f>'Other Opex'!N130</f>
        <v>0</v>
      </c>
      <c r="O209" s="85">
        <f>'Other Opex'!O130</f>
        <v>0</v>
      </c>
      <c r="P209" s="85">
        <f>'Other Opex'!P130</f>
        <v>0</v>
      </c>
      <c r="Q209" s="85">
        <f>'Other Opex'!Q130</f>
        <v>0</v>
      </c>
      <c r="R209" s="85">
        <f>'Other Opex'!R130</f>
        <v>0</v>
      </c>
      <c r="S209" s="85">
        <f>'Other Opex'!S130</f>
        <v>0</v>
      </c>
      <c r="T209" s="85">
        <f>'Other Opex'!T130</f>
        <v>0</v>
      </c>
      <c r="U209" s="85">
        <f>'Other Opex'!U130</f>
        <v>0</v>
      </c>
      <c r="V209" s="85">
        <f>'Other Opex'!V130</f>
        <v>0</v>
      </c>
      <c r="W209" s="85">
        <f>'Other Opex'!W130</f>
        <v>0</v>
      </c>
      <c r="X209" s="85">
        <f>'Other Opex'!X130</f>
        <v>0</v>
      </c>
      <c r="Y209" s="85">
        <f>'Other Opex'!Y130</f>
        <v>0</v>
      </c>
      <c r="Z209" s="274">
        <f>'Other Opex'!Z130</f>
        <v>0</v>
      </c>
      <c r="AB209" s="275">
        <f>'Other Opex'!AB130</f>
        <v>0</v>
      </c>
      <c r="AD209" s="275">
        <f>'Other Opex'!AD130</f>
        <v>0</v>
      </c>
      <c r="AF209" s="275">
        <f>'Other Opex'!AF130</f>
        <v>0</v>
      </c>
    </row>
    <row r="210" spans="2:32" outlineLevel="1">
      <c r="B210" s="124" t="str">
        <f>'Line Items'!D$605</f>
        <v>Other Operating Costs</v>
      </c>
      <c r="C210" s="124" t="str">
        <f>'Line Items'!D$639</f>
        <v>Other Operating Costs: Industry &amp; Professional Services</v>
      </c>
      <c r="D210" s="83" t="str">
        <f>'Other Opex'!D131</f>
        <v>Professional fees: Legal</v>
      </c>
      <c r="E210" s="84"/>
      <c r="F210" s="150" t="str">
        <f>'Other Opex'!F131</f>
        <v>£000</v>
      </c>
      <c r="G210" s="85">
        <f>'Other Opex'!G131</f>
        <v>0</v>
      </c>
      <c r="H210" s="85">
        <f>'Other Opex'!H131</f>
        <v>0</v>
      </c>
      <c r="I210" s="85">
        <f>'Other Opex'!I131</f>
        <v>0</v>
      </c>
      <c r="J210" s="85">
        <f>'Other Opex'!J131</f>
        <v>0</v>
      </c>
      <c r="K210" s="85">
        <f>'Other Opex'!K131</f>
        <v>0</v>
      </c>
      <c r="L210" s="85">
        <f>'Other Opex'!L131</f>
        <v>0</v>
      </c>
      <c r="M210" s="85">
        <f>'Other Opex'!M131</f>
        <v>0</v>
      </c>
      <c r="N210" s="85">
        <f>'Other Opex'!N131</f>
        <v>0</v>
      </c>
      <c r="O210" s="85">
        <f>'Other Opex'!O131</f>
        <v>0</v>
      </c>
      <c r="P210" s="85">
        <f>'Other Opex'!P131</f>
        <v>0</v>
      </c>
      <c r="Q210" s="85">
        <f>'Other Opex'!Q131</f>
        <v>0</v>
      </c>
      <c r="R210" s="85">
        <f>'Other Opex'!R131</f>
        <v>0</v>
      </c>
      <c r="S210" s="85">
        <f>'Other Opex'!S131</f>
        <v>0</v>
      </c>
      <c r="T210" s="85">
        <f>'Other Opex'!T131</f>
        <v>0</v>
      </c>
      <c r="U210" s="85">
        <f>'Other Opex'!U131</f>
        <v>0</v>
      </c>
      <c r="V210" s="85">
        <f>'Other Opex'!V131</f>
        <v>0</v>
      </c>
      <c r="W210" s="85">
        <f>'Other Opex'!W131</f>
        <v>0</v>
      </c>
      <c r="X210" s="85">
        <f>'Other Opex'!X131</f>
        <v>0</v>
      </c>
      <c r="Y210" s="85">
        <f>'Other Opex'!Y131</f>
        <v>0</v>
      </c>
      <c r="Z210" s="274">
        <f>'Other Opex'!Z131</f>
        <v>0</v>
      </c>
      <c r="AB210" s="275">
        <f>'Other Opex'!AB131</f>
        <v>0</v>
      </c>
      <c r="AD210" s="275">
        <f>'Other Opex'!AD131</f>
        <v>0</v>
      </c>
      <c r="AF210" s="275">
        <f>'Other Opex'!AF131</f>
        <v>0</v>
      </c>
    </row>
    <row r="211" spans="2:32" outlineLevel="1">
      <c r="B211" s="124" t="str">
        <f>'Line Items'!D$605</f>
        <v>Other Operating Costs</v>
      </c>
      <c r="C211" s="124" t="str">
        <f>'Line Items'!D$639</f>
        <v>Other Operating Costs: Industry &amp; Professional Services</v>
      </c>
      <c r="D211" s="83" t="str">
        <f>'Other Opex'!D132</f>
        <v>Professional fees: Other</v>
      </c>
      <c r="E211" s="84"/>
      <c r="F211" s="150" t="str">
        <f>'Other Opex'!F132</f>
        <v>£000</v>
      </c>
      <c r="G211" s="85">
        <f>'Other Opex'!G132</f>
        <v>0</v>
      </c>
      <c r="H211" s="85">
        <f>'Other Opex'!H132</f>
        <v>0</v>
      </c>
      <c r="I211" s="85">
        <f>'Other Opex'!I132</f>
        <v>0</v>
      </c>
      <c r="J211" s="85">
        <f>'Other Opex'!J132</f>
        <v>0</v>
      </c>
      <c r="K211" s="85">
        <f>'Other Opex'!K132</f>
        <v>0</v>
      </c>
      <c r="L211" s="85">
        <f>'Other Opex'!L132</f>
        <v>0</v>
      </c>
      <c r="M211" s="85">
        <f>'Other Opex'!M132</f>
        <v>0</v>
      </c>
      <c r="N211" s="85">
        <f>'Other Opex'!N132</f>
        <v>0</v>
      </c>
      <c r="O211" s="85">
        <f>'Other Opex'!O132</f>
        <v>0</v>
      </c>
      <c r="P211" s="85">
        <f>'Other Opex'!P132</f>
        <v>0</v>
      </c>
      <c r="Q211" s="85">
        <f>'Other Opex'!Q132</f>
        <v>0</v>
      </c>
      <c r="R211" s="85">
        <f>'Other Opex'!R132</f>
        <v>0</v>
      </c>
      <c r="S211" s="85">
        <f>'Other Opex'!S132</f>
        <v>0</v>
      </c>
      <c r="T211" s="85">
        <f>'Other Opex'!T132</f>
        <v>0</v>
      </c>
      <c r="U211" s="85">
        <f>'Other Opex'!U132</f>
        <v>0</v>
      </c>
      <c r="V211" s="85">
        <f>'Other Opex'!V132</f>
        <v>0</v>
      </c>
      <c r="W211" s="85">
        <f>'Other Opex'!W132</f>
        <v>0</v>
      </c>
      <c r="X211" s="85">
        <f>'Other Opex'!X132</f>
        <v>0</v>
      </c>
      <c r="Y211" s="85">
        <f>'Other Opex'!Y132</f>
        <v>0</v>
      </c>
      <c r="Z211" s="274">
        <f>'Other Opex'!Z132</f>
        <v>0</v>
      </c>
      <c r="AB211" s="275">
        <f>'Other Opex'!AB132</f>
        <v>0</v>
      </c>
      <c r="AD211" s="275">
        <f>'Other Opex'!AD132</f>
        <v>0</v>
      </c>
      <c r="AF211" s="275">
        <f>'Other Opex'!AF132</f>
        <v>0</v>
      </c>
    </row>
    <row r="212" spans="2:32" outlineLevel="1">
      <c r="B212" s="124" t="str">
        <f>'Line Items'!D$605</f>
        <v>Other Operating Costs</v>
      </c>
      <c r="C212" s="124" t="str">
        <f>'Line Items'!D$639</f>
        <v>Other Operating Costs: Industry &amp; Professional Services</v>
      </c>
      <c r="D212" s="83" t="str">
        <f>'Other Opex'!D133</f>
        <v>ATOC Subscriptions</v>
      </c>
      <c r="E212" s="84"/>
      <c r="F212" s="150" t="str">
        <f>'Other Opex'!F133</f>
        <v>£000</v>
      </c>
      <c r="G212" s="85">
        <f>'Other Opex'!G133</f>
        <v>0</v>
      </c>
      <c r="H212" s="85">
        <f>'Other Opex'!H133</f>
        <v>0</v>
      </c>
      <c r="I212" s="85">
        <f>'Other Opex'!I133</f>
        <v>0</v>
      </c>
      <c r="J212" s="85">
        <f>'Other Opex'!J133</f>
        <v>0</v>
      </c>
      <c r="K212" s="85">
        <f>'Other Opex'!K133</f>
        <v>0</v>
      </c>
      <c r="L212" s="85">
        <f>'Other Opex'!L133</f>
        <v>0</v>
      </c>
      <c r="M212" s="85">
        <f>'Other Opex'!M133</f>
        <v>0</v>
      </c>
      <c r="N212" s="85">
        <f>'Other Opex'!N133</f>
        <v>0</v>
      </c>
      <c r="O212" s="85">
        <f>'Other Opex'!O133</f>
        <v>0</v>
      </c>
      <c r="P212" s="85">
        <f>'Other Opex'!P133</f>
        <v>0</v>
      </c>
      <c r="Q212" s="85">
        <f>'Other Opex'!Q133</f>
        <v>0</v>
      </c>
      <c r="R212" s="85">
        <f>'Other Opex'!R133</f>
        <v>0</v>
      </c>
      <c r="S212" s="85">
        <f>'Other Opex'!S133</f>
        <v>0</v>
      </c>
      <c r="T212" s="85">
        <f>'Other Opex'!T133</f>
        <v>0</v>
      </c>
      <c r="U212" s="85">
        <f>'Other Opex'!U133</f>
        <v>0</v>
      </c>
      <c r="V212" s="85">
        <f>'Other Opex'!V133</f>
        <v>0</v>
      </c>
      <c r="W212" s="85">
        <f>'Other Opex'!W133</f>
        <v>0</v>
      </c>
      <c r="X212" s="85">
        <f>'Other Opex'!X133</f>
        <v>0</v>
      </c>
      <c r="Y212" s="85">
        <f>'Other Opex'!Y133</f>
        <v>0</v>
      </c>
      <c r="Z212" s="274">
        <f>'Other Opex'!Z133</f>
        <v>0</v>
      </c>
      <c r="AB212" s="275">
        <f>'Other Opex'!AB133</f>
        <v>0</v>
      </c>
      <c r="AD212" s="275">
        <f>'Other Opex'!AD133</f>
        <v>0</v>
      </c>
      <c r="AF212" s="275">
        <f>'Other Opex'!AF133</f>
        <v>0</v>
      </c>
    </row>
    <row r="213" spans="2:32" outlineLevel="1">
      <c r="B213" s="124" t="str">
        <f>'Line Items'!D$605</f>
        <v>Other Operating Costs</v>
      </c>
      <c r="C213" s="124" t="str">
        <f>'Line Items'!D$639</f>
        <v>Other Operating Costs: Industry &amp; Professional Services</v>
      </c>
      <c r="D213" s="83" t="str">
        <f>'Other Opex'!D134</f>
        <v>British Transport Police</v>
      </c>
      <c r="E213" s="84"/>
      <c r="F213" s="150" t="str">
        <f>'Other Opex'!F134</f>
        <v>£000</v>
      </c>
      <c r="G213" s="85">
        <f>'Other Opex'!G134</f>
        <v>0</v>
      </c>
      <c r="H213" s="85">
        <f>'Other Opex'!H134</f>
        <v>0</v>
      </c>
      <c r="I213" s="85">
        <f>'Other Opex'!I134</f>
        <v>0</v>
      </c>
      <c r="J213" s="85">
        <f>'Other Opex'!J134</f>
        <v>0</v>
      </c>
      <c r="K213" s="85">
        <f>'Other Opex'!K134</f>
        <v>0</v>
      </c>
      <c r="L213" s="85">
        <f>'Other Opex'!L134</f>
        <v>0</v>
      </c>
      <c r="M213" s="85">
        <f>'Other Opex'!M134</f>
        <v>0</v>
      </c>
      <c r="N213" s="85">
        <f>'Other Opex'!N134</f>
        <v>0</v>
      </c>
      <c r="O213" s="85">
        <f>'Other Opex'!O134</f>
        <v>0</v>
      </c>
      <c r="P213" s="85">
        <f>'Other Opex'!P134</f>
        <v>0</v>
      </c>
      <c r="Q213" s="85">
        <f>'Other Opex'!Q134</f>
        <v>0</v>
      </c>
      <c r="R213" s="85">
        <f>'Other Opex'!R134</f>
        <v>0</v>
      </c>
      <c r="S213" s="85">
        <f>'Other Opex'!S134</f>
        <v>0</v>
      </c>
      <c r="T213" s="85">
        <f>'Other Opex'!T134</f>
        <v>0</v>
      </c>
      <c r="U213" s="85">
        <f>'Other Opex'!U134</f>
        <v>0</v>
      </c>
      <c r="V213" s="85">
        <f>'Other Opex'!V134</f>
        <v>0</v>
      </c>
      <c r="W213" s="85">
        <f>'Other Opex'!W134</f>
        <v>0</v>
      </c>
      <c r="X213" s="85">
        <f>'Other Opex'!X134</f>
        <v>0</v>
      </c>
      <c r="Y213" s="85">
        <f>'Other Opex'!Y134</f>
        <v>0</v>
      </c>
      <c r="Z213" s="274">
        <f>'Other Opex'!Z134</f>
        <v>0</v>
      </c>
      <c r="AB213" s="275">
        <f>'Other Opex'!AB134</f>
        <v>0</v>
      </c>
      <c r="AD213" s="275">
        <f>'Other Opex'!AD134</f>
        <v>0</v>
      </c>
      <c r="AF213" s="275">
        <f>'Other Opex'!AF134</f>
        <v>0</v>
      </c>
    </row>
    <row r="214" spans="2:32" outlineLevel="1">
      <c r="B214" s="124" t="str">
        <f>'Line Items'!D$605</f>
        <v>Other Operating Costs</v>
      </c>
      <c r="C214" s="124" t="str">
        <f>'Line Items'!D$639</f>
        <v>Other Operating Costs: Industry &amp; Professional Services</v>
      </c>
      <c r="D214" s="83" t="str">
        <f>'Other Opex'!D135</f>
        <v>Hire of Taxis</v>
      </c>
      <c r="E214" s="84"/>
      <c r="F214" s="150" t="str">
        <f>'Other Opex'!F135</f>
        <v>£000</v>
      </c>
      <c r="G214" s="85">
        <f>'Other Opex'!G135</f>
        <v>0</v>
      </c>
      <c r="H214" s="85">
        <f>'Other Opex'!H135</f>
        <v>0</v>
      </c>
      <c r="I214" s="85">
        <f>'Other Opex'!I135</f>
        <v>0</v>
      </c>
      <c r="J214" s="85">
        <f>'Other Opex'!J135</f>
        <v>0</v>
      </c>
      <c r="K214" s="85">
        <f>'Other Opex'!K135</f>
        <v>0</v>
      </c>
      <c r="L214" s="85">
        <f>'Other Opex'!L135</f>
        <v>0</v>
      </c>
      <c r="M214" s="85">
        <f>'Other Opex'!M135</f>
        <v>0</v>
      </c>
      <c r="N214" s="85">
        <f>'Other Opex'!N135</f>
        <v>0</v>
      </c>
      <c r="O214" s="85">
        <f>'Other Opex'!O135</f>
        <v>0</v>
      </c>
      <c r="P214" s="85">
        <f>'Other Opex'!P135</f>
        <v>0</v>
      </c>
      <c r="Q214" s="85">
        <f>'Other Opex'!Q135</f>
        <v>0</v>
      </c>
      <c r="R214" s="85">
        <f>'Other Opex'!R135</f>
        <v>0</v>
      </c>
      <c r="S214" s="85">
        <f>'Other Opex'!S135</f>
        <v>0</v>
      </c>
      <c r="T214" s="85">
        <f>'Other Opex'!T135</f>
        <v>0</v>
      </c>
      <c r="U214" s="85">
        <f>'Other Opex'!U135</f>
        <v>0</v>
      </c>
      <c r="V214" s="85">
        <f>'Other Opex'!V135</f>
        <v>0</v>
      </c>
      <c r="W214" s="85">
        <f>'Other Opex'!W135</f>
        <v>0</v>
      </c>
      <c r="X214" s="85">
        <f>'Other Opex'!X135</f>
        <v>0</v>
      </c>
      <c r="Y214" s="85">
        <f>'Other Opex'!Y135</f>
        <v>0</v>
      </c>
      <c r="Z214" s="274">
        <f>'Other Opex'!Z135</f>
        <v>0</v>
      </c>
      <c r="AB214" s="275">
        <f>'Other Opex'!AB135</f>
        <v>0</v>
      </c>
      <c r="AD214" s="275">
        <f>'Other Opex'!AD135</f>
        <v>0</v>
      </c>
      <c r="AF214" s="275">
        <f>'Other Opex'!AF135</f>
        <v>0</v>
      </c>
    </row>
    <row r="215" spans="2:32" outlineLevel="1">
      <c r="B215" s="124" t="str">
        <f>'Line Items'!D$605</f>
        <v>Other Operating Costs</v>
      </c>
      <c r="C215" s="124" t="str">
        <f>'Line Items'!D$639</f>
        <v>Other Operating Costs: Industry &amp; Professional Services</v>
      </c>
      <c r="D215" s="83" t="str">
        <f>'Other Opex'!D136</f>
        <v>Hire of Buses</v>
      </c>
      <c r="E215" s="84"/>
      <c r="F215" s="150" t="str">
        <f>'Other Opex'!F136</f>
        <v>£000</v>
      </c>
      <c r="G215" s="85">
        <f>'Other Opex'!G136</f>
        <v>0</v>
      </c>
      <c r="H215" s="85">
        <f>'Other Opex'!H136</f>
        <v>0</v>
      </c>
      <c r="I215" s="85">
        <f>'Other Opex'!I136</f>
        <v>0</v>
      </c>
      <c r="J215" s="85">
        <f>'Other Opex'!J136</f>
        <v>0</v>
      </c>
      <c r="K215" s="85">
        <f>'Other Opex'!K136</f>
        <v>0</v>
      </c>
      <c r="L215" s="85">
        <f>'Other Opex'!L136</f>
        <v>0</v>
      </c>
      <c r="M215" s="85">
        <f>'Other Opex'!M136</f>
        <v>0</v>
      </c>
      <c r="N215" s="85">
        <f>'Other Opex'!N136</f>
        <v>0</v>
      </c>
      <c r="O215" s="85">
        <f>'Other Opex'!O136</f>
        <v>0</v>
      </c>
      <c r="P215" s="85">
        <f>'Other Opex'!P136</f>
        <v>0</v>
      </c>
      <c r="Q215" s="85">
        <f>'Other Opex'!Q136</f>
        <v>0</v>
      </c>
      <c r="R215" s="85">
        <f>'Other Opex'!R136</f>
        <v>0</v>
      </c>
      <c r="S215" s="85">
        <f>'Other Opex'!S136</f>
        <v>0</v>
      </c>
      <c r="T215" s="85">
        <f>'Other Opex'!T136</f>
        <v>0</v>
      </c>
      <c r="U215" s="85">
        <f>'Other Opex'!U136</f>
        <v>0</v>
      </c>
      <c r="V215" s="85">
        <f>'Other Opex'!V136</f>
        <v>0</v>
      </c>
      <c r="W215" s="85">
        <f>'Other Opex'!W136</f>
        <v>0</v>
      </c>
      <c r="X215" s="85">
        <f>'Other Opex'!X136</f>
        <v>0</v>
      </c>
      <c r="Y215" s="85">
        <f>'Other Opex'!Y136</f>
        <v>0</v>
      </c>
      <c r="Z215" s="274">
        <f>'Other Opex'!Z136</f>
        <v>0</v>
      </c>
      <c r="AB215" s="275">
        <f>'Other Opex'!AB136</f>
        <v>0</v>
      </c>
      <c r="AD215" s="275">
        <f>'Other Opex'!AD136</f>
        <v>0</v>
      </c>
      <c r="AF215" s="275">
        <f>'Other Opex'!AF136</f>
        <v>0</v>
      </c>
    </row>
    <row r="216" spans="2:32" outlineLevel="1">
      <c r="B216" s="124" t="str">
        <f>'Line Items'!D$605</f>
        <v>Other Operating Costs</v>
      </c>
      <c r="C216" s="124" t="str">
        <f>'Line Items'!D$639</f>
        <v>Other Operating Costs: Industry &amp; Professional Services</v>
      </c>
      <c r="D216" s="83" t="str">
        <f>'Other Opex'!D137</f>
        <v>Community Rail Partnership (CRP)</v>
      </c>
      <c r="E216" s="84"/>
      <c r="F216" s="150" t="str">
        <f>'Other Opex'!F137</f>
        <v>£000</v>
      </c>
      <c r="G216" s="85">
        <f>'Other Opex'!G137</f>
        <v>0</v>
      </c>
      <c r="H216" s="85">
        <f>'Other Opex'!H137</f>
        <v>0</v>
      </c>
      <c r="I216" s="85">
        <f>'Other Opex'!I137</f>
        <v>0</v>
      </c>
      <c r="J216" s="85">
        <f>'Other Opex'!J137</f>
        <v>0</v>
      </c>
      <c r="K216" s="85">
        <f>'Other Opex'!K137</f>
        <v>0</v>
      </c>
      <c r="L216" s="85">
        <f>'Other Opex'!L137</f>
        <v>0</v>
      </c>
      <c r="M216" s="85">
        <f>'Other Opex'!M137</f>
        <v>0</v>
      </c>
      <c r="N216" s="85">
        <f>'Other Opex'!N137</f>
        <v>0</v>
      </c>
      <c r="O216" s="85">
        <f>'Other Opex'!O137</f>
        <v>0</v>
      </c>
      <c r="P216" s="85">
        <f>'Other Opex'!P137</f>
        <v>0</v>
      </c>
      <c r="Q216" s="85">
        <f>'Other Opex'!Q137</f>
        <v>0</v>
      </c>
      <c r="R216" s="85">
        <f>'Other Opex'!R137</f>
        <v>0</v>
      </c>
      <c r="S216" s="85">
        <f>'Other Opex'!S137</f>
        <v>0</v>
      </c>
      <c r="T216" s="85">
        <f>'Other Opex'!T137</f>
        <v>0</v>
      </c>
      <c r="U216" s="85">
        <f>'Other Opex'!U137</f>
        <v>0</v>
      </c>
      <c r="V216" s="85">
        <f>'Other Opex'!V137</f>
        <v>0</v>
      </c>
      <c r="W216" s="85">
        <f>'Other Opex'!W137</f>
        <v>0</v>
      </c>
      <c r="X216" s="85">
        <f>'Other Opex'!X137</f>
        <v>0</v>
      </c>
      <c r="Y216" s="85">
        <f>'Other Opex'!Y137</f>
        <v>0</v>
      </c>
      <c r="Z216" s="274">
        <f>'Other Opex'!Z137</f>
        <v>0</v>
      </c>
      <c r="AB216" s="275">
        <f>'Other Opex'!AB137</f>
        <v>0</v>
      </c>
      <c r="AD216" s="275">
        <f>'Other Opex'!AD137</f>
        <v>0</v>
      </c>
      <c r="AF216" s="275">
        <f>'Other Opex'!AF137</f>
        <v>0</v>
      </c>
    </row>
    <row r="217" spans="2:32" outlineLevel="1">
      <c r="B217" s="124" t="str">
        <f>'Line Items'!D$605</f>
        <v>Other Operating Costs</v>
      </c>
      <c r="C217" s="124" t="str">
        <f>'Line Items'!D$639</f>
        <v>Other Operating Costs: Industry &amp; Professional Services</v>
      </c>
      <c r="D217" s="83" t="str">
        <f>'Other Opex'!D138</f>
        <v>[Industry, Professional Services &amp; Contractor Charges Line 12]</v>
      </c>
      <c r="E217" s="84"/>
      <c r="F217" s="150" t="str">
        <f>'Other Opex'!F138</f>
        <v>£000</v>
      </c>
      <c r="G217" s="85">
        <f>'Other Opex'!G138</f>
        <v>0</v>
      </c>
      <c r="H217" s="85">
        <f>'Other Opex'!H138</f>
        <v>0</v>
      </c>
      <c r="I217" s="85">
        <f>'Other Opex'!I138</f>
        <v>0</v>
      </c>
      <c r="J217" s="85">
        <f>'Other Opex'!J138</f>
        <v>0</v>
      </c>
      <c r="K217" s="85">
        <f>'Other Opex'!K138</f>
        <v>0</v>
      </c>
      <c r="L217" s="85">
        <f>'Other Opex'!L138</f>
        <v>0</v>
      </c>
      <c r="M217" s="85">
        <f>'Other Opex'!M138</f>
        <v>0</v>
      </c>
      <c r="N217" s="85">
        <f>'Other Opex'!N138</f>
        <v>0</v>
      </c>
      <c r="O217" s="85">
        <f>'Other Opex'!O138</f>
        <v>0</v>
      </c>
      <c r="P217" s="85">
        <f>'Other Opex'!P138</f>
        <v>0</v>
      </c>
      <c r="Q217" s="85">
        <f>'Other Opex'!Q138</f>
        <v>0</v>
      </c>
      <c r="R217" s="85">
        <f>'Other Opex'!R138</f>
        <v>0</v>
      </c>
      <c r="S217" s="85">
        <f>'Other Opex'!S138</f>
        <v>0</v>
      </c>
      <c r="T217" s="85">
        <f>'Other Opex'!T138</f>
        <v>0</v>
      </c>
      <c r="U217" s="85">
        <f>'Other Opex'!U138</f>
        <v>0</v>
      </c>
      <c r="V217" s="85">
        <f>'Other Opex'!V138</f>
        <v>0</v>
      </c>
      <c r="W217" s="85">
        <f>'Other Opex'!W138</f>
        <v>0</v>
      </c>
      <c r="X217" s="85">
        <f>'Other Opex'!X138</f>
        <v>0</v>
      </c>
      <c r="Y217" s="85">
        <f>'Other Opex'!Y138</f>
        <v>0</v>
      </c>
      <c r="Z217" s="274">
        <f>'Other Opex'!Z138</f>
        <v>0</v>
      </c>
      <c r="AB217" s="275">
        <f>'Other Opex'!AB138</f>
        <v>0</v>
      </c>
      <c r="AD217" s="275">
        <f>'Other Opex'!AD138</f>
        <v>0</v>
      </c>
      <c r="AF217" s="275">
        <f>'Other Opex'!AF138</f>
        <v>0</v>
      </c>
    </row>
    <row r="218" spans="2:32" outlineLevel="1">
      <c r="B218" s="124" t="str">
        <f>'Line Items'!D$605</f>
        <v>Other Operating Costs</v>
      </c>
      <c r="C218" s="124" t="str">
        <f>'Line Items'!D$639</f>
        <v>Other Operating Costs: Industry &amp; Professional Services</v>
      </c>
      <c r="D218" s="83" t="str">
        <f>'Other Opex'!D139</f>
        <v>[Industry, Professional Services &amp; Contractor Charges Line 13]</v>
      </c>
      <c r="E218" s="84"/>
      <c r="F218" s="150" t="str">
        <f>'Other Opex'!F139</f>
        <v>£000</v>
      </c>
      <c r="G218" s="85">
        <f>'Other Opex'!G139</f>
        <v>0</v>
      </c>
      <c r="H218" s="85">
        <f>'Other Opex'!H139</f>
        <v>0</v>
      </c>
      <c r="I218" s="85">
        <f>'Other Opex'!I139</f>
        <v>0</v>
      </c>
      <c r="J218" s="85">
        <f>'Other Opex'!J139</f>
        <v>0</v>
      </c>
      <c r="K218" s="85">
        <f>'Other Opex'!K139</f>
        <v>0</v>
      </c>
      <c r="L218" s="85">
        <f>'Other Opex'!L139</f>
        <v>0</v>
      </c>
      <c r="M218" s="85">
        <f>'Other Opex'!M139</f>
        <v>0</v>
      </c>
      <c r="N218" s="85">
        <f>'Other Opex'!N139</f>
        <v>0</v>
      </c>
      <c r="O218" s="85">
        <f>'Other Opex'!O139</f>
        <v>0</v>
      </c>
      <c r="P218" s="85">
        <f>'Other Opex'!P139</f>
        <v>0</v>
      </c>
      <c r="Q218" s="85">
        <f>'Other Opex'!Q139</f>
        <v>0</v>
      </c>
      <c r="R218" s="85">
        <f>'Other Opex'!R139</f>
        <v>0</v>
      </c>
      <c r="S218" s="85">
        <f>'Other Opex'!S139</f>
        <v>0</v>
      </c>
      <c r="T218" s="85">
        <f>'Other Opex'!T139</f>
        <v>0</v>
      </c>
      <c r="U218" s="85">
        <f>'Other Opex'!U139</f>
        <v>0</v>
      </c>
      <c r="V218" s="85">
        <f>'Other Opex'!V139</f>
        <v>0</v>
      </c>
      <c r="W218" s="85">
        <f>'Other Opex'!W139</f>
        <v>0</v>
      </c>
      <c r="X218" s="85">
        <f>'Other Opex'!X139</f>
        <v>0</v>
      </c>
      <c r="Y218" s="85">
        <f>'Other Opex'!Y139</f>
        <v>0</v>
      </c>
      <c r="Z218" s="274">
        <f>'Other Opex'!Z139</f>
        <v>0</v>
      </c>
      <c r="AB218" s="275">
        <f>'Other Opex'!AB139</f>
        <v>0</v>
      </c>
      <c r="AD218" s="275">
        <f>'Other Opex'!AD139</f>
        <v>0</v>
      </c>
      <c r="AF218" s="275">
        <f>'Other Opex'!AF139</f>
        <v>0</v>
      </c>
    </row>
    <row r="219" spans="2:32" outlineLevel="1">
      <c r="B219" s="124" t="str">
        <f>'Line Items'!D$605</f>
        <v>Other Operating Costs</v>
      </c>
      <c r="C219" s="124" t="str">
        <f>'Line Items'!D$639</f>
        <v>Other Operating Costs: Industry &amp; Professional Services</v>
      </c>
      <c r="D219" s="83" t="str">
        <f>'Other Opex'!D140</f>
        <v>[Industry, Professional Services &amp; Contractor Charges Line 14]</v>
      </c>
      <c r="E219" s="84"/>
      <c r="F219" s="150" t="str">
        <f>'Other Opex'!F140</f>
        <v>£000</v>
      </c>
      <c r="G219" s="85">
        <f>'Other Opex'!G140</f>
        <v>0</v>
      </c>
      <c r="H219" s="85">
        <f>'Other Opex'!H140</f>
        <v>0</v>
      </c>
      <c r="I219" s="85">
        <f>'Other Opex'!I140</f>
        <v>0</v>
      </c>
      <c r="J219" s="85">
        <f>'Other Opex'!J140</f>
        <v>0</v>
      </c>
      <c r="K219" s="85">
        <f>'Other Opex'!K140</f>
        <v>0</v>
      </c>
      <c r="L219" s="85">
        <f>'Other Opex'!L140</f>
        <v>0</v>
      </c>
      <c r="M219" s="85">
        <f>'Other Opex'!M140</f>
        <v>0</v>
      </c>
      <c r="N219" s="85">
        <f>'Other Opex'!N140</f>
        <v>0</v>
      </c>
      <c r="O219" s="85">
        <f>'Other Opex'!O140</f>
        <v>0</v>
      </c>
      <c r="P219" s="85">
        <f>'Other Opex'!P140</f>
        <v>0</v>
      </c>
      <c r="Q219" s="85">
        <f>'Other Opex'!Q140</f>
        <v>0</v>
      </c>
      <c r="R219" s="85">
        <f>'Other Opex'!R140</f>
        <v>0</v>
      </c>
      <c r="S219" s="85">
        <f>'Other Opex'!S140</f>
        <v>0</v>
      </c>
      <c r="T219" s="85">
        <f>'Other Opex'!T140</f>
        <v>0</v>
      </c>
      <c r="U219" s="85">
        <f>'Other Opex'!U140</f>
        <v>0</v>
      </c>
      <c r="V219" s="85">
        <f>'Other Opex'!V140</f>
        <v>0</v>
      </c>
      <c r="W219" s="85">
        <f>'Other Opex'!W140</f>
        <v>0</v>
      </c>
      <c r="X219" s="85">
        <f>'Other Opex'!X140</f>
        <v>0</v>
      </c>
      <c r="Y219" s="85">
        <f>'Other Opex'!Y140</f>
        <v>0</v>
      </c>
      <c r="Z219" s="274">
        <f>'Other Opex'!Z140</f>
        <v>0</v>
      </c>
      <c r="AB219" s="275">
        <f>'Other Opex'!AB140</f>
        <v>0</v>
      </c>
      <c r="AD219" s="275">
        <f>'Other Opex'!AD140</f>
        <v>0</v>
      </c>
      <c r="AF219" s="275">
        <f>'Other Opex'!AF140</f>
        <v>0</v>
      </c>
    </row>
    <row r="220" spans="2:32" outlineLevel="1">
      <c r="B220" s="124" t="str">
        <f>'Line Items'!D$605</f>
        <v>Other Operating Costs</v>
      </c>
      <c r="C220" s="124" t="str">
        <f>'Line Items'!D$639</f>
        <v>Other Operating Costs: Industry &amp; Professional Services</v>
      </c>
      <c r="D220" s="83" t="str">
        <f>'Other Opex'!D141</f>
        <v>Customer and Communities Improvement Fund (CCIF)</v>
      </c>
      <c r="E220" s="84"/>
      <c r="F220" s="150" t="str">
        <f>'Other Opex'!F141</f>
        <v>£000</v>
      </c>
      <c r="G220" s="85">
        <f>'Other Opex'!G141</f>
        <v>0</v>
      </c>
      <c r="H220" s="85">
        <f>'Other Opex'!H141</f>
        <v>0</v>
      </c>
      <c r="I220" s="85">
        <f>'Other Opex'!I141</f>
        <v>0</v>
      </c>
      <c r="J220" s="85">
        <f>'Other Opex'!J141</f>
        <v>0</v>
      </c>
      <c r="K220" s="85">
        <f>'Other Opex'!K141</f>
        <v>0</v>
      </c>
      <c r="L220" s="85">
        <f>'Other Opex'!L141</f>
        <v>0</v>
      </c>
      <c r="M220" s="85">
        <f>'Other Opex'!M141</f>
        <v>0</v>
      </c>
      <c r="N220" s="85">
        <f>'Other Opex'!N141</f>
        <v>0</v>
      </c>
      <c r="O220" s="85">
        <f>'Other Opex'!O141</f>
        <v>0</v>
      </c>
      <c r="P220" s="85">
        <f>'Other Opex'!P141</f>
        <v>0</v>
      </c>
      <c r="Q220" s="85">
        <f>'Other Opex'!Q141</f>
        <v>0</v>
      </c>
      <c r="R220" s="85">
        <f>'Other Opex'!R141</f>
        <v>0</v>
      </c>
      <c r="S220" s="85">
        <f>'Other Opex'!S141</f>
        <v>0</v>
      </c>
      <c r="T220" s="85">
        <f>'Other Opex'!T141</f>
        <v>0</v>
      </c>
      <c r="U220" s="85">
        <f>'Other Opex'!U141</f>
        <v>0</v>
      </c>
      <c r="V220" s="85">
        <f>'Other Opex'!V141</f>
        <v>0</v>
      </c>
      <c r="W220" s="85">
        <f>'Other Opex'!W141</f>
        <v>0</v>
      </c>
      <c r="X220" s="85">
        <f>'Other Opex'!X141</f>
        <v>0</v>
      </c>
      <c r="Y220" s="85">
        <f>'Other Opex'!Y141</f>
        <v>0</v>
      </c>
      <c r="Z220" s="274">
        <f>'Other Opex'!Z141</f>
        <v>0</v>
      </c>
      <c r="AB220" s="275">
        <f>'Other Opex'!AB141</f>
        <v>0</v>
      </c>
      <c r="AD220" s="275">
        <f>'Other Opex'!AD141</f>
        <v>0</v>
      </c>
      <c r="AF220" s="275">
        <f>'Other Opex'!AF141</f>
        <v>0</v>
      </c>
    </row>
    <row r="221" spans="2:32" outlineLevel="1">
      <c r="B221" s="124" t="str">
        <f>'Line Items'!D$605</f>
        <v>Other Operating Costs</v>
      </c>
      <c r="C221" s="124" t="str">
        <f>'Line Items'!D$639</f>
        <v>Other Operating Costs: Industry &amp; Professional Services</v>
      </c>
      <c r="D221" s="83" t="str">
        <f>'Other Opex'!D142</f>
        <v>[Industry, Professional Services &amp; Contractor Charges Line 16]</v>
      </c>
      <c r="E221" s="84"/>
      <c r="F221" s="150" t="str">
        <f>'Other Opex'!F142</f>
        <v>£000</v>
      </c>
      <c r="G221" s="85">
        <f>'Other Opex'!G142</f>
        <v>0</v>
      </c>
      <c r="H221" s="85">
        <f>'Other Opex'!H142</f>
        <v>0</v>
      </c>
      <c r="I221" s="85">
        <f>'Other Opex'!I142</f>
        <v>0</v>
      </c>
      <c r="J221" s="85">
        <f>'Other Opex'!J142</f>
        <v>0</v>
      </c>
      <c r="K221" s="85">
        <f>'Other Opex'!K142</f>
        <v>0</v>
      </c>
      <c r="L221" s="85">
        <f>'Other Opex'!L142</f>
        <v>0</v>
      </c>
      <c r="M221" s="85">
        <f>'Other Opex'!M142</f>
        <v>0</v>
      </c>
      <c r="N221" s="85">
        <f>'Other Opex'!N142</f>
        <v>0</v>
      </c>
      <c r="O221" s="85">
        <f>'Other Opex'!O142</f>
        <v>0</v>
      </c>
      <c r="P221" s="85">
        <f>'Other Opex'!P142</f>
        <v>0</v>
      </c>
      <c r="Q221" s="85">
        <f>'Other Opex'!Q142</f>
        <v>0</v>
      </c>
      <c r="R221" s="85">
        <f>'Other Opex'!R142</f>
        <v>0</v>
      </c>
      <c r="S221" s="85">
        <f>'Other Opex'!S142</f>
        <v>0</v>
      </c>
      <c r="T221" s="85">
        <f>'Other Opex'!T142</f>
        <v>0</v>
      </c>
      <c r="U221" s="85">
        <f>'Other Opex'!U142</f>
        <v>0</v>
      </c>
      <c r="V221" s="85">
        <f>'Other Opex'!V142</f>
        <v>0</v>
      </c>
      <c r="W221" s="85">
        <f>'Other Opex'!W142</f>
        <v>0</v>
      </c>
      <c r="X221" s="85">
        <f>'Other Opex'!X142</f>
        <v>0</v>
      </c>
      <c r="Y221" s="85">
        <f>'Other Opex'!Y142</f>
        <v>0</v>
      </c>
      <c r="Z221" s="274">
        <f>'Other Opex'!Z142</f>
        <v>0</v>
      </c>
      <c r="AB221" s="275">
        <f>'Other Opex'!AB142</f>
        <v>0</v>
      </c>
      <c r="AD221" s="275">
        <f>'Other Opex'!AD142</f>
        <v>0</v>
      </c>
      <c r="AF221" s="275">
        <f>'Other Opex'!AF142</f>
        <v>0</v>
      </c>
    </row>
    <row r="222" spans="2:32" outlineLevel="1">
      <c r="B222" s="124" t="str">
        <f>'Line Items'!D$605</f>
        <v>Other Operating Costs</v>
      </c>
      <c r="C222" s="124" t="str">
        <f>'Line Items'!D$639</f>
        <v>Other Operating Costs: Industry &amp; Professional Services</v>
      </c>
      <c r="D222" s="83" t="str">
        <f>'Other Opex'!D143</f>
        <v>[Industry, Professional Services &amp; Contractor Charges Line 17]</v>
      </c>
      <c r="E222" s="84"/>
      <c r="F222" s="150" t="str">
        <f>'Other Opex'!F143</f>
        <v>£000</v>
      </c>
      <c r="G222" s="85">
        <f>'Other Opex'!G143</f>
        <v>0</v>
      </c>
      <c r="H222" s="85">
        <f>'Other Opex'!H143</f>
        <v>0</v>
      </c>
      <c r="I222" s="85">
        <f>'Other Opex'!I143</f>
        <v>0</v>
      </c>
      <c r="J222" s="85">
        <f>'Other Opex'!J143</f>
        <v>0</v>
      </c>
      <c r="K222" s="85">
        <f>'Other Opex'!K143</f>
        <v>0</v>
      </c>
      <c r="L222" s="85">
        <f>'Other Opex'!L143</f>
        <v>0</v>
      </c>
      <c r="M222" s="85">
        <f>'Other Opex'!M143</f>
        <v>0</v>
      </c>
      <c r="N222" s="85">
        <f>'Other Opex'!N143</f>
        <v>0</v>
      </c>
      <c r="O222" s="85">
        <f>'Other Opex'!O143</f>
        <v>0</v>
      </c>
      <c r="P222" s="85">
        <f>'Other Opex'!P143</f>
        <v>0</v>
      </c>
      <c r="Q222" s="85">
        <f>'Other Opex'!Q143</f>
        <v>0</v>
      </c>
      <c r="R222" s="85">
        <f>'Other Opex'!R143</f>
        <v>0</v>
      </c>
      <c r="S222" s="85">
        <f>'Other Opex'!S143</f>
        <v>0</v>
      </c>
      <c r="T222" s="85">
        <f>'Other Opex'!T143</f>
        <v>0</v>
      </c>
      <c r="U222" s="85">
        <f>'Other Opex'!U143</f>
        <v>0</v>
      </c>
      <c r="V222" s="85">
        <f>'Other Opex'!V143</f>
        <v>0</v>
      </c>
      <c r="W222" s="85">
        <f>'Other Opex'!W143</f>
        <v>0</v>
      </c>
      <c r="X222" s="85">
        <f>'Other Opex'!X143</f>
        <v>0</v>
      </c>
      <c r="Y222" s="85">
        <f>'Other Opex'!Y143</f>
        <v>0</v>
      </c>
      <c r="Z222" s="274">
        <f>'Other Opex'!Z143</f>
        <v>0</v>
      </c>
      <c r="AB222" s="275">
        <f>'Other Opex'!AB143</f>
        <v>0</v>
      </c>
      <c r="AD222" s="275">
        <f>'Other Opex'!AD143</f>
        <v>0</v>
      </c>
      <c r="AF222" s="275">
        <f>'Other Opex'!AF143</f>
        <v>0</v>
      </c>
    </row>
    <row r="223" spans="2:32" outlineLevel="1">
      <c r="B223" s="124" t="str">
        <f>'Line Items'!D$605</f>
        <v>Other Operating Costs</v>
      </c>
      <c r="C223" s="124" t="str">
        <f>'Line Items'!D$639</f>
        <v>Other Operating Costs: Industry &amp; Professional Services</v>
      </c>
      <c r="D223" s="83" t="str">
        <f>'Other Opex'!D144</f>
        <v>[Industry, Professional Services &amp; Contractor Charges Line 18]</v>
      </c>
      <c r="E223" s="84"/>
      <c r="F223" s="150" t="str">
        <f>'Other Opex'!F144</f>
        <v>£000</v>
      </c>
      <c r="G223" s="85">
        <f>'Other Opex'!G144</f>
        <v>0</v>
      </c>
      <c r="H223" s="85">
        <f>'Other Opex'!H144</f>
        <v>0</v>
      </c>
      <c r="I223" s="85">
        <f>'Other Opex'!I144</f>
        <v>0</v>
      </c>
      <c r="J223" s="85">
        <f>'Other Opex'!J144</f>
        <v>0</v>
      </c>
      <c r="K223" s="85">
        <f>'Other Opex'!K144</f>
        <v>0</v>
      </c>
      <c r="L223" s="85">
        <f>'Other Opex'!L144</f>
        <v>0</v>
      </c>
      <c r="M223" s="85">
        <f>'Other Opex'!M144</f>
        <v>0</v>
      </c>
      <c r="N223" s="85">
        <f>'Other Opex'!N144</f>
        <v>0</v>
      </c>
      <c r="O223" s="85">
        <f>'Other Opex'!O144</f>
        <v>0</v>
      </c>
      <c r="P223" s="85">
        <f>'Other Opex'!P144</f>
        <v>0</v>
      </c>
      <c r="Q223" s="85">
        <f>'Other Opex'!Q144</f>
        <v>0</v>
      </c>
      <c r="R223" s="85">
        <f>'Other Opex'!R144</f>
        <v>0</v>
      </c>
      <c r="S223" s="85">
        <f>'Other Opex'!S144</f>
        <v>0</v>
      </c>
      <c r="T223" s="85">
        <f>'Other Opex'!T144</f>
        <v>0</v>
      </c>
      <c r="U223" s="85">
        <f>'Other Opex'!U144</f>
        <v>0</v>
      </c>
      <c r="V223" s="85">
        <f>'Other Opex'!V144</f>
        <v>0</v>
      </c>
      <c r="W223" s="85">
        <f>'Other Opex'!W144</f>
        <v>0</v>
      </c>
      <c r="X223" s="85">
        <f>'Other Opex'!X144</f>
        <v>0</v>
      </c>
      <c r="Y223" s="85">
        <f>'Other Opex'!Y144</f>
        <v>0</v>
      </c>
      <c r="Z223" s="274">
        <f>'Other Opex'!Z144</f>
        <v>0</v>
      </c>
      <c r="AB223" s="275">
        <f>'Other Opex'!AB144</f>
        <v>0</v>
      </c>
      <c r="AD223" s="275">
        <f>'Other Opex'!AD144</f>
        <v>0</v>
      </c>
      <c r="AF223" s="275">
        <f>'Other Opex'!AF144</f>
        <v>0</v>
      </c>
    </row>
    <row r="224" spans="2:32" outlineLevel="1">
      <c r="B224" s="124" t="str">
        <f>'Line Items'!D$605</f>
        <v>Other Operating Costs</v>
      </c>
      <c r="C224" s="124" t="str">
        <f>'Line Items'!D$639</f>
        <v>Other Operating Costs: Industry &amp; Professional Services</v>
      </c>
      <c r="D224" s="83" t="str">
        <f>'Other Opex'!D145</f>
        <v>[Industry, Professional Services &amp; Contractor Charges Line 19]</v>
      </c>
      <c r="E224" s="84"/>
      <c r="F224" s="150" t="str">
        <f>'Other Opex'!F145</f>
        <v>£000</v>
      </c>
      <c r="G224" s="85">
        <f>'Other Opex'!G145</f>
        <v>0</v>
      </c>
      <c r="H224" s="85">
        <f>'Other Opex'!H145</f>
        <v>0</v>
      </c>
      <c r="I224" s="85">
        <f>'Other Opex'!I145</f>
        <v>0</v>
      </c>
      <c r="J224" s="85">
        <f>'Other Opex'!J145</f>
        <v>0</v>
      </c>
      <c r="K224" s="85">
        <f>'Other Opex'!K145</f>
        <v>0</v>
      </c>
      <c r="L224" s="85">
        <f>'Other Opex'!L145</f>
        <v>0</v>
      </c>
      <c r="M224" s="85">
        <f>'Other Opex'!M145</f>
        <v>0</v>
      </c>
      <c r="N224" s="85">
        <f>'Other Opex'!N145</f>
        <v>0</v>
      </c>
      <c r="O224" s="85">
        <f>'Other Opex'!O145</f>
        <v>0</v>
      </c>
      <c r="P224" s="85">
        <f>'Other Opex'!P145</f>
        <v>0</v>
      </c>
      <c r="Q224" s="85">
        <f>'Other Opex'!Q145</f>
        <v>0</v>
      </c>
      <c r="R224" s="85">
        <f>'Other Opex'!R145</f>
        <v>0</v>
      </c>
      <c r="S224" s="85">
        <f>'Other Opex'!S145</f>
        <v>0</v>
      </c>
      <c r="T224" s="85">
        <f>'Other Opex'!T145</f>
        <v>0</v>
      </c>
      <c r="U224" s="85">
        <f>'Other Opex'!U145</f>
        <v>0</v>
      </c>
      <c r="V224" s="85">
        <f>'Other Opex'!V145</f>
        <v>0</v>
      </c>
      <c r="W224" s="85">
        <f>'Other Opex'!W145</f>
        <v>0</v>
      </c>
      <c r="X224" s="85">
        <f>'Other Opex'!X145</f>
        <v>0</v>
      </c>
      <c r="Y224" s="85">
        <f>'Other Opex'!Y145</f>
        <v>0</v>
      </c>
      <c r="Z224" s="274">
        <f>'Other Opex'!Z145</f>
        <v>0</v>
      </c>
      <c r="AB224" s="275">
        <f>'Other Opex'!AB145</f>
        <v>0</v>
      </c>
      <c r="AD224" s="275">
        <f>'Other Opex'!AD145</f>
        <v>0</v>
      </c>
      <c r="AF224" s="275">
        <f>'Other Opex'!AF145</f>
        <v>0</v>
      </c>
    </row>
    <row r="225" spans="2:32" outlineLevel="1">
      <c r="B225" s="124" t="str">
        <f>'Line Items'!D$605</f>
        <v>Other Operating Costs</v>
      </c>
      <c r="C225" s="124" t="str">
        <f>'Line Items'!D$639</f>
        <v>Other Operating Costs: Industry &amp; Professional Services</v>
      </c>
      <c r="D225" s="83" t="str">
        <f>'Other Opex'!D146</f>
        <v>[Industry, Professional Services &amp; Contractor Charges Line 20]</v>
      </c>
      <c r="E225" s="84"/>
      <c r="F225" s="150" t="str">
        <f>'Other Opex'!F146</f>
        <v>£000</v>
      </c>
      <c r="G225" s="85">
        <f>'Other Opex'!G146</f>
        <v>0</v>
      </c>
      <c r="H225" s="85">
        <f>'Other Opex'!H146</f>
        <v>0</v>
      </c>
      <c r="I225" s="85">
        <f>'Other Opex'!I146</f>
        <v>0</v>
      </c>
      <c r="J225" s="85">
        <f>'Other Opex'!J146</f>
        <v>0</v>
      </c>
      <c r="K225" s="85">
        <f>'Other Opex'!K146</f>
        <v>0</v>
      </c>
      <c r="L225" s="85">
        <f>'Other Opex'!L146</f>
        <v>0</v>
      </c>
      <c r="M225" s="85">
        <f>'Other Opex'!M146</f>
        <v>0</v>
      </c>
      <c r="N225" s="85">
        <f>'Other Opex'!N146</f>
        <v>0</v>
      </c>
      <c r="O225" s="85">
        <f>'Other Opex'!O146</f>
        <v>0</v>
      </c>
      <c r="P225" s="85">
        <f>'Other Opex'!P146</f>
        <v>0</v>
      </c>
      <c r="Q225" s="85">
        <f>'Other Opex'!Q146</f>
        <v>0</v>
      </c>
      <c r="R225" s="85">
        <f>'Other Opex'!R146</f>
        <v>0</v>
      </c>
      <c r="S225" s="85">
        <f>'Other Opex'!S146</f>
        <v>0</v>
      </c>
      <c r="T225" s="85">
        <f>'Other Opex'!T146</f>
        <v>0</v>
      </c>
      <c r="U225" s="85">
        <f>'Other Opex'!U146</f>
        <v>0</v>
      </c>
      <c r="V225" s="85">
        <f>'Other Opex'!V146</f>
        <v>0</v>
      </c>
      <c r="W225" s="85">
        <f>'Other Opex'!W146</f>
        <v>0</v>
      </c>
      <c r="X225" s="85">
        <f>'Other Opex'!X146</f>
        <v>0</v>
      </c>
      <c r="Y225" s="85">
        <f>'Other Opex'!Y146</f>
        <v>0</v>
      </c>
      <c r="Z225" s="274">
        <f>'Other Opex'!Z146</f>
        <v>0</v>
      </c>
      <c r="AB225" s="275">
        <f>'Other Opex'!AB146</f>
        <v>0</v>
      </c>
      <c r="AD225" s="275">
        <f>'Other Opex'!AD146</f>
        <v>0</v>
      </c>
      <c r="AF225" s="275">
        <f>'Other Opex'!AF146</f>
        <v>0</v>
      </c>
    </row>
    <row r="226" spans="2:32" outlineLevel="1">
      <c r="B226" s="124" t="str">
        <f>'Line Items'!D$605</f>
        <v>Other Operating Costs</v>
      </c>
      <c r="C226" s="124" t="str">
        <f>'Line Items'!D$639</f>
        <v>Other Operating Costs: Industry &amp; Professional Services</v>
      </c>
      <c r="D226" s="83" t="str">
        <f>'Other Opex'!D147</f>
        <v>[Industry, Professional Services &amp; Contractor Charges Line 21]</v>
      </c>
      <c r="E226" s="84"/>
      <c r="F226" s="150" t="str">
        <f>'Other Opex'!F147</f>
        <v>£000</v>
      </c>
      <c r="G226" s="85">
        <f>'Other Opex'!G147</f>
        <v>0</v>
      </c>
      <c r="H226" s="85">
        <f>'Other Opex'!H147</f>
        <v>0</v>
      </c>
      <c r="I226" s="85">
        <f>'Other Opex'!I147</f>
        <v>0</v>
      </c>
      <c r="J226" s="85">
        <f>'Other Opex'!J147</f>
        <v>0</v>
      </c>
      <c r="K226" s="85">
        <f>'Other Opex'!K147</f>
        <v>0</v>
      </c>
      <c r="L226" s="85">
        <f>'Other Opex'!L147</f>
        <v>0</v>
      </c>
      <c r="M226" s="85">
        <f>'Other Opex'!M147</f>
        <v>0</v>
      </c>
      <c r="N226" s="85">
        <f>'Other Opex'!N147</f>
        <v>0</v>
      </c>
      <c r="O226" s="85">
        <f>'Other Opex'!O147</f>
        <v>0</v>
      </c>
      <c r="P226" s="85">
        <f>'Other Opex'!P147</f>
        <v>0</v>
      </c>
      <c r="Q226" s="85">
        <f>'Other Opex'!Q147</f>
        <v>0</v>
      </c>
      <c r="R226" s="85">
        <f>'Other Opex'!R147</f>
        <v>0</v>
      </c>
      <c r="S226" s="85">
        <f>'Other Opex'!S147</f>
        <v>0</v>
      </c>
      <c r="T226" s="85">
        <f>'Other Opex'!T147</f>
        <v>0</v>
      </c>
      <c r="U226" s="85">
        <f>'Other Opex'!U147</f>
        <v>0</v>
      </c>
      <c r="V226" s="85">
        <f>'Other Opex'!V147</f>
        <v>0</v>
      </c>
      <c r="W226" s="85">
        <f>'Other Opex'!W147</f>
        <v>0</v>
      </c>
      <c r="X226" s="85">
        <f>'Other Opex'!X147</f>
        <v>0</v>
      </c>
      <c r="Y226" s="85">
        <f>'Other Opex'!Y147</f>
        <v>0</v>
      </c>
      <c r="Z226" s="274">
        <f>'Other Opex'!Z147</f>
        <v>0</v>
      </c>
      <c r="AB226" s="275">
        <f>'Other Opex'!AB147</f>
        <v>0</v>
      </c>
      <c r="AD226" s="275">
        <f>'Other Opex'!AD147</f>
        <v>0</v>
      </c>
      <c r="AF226" s="275">
        <f>'Other Opex'!AF147</f>
        <v>0</v>
      </c>
    </row>
    <row r="227" spans="2:32" outlineLevel="1">
      <c r="B227" s="124" t="str">
        <f>'Line Items'!D$605</f>
        <v>Other Operating Costs</v>
      </c>
      <c r="C227" s="124" t="str">
        <f>'Line Items'!D$639</f>
        <v>Other Operating Costs: Industry &amp; Professional Services</v>
      </c>
      <c r="D227" s="83" t="str">
        <f>'Other Opex'!D148</f>
        <v>[Industry, Professional Services &amp; Contractor Charges Line 22]</v>
      </c>
      <c r="E227" s="84"/>
      <c r="F227" s="150" t="str">
        <f>'Other Opex'!F148</f>
        <v>£000</v>
      </c>
      <c r="G227" s="85">
        <f>'Other Opex'!G148</f>
        <v>0</v>
      </c>
      <c r="H227" s="85">
        <f>'Other Opex'!H148</f>
        <v>0</v>
      </c>
      <c r="I227" s="85">
        <f>'Other Opex'!I148</f>
        <v>0</v>
      </c>
      <c r="J227" s="85">
        <f>'Other Opex'!J148</f>
        <v>0</v>
      </c>
      <c r="K227" s="85">
        <f>'Other Opex'!K148</f>
        <v>0</v>
      </c>
      <c r="L227" s="85">
        <f>'Other Opex'!L148</f>
        <v>0</v>
      </c>
      <c r="M227" s="85">
        <f>'Other Opex'!M148</f>
        <v>0</v>
      </c>
      <c r="N227" s="85">
        <f>'Other Opex'!N148</f>
        <v>0</v>
      </c>
      <c r="O227" s="85">
        <f>'Other Opex'!O148</f>
        <v>0</v>
      </c>
      <c r="P227" s="85">
        <f>'Other Opex'!P148</f>
        <v>0</v>
      </c>
      <c r="Q227" s="85">
        <f>'Other Opex'!Q148</f>
        <v>0</v>
      </c>
      <c r="R227" s="85">
        <f>'Other Opex'!R148</f>
        <v>0</v>
      </c>
      <c r="S227" s="85">
        <f>'Other Opex'!S148</f>
        <v>0</v>
      </c>
      <c r="T227" s="85">
        <f>'Other Opex'!T148</f>
        <v>0</v>
      </c>
      <c r="U227" s="85">
        <f>'Other Opex'!U148</f>
        <v>0</v>
      </c>
      <c r="V227" s="85">
        <f>'Other Opex'!V148</f>
        <v>0</v>
      </c>
      <c r="W227" s="85">
        <f>'Other Opex'!W148</f>
        <v>0</v>
      </c>
      <c r="X227" s="85">
        <f>'Other Opex'!X148</f>
        <v>0</v>
      </c>
      <c r="Y227" s="85">
        <f>'Other Opex'!Y148</f>
        <v>0</v>
      </c>
      <c r="Z227" s="274">
        <f>'Other Opex'!Z148</f>
        <v>0</v>
      </c>
      <c r="AB227" s="275">
        <f>'Other Opex'!AB148</f>
        <v>0</v>
      </c>
      <c r="AD227" s="275">
        <f>'Other Opex'!AD148</f>
        <v>0</v>
      </c>
      <c r="AF227" s="275">
        <f>'Other Opex'!AF148</f>
        <v>0</v>
      </c>
    </row>
    <row r="228" spans="2:32" outlineLevel="1">
      <c r="B228" s="124" t="str">
        <f>'Line Items'!D$605</f>
        <v>Other Operating Costs</v>
      </c>
      <c r="C228" s="124" t="str">
        <f>'Line Items'!D$639</f>
        <v>Other Operating Costs: Industry &amp; Professional Services</v>
      </c>
      <c r="D228" s="83" t="str">
        <f>'Other Opex'!D149</f>
        <v>[Industry, Professional Services &amp; Contractor Charges Line 23]</v>
      </c>
      <c r="E228" s="84"/>
      <c r="F228" s="150" t="str">
        <f>'Other Opex'!F149</f>
        <v>£000</v>
      </c>
      <c r="G228" s="85">
        <f>'Other Opex'!G149</f>
        <v>0</v>
      </c>
      <c r="H228" s="85">
        <f>'Other Opex'!H149</f>
        <v>0</v>
      </c>
      <c r="I228" s="85">
        <f>'Other Opex'!I149</f>
        <v>0</v>
      </c>
      <c r="J228" s="85">
        <f>'Other Opex'!J149</f>
        <v>0</v>
      </c>
      <c r="K228" s="85">
        <f>'Other Opex'!K149</f>
        <v>0</v>
      </c>
      <c r="L228" s="85">
        <f>'Other Opex'!L149</f>
        <v>0</v>
      </c>
      <c r="M228" s="85">
        <f>'Other Opex'!M149</f>
        <v>0</v>
      </c>
      <c r="N228" s="85">
        <f>'Other Opex'!N149</f>
        <v>0</v>
      </c>
      <c r="O228" s="85">
        <f>'Other Opex'!O149</f>
        <v>0</v>
      </c>
      <c r="P228" s="85">
        <f>'Other Opex'!P149</f>
        <v>0</v>
      </c>
      <c r="Q228" s="85">
        <f>'Other Opex'!Q149</f>
        <v>0</v>
      </c>
      <c r="R228" s="85">
        <f>'Other Opex'!R149</f>
        <v>0</v>
      </c>
      <c r="S228" s="85">
        <f>'Other Opex'!S149</f>
        <v>0</v>
      </c>
      <c r="T228" s="85">
        <f>'Other Opex'!T149</f>
        <v>0</v>
      </c>
      <c r="U228" s="85">
        <f>'Other Opex'!U149</f>
        <v>0</v>
      </c>
      <c r="V228" s="85">
        <f>'Other Opex'!V149</f>
        <v>0</v>
      </c>
      <c r="W228" s="85">
        <f>'Other Opex'!W149</f>
        <v>0</v>
      </c>
      <c r="X228" s="85">
        <f>'Other Opex'!X149</f>
        <v>0</v>
      </c>
      <c r="Y228" s="85">
        <f>'Other Opex'!Y149</f>
        <v>0</v>
      </c>
      <c r="Z228" s="274">
        <f>'Other Opex'!Z149</f>
        <v>0</v>
      </c>
      <c r="AB228" s="275">
        <f>'Other Opex'!AB149</f>
        <v>0</v>
      </c>
      <c r="AD228" s="275">
        <f>'Other Opex'!AD149</f>
        <v>0</v>
      </c>
      <c r="AF228" s="275">
        <f>'Other Opex'!AF149</f>
        <v>0</v>
      </c>
    </row>
    <row r="229" spans="2:32" outlineLevel="1">
      <c r="B229" s="124" t="str">
        <f>'Line Items'!D$605</f>
        <v>Other Operating Costs</v>
      </c>
      <c r="C229" s="124" t="str">
        <f>'Line Items'!D$639</f>
        <v>Other Operating Costs: Industry &amp; Professional Services</v>
      </c>
      <c r="D229" s="83" t="str">
        <f>'Other Opex'!D150</f>
        <v>[Industry, Professional Services &amp; Contractor Charges Line 24]</v>
      </c>
      <c r="E229" s="84"/>
      <c r="F229" s="150" t="str">
        <f>'Other Opex'!F150</f>
        <v>£000</v>
      </c>
      <c r="G229" s="85">
        <f>'Other Opex'!G150</f>
        <v>0</v>
      </c>
      <c r="H229" s="85">
        <f>'Other Opex'!H150</f>
        <v>0</v>
      </c>
      <c r="I229" s="85">
        <f>'Other Opex'!I150</f>
        <v>0</v>
      </c>
      <c r="J229" s="85">
        <f>'Other Opex'!J150</f>
        <v>0</v>
      </c>
      <c r="K229" s="85">
        <f>'Other Opex'!K150</f>
        <v>0</v>
      </c>
      <c r="L229" s="85">
        <f>'Other Opex'!L150</f>
        <v>0</v>
      </c>
      <c r="M229" s="85">
        <f>'Other Opex'!M150</f>
        <v>0</v>
      </c>
      <c r="N229" s="85">
        <f>'Other Opex'!N150</f>
        <v>0</v>
      </c>
      <c r="O229" s="85">
        <f>'Other Opex'!O150</f>
        <v>0</v>
      </c>
      <c r="P229" s="85">
        <f>'Other Opex'!P150</f>
        <v>0</v>
      </c>
      <c r="Q229" s="85">
        <f>'Other Opex'!Q150</f>
        <v>0</v>
      </c>
      <c r="R229" s="85">
        <f>'Other Opex'!R150</f>
        <v>0</v>
      </c>
      <c r="S229" s="85">
        <f>'Other Opex'!S150</f>
        <v>0</v>
      </c>
      <c r="T229" s="85">
        <f>'Other Opex'!T150</f>
        <v>0</v>
      </c>
      <c r="U229" s="85">
        <f>'Other Opex'!U150</f>
        <v>0</v>
      </c>
      <c r="V229" s="85">
        <f>'Other Opex'!V150</f>
        <v>0</v>
      </c>
      <c r="W229" s="85">
        <f>'Other Opex'!W150</f>
        <v>0</v>
      </c>
      <c r="X229" s="85">
        <f>'Other Opex'!X150</f>
        <v>0</v>
      </c>
      <c r="Y229" s="85">
        <f>'Other Opex'!Y150</f>
        <v>0</v>
      </c>
      <c r="Z229" s="274">
        <f>'Other Opex'!Z150</f>
        <v>0</v>
      </c>
      <c r="AB229" s="275">
        <f>'Other Opex'!AB150</f>
        <v>0</v>
      </c>
      <c r="AD229" s="275">
        <f>'Other Opex'!AD150</f>
        <v>0</v>
      </c>
      <c r="AF229" s="275">
        <f>'Other Opex'!AF150</f>
        <v>0</v>
      </c>
    </row>
    <row r="230" spans="2:32" outlineLevel="1">
      <c r="B230" s="124" t="str">
        <f>'Line Items'!D$605</f>
        <v>Other Operating Costs</v>
      </c>
      <c r="C230" s="124" t="str">
        <f>'Line Items'!D$639</f>
        <v>Other Operating Costs: Industry &amp; Professional Services</v>
      </c>
      <c r="D230" s="83" t="str">
        <f>'Other Opex'!D151</f>
        <v>[Industry, Professional Services &amp; Contractor Charges Line 25]</v>
      </c>
      <c r="E230" s="84"/>
      <c r="F230" s="150" t="str">
        <f>'Other Opex'!F151</f>
        <v>£000</v>
      </c>
      <c r="G230" s="85">
        <f>'Other Opex'!G151</f>
        <v>0</v>
      </c>
      <c r="H230" s="85">
        <f>'Other Opex'!H151</f>
        <v>0</v>
      </c>
      <c r="I230" s="85">
        <f>'Other Opex'!I151</f>
        <v>0</v>
      </c>
      <c r="J230" s="85">
        <f>'Other Opex'!J151</f>
        <v>0</v>
      </c>
      <c r="K230" s="85">
        <f>'Other Opex'!K151</f>
        <v>0</v>
      </c>
      <c r="L230" s="85">
        <f>'Other Opex'!L151</f>
        <v>0</v>
      </c>
      <c r="M230" s="85">
        <f>'Other Opex'!M151</f>
        <v>0</v>
      </c>
      <c r="N230" s="85">
        <f>'Other Opex'!N151</f>
        <v>0</v>
      </c>
      <c r="O230" s="85">
        <f>'Other Opex'!O151</f>
        <v>0</v>
      </c>
      <c r="P230" s="85">
        <f>'Other Opex'!P151</f>
        <v>0</v>
      </c>
      <c r="Q230" s="85">
        <f>'Other Opex'!Q151</f>
        <v>0</v>
      </c>
      <c r="R230" s="85">
        <f>'Other Opex'!R151</f>
        <v>0</v>
      </c>
      <c r="S230" s="85">
        <f>'Other Opex'!S151</f>
        <v>0</v>
      </c>
      <c r="T230" s="85">
        <f>'Other Opex'!T151</f>
        <v>0</v>
      </c>
      <c r="U230" s="85">
        <f>'Other Opex'!U151</f>
        <v>0</v>
      </c>
      <c r="V230" s="85">
        <f>'Other Opex'!V151</f>
        <v>0</v>
      </c>
      <c r="W230" s="85">
        <f>'Other Opex'!W151</f>
        <v>0</v>
      </c>
      <c r="X230" s="85">
        <f>'Other Opex'!X151</f>
        <v>0</v>
      </c>
      <c r="Y230" s="85">
        <f>'Other Opex'!Y151</f>
        <v>0</v>
      </c>
      <c r="Z230" s="274">
        <f>'Other Opex'!Z151</f>
        <v>0</v>
      </c>
      <c r="AB230" s="275">
        <f>'Other Opex'!AB151</f>
        <v>0</v>
      </c>
      <c r="AD230" s="275">
        <f>'Other Opex'!AD151</f>
        <v>0</v>
      </c>
      <c r="AF230" s="275">
        <f>'Other Opex'!AF151</f>
        <v>0</v>
      </c>
    </row>
    <row r="231" spans="2:32" outlineLevel="1">
      <c r="B231" s="124" t="str">
        <f>'Line Items'!D$605</f>
        <v>Other Operating Costs</v>
      </c>
      <c r="C231" s="124" t="str">
        <f>'Line Items'!D$639</f>
        <v>Other Operating Costs: Industry &amp; Professional Services</v>
      </c>
      <c r="D231" s="83" t="str">
        <f>'Other Opex'!D152</f>
        <v>[Industry, Professional Services &amp; Contractor Charges Line 26]</v>
      </c>
      <c r="E231" s="84"/>
      <c r="F231" s="150" t="str">
        <f>'Other Opex'!F152</f>
        <v>£000</v>
      </c>
      <c r="G231" s="85">
        <f>'Other Opex'!G152</f>
        <v>0</v>
      </c>
      <c r="H231" s="85">
        <f>'Other Opex'!H152</f>
        <v>0</v>
      </c>
      <c r="I231" s="85">
        <f>'Other Opex'!I152</f>
        <v>0</v>
      </c>
      <c r="J231" s="85">
        <f>'Other Opex'!J152</f>
        <v>0</v>
      </c>
      <c r="K231" s="85">
        <f>'Other Opex'!K152</f>
        <v>0</v>
      </c>
      <c r="L231" s="85">
        <f>'Other Opex'!L152</f>
        <v>0</v>
      </c>
      <c r="M231" s="85">
        <f>'Other Opex'!M152</f>
        <v>0</v>
      </c>
      <c r="N231" s="85">
        <f>'Other Opex'!N152</f>
        <v>0</v>
      </c>
      <c r="O231" s="85">
        <f>'Other Opex'!O152</f>
        <v>0</v>
      </c>
      <c r="P231" s="85">
        <f>'Other Opex'!P152</f>
        <v>0</v>
      </c>
      <c r="Q231" s="85">
        <f>'Other Opex'!Q152</f>
        <v>0</v>
      </c>
      <c r="R231" s="85">
        <f>'Other Opex'!R152</f>
        <v>0</v>
      </c>
      <c r="S231" s="85">
        <f>'Other Opex'!S152</f>
        <v>0</v>
      </c>
      <c r="T231" s="85">
        <f>'Other Opex'!T152</f>
        <v>0</v>
      </c>
      <c r="U231" s="85">
        <f>'Other Opex'!U152</f>
        <v>0</v>
      </c>
      <c r="V231" s="85">
        <f>'Other Opex'!V152</f>
        <v>0</v>
      </c>
      <c r="W231" s="85">
        <f>'Other Opex'!W152</f>
        <v>0</v>
      </c>
      <c r="X231" s="85">
        <f>'Other Opex'!X152</f>
        <v>0</v>
      </c>
      <c r="Y231" s="85">
        <f>'Other Opex'!Y152</f>
        <v>0</v>
      </c>
      <c r="Z231" s="274">
        <f>'Other Opex'!Z152</f>
        <v>0</v>
      </c>
      <c r="AB231" s="275">
        <f>'Other Opex'!AB152</f>
        <v>0</v>
      </c>
      <c r="AD231" s="275">
        <f>'Other Opex'!AD152</f>
        <v>0</v>
      </c>
      <c r="AF231" s="275">
        <f>'Other Opex'!AF152</f>
        <v>0</v>
      </c>
    </row>
    <row r="232" spans="2:32" outlineLevel="1">
      <c r="B232" s="124" t="str">
        <f>'Line Items'!D$605</f>
        <v>Other Operating Costs</v>
      </c>
      <c r="C232" s="124" t="str">
        <f>'Line Items'!D$639</f>
        <v>Other Operating Costs: Industry &amp; Professional Services</v>
      </c>
      <c r="D232" s="83" t="str">
        <f>'Other Opex'!D153</f>
        <v>[Industry, Professional Services &amp; Contractor Charges Line 27]</v>
      </c>
      <c r="E232" s="84"/>
      <c r="F232" s="150" t="str">
        <f>'Other Opex'!F153</f>
        <v>£000</v>
      </c>
      <c r="G232" s="85">
        <f>'Other Opex'!G153</f>
        <v>0</v>
      </c>
      <c r="H232" s="85">
        <f>'Other Opex'!H153</f>
        <v>0</v>
      </c>
      <c r="I232" s="85">
        <f>'Other Opex'!I153</f>
        <v>0</v>
      </c>
      <c r="J232" s="85">
        <f>'Other Opex'!J153</f>
        <v>0</v>
      </c>
      <c r="K232" s="85">
        <f>'Other Opex'!K153</f>
        <v>0</v>
      </c>
      <c r="L232" s="85">
        <f>'Other Opex'!L153</f>
        <v>0</v>
      </c>
      <c r="M232" s="85">
        <f>'Other Opex'!M153</f>
        <v>0</v>
      </c>
      <c r="N232" s="85">
        <f>'Other Opex'!N153</f>
        <v>0</v>
      </c>
      <c r="O232" s="85">
        <f>'Other Opex'!O153</f>
        <v>0</v>
      </c>
      <c r="P232" s="85">
        <f>'Other Opex'!P153</f>
        <v>0</v>
      </c>
      <c r="Q232" s="85">
        <f>'Other Opex'!Q153</f>
        <v>0</v>
      </c>
      <c r="R232" s="85">
        <f>'Other Opex'!R153</f>
        <v>0</v>
      </c>
      <c r="S232" s="85">
        <f>'Other Opex'!S153</f>
        <v>0</v>
      </c>
      <c r="T232" s="85">
        <f>'Other Opex'!T153</f>
        <v>0</v>
      </c>
      <c r="U232" s="85">
        <f>'Other Opex'!U153</f>
        <v>0</v>
      </c>
      <c r="V232" s="85">
        <f>'Other Opex'!V153</f>
        <v>0</v>
      </c>
      <c r="W232" s="85">
        <f>'Other Opex'!W153</f>
        <v>0</v>
      </c>
      <c r="X232" s="85">
        <f>'Other Opex'!X153</f>
        <v>0</v>
      </c>
      <c r="Y232" s="85">
        <f>'Other Opex'!Y153</f>
        <v>0</v>
      </c>
      <c r="Z232" s="274">
        <f>'Other Opex'!Z153</f>
        <v>0</v>
      </c>
      <c r="AB232" s="275">
        <f>'Other Opex'!AB153</f>
        <v>0</v>
      </c>
      <c r="AD232" s="275">
        <f>'Other Opex'!AD153</f>
        <v>0</v>
      </c>
      <c r="AF232" s="275">
        <f>'Other Opex'!AF153</f>
        <v>0</v>
      </c>
    </row>
    <row r="233" spans="2:32" outlineLevel="1">
      <c r="B233" s="124" t="str">
        <f>'Line Items'!D$605</f>
        <v>Other Operating Costs</v>
      </c>
      <c r="C233" s="124" t="str">
        <f>'Line Items'!D$639</f>
        <v>Other Operating Costs: Industry &amp; Professional Services</v>
      </c>
      <c r="D233" s="83" t="str">
        <f>'Other Opex'!D154</f>
        <v>[Industry, Professional Services &amp; Contractor Charges Line 28]</v>
      </c>
      <c r="E233" s="84"/>
      <c r="F233" s="150" t="str">
        <f>'Other Opex'!F154</f>
        <v>£000</v>
      </c>
      <c r="G233" s="85">
        <f>'Other Opex'!G154</f>
        <v>0</v>
      </c>
      <c r="H233" s="85">
        <f>'Other Opex'!H154</f>
        <v>0</v>
      </c>
      <c r="I233" s="85">
        <f>'Other Opex'!I154</f>
        <v>0</v>
      </c>
      <c r="J233" s="85">
        <f>'Other Opex'!J154</f>
        <v>0</v>
      </c>
      <c r="K233" s="85">
        <f>'Other Opex'!K154</f>
        <v>0</v>
      </c>
      <c r="L233" s="85">
        <f>'Other Opex'!L154</f>
        <v>0</v>
      </c>
      <c r="M233" s="85">
        <f>'Other Opex'!M154</f>
        <v>0</v>
      </c>
      <c r="N233" s="85">
        <f>'Other Opex'!N154</f>
        <v>0</v>
      </c>
      <c r="O233" s="85">
        <f>'Other Opex'!O154</f>
        <v>0</v>
      </c>
      <c r="P233" s="85">
        <f>'Other Opex'!P154</f>
        <v>0</v>
      </c>
      <c r="Q233" s="85">
        <f>'Other Opex'!Q154</f>
        <v>0</v>
      </c>
      <c r="R233" s="85">
        <f>'Other Opex'!R154</f>
        <v>0</v>
      </c>
      <c r="S233" s="85">
        <f>'Other Opex'!S154</f>
        <v>0</v>
      </c>
      <c r="T233" s="85">
        <f>'Other Opex'!T154</f>
        <v>0</v>
      </c>
      <c r="U233" s="85">
        <f>'Other Opex'!U154</f>
        <v>0</v>
      </c>
      <c r="V233" s="85">
        <f>'Other Opex'!V154</f>
        <v>0</v>
      </c>
      <c r="W233" s="85">
        <f>'Other Opex'!W154</f>
        <v>0</v>
      </c>
      <c r="X233" s="85">
        <f>'Other Opex'!X154</f>
        <v>0</v>
      </c>
      <c r="Y233" s="85">
        <f>'Other Opex'!Y154</f>
        <v>0</v>
      </c>
      <c r="Z233" s="274">
        <f>'Other Opex'!Z154</f>
        <v>0</v>
      </c>
      <c r="AB233" s="275">
        <f>'Other Opex'!AB154</f>
        <v>0</v>
      </c>
      <c r="AD233" s="275">
        <f>'Other Opex'!AD154</f>
        <v>0</v>
      </c>
      <c r="AF233" s="275">
        <f>'Other Opex'!AF154</f>
        <v>0</v>
      </c>
    </row>
    <row r="234" spans="2:32" outlineLevel="1">
      <c r="B234" s="124" t="str">
        <f>'Line Items'!D$605</f>
        <v>Other Operating Costs</v>
      </c>
      <c r="C234" s="124" t="str">
        <f>'Line Items'!D$639</f>
        <v>Other Operating Costs: Industry &amp; Professional Services</v>
      </c>
      <c r="D234" s="83" t="str">
        <f>'Other Opex'!D155</f>
        <v>[Industry, Professional Services &amp; Contractor Charges Line 29]</v>
      </c>
      <c r="E234" s="84"/>
      <c r="F234" s="150" t="str">
        <f>'Other Opex'!F155</f>
        <v>£000</v>
      </c>
      <c r="G234" s="85">
        <f>'Other Opex'!G155</f>
        <v>0</v>
      </c>
      <c r="H234" s="85">
        <f>'Other Opex'!H155</f>
        <v>0</v>
      </c>
      <c r="I234" s="85">
        <f>'Other Opex'!I155</f>
        <v>0</v>
      </c>
      <c r="J234" s="85">
        <f>'Other Opex'!J155</f>
        <v>0</v>
      </c>
      <c r="K234" s="85">
        <f>'Other Opex'!K155</f>
        <v>0</v>
      </c>
      <c r="L234" s="85">
        <f>'Other Opex'!L155</f>
        <v>0</v>
      </c>
      <c r="M234" s="85">
        <f>'Other Opex'!M155</f>
        <v>0</v>
      </c>
      <c r="N234" s="85">
        <f>'Other Opex'!N155</f>
        <v>0</v>
      </c>
      <c r="O234" s="85">
        <f>'Other Opex'!O155</f>
        <v>0</v>
      </c>
      <c r="P234" s="85">
        <f>'Other Opex'!P155</f>
        <v>0</v>
      </c>
      <c r="Q234" s="85">
        <f>'Other Opex'!Q155</f>
        <v>0</v>
      </c>
      <c r="R234" s="85">
        <f>'Other Opex'!R155</f>
        <v>0</v>
      </c>
      <c r="S234" s="85">
        <f>'Other Opex'!S155</f>
        <v>0</v>
      </c>
      <c r="T234" s="85">
        <f>'Other Opex'!T155</f>
        <v>0</v>
      </c>
      <c r="U234" s="85">
        <f>'Other Opex'!U155</f>
        <v>0</v>
      </c>
      <c r="V234" s="85">
        <f>'Other Opex'!V155</f>
        <v>0</v>
      </c>
      <c r="W234" s="85">
        <f>'Other Opex'!W155</f>
        <v>0</v>
      </c>
      <c r="X234" s="85">
        <f>'Other Opex'!X155</f>
        <v>0</v>
      </c>
      <c r="Y234" s="85">
        <f>'Other Opex'!Y155</f>
        <v>0</v>
      </c>
      <c r="Z234" s="274">
        <f>'Other Opex'!Z155</f>
        <v>0</v>
      </c>
      <c r="AB234" s="275">
        <f>'Other Opex'!AB155</f>
        <v>0</v>
      </c>
      <c r="AD234" s="275">
        <f>'Other Opex'!AD155</f>
        <v>0</v>
      </c>
      <c r="AF234" s="275">
        <f>'Other Opex'!AF155</f>
        <v>0</v>
      </c>
    </row>
    <row r="235" spans="2:32" outlineLevel="1">
      <c r="B235" s="124" t="str">
        <f>'Line Items'!D$605</f>
        <v>Other Operating Costs</v>
      </c>
      <c r="C235" s="124" t="str">
        <f>'Line Items'!D$639</f>
        <v>Other Operating Costs: Industry &amp; Professional Services</v>
      </c>
      <c r="D235" s="345" t="str">
        <f>'Other Opex'!D156</f>
        <v>[Industry, Professional Services &amp; Contractor Charges Line 30]</v>
      </c>
      <c r="E235" s="346"/>
      <c r="F235" s="342" t="str">
        <f>'Other Opex'!F156</f>
        <v>£000</v>
      </c>
      <c r="G235" s="88">
        <f>'Other Opex'!G156</f>
        <v>0</v>
      </c>
      <c r="H235" s="88">
        <f>'Other Opex'!H156</f>
        <v>0</v>
      </c>
      <c r="I235" s="88">
        <f>'Other Opex'!I156</f>
        <v>0</v>
      </c>
      <c r="J235" s="88">
        <f>'Other Opex'!J156</f>
        <v>0</v>
      </c>
      <c r="K235" s="88">
        <f>'Other Opex'!K156</f>
        <v>0</v>
      </c>
      <c r="L235" s="88">
        <f>'Other Opex'!L156</f>
        <v>0</v>
      </c>
      <c r="M235" s="88">
        <f>'Other Opex'!M156</f>
        <v>0</v>
      </c>
      <c r="N235" s="88">
        <f>'Other Opex'!N156</f>
        <v>0</v>
      </c>
      <c r="O235" s="88">
        <f>'Other Opex'!O156</f>
        <v>0</v>
      </c>
      <c r="P235" s="88">
        <f>'Other Opex'!P156</f>
        <v>0</v>
      </c>
      <c r="Q235" s="88">
        <f>'Other Opex'!Q156</f>
        <v>0</v>
      </c>
      <c r="R235" s="88">
        <f>'Other Opex'!R156</f>
        <v>0</v>
      </c>
      <c r="S235" s="88">
        <f>'Other Opex'!S156</f>
        <v>0</v>
      </c>
      <c r="T235" s="88">
        <f>'Other Opex'!T156</f>
        <v>0</v>
      </c>
      <c r="U235" s="88">
        <f>'Other Opex'!U156</f>
        <v>0</v>
      </c>
      <c r="V235" s="88">
        <f>'Other Opex'!V156</f>
        <v>0</v>
      </c>
      <c r="W235" s="88">
        <f>'Other Opex'!W156</f>
        <v>0</v>
      </c>
      <c r="X235" s="88">
        <f>'Other Opex'!X156</f>
        <v>0</v>
      </c>
      <c r="Y235" s="88">
        <f>'Other Opex'!Y156</f>
        <v>0</v>
      </c>
      <c r="Z235" s="343">
        <f>'Other Opex'!Z156</f>
        <v>0</v>
      </c>
      <c r="AB235" s="344">
        <f>'Other Opex'!AB156</f>
        <v>0</v>
      </c>
      <c r="AD235" s="344">
        <f>'Other Opex'!AD156</f>
        <v>0</v>
      </c>
      <c r="AF235" s="344">
        <f>'Other Opex'!AF156</f>
        <v>0</v>
      </c>
    </row>
    <row r="236" spans="2:32" outlineLevel="1">
      <c r="B236" s="124" t="str">
        <f>'Line Items'!D$605</f>
        <v>Other Operating Costs</v>
      </c>
      <c r="C236" s="124" t="str">
        <f>'Line Items'!D$640</f>
        <v>Other Operating Costs: Administrative Costs &amp; Other</v>
      </c>
      <c r="D236" s="83" t="str">
        <f>'Other Opex'!D162</f>
        <v>Management Charge</v>
      </c>
      <c r="E236" s="84"/>
      <c r="F236" s="150" t="str">
        <f>'Other Opex'!F162</f>
        <v>£000</v>
      </c>
      <c r="G236" s="85">
        <f>'Other Opex'!G162</f>
        <v>0</v>
      </c>
      <c r="H236" s="85">
        <f>'Other Opex'!H162</f>
        <v>0</v>
      </c>
      <c r="I236" s="85">
        <f>'Other Opex'!I162</f>
        <v>0</v>
      </c>
      <c r="J236" s="85">
        <f>'Other Opex'!J162</f>
        <v>0</v>
      </c>
      <c r="K236" s="85">
        <f>'Other Opex'!K162</f>
        <v>0</v>
      </c>
      <c r="L236" s="85">
        <f>'Other Opex'!L162</f>
        <v>0</v>
      </c>
      <c r="M236" s="85">
        <f>'Other Opex'!M162</f>
        <v>0</v>
      </c>
      <c r="N236" s="85">
        <f>'Other Opex'!N162</f>
        <v>0</v>
      </c>
      <c r="O236" s="85">
        <f>'Other Opex'!O162</f>
        <v>0</v>
      </c>
      <c r="P236" s="85">
        <f>'Other Opex'!P162</f>
        <v>0</v>
      </c>
      <c r="Q236" s="85">
        <f>'Other Opex'!Q162</f>
        <v>0</v>
      </c>
      <c r="R236" s="85">
        <f>'Other Opex'!R162</f>
        <v>0</v>
      </c>
      <c r="S236" s="85">
        <f>'Other Opex'!S162</f>
        <v>0</v>
      </c>
      <c r="T236" s="85">
        <f>'Other Opex'!T162</f>
        <v>0</v>
      </c>
      <c r="U236" s="85">
        <f>'Other Opex'!U162</f>
        <v>0</v>
      </c>
      <c r="V236" s="85">
        <f>'Other Opex'!V162</f>
        <v>0</v>
      </c>
      <c r="W236" s="85">
        <f>'Other Opex'!W162</f>
        <v>0</v>
      </c>
      <c r="X236" s="85">
        <f>'Other Opex'!X162</f>
        <v>0</v>
      </c>
      <c r="Y236" s="85">
        <f>'Other Opex'!Y162</f>
        <v>0</v>
      </c>
      <c r="Z236" s="274">
        <f>'Other Opex'!Z162</f>
        <v>0</v>
      </c>
      <c r="AB236" s="275">
        <f>'Other Opex'!AB162</f>
        <v>0</v>
      </c>
      <c r="AD236" s="275">
        <f>'Other Opex'!AD162</f>
        <v>0</v>
      </c>
      <c r="AF236" s="275">
        <f>'Other Opex'!AF162</f>
        <v>0</v>
      </c>
    </row>
    <row r="237" spans="2:32" outlineLevel="1">
      <c r="B237" s="124" t="str">
        <f>'Line Items'!D$605</f>
        <v>Other Operating Costs</v>
      </c>
      <c r="C237" s="124" t="str">
        <f>'Line Items'!D$640</f>
        <v>Other Operating Costs: Administrative Costs &amp; Other</v>
      </c>
      <c r="D237" s="83" t="str">
        <f>'Other Opex'!D163</f>
        <v>Royalty Payments</v>
      </c>
      <c r="E237" s="84"/>
      <c r="F237" s="150" t="str">
        <f>'Other Opex'!F163</f>
        <v>£000</v>
      </c>
      <c r="G237" s="85">
        <f>'Other Opex'!G163</f>
        <v>0</v>
      </c>
      <c r="H237" s="85">
        <f>'Other Opex'!H163</f>
        <v>0</v>
      </c>
      <c r="I237" s="85">
        <f>'Other Opex'!I163</f>
        <v>0</v>
      </c>
      <c r="J237" s="85">
        <f>'Other Opex'!J163</f>
        <v>0</v>
      </c>
      <c r="K237" s="85">
        <f>'Other Opex'!K163</f>
        <v>0</v>
      </c>
      <c r="L237" s="85">
        <f>'Other Opex'!L163</f>
        <v>0</v>
      </c>
      <c r="M237" s="85">
        <f>'Other Opex'!M163</f>
        <v>0</v>
      </c>
      <c r="N237" s="85">
        <f>'Other Opex'!N163</f>
        <v>0</v>
      </c>
      <c r="O237" s="85">
        <f>'Other Opex'!O163</f>
        <v>0</v>
      </c>
      <c r="P237" s="85">
        <f>'Other Opex'!P163</f>
        <v>0</v>
      </c>
      <c r="Q237" s="85">
        <f>'Other Opex'!Q163</f>
        <v>0</v>
      </c>
      <c r="R237" s="85">
        <f>'Other Opex'!R163</f>
        <v>0</v>
      </c>
      <c r="S237" s="85">
        <f>'Other Opex'!S163</f>
        <v>0</v>
      </c>
      <c r="T237" s="85">
        <f>'Other Opex'!T163</f>
        <v>0</v>
      </c>
      <c r="U237" s="85">
        <f>'Other Opex'!U163</f>
        <v>0</v>
      </c>
      <c r="V237" s="85">
        <f>'Other Opex'!V163</f>
        <v>0</v>
      </c>
      <c r="W237" s="85">
        <f>'Other Opex'!W163</f>
        <v>0</v>
      </c>
      <c r="X237" s="85">
        <f>'Other Opex'!X163</f>
        <v>0</v>
      </c>
      <c r="Y237" s="85">
        <f>'Other Opex'!Y163</f>
        <v>0</v>
      </c>
      <c r="Z237" s="274">
        <f>'Other Opex'!Z163</f>
        <v>0</v>
      </c>
      <c r="AB237" s="275">
        <f>'Other Opex'!AB163</f>
        <v>0</v>
      </c>
      <c r="AD237" s="275">
        <f>'Other Opex'!AD163</f>
        <v>0</v>
      </c>
      <c r="AF237" s="275">
        <f>'Other Opex'!AF163</f>
        <v>0</v>
      </c>
    </row>
    <row r="238" spans="2:32" outlineLevel="1">
      <c r="B238" s="124" t="str">
        <f>'Line Items'!D$605</f>
        <v>Other Operating Costs</v>
      </c>
      <c r="C238" s="124" t="str">
        <f>'Line Items'!D$640</f>
        <v>Other Operating Costs: Administrative Costs &amp; Other</v>
      </c>
      <c r="D238" s="83" t="str">
        <f>'Other Opex'!D164</f>
        <v>Marketing Costs</v>
      </c>
      <c r="E238" s="84"/>
      <c r="F238" s="150" t="str">
        <f>'Other Opex'!F164</f>
        <v>£000</v>
      </c>
      <c r="G238" s="85">
        <f>'Other Opex'!G164</f>
        <v>0</v>
      </c>
      <c r="H238" s="85">
        <f>'Other Opex'!H164</f>
        <v>0</v>
      </c>
      <c r="I238" s="85">
        <f>'Other Opex'!I164</f>
        <v>0</v>
      </c>
      <c r="J238" s="85">
        <f>'Other Opex'!J164</f>
        <v>0</v>
      </c>
      <c r="K238" s="85">
        <f>'Other Opex'!K164</f>
        <v>0</v>
      </c>
      <c r="L238" s="85">
        <f>'Other Opex'!L164</f>
        <v>0</v>
      </c>
      <c r="M238" s="85">
        <f>'Other Opex'!M164</f>
        <v>0</v>
      </c>
      <c r="N238" s="85">
        <f>'Other Opex'!N164</f>
        <v>0</v>
      </c>
      <c r="O238" s="85">
        <f>'Other Opex'!O164</f>
        <v>0</v>
      </c>
      <c r="P238" s="85">
        <f>'Other Opex'!P164</f>
        <v>0</v>
      </c>
      <c r="Q238" s="85">
        <f>'Other Opex'!Q164</f>
        <v>0</v>
      </c>
      <c r="R238" s="85">
        <f>'Other Opex'!R164</f>
        <v>0</v>
      </c>
      <c r="S238" s="85">
        <f>'Other Opex'!S164</f>
        <v>0</v>
      </c>
      <c r="T238" s="85">
        <f>'Other Opex'!T164</f>
        <v>0</v>
      </c>
      <c r="U238" s="85">
        <f>'Other Opex'!U164</f>
        <v>0</v>
      </c>
      <c r="V238" s="85">
        <f>'Other Opex'!V164</f>
        <v>0</v>
      </c>
      <c r="W238" s="85">
        <f>'Other Opex'!W164</f>
        <v>0</v>
      </c>
      <c r="X238" s="85">
        <f>'Other Opex'!X164</f>
        <v>0</v>
      </c>
      <c r="Y238" s="85">
        <f>'Other Opex'!Y164</f>
        <v>0</v>
      </c>
      <c r="Z238" s="274">
        <f>'Other Opex'!Z164</f>
        <v>0</v>
      </c>
      <c r="AB238" s="275">
        <f>'Other Opex'!AB164</f>
        <v>0</v>
      </c>
      <c r="AD238" s="275">
        <f>'Other Opex'!AD164</f>
        <v>0</v>
      </c>
      <c r="AF238" s="275">
        <f>'Other Opex'!AF164</f>
        <v>0</v>
      </c>
    </row>
    <row r="239" spans="2:32" outlineLevel="1">
      <c r="B239" s="124" t="str">
        <f>'Line Items'!D$605</f>
        <v>Other Operating Costs</v>
      </c>
      <c r="C239" s="124" t="str">
        <f>'Line Items'!D$640</f>
        <v>Other Operating Costs: Administrative Costs &amp; Other</v>
      </c>
      <c r="D239" s="83" t="str">
        <f>'Other Opex'!D165</f>
        <v>Public Relations</v>
      </c>
      <c r="E239" s="84"/>
      <c r="F239" s="150" t="str">
        <f>'Other Opex'!F165</f>
        <v>£000</v>
      </c>
      <c r="G239" s="85">
        <f>'Other Opex'!G165</f>
        <v>0</v>
      </c>
      <c r="H239" s="85">
        <f>'Other Opex'!H165</f>
        <v>0</v>
      </c>
      <c r="I239" s="85">
        <f>'Other Opex'!I165</f>
        <v>0</v>
      </c>
      <c r="J239" s="85">
        <f>'Other Opex'!J165</f>
        <v>0</v>
      </c>
      <c r="K239" s="85">
        <f>'Other Opex'!K165</f>
        <v>0</v>
      </c>
      <c r="L239" s="85">
        <f>'Other Opex'!L165</f>
        <v>0</v>
      </c>
      <c r="M239" s="85">
        <f>'Other Opex'!M165</f>
        <v>0</v>
      </c>
      <c r="N239" s="85">
        <f>'Other Opex'!N165</f>
        <v>0</v>
      </c>
      <c r="O239" s="85">
        <f>'Other Opex'!O165</f>
        <v>0</v>
      </c>
      <c r="P239" s="85">
        <f>'Other Opex'!P165</f>
        <v>0</v>
      </c>
      <c r="Q239" s="85">
        <f>'Other Opex'!Q165</f>
        <v>0</v>
      </c>
      <c r="R239" s="85">
        <f>'Other Opex'!R165</f>
        <v>0</v>
      </c>
      <c r="S239" s="85">
        <f>'Other Opex'!S165</f>
        <v>0</v>
      </c>
      <c r="T239" s="85">
        <f>'Other Opex'!T165</f>
        <v>0</v>
      </c>
      <c r="U239" s="85">
        <f>'Other Opex'!U165</f>
        <v>0</v>
      </c>
      <c r="V239" s="85">
        <f>'Other Opex'!V165</f>
        <v>0</v>
      </c>
      <c r="W239" s="85">
        <f>'Other Opex'!W165</f>
        <v>0</v>
      </c>
      <c r="X239" s="85">
        <f>'Other Opex'!X165</f>
        <v>0</v>
      </c>
      <c r="Y239" s="85">
        <f>'Other Opex'!Y165</f>
        <v>0</v>
      </c>
      <c r="Z239" s="274">
        <f>'Other Opex'!Z165</f>
        <v>0</v>
      </c>
      <c r="AB239" s="275">
        <f>'Other Opex'!AB165</f>
        <v>0</v>
      </c>
      <c r="AD239" s="275">
        <f>'Other Opex'!AD165</f>
        <v>0</v>
      </c>
      <c r="AF239" s="275">
        <f>'Other Opex'!AF165</f>
        <v>0</v>
      </c>
    </row>
    <row r="240" spans="2:32" outlineLevel="1">
      <c r="B240" s="124" t="str">
        <f>'Line Items'!D$605</f>
        <v>Other Operating Costs</v>
      </c>
      <c r="C240" s="124" t="str">
        <f>'Line Items'!D$640</f>
        <v>Other Operating Costs: Administrative Costs &amp; Other</v>
      </c>
      <c r="D240" s="83" t="str">
        <f>'Other Opex'!D166</f>
        <v>Internal Communications (initiative led)</v>
      </c>
      <c r="E240" s="84"/>
      <c r="F240" s="150" t="str">
        <f>'Other Opex'!F166</f>
        <v>£000</v>
      </c>
      <c r="G240" s="85">
        <f>'Other Opex'!G166</f>
        <v>0</v>
      </c>
      <c r="H240" s="85">
        <f>'Other Opex'!H166</f>
        <v>0</v>
      </c>
      <c r="I240" s="85">
        <f>'Other Opex'!I166</f>
        <v>0</v>
      </c>
      <c r="J240" s="85">
        <f>'Other Opex'!J166</f>
        <v>0</v>
      </c>
      <c r="K240" s="85">
        <f>'Other Opex'!K166</f>
        <v>0</v>
      </c>
      <c r="L240" s="85">
        <f>'Other Opex'!L166</f>
        <v>0</v>
      </c>
      <c r="M240" s="85">
        <f>'Other Opex'!M166</f>
        <v>0</v>
      </c>
      <c r="N240" s="85">
        <f>'Other Opex'!N166</f>
        <v>0</v>
      </c>
      <c r="O240" s="85">
        <f>'Other Opex'!O166</f>
        <v>0</v>
      </c>
      <c r="P240" s="85">
        <f>'Other Opex'!P166</f>
        <v>0</v>
      </c>
      <c r="Q240" s="85">
        <f>'Other Opex'!Q166</f>
        <v>0</v>
      </c>
      <c r="R240" s="85">
        <f>'Other Opex'!R166</f>
        <v>0</v>
      </c>
      <c r="S240" s="85">
        <f>'Other Opex'!S166</f>
        <v>0</v>
      </c>
      <c r="T240" s="85">
        <f>'Other Opex'!T166</f>
        <v>0</v>
      </c>
      <c r="U240" s="85">
        <f>'Other Opex'!U166</f>
        <v>0</v>
      </c>
      <c r="V240" s="85">
        <f>'Other Opex'!V166</f>
        <v>0</v>
      </c>
      <c r="W240" s="85">
        <f>'Other Opex'!W166</f>
        <v>0</v>
      </c>
      <c r="X240" s="85">
        <f>'Other Opex'!X166</f>
        <v>0</v>
      </c>
      <c r="Y240" s="85">
        <f>'Other Opex'!Y166</f>
        <v>0</v>
      </c>
      <c r="Z240" s="274">
        <f>'Other Opex'!Z166</f>
        <v>0</v>
      </c>
      <c r="AB240" s="275">
        <f>'Other Opex'!AB166</f>
        <v>0</v>
      </c>
      <c r="AD240" s="275">
        <f>'Other Opex'!AD166</f>
        <v>0</v>
      </c>
      <c r="AF240" s="275">
        <f>'Other Opex'!AF166</f>
        <v>0</v>
      </c>
    </row>
    <row r="241" spans="2:32" outlineLevel="1">
      <c r="B241" s="124" t="str">
        <f>'Line Items'!D$605</f>
        <v>Other Operating Costs</v>
      </c>
      <c r="C241" s="124" t="str">
        <f>'Line Items'!D$640</f>
        <v>Other Operating Costs: Administrative Costs &amp; Other</v>
      </c>
      <c r="D241" s="83" t="str">
        <f>'Other Opex'!D167</f>
        <v>Transport</v>
      </c>
      <c r="E241" s="84"/>
      <c r="F241" s="150" t="str">
        <f>'Other Opex'!F167</f>
        <v>£000</v>
      </c>
      <c r="G241" s="85">
        <f>'Other Opex'!G167</f>
        <v>0</v>
      </c>
      <c r="H241" s="85">
        <f>'Other Opex'!H167</f>
        <v>0</v>
      </c>
      <c r="I241" s="85">
        <f>'Other Opex'!I167</f>
        <v>0</v>
      </c>
      <c r="J241" s="85">
        <f>'Other Opex'!J167</f>
        <v>0</v>
      </c>
      <c r="K241" s="85">
        <f>'Other Opex'!K167</f>
        <v>0</v>
      </c>
      <c r="L241" s="85">
        <f>'Other Opex'!L167</f>
        <v>0</v>
      </c>
      <c r="M241" s="85">
        <f>'Other Opex'!M167</f>
        <v>0</v>
      </c>
      <c r="N241" s="85">
        <f>'Other Opex'!N167</f>
        <v>0</v>
      </c>
      <c r="O241" s="85">
        <f>'Other Opex'!O167</f>
        <v>0</v>
      </c>
      <c r="P241" s="85">
        <f>'Other Opex'!P167</f>
        <v>0</v>
      </c>
      <c r="Q241" s="85">
        <f>'Other Opex'!Q167</f>
        <v>0</v>
      </c>
      <c r="R241" s="85">
        <f>'Other Opex'!R167</f>
        <v>0</v>
      </c>
      <c r="S241" s="85">
        <f>'Other Opex'!S167</f>
        <v>0</v>
      </c>
      <c r="T241" s="85">
        <f>'Other Opex'!T167</f>
        <v>0</v>
      </c>
      <c r="U241" s="85">
        <f>'Other Opex'!U167</f>
        <v>0</v>
      </c>
      <c r="V241" s="85">
        <f>'Other Opex'!V167</f>
        <v>0</v>
      </c>
      <c r="W241" s="85">
        <f>'Other Opex'!W167</f>
        <v>0</v>
      </c>
      <c r="X241" s="85">
        <f>'Other Opex'!X167</f>
        <v>0</v>
      </c>
      <c r="Y241" s="85">
        <f>'Other Opex'!Y167</f>
        <v>0</v>
      </c>
      <c r="Z241" s="274">
        <f>'Other Opex'!Z167</f>
        <v>0</v>
      </c>
      <c r="AB241" s="275">
        <f>'Other Opex'!AB167</f>
        <v>0</v>
      </c>
      <c r="AD241" s="275">
        <f>'Other Opex'!AD167</f>
        <v>0</v>
      </c>
      <c r="AF241" s="275">
        <f>'Other Opex'!AF167</f>
        <v>0</v>
      </c>
    </row>
    <row r="242" spans="2:32" outlineLevel="1">
      <c r="B242" s="124" t="str">
        <f>'Line Items'!D$605</f>
        <v>Other Operating Costs</v>
      </c>
      <c r="C242" s="124" t="str">
        <f>'Line Items'!D$640</f>
        <v>Other Operating Costs: Administrative Costs &amp; Other</v>
      </c>
      <c r="D242" s="83" t="str">
        <f>'Other Opex'!D168</f>
        <v>Office Accommodation</v>
      </c>
      <c r="E242" s="84"/>
      <c r="F242" s="150" t="str">
        <f>'Other Opex'!F168</f>
        <v>£000</v>
      </c>
      <c r="G242" s="85">
        <f>'Other Opex'!G168</f>
        <v>0</v>
      </c>
      <c r="H242" s="85">
        <f>'Other Opex'!H168</f>
        <v>0</v>
      </c>
      <c r="I242" s="85">
        <f>'Other Opex'!I168</f>
        <v>0</v>
      </c>
      <c r="J242" s="85">
        <f>'Other Opex'!J168</f>
        <v>0</v>
      </c>
      <c r="K242" s="85">
        <f>'Other Opex'!K168</f>
        <v>0</v>
      </c>
      <c r="L242" s="85">
        <f>'Other Opex'!L168</f>
        <v>0</v>
      </c>
      <c r="M242" s="85">
        <f>'Other Opex'!M168</f>
        <v>0</v>
      </c>
      <c r="N242" s="85">
        <f>'Other Opex'!N168</f>
        <v>0</v>
      </c>
      <c r="O242" s="85">
        <f>'Other Opex'!O168</f>
        <v>0</v>
      </c>
      <c r="P242" s="85">
        <f>'Other Opex'!P168</f>
        <v>0</v>
      </c>
      <c r="Q242" s="85">
        <f>'Other Opex'!Q168</f>
        <v>0</v>
      </c>
      <c r="R242" s="85">
        <f>'Other Opex'!R168</f>
        <v>0</v>
      </c>
      <c r="S242" s="85">
        <f>'Other Opex'!S168</f>
        <v>0</v>
      </c>
      <c r="T242" s="85">
        <f>'Other Opex'!T168</f>
        <v>0</v>
      </c>
      <c r="U242" s="85">
        <f>'Other Opex'!U168</f>
        <v>0</v>
      </c>
      <c r="V242" s="85">
        <f>'Other Opex'!V168</f>
        <v>0</v>
      </c>
      <c r="W242" s="85">
        <f>'Other Opex'!W168</f>
        <v>0</v>
      </c>
      <c r="X242" s="85">
        <f>'Other Opex'!X168</f>
        <v>0</v>
      </c>
      <c r="Y242" s="85">
        <f>'Other Opex'!Y168</f>
        <v>0</v>
      </c>
      <c r="Z242" s="274">
        <f>'Other Opex'!Z168</f>
        <v>0</v>
      </c>
      <c r="AB242" s="275">
        <f>'Other Opex'!AB168</f>
        <v>0</v>
      </c>
      <c r="AD242" s="275">
        <f>'Other Opex'!AD168</f>
        <v>0</v>
      </c>
      <c r="AF242" s="275">
        <f>'Other Opex'!AF168</f>
        <v>0</v>
      </c>
    </row>
    <row r="243" spans="2:32" outlineLevel="1">
      <c r="B243" s="124" t="str">
        <f>'Line Items'!D$605</f>
        <v>Other Operating Costs</v>
      </c>
      <c r="C243" s="124" t="str">
        <f>'Line Items'!D$640</f>
        <v>Other Operating Costs: Administrative Costs &amp; Other</v>
      </c>
      <c r="D243" s="83" t="str">
        <f>'Other Opex'!D169</f>
        <v>Office Expenses</v>
      </c>
      <c r="E243" s="84"/>
      <c r="F243" s="150" t="str">
        <f>'Other Opex'!F169</f>
        <v>£000</v>
      </c>
      <c r="G243" s="85">
        <f>'Other Opex'!G169</f>
        <v>0</v>
      </c>
      <c r="H243" s="85">
        <f>'Other Opex'!H169</f>
        <v>0</v>
      </c>
      <c r="I243" s="85">
        <f>'Other Opex'!I169</f>
        <v>0</v>
      </c>
      <c r="J243" s="85">
        <f>'Other Opex'!J169</f>
        <v>0</v>
      </c>
      <c r="K243" s="85">
        <f>'Other Opex'!K169</f>
        <v>0</v>
      </c>
      <c r="L243" s="85">
        <f>'Other Opex'!L169</f>
        <v>0</v>
      </c>
      <c r="M243" s="85">
        <f>'Other Opex'!M169</f>
        <v>0</v>
      </c>
      <c r="N243" s="85">
        <f>'Other Opex'!N169</f>
        <v>0</v>
      </c>
      <c r="O243" s="85">
        <f>'Other Opex'!O169</f>
        <v>0</v>
      </c>
      <c r="P243" s="85">
        <f>'Other Opex'!P169</f>
        <v>0</v>
      </c>
      <c r="Q243" s="85">
        <f>'Other Opex'!Q169</f>
        <v>0</v>
      </c>
      <c r="R243" s="85">
        <f>'Other Opex'!R169</f>
        <v>0</v>
      </c>
      <c r="S243" s="85">
        <f>'Other Opex'!S169</f>
        <v>0</v>
      </c>
      <c r="T243" s="85">
        <f>'Other Opex'!T169</f>
        <v>0</v>
      </c>
      <c r="U243" s="85">
        <f>'Other Opex'!U169</f>
        <v>0</v>
      </c>
      <c r="V243" s="85">
        <f>'Other Opex'!V169</f>
        <v>0</v>
      </c>
      <c r="W243" s="85">
        <f>'Other Opex'!W169</f>
        <v>0</v>
      </c>
      <c r="X243" s="85">
        <f>'Other Opex'!X169</f>
        <v>0</v>
      </c>
      <c r="Y243" s="85">
        <f>'Other Opex'!Y169</f>
        <v>0</v>
      </c>
      <c r="Z243" s="274">
        <f>'Other Opex'!Z169</f>
        <v>0</v>
      </c>
      <c r="AB243" s="275">
        <f>'Other Opex'!AB169</f>
        <v>0</v>
      </c>
      <c r="AD243" s="275">
        <f>'Other Opex'!AD169</f>
        <v>0</v>
      </c>
      <c r="AF243" s="275">
        <f>'Other Opex'!AF169</f>
        <v>0</v>
      </c>
    </row>
    <row r="244" spans="2:32" outlineLevel="1">
      <c r="B244" s="124" t="str">
        <f>'Line Items'!D$605</f>
        <v>Other Operating Costs</v>
      </c>
      <c r="C244" s="124" t="str">
        <f>'Line Items'!D$640</f>
        <v>Other Operating Costs: Administrative Costs &amp; Other</v>
      </c>
      <c r="D244" s="83" t="str">
        <f>'Other Opex'!D170</f>
        <v>Banking</v>
      </c>
      <c r="E244" s="84"/>
      <c r="F244" s="150" t="str">
        <f>'Other Opex'!F170</f>
        <v>£000</v>
      </c>
      <c r="G244" s="85">
        <f>'Other Opex'!G170</f>
        <v>0</v>
      </c>
      <c r="H244" s="85">
        <f>'Other Opex'!H170</f>
        <v>0</v>
      </c>
      <c r="I244" s="85">
        <f>'Other Opex'!I170</f>
        <v>0</v>
      </c>
      <c r="J244" s="85">
        <f>'Other Opex'!J170</f>
        <v>0</v>
      </c>
      <c r="K244" s="85">
        <f>'Other Opex'!K170</f>
        <v>0</v>
      </c>
      <c r="L244" s="85">
        <f>'Other Opex'!L170</f>
        <v>0</v>
      </c>
      <c r="M244" s="85">
        <f>'Other Opex'!M170</f>
        <v>0</v>
      </c>
      <c r="N244" s="85">
        <f>'Other Opex'!N170</f>
        <v>0</v>
      </c>
      <c r="O244" s="85">
        <f>'Other Opex'!O170</f>
        <v>0</v>
      </c>
      <c r="P244" s="85">
        <f>'Other Opex'!P170</f>
        <v>0</v>
      </c>
      <c r="Q244" s="85">
        <f>'Other Opex'!Q170</f>
        <v>0</v>
      </c>
      <c r="R244" s="85">
        <f>'Other Opex'!R170</f>
        <v>0</v>
      </c>
      <c r="S244" s="85">
        <f>'Other Opex'!S170</f>
        <v>0</v>
      </c>
      <c r="T244" s="85">
        <f>'Other Opex'!T170</f>
        <v>0</v>
      </c>
      <c r="U244" s="85">
        <f>'Other Opex'!U170</f>
        <v>0</v>
      </c>
      <c r="V244" s="85">
        <f>'Other Opex'!V170</f>
        <v>0</v>
      </c>
      <c r="W244" s="85">
        <f>'Other Opex'!W170</f>
        <v>0</v>
      </c>
      <c r="X244" s="85">
        <f>'Other Opex'!X170</f>
        <v>0</v>
      </c>
      <c r="Y244" s="85">
        <f>'Other Opex'!Y170</f>
        <v>0</v>
      </c>
      <c r="Z244" s="274">
        <f>'Other Opex'!Z170</f>
        <v>0</v>
      </c>
      <c r="AB244" s="275">
        <f>'Other Opex'!AB170</f>
        <v>0</v>
      </c>
      <c r="AD244" s="275">
        <f>'Other Opex'!AD170</f>
        <v>0</v>
      </c>
      <c r="AF244" s="275">
        <f>'Other Opex'!AF170</f>
        <v>0</v>
      </c>
    </row>
    <row r="245" spans="2:32" outlineLevel="1">
      <c r="B245" s="124" t="str">
        <f>'Line Items'!D$605</f>
        <v>Other Operating Costs</v>
      </c>
      <c r="C245" s="124" t="str">
        <f>'Line Items'!D$640</f>
        <v>Other Operating Costs: Administrative Costs &amp; Other</v>
      </c>
      <c r="D245" s="83" t="str">
        <f>'Other Opex'!D171</f>
        <v>Non-ROSCO Insurance</v>
      </c>
      <c r="E245" s="84"/>
      <c r="F245" s="150" t="str">
        <f>'Other Opex'!F171</f>
        <v>£000</v>
      </c>
      <c r="G245" s="85">
        <f>'Other Opex'!G171</f>
        <v>0</v>
      </c>
      <c r="H245" s="85">
        <f>'Other Opex'!H171</f>
        <v>0</v>
      </c>
      <c r="I245" s="85">
        <f>'Other Opex'!I171</f>
        <v>0</v>
      </c>
      <c r="J245" s="85">
        <f>'Other Opex'!J171</f>
        <v>0</v>
      </c>
      <c r="K245" s="85">
        <f>'Other Opex'!K171</f>
        <v>0</v>
      </c>
      <c r="L245" s="85">
        <f>'Other Opex'!L171</f>
        <v>0</v>
      </c>
      <c r="M245" s="85">
        <f>'Other Opex'!M171</f>
        <v>0</v>
      </c>
      <c r="N245" s="85">
        <f>'Other Opex'!N171</f>
        <v>0</v>
      </c>
      <c r="O245" s="85">
        <f>'Other Opex'!O171</f>
        <v>0</v>
      </c>
      <c r="P245" s="85">
        <f>'Other Opex'!P171</f>
        <v>0</v>
      </c>
      <c r="Q245" s="85">
        <f>'Other Opex'!Q171</f>
        <v>0</v>
      </c>
      <c r="R245" s="85">
        <f>'Other Opex'!R171</f>
        <v>0</v>
      </c>
      <c r="S245" s="85">
        <f>'Other Opex'!S171</f>
        <v>0</v>
      </c>
      <c r="T245" s="85">
        <f>'Other Opex'!T171</f>
        <v>0</v>
      </c>
      <c r="U245" s="85">
        <f>'Other Opex'!U171</f>
        <v>0</v>
      </c>
      <c r="V245" s="85">
        <f>'Other Opex'!V171</f>
        <v>0</v>
      </c>
      <c r="W245" s="85">
        <f>'Other Opex'!W171</f>
        <v>0</v>
      </c>
      <c r="X245" s="85">
        <f>'Other Opex'!X171</f>
        <v>0</v>
      </c>
      <c r="Y245" s="85">
        <f>'Other Opex'!Y171</f>
        <v>0</v>
      </c>
      <c r="Z245" s="274">
        <f>'Other Opex'!Z171</f>
        <v>0</v>
      </c>
      <c r="AB245" s="275">
        <f>'Other Opex'!AB171</f>
        <v>0</v>
      </c>
      <c r="AD245" s="275">
        <f>'Other Opex'!AD171</f>
        <v>0</v>
      </c>
      <c r="AF245" s="275">
        <f>'Other Opex'!AF171</f>
        <v>0</v>
      </c>
    </row>
    <row r="246" spans="2:32" outlineLevel="1">
      <c r="B246" s="124" t="str">
        <f>'Line Items'!D$605</f>
        <v>Other Operating Costs</v>
      </c>
      <c r="C246" s="124" t="str">
        <f>'Line Items'!D$640</f>
        <v>Other Operating Costs: Administrative Costs &amp; Other</v>
      </c>
      <c r="D246" s="83" t="str">
        <f>'Other Opex'!D172</f>
        <v>Other</v>
      </c>
      <c r="E246" s="84"/>
      <c r="F246" s="150" t="str">
        <f>'Other Opex'!F172</f>
        <v>£000</v>
      </c>
      <c r="G246" s="85">
        <f>'Other Opex'!G172</f>
        <v>0</v>
      </c>
      <c r="H246" s="85">
        <f>'Other Opex'!H172</f>
        <v>0</v>
      </c>
      <c r="I246" s="85">
        <f>'Other Opex'!I172</f>
        <v>0</v>
      </c>
      <c r="J246" s="85">
        <f>'Other Opex'!J172</f>
        <v>0</v>
      </c>
      <c r="K246" s="85">
        <f>'Other Opex'!K172</f>
        <v>0</v>
      </c>
      <c r="L246" s="85">
        <f>'Other Opex'!L172</f>
        <v>0</v>
      </c>
      <c r="M246" s="85">
        <f>'Other Opex'!M172</f>
        <v>0</v>
      </c>
      <c r="N246" s="85">
        <f>'Other Opex'!N172</f>
        <v>0</v>
      </c>
      <c r="O246" s="85">
        <f>'Other Opex'!O172</f>
        <v>0</v>
      </c>
      <c r="P246" s="85">
        <f>'Other Opex'!P172</f>
        <v>0</v>
      </c>
      <c r="Q246" s="85">
        <f>'Other Opex'!Q172</f>
        <v>0</v>
      </c>
      <c r="R246" s="85">
        <f>'Other Opex'!R172</f>
        <v>0</v>
      </c>
      <c r="S246" s="85">
        <f>'Other Opex'!S172</f>
        <v>0</v>
      </c>
      <c r="T246" s="85">
        <f>'Other Opex'!T172</f>
        <v>0</v>
      </c>
      <c r="U246" s="85">
        <f>'Other Opex'!U172</f>
        <v>0</v>
      </c>
      <c r="V246" s="85">
        <f>'Other Opex'!V172</f>
        <v>0</v>
      </c>
      <c r="W246" s="85">
        <f>'Other Opex'!W172</f>
        <v>0</v>
      </c>
      <c r="X246" s="85">
        <f>'Other Opex'!X172</f>
        <v>0</v>
      </c>
      <c r="Y246" s="85">
        <f>'Other Opex'!Y172</f>
        <v>0</v>
      </c>
      <c r="Z246" s="274">
        <f>'Other Opex'!Z172</f>
        <v>0</v>
      </c>
      <c r="AB246" s="275">
        <f>'Other Opex'!AB172</f>
        <v>0</v>
      </c>
      <c r="AD246" s="275">
        <f>'Other Opex'!AD172</f>
        <v>0</v>
      </c>
      <c r="AF246" s="275">
        <f>'Other Opex'!AF172</f>
        <v>0</v>
      </c>
    </row>
    <row r="247" spans="2:32" outlineLevel="1">
      <c r="B247" s="124" t="str">
        <f>'Line Items'!D$605</f>
        <v>Other Operating Costs</v>
      </c>
      <c r="C247" s="124" t="str">
        <f>'Line Items'!D$640</f>
        <v>Other Operating Costs: Administrative Costs &amp; Other</v>
      </c>
      <c r="D247" s="83" t="str">
        <f>'Other Opex'!D173</f>
        <v>Claims &amp; compensation</v>
      </c>
      <c r="E247" s="84"/>
      <c r="F247" s="150" t="str">
        <f>'Other Opex'!F173</f>
        <v>£000</v>
      </c>
      <c r="G247" s="85">
        <f>'Other Opex'!G173</f>
        <v>0</v>
      </c>
      <c r="H247" s="85">
        <f>'Other Opex'!H173</f>
        <v>0</v>
      </c>
      <c r="I247" s="85">
        <f>'Other Opex'!I173</f>
        <v>0</v>
      </c>
      <c r="J247" s="85">
        <f>'Other Opex'!J173</f>
        <v>0</v>
      </c>
      <c r="K247" s="85">
        <f>'Other Opex'!K173</f>
        <v>0</v>
      </c>
      <c r="L247" s="85">
        <f>'Other Opex'!L173</f>
        <v>0</v>
      </c>
      <c r="M247" s="85">
        <f>'Other Opex'!M173</f>
        <v>0</v>
      </c>
      <c r="N247" s="85">
        <f>'Other Opex'!N173</f>
        <v>0</v>
      </c>
      <c r="O247" s="85">
        <f>'Other Opex'!O173</f>
        <v>0</v>
      </c>
      <c r="P247" s="85">
        <f>'Other Opex'!P173</f>
        <v>0</v>
      </c>
      <c r="Q247" s="85">
        <f>'Other Opex'!Q173</f>
        <v>0</v>
      </c>
      <c r="R247" s="85">
        <f>'Other Opex'!R173</f>
        <v>0</v>
      </c>
      <c r="S247" s="85">
        <f>'Other Opex'!S173</f>
        <v>0</v>
      </c>
      <c r="T247" s="85">
        <f>'Other Opex'!T173</f>
        <v>0</v>
      </c>
      <c r="U247" s="85">
        <f>'Other Opex'!U173</f>
        <v>0</v>
      </c>
      <c r="V247" s="85">
        <f>'Other Opex'!V173</f>
        <v>0</v>
      </c>
      <c r="W247" s="85">
        <f>'Other Opex'!W173</f>
        <v>0</v>
      </c>
      <c r="X247" s="85">
        <f>'Other Opex'!X173</f>
        <v>0</v>
      </c>
      <c r="Y247" s="85">
        <f>'Other Opex'!Y173</f>
        <v>0</v>
      </c>
      <c r="Z247" s="274">
        <f>'Other Opex'!Z173</f>
        <v>0</v>
      </c>
      <c r="AB247" s="275">
        <f>'Other Opex'!AB173</f>
        <v>0</v>
      </c>
      <c r="AD247" s="275">
        <f>'Other Opex'!AD173</f>
        <v>0</v>
      </c>
      <c r="AF247" s="275">
        <f>'Other Opex'!AF173</f>
        <v>0</v>
      </c>
    </row>
    <row r="248" spans="2:32" outlineLevel="1">
      <c r="B248" s="124" t="str">
        <f>'Line Items'!D$605</f>
        <v>Other Operating Costs</v>
      </c>
      <c r="C248" s="124" t="str">
        <f>'Line Items'!D$640</f>
        <v>Other Operating Costs: Administrative Costs &amp; Other</v>
      </c>
      <c r="D248" s="83" t="str">
        <f>'Other Opex'!D174</f>
        <v>Capex under 5k</v>
      </c>
      <c r="E248" s="84"/>
      <c r="F248" s="150" t="str">
        <f>'Other Opex'!F174</f>
        <v>£000</v>
      </c>
      <c r="G248" s="85">
        <f>'Other Opex'!G174</f>
        <v>0</v>
      </c>
      <c r="H248" s="85">
        <f>'Other Opex'!H174</f>
        <v>0</v>
      </c>
      <c r="I248" s="85">
        <f>'Other Opex'!I174</f>
        <v>0</v>
      </c>
      <c r="J248" s="85">
        <f>'Other Opex'!J174</f>
        <v>0</v>
      </c>
      <c r="K248" s="85">
        <f>'Other Opex'!K174</f>
        <v>0</v>
      </c>
      <c r="L248" s="85">
        <f>'Other Opex'!L174</f>
        <v>0</v>
      </c>
      <c r="M248" s="85">
        <f>'Other Opex'!M174</f>
        <v>0</v>
      </c>
      <c r="N248" s="85">
        <f>'Other Opex'!N174</f>
        <v>0</v>
      </c>
      <c r="O248" s="85">
        <f>'Other Opex'!O174</f>
        <v>0</v>
      </c>
      <c r="P248" s="85">
        <f>'Other Opex'!P174</f>
        <v>0</v>
      </c>
      <c r="Q248" s="85">
        <f>'Other Opex'!Q174</f>
        <v>0</v>
      </c>
      <c r="R248" s="85">
        <f>'Other Opex'!R174</f>
        <v>0</v>
      </c>
      <c r="S248" s="85">
        <f>'Other Opex'!S174</f>
        <v>0</v>
      </c>
      <c r="T248" s="85">
        <f>'Other Opex'!T174</f>
        <v>0</v>
      </c>
      <c r="U248" s="85">
        <f>'Other Opex'!U174</f>
        <v>0</v>
      </c>
      <c r="V248" s="85">
        <f>'Other Opex'!V174</f>
        <v>0</v>
      </c>
      <c r="W248" s="85">
        <f>'Other Opex'!W174</f>
        <v>0</v>
      </c>
      <c r="X248" s="85">
        <f>'Other Opex'!X174</f>
        <v>0</v>
      </c>
      <c r="Y248" s="85">
        <f>'Other Opex'!Y174</f>
        <v>0</v>
      </c>
      <c r="Z248" s="274">
        <f>'Other Opex'!Z174</f>
        <v>0</v>
      </c>
      <c r="AB248" s="275">
        <f>'Other Opex'!AB174</f>
        <v>0</v>
      </c>
      <c r="AD248" s="275">
        <f>'Other Opex'!AD174</f>
        <v>0</v>
      </c>
      <c r="AF248" s="275">
        <f>'Other Opex'!AF174</f>
        <v>0</v>
      </c>
    </row>
    <row r="249" spans="2:32" outlineLevel="1">
      <c r="B249" s="124" t="str">
        <f>'Line Items'!D$605</f>
        <v>Other Operating Costs</v>
      </c>
      <c r="C249" s="124" t="str">
        <f>'Line Items'!D$640</f>
        <v>Other Operating Costs: Administrative Costs &amp; Other</v>
      </c>
      <c r="D249" s="83" t="str">
        <f>'Other Opex'!D175</f>
        <v>Voice &amp; Data Communications</v>
      </c>
      <c r="E249" s="84"/>
      <c r="F249" s="150" t="str">
        <f>'Other Opex'!F175</f>
        <v>£000</v>
      </c>
      <c r="G249" s="85">
        <f>'Other Opex'!G175</f>
        <v>0</v>
      </c>
      <c r="H249" s="85">
        <f>'Other Opex'!H175</f>
        <v>0</v>
      </c>
      <c r="I249" s="85">
        <f>'Other Opex'!I175</f>
        <v>0</v>
      </c>
      <c r="J249" s="85">
        <f>'Other Opex'!J175</f>
        <v>0</v>
      </c>
      <c r="K249" s="85">
        <f>'Other Opex'!K175</f>
        <v>0</v>
      </c>
      <c r="L249" s="85">
        <f>'Other Opex'!L175</f>
        <v>0</v>
      </c>
      <c r="M249" s="85">
        <f>'Other Opex'!M175</f>
        <v>0</v>
      </c>
      <c r="N249" s="85">
        <f>'Other Opex'!N175</f>
        <v>0</v>
      </c>
      <c r="O249" s="85">
        <f>'Other Opex'!O175</f>
        <v>0</v>
      </c>
      <c r="P249" s="85">
        <f>'Other Opex'!P175</f>
        <v>0</v>
      </c>
      <c r="Q249" s="85">
        <f>'Other Opex'!Q175</f>
        <v>0</v>
      </c>
      <c r="R249" s="85">
        <f>'Other Opex'!R175</f>
        <v>0</v>
      </c>
      <c r="S249" s="85">
        <f>'Other Opex'!S175</f>
        <v>0</v>
      </c>
      <c r="T249" s="85">
        <f>'Other Opex'!T175</f>
        <v>0</v>
      </c>
      <c r="U249" s="85">
        <f>'Other Opex'!U175</f>
        <v>0</v>
      </c>
      <c r="V249" s="85">
        <f>'Other Opex'!V175</f>
        <v>0</v>
      </c>
      <c r="W249" s="85">
        <f>'Other Opex'!W175</f>
        <v>0</v>
      </c>
      <c r="X249" s="85">
        <f>'Other Opex'!X175</f>
        <v>0</v>
      </c>
      <c r="Y249" s="85">
        <f>'Other Opex'!Y175</f>
        <v>0</v>
      </c>
      <c r="Z249" s="274">
        <f>'Other Opex'!Z175</f>
        <v>0</v>
      </c>
      <c r="AB249" s="275">
        <f>'Other Opex'!AB175</f>
        <v>0</v>
      </c>
      <c r="AD249" s="275">
        <f>'Other Opex'!AD175</f>
        <v>0</v>
      </c>
      <c r="AF249" s="275">
        <f>'Other Opex'!AF175</f>
        <v>0</v>
      </c>
    </row>
    <row r="250" spans="2:32" outlineLevel="1">
      <c r="B250" s="124" t="str">
        <f>'Line Items'!D$605</f>
        <v>Other Operating Costs</v>
      </c>
      <c r="C250" s="124" t="str">
        <f>'Line Items'!D$640</f>
        <v>Other Operating Costs: Administrative Costs &amp; Other</v>
      </c>
      <c r="D250" s="83" t="str">
        <f>'Other Opex'!D176</f>
        <v>Ticketing Systems</v>
      </c>
      <c r="E250" s="84"/>
      <c r="F250" s="150" t="str">
        <f>'Other Opex'!F176</f>
        <v>£000</v>
      </c>
      <c r="G250" s="85">
        <f>'Other Opex'!G176</f>
        <v>0</v>
      </c>
      <c r="H250" s="85">
        <f>'Other Opex'!H176</f>
        <v>0</v>
      </c>
      <c r="I250" s="85">
        <f>'Other Opex'!I176</f>
        <v>0</v>
      </c>
      <c r="J250" s="85">
        <f>'Other Opex'!J176</f>
        <v>0</v>
      </c>
      <c r="K250" s="85">
        <f>'Other Opex'!K176</f>
        <v>0</v>
      </c>
      <c r="L250" s="85">
        <f>'Other Opex'!L176</f>
        <v>0</v>
      </c>
      <c r="M250" s="85">
        <f>'Other Opex'!M176</f>
        <v>0</v>
      </c>
      <c r="N250" s="85">
        <f>'Other Opex'!N176</f>
        <v>0</v>
      </c>
      <c r="O250" s="85">
        <f>'Other Opex'!O176</f>
        <v>0</v>
      </c>
      <c r="P250" s="85">
        <f>'Other Opex'!P176</f>
        <v>0</v>
      </c>
      <c r="Q250" s="85">
        <f>'Other Opex'!Q176</f>
        <v>0</v>
      </c>
      <c r="R250" s="85">
        <f>'Other Opex'!R176</f>
        <v>0</v>
      </c>
      <c r="S250" s="85">
        <f>'Other Opex'!S176</f>
        <v>0</v>
      </c>
      <c r="T250" s="85">
        <f>'Other Opex'!T176</f>
        <v>0</v>
      </c>
      <c r="U250" s="85">
        <f>'Other Opex'!U176</f>
        <v>0</v>
      </c>
      <c r="V250" s="85">
        <f>'Other Opex'!V176</f>
        <v>0</v>
      </c>
      <c r="W250" s="85">
        <f>'Other Opex'!W176</f>
        <v>0</v>
      </c>
      <c r="X250" s="85">
        <f>'Other Opex'!X176</f>
        <v>0</v>
      </c>
      <c r="Y250" s="85">
        <f>'Other Opex'!Y176</f>
        <v>0</v>
      </c>
      <c r="Z250" s="274">
        <f>'Other Opex'!Z176</f>
        <v>0</v>
      </c>
      <c r="AB250" s="275">
        <f>'Other Opex'!AB176</f>
        <v>0</v>
      </c>
      <c r="AD250" s="275">
        <f>'Other Opex'!AD176</f>
        <v>0</v>
      </c>
      <c r="AF250" s="275">
        <f>'Other Opex'!AF176</f>
        <v>0</v>
      </c>
    </row>
    <row r="251" spans="2:32" outlineLevel="1">
      <c r="B251" s="124" t="str">
        <f>'Line Items'!D$605</f>
        <v>Other Operating Costs</v>
      </c>
      <c r="C251" s="124" t="str">
        <f>'Line Items'!D$640</f>
        <v>Other Operating Costs: Administrative Costs &amp; Other</v>
      </c>
      <c r="D251" s="83" t="str">
        <f>'Other Opex'!D177</f>
        <v>IT Finance Charges</v>
      </c>
      <c r="E251" s="84"/>
      <c r="F251" s="150" t="str">
        <f>'Other Opex'!F177</f>
        <v>£000</v>
      </c>
      <c r="G251" s="85">
        <f>'Other Opex'!G177</f>
        <v>0</v>
      </c>
      <c r="H251" s="85">
        <f>'Other Opex'!H177</f>
        <v>0</v>
      </c>
      <c r="I251" s="85">
        <f>'Other Opex'!I177</f>
        <v>0</v>
      </c>
      <c r="J251" s="85">
        <f>'Other Opex'!J177</f>
        <v>0</v>
      </c>
      <c r="K251" s="85">
        <f>'Other Opex'!K177</f>
        <v>0</v>
      </c>
      <c r="L251" s="85">
        <f>'Other Opex'!L177</f>
        <v>0</v>
      </c>
      <c r="M251" s="85">
        <f>'Other Opex'!M177</f>
        <v>0</v>
      </c>
      <c r="N251" s="85">
        <f>'Other Opex'!N177</f>
        <v>0</v>
      </c>
      <c r="O251" s="85">
        <f>'Other Opex'!O177</f>
        <v>0</v>
      </c>
      <c r="P251" s="85">
        <f>'Other Opex'!P177</f>
        <v>0</v>
      </c>
      <c r="Q251" s="85">
        <f>'Other Opex'!Q177</f>
        <v>0</v>
      </c>
      <c r="R251" s="85">
        <f>'Other Opex'!R177</f>
        <v>0</v>
      </c>
      <c r="S251" s="85">
        <f>'Other Opex'!S177</f>
        <v>0</v>
      </c>
      <c r="T251" s="85">
        <f>'Other Opex'!T177</f>
        <v>0</v>
      </c>
      <c r="U251" s="85">
        <f>'Other Opex'!U177</f>
        <v>0</v>
      </c>
      <c r="V251" s="85">
        <f>'Other Opex'!V177</f>
        <v>0</v>
      </c>
      <c r="W251" s="85">
        <f>'Other Opex'!W177</f>
        <v>0</v>
      </c>
      <c r="X251" s="85">
        <f>'Other Opex'!X177</f>
        <v>0</v>
      </c>
      <c r="Y251" s="85">
        <f>'Other Opex'!Y177</f>
        <v>0</v>
      </c>
      <c r="Z251" s="274">
        <f>'Other Opex'!Z177</f>
        <v>0</v>
      </c>
      <c r="AB251" s="275">
        <f>'Other Opex'!AB177</f>
        <v>0</v>
      </c>
      <c r="AD251" s="275">
        <f>'Other Opex'!AD177</f>
        <v>0</v>
      </c>
      <c r="AF251" s="275">
        <f>'Other Opex'!AF177</f>
        <v>0</v>
      </c>
    </row>
    <row r="252" spans="2:32" outlineLevel="1">
      <c r="B252" s="124" t="str">
        <f>'Line Items'!D$605</f>
        <v>Other Operating Costs</v>
      </c>
      <c r="C252" s="124" t="str">
        <f>'Line Items'!D$640</f>
        <v>Other Operating Costs: Administrative Costs &amp; Other</v>
      </c>
      <c r="D252" s="83" t="str">
        <f>'Other Opex'!D178</f>
        <v>IT Maintenance</v>
      </c>
      <c r="E252" s="84"/>
      <c r="F252" s="150" t="str">
        <f>'Other Opex'!F178</f>
        <v>£000</v>
      </c>
      <c r="G252" s="85">
        <f>'Other Opex'!G178</f>
        <v>0</v>
      </c>
      <c r="H252" s="85">
        <f>'Other Opex'!H178</f>
        <v>0</v>
      </c>
      <c r="I252" s="85">
        <f>'Other Opex'!I178</f>
        <v>0</v>
      </c>
      <c r="J252" s="85">
        <f>'Other Opex'!J178</f>
        <v>0</v>
      </c>
      <c r="K252" s="85">
        <f>'Other Opex'!K178</f>
        <v>0</v>
      </c>
      <c r="L252" s="85">
        <f>'Other Opex'!L178</f>
        <v>0</v>
      </c>
      <c r="M252" s="85">
        <f>'Other Opex'!M178</f>
        <v>0</v>
      </c>
      <c r="N252" s="85">
        <f>'Other Opex'!N178</f>
        <v>0</v>
      </c>
      <c r="O252" s="85">
        <f>'Other Opex'!O178</f>
        <v>0</v>
      </c>
      <c r="P252" s="85">
        <f>'Other Opex'!P178</f>
        <v>0</v>
      </c>
      <c r="Q252" s="85">
        <f>'Other Opex'!Q178</f>
        <v>0</v>
      </c>
      <c r="R252" s="85">
        <f>'Other Opex'!R178</f>
        <v>0</v>
      </c>
      <c r="S252" s="85">
        <f>'Other Opex'!S178</f>
        <v>0</v>
      </c>
      <c r="T252" s="85">
        <f>'Other Opex'!T178</f>
        <v>0</v>
      </c>
      <c r="U252" s="85">
        <f>'Other Opex'!U178</f>
        <v>0</v>
      </c>
      <c r="V252" s="85">
        <f>'Other Opex'!V178</f>
        <v>0</v>
      </c>
      <c r="W252" s="85">
        <f>'Other Opex'!W178</f>
        <v>0</v>
      </c>
      <c r="X252" s="85">
        <f>'Other Opex'!X178</f>
        <v>0</v>
      </c>
      <c r="Y252" s="85">
        <f>'Other Opex'!Y178</f>
        <v>0</v>
      </c>
      <c r="Z252" s="274">
        <f>'Other Opex'!Z178</f>
        <v>0</v>
      </c>
      <c r="AB252" s="275">
        <f>'Other Opex'!AB178</f>
        <v>0</v>
      </c>
      <c r="AD252" s="275">
        <f>'Other Opex'!AD178</f>
        <v>0</v>
      </c>
      <c r="AF252" s="275">
        <f>'Other Opex'!AF178</f>
        <v>0</v>
      </c>
    </row>
    <row r="253" spans="2:32" outlineLevel="1">
      <c r="B253" s="124" t="str">
        <f>'Line Items'!D$605</f>
        <v>Other Operating Costs</v>
      </c>
      <c r="C253" s="124" t="str">
        <f>'Line Items'!D$640</f>
        <v>Other Operating Costs: Administrative Costs &amp; Other</v>
      </c>
      <c r="D253" s="83" t="str">
        <f>'Other Opex'!D179</f>
        <v>IT Software Maintenance</v>
      </c>
      <c r="E253" s="84"/>
      <c r="F253" s="150" t="str">
        <f>'Other Opex'!F179</f>
        <v>£000</v>
      </c>
      <c r="G253" s="85">
        <f>'Other Opex'!G179</f>
        <v>0</v>
      </c>
      <c r="H253" s="85">
        <f>'Other Opex'!H179</f>
        <v>0</v>
      </c>
      <c r="I253" s="85">
        <f>'Other Opex'!I179</f>
        <v>0</v>
      </c>
      <c r="J253" s="85">
        <f>'Other Opex'!J179</f>
        <v>0</v>
      </c>
      <c r="K253" s="85">
        <f>'Other Opex'!K179</f>
        <v>0</v>
      </c>
      <c r="L253" s="85">
        <f>'Other Opex'!L179</f>
        <v>0</v>
      </c>
      <c r="M253" s="85">
        <f>'Other Opex'!M179</f>
        <v>0</v>
      </c>
      <c r="N253" s="85">
        <f>'Other Opex'!N179</f>
        <v>0</v>
      </c>
      <c r="O253" s="85">
        <f>'Other Opex'!O179</f>
        <v>0</v>
      </c>
      <c r="P253" s="85">
        <f>'Other Opex'!P179</f>
        <v>0</v>
      </c>
      <c r="Q253" s="85">
        <f>'Other Opex'!Q179</f>
        <v>0</v>
      </c>
      <c r="R253" s="85">
        <f>'Other Opex'!R179</f>
        <v>0</v>
      </c>
      <c r="S253" s="85">
        <f>'Other Opex'!S179</f>
        <v>0</v>
      </c>
      <c r="T253" s="85">
        <f>'Other Opex'!T179</f>
        <v>0</v>
      </c>
      <c r="U253" s="85">
        <f>'Other Opex'!U179</f>
        <v>0</v>
      </c>
      <c r="V253" s="85">
        <f>'Other Opex'!V179</f>
        <v>0</v>
      </c>
      <c r="W253" s="85">
        <f>'Other Opex'!W179</f>
        <v>0</v>
      </c>
      <c r="X253" s="85">
        <f>'Other Opex'!X179</f>
        <v>0</v>
      </c>
      <c r="Y253" s="85">
        <f>'Other Opex'!Y179</f>
        <v>0</v>
      </c>
      <c r="Z253" s="274">
        <f>'Other Opex'!Z179</f>
        <v>0</v>
      </c>
      <c r="AB253" s="275">
        <f>'Other Opex'!AB179</f>
        <v>0</v>
      </c>
      <c r="AD253" s="275">
        <f>'Other Opex'!AD179</f>
        <v>0</v>
      </c>
      <c r="AF253" s="275">
        <f>'Other Opex'!AF179</f>
        <v>0</v>
      </c>
    </row>
    <row r="254" spans="2:32" outlineLevel="1">
      <c r="B254" s="124" t="str">
        <f>'Line Items'!D$605</f>
        <v>Other Operating Costs</v>
      </c>
      <c r="C254" s="124" t="str">
        <f>'Line Items'!D$640</f>
        <v>Other Operating Costs: Administrative Costs &amp; Other</v>
      </c>
      <c r="D254" s="83" t="str">
        <f>'Other Opex'!D180</f>
        <v>IT Software Maintenance: Passenger Systems (ATOC)</v>
      </c>
      <c r="E254" s="84"/>
      <c r="F254" s="150" t="str">
        <f>'Other Opex'!F180</f>
        <v>£000</v>
      </c>
      <c r="G254" s="85">
        <f>'Other Opex'!G180</f>
        <v>0</v>
      </c>
      <c r="H254" s="85">
        <f>'Other Opex'!H180</f>
        <v>0</v>
      </c>
      <c r="I254" s="85">
        <f>'Other Opex'!I180</f>
        <v>0</v>
      </c>
      <c r="J254" s="85">
        <f>'Other Opex'!J180</f>
        <v>0</v>
      </c>
      <c r="K254" s="85">
        <f>'Other Opex'!K180</f>
        <v>0</v>
      </c>
      <c r="L254" s="85">
        <f>'Other Opex'!L180</f>
        <v>0</v>
      </c>
      <c r="M254" s="85">
        <f>'Other Opex'!M180</f>
        <v>0</v>
      </c>
      <c r="N254" s="85">
        <f>'Other Opex'!N180</f>
        <v>0</v>
      </c>
      <c r="O254" s="85">
        <f>'Other Opex'!O180</f>
        <v>0</v>
      </c>
      <c r="P254" s="85">
        <f>'Other Opex'!P180</f>
        <v>0</v>
      </c>
      <c r="Q254" s="85">
        <f>'Other Opex'!Q180</f>
        <v>0</v>
      </c>
      <c r="R254" s="85">
        <f>'Other Opex'!R180</f>
        <v>0</v>
      </c>
      <c r="S254" s="85">
        <f>'Other Opex'!S180</f>
        <v>0</v>
      </c>
      <c r="T254" s="85">
        <f>'Other Opex'!T180</f>
        <v>0</v>
      </c>
      <c r="U254" s="85">
        <f>'Other Opex'!U180</f>
        <v>0</v>
      </c>
      <c r="V254" s="85">
        <f>'Other Opex'!V180</f>
        <v>0</v>
      </c>
      <c r="W254" s="85">
        <f>'Other Opex'!W180</f>
        <v>0</v>
      </c>
      <c r="X254" s="85">
        <f>'Other Opex'!X180</f>
        <v>0</v>
      </c>
      <c r="Y254" s="85">
        <f>'Other Opex'!Y180</f>
        <v>0</v>
      </c>
      <c r="Z254" s="274">
        <f>'Other Opex'!Z180</f>
        <v>0</v>
      </c>
      <c r="AB254" s="275">
        <f>'Other Opex'!AB180</f>
        <v>0</v>
      </c>
      <c r="AD254" s="275">
        <f>'Other Opex'!AD180</f>
        <v>0</v>
      </c>
      <c r="AF254" s="275">
        <f>'Other Opex'!AF180</f>
        <v>0</v>
      </c>
    </row>
    <row r="255" spans="2:32" outlineLevel="1">
      <c r="B255" s="124" t="str">
        <f>'Line Items'!D$605</f>
        <v>Other Operating Costs</v>
      </c>
      <c r="C255" s="124" t="str">
        <f>'Line Items'!D$640</f>
        <v>Other Operating Costs: Administrative Costs &amp; Other</v>
      </c>
      <c r="D255" s="83" t="str">
        <f>'Other Opex'!D181</f>
        <v>IT Purchase and Services</v>
      </c>
      <c r="E255" s="84"/>
      <c r="F255" s="150" t="str">
        <f>'Other Opex'!F181</f>
        <v>£000</v>
      </c>
      <c r="G255" s="85">
        <f>'Other Opex'!G181</f>
        <v>0</v>
      </c>
      <c r="H255" s="85">
        <f>'Other Opex'!H181</f>
        <v>0</v>
      </c>
      <c r="I255" s="85">
        <f>'Other Opex'!I181</f>
        <v>0</v>
      </c>
      <c r="J255" s="85">
        <f>'Other Opex'!J181</f>
        <v>0</v>
      </c>
      <c r="K255" s="85">
        <f>'Other Opex'!K181</f>
        <v>0</v>
      </c>
      <c r="L255" s="85">
        <f>'Other Opex'!L181</f>
        <v>0</v>
      </c>
      <c r="M255" s="85">
        <f>'Other Opex'!M181</f>
        <v>0</v>
      </c>
      <c r="N255" s="85">
        <f>'Other Opex'!N181</f>
        <v>0</v>
      </c>
      <c r="O255" s="85">
        <f>'Other Opex'!O181</f>
        <v>0</v>
      </c>
      <c r="P255" s="85">
        <f>'Other Opex'!P181</f>
        <v>0</v>
      </c>
      <c r="Q255" s="85">
        <f>'Other Opex'!Q181</f>
        <v>0</v>
      </c>
      <c r="R255" s="85">
        <f>'Other Opex'!R181</f>
        <v>0</v>
      </c>
      <c r="S255" s="85">
        <f>'Other Opex'!S181</f>
        <v>0</v>
      </c>
      <c r="T255" s="85">
        <f>'Other Opex'!T181</f>
        <v>0</v>
      </c>
      <c r="U255" s="85">
        <f>'Other Opex'!U181</f>
        <v>0</v>
      </c>
      <c r="V255" s="85">
        <f>'Other Opex'!V181</f>
        <v>0</v>
      </c>
      <c r="W255" s="85">
        <f>'Other Opex'!W181</f>
        <v>0</v>
      </c>
      <c r="X255" s="85">
        <f>'Other Opex'!X181</f>
        <v>0</v>
      </c>
      <c r="Y255" s="85">
        <f>'Other Opex'!Y181</f>
        <v>0</v>
      </c>
      <c r="Z255" s="274">
        <f>'Other Opex'!Z181</f>
        <v>0</v>
      </c>
      <c r="AB255" s="275">
        <f>'Other Opex'!AB181</f>
        <v>0</v>
      </c>
      <c r="AD255" s="275">
        <f>'Other Opex'!AD181</f>
        <v>0</v>
      </c>
      <c r="AF255" s="275">
        <f>'Other Opex'!AF181</f>
        <v>0</v>
      </c>
    </row>
    <row r="256" spans="2:32" outlineLevel="1">
      <c r="B256" s="124" t="str">
        <f>'Line Items'!D$605</f>
        <v>Other Operating Costs</v>
      </c>
      <c r="C256" s="124" t="str">
        <f>'Line Items'!D$640</f>
        <v>Other Operating Costs: Administrative Costs &amp; Other</v>
      </c>
      <c r="D256" s="83" t="str">
        <f>'Other Opex'!D182</f>
        <v>Hire of Equipment &amp; facilities</v>
      </c>
      <c r="E256" s="84"/>
      <c r="F256" s="150" t="str">
        <f>'Other Opex'!F182</f>
        <v>£000</v>
      </c>
      <c r="G256" s="85">
        <f>'Other Opex'!G182</f>
        <v>0</v>
      </c>
      <c r="H256" s="85">
        <f>'Other Opex'!H182</f>
        <v>0</v>
      </c>
      <c r="I256" s="85">
        <f>'Other Opex'!I182</f>
        <v>0</v>
      </c>
      <c r="J256" s="85">
        <f>'Other Opex'!J182</f>
        <v>0</v>
      </c>
      <c r="K256" s="85">
        <f>'Other Opex'!K182</f>
        <v>0</v>
      </c>
      <c r="L256" s="85">
        <f>'Other Opex'!L182</f>
        <v>0</v>
      </c>
      <c r="M256" s="85">
        <f>'Other Opex'!M182</f>
        <v>0</v>
      </c>
      <c r="N256" s="85">
        <f>'Other Opex'!N182</f>
        <v>0</v>
      </c>
      <c r="O256" s="85">
        <f>'Other Opex'!O182</f>
        <v>0</v>
      </c>
      <c r="P256" s="85">
        <f>'Other Opex'!P182</f>
        <v>0</v>
      </c>
      <c r="Q256" s="85">
        <f>'Other Opex'!Q182</f>
        <v>0</v>
      </c>
      <c r="R256" s="85">
        <f>'Other Opex'!R182</f>
        <v>0</v>
      </c>
      <c r="S256" s="85">
        <f>'Other Opex'!S182</f>
        <v>0</v>
      </c>
      <c r="T256" s="85">
        <f>'Other Opex'!T182</f>
        <v>0</v>
      </c>
      <c r="U256" s="85">
        <f>'Other Opex'!U182</f>
        <v>0</v>
      </c>
      <c r="V256" s="85">
        <f>'Other Opex'!V182</f>
        <v>0</v>
      </c>
      <c r="W256" s="85">
        <f>'Other Opex'!W182</f>
        <v>0</v>
      </c>
      <c r="X256" s="85">
        <f>'Other Opex'!X182</f>
        <v>0</v>
      </c>
      <c r="Y256" s="85">
        <f>'Other Opex'!Y182</f>
        <v>0</v>
      </c>
      <c r="Z256" s="274">
        <f>'Other Opex'!Z182</f>
        <v>0</v>
      </c>
      <c r="AB256" s="275">
        <f>'Other Opex'!AB182</f>
        <v>0</v>
      </c>
      <c r="AD256" s="275">
        <f>'Other Opex'!AD182</f>
        <v>0</v>
      </c>
      <c r="AF256" s="275">
        <f>'Other Opex'!AF182</f>
        <v>0</v>
      </c>
    </row>
    <row r="257" spans="2:32" outlineLevel="1">
      <c r="B257" s="124" t="str">
        <f>'Line Items'!D$605</f>
        <v>Other Operating Costs</v>
      </c>
      <c r="C257" s="124" t="str">
        <f>'Line Items'!D$640</f>
        <v>Other Operating Costs: Administrative Costs &amp; Other</v>
      </c>
      <c r="D257" s="83" t="str">
        <f>'Other Opex'!D183</f>
        <v>[Admin and other costs 22]</v>
      </c>
      <c r="E257" s="84"/>
      <c r="F257" s="150" t="str">
        <f>'Other Opex'!F183</f>
        <v>£000</v>
      </c>
      <c r="G257" s="85">
        <f>'Other Opex'!G183</f>
        <v>0</v>
      </c>
      <c r="H257" s="85">
        <f>'Other Opex'!H183</f>
        <v>0</v>
      </c>
      <c r="I257" s="85">
        <f>'Other Opex'!I183</f>
        <v>0</v>
      </c>
      <c r="J257" s="85">
        <f>'Other Opex'!J183</f>
        <v>0</v>
      </c>
      <c r="K257" s="85">
        <f>'Other Opex'!K183</f>
        <v>0</v>
      </c>
      <c r="L257" s="85">
        <f>'Other Opex'!L183</f>
        <v>0</v>
      </c>
      <c r="M257" s="85">
        <f>'Other Opex'!M183</f>
        <v>0</v>
      </c>
      <c r="N257" s="85">
        <f>'Other Opex'!N183</f>
        <v>0</v>
      </c>
      <c r="O257" s="85">
        <f>'Other Opex'!O183</f>
        <v>0</v>
      </c>
      <c r="P257" s="85">
        <f>'Other Opex'!P183</f>
        <v>0</v>
      </c>
      <c r="Q257" s="85">
        <f>'Other Opex'!Q183</f>
        <v>0</v>
      </c>
      <c r="R257" s="85">
        <f>'Other Opex'!R183</f>
        <v>0</v>
      </c>
      <c r="S257" s="85">
        <f>'Other Opex'!S183</f>
        <v>0</v>
      </c>
      <c r="T257" s="85">
        <f>'Other Opex'!T183</f>
        <v>0</v>
      </c>
      <c r="U257" s="85">
        <f>'Other Opex'!U183</f>
        <v>0</v>
      </c>
      <c r="V257" s="85">
        <f>'Other Opex'!V183</f>
        <v>0</v>
      </c>
      <c r="W257" s="85">
        <f>'Other Opex'!W183</f>
        <v>0</v>
      </c>
      <c r="X257" s="85">
        <f>'Other Opex'!X183</f>
        <v>0</v>
      </c>
      <c r="Y257" s="85">
        <f>'Other Opex'!Y183</f>
        <v>0</v>
      </c>
      <c r="Z257" s="274">
        <f>'Other Opex'!Z183</f>
        <v>0</v>
      </c>
      <c r="AB257" s="275">
        <f>'Other Opex'!AB183</f>
        <v>0</v>
      </c>
      <c r="AD257" s="275">
        <f>'Other Opex'!AD183</f>
        <v>0</v>
      </c>
      <c r="AF257" s="275">
        <f>'Other Opex'!AF183</f>
        <v>0</v>
      </c>
    </row>
    <row r="258" spans="2:32" outlineLevel="1">
      <c r="B258" s="124" t="str">
        <f>'Line Items'!D$605</f>
        <v>Other Operating Costs</v>
      </c>
      <c r="C258" s="124" t="str">
        <f>'Line Items'!D$640</f>
        <v>Other Operating Costs: Administrative Costs &amp; Other</v>
      </c>
      <c r="D258" s="83" t="str">
        <f>'Other Opex'!D184</f>
        <v>[Admin and other costs 23]</v>
      </c>
      <c r="E258" s="84"/>
      <c r="F258" s="150" t="str">
        <f>'Other Opex'!F184</f>
        <v>£000</v>
      </c>
      <c r="G258" s="85">
        <f>'Other Opex'!G184</f>
        <v>0</v>
      </c>
      <c r="H258" s="85">
        <f>'Other Opex'!H184</f>
        <v>0</v>
      </c>
      <c r="I258" s="85">
        <f>'Other Opex'!I184</f>
        <v>0</v>
      </c>
      <c r="J258" s="85">
        <f>'Other Opex'!J184</f>
        <v>0</v>
      </c>
      <c r="K258" s="85">
        <f>'Other Opex'!K184</f>
        <v>0</v>
      </c>
      <c r="L258" s="85">
        <f>'Other Opex'!L184</f>
        <v>0</v>
      </c>
      <c r="M258" s="85">
        <f>'Other Opex'!M184</f>
        <v>0</v>
      </c>
      <c r="N258" s="85">
        <f>'Other Opex'!N184</f>
        <v>0</v>
      </c>
      <c r="O258" s="85">
        <f>'Other Opex'!O184</f>
        <v>0</v>
      </c>
      <c r="P258" s="85">
        <f>'Other Opex'!P184</f>
        <v>0</v>
      </c>
      <c r="Q258" s="85">
        <f>'Other Opex'!Q184</f>
        <v>0</v>
      </c>
      <c r="R258" s="85">
        <f>'Other Opex'!R184</f>
        <v>0</v>
      </c>
      <c r="S258" s="85">
        <f>'Other Opex'!S184</f>
        <v>0</v>
      </c>
      <c r="T258" s="85">
        <f>'Other Opex'!T184</f>
        <v>0</v>
      </c>
      <c r="U258" s="85">
        <f>'Other Opex'!U184</f>
        <v>0</v>
      </c>
      <c r="V258" s="85">
        <f>'Other Opex'!V184</f>
        <v>0</v>
      </c>
      <c r="W258" s="85">
        <f>'Other Opex'!W184</f>
        <v>0</v>
      </c>
      <c r="X258" s="85">
        <f>'Other Opex'!X184</f>
        <v>0</v>
      </c>
      <c r="Y258" s="85">
        <f>'Other Opex'!Y184</f>
        <v>0</v>
      </c>
      <c r="Z258" s="274">
        <f>'Other Opex'!Z184</f>
        <v>0</v>
      </c>
      <c r="AB258" s="275">
        <f>'Other Opex'!AB184</f>
        <v>0</v>
      </c>
      <c r="AD258" s="275">
        <f>'Other Opex'!AD184</f>
        <v>0</v>
      </c>
      <c r="AF258" s="275">
        <f>'Other Opex'!AF184</f>
        <v>0</v>
      </c>
    </row>
    <row r="259" spans="2:32" outlineLevel="1">
      <c r="B259" s="124" t="str">
        <f>'Line Items'!D$605</f>
        <v>Other Operating Costs</v>
      </c>
      <c r="C259" s="124" t="str">
        <f>'Line Items'!D$640</f>
        <v>Other Operating Costs: Administrative Costs &amp; Other</v>
      </c>
      <c r="D259" s="83" t="str">
        <f>'Other Opex'!D185</f>
        <v>[Admin and other costs 24]</v>
      </c>
      <c r="E259" s="84"/>
      <c r="F259" s="150" t="str">
        <f>'Other Opex'!F185</f>
        <v>£000</v>
      </c>
      <c r="G259" s="85">
        <f>'Other Opex'!G185</f>
        <v>0</v>
      </c>
      <c r="H259" s="85">
        <f>'Other Opex'!H185</f>
        <v>0</v>
      </c>
      <c r="I259" s="85">
        <f>'Other Opex'!I185</f>
        <v>0</v>
      </c>
      <c r="J259" s="85">
        <f>'Other Opex'!J185</f>
        <v>0</v>
      </c>
      <c r="K259" s="85">
        <f>'Other Opex'!K185</f>
        <v>0</v>
      </c>
      <c r="L259" s="85">
        <f>'Other Opex'!L185</f>
        <v>0</v>
      </c>
      <c r="M259" s="85">
        <f>'Other Opex'!M185</f>
        <v>0</v>
      </c>
      <c r="N259" s="85">
        <f>'Other Opex'!N185</f>
        <v>0</v>
      </c>
      <c r="O259" s="85">
        <f>'Other Opex'!O185</f>
        <v>0</v>
      </c>
      <c r="P259" s="85">
        <f>'Other Opex'!P185</f>
        <v>0</v>
      </c>
      <c r="Q259" s="85">
        <f>'Other Opex'!Q185</f>
        <v>0</v>
      </c>
      <c r="R259" s="85">
        <f>'Other Opex'!R185</f>
        <v>0</v>
      </c>
      <c r="S259" s="85">
        <f>'Other Opex'!S185</f>
        <v>0</v>
      </c>
      <c r="T259" s="85">
        <f>'Other Opex'!T185</f>
        <v>0</v>
      </c>
      <c r="U259" s="85">
        <f>'Other Opex'!U185</f>
        <v>0</v>
      </c>
      <c r="V259" s="85">
        <f>'Other Opex'!V185</f>
        <v>0</v>
      </c>
      <c r="W259" s="85">
        <f>'Other Opex'!W185</f>
        <v>0</v>
      </c>
      <c r="X259" s="85">
        <f>'Other Opex'!X185</f>
        <v>0</v>
      </c>
      <c r="Y259" s="85">
        <f>'Other Opex'!Y185</f>
        <v>0</v>
      </c>
      <c r="Z259" s="274">
        <f>'Other Opex'!Z185</f>
        <v>0</v>
      </c>
      <c r="AB259" s="275">
        <f>'Other Opex'!AB185</f>
        <v>0</v>
      </c>
      <c r="AD259" s="275">
        <f>'Other Opex'!AD185</f>
        <v>0</v>
      </c>
      <c r="AF259" s="275">
        <f>'Other Opex'!AF185</f>
        <v>0</v>
      </c>
    </row>
    <row r="260" spans="2:32" outlineLevel="1">
      <c r="B260" s="124" t="str">
        <f>'Line Items'!D$605</f>
        <v>Other Operating Costs</v>
      </c>
      <c r="C260" s="124" t="str">
        <f>'Line Items'!D$640</f>
        <v>Other Operating Costs: Administrative Costs &amp; Other</v>
      </c>
      <c r="D260" s="83" t="str">
        <f>'Other Opex'!D186</f>
        <v>[Admin and other costs 25]</v>
      </c>
      <c r="E260" s="84"/>
      <c r="F260" s="150" t="str">
        <f>'Other Opex'!F186</f>
        <v>£000</v>
      </c>
      <c r="G260" s="85">
        <f>'Other Opex'!G186</f>
        <v>0</v>
      </c>
      <c r="H260" s="85">
        <f>'Other Opex'!H186</f>
        <v>0</v>
      </c>
      <c r="I260" s="85">
        <f>'Other Opex'!I186</f>
        <v>0</v>
      </c>
      <c r="J260" s="85">
        <f>'Other Opex'!J186</f>
        <v>0</v>
      </c>
      <c r="K260" s="85">
        <f>'Other Opex'!K186</f>
        <v>0</v>
      </c>
      <c r="L260" s="85">
        <f>'Other Opex'!L186</f>
        <v>0</v>
      </c>
      <c r="M260" s="85">
        <f>'Other Opex'!M186</f>
        <v>0</v>
      </c>
      <c r="N260" s="85">
        <f>'Other Opex'!N186</f>
        <v>0</v>
      </c>
      <c r="O260" s="85">
        <f>'Other Opex'!O186</f>
        <v>0</v>
      </c>
      <c r="P260" s="85">
        <f>'Other Opex'!P186</f>
        <v>0</v>
      </c>
      <c r="Q260" s="85">
        <f>'Other Opex'!Q186</f>
        <v>0</v>
      </c>
      <c r="R260" s="85">
        <f>'Other Opex'!R186</f>
        <v>0</v>
      </c>
      <c r="S260" s="85">
        <f>'Other Opex'!S186</f>
        <v>0</v>
      </c>
      <c r="T260" s="85">
        <f>'Other Opex'!T186</f>
        <v>0</v>
      </c>
      <c r="U260" s="85">
        <f>'Other Opex'!U186</f>
        <v>0</v>
      </c>
      <c r="V260" s="85">
        <f>'Other Opex'!V186</f>
        <v>0</v>
      </c>
      <c r="W260" s="85">
        <f>'Other Opex'!W186</f>
        <v>0</v>
      </c>
      <c r="X260" s="85">
        <f>'Other Opex'!X186</f>
        <v>0</v>
      </c>
      <c r="Y260" s="85">
        <f>'Other Opex'!Y186</f>
        <v>0</v>
      </c>
      <c r="Z260" s="274">
        <f>'Other Opex'!Z186</f>
        <v>0</v>
      </c>
      <c r="AB260" s="275">
        <f>'Other Opex'!AB186</f>
        <v>0</v>
      </c>
      <c r="AD260" s="275">
        <f>'Other Opex'!AD186</f>
        <v>0</v>
      </c>
      <c r="AF260" s="275">
        <f>'Other Opex'!AF186</f>
        <v>0</v>
      </c>
    </row>
    <row r="261" spans="2:32" outlineLevel="1">
      <c r="B261" s="124" t="str">
        <f>'Line Items'!D$605</f>
        <v>Other Operating Costs</v>
      </c>
      <c r="C261" s="124" t="str">
        <f>'Line Items'!D$640</f>
        <v>Other Operating Costs: Administrative Costs &amp; Other</v>
      </c>
      <c r="D261" s="83" t="str">
        <f>'Other Opex'!D187</f>
        <v>Bad Debts</v>
      </c>
      <c r="E261" s="84"/>
      <c r="F261" s="150" t="str">
        <f>'Other Opex'!F187</f>
        <v>£000</v>
      </c>
      <c r="G261" s="85">
        <f>'Other Opex'!G187</f>
        <v>0</v>
      </c>
      <c r="H261" s="85">
        <f>'Other Opex'!H187</f>
        <v>0</v>
      </c>
      <c r="I261" s="85">
        <f>'Other Opex'!I187</f>
        <v>0</v>
      </c>
      <c r="J261" s="85">
        <f>'Other Opex'!J187</f>
        <v>0</v>
      </c>
      <c r="K261" s="85">
        <f>'Other Opex'!K187</f>
        <v>0</v>
      </c>
      <c r="L261" s="85">
        <f>'Other Opex'!L187</f>
        <v>0</v>
      </c>
      <c r="M261" s="85">
        <f>'Other Opex'!M187</f>
        <v>0</v>
      </c>
      <c r="N261" s="85">
        <f>'Other Opex'!N187</f>
        <v>0</v>
      </c>
      <c r="O261" s="85">
        <f>'Other Opex'!O187</f>
        <v>0</v>
      </c>
      <c r="P261" s="85">
        <f>'Other Opex'!P187</f>
        <v>0</v>
      </c>
      <c r="Q261" s="85">
        <f>'Other Opex'!Q187</f>
        <v>0</v>
      </c>
      <c r="R261" s="85">
        <f>'Other Opex'!R187</f>
        <v>0</v>
      </c>
      <c r="S261" s="85">
        <f>'Other Opex'!S187</f>
        <v>0</v>
      </c>
      <c r="T261" s="85">
        <f>'Other Opex'!T187</f>
        <v>0</v>
      </c>
      <c r="U261" s="85">
        <f>'Other Opex'!U187</f>
        <v>0</v>
      </c>
      <c r="V261" s="85">
        <f>'Other Opex'!V187</f>
        <v>0</v>
      </c>
      <c r="W261" s="85">
        <f>'Other Opex'!W187</f>
        <v>0</v>
      </c>
      <c r="X261" s="85">
        <f>'Other Opex'!X187</f>
        <v>0</v>
      </c>
      <c r="Y261" s="85">
        <f>'Other Opex'!Y187</f>
        <v>0</v>
      </c>
      <c r="Z261" s="274">
        <f>'Other Opex'!Z187</f>
        <v>0</v>
      </c>
      <c r="AB261" s="275">
        <f>'Other Opex'!AB187</f>
        <v>0</v>
      </c>
      <c r="AD261" s="275">
        <f>'Other Opex'!AD187</f>
        <v>0</v>
      </c>
      <c r="AF261" s="275">
        <f>'Other Opex'!AF187</f>
        <v>0</v>
      </c>
    </row>
    <row r="262" spans="2:32" outlineLevel="1">
      <c r="B262" s="124" t="str">
        <f>'Line Items'!D$605</f>
        <v>Other Operating Costs</v>
      </c>
      <c r="C262" s="124" t="str">
        <f>'Line Items'!D$640</f>
        <v>Other Operating Costs: Administrative Costs &amp; Other</v>
      </c>
      <c r="D262" s="83" t="str">
        <f>'Other Opex'!D188</f>
        <v>[Admin and other costs 27]</v>
      </c>
      <c r="E262" s="84"/>
      <c r="F262" s="150" t="str">
        <f>'Other Opex'!F188</f>
        <v>£000</v>
      </c>
      <c r="G262" s="85">
        <f>'Other Opex'!G188</f>
        <v>0</v>
      </c>
      <c r="H262" s="85">
        <f>'Other Opex'!H188</f>
        <v>0</v>
      </c>
      <c r="I262" s="85">
        <f>'Other Opex'!I188</f>
        <v>0</v>
      </c>
      <c r="J262" s="85">
        <f>'Other Opex'!J188</f>
        <v>0</v>
      </c>
      <c r="K262" s="85">
        <f>'Other Opex'!K188</f>
        <v>0</v>
      </c>
      <c r="L262" s="85">
        <f>'Other Opex'!L188</f>
        <v>0</v>
      </c>
      <c r="M262" s="85">
        <f>'Other Opex'!M188</f>
        <v>0</v>
      </c>
      <c r="N262" s="85">
        <f>'Other Opex'!N188</f>
        <v>0</v>
      </c>
      <c r="O262" s="85">
        <f>'Other Opex'!O188</f>
        <v>0</v>
      </c>
      <c r="P262" s="85">
        <f>'Other Opex'!P188</f>
        <v>0</v>
      </c>
      <c r="Q262" s="85">
        <f>'Other Opex'!Q188</f>
        <v>0</v>
      </c>
      <c r="R262" s="85">
        <f>'Other Opex'!R188</f>
        <v>0</v>
      </c>
      <c r="S262" s="85">
        <f>'Other Opex'!S188</f>
        <v>0</v>
      </c>
      <c r="T262" s="85">
        <f>'Other Opex'!T188</f>
        <v>0</v>
      </c>
      <c r="U262" s="85">
        <f>'Other Opex'!U188</f>
        <v>0</v>
      </c>
      <c r="V262" s="85">
        <f>'Other Opex'!V188</f>
        <v>0</v>
      </c>
      <c r="W262" s="85">
        <f>'Other Opex'!W188</f>
        <v>0</v>
      </c>
      <c r="X262" s="85">
        <f>'Other Opex'!X188</f>
        <v>0</v>
      </c>
      <c r="Y262" s="85">
        <f>'Other Opex'!Y188</f>
        <v>0</v>
      </c>
      <c r="Z262" s="274">
        <f>'Other Opex'!Z188</f>
        <v>0</v>
      </c>
      <c r="AB262" s="275">
        <f>'Other Opex'!AB188</f>
        <v>0</v>
      </c>
      <c r="AD262" s="275">
        <f>'Other Opex'!AD188</f>
        <v>0</v>
      </c>
      <c r="AF262" s="275">
        <f>'Other Opex'!AF188</f>
        <v>0</v>
      </c>
    </row>
    <row r="263" spans="2:32" outlineLevel="1">
      <c r="B263" s="124" t="str">
        <f>'Line Items'!D$605</f>
        <v>Other Operating Costs</v>
      </c>
      <c r="C263" s="124" t="str">
        <f>'Line Items'!D$640</f>
        <v>Other Operating Costs: Administrative Costs &amp; Other</v>
      </c>
      <c r="D263" s="83" t="str">
        <f>'Other Opex'!D189</f>
        <v>[Admin and other costs 28]</v>
      </c>
      <c r="E263" s="84"/>
      <c r="F263" s="150" t="str">
        <f>'Other Opex'!F189</f>
        <v>£000</v>
      </c>
      <c r="G263" s="85">
        <f>'Other Opex'!G189</f>
        <v>0</v>
      </c>
      <c r="H263" s="85">
        <f>'Other Opex'!H189</f>
        <v>0</v>
      </c>
      <c r="I263" s="85">
        <f>'Other Opex'!I189</f>
        <v>0</v>
      </c>
      <c r="J263" s="85">
        <f>'Other Opex'!J189</f>
        <v>0</v>
      </c>
      <c r="K263" s="85">
        <f>'Other Opex'!K189</f>
        <v>0</v>
      </c>
      <c r="L263" s="85">
        <f>'Other Opex'!L189</f>
        <v>0</v>
      </c>
      <c r="M263" s="85">
        <f>'Other Opex'!M189</f>
        <v>0</v>
      </c>
      <c r="N263" s="85">
        <f>'Other Opex'!N189</f>
        <v>0</v>
      </c>
      <c r="O263" s="85">
        <f>'Other Opex'!O189</f>
        <v>0</v>
      </c>
      <c r="P263" s="85">
        <f>'Other Opex'!P189</f>
        <v>0</v>
      </c>
      <c r="Q263" s="85">
        <f>'Other Opex'!Q189</f>
        <v>0</v>
      </c>
      <c r="R263" s="85">
        <f>'Other Opex'!R189</f>
        <v>0</v>
      </c>
      <c r="S263" s="85">
        <f>'Other Opex'!S189</f>
        <v>0</v>
      </c>
      <c r="T263" s="85">
        <f>'Other Opex'!T189</f>
        <v>0</v>
      </c>
      <c r="U263" s="85">
        <f>'Other Opex'!U189</f>
        <v>0</v>
      </c>
      <c r="V263" s="85">
        <f>'Other Opex'!V189</f>
        <v>0</v>
      </c>
      <c r="W263" s="85">
        <f>'Other Opex'!W189</f>
        <v>0</v>
      </c>
      <c r="X263" s="85">
        <f>'Other Opex'!X189</f>
        <v>0</v>
      </c>
      <c r="Y263" s="85">
        <f>'Other Opex'!Y189</f>
        <v>0</v>
      </c>
      <c r="Z263" s="274">
        <f>'Other Opex'!Z189</f>
        <v>0</v>
      </c>
      <c r="AB263" s="275">
        <f>'Other Opex'!AB189</f>
        <v>0</v>
      </c>
      <c r="AD263" s="275">
        <f>'Other Opex'!AD189</f>
        <v>0</v>
      </c>
      <c r="AF263" s="275">
        <f>'Other Opex'!AF189</f>
        <v>0</v>
      </c>
    </row>
    <row r="264" spans="2:32" outlineLevel="1">
      <c r="B264" s="124" t="str">
        <f>'Line Items'!D$605</f>
        <v>Other Operating Costs</v>
      </c>
      <c r="C264" s="124" t="str">
        <f>'Line Items'!D$640</f>
        <v>Other Operating Costs: Administrative Costs &amp; Other</v>
      </c>
      <c r="D264" s="83" t="str">
        <f>'Other Opex'!D190</f>
        <v>[Admin and other costs 29]</v>
      </c>
      <c r="E264" s="84"/>
      <c r="F264" s="150" t="str">
        <f>'Other Opex'!F190</f>
        <v>£000</v>
      </c>
      <c r="G264" s="85">
        <f>'Other Opex'!G190</f>
        <v>0</v>
      </c>
      <c r="H264" s="85">
        <f>'Other Opex'!H190</f>
        <v>0</v>
      </c>
      <c r="I264" s="85">
        <f>'Other Opex'!I190</f>
        <v>0</v>
      </c>
      <c r="J264" s="85">
        <f>'Other Opex'!J190</f>
        <v>0</v>
      </c>
      <c r="K264" s="85">
        <f>'Other Opex'!K190</f>
        <v>0</v>
      </c>
      <c r="L264" s="85">
        <f>'Other Opex'!L190</f>
        <v>0</v>
      </c>
      <c r="M264" s="85">
        <f>'Other Opex'!M190</f>
        <v>0</v>
      </c>
      <c r="N264" s="85">
        <f>'Other Opex'!N190</f>
        <v>0</v>
      </c>
      <c r="O264" s="85">
        <f>'Other Opex'!O190</f>
        <v>0</v>
      </c>
      <c r="P264" s="85">
        <f>'Other Opex'!P190</f>
        <v>0</v>
      </c>
      <c r="Q264" s="85">
        <f>'Other Opex'!Q190</f>
        <v>0</v>
      </c>
      <c r="R264" s="85">
        <f>'Other Opex'!R190</f>
        <v>0</v>
      </c>
      <c r="S264" s="85">
        <f>'Other Opex'!S190</f>
        <v>0</v>
      </c>
      <c r="T264" s="85">
        <f>'Other Opex'!T190</f>
        <v>0</v>
      </c>
      <c r="U264" s="85">
        <f>'Other Opex'!U190</f>
        <v>0</v>
      </c>
      <c r="V264" s="85">
        <f>'Other Opex'!V190</f>
        <v>0</v>
      </c>
      <c r="W264" s="85">
        <f>'Other Opex'!W190</f>
        <v>0</v>
      </c>
      <c r="X264" s="85">
        <f>'Other Opex'!X190</f>
        <v>0</v>
      </c>
      <c r="Y264" s="85">
        <f>'Other Opex'!Y190</f>
        <v>0</v>
      </c>
      <c r="Z264" s="274">
        <f>'Other Opex'!Z190</f>
        <v>0</v>
      </c>
      <c r="AB264" s="275">
        <f>'Other Opex'!AB190</f>
        <v>0</v>
      </c>
      <c r="AD264" s="275">
        <f>'Other Opex'!AD190</f>
        <v>0</v>
      </c>
      <c r="AF264" s="275">
        <f>'Other Opex'!AF190</f>
        <v>0</v>
      </c>
    </row>
    <row r="265" spans="2:32" outlineLevel="1">
      <c r="B265" s="124" t="str">
        <f>'Line Items'!D$605</f>
        <v>Other Operating Costs</v>
      </c>
      <c r="C265" s="124" t="str">
        <f>'Line Items'!D$640</f>
        <v>Other Operating Costs: Administrative Costs &amp; Other</v>
      </c>
      <c r="D265" s="83" t="str">
        <f>'Other Opex'!D191</f>
        <v>[Admin and other costs 30]</v>
      </c>
      <c r="E265" s="84"/>
      <c r="F265" s="150" t="str">
        <f>'Other Opex'!F191</f>
        <v>£000</v>
      </c>
      <c r="G265" s="85">
        <f>'Other Opex'!G191</f>
        <v>0</v>
      </c>
      <c r="H265" s="85">
        <f>'Other Opex'!H191</f>
        <v>0</v>
      </c>
      <c r="I265" s="85">
        <f>'Other Opex'!I191</f>
        <v>0</v>
      </c>
      <c r="J265" s="85">
        <f>'Other Opex'!J191</f>
        <v>0</v>
      </c>
      <c r="K265" s="85">
        <f>'Other Opex'!K191</f>
        <v>0</v>
      </c>
      <c r="L265" s="85">
        <f>'Other Opex'!L191</f>
        <v>0</v>
      </c>
      <c r="M265" s="85">
        <f>'Other Opex'!M191</f>
        <v>0</v>
      </c>
      <c r="N265" s="85">
        <f>'Other Opex'!N191</f>
        <v>0</v>
      </c>
      <c r="O265" s="85">
        <f>'Other Opex'!O191</f>
        <v>0</v>
      </c>
      <c r="P265" s="85">
        <f>'Other Opex'!P191</f>
        <v>0</v>
      </c>
      <c r="Q265" s="85">
        <f>'Other Opex'!Q191</f>
        <v>0</v>
      </c>
      <c r="R265" s="85">
        <f>'Other Opex'!R191</f>
        <v>0</v>
      </c>
      <c r="S265" s="85">
        <f>'Other Opex'!S191</f>
        <v>0</v>
      </c>
      <c r="T265" s="85">
        <f>'Other Opex'!T191</f>
        <v>0</v>
      </c>
      <c r="U265" s="85">
        <f>'Other Opex'!U191</f>
        <v>0</v>
      </c>
      <c r="V265" s="85">
        <f>'Other Opex'!V191</f>
        <v>0</v>
      </c>
      <c r="W265" s="85">
        <f>'Other Opex'!W191</f>
        <v>0</v>
      </c>
      <c r="X265" s="85">
        <f>'Other Opex'!X191</f>
        <v>0</v>
      </c>
      <c r="Y265" s="85">
        <f>'Other Opex'!Y191</f>
        <v>0</v>
      </c>
      <c r="Z265" s="274">
        <f>'Other Opex'!Z191</f>
        <v>0</v>
      </c>
      <c r="AB265" s="275">
        <f>'Other Opex'!AB191</f>
        <v>0</v>
      </c>
      <c r="AD265" s="275">
        <f>'Other Opex'!AD191</f>
        <v>0</v>
      </c>
      <c r="AF265" s="275">
        <f>'Other Opex'!AF191</f>
        <v>0</v>
      </c>
    </row>
    <row r="266" spans="2:32" outlineLevel="1">
      <c r="B266" s="124" t="str">
        <f>'Line Items'!D$605</f>
        <v>Other Operating Costs</v>
      </c>
      <c r="C266" s="124" t="str">
        <f>'Line Items'!D$640</f>
        <v>Other Operating Costs: Administrative Costs &amp; Other</v>
      </c>
      <c r="D266" s="83" t="str">
        <f>'Other Opex'!D192</f>
        <v>[Admin and other costs 31]</v>
      </c>
      <c r="E266" s="84"/>
      <c r="F266" s="150" t="str">
        <f>'Other Opex'!F192</f>
        <v>£000</v>
      </c>
      <c r="G266" s="85">
        <f>'Other Opex'!G192</f>
        <v>0</v>
      </c>
      <c r="H266" s="85">
        <f>'Other Opex'!H192</f>
        <v>0</v>
      </c>
      <c r="I266" s="85">
        <f>'Other Opex'!I192</f>
        <v>0</v>
      </c>
      <c r="J266" s="85">
        <f>'Other Opex'!J192</f>
        <v>0</v>
      </c>
      <c r="K266" s="85">
        <f>'Other Opex'!K192</f>
        <v>0</v>
      </c>
      <c r="L266" s="85">
        <f>'Other Opex'!L192</f>
        <v>0</v>
      </c>
      <c r="M266" s="85">
        <f>'Other Opex'!M192</f>
        <v>0</v>
      </c>
      <c r="N266" s="85">
        <f>'Other Opex'!N192</f>
        <v>0</v>
      </c>
      <c r="O266" s="85">
        <f>'Other Opex'!O192</f>
        <v>0</v>
      </c>
      <c r="P266" s="85">
        <f>'Other Opex'!P192</f>
        <v>0</v>
      </c>
      <c r="Q266" s="85">
        <f>'Other Opex'!Q192</f>
        <v>0</v>
      </c>
      <c r="R266" s="85">
        <f>'Other Opex'!R192</f>
        <v>0</v>
      </c>
      <c r="S266" s="85">
        <f>'Other Opex'!S192</f>
        <v>0</v>
      </c>
      <c r="T266" s="85">
        <f>'Other Opex'!T192</f>
        <v>0</v>
      </c>
      <c r="U266" s="85">
        <f>'Other Opex'!U192</f>
        <v>0</v>
      </c>
      <c r="V266" s="85">
        <f>'Other Opex'!V192</f>
        <v>0</v>
      </c>
      <c r="W266" s="85">
        <f>'Other Opex'!W192</f>
        <v>0</v>
      </c>
      <c r="X266" s="85">
        <f>'Other Opex'!X192</f>
        <v>0</v>
      </c>
      <c r="Y266" s="85">
        <f>'Other Opex'!Y192</f>
        <v>0</v>
      </c>
      <c r="Z266" s="274">
        <f>'Other Opex'!Z192</f>
        <v>0</v>
      </c>
      <c r="AB266" s="275">
        <f>'Other Opex'!AB192</f>
        <v>0</v>
      </c>
      <c r="AD266" s="275">
        <f>'Other Opex'!AD192</f>
        <v>0</v>
      </c>
      <c r="AF266" s="275">
        <f>'Other Opex'!AF192</f>
        <v>0</v>
      </c>
    </row>
    <row r="267" spans="2:32" outlineLevel="1">
      <c r="B267" s="124" t="str">
        <f>'Line Items'!D$605</f>
        <v>Other Operating Costs</v>
      </c>
      <c r="C267" s="124" t="str">
        <f>'Line Items'!D$640</f>
        <v>Other Operating Costs: Administrative Costs &amp; Other</v>
      </c>
      <c r="D267" s="83" t="str">
        <f>'Other Opex'!D193</f>
        <v>[Admin and other costs 32]</v>
      </c>
      <c r="E267" s="84"/>
      <c r="F267" s="150" t="str">
        <f>'Other Opex'!F193</f>
        <v>£000</v>
      </c>
      <c r="G267" s="85">
        <f>'Other Opex'!G193</f>
        <v>0</v>
      </c>
      <c r="H267" s="85">
        <f>'Other Opex'!H193</f>
        <v>0</v>
      </c>
      <c r="I267" s="85">
        <f>'Other Opex'!I193</f>
        <v>0</v>
      </c>
      <c r="J267" s="85">
        <f>'Other Opex'!J193</f>
        <v>0</v>
      </c>
      <c r="K267" s="85">
        <f>'Other Opex'!K193</f>
        <v>0</v>
      </c>
      <c r="L267" s="85">
        <f>'Other Opex'!L193</f>
        <v>0</v>
      </c>
      <c r="M267" s="85">
        <f>'Other Opex'!M193</f>
        <v>0</v>
      </c>
      <c r="N267" s="85">
        <f>'Other Opex'!N193</f>
        <v>0</v>
      </c>
      <c r="O267" s="85">
        <f>'Other Opex'!O193</f>
        <v>0</v>
      </c>
      <c r="P267" s="85">
        <f>'Other Opex'!P193</f>
        <v>0</v>
      </c>
      <c r="Q267" s="85">
        <f>'Other Opex'!Q193</f>
        <v>0</v>
      </c>
      <c r="R267" s="85">
        <f>'Other Opex'!R193</f>
        <v>0</v>
      </c>
      <c r="S267" s="85">
        <f>'Other Opex'!S193</f>
        <v>0</v>
      </c>
      <c r="T267" s="85">
        <f>'Other Opex'!T193</f>
        <v>0</v>
      </c>
      <c r="U267" s="85">
        <f>'Other Opex'!U193</f>
        <v>0</v>
      </c>
      <c r="V267" s="85">
        <f>'Other Opex'!V193</f>
        <v>0</v>
      </c>
      <c r="W267" s="85">
        <f>'Other Opex'!W193</f>
        <v>0</v>
      </c>
      <c r="X267" s="85">
        <f>'Other Opex'!X193</f>
        <v>0</v>
      </c>
      <c r="Y267" s="85">
        <f>'Other Opex'!Y193</f>
        <v>0</v>
      </c>
      <c r="Z267" s="274">
        <f>'Other Opex'!Z193</f>
        <v>0</v>
      </c>
      <c r="AB267" s="275">
        <f>'Other Opex'!AB193</f>
        <v>0</v>
      </c>
      <c r="AD267" s="275">
        <f>'Other Opex'!AD193</f>
        <v>0</v>
      </c>
      <c r="AF267" s="275">
        <f>'Other Opex'!AF193</f>
        <v>0</v>
      </c>
    </row>
    <row r="268" spans="2:32" outlineLevel="1">
      <c r="B268" s="124" t="str">
        <f>'Line Items'!D$605</f>
        <v>Other Operating Costs</v>
      </c>
      <c r="C268" s="124" t="str">
        <f>'Line Items'!D$640</f>
        <v>Other Operating Costs: Administrative Costs &amp; Other</v>
      </c>
      <c r="D268" s="83" t="str">
        <f>'Other Opex'!D194</f>
        <v>[Admin and other costs 33]</v>
      </c>
      <c r="E268" s="84"/>
      <c r="F268" s="150" t="str">
        <f>'Other Opex'!F194</f>
        <v>£000</v>
      </c>
      <c r="G268" s="85">
        <f>'Other Opex'!G194</f>
        <v>0</v>
      </c>
      <c r="H268" s="85">
        <f>'Other Opex'!H194</f>
        <v>0</v>
      </c>
      <c r="I268" s="85">
        <f>'Other Opex'!I194</f>
        <v>0</v>
      </c>
      <c r="J268" s="85">
        <f>'Other Opex'!J194</f>
        <v>0</v>
      </c>
      <c r="K268" s="85">
        <f>'Other Opex'!K194</f>
        <v>0</v>
      </c>
      <c r="L268" s="85">
        <f>'Other Opex'!L194</f>
        <v>0</v>
      </c>
      <c r="M268" s="85">
        <f>'Other Opex'!M194</f>
        <v>0</v>
      </c>
      <c r="N268" s="85">
        <f>'Other Opex'!N194</f>
        <v>0</v>
      </c>
      <c r="O268" s="85">
        <f>'Other Opex'!O194</f>
        <v>0</v>
      </c>
      <c r="P268" s="85">
        <f>'Other Opex'!P194</f>
        <v>0</v>
      </c>
      <c r="Q268" s="85">
        <f>'Other Opex'!Q194</f>
        <v>0</v>
      </c>
      <c r="R268" s="85">
        <f>'Other Opex'!R194</f>
        <v>0</v>
      </c>
      <c r="S268" s="85">
        <f>'Other Opex'!S194</f>
        <v>0</v>
      </c>
      <c r="T268" s="85">
        <f>'Other Opex'!T194</f>
        <v>0</v>
      </c>
      <c r="U268" s="85">
        <f>'Other Opex'!U194</f>
        <v>0</v>
      </c>
      <c r="V268" s="85">
        <f>'Other Opex'!V194</f>
        <v>0</v>
      </c>
      <c r="W268" s="85">
        <f>'Other Opex'!W194</f>
        <v>0</v>
      </c>
      <c r="X268" s="85">
        <f>'Other Opex'!X194</f>
        <v>0</v>
      </c>
      <c r="Y268" s="85">
        <f>'Other Opex'!Y194</f>
        <v>0</v>
      </c>
      <c r="Z268" s="274">
        <f>'Other Opex'!Z194</f>
        <v>0</v>
      </c>
      <c r="AB268" s="275">
        <f>'Other Opex'!AB194</f>
        <v>0</v>
      </c>
      <c r="AD268" s="275">
        <f>'Other Opex'!AD194</f>
        <v>0</v>
      </c>
      <c r="AF268" s="275">
        <f>'Other Opex'!AF194</f>
        <v>0</v>
      </c>
    </row>
    <row r="269" spans="2:32" outlineLevel="1">
      <c r="B269" s="124" t="str">
        <f>'Line Items'!D$605</f>
        <v>Other Operating Costs</v>
      </c>
      <c r="C269" s="124" t="str">
        <f>'Line Items'!D$640</f>
        <v>Other Operating Costs: Administrative Costs &amp; Other</v>
      </c>
      <c r="D269" s="83" t="str">
        <f>'Other Opex'!D195</f>
        <v>[Admin and other costs 34]</v>
      </c>
      <c r="E269" s="84"/>
      <c r="F269" s="150" t="str">
        <f>'Other Opex'!F195</f>
        <v>£000</v>
      </c>
      <c r="G269" s="85">
        <f>'Other Opex'!G195</f>
        <v>0</v>
      </c>
      <c r="H269" s="85">
        <f>'Other Opex'!H195</f>
        <v>0</v>
      </c>
      <c r="I269" s="85">
        <f>'Other Opex'!I195</f>
        <v>0</v>
      </c>
      <c r="J269" s="85">
        <f>'Other Opex'!J195</f>
        <v>0</v>
      </c>
      <c r="K269" s="85">
        <f>'Other Opex'!K195</f>
        <v>0</v>
      </c>
      <c r="L269" s="85">
        <f>'Other Opex'!L195</f>
        <v>0</v>
      </c>
      <c r="M269" s="85">
        <f>'Other Opex'!M195</f>
        <v>0</v>
      </c>
      <c r="N269" s="85">
        <f>'Other Opex'!N195</f>
        <v>0</v>
      </c>
      <c r="O269" s="85">
        <f>'Other Opex'!O195</f>
        <v>0</v>
      </c>
      <c r="P269" s="85">
        <f>'Other Opex'!P195</f>
        <v>0</v>
      </c>
      <c r="Q269" s="85">
        <f>'Other Opex'!Q195</f>
        <v>0</v>
      </c>
      <c r="R269" s="85">
        <f>'Other Opex'!R195</f>
        <v>0</v>
      </c>
      <c r="S269" s="85">
        <f>'Other Opex'!S195</f>
        <v>0</v>
      </c>
      <c r="T269" s="85">
        <f>'Other Opex'!T195</f>
        <v>0</v>
      </c>
      <c r="U269" s="85">
        <f>'Other Opex'!U195</f>
        <v>0</v>
      </c>
      <c r="V269" s="85">
        <f>'Other Opex'!V195</f>
        <v>0</v>
      </c>
      <c r="W269" s="85">
        <f>'Other Opex'!W195</f>
        <v>0</v>
      </c>
      <c r="X269" s="85">
        <f>'Other Opex'!X195</f>
        <v>0</v>
      </c>
      <c r="Y269" s="85">
        <f>'Other Opex'!Y195</f>
        <v>0</v>
      </c>
      <c r="Z269" s="274">
        <f>'Other Opex'!Z195</f>
        <v>0</v>
      </c>
      <c r="AB269" s="275">
        <f>'Other Opex'!AB195</f>
        <v>0</v>
      </c>
      <c r="AD269" s="275">
        <f>'Other Opex'!AD195</f>
        <v>0</v>
      </c>
      <c r="AF269" s="275">
        <f>'Other Opex'!AF195</f>
        <v>0</v>
      </c>
    </row>
    <row r="270" spans="2:32" outlineLevel="1">
      <c r="B270" s="124" t="str">
        <f>'Line Items'!D$605</f>
        <v>Other Operating Costs</v>
      </c>
      <c r="C270" s="124" t="str">
        <f>'Line Items'!D$640</f>
        <v>Other Operating Costs: Administrative Costs &amp; Other</v>
      </c>
      <c r="D270" s="83" t="str">
        <f>'Other Opex'!D196</f>
        <v>[Admin and other costs 35]</v>
      </c>
      <c r="E270" s="84"/>
      <c r="F270" s="150" t="str">
        <f>'Other Opex'!F196</f>
        <v>£000</v>
      </c>
      <c r="G270" s="85">
        <f>'Other Opex'!G196</f>
        <v>0</v>
      </c>
      <c r="H270" s="85">
        <f>'Other Opex'!H196</f>
        <v>0</v>
      </c>
      <c r="I270" s="85">
        <f>'Other Opex'!I196</f>
        <v>0</v>
      </c>
      <c r="J270" s="85">
        <f>'Other Opex'!J196</f>
        <v>0</v>
      </c>
      <c r="K270" s="85">
        <f>'Other Opex'!K196</f>
        <v>0</v>
      </c>
      <c r="L270" s="85">
        <f>'Other Opex'!L196</f>
        <v>0</v>
      </c>
      <c r="M270" s="85">
        <f>'Other Opex'!M196</f>
        <v>0</v>
      </c>
      <c r="N270" s="85">
        <f>'Other Opex'!N196</f>
        <v>0</v>
      </c>
      <c r="O270" s="85">
        <f>'Other Opex'!O196</f>
        <v>0</v>
      </c>
      <c r="P270" s="85">
        <f>'Other Opex'!P196</f>
        <v>0</v>
      </c>
      <c r="Q270" s="85">
        <f>'Other Opex'!Q196</f>
        <v>0</v>
      </c>
      <c r="R270" s="85">
        <f>'Other Opex'!R196</f>
        <v>0</v>
      </c>
      <c r="S270" s="85">
        <f>'Other Opex'!S196</f>
        <v>0</v>
      </c>
      <c r="T270" s="85">
        <f>'Other Opex'!T196</f>
        <v>0</v>
      </c>
      <c r="U270" s="85">
        <f>'Other Opex'!U196</f>
        <v>0</v>
      </c>
      <c r="V270" s="85">
        <f>'Other Opex'!V196</f>
        <v>0</v>
      </c>
      <c r="W270" s="85">
        <f>'Other Opex'!W196</f>
        <v>0</v>
      </c>
      <c r="X270" s="85">
        <f>'Other Opex'!X196</f>
        <v>0</v>
      </c>
      <c r="Y270" s="85">
        <f>'Other Opex'!Y196</f>
        <v>0</v>
      </c>
      <c r="Z270" s="274">
        <f>'Other Opex'!Z196</f>
        <v>0</v>
      </c>
      <c r="AB270" s="275">
        <f>'Other Opex'!AB196</f>
        <v>0</v>
      </c>
      <c r="AD270" s="275">
        <f>'Other Opex'!AD196</f>
        <v>0</v>
      </c>
      <c r="AF270" s="275">
        <f>'Other Opex'!AF196</f>
        <v>0</v>
      </c>
    </row>
    <row r="271" spans="2:32" outlineLevel="1">
      <c r="B271" s="124" t="str">
        <f>'Line Items'!D$605</f>
        <v>Other Operating Costs</v>
      </c>
      <c r="C271" s="124" t="str">
        <f>'Line Items'!D$640</f>
        <v>Other Operating Costs: Administrative Costs &amp; Other</v>
      </c>
      <c r="D271" s="83" t="str">
        <f>'Other Opex'!D197</f>
        <v>[Admin and other costs 36]</v>
      </c>
      <c r="E271" s="84"/>
      <c r="F271" s="150" t="str">
        <f>'Other Opex'!F197</f>
        <v>£000</v>
      </c>
      <c r="G271" s="85">
        <f>'Other Opex'!G197</f>
        <v>0</v>
      </c>
      <c r="H271" s="85">
        <f>'Other Opex'!H197</f>
        <v>0</v>
      </c>
      <c r="I271" s="85">
        <f>'Other Opex'!I197</f>
        <v>0</v>
      </c>
      <c r="J271" s="85">
        <f>'Other Opex'!J197</f>
        <v>0</v>
      </c>
      <c r="K271" s="85">
        <f>'Other Opex'!K197</f>
        <v>0</v>
      </c>
      <c r="L271" s="85">
        <f>'Other Opex'!L197</f>
        <v>0</v>
      </c>
      <c r="M271" s="85">
        <f>'Other Opex'!M197</f>
        <v>0</v>
      </c>
      <c r="N271" s="85">
        <f>'Other Opex'!N197</f>
        <v>0</v>
      </c>
      <c r="O271" s="85">
        <f>'Other Opex'!O197</f>
        <v>0</v>
      </c>
      <c r="P271" s="85">
        <f>'Other Opex'!P197</f>
        <v>0</v>
      </c>
      <c r="Q271" s="85">
        <f>'Other Opex'!Q197</f>
        <v>0</v>
      </c>
      <c r="R271" s="85">
        <f>'Other Opex'!R197</f>
        <v>0</v>
      </c>
      <c r="S271" s="85">
        <f>'Other Opex'!S197</f>
        <v>0</v>
      </c>
      <c r="T271" s="85">
        <f>'Other Opex'!T197</f>
        <v>0</v>
      </c>
      <c r="U271" s="85">
        <f>'Other Opex'!U197</f>
        <v>0</v>
      </c>
      <c r="V271" s="85">
        <f>'Other Opex'!V197</f>
        <v>0</v>
      </c>
      <c r="W271" s="85">
        <f>'Other Opex'!W197</f>
        <v>0</v>
      </c>
      <c r="X271" s="85">
        <f>'Other Opex'!X197</f>
        <v>0</v>
      </c>
      <c r="Y271" s="85">
        <f>'Other Opex'!Y197</f>
        <v>0</v>
      </c>
      <c r="Z271" s="274">
        <f>'Other Opex'!Z197</f>
        <v>0</v>
      </c>
      <c r="AB271" s="275">
        <f>'Other Opex'!AB197</f>
        <v>0</v>
      </c>
      <c r="AD271" s="275">
        <f>'Other Opex'!AD197</f>
        <v>0</v>
      </c>
      <c r="AF271" s="275">
        <f>'Other Opex'!AF197</f>
        <v>0</v>
      </c>
    </row>
    <row r="272" spans="2:32" outlineLevel="1">
      <c r="B272" s="124" t="str">
        <f>'Line Items'!D$605</f>
        <v>Other Operating Costs</v>
      </c>
      <c r="C272" s="124" t="str">
        <f>'Line Items'!D$640</f>
        <v>Other Operating Costs: Administrative Costs &amp; Other</v>
      </c>
      <c r="D272" s="83" t="str">
        <f>'Other Opex'!D198</f>
        <v>[Admin and other costs 37]</v>
      </c>
      <c r="E272" s="84"/>
      <c r="F272" s="150" t="str">
        <f>'Other Opex'!F198</f>
        <v>£000</v>
      </c>
      <c r="G272" s="85">
        <f>'Other Opex'!G198</f>
        <v>0</v>
      </c>
      <c r="H272" s="85">
        <f>'Other Opex'!H198</f>
        <v>0</v>
      </c>
      <c r="I272" s="85">
        <f>'Other Opex'!I198</f>
        <v>0</v>
      </c>
      <c r="J272" s="85">
        <f>'Other Opex'!J198</f>
        <v>0</v>
      </c>
      <c r="K272" s="85">
        <f>'Other Opex'!K198</f>
        <v>0</v>
      </c>
      <c r="L272" s="85">
        <f>'Other Opex'!L198</f>
        <v>0</v>
      </c>
      <c r="M272" s="85">
        <f>'Other Opex'!M198</f>
        <v>0</v>
      </c>
      <c r="N272" s="85">
        <f>'Other Opex'!N198</f>
        <v>0</v>
      </c>
      <c r="O272" s="85">
        <f>'Other Opex'!O198</f>
        <v>0</v>
      </c>
      <c r="P272" s="85">
        <f>'Other Opex'!P198</f>
        <v>0</v>
      </c>
      <c r="Q272" s="85">
        <f>'Other Opex'!Q198</f>
        <v>0</v>
      </c>
      <c r="R272" s="85">
        <f>'Other Opex'!R198</f>
        <v>0</v>
      </c>
      <c r="S272" s="85">
        <f>'Other Opex'!S198</f>
        <v>0</v>
      </c>
      <c r="T272" s="85">
        <f>'Other Opex'!T198</f>
        <v>0</v>
      </c>
      <c r="U272" s="85">
        <f>'Other Opex'!U198</f>
        <v>0</v>
      </c>
      <c r="V272" s="85">
        <f>'Other Opex'!V198</f>
        <v>0</v>
      </c>
      <c r="W272" s="85">
        <f>'Other Opex'!W198</f>
        <v>0</v>
      </c>
      <c r="X272" s="85">
        <f>'Other Opex'!X198</f>
        <v>0</v>
      </c>
      <c r="Y272" s="85">
        <f>'Other Opex'!Y198</f>
        <v>0</v>
      </c>
      <c r="Z272" s="274">
        <f>'Other Opex'!Z198</f>
        <v>0</v>
      </c>
      <c r="AB272" s="275">
        <f>'Other Opex'!AB198</f>
        <v>0</v>
      </c>
      <c r="AD272" s="275">
        <f>'Other Opex'!AD198</f>
        <v>0</v>
      </c>
      <c r="AF272" s="275">
        <f>'Other Opex'!AF198</f>
        <v>0</v>
      </c>
    </row>
    <row r="273" spans="2:32" outlineLevel="1">
      <c r="B273" s="124" t="str">
        <f>'Line Items'!D$605</f>
        <v>Other Operating Costs</v>
      </c>
      <c r="C273" s="124" t="str">
        <f>'Line Items'!D$640</f>
        <v>Other Operating Costs: Administrative Costs &amp; Other</v>
      </c>
      <c r="D273" s="83" t="str">
        <f>'Other Opex'!D199</f>
        <v>[Admin and other costs 38]</v>
      </c>
      <c r="E273" s="84"/>
      <c r="F273" s="150" t="str">
        <f>'Other Opex'!F199</f>
        <v>£000</v>
      </c>
      <c r="G273" s="85">
        <f>'Other Opex'!G199</f>
        <v>0</v>
      </c>
      <c r="H273" s="85">
        <f>'Other Opex'!H199</f>
        <v>0</v>
      </c>
      <c r="I273" s="85">
        <f>'Other Opex'!I199</f>
        <v>0</v>
      </c>
      <c r="J273" s="85">
        <f>'Other Opex'!J199</f>
        <v>0</v>
      </c>
      <c r="K273" s="85">
        <f>'Other Opex'!K199</f>
        <v>0</v>
      </c>
      <c r="L273" s="85">
        <f>'Other Opex'!L199</f>
        <v>0</v>
      </c>
      <c r="M273" s="85">
        <f>'Other Opex'!M199</f>
        <v>0</v>
      </c>
      <c r="N273" s="85">
        <f>'Other Opex'!N199</f>
        <v>0</v>
      </c>
      <c r="O273" s="85">
        <f>'Other Opex'!O199</f>
        <v>0</v>
      </c>
      <c r="P273" s="85">
        <f>'Other Opex'!P199</f>
        <v>0</v>
      </c>
      <c r="Q273" s="85">
        <f>'Other Opex'!Q199</f>
        <v>0</v>
      </c>
      <c r="R273" s="85">
        <f>'Other Opex'!R199</f>
        <v>0</v>
      </c>
      <c r="S273" s="85">
        <f>'Other Opex'!S199</f>
        <v>0</v>
      </c>
      <c r="T273" s="85">
        <f>'Other Opex'!T199</f>
        <v>0</v>
      </c>
      <c r="U273" s="85">
        <f>'Other Opex'!U199</f>
        <v>0</v>
      </c>
      <c r="V273" s="85">
        <f>'Other Opex'!V199</f>
        <v>0</v>
      </c>
      <c r="W273" s="85">
        <f>'Other Opex'!W199</f>
        <v>0</v>
      </c>
      <c r="X273" s="85">
        <f>'Other Opex'!X199</f>
        <v>0</v>
      </c>
      <c r="Y273" s="85">
        <f>'Other Opex'!Y199</f>
        <v>0</v>
      </c>
      <c r="Z273" s="274">
        <f>'Other Opex'!Z199</f>
        <v>0</v>
      </c>
      <c r="AB273" s="275">
        <f>'Other Opex'!AB199</f>
        <v>0</v>
      </c>
      <c r="AD273" s="275">
        <f>'Other Opex'!AD199</f>
        <v>0</v>
      </c>
      <c r="AF273" s="275">
        <f>'Other Opex'!AF199</f>
        <v>0</v>
      </c>
    </row>
    <row r="274" spans="2:32" outlineLevel="1">
      <c r="B274" s="124" t="str">
        <f>'Line Items'!D$605</f>
        <v>Other Operating Costs</v>
      </c>
      <c r="C274" s="124" t="str">
        <f>'Line Items'!D$640</f>
        <v>Other Operating Costs: Administrative Costs &amp; Other</v>
      </c>
      <c r="D274" s="83" t="str">
        <f>'Other Opex'!D200</f>
        <v>[Admin and other costs 39]</v>
      </c>
      <c r="E274" s="84"/>
      <c r="F274" s="150" t="str">
        <f>'Other Opex'!F200</f>
        <v>£000</v>
      </c>
      <c r="G274" s="85">
        <f>'Other Opex'!G200</f>
        <v>0</v>
      </c>
      <c r="H274" s="85">
        <f>'Other Opex'!H200</f>
        <v>0</v>
      </c>
      <c r="I274" s="85">
        <f>'Other Opex'!I200</f>
        <v>0</v>
      </c>
      <c r="J274" s="85">
        <f>'Other Opex'!J200</f>
        <v>0</v>
      </c>
      <c r="K274" s="85">
        <f>'Other Opex'!K200</f>
        <v>0</v>
      </c>
      <c r="L274" s="85">
        <f>'Other Opex'!L200</f>
        <v>0</v>
      </c>
      <c r="M274" s="85">
        <f>'Other Opex'!M200</f>
        <v>0</v>
      </c>
      <c r="N274" s="85">
        <f>'Other Opex'!N200</f>
        <v>0</v>
      </c>
      <c r="O274" s="85">
        <f>'Other Opex'!O200</f>
        <v>0</v>
      </c>
      <c r="P274" s="85">
        <f>'Other Opex'!P200</f>
        <v>0</v>
      </c>
      <c r="Q274" s="85">
        <f>'Other Opex'!Q200</f>
        <v>0</v>
      </c>
      <c r="R274" s="85">
        <f>'Other Opex'!R200</f>
        <v>0</v>
      </c>
      <c r="S274" s="85">
        <f>'Other Opex'!S200</f>
        <v>0</v>
      </c>
      <c r="T274" s="85">
        <f>'Other Opex'!T200</f>
        <v>0</v>
      </c>
      <c r="U274" s="85">
        <f>'Other Opex'!U200</f>
        <v>0</v>
      </c>
      <c r="V274" s="85">
        <f>'Other Opex'!V200</f>
        <v>0</v>
      </c>
      <c r="W274" s="85">
        <f>'Other Opex'!W200</f>
        <v>0</v>
      </c>
      <c r="X274" s="85">
        <f>'Other Opex'!X200</f>
        <v>0</v>
      </c>
      <c r="Y274" s="85">
        <f>'Other Opex'!Y200</f>
        <v>0</v>
      </c>
      <c r="Z274" s="274">
        <f>'Other Opex'!Z200</f>
        <v>0</v>
      </c>
      <c r="AB274" s="275">
        <f>'Other Opex'!AB200</f>
        <v>0</v>
      </c>
      <c r="AD274" s="275">
        <f>'Other Opex'!AD200</f>
        <v>0</v>
      </c>
      <c r="AF274" s="275">
        <f>'Other Opex'!AF200</f>
        <v>0</v>
      </c>
    </row>
    <row r="275" spans="2:32" outlineLevel="1">
      <c r="B275" s="124" t="str">
        <f>'Line Items'!D$605</f>
        <v>Other Operating Costs</v>
      </c>
      <c r="C275" s="124" t="str">
        <f>'Line Items'!D$640</f>
        <v>Other Operating Costs: Administrative Costs &amp; Other</v>
      </c>
      <c r="D275" s="340" t="str">
        <f>'Other Opex'!D201</f>
        <v>[Admin and other costs 40]</v>
      </c>
      <c r="E275" s="341"/>
      <c r="F275" s="342" t="str">
        <f>'Other Opex'!F201</f>
        <v>£000</v>
      </c>
      <c r="G275" s="88">
        <f>'Other Opex'!G201</f>
        <v>0</v>
      </c>
      <c r="H275" s="88">
        <f>'Other Opex'!H201</f>
        <v>0</v>
      </c>
      <c r="I275" s="88">
        <f>'Other Opex'!I201</f>
        <v>0</v>
      </c>
      <c r="J275" s="88">
        <f>'Other Opex'!J201</f>
        <v>0</v>
      </c>
      <c r="K275" s="88">
        <f>'Other Opex'!K201</f>
        <v>0</v>
      </c>
      <c r="L275" s="88">
        <f>'Other Opex'!L201</f>
        <v>0</v>
      </c>
      <c r="M275" s="88">
        <f>'Other Opex'!M201</f>
        <v>0</v>
      </c>
      <c r="N275" s="88">
        <f>'Other Opex'!N201</f>
        <v>0</v>
      </c>
      <c r="O275" s="88">
        <f>'Other Opex'!O201</f>
        <v>0</v>
      </c>
      <c r="P275" s="88">
        <f>'Other Opex'!P201</f>
        <v>0</v>
      </c>
      <c r="Q275" s="88">
        <f>'Other Opex'!Q201</f>
        <v>0</v>
      </c>
      <c r="R275" s="88">
        <f>'Other Opex'!R201</f>
        <v>0</v>
      </c>
      <c r="S275" s="88">
        <f>'Other Opex'!S201</f>
        <v>0</v>
      </c>
      <c r="T275" s="88">
        <f>'Other Opex'!T201</f>
        <v>0</v>
      </c>
      <c r="U275" s="88">
        <f>'Other Opex'!U201</f>
        <v>0</v>
      </c>
      <c r="V275" s="88">
        <f>'Other Opex'!V201</f>
        <v>0</v>
      </c>
      <c r="W275" s="88">
        <f>'Other Opex'!W201</f>
        <v>0</v>
      </c>
      <c r="X275" s="88">
        <f>'Other Opex'!X201</f>
        <v>0</v>
      </c>
      <c r="Y275" s="88">
        <f>'Other Opex'!Y201</f>
        <v>0</v>
      </c>
      <c r="Z275" s="343">
        <f>'Other Opex'!Z201</f>
        <v>0</v>
      </c>
      <c r="AB275" s="344">
        <f>'Other Opex'!AB201</f>
        <v>0</v>
      </c>
      <c r="AD275" s="344">
        <f>'Other Opex'!AD201</f>
        <v>0</v>
      </c>
      <c r="AF275" s="344">
        <f>'Other Opex'!AF201</f>
        <v>0</v>
      </c>
    </row>
    <row r="276" spans="2:32" outlineLevel="1">
      <c r="B276" s="124" t="str">
        <f>'Line Items'!D$605</f>
        <v>Other Operating Costs</v>
      </c>
      <c r="C276" s="124" t="str">
        <f>'Line Items'!D$641</f>
        <v>Other Operating Costs: Non-Cash Costs</v>
      </c>
      <c r="D276" s="83" t="str">
        <f>'Other Opex'!D207</f>
        <v>Amortisation</v>
      </c>
      <c r="E276" s="84"/>
      <c r="F276" s="150" t="str">
        <f>'Other Opex'!F207</f>
        <v>£000</v>
      </c>
      <c r="G276" s="85">
        <f>'Other Opex'!G207</f>
        <v>0</v>
      </c>
      <c r="H276" s="85">
        <f>'Other Opex'!H207</f>
        <v>0</v>
      </c>
      <c r="I276" s="85">
        <f>'Other Opex'!I207</f>
        <v>0</v>
      </c>
      <c r="J276" s="85">
        <f>'Other Opex'!J207</f>
        <v>0</v>
      </c>
      <c r="K276" s="85">
        <f>'Other Opex'!K207</f>
        <v>0</v>
      </c>
      <c r="L276" s="85">
        <f>'Other Opex'!L207</f>
        <v>0</v>
      </c>
      <c r="M276" s="85">
        <f>'Other Opex'!M207</f>
        <v>0</v>
      </c>
      <c r="N276" s="85">
        <f>'Other Opex'!N207</f>
        <v>0</v>
      </c>
      <c r="O276" s="85">
        <f>'Other Opex'!O207</f>
        <v>0</v>
      </c>
      <c r="P276" s="85">
        <f>'Other Opex'!P207</f>
        <v>0</v>
      </c>
      <c r="Q276" s="85">
        <f>'Other Opex'!Q207</f>
        <v>0</v>
      </c>
      <c r="R276" s="85">
        <f>'Other Opex'!R207</f>
        <v>0</v>
      </c>
      <c r="S276" s="85">
        <f>'Other Opex'!S207</f>
        <v>0</v>
      </c>
      <c r="T276" s="85">
        <f>'Other Opex'!T207</f>
        <v>0</v>
      </c>
      <c r="U276" s="85">
        <f>'Other Opex'!U207</f>
        <v>0</v>
      </c>
      <c r="V276" s="85">
        <f>'Other Opex'!V207</f>
        <v>0</v>
      </c>
      <c r="W276" s="85">
        <f>'Other Opex'!W207</f>
        <v>0</v>
      </c>
      <c r="X276" s="85">
        <f>'Other Opex'!X207</f>
        <v>0</v>
      </c>
      <c r="Y276" s="85">
        <f>'Other Opex'!Y207</f>
        <v>0</v>
      </c>
      <c r="Z276" s="274">
        <f>'Other Opex'!Z207</f>
        <v>0</v>
      </c>
      <c r="AB276" s="275">
        <f>'Other Opex'!AB207</f>
        <v>0</v>
      </c>
      <c r="AD276" s="275">
        <f>'Other Opex'!AD207</f>
        <v>0</v>
      </c>
      <c r="AF276" s="275">
        <f>'Other Opex'!AF207</f>
        <v>0</v>
      </c>
    </row>
    <row r="277" spans="2:32" outlineLevel="1">
      <c r="B277" s="124" t="str">
        <f>'Line Items'!D$605</f>
        <v>Other Operating Costs</v>
      </c>
      <c r="C277" s="124" t="str">
        <f>'Line Items'!D$641</f>
        <v>Other Operating Costs: Non-Cash Costs</v>
      </c>
      <c r="D277" s="108" t="str">
        <f>'Other Opex'!D208</f>
        <v>Total Depreciation</v>
      </c>
      <c r="E277" s="110"/>
      <c r="F277" s="164" t="str">
        <f>'Other Opex'!F208</f>
        <v>£000</v>
      </c>
      <c r="G277" s="96">
        <f>'Other Opex'!G208</f>
        <v>0</v>
      </c>
      <c r="H277" s="96">
        <f>'Other Opex'!H208</f>
        <v>0</v>
      </c>
      <c r="I277" s="96">
        <f>'Other Opex'!I208</f>
        <v>0</v>
      </c>
      <c r="J277" s="96">
        <f>'Other Opex'!J208</f>
        <v>0</v>
      </c>
      <c r="K277" s="96">
        <f>'Other Opex'!K208</f>
        <v>0</v>
      </c>
      <c r="L277" s="96">
        <f>'Other Opex'!L208</f>
        <v>0</v>
      </c>
      <c r="M277" s="96">
        <f>'Other Opex'!M208</f>
        <v>0</v>
      </c>
      <c r="N277" s="96">
        <f>'Other Opex'!N208</f>
        <v>0</v>
      </c>
      <c r="O277" s="96">
        <f>'Other Opex'!O208</f>
        <v>0</v>
      </c>
      <c r="P277" s="96">
        <f>'Other Opex'!P208</f>
        <v>0</v>
      </c>
      <c r="Q277" s="96">
        <f>'Other Opex'!Q208</f>
        <v>0</v>
      </c>
      <c r="R277" s="96">
        <f>'Other Opex'!R208</f>
        <v>0</v>
      </c>
      <c r="S277" s="96">
        <f>'Other Opex'!S208</f>
        <v>0</v>
      </c>
      <c r="T277" s="96">
        <f>'Other Opex'!T208</f>
        <v>0</v>
      </c>
      <c r="U277" s="96">
        <f>'Other Opex'!U208</f>
        <v>0</v>
      </c>
      <c r="V277" s="96">
        <f>'Other Opex'!V208</f>
        <v>0</v>
      </c>
      <c r="W277" s="96">
        <f>'Other Opex'!W208</f>
        <v>0</v>
      </c>
      <c r="X277" s="96">
        <f>'Other Opex'!X208</f>
        <v>0</v>
      </c>
      <c r="Y277" s="96">
        <f>'Other Opex'!Y208</f>
        <v>0</v>
      </c>
      <c r="Z277" s="277">
        <f>'Other Opex'!Z208</f>
        <v>0</v>
      </c>
      <c r="AB277" s="278">
        <f>'Other Opex'!AB208</f>
        <v>0</v>
      </c>
      <c r="AD277" s="278">
        <f>'Other Opex'!AD208</f>
        <v>0</v>
      </c>
      <c r="AF277" s="278">
        <f>'Other Opex'!AF208</f>
        <v>0</v>
      </c>
    </row>
    <row r="278" spans="2:32" outlineLevel="1">
      <c r="B278" s="124" t="str">
        <f>'Line Items'!D$606</f>
        <v>Rolling Stock Charges</v>
      </c>
      <c r="C278" s="124" t="str">
        <f>'Line Items'!D$642</f>
        <v>Rolling Stock Charges</v>
      </c>
      <c r="D278" s="83" t="str">
        <f>'RS Charges'!D984</f>
        <v>Class 450 (Desiros - Suburban)</v>
      </c>
      <c r="E278" s="84"/>
      <c r="F278" s="150" t="str">
        <f>'RS Charges'!F984</f>
        <v>£000</v>
      </c>
      <c r="G278" s="85">
        <f>'RS Charges'!G984</f>
        <v>0</v>
      </c>
      <c r="H278" s="85">
        <f>'RS Charges'!H984</f>
        <v>0</v>
      </c>
      <c r="I278" s="85">
        <f>'RS Charges'!I984</f>
        <v>0</v>
      </c>
      <c r="J278" s="85">
        <f>'RS Charges'!J984</f>
        <v>0</v>
      </c>
      <c r="K278" s="85">
        <f>'RS Charges'!K984</f>
        <v>0</v>
      </c>
      <c r="L278" s="85">
        <f>'RS Charges'!L984</f>
        <v>0</v>
      </c>
      <c r="M278" s="85">
        <f>'RS Charges'!M984</f>
        <v>0</v>
      </c>
      <c r="N278" s="85">
        <f>'RS Charges'!N984</f>
        <v>0</v>
      </c>
      <c r="O278" s="85">
        <f>'RS Charges'!O984</f>
        <v>0</v>
      </c>
      <c r="P278" s="85">
        <f>'RS Charges'!P984</f>
        <v>0</v>
      </c>
      <c r="Q278" s="85">
        <f>'RS Charges'!Q984</f>
        <v>0</v>
      </c>
      <c r="R278" s="85">
        <f>'RS Charges'!R984</f>
        <v>0</v>
      </c>
      <c r="S278" s="85">
        <f>'RS Charges'!S984</f>
        <v>0</v>
      </c>
      <c r="T278" s="85">
        <f>'RS Charges'!T984</f>
        <v>0</v>
      </c>
      <c r="U278" s="85">
        <f>'RS Charges'!U984</f>
        <v>0</v>
      </c>
      <c r="V278" s="85">
        <f>'RS Charges'!V984</f>
        <v>0</v>
      </c>
      <c r="W278" s="85">
        <f>'RS Charges'!W984</f>
        <v>0</v>
      </c>
      <c r="X278" s="85">
        <f>'RS Charges'!X984</f>
        <v>0</v>
      </c>
      <c r="Y278" s="85">
        <f>'RS Charges'!Y984</f>
        <v>0</v>
      </c>
      <c r="Z278" s="274">
        <f>'RS Charges'!Z984</f>
        <v>0</v>
      </c>
      <c r="AB278" s="275">
        <f>'RS Charges'!AB984</f>
        <v>0</v>
      </c>
      <c r="AD278" s="275">
        <f>'RS Charges'!AD984</f>
        <v>0</v>
      </c>
      <c r="AF278" s="275">
        <f>'RS Charges'!AF984</f>
        <v>0</v>
      </c>
    </row>
    <row r="279" spans="2:32" outlineLevel="1">
      <c r="B279" s="124" t="str">
        <f>'Line Items'!D$606</f>
        <v>Rolling Stock Charges</v>
      </c>
      <c r="C279" s="124" t="str">
        <f>'Line Items'!D$642</f>
        <v>Rolling Stock Charges</v>
      </c>
      <c r="D279" s="83" t="str">
        <f>'RS Charges'!D985</f>
        <v>Class 444 (Desiros - Mainline)</v>
      </c>
      <c r="E279" s="84"/>
      <c r="F279" s="150" t="str">
        <f>'RS Charges'!F985</f>
        <v>£000</v>
      </c>
      <c r="G279" s="85">
        <f>'RS Charges'!G985</f>
        <v>0</v>
      </c>
      <c r="H279" s="85">
        <f>'RS Charges'!H985</f>
        <v>0</v>
      </c>
      <c r="I279" s="85">
        <f>'RS Charges'!I985</f>
        <v>0</v>
      </c>
      <c r="J279" s="85">
        <f>'RS Charges'!J985</f>
        <v>0</v>
      </c>
      <c r="K279" s="85">
        <f>'RS Charges'!K985</f>
        <v>0</v>
      </c>
      <c r="L279" s="85">
        <f>'RS Charges'!L985</f>
        <v>0</v>
      </c>
      <c r="M279" s="85">
        <f>'RS Charges'!M985</f>
        <v>0</v>
      </c>
      <c r="N279" s="85">
        <f>'RS Charges'!N985</f>
        <v>0</v>
      </c>
      <c r="O279" s="85">
        <f>'RS Charges'!O985</f>
        <v>0</v>
      </c>
      <c r="P279" s="85">
        <f>'RS Charges'!P985</f>
        <v>0</v>
      </c>
      <c r="Q279" s="85">
        <f>'RS Charges'!Q985</f>
        <v>0</v>
      </c>
      <c r="R279" s="85">
        <f>'RS Charges'!R985</f>
        <v>0</v>
      </c>
      <c r="S279" s="85">
        <f>'RS Charges'!S985</f>
        <v>0</v>
      </c>
      <c r="T279" s="85">
        <f>'RS Charges'!T985</f>
        <v>0</v>
      </c>
      <c r="U279" s="85">
        <f>'RS Charges'!U985</f>
        <v>0</v>
      </c>
      <c r="V279" s="85">
        <f>'RS Charges'!V985</f>
        <v>0</v>
      </c>
      <c r="W279" s="85">
        <f>'RS Charges'!W985</f>
        <v>0</v>
      </c>
      <c r="X279" s="85">
        <f>'RS Charges'!X985</f>
        <v>0</v>
      </c>
      <c r="Y279" s="85">
        <f>'RS Charges'!Y985</f>
        <v>0</v>
      </c>
      <c r="Z279" s="274">
        <f>'RS Charges'!Z985</f>
        <v>0</v>
      </c>
      <c r="AB279" s="275">
        <f>'RS Charges'!AB985</f>
        <v>0</v>
      </c>
      <c r="AD279" s="275">
        <f>'RS Charges'!AD985</f>
        <v>0</v>
      </c>
      <c r="AF279" s="275">
        <f>'RS Charges'!AF985</f>
        <v>0</v>
      </c>
    </row>
    <row r="280" spans="2:32" outlineLevel="1">
      <c r="B280" s="124" t="str">
        <f>'Line Items'!D$606</f>
        <v>Rolling Stock Charges</v>
      </c>
      <c r="C280" s="124" t="str">
        <f>'Line Items'!D$642</f>
        <v>Rolling Stock Charges</v>
      </c>
      <c r="D280" s="83" t="str">
        <f>'RS Charges'!D986</f>
        <v>Class 455</v>
      </c>
      <c r="E280" s="84"/>
      <c r="F280" s="150" t="str">
        <f>'RS Charges'!F986</f>
        <v>£000</v>
      </c>
      <c r="G280" s="85">
        <f>'RS Charges'!G986</f>
        <v>0</v>
      </c>
      <c r="H280" s="85">
        <f>'RS Charges'!H986</f>
        <v>0</v>
      </c>
      <c r="I280" s="85">
        <f>'RS Charges'!I986</f>
        <v>0</v>
      </c>
      <c r="J280" s="85">
        <f>'RS Charges'!J986</f>
        <v>0</v>
      </c>
      <c r="K280" s="85">
        <f>'RS Charges'!K986</f>
        <v>0</v>
      </c>
      <c r="L280" s="85">
        <f>'RS Charges'!L986</f>
        <v>0</v>
      </c>
      <c r="M280" s="85">
        <f>'RS Charges'!M986</f>
        <v>0</v>
      </c>
      <c r="N280" s="85">
        <f>'RS Charges'!N986</f>
        <v>0</v>
      </c>
      <c r="O280" s="85">
        <f>'RS Charges'!O986</f>
        <v>0</v>
      </c>
      <c r="P280" s="85">
        <f>'RS Charges'!P986</f>
        <v>0</v>
      </c>
      <c r="Q280" s="85">
        <f>'RS Charges'!Q986</f>
        <v>0</v>
      </c>
      <c r="R280" s="85">
        <f>'RS Charges'!R986</f>
        <v>0</v>
      </c>
      <c r="S280" s="85">
        <f>'RS Charges'!S986</f>
        <v>0</v>
      </c>
      <c r="T280" s="85">
        <f>'RS Charges'!T986</f>
        <v>0</v>
      </c>
      <c r="U280" s="85">
        <f>'RS Charges'!U986</f>
        <v>0</v>
      </c>
      <c r="V280" s="85">
        <f>'RS Charges'!V986</f>
        <v>0</v>
      </c>
      <c r="W280" s="85">
        <f>'RS Charges'!W986</f>
        <v>0</v>
      </c>
      <c r="X280" s="85">
        <f>'RS Charges'!X986</f>
        <v>0</v>
      </c>
      <c r="Y280" s="85">
        <f>'RS Charges'!Y986</f>
        <v>0</v>
      </c>
      <c r="Z280" s="274">
        <f>'RS Charges'!Z986</f>
        <v>0</v>
      </c>
      <c r="AB280" s="275">
        <f>'RS Charges'!AB986</f>
        <v>0</v>
      </c>
      <c r="AD280" s="275">
        <f>'RS Charges'!AD986</f>
        <v>0</v>
      </c>
      <c r="AF280" s="275">
        <f>'RS Charges'!AF986</f>
        <v>0</v>
      </c>
    </row>
    <row r="281" spans="2:32" outlineLevel="1">
      <c r="B281" s="124" t="str">
        <f>'Line Items'!D$606</f>
        <v>Rolling Stock Charges</v>
      </c>
      <c r="C281" s="124" t="str">
        <f>'Line Items'!D$642</f>
        <v>Rolling Stock Charges</v>
      </c>
      <c r="D281" s="83" t="str">
        <f>'RS Charges'!D987</f>
        <v>Class 158</v>
      </c>
      <c r="E281" s="84"/>
      <c r="F281" s="150" t="str">
        <f>'RS Charges'!F987</f>
        <v>£000</v>
      </c>
      <c r="G281" s="85">
        <f>'RS Charges'!G987</f>
        <v>0</v>
      </c>
      <c r="H281" s="85">
        <f>'RS Charges'!H987</f>
        <v>0</v>
      </c>
      <c r="I281" s="85">
        <f>'RS Charges'!I987</f>
        <v>0</v>
      </c>
      <c r="J281" s="85">
        <f>'RS Charges'!J987</f>
        <v>0</v>
      </c>
      <c r="K281" s="85">
        <f>'RS Charges'!K987</f>
        <v>0</v>
      </c>
      <c r="L281" s="85">
        <f>'RS Charges'!L987</f>
        <v>0</v>
      </c>
      <c r="M281" s="85">
        <f>'RS Charges'!M987</f>
        <v>0</v>
      </c>
      <c r="N281" s="85">
        <f>'RS Charges'!N987</f>
        <v>0</v>
      </c>
      <c r="O281" s="85">
        <f>'RS Charges'!O987</f>
        <v>0</v>
      </c>
      <c r="P281" s="85">
        <f>'RS Charges'!P987</f>
        <v>0</v>
      </c>
      <c r="Q281" s="85">
        <f>'RS Charges'!Q987</f>
        <v>0</v>
      </c>
      <c r="R281" s="85">
        <f>'RS Charges'!R987</f>
        <v>0</v>
      </c>
      <c r="S281" s="85">
        <f>'RS Charges'!S987</f>
        <v>0</v>
      </c>
      <c r="T281" s="85">
        <f>'RS Charges'!T987</f>
        <v>0</v>
      </c>
      <c r="U281" s="85">
        <f>'RS Charges'!U987</f>
        <v>0</v>
      </c>
      <c r="V281" s="85">
        <f>'RS Charges'!V987</f>
        <v>0</v>
      </c>
      <c r="W281" s="85">
        <f>'RS Charges'!W987</f>
        <v>0</v>
      </c>
      <c r="X281" s="85">
        <f>'RS Charges'!X987</f>
        <v>0</v>
      </c>
      <c r="Y281" s="85">
        <f>'RS Charges'!Y987</f>
        <v>0</v>
      </c>
      <c r="Z281" s="274">
        <f>'RS Charges'!Z987</f>
        <v>0</v>
      </c>
      <c r="AB281" s="275">
        <f>'RS Charges'!AB987</f>
        <v>0</v>
      </c>
      <c r="AD281" s="275">
        <f>'RS Charges'!AD987</f>
        <v>0</v>
      </c>
      <c r="AF281" s="275">
        <f>'RS Charges'!AF987</f>
        <v>0</v>
      </c>
    </row>
    <row r="282" spans="2:32" outlineLevel="1">
      <c r="B282" s="124" t="str">
        <f>'Line Items'!D$606</f>
        <v>Rolling Stock Charges</v>
      </c>
      <c r="C282" s="124" t="str">
        <f>'Line Items'!D$642</f>
        <v>Rolling Stock Charges</v>
      </c>
      <c r="D282" s="83" t="str">
        <f>'RS Charges'!D988</f>
        <v>Class 159/0</v>
      </c>
      <c r="E282" s="84"/>
      <c r="F282" s="150" t="str">
        <f>'RS Charges'!F988</f>
        <v>£000</v>
      </c>
      <c r="G282" s="85">
        <f>'RS Charges'!G988</f>
        <v>0</v>
      </c>
      <c r="H282" s="85">
        <f>'RS Charges'!H988</f>
        <v>0</v>
      </c>
      <c r="I282" s="85">
        <f>'RS Charges'!I988</f>
        <v>0</v>
      </c>
      <c r="J282" s="85">
        <f>'RS Charges'!J988</f>
        <v>0</v>
      </c>
      <c r="K282" s="85">
        <f>'RS Charges'!K988</f>
        <v>0</v>
      </c>
      <c r="L282" s="85">
        <f>'RS Charges'!L988</f>
        <v>0</v>
      </c>
      <c r="M282" s="85">
        <f>'RS Charges'!M988</f>
        <v>0</v>
      </c>
      <c r="N282" s="85">
        <f>'RS Charges'!N988</f>
        <v>0</v>
      </c>
      <c r="O282" s="85">
        <f>'RS Charges'!O988</f>
        <v>0</v>
      </c>
      <c r="P282" s="85">
        <f>'RS Charges'!P988</f>
        <v>0</v>
      </c>
      <c r="Q282" s="85">
        <f>'RS Charges'!Q988</f>
        <v>0</v>
      </c>
      <c r="R282" s="85">
        <f>'RS Charges'!R988</f>
        <v>0</v>
      </c>
      <c r="S282" s="85">
        <f>'RS Charges'!S988</f>
        <v>0</v>
      </c>
      <c r="T282" s="85">
        <f>'RS Charges'!T988</f>
        <v>0</v>
      </c>
      <c r="U282" s="85">
        <f>'RS Charges'!U988</f>
        <v>0</v>
      </c>
      <c r="V282" s="85">
        <f>'RS Charges'!V988</f>
        <v>0</v>
      </c>
      <c r="W282" s="85">
        <f>'RS Charges'!W988</f>
        <v>0</v>
      </c>
      <c r="X282" s="85">
        <f>'RS Charges'!X988</f>
        <v>0</v>
      </c>
      <c r="Y282" s="85">
        <f>'RS Charges'!Y988</f>
        <v>0</v>
      </c>
      <c r="Z282" s="274">
        <f>'RS Charges'!Z988</f>
        <v>0</v>
      </c>
      <c r="AB282" s="275">
        <f>'RS Charges'!AB988</f>
        <v>0</v>
      </c>
      <c r="AD282" s="275">
        <f>'RS Charges'!AD988</f>
        <v>0</v>
      </c>
      <c r="AF282" s="275">
        <f>'RS Charges'!AF988</f>
        <v>0</v>
      </c>
    </row>
    <row r="283" spans="2:32" outlineLevel="1">
      <c r="B283" s="124" t="str">
        <f>'Line Items'!D$606</f>
        <v>Rolling Stock Charges</v>
      </c>
      <c r="C283" s="124" t="str">
        <f>'Line Items'!D$642</f>
        <v>Rolling Stock Charges</v>
      </c>
      <c r="D283" s="83" t="str">
        <f>'RS Charges'!D989</f>
        <v>Class 159/1</v>
      </c>
      <c r="E283" s="84"/>
      <c r="F283" s="150" t="str">
        <f>'RS Charges'!F989</f>
        <v>£000</v>
      </c>
      <c r="G283" s="85">
        <f>'RS Charges'!G989</f>
        <v>0</v>
      </c>
      <c r="H283" s="85">
        <f>'RS Charges'!H989</f>
        <v>0</v>
      </c>
      <c r="I283" s="85">
        <f>'RS Charges'!I989</f>
        <v>0</v>
      </c>
      <c r="J283" s="85">
        <f>'RS Charges'!J989</f>
        <v>0</v>
      </c>
      <c r="K283" s="85">
        <f>'RS Charges'!K989</f>
        <v>0</v>
      </c>
      <c r="L283" s="85">
        <f>'RS Charges'!L989</f>
        <v>0</v>
      </c>
      <c r="M283" s="85">
        <f>'RS Charges'!M989</f>
        <v>0</v>
      </c>
      <c r="N283" s="85">
        <f>'RS Charges'!N989</f>
        <v>0</v>
      </c>
      <c r="O283" s="85">
        <f>'RS Charges'!O989</f>
        <v>0</v>
      </c>
      <c r="P283" s="85">
        <f>'RS Charges'!P989</f>
        <v>0</v>
      </c>
      <c r="Q283" s="85">
        <f>'RS Charges'!Q989</f>
        <v>0</v>
      </c>
      <c r="R283" s="85">
        <f>'RS Charges'!R989</f>
        <v>0</v>
      </c>
      <c r="S283" s="85">
        <f>'RS Charges'!S989</f>
        <v>0</v>
      </c>
      <c r="T283" s="85">
        <f>'RS Charges'!T989</f>
        <v>0</v>
      </c>
      <c r="U283" s="85">
        <f>'RS Charges'!U989</f>
        <v>0</v>
      </c>
      <c r="V283" s="85">
        <f>'RS Charges'!V989</f>
        <v>0</v>
      </c>
      <c r="W283" s="85">
        <f>'RS Charges'!W989</f>
        <v>0</v>
      </c>
      <c r="X283" s="85">
        <f>'RS Charges'!X989</f>
        <v>0</v>
      </c>
      <c r="Y283" s="85">
        <f>'RS Charges'!Y989</f>
        <v>0</v>
      </c>
      <c r="Z283" s="274">
        <f>'RS Charges'!Z989</f>
        <v>0</v>
      </c>
      <c r="AB283" s="275">
        <f>'RS Charges'!AB989</f>
        <v>0</v>
      </c>
      <c r="AD283" s="275">
        <f>'RS Charges'!AD989</f>
        <v>0</v>
      </c>
      <c r="AF283" s="275">
        <f>'RS Charges'!AF989</f>
        <v>0</v>
      </c>
    </row>
    <row r="284" spans="2:32" outlineLevel="1">
      <c r="B284" s="124" t="str">
        <f>'Line Items'!D$606</f>
        <v>Rolling Stock Charges</v>
      </c>
      <c r="C284" s="124" t="str">
        <f>'Line Items'!D$642</f>
        <v>Rolling Stock Charges</v>
      </c>
      <c r="D284" s="83" t="str">
        <f>'RS Charges'!D990</f>
        <v>Class 458</v>
      </c>
      <c r="E284" s="84"/>
      <c r="F284" s="150" t="str">
        <f>'RS Charges'!F990</f>
        <v>£000</v>
      </c>
      <c r="G284" s="85">
        <f>'RS Charges'!G990</f>
        <v>0</v>
      </c>
      <c r="H284" s="85">
        <f>'RS Charges'!H990</f>
        <v>0</v>
      </c>
      <c r="I284" s="85">
        <f>'RS Charges'!I990</f>
        <v>0</v>
      </c>
      <c r="J284" s="85">
        <f>'RS Charges'!J990</f>
        <v>0</v>
      </c>
      <c r="K284" s="85">
        <f>'RS Charges'!K990</f>
        <v>0</v>
      </c>
      <c r="L284" s="85">
        <f>'RS Charges'!L990</f>
        <v>0</v>
      </c>
      <c r="M284" s="85">
        <f>'RS Charges'!M990</f>
        <v>0</v>
      </c>
      <c r="N284" s="85">
        <f>'RS Charges'!N990</f>
        <v>0</v>
      </c>
      <c r="O284" s="85">
        <f>'RS Charges'!O990</f>
        <v>0</v>
      </c>
      <c r="P284" s="85">
        <f>'RS Charges'!P990</f>
        <v>0</v>
      </c>
      <c r="Q284" s="85">
        <f>'RS Charges'!Q990</f>
        <v>0</v>
      </c>
      <c r="R284" s="85">
        <f>'RS Charges'!R990</f>
        <v>0</v>
      </c>
      <c r="S284" s="85">
        <f>'RS Charges'!S990</f>
        <v>0</v>
      </c>
      <c r="T284" s="85">
        <f>'RS Charges'!T990</f>
        <v>0</v>
      </c>
      <c r="U284" s="85">
        <f>'RS Charges'!U990</f>
        <v>0</v>
      </c>
      <c r="V284" s="85">
        <f>'RS Charges'!V990</f>
        <v>0</v>
      </c>
      <c r="W284" s="85">
        <f>'RS Charges'!W990</f>
        <v>0</v>
      </c>
      <c r="X284" s="85">
        <f>'RS Charges'!X990</f>
        <v>0</v>
      </c>
      <c r="Y284" s="85">
        <f>'RS Charges'!Y990</f>
        <v>0</v>
      </c>
      <c r="Z284" s="274">
        <f>'RS Charges'!Z990</f>
        <v>0</v>
      </c>
      <c r="AB284" s="275">
        <f>'RS Charges'!AB990</f>
        <v>0</v>
      </c>
      <c r="AD284" s="275">
        <f>'RS Charges'!AD990</f>
        <v>0</v>
      </c>
      <c r="AF284" s="275">
        <f>'RS Charges'!AF990</f>
        <v>0</v>
      </c>
    </row>
    <row r="285" spans="2:32" outlineLevel="1">
      <c r="B285" s="124" t="str">
        <f>'Line Items'!D$606</f>
        <v>Rolling Stock Charges</v>
      </c>
      <c r="C285" s="124" t="str">
        <f>'Line Items'!D$642</f>
        <v>Rolling Stock Charges</v>
      </c>
      <c r="D285" s="83" t="str">
        <f>'RS Charges'!D991</f>
        <v>Class 456</v>
      </c>
      <c r="E285" s="84"/>
      <c r="F285" s="150" t="str">
        <f>'RS Charges'!F991</f>
        <v>£000</v>
      </c>
      <c r="G285" s="85">
        <f>'RS Charges'!G991</f>
        <v>0</v>
      </c>
      <c r="H285" s="85">
        <f>'RS Charges'!H991</f>
        <v>0</v>
      </c>
      <c r="I285" s="85">
        <f>'RS Charges'!I991</f>
        <v>0</v>
      </c>
      <c r="J285" s="85">
        <f>'RS Charges'!J991</f>
        <v>0</v>
      </c>
      <c r="K285" s="85">
        <f>'RS Charges'!K991</f>
        <v>0</v>
      </c>
      <c r="L285" s="85">
        <f>'RS Charges'!L991</f>
        <v>0</v>
      </c>
      <c r="M285" s="85">
        <f>'RS Charges'!M991</f>
        <v>0</v>
      </c>
      <c r="N285" s="85">
        <f>'RS Charges'!N991</f>
        <v>0</v>
      </c>
      <c r="O285" s="85">
        <f>'RS Charges'!O991</f>
        <v>0</v>
      </c>
      <c r="P285" s="85">
        <f>'RS Charges'!P991</f>
        <v>0</v>
      </c>
      <c r="Q285" s="85">
        <f>'RS Charges'!Q991</f>
        <v>0</v>
      </c>
      <c r="R285" s="85">
        <f>'RS Charges'!R991</f>
        <v>0</v>
      </c>
      <c r="S285" s="85">
        <f>'RS Charges'!S991</f>
        <v>0</v>
      </c>
      <c r="T285" s="85">
        <f>'RS Charges'!T991</f>
        <v>0</v>
      </c>
      <c r="U285" s="85">
        <f>'RS Charges'!U991</f>
        <v>0</v>
      </c>
      <c r="V285" s="85">
        <f>'RS Charges'!V991</f>
        <v>0</v>
      </c>
      <c r="W285" s="85">
        <f>'RS Charges'!W991</f>
        <v>0</v>
      </c>
      <c r="X285" s="85">
        <f>'RS Charges'!X991</f>
        <v>0</v>
      </c>
      <c r="Y285" s="85">
        <f>'RS Charges'!Y991</f>
        <v>0</v>
      </c>
      <c r="Z285" s="274">
        <f>'RS Charges'!Z991</f>
        <v>0</v>
      </c>
      <c r="AB285" s="275">
        <f>'RS Charges'!AB991</f>
        <v>0</v>
      </c>
      <c r="AD285" s="275">
        <f>'RS Charges'!AD991</f>
        <v>0</v>
      </c>
      <c r="AF285" s="275">
        <f>'RS Charges'!AF991</f>
        <v>0</v>
      </c>
    </row>
    <row r="286" spans="2:32" outlineLevel="1">
      <c r="B286" s="124" t="str">
        <f>'Line Items'!D$606</f>
        <v>Rolling Stock Charges</v>
      </c>
      <c r="C286" s="124" t="str">
        <f>'Line Items'!D$642</f>
        <v>Rolling Stock Charges</v>
      </c>
      <c r="D286" s="83" t="str">
        <f>'RS Charges'!D992</f>
        <v>Class 458/5</v>
      </c>
      <c r="E286" s="84"/>
      <c r="F286" s="150" t="str">
        <f>'RS Charges'!F992</f>
        <v>£000</v>
      </c>
      <c r="G286" s="85">
        <f>'RS Charges'!G992</f>
        <v>0</v>
      </c>
      <c r="H286" s="85">
        <f>'RS Charges'!H992</f>
        <v>0</v>
      </c>
      <c r="I286" s="85">
        <f>'RS Charges'!I992</f>
        <v>0</v>
      </c>
      <c r="J286" s="85">
        <f>'RS Charges'!J992</f>
        <v>0</v>
      </c>
      <c r="K286" s="85">
        <f>'RS Charges'!K992</f>
        <v>0</v>
      </c>
      <c r="L286" s="85">
        <f>'RS Charges'!L992</f>
        <v>0</v>
      </c>
      <c r="M286" s="85">
        <f>'RS Charges'!M992</f>
        <v>0</v>
      </c>
      <c r="N286" s="85">
        <f>'RS Charges'!N992</f>
        <v>0</v>
      </c>
      <c r="O286" s="85">
        <f>'RS Charges'!O992</f>
        <v>0</v>
      </c>
      <c r="P286" s="85">
        <f>'RS Charges'!P992</f>
        <v>0</v>
      </c>
      <c r="Q286" s="85">
        <f>'RS Charges'!Q992</f>
        <v>0</v>
      </c>
      <c r="R286" s="85">
        <f>'RS Charges'!R992</f>
        <v>0</v>
      </c>
      <c r="S286" s="85">
        <f>'RS Charges'!S992</f>
        <v>0</v>
      </c>
      <c r="T286" s="85">
        <f>'RS Charges'!T992</f>
        <v>0</v>
      </c>
      <c r="U286" s="85">
        <f>'RS Charges'!U992</f>
        <v>0</v>
      </c>
      <c r="V286" s="85">
        <f>'RS Charges'!V992</f>
        <v>0</v>
      </c>
      <c r="W286" s="85">
        <f>'RS Charges'!W992</f>
        <v>0</v>
      </c>
      <c r="X286" s="85">
        <f>'RS Charges'!X992</f>
        <v>0</v>
      </c>
      <c r="Y286" s="85">
        <f>'RS Charges'!Y992</f>
        <v>0</v>
      </c>
      <c r="Z286" s="274">
        <f>'RS Charges'!Z992</f>
        <v>0</v>
      </c>
      <c r="AB286" s="275">
        <f>'RS Charges'!AB992</f>
        <v>0</v>
      </c>
      <c r="AD286" s="275">
        <f>'RS Charges'!AD992</f>
        <v>0</v>
      </c>
      <c r="AF286" s="275">
        <f>'RS Charges'!AF992</f>
        <v>0</v>
      </c>
    </row>
    <row r="287" spans="2:32" outlineLevel="1">
      <c r="B287" s="124" t="str">
        <f>'Line Items'!D$606</f>
        <v>Rolling Stock Charges</v>
      </c>
      <c r="C287" s="124" t="str">
        <f>'Line Items'!D$642</f>
        <v>Rolling Stock Charges</v>
      </c>
      <c r="D287" s="83" t="str">
        <f>'RS Charges'!D993</f>
        <v>Class 707</v>
      </c>
      <c r="E287" s="84"/>
      <c r="F287" s="150" t="str">
        <f>'RS Charges'!F993</f>
        <v>£000</v>
      </c>
      <c r="G287" s="85">
        <f>'RS Charges'!G993</f>
        <v>0</v>
      </c>
      <c r="H287" s="85">
        <f>'RS Charges'!H993</f>
        <v>0</v>
      </c>
      <c r="I287" s="85">
        <f>'RS Charges'!I993</f>
        <v>0</v>
      </c>
      <c r="J287" s="85">
        <f>'RS Charges'!J993</f>
        <v>0</v>
      </c>
      <c r="K287" s="85">
        <f>'RS Charges'!K993</f>
        <v>0</v>
      </c>
      <c r="L287" s="85">
        <f>'RS Charges'!L993</f>
        <v>0</v>
      </c>
      <c r="M287" s="85">
        <f>'RS Charges'!M993</f>
        <v>0</v>
      </c>
      <c r="N287" s="85">
        <f>'RS Charges'!N993</f>
        <v>0</v>
      </c>
      <c r="O287" s="85">
        <f>'RS Charges'!O993</f>
        <v>0</v>
      </c>
      <c r="P287" s="85">
        <f>'RS Charges'!P993</f>
        <v>0</v>
      </c>
      <c r="Q287" s="85">
        <f>'RS Charges'!Q993</f>
        <v>0</v>
      </c>
      <c r="R287" s="85">
        <f>'RS Charges'!R993</f>
        <v>0</v>
      </c>
      <c r="S287" s="85">
        <f>'RS Charges'!S993</f>
        <v>0</v>
      </c>
      <c r="T287" s="85">
        <f>'RS Charges'!T993</f>
        <v>0</v>
      </c>
      <c r="U287" s="85">
        <f>'RS Charges'!U993</f>
        <v>0</v>
      </c>
      <c r="V287" s="85">
        <f>'RS Charges'!V993</f>
        <v>0</v>
      </c>
      <c r="W287" s="85">
        <f>'RS Charges'!W993</f>
        <v>0</v>
      </c>
      <c r="X287" s="85">
        <f>'RS Charges'!X993</f>
        <v>0</v>
      </c>
      <c r="Y287" s="85">
        <f>'RS Charges'!Y993</f>
        <v>0</v>
      </c>
      <c r="Z287" s="274">
        <f>'RS Charges'!Z993</f>
        <v>0</v>
      </c>
      <c r="AB287" s="275">
        <f>'RS Charges'!AB993</f>
        <v>0</v>
      </c>
      <c r="AD287" s="275">
        <f>'RS Charges'!AD993</f>
        <v>0</v>
      </c>
      <c r="AF287" s="275">
        <f>'RS Charges'!AF993</f>
        <v>0</v>
      </c>
    </row>
    <row r="288" spans="2:32" outlineLevel="1">
      <c r="B288" s="124" t="str">
        <f>'Line Items'!D$606</f>
        <v>Rolling Stock Charges</v>
      </c>
      <c r="C288" s="124" t="str">
        <f>'Line Items'!D$642</f>
        <v>Rolling Stock Charges</v>
      </c>
      <c r="D288" s="83" t="str">
        <f>'RS Charges'!D994</f>
        <v>[Rolling Stock Line 11]</v>
      </c>
      <c r="E288" s="84"/>
      <c r="F288" s="150" t="str">
        <f>'RS Charges'!F994</f>
        <v>£000</v>
      </c>
      <c r="G288" s="85">
        <f>'RS Charges'!G994</f>
        <v>0</v>
      </c>
      <c r="H288" s="85">
        <f>'RS Charges'!H994</f>
        <v>0</v>
      </c>
      <c r="I288" s="85">
        <f>'RS Charges'!I994</f>
        <v>0</v>
      </c>
      <c r="J288" s="85">
        <f>'RS Charges'!J994</f>
        <v>0</v>
      </c>
      <c r="K288" s="85">
        <f>'RS Charges'!K994</f>
        <v>0</v>
      </c>
      <c r="L288" s="85">
        <f>'RS Charges'!L994</f>
        <v>0</v>
      </c>
      <c r="M288" s="85">
        <f>'RS Charges'!M994</f>
        <v>0</v>
      </c>
      <c r="N288" s="85">
        <f>'RS Charges'!N994</f>
        <v>0</v>
      </c>
      <c r="O288" s="85">
        <f>'RS Charges'!O994</f>
        <v>0</v>
      </c>
      <c r="P288" s="85">
        <f>'RS Charges'!P994</f>
        <v>0</v>
      </c>
      <c r="Q288" s="85">
        <f>'RS Charges'!Q994</f>
        <v>0</v>
      </c>
      <c r="R288" s="85">
        <f>'RS Charges'!R994</f>
        <v>0</v>
      </c>
      <c r="S288" s="85">
        <f>'RS Charges'!S994</f>
        <v>0</v>
      </c>
      <c r="T288" s="85">
        <f>'RS Charges'!T994</f>
        <v>0</v>
      </c>
      <c r="U288" s="85">
        <f>'RS Charges'!U994</f>
        <v>0</v>
      </c>
      <c r="V288" s="85">
        <f>'RS Charges'!V994</f>
        <v>0</v>
      </c>
      <c r="W288" s="85">
        <f>'RS Charges'!W994</f>
        <v>0</v>
      </c>
      <c r="X288" s="85">
        <f>'RS Charges'!X994</f>
        <v>0</v>
      </c>
      <c r="Y288" s="85">
        <f>'RS Charges'!Y994</f>
        <v>0</v>
      </c>
      <c r="Z288" s="274">
        <f>'RS Charges'!Z994</f>
        <v>0</v>
      </c>
      <c r="AB288" s="275">
        <f>'RS Charges'!AB994</f>
        <v>0</v>
      </c>
      <c r="AD288" s="275">
        <f>'RS Charges'!AD994</f>
        <v>0</v>
      </c>
      <c r="AF288" s="275">
        <f>'RS Charges'!AF994</f>
        <v>0</v>
      </c>
    </row>
    <row r="289" spans="2:32" outlineLevel="1">
      <c r="B289" s="124" t="str">
        <f>'Line Items'!D$606</f>
        <v>Rolling Stock Charges</v>
      </c>
      <c r="C289" s="124" t="str">
        <f>'Line Items'!D$642</f>
        <v>Rolling Stock Charges</v>
      </c>
      <c r="D289" s="83" t="str">
        <f>'RS Charges'!D995</f>
        <v>[Rolling Stock Line 12]</v>
      </c>
      <c r="E289" s="84"/>
      <c r="F289" s="150" t="str">
        <f>'RS Charges'!F995</f>
        <v>£000</v>
      </c>
      <c r="G289" s="85">
        <f>'RS Charges'!G995</f>
        <v>0</v>
      </c>
      <c r="H289" s="85">
        <f>'RS Charges'!H995</f>
        <v>0</v>
      </c>
      <c r="I289" s="85">
        <f>'RS Charges'!I995</f>
        <v>0</v>
      </c>
      <c r="J289" s="85">
        <f>'RS Charges'!J995</f>
        <v>0</v>
      </c>
      <c r="K289" s="85">
        <f>'RS Charges'!K995</f>
        <v>0</v>
      </c>
      <c r="L289" s="85">
        <f>'RS Charges'!L995</f>
        <v>0</v>
      </c>
      <c r="M289" s="85">
        <f>'RS Charges'!M995</f>
        <v>0</v>
      </c>
      <c r="N289" s="85">
        <f>'RS Charges'!N995</f>
        <v>0</v>
      </c>
      <c r="O289" s="85">
        <f>'RS Charges'!O995</f>
        <v>0</v>
      </c>
      <c r="P289" s="85">
        <f>'RS Charges'!P995</f>
        <v>0</v>
      </c>
      <c r="Q289" s="85">
        <f>'RS Charges'!Q995</f>
        <v>0</v>
      </c>
      <c r="R289" s="85">
        <f>'RS Charges'!R995</f>
        <v>0</v>
      </c>
      <c r="S289" s="85">
        <f>'RS Charges'!S995</f>
        <v>0</v>
      </c>
      <c r="T289" s="85">
        <f>'RS Charges'!T995</f>
        <v>0</v>
      </c>
      <c r="U289" s="85">
        <f>'RS Charges'!U995</f>
        <v>0</v>
      </c>
      <c r="V289" s="85">
        <f>'RS Charges'!V995</f>
        <v>0</v>
      </c>
      <c r="W289" s="85">
        <f>'RS Charges'!W995</f>
        <v>0</v>
      </c>
      <c r="X289" s="85">
        <f>'RS Charges'!X995</f>
        <v>0</v>
      </c>
      <c r="Y289" s="85">
        <f>'RS Charges'!Y995</f>
        <v>0</v>
      </c>
      <c r="Z289" s="274">
        <f>'RS Charges'!Z995</f>
        <v>0</v>
      </c>
      <c r="AB289" s="275">
        <f>'RS Charges'!AB995</f>
        <v>0</v>
      </c>
      <c r="AD289" s="275">
        <f>'RS Charges'!AD995</f>
        <v>0</v>
      </c>
      <c r="AF289" s="275">
        <f>'RS Charges'!AF995</f>
        <v>0</v>
      </c>
    </row>
    <row r="290" spans="2:32" outlineLevel="1">
      <c r="B290" s="124" t="str">
        <f>'Line Items'!D$606</f>
        <v>Rolling Stock Charges</v>
      </c>
      <c r="C290" s="124" t="str">
        <f>'Line Items'!D$642</f>
        <v>Rolling Stock Charges</v>
      </c>
      <c r="D290" s="83" t="str">
        <f>'RS Charges'!D996</f>
        <v>[Rolling Stock Line 13]</v>
      </c>
      <c r="E290" s="84"/>
      <c r="F290" s="150" t="str">
        <f>'RS Charges'!F996</f>
        <v>£000</v>
      </c>
      <c r="G290" s="85">
        <f>'RS Charges'!G996</f>
        <v>0</v>
      </c>
      <c r="H290" s="85">
        <f>'RS Charges'!H996</f>
        <v>0</v>
      </c>
      <c r="I290" s="85">
        <f>'RS Charges'!I996</f>
        <v>0</v>
      </c>
      <c r="J290" s="85">
        <f>'RS Charges'!J996</f>
        <v>0</v>
      </c>
      <c r="K290" s="85">
        <f>'RS Charges'!K996</f>
        <v>0</v>
      </c>
      <c r="L290" s="85">
        <f>'RS Charges'!L996</f>
        <v>0</v>
      </c>
      <c r="M290" s="85">
        <f>'RS Charges'!M996</f>
        <v>0</v>
      </c>
      <c r="N290" s="85">
        <f>'RS Charges'!N996</f>
        <v>0</v>
      </c>
      <c r="O290" s="85">
        <f>'RS Charges'!O996</f>
        <v>0</v>
      </c>
      <c r="P290" s="85">
        <f>'RS Charges'!P996</f>
        <v>0</v>
      </c>
      <c r="Q290" s="85">
        <f>'RS Charges'!Q996</f>
        <v>0</v>
      </c>
      <c r="R290" s="85">
        <f>'RS Charges'!R996</f>
        <v>0</v>
      </c>
      <c r="S290" s="85">
        <f>'RS Charges'!S996</f>
        <v>0</v>
      </c>
      <c r="T290" s="85">
        <f>'RS Charges'!T996</f>
        <v>0</v>
      </c>
      <c r="U290" s="85">
        <f>'RS Charges'!U996</f>
        <v>0</v>
      </c>
      <c r="V290" s="85">
        <f>'RS Charges'!V996</f>
        <v>0</v>
      </c>
      <c r="W290" s="85">
        <f>'RS Charges'!W996</f>
        <v>0</v>
      </c>
      <c r="X290" s="85">
        <f>'RS Charges'!X996</f>
        <v>0</v>
      </c>
      <c r="Y290" s="85">
        <f>'RS Charges'!Y996</f>
        <v>0</v>
      </c>
      <c r="Z290" s="274">
        <f>'RS Charges'!Z996</f>
        <v>0</v>
      </c>
      <c r="AB290" s="275">
        <f>'RS Charges'!AB996</f>
        <v>0</v>
      </c>
      <c r="AD290" s="275">
        <f>'RS Charges'!AD996</f>
        <v>0</v>
      </c>
      <c r="AF290" s="275">
        <f>'RS Charges'!AF996</f>
        <v>0</v>
      </c>
    </row>
    <row r="291" spans="2:32" outlineLevel="1">
      <c r="B291" s="124" t="str">
        <f>'Line Items'!D$606</f>
        <v>Rolling Stock Charges</v>
      </c>
      <c r="C291" s="124" t="str">
        <f>'Line Items'!D$642</f>
        <v>Rolling Stock Charges</v>
      </c>
      <c r="D291" s="83" t="str">
        <f>'RS Charges'!D997</f>
        <v>[Rolling Stock Line 14]</v>
      </c>
      <c r="E291" s="84"/>
      <c r="F291" s="150" t="str">
        <f>'RS Charges'!F997</f>
        <v>£000</v>
      </c>
      <c r="G291" s="85">
        <f>'RS Charges'!G997</f>
        <v>0</v>
      </c>
      <c r="H291" s="85">
        <f>'RS Charges'!H997</f>
        <v>0</v>
      </c>
      <c r="I291" s="85">
        <f>'RS Charges'!I997</f>
        <v>0</v>
      </c>
      <c r="J291" s="85">
        <f>'RS Charges'!J997</f>
        <v>0</v>
      </c>
      <c r="K291" s="85">
        <f>'RS Charges'!K997</f>
        <v>0</v>
      </c>
      <c r="L291" s="85">
        <f>'RS Charges'!L997</f>
        <v>0</v>
      </c>
      <c r="M291" s="85">
        <f>'RS Charges'!M997</f>
        <v>0</v>
      </c>
      <c r="N291" s="85">
        <f>'RS Charges'!N997</f>
        <v>0</v>
      </c>
      <c r="O291" s="85">
        <f>'RS Charges'!O997</f>
        <v>0</v>
      </c>
      <c r="P291" s="85">
        <f>'RS Charges'!P997</f>
        <v>0</v>
      </c>
      <c r="Q291" s="85">
        <f>'RS Charges'!Q997</f>
        <v>0</v>
      </c>
      <c r="R291" s="85">
        <f>'RS Charges'!R997</f>
        <v>0</v>
      </c>
      <c r="S291" s="85">
        <f>'RS Charges'!S997</f>
        <v>0</v>
      </c>
      <c r="T291" s="85">
        <f>'RS Charges'!T997</f>
        <v>0</v>
      </c>
      <c r="U291" s="85">
        <f>'RS Charges'!U997</f>
        <v>0</v>
      </c>
      <c r="V291" s="85">
        <f>'RS Charges'!V997</f>
        <v>0</v>
      </c>
      <c r="W291" s="85">
        <f>'RS Charges'!W997</f>
        <v>0</v>
      </c>
      <c r="X291" s="85">
        <f>'RS Charges'!X997</f>
        <v>0</v>
      </c>
      <c r="Y291" s="85">
        <f>'RS Charges'!Y997</f>
        <v>0</v>
      </c>
      <c r="Z291" s="274">
        <f>'RS Charges'!Z997</f>
        <v>0</v>
      </c>
      <c r="AB291" s="275">
        <f>'RS Charges'!AB997</f>
        <v>0</v>
      </c>
      <c r="AD291" s="275">
        <f>'RS Charges'!AD997</f>
        <v>0</v>
      </c>
      <c r="AF291" s="275">
        <f>'RS Charges'!AF997</f>
        <v>0</v>
      </c>
    </row>
    <row r="292" spans="2:32" outlineLevel="1">
      <c r="B292" s="124" t="str">
        <f>'Line Items'!D$606</f>
        <v>Rolling Stock Charges</v>
      </c>
      <c r="C292" s="124" t="str">
        <f>'Line Items'!D$642</f>
        <v>Rolling Stock Charges</v>
      </c>
      <c r="D292" s="83" t="str">
        <f>'RS Charges'!D998</f>
        <v>[Rolling Stock Line 15]</v>
      </c>
      <c r="E292" s="84"/>
      <c r="F292" s="150" t="str">
        <f>'RS Charges'!F998</f>
        <v>£000</v>
      </c>
      <c r="G292" s="85">
        <f>'RS Charges'!G998</f>
        <v>0</v>
      </c>
      <c r="H292" s="85">
        <f>'RS Charges'!H998</f>
        <v>0</v>
      </c>
      <c r="I292" s="85">
        <f>'RS Charges'!I998</f>
        <v>0</v>
      </c>
      <c r="J292" s="85">
        <f>'RS Charges'!J998</f>
        <v>0</v>
      </c>
      <c r="K292" s="85">
        <f>'RS Charges'!K998</f>
        <v>0</v>
      </c>
      <c r="L292" s="85">
        <f>'RS Charges'!L998</f>
        <v>0</v>
      </c>
      <c r="M292" s="85">
        <f>'RS Charges'!M998</f>
        <v>0</v>
      </c>
      <c r="N292" s="85">
        <f>'RS Charges'!N998</f>
        <v>0</v>
      </c>
      <c r="O292" s="85">
        <f>'RS Charges'!O998</f>
        <v>0</v>
      </c>
      <c r="P292" s="85">
        <f>'RS Charges'!P998</f>
        <v>0</v>
      </c>
      <c r="Q292" s="85">
        <f>'RS Charges'!Q998</f>
        <v>0</v>
      </c>
      <c r="R292" s="85">
        <f>'RS Charges'!R998</f>
        <v>0</v>
      </c>
      <c r="S292" s="85">
        <f>'RS Charges'!S998</f>
        <v>0</v>
      </c>
      <c r="T292" s="85">
        <f>'RS Charges'!T998</f>
        <v>0</v>
      </c>
      <c r="U292" s="85">
        <f>'RS Charges'!U998</f>
        <v>0</v>
      </c>
      <c r="V292" s="85">
        <f>'RS Charges'!V998</f>
        <v>0</v>
      </c>
      <c r="W292" s="85">
        <f>'RS Charges'!W998</f>
        <v>0</v>
      </c>
      <c r="X292" s="85">
        <f>'RS Charges'!X998</f>
        <v>0</v>
      </c>
      <c r="Y292" s="85">
        <f>'RS Charges'!Y998</f>
        <v>0</v>
      </c>
      <c r="Z292" s="274">
        <f>'RS Charges'!Z998</f>
        <v>0</v>
      </c>
      <c r="AB292" s="275">
        <f>'RS Charges'!AB998</f>
        <v>0</v>
      </c>
      <c r="AD292" s="275">
        <f>'RS Charges'!AD998</f>
        <v>0</v>
      </c>
      <c r="AF292" s="275">
        <f>'RS Charges'!AF998</f>
        <v>0</v>
      </c>
    </row>
    <row r="293" spans="2:32" outlineLevel="1">
      <c r="B293" s="124" t="str">
        <f>'Line Items'!D$606</f>
        <v>Rolling Stock Charges</v>
      </c>
      <c r="C293" s="124" t="str">
        <f>'Line Items'!D$642</f>
        <v>Rolling Stock Charges</v>
      </c>
      <c r="D293" s="83" t="str">
        <f>'RS Charges'!D999</f>
        <v>[Rolling Stock Line 16]</v>
      </c>
      <c r="E293" s="84"/>
      <c r="F293" s="150" t="str">
        <f>'RS Charges'!F999</f>
        <v>£000</v>
      </c>
      <c r="G293" s="85">
        <f>'RS Charges'!G999</f>
        <v>0</v>
      </c>
      <c r="H293" s="85">
        <f>'RS Charges'!H999</f>
        <v>0</v>
      </c>
      <c r="I293" s="85">
        <f>'RS Charges'!I999</f>
        <v>0</v>
      </c>
      <c r="J293" s="85">
        <f>'RS Charges'!J999</f>
        <v>0</v>
      </c>
      <c r="K293" s="85">
        <f>'RS Charges'!K999</f>
        <v>0</v>
      </c>
      <c r="L293" s="85">
        <f>'RS Charges'!L999</f>
        <v>0</v>
      </c>
      <c r="M293" s="85">
        <f>'RS Charges'!M999</f>
        <v>0</v>
      </c>
      <c r="N293" s="85">
        <f>'RS Charges'!N999</f>
        <v>0</v>
      </c>
      <c r="O293" s="85">
        <f>'RS Charges'!O999</f>
        <v>0</v>
      </c>
      <c r="P293" s="85">
        <f>'RS Charges'!P999</f>
        <v>0</v>
      </c>
      <c r="Q293" s="85">
        <f>'RS Charges'!Q999</f>
        <v>0</v>
      </c>
      <c r="R293" s="85">
        <f>'RS Charges'!R999</f>
        <v>0</v>
      </c>
      <c r="S293" s="85">
        <f>'RS Charges'!S999</f>
        <v>0</v>
      </c>
      <c r="T293" s="85">
        <f>'RS Charges'!T999</f>
        <v>0</v>
      </c>
      <c r="U293" s="85">
        <f>'RS Charges'!U999</f>
        <v>0</v>
      </c>
      <c r="V293" s="85">
        <f>'RS Charges'!V999</f>
        <v>0</v>
      </c>
      <c r="W293" s="85">
        <f>'RS Charges'!W999</f>
        <v>0</v>
      </c>
      <c r="X293" s="85">
        <f>'RS Charges'!X999</f>
        <v>0</v>
      </c>
      <c r="Y293" s="85">
        <f>'RS Charges'!Y999</f>
        <v>0</v>
      </c>
      <c r="Z293" s="274">
        <f>'RS Charges'!Z999</f>
        <v>0</v>
      </c>
      <c r="AB293" s="275">
        <f>'RS Charges'!AB999</f>
        <v>0</v>
      </c>
      <c r="AD293" s="275">
        <f>'RS Charges'!AD999</f>
        <v>0</v>
      </c>
      <c r="AF293" s="275">
        <f>'RS Charges'!AF999</f>
        <v>0</v>
      </c>
    </row>
    <row r="294" spans="2:32" outlineLevel="1">
      <c r="B294" s="124" t="str">
        <f>'Line Items'!D$606</f>
        <v>Rolling Stock Charges</v>
      </c>
      <c r="C294" s="124" t="str">
        <f>'Line Items'!D$642</f>
        <v>Rolling Stock Charges</v>
      </c>
      <c r="D294" s="83" t="str">
        <f>'RS Charges'!D1000</f>
        <v>[Rolling Stock Line 17]</v>
      </c>
      <c r="E294" s="84"/>
      <c r="F294" s="150" t="str">
        <f>'RS Charges'!F1000</f>
        <v>£000</v>
      </c>
      <c r="G294" s="85">
        <f>'RS Charges'!G1000</f>
        <v>0</v>
      </c>
      <c r="H294" s="85">
        <f>'RS Charges'!H1000</f>
        <v>0</v>
      </c>
      <c r="I294" s="85">
        <f>'RS Charges'!I1000</f>
        <v>0</v>
      </c>
      <c r="J294" s="85">
        <f>'RS Charges'!J1000</f>
        <v>0</v>
      </c>
      <c r="K294" s="85">
        <f>'RS Charges'!K1000</f>
        <v>0</v>
      </c>
      <c r="L294" s="85">
        <f>'RS Charges'!L1000</f>
        <v>0</v>
      </c>
      <c r="M294" s="85">
        <f>'RS Charges'!M1000</f>
        <v>0</v>
      </c>
      <c r="N294" s="85">
        <f>'RS Charges'!N1000</f>
        <v>0</v>
      </c>
      <c r="O294" s="85">
        <f>'RS Charges'!O1000</f>
        <v>0</v>
      </c>
      <c r="P294" s="85">
        <f>'RS Charges'!P1000</f>
        <v>0</v>
      </c>
      <c r="Q294" s="85">
        <f>'RS Charges'!Q1000</f>
        <v>0</v>
      </c>
      <c r="R294" s="85">
        <f>'RS Charges'!R1000</f>
        <v>0</v>
      </c>
      <c r="S294" s="85">
        <f>'RS Charges'!S1000</f>
        <v>0</v>
      </c>
      <c r="T294" s="85">
        <f>'RS Charges'!T1000</f>
        <v>0</v>
      </c>
      <c r="U294" s="85">
        <f>'RS Charges'!U1000</f>
        <v>0</v>
      </c>
      <c r="V294" s="85">
        <f>'RS Charges'!V1000</f>
        <v>0</v>
      </c>
      <c r="W294" s="85">
        <f>'RS Charges'!W1000</f>
        <v>0</v>
      </c>
      <c r="X294" s="85">
        <f>'RS Charges'!X1000</f>
        <v>0</v>
      </c>
      <c r="Y294" s="85">
        <f>'RS Charges'!Y1000</f>
        <v>0</v>
      </c>
      <c r="Z294" s="274">
        <f>'RS Charges'!Z1000</f>
        <v>0</v>
      </c>
      <c r="AB294" s="275">
        <f>'RS Charges'!AB1000</f>
        <v>0</v>
      </c>
      <c r="AD294" s="275">
        <f>'RS Charges'!AD1000</f>
        <v>0</v>
      </c>
      <c r="AF294" s="275">
        <f>'RS Charges'!AF1000</f>
        <v>0</v>
      </c>
    </row>
    <row r="295" spans="2:32" outlineLevel="1">
      <c r="B295" s="124" t="str">
        <f>'Line Items'!D$606</f>
        <v>Rolling Stock Charges</v>
      </c>
      <c r="C295" s="124" t="str">
        <f>'Line Items'!D$642</f>
        <v>Rolling Stock Charges</v>
      </c>
      <c r="D295" s="83" t="str">
        <f>'RS Charges'!D1001</f>
        <v>[Rolling Stock Line 18]</v>
      </c>
      <c r="E295" s="84"/>
      <c r="F295" s="150" t="str">
        <f>'RS Charges'!F1001</f>
        <v>£000</v>
      </c>
      <c r="G295" s="85">
        <f>'RS Charges'!G1001</f>
        <v>0</v>
      </c>
      <c r="H295" s="85">
        <f>'RS Charges'!H1001</f>
        <v>0</v>
      </c>
      <c r="I295" s="85">
        <f>'RS Charges'!I1001</f>
        <v>0</v>
      </c>
      <c r="J295" s="85">
        <f>'RS Charges'!J1001</f>
        <v>0</v>
      </c>
      <c r="K295" s="85">
        <f>'RS Charges'!K1001</f>
        <v>0</v>
      </c>
      <c r="L295" s="85">
        <f>'RS Charges'!L1001</f>
        <v>0</v>
      </c>
      <c r="M295" s="85">
        <f>'RS Charges'!M1001</f>
        <v>0</v>
      </c>
      <c r="N295" s="85">
        <f>'RS Charges'!N1001</f>
        <v>0</v>
      </c>
      <c r="O295" s="85">
        <f>'RS Charges'!O1001</f>
        <v>0</v>
      </c>
      <c r="P295" s="85">
        <f>'RS Charges'!P1001</f>
        <v>0</v>
      </c>
      <c r="Q295" s="85">
        <f>'RS Charges'!Q1001</f>
        <v>0</v>
      </c>
      <c r="R295" s="85">
        <f>'RS Charges'!R1001</f>
        <v>0</v>
      </c>
      <c r="S295" s="85">
        <f>'RS Charges'!S1001</f>
        <v>0</v>
      </c>
      <c r="T295" s="85">
        <f>'RS Charges'!T1001</f>
        <v>0</v>
      </c>
      <c r="U295" s="85">
        <f>'RS Charges'!U1001</f>
        <v>0</v>
      </c>
      <c r="V295" s="85">
        <f>'RS Charges'!V1001</f>
        <v>0</v>
      </c>
      <c r="W295" s="85">
        <f>'RS Charges'!W1001</f>
        <v>0</v>
      </c>
      <c r="X295" s="85">
        <f>'RS Charges'!X1001</f>
        <v>0</v>
      </c>
      <c r="Y295" s="85">
        <f>'RS Charges'!Y1001</f>
        <v>0</v>
      </c>
      <c r="Z295" s="274">
        <f>'RS Charges'!Z1001</f>
        <v>0</v>
      </c>
      <c r="AB295" s="275">
        <f>'RS Charges'!AB1001</f>
        <v>0</v>
      </c>
      <c r="AD295" s="275">
        <f>'RS Charges'!AD1001</f>
        <v>0</v>
      </c>
      <c r="AF295" s="275">
        <f>'RS Charges'!AF1001</f>
        <v>0</v>
      </c>
    </row>
    <row r="296" spans="2:32" outlineLevel="1">
      <c r="B296" s="124" t="str">
        <f>'Line Items'!D$606</f>
        <v>Rolling Stock Charges</v>
      </c>
      <c r="C296" s="124" t="str">
        <f>'Line Items'!D$642</f>
        <v>Rolling Stock Charges</v>
      </c>
      <c r="D296" s="83" t="str">
        <f>'RS Charges'!D1002</f>
        <v>[Rolling Stock Line 19]</v>
      </c>
      <c r="E296" s="84"/>
      <c r="F296" s="150" t="str">
        <f>'RS Charges'!F1002</f>
        <v>£000</v>
      </c>
      <c r="G296" s="85">
        <f>'RS Charges'!G1002</f>
        <v>0</v>
      </c>
      <c r="H296" s="85">
        <f>'RS Charges'!H1002</f>
        <v>0</v>
      </c>
      <c r="I296" s="85">
        <f>'RS Charges'!I1002</f>
        <v>0</v>
      </c>
      <c r="J296" s="85">
        <f>'RS Charges'!J1002</f>
        <v>0</v>
      </c>
      <c r="K296" s="85">
        <f>'RS Charges'!K1002</f>
        <v>0</v>
      </c>
      <c r="L296" s="85">
        <f>'RS Charges'!L1002</f>
        <v>0</v>
      </c>
      <c r="M296" s="85">
        <f>'RS Charges'!M1002</f>
        <v>0</v>
      </c>
      <c r="N296" s="85">
        <f>'RS Charges'!N1002</f>
        <v>0</v>
      </c>
      <c r="O296" s="85">
        <f>'RS Charges'!O1002</f>
        <v>0</v>
      </c>
      <c r="P296" s="85">
        <f>'RS Charges'!P1002</f>
        <v>0</v>
      </c>
      <c r="Q296" s="85">
        <f>'RS Charges'!Q1002</f>
        <v>0</v>
      </c>
      <c r="R296" s="85">
        <f>'RS Charges'!R1002</f>
        <v>0</v>
      </c>
      <c r="S296" s="85">
        <f>'RS Charges'!S1002</f>
        <v>0</v>
      </c>
      <c r="T296" s="85">
        <f>'RS Charges'!T1002</f>
        <v>0</v>
      </c>
      <c r="U296" s="85">
        <f>'RS Charges'!U1002</f>
        <v>0</v>
      </c>
      <c r="V296" s="85">
        <f>'RS Charges'!V1002</f>
        <v>0</v>
      </c>
      <c r="W296" s="85">
        <f>'RS Charges'!W1002</f>
        <v>0</v>
      </c>
      <c r="X296" s="85">
        <f>'RS Charges'!X1002</f>
        <v>0</v>
      </c>
      <c r="Y296" s="85">
        <f>'RS Charges'!Y1002</f>
        <v>0</v>
      </c>
      <c r="Z296" s="274">
        <f>'RS Charges'!Z1002</f>
        <v>0</v>
      </c>
      <c r="AB296" s="275">
        <f>'RS Charges'!AB1002</f>
        <v>0</v>
      </c>
      <c r="AD296" s="275">
        <f>'RS Charges'!AD1002</f>
        <v>0</v>
      </c>
      <c r="AF296" s="275">
        <f>'RS Charges'!AF1002</f>
        <v>0</v>
      </c>
    </row>
    <row r="297" spans="2:32" outlineLevel="1">
      <c r="B297" s="124" t="str">
        <f>'Line Items'!D$606</f>
        <v>Rolling Stock Charges</v>
      </c>
      <c r="C297" s="124" t="str">
        <f>'Line Items'!D$642</f>
        <v>Rolling Stock Charges</v>
      </c>
      <c r="D297" s="83" t="str">
        <f>'RS Charges'!D1003</f>
        <v>[Rolling Stock Line 20]</v>
      </c>
      <c r="E297" s="84"/>
      <c r="F297" s="150" t="str">
        <f>'RS Charges'!F1003</f>
        <v>£000</v>
      </c>
      <c r="G297" s="85">
        <f>'RS Charges'!G1003</f>
        <v>0</v>
      </c>
      <c r="H297" s="85">
        <f>'RS Charges'!H1003</f>
        <v>0</v>
      </c>
      <c r="I297" s="85">
        <f>'RS Charges'!I1003</f>
        <v>0</v>
      </c>
      <c r="J297" s="85">
        <f>'RS Charges'!J1003</f>
        <v>0</v>
      </c>
      <c r="K297" s="85">
        <f>'RS Charges'!K1003</f>
        <v>0</v>
      </c>
      <c r="L297" s="85">
        <f>'RS Charges'!L1003</f>
        <v>0</v>
      </c>
      <c r="M297" s="85">
        <f>'RS Charges'!M1003</f>
        <v>0</v>
      </c>
      <c r="N297" s="85">
        <f>'RS Charges'!N1003</f>
        <v>0</v>
      </c>
      <c r="O297" s="85">
        <f>'RS Charges'!O1003</f>
        <v>0</v>
      </c>
      <c r="P297" s="85">
        <f>'RS Charges'!P1003</f>
        <v>0</v>
      </c>
      <c r="Q297" s="85">
        <f>'RS Charges'!Q1003</f>
        <v>0</v>
      </c>
      <c r="R297" s="85">
        <f>'RS Charges'!R1003</f>
        <v>0</v>
      </c>
      <c r="S297" s="85">
        <f>'RS Charges'!S1003</f>
        <v>0</v>
      </c>
      <c r="T297" s="85">
        <f>'RS Charges'!T1003</f>
        <v>0</v>
      </c>
      <c r="U297" s="85">
        <f>'RS Charges'!U1003</f>
        <v>0</v>
      </c>
      <c r="V297" s="85">
        <f>'RS Charges'!V1003</f>
        <v>0</v>
      </c>
      <c r="W297" s="85">
        <f>'RS Charges'!W1003</f>
        <v>0</v>
      </c>
      <c r="X297" s="85">
        <f>'RS Charges'!X1003</f>
        <v>0</v>
      </c>
      <c r="Y297" s="85">
        <f>'RS Charges'!Y1003</f>
        <v>0</v>
      </c>
      <c r="Z297" s="274">
        <f>'RS Charges'!Z1003</f>
        <v>0</v>
      </c>
      <c r="AB297" s="275">
        <f>'RS Charges'!AB1003</f>
        <v>0</v>
      </c>
      <c r="AD297" s="275">
        <f>'RS Charges'!AD1003</f>
        <v>0</v>
      </c>
      <c r="AF297" s="275">
        <f>'RS Charges'!AF1003</f>
        <v>0</v>
      </c>
    </row>
    <row r="298" spans="2:32" outlineLevel="1">
      <c r="B298" s="124" t="str">
        <f>'Line Items'!D$606</f>
        <v>Rolling Stock Charges</v>
      </c>
      <c r="C298" s="124" t="str">
        <f>'Line Items'!D$642</f>
        <v>Rolling Stock Charges</v>
      </c>
      <c r="D298" s="83" t="str">
        <f>'RS Charges'!D1004</f>
        <v>[Rolling Stock Line 21]</v>
      </c>
      <c r="E298" s="84"/>
      <c r="F298" s="150" t="str">
        <f>'RS Charges'!F1004</f>
        <v>£000</v>
      </c>
      <c r="G298" s="85">
        <f>'RS Charges'!G1004</f>
        <v>0</v>
      </c>
      <c r="H298" s="85">
        <f>'RS Charges'!H1004</f>
        <v>0</v>
      </c>
      <c r="I298" s="85">
        <f>'RS Charges'!I1004</f>
        <v>0</v>
      </c>
      <c r="J298" s="85">
        <f>'RS Charges'!J1004</f>
        <v>0</v>
      </c>
      <c r="K298" s="85">
        <f>'RS Charges'!K1004</f>
        <v>0</v>
      </c>
      <c r="L298" s="85">
        <f>'RS Charges'!L1004</f>
        <v>0</v>
      </c>
      <c r="M298" s="85">
        <f>'RS Charges'!M1004</f>
        <v>0</v>
      </c>
      <c r="N298" s="85">
        <f>'RS Charges'!N1004</f>
        <v>0</v>
      </c>
      <c r="O298" s="85">
        <f>'RS Charges'!O1004</f>
        <v>0</v>
      </c>
      <c r="P298" s="85">
        <f>'RS Charges'!P1004</f>
        <v>0</v>
      </c>
      <c r="Q298" s="85">
        <f>'RS Charges'!Q1004</f>
        <v>0</v>
      </c>
      <c r="R298" s="85">
        <f>'RS Charges'!R1004</f>
        <v>0</v>
      </c>
      <c r="S298" s="85">
        <f>'RS Charges'!S1004</f>
        <v>0</v>
      </c>
      <c r="T298" s="85">
        <f>'RS Charges'!T1004</f>
        <v>0</v>
      </c>
      <c r="U298" s="85">
        <f>'RS Charges'!U1004</f>
        <v>0</v>
      </c>
      <c r="V298" s="85">
        <f>'RS Charges'!V1004</f>
        <v>0</v>
      </c>
      <c r="W298" s="85">
        <f>'RS Charges'!W1004</f>
        <v>0</v>
      </c>
      <c r="X298" s="85">
        <f>'RS Charges'!X1004</f>
        <v>0</v>
      </c>
      <c r="Y298" s="85">
        <f>'RS Charges'!Y1004</f>
        <v>0</v>
      </c>
      <c r="Z298" s="274">
        <f>'RS Charges'!Z1004</f>
        <v>0</v>
      </c>
      <c r="AB298" s="275">
        <f>'RS Charges'!AB1004</f>
        <v>0</v>
      </c>
      <c r="AD298" s="275">
        <f>'RS Charges'!AD1004</f>
        <v>0</v>
      </c>
      <c r="AF298" s="275">
        <f>'RS Charges'!AF1004</f>
        <v>0</v>
      </c>
    </row>
    <row r="299" spans="2:32" outlineLevel="1">
      <c r="B299" s="124" t="str">
        <f>'Line Items'!D$606</f>
        <v>Rolling Stock Charges</v>
      </c>
      <c r="C299" s="124" t="str">
        <f>'Line Items'!D$642</f>
        <v>Rolling Stock Charges</v>
      </c>
      <c r="D299" s="83" t="str">
        <f>'RS Charges'!D1005</f>
        <v>[Rolling Stock Line 22]</v>
      </c>
      <c r="E299" s="84"/>
      <c r="F299" s="150" t="str">
        <f>'RS Charges'!F1005</f>
        <v>£000</v>
      </c>
      <c r="G299" s="85">
        <f>'RS Charges'!G1005</f>
        <v>0</v>
      </c>
      <c r="H299" s="85">
        <f>'RS Charges'!H1005</f>
        <v>0</v>
      </c>
      <c r="I299" s="85">
        <f>'RS Charges'!I1005</f>
        <v>0</v>
      </c>
      <c r="J299" s="85">
        <f>'RS Charges'!J1005</f>
        <v>0</v>
      </c>
      <c r="K299" s="85">
        <f>'RS Charges'!K1005</f>
        <v>0</v>
      </c>
      <c r="L299" s="85">
        <f>'RS Charges'!L1005</f>
        <v>0</v>
      </c>
      <c r="M299" s="85">
        <f>'RS Charges'!M1005</f>
        <v>0</v>
      </c>
      <c r="N299" s="85">
        <f>'RS Charges'!N1005</f>
        <v>0</v>
      </c>
      <c r="O299" s="85">
        <f>'RS Charges'!O1005</f>
        <v>0</v>
      </c>
      <c r="P299" s="85">
        <f>'RS Charges'!P1005</f>
        <v>0</v>
      </c>
      <c r="Q299" s="85">
        <f>'RS Charges'!Q1005</f>
        <v>0</v>
      </c>
      <c r="R299" s="85">
        <f>'RS Charges'!R1005</f>
        <v>0</v>
      </c>
      <c r="S299" s="85">
        <f>'RS Charges'!S1005</f>
        <v>0</v>
      </c>
      <c r="T299" s="85">
        <f>'RS Charges'!T1005</f>
        <v>0</v>
      </c>
      <c r="U299" s="85">
        <f>'RS Charges'!U1005</f>
        <v>0</v>
      </c>
      <c r="V299" s="85">
        <f>'RS Charges'!V1005</f>
        <v>0</v>
      </c>
      <c r="W299" s="85">
        <f>'RS Charges'!W1005</f>
        <v>0</v>
      </c>
      <c r="X299" s="85">
        <f>'RS Charges'!X1005</f>
        <v>0</v>
      </c>
      <c r="Y299" s="85">
        <f>'RS Charges'!Y1005</f>
        <v>0</v>
      </c>
      <c r="Z299" s="274">
        <f>'RS Charges'!Z1005</f>
        <v>0</v>
      </c>
      <c r="AB299" s="275">
        <f>'RS Charges'!AB1005</f>
        <v>0</v>
      </c>
      <c r="AD299" s="275">
        <f>'RS Charges'!AD1005</f>
        <v>0</v>
      </c>
      <c r="AF299" s="275">
        <f>'RS Charges'!AF1005</f>
        <v>0</v>
      </c>
    </row>
    <row r="300" spans="2:32" outlineLevel="1">
      <c r="B300" s="124" t="str">
        <f>'Line Items'!D$606</f>
        <v>Rolling Stock Charges</v>
      </c>
      <c r="C300" s="124" t="str">
        <f>'Line Items'!D$642</f>
        <v>Rolling Stock Charges</v>
      </c>
      <c r="D300" s="83" t="str">
        <f>'RS Charges'!D1006</f>
        <v>[Rolling Stock Line 23]</v>
      </c>
      <c r="E300" s="84"/>
      <c r="F300" s="150" t="str">
        <f>'RS Charges'!F1006</f>
        <v>£000</v>
      </c>
      <c r="G300" s="85">
        <f>'RS Charges'!G1006</f>
        <v>0</v>
      </c>
      <c r="H300" s="85">
        <f>'RS Charges'!H1006</f>
        <v>0</v>
      </c>
      <c r="I300" s="85">
        <f>'RS Charges'!I1006</f>
        <v>0</v>
      </c>
      <c r="J300" s="85">
        <f>'RS Charges'!J1006</f>
        <v>0</v>
      </c>
      <c r="K300" s="85">
        <f>'RS Charges'!K1006</f>
        <v>0</v>
      </c>
      <c r="L300" s="85">
        <f>'RS Charges'!L1006</f>
        <v>0</v>
      </c>
      <c r="M300" s="85">
        <f>'RS Charges'!M1006</f>
        <v>0</v>
      </c>
      <c r="N300" s="85">
        <f>'RS Charges'!N1006</f>
        <v>0</v>
      </c>
      <c r="O300" s="85">
        <f>'RS Charges'!O1006</f>
        <v>0</v>
      </c>
      <c r="P300" s="85">
        <f>'RS Charges'!P1006</f>
        <v>0</v>
      </c>
      <c r="Q300" s="85">
        <f>'RS Charges'!Q1006</f>
        <v>0</v>
      </c>
      <c r="R300" s="85">
        <f>'RS Charges'!R1006</f>
        <v>0</v>
      </c>
      <c r="S300" s="85">
        <f>'RS Charges'!S1006</f>
        <v>0</v>
      </c>
      <c r="T300" s="85">
        <f>'RS Charges'!T1006</f>
        <v>0</v>
      </c>
      <c r="U300" s="85">
        <f>'RS Charges'!U1006</f>
        <v>0</v>
      </c>
      <c r="V300" s="85">
        <f>'RS Charges'!V1006</f>
        <v>0</v>
      </c>
      <c r="W300" s="85">
        <f>'RS Charges'!W1006</f>
        <v>0</v>
      </c>
      <c r="X300" s="85">
        <f>'RS Charges'!X1006</f>
        <v>0</v>
      </c>
      <c r="Y300" s="85">
        <f>'RS Charges'!Y1006</f>
        <v>0</v>
      </c>
      <c r="Z300" s="274">
        <f>'RS Charges'!Z1006</f>
        <v>0</v>
      </c>
      <c r="AB300" s="275">
        <f>'RS Charges'!AB1006</f>
        <v>0</v>
      </c>
      <c r="AD300" s="275">
        <f>'RS Charges'!AD1006</f>
        <v>0</v>
      </c>
      <c r="AF300" s="275">
        <f>'RS Charges'!AF1006</f>
        <v>0</v>
      </c>
    </row>
    <row r="301" spans="2:32" outlineLevel="1">
      <c r="B301" s="124" t="str">
        <f>'Line Items'!D$606</f>
        <v>Rolling Stock Charges</v>
      </c>
      <c r="C301" s="124" t="str">
        <f>'Line Items'!D$642</f>
        <v>Rolling Stock Charges</v>
      </c>
      <c r="D301" s="83" t="str">
        <f>'RS Charges'!D1007</f>
        <v>[Rolling Stock Line 24]</v>
      </c>
      <c r="E301" s="84"/>
      <c r="F301" s="150" t="str">
        <f>'RS Charges'!F1007</f>
        <v>£000</v>
      </c>
      <c r="G301" s="85">
        <f>'RS Charges'!G1007</f>
        <v>0</v>
      </c>
      <c r="H301" s="85">
        <f>'RS Charges'!H1007</f>
        <v>0</v>
      </c>
      <c r="I301" s="85">
        <f>'RS Charges'!I1007</f>
        <v>0</v>
      </c>
      <c r="J301" s="85">
        <f>'RS Charges'!J1007</f>
        <v>0</v>
      </c>
      <c r="K301" s="85">
        <f>'RS Charges'!K1007</f>
        <v>0</v>
      </c>
      <c r="L301" s="85">
        <f>'RS Charges'!L1007</f>
        <v>0</v>
      </c>
      <c r="M301" s="85">
        <f>'RS Charges'!M1007</f>
        <v>0</v>
      </c>
      <c r="N301" s="85">
        <f>'RS Charges'!N1007</f>
        <v>0</v>
      </c>
      <c r="O301" s="85">
        <f>'RS Charges'!O1007</f>
        <v>0</v>
      </c>
      <c r="P301" s="85">
        <f>'RS Charges'!P1007</f>
        <v>0</v>
      </c>
      <c r="Q301" s="85">
        <f>'RS Charges'!Q1007</f>
        <v>0</v>
      </c>
      <c r="R301" s="85">
        <f>'RS Charges'!R1007</f>
        <v>0</v>
      </c>
      <c r="S301" s="85">
        <f>'RS Charges'!S1007</f>
        <v>0</v>
      </c>
      <c r="T301" s="85">
        <f>'RS Charges'!T1007</f>
        <v>0</v>
      </c>
      <c r="U301" s="85">
        <f>'RS Charges'!U1007</f>
        <v>0</v>
      </c>
      <c r="V301" s="85">
        <f>'RS Charges'!V1007</f>
        <v>0</v>
      </c>
      <c r="W301" s="85">
        <f>'RS Charges'!W1007</f>
        <v>0</v>
      </c>
      <c r="X301" s="85">
        <f>'RS Charges'!X1007</f>
        <v>0</v>
      </c>
      <c r="Y301" s="85">
        <f>'RS Charges'!Y1007</f>
        <v>0</v>
      </c>
      <c r="Z301" s="274">
        <f>'RS Charges'!Z1007</f>
        <v>0</v>
      </c>
      <c r="AB301" s="275">
        <f>'RS Charges'!AB1007</f>
        <v>0</v>
      </c>
      <c r="AD301" s="275">
        <f>'RS Charges'!AD1007</f>
        <v>0</v>
      </c>
      <c r="AF301" s="275">
        <f>'RS Charges'!AF1007</f>
        <v>0</v>
      </c>
    </row>
    <row r="302" spans="2:32" outlineLevel="1">
      <c r="B302" s="124" t="str">
        <f>'Line Items'!D$606</f>
        <v>Rolling Stock Charges</v>
      </c>
      <c r="C302" s="124" t="str">
        <f>'Line Items'!D$642</f>
        <v>Rolling Stock Charges</v>
      </c>
      <c r="D302" s="83" t="str">
        <f>'RS Charges'!D1008</f>
        <v>[Rolling Stock Line 25]</v>
      </c>
      <c r="E302" s="84"/>
      <c r="F302" s="150" t="str">
        <f>'RS Charges'!F1008</f>
        <v>£000</v>
      </c>
      <c r="G302" s="85">
        <f>'RS Charges'!G1008</f>
        <v>0</v>
      </c>
      <c r="H302" s="85">
        <f>'RS Charges'!H1008</f>
        <v>0</v>
      </c>
      <c r="I302" s="85">
        <f>'RS Charges'!I1008</f>
        <v>0</v>
      </c>
      <c r="J302" s="85">
        <f>'RS Charges'!J1008</f>
        <v>0</v>
      </c>
      <c r="K302" s="85">
        <f>'RS Charges'!K1008</f>
        <v>0</v>
      </c>
      <c r="L302" s="85">
        <f>'RS Charges'!L1008</f>
        <v>0</v>
      </c>
      <c r="M302" s="85">
        <f>'RS Charges'!M1008</f>
        <v>0</v>
      </c>
      <c r="N302" s="85">
        <f>'RS Charges'!N1008</f>
        <v>0</v>
      </c>
      <c r="O302" s="85">
        <f>'RS Charges'!O1008</f>
        <v>0</v>
      </c>
      <c r="P302" s="85">
        <f>'RS Charges'!P1008</f>
        <v>0</v>
      </c>
      <c r="Q302" s="85">
        <f>'RS Charges'!Q1008</f>
        <v>0</v>
      </c>
      <c r="R302" s="85">
        <f>'RS Charges'!R1008</f>
        <v>0</v>
      </c>
      <c r="S302" s="85">
        <f>'RS Charges'!S1008</f>
        <v>0</v>
      </c>
      <c r="T302" s="85">
        <f>'RS Charges'!T1008</f>
        <v>0</v>
      </c>
      <c r="U302" s="85">
        <f>'RS Charges'!U1008</f>
        <v>0</v>
      </c>
      <c r="V302" s="85">
        <f>'RS Charges'!V1008</f>
        <v>0</v>
      </c>
      <c r="W302" s="85">
        <f>'RS Charges'!W1008</f>
        <v>0</v>
      </c>
      <c r="X302" s="85">
        <f>'RS Charges'!X1008</f>
        <v>0</v>
      </c>
      <c r="Y302" s="85">
        <f>'RS Charges'!Y1008</f>
        <v>0</v>
      </c>
      <c r="Z302" s="274">
        <f>'RS Charges'!Z1008</f>
        <v>0</v>
      </c>
      <c r="AB302" s="275">
        <f>'RS Charges'!AB1008</f>
        <v>0</v>
      </c>
      <c r="AD302" s="275">
        <f>'RS Charges'!AD1008</f>
        <v>0</v>
      </c>
      <c r="AF302" s="275">
        <f>'RS Charges'!AF1008</f>
        <v>0</v>
      </c>
    </row>
    <row r="303" spans="2:32" outlineLevel="1">
      <c r="B303" s="124" t="str">
        <f>'Line Items'!D$606</f>
        <v>Rolling Stock Charges</v>
      </c>
      <c r="C303" s="124" t="str">
        <f>'Line Items'!D$642</f>
        <v>Rolling Stock Charges</v>
      </c>
      <c r="D303" s="83" t="str">
        <f>'RS Charges'!D1009</f>
        <v>[Rolling Stock Line 26]</v>
      </c>
      <c r="E303" s="84"/>
      <c r="F303" s="150" t="str">
        <f>'RS Charges'!F1009</f>
        <v>£000</v>
      </c>
      <c r="G303" s="85">
        <f>'RS Charges'!G1009</f>
        <v>0</v>
      </c>
      <c r="H303" s="85">
        <f>'RS Charges'!H1009</f>
        <v>0</v>
      </c>
      <c r="I303" s="85">
        <f>'RS Charges'!I1009</f>
        <v>0</v>
      </c>
      <c r="J303" s="85">
        <f>'RS Charges'!J1009</f>
        <v>0</v>
      </c>
      <c r="K303" s="85">
        <f>'RS Charges'!K1009</f>
        <v>0</v>
      </c>
      <c r="L303" s="85">
        <f>'RS Charges'!L1009</f>
        <v>0</v>
      </c>
      <c r="M303" s="85">
        <f>'RS Charges'!M1009</f>
        <v>0</v>
      </c>
      <c r="N303" s="85">
        <f>'RS Charges'!N1009</f>
        <v>0</v>
      </c>
      <c r="O303" s="85">
        <f>'RS Charges'!O1009</f>
        <v>0</v>
      </c>
      <c r="P303" s="85">
        <f>'RS Charges'!P1009</f>
        <v>0</v>
      </c>
      <c r="Q303" s="85">
        <f>'RS Charges'!Q1009</f>
        <v>0</v>
      </c>
      <c r="R303" s="85">
        <f>'RS Charges'!R1009</f>
        <v>0</v>
      </c>
      <c r="S303" s="85">
        <f>'RS Charges'!S1009</f>
        <v>0</v>
      </c>
      <c r="T303" s="85">
        <f>'RS Charges'!T1009</f>
        <v>0</v>
      </c>
      <c r="U303" s="85">
        <f>'RS Charges'!U1009</f>
        <v>0</v>
      </c>
      <c r="V303" s="85">
        <f>'RS Charges'!V1009</f>
        <v>0</v>
      </c>
      <c r="W303" s="85">
        <f>'RS Charges'!W1009</f>
        <v>0</v>
      </c>
      <c r="X303" s="85">
        <f>'RS Charges'!X1009</f>
        <v>0</v>
      </c>
      <c r="Y303" s="85">
        <f>'RS Charges'!Y1009</f>
        <v>0</v>
      </c>
      <c r="Z303" s="274">
        <f>'RS Charges'!Z1009</f>
        <v>0</v>
      </c>
      <c r="AB303" s="275">
        <f>'RS Charges'!AB1009</f>
        <v>0</v>
      </c>
      <c r="AD303" s="275">
        <f>'RS Charges'!AD1009</f>
        <v>0</v>
      </c>
      <c r="AF303" s="275">
        <f>'RS Charges'!AF1009</f>
        <v>0</v>
      </c>
    </row>
    <row r="304" spans="2:32" outlineLevel="1">
      <c r="B304" s="124" t="str">
        <f>'Line Items'!D$606</f>
        <v>Rolling Stock Charges</v>
      </c>
      <c r="C304" s="124" t="str">
        <f>'Line Items'!D$642</f>
        <v>Rolling Stock Charges</v>
      </c>
      <c r="D304" s="83" t="str">
        <f>'RS Charges'!D1010</f>
        <v>[Rolling Stock Line 27]</v>
      </c>
      <c r="E304" s="84"/>
      <c r="F304" s="150" t="str">
        <f>'RS Charges'!F1010</f>
        <v>£000</v>
      </c>
      <c r="G304" s="85">
        <f>'RS Charges'!G1010</f>
        <v>0</v>
      </c>
      <c r="H304" s="85">
        <f>'RS Charges'!H1010</f>
        <v>0</v>
      </c>
      <c r="I304" s="85">
        <f>'RS Charges'!I1010</f>
        <v>0</v>
      </c>
      <c r="J304" s="85">
        <f>'RS Charges'!J1010</f>
        <v>0</v>
      </c>
      <c r="K304" s="85">
        <f>'RS Charges'!K1010</f>
        <v>0</v>
      </c>
      <c r="L304" s="85">
        <f>'RS Charges'!L1010</f>
        <v>0</v>
      </c>
      <c r="M304" s="85">
        <f>'RS Charges'!M1010</f>
        <v>0</v>
      </c>
      <c r="N304" s="85">
        <f>'RS Charges'!N1010</f>
        <v>0</v>
      </c>
      <c r="O304" s="85">
        <f>'RS Charges'!O1010</f>
        <v>0</v>
      </c>
      <c r="P304" s="85">
        <f>'RS Charges'!P1010</f>
        <v>0</v>
      </c>
      <c r="Q304" s="85">
        <f>'RS Charges'!Q1010</f>
        <v>0</v>
      </c>
      <c r="R304" s="85">
        <f>'RS Charges'!R1010</f>
        <v>0</v>
      </c>
      <c r="S304" s="85">
        <f>'RS Charges'!S1010</f>
        <v>0</v>
      </c>
      <c r="T304" s="85">
        <f>'RS Charges'!T1010</f>
        <v>0</v>
      </c>
      <c r="U304" s="85">
        <f>'RS Charges'!U1010</f>
        <v>0</v>
      </c>
      <c r="V304" s="85">
        <f>'RS Charges'!V1010</f>
        <v>0</v>
      </c>
      <c r="W304" s="85">
        <f>'RS Charges'!W1010</f>
        <v>0</v>
      </c>
      <c r="X304" s="85">
        <f>'RS Charges'!X1010</f>
        <v>0</v>
      </c>
      <c r="Y304" s="85">
        <f>'RS Charges'!Y1010</f>
        <v>0</v>
      </c>
      <c r="Z304" s="274">
        <f>'RS Charges'!Z1010</f>
        <v>0</v>
      </c>
      <c r="AB304" s="275">
        <f>'RS Charges'!AB1010</f>
        <v>0</v>
      </c>
      <c r="AD304" s="275">
        <f>'RS Charges'!AD1010</f>
        <v>0</v>
      </c>
      <c r="AF304" s="275">
        <f>'RS Charges'!AF1010</f>
        <v>0</v>
      </c>
    </row>
    <row r="305" spans="2:32" outlineLevel="1">
      <c r="B305" s="124" t="str">
        <f>'Line Items'!D$606</f>
        <v>Rolling Stock Charges</v>
      </c>
      <c r="C305" s="124" t="str">
        <f>'Line Items'!D$642</f>
        <v>Rolling Stock Charges</v>
      </c>
      <c r="D305" s="83" t="str">
        <f>'RS Charges'!D1011</f>
        <v>[Rolling Stock Line 28]</v>
      </c>
      <c r="E305" s="84"/>
      <c r="F305" s="150" t="str">
        <f>'RS Charges'!F1011</f>
        <v>£000</v>
      </c>
      <c r="G305" s="85">
        <f>'RS Charges'!G1011</f>
        <v>0</v>
      </c>
      <c r="H305" s="85">
        <f>'RS Charges'!H1011</f>
        <v>0</v>
      </c>
      <c r="I305" s="85">
        <f>'RS Charges'!I1011</f>
        <v>0</v>
      </c>
      <c r="J305" s="85">
        <f>'RS Charges'!J1011</f>
        <v>0</v>
      </c>
      <c r="K305" s="85">
        <f>'RS Charges'!K1011</f>
        <v>0</v>
      </c>
      <c r="L305" s="85">
        <f>'RS Charges'!L1011</f>
        <v>0</v>
      </c>
      <c r="M305" s="85">
        <f>'RS Charges'!M1011</f>
        <v>0</v>
      </c>
      <c r="N305" s="85">
        <f>'RS Charges'!N1011</f>
        <v>0</v>
      </c>
      <c r="O305" s="85">
        <f>'RS Charges'!O1011</f>
        <v>0</v>
      </c>
      <c r="P305" s="85">
        <f>'RS Charges'!P1011</f>
        <v>0</v>
      </c>
      <c r="Q305" s="85">
        <f>'RS Charges'!Q1011</f>
        <v>0</v>
      </c>
      <c r="R305" s="85">
        <f>'RS Charges'!R1011</f>
        <v>0</v>
      </c>
      <c r="S305" s="85">
        <f>'RS Charges'!S1011</f>
        <v>0</v>
      </c>
      <c r="T305" s="85">
        <f>'RS Charges'!T1011</f>
        <v>0</v>
      </c>
      <c r="U305" s="85">
        <f>'RS Charges'!U1011</f>
        <v>0</v>
      </c>
      <c r="V305" s="85">
        <f>'RS Charges'!V1011</f>
        <v>0</v>
      </c>
      <c r="W305" s="85">
        <f>'RS Charges'!W1011</f>
        <v>0</v>
      </c>
      <c r="X305" s="85">
        <f>'RS Charges'!X1011</f>
        <v>0</v>
      </c>
      <c r="Y305" s="85">
        <f>'RS Charges'!Y1011</f>
        <v>0</v>
      </c>
      <c r="Z305" s="274">
        <f>'RS Charges'!Z1011</f>
        <v>0</v>
      </c>
      <c r="AB305" s="275">
        <f>'RS Charges'!AB1011</f>
        <v>0</v>
      </c>
      <c r="AD305" s="275">
        <f>'RS Charges'!AD1011</f>
        <v>0</v>
      </c>
      <c r="AF305" s="275">
        <f>'RS Charges'!AF1011</f>
        <v>0</v>
      </c>
    </row>
    <row r="306" spans="2:32" outlineLevel="1">
      <c r="B306" s="124" t="str">
        <f>'Line Items'!D$606</f>
        <v>Rolling Stock Charges</v>
      </c>
      <c r="C306" s="124" t="str">
        <f>'Line Items'!D$642</f>
        <v>Rolling Stock Charges</v>
      </c>
      <c r="D306" s="83" t="str">
        <f>'RS Charges'!D1012</f>
        <v>[Rolling Stock Line 29]</v>
      </c>
      <c r="E306" s="84"/>
      <c r="F306" s="150" t="str">
        <f>'RS Charges'!F1012</f>
        <v>£000</v>
      </c>
      <c r="G306" s="85">
        <f>'RS Charges'!G1012</f>
        <v>0</v>
      </c>
      <c r="H306" s="85">
        <f>'RS Charges'!H1012</f>
        <v>0</v>
      </c>
      <c r="I306" s="85">
        <f>'RS Charges'!I1012</f>
        <v>0</v>
      </c>
      <c r="J306" s="85">
        <f>'RS Charges'!J1012</f>
        <v>0</v>
      </c>
      <c r="K306" s="85">
        <f>'RS Charges'!K1012</f>
        <v>0</v>
      </c>
      <c r="L306" s="85">
        <f>'RS Charges'!L1012</f>
        <v>0</v>
      </c>
      <c r="M306" s="85">
        <f>'RS Charges'!M1012</f>
        <v>0</v>
      </c>
      <c r="N306" s="85">
        <f>'RS Charges'!N1012</f>
        <v>0</v>
      </c>
      <c r="O306" s="85">
        <f>'RS Charges'!O1012</f>
        <v>0</v>
      </c>
      <c r="P306" s="85">
        <f>'RS Charges'!P1012</f>
        <v>0</v>
      </c>
      <c r="Q306" s="85">
        <f>'RS Charges'!Q1012</f>
        <v>0</v>
      </c>
      <c r="R306" s="85">
        <f>'RS Charges'!R1012</f>
        <v>0</v>
      </c>
      <c r="S306" s="85">
        <f>'RS Charges'!S1012</f>
        <v>0</v>
      </c>
      <c r="T306" s="85">
        <f>'RS Charges'!T1012</f>
        <v>0</v>
      </c>
      <c r="U306" s="85">
        <f>'RS Charges'!U1012</f>
        <v>0</v>
      </c>
      <c r="V306" s="85">
        <f>'RS Charges'!V1012</f>
        <v>0</v>
      </c>
      <c r="W306" s="85">
        <f>'RS Charges'!W1012</f>
        <v>0</v>
      </c>
      <c r="X306" s="85">
        <f>'RS Charges'!X1012</f>
        <v>0</v>
      </c>
      <c r="Y306" s="85">
        <f>'RS Charges'!Y1012</f>
        <v>0</v>
      </c>
      <c r="Z306" s="274">
        <f>'RS Charges'!Z1012</f>
        <v>0</v>
      </c>
      <c r="AB306" s="275">
        <f>'RS Charges'!AB1012</f>
        <v>0</v>
      </c>
      <c r="AD306" s="275">
        <f>'RS Charges'!AD1012</f>
        <v>0</v>
      </c>
      <c r="AF306" s="275">
        <f>'RS Charges'!AF1012</f>
        <v>0</v>
      </c>
    </row>
    <row r="307" spans="2:32" outlineLevel="1">
      <c r="B307" s="124" t="str">
        <f>'Line Items'!D$606</f>
        <v>Rolling Stock Charges</v>
      </c>
      <c r="C307" s="124" t="str">
        <f>'Line Items'!D$642</f>
        <v>Rolling Stock Charges</v>
      </c>
      <c r="D307" s="83" t="str">
        <f>'RS Charges'!D1013</f>
        <v>[Rolling Stock Line 30]</v>
      </c>
      <c r="E307" s="84"/>
      <c r="F307" s="150" t="str">
        <f>'RS Charges'!F1013</f>
        <v>£000</v>
      </c>
      <c r="G307" s="85">
        <f>'RS Charges'!G1013</f>
        <v>0</v>
      </c>
      <c r="H307" s="85">
        <f>'RS Charges'!H1013</f>
        <v>0</v>
      </c>
      <c r="I307" s="85">
        <f>'RS Charges'!I1013</f>
        <v>0</v>
      </c>
      <c r="J307" s="85">
        <f>'RS Charges'!J1013</f>
        <v>0</v>
      </c>
      <c r="K307" s="85">
        <f>'RS Charges'!K1013</f>
        <v>0</v>
      </c>
      <c r="L307" s="85">
        <f>'RS Charges'!L1013</f>
        <v>0</v>
      </c>
      <c r="M307" s="85">
        <f>'RS Charges'!M1013</f>
        <v>0</v>
      </c>
      <c r="N307" s="85">
        <f>'RS Charges'!N1013</f>
        <v>0</v>
      </c>
      <c r="O307" s="85">
        <f>'RS Charges'!O1013</f>
        <v>0</v>
      </c>
      <c r="P307" s="85">
        <f>'RS Charges'!P1013</f>
        <v>0</v>
      </c>
      <c r="Q307" s="85">
        <f>'RS Charges'!Q1013</f>
        <v>0</v>
      </c>
      <c r="R307" s="85">
        <f>'RS Charges'!R1013</f>
        <v>0</v>
      </c>
      <c r="S307" s="85">
        <f>'RS Charges'!S1013</f>
        <v>0</v>
      </c>
      <c r="T307" s="85">
        <f>'RS Charges'!T1013</f>
        <v>0</v>
      </c>
      <c r="U307" s="85">
        <f>'RS Charges'!U1013</f>
        <v>0</v>
      </c>
      <c r="V307" s="85">
        <f>'RS Charges'!V1013</f>
        <v>0</v>
      </c>
      <c r="W307" s="85">
        <f>'RS Charges'!W1013</f>
        <v>0</v>
      </c>
      <c r="X307" s="85">
        <f>'RS Charges'!X1013</f>
        <v>0</v>
      </c>
      <c r="Y307" s="85">
        <f>'RS Charges'!Y1013</f>
        <v>0</v>
      </c>
      <c r="Z307" s="274">
        <f>'RS Charges'!Z1013</f>
        <v>0</v>
      </c>
      <c r="AB307" s="275">
        <f>'RS Charges'!AB1013</f>
        <v>0</v>
      </c>
      <c r="AD307" s="275">
        <f>'RS Charges'!AD1013</f>
        <v>0</v>
      </c>
      <c r="AF307" s="275">
        <f>'RS Charges'!AF1013</f>
        <v>0</v>
      </c>
    </row>
    <row r="308" spans="2:32" outlineLevel="1">
      <c r="B308" s="124" t="str">
        <f>'Line Items'!D$606</f>
        <v>Rolling Stock Charges</v>
      </c>
      <c r="C308" s="124" t="str">
        <f>'Line Items'!D$642</f>
        <v>Rolling Stock Charges</v>
      </c>
      <c r="D308" s="83" t="str">
        <f>'RS Charges'!D1014</f>
        <v>[Rolling Stock Line 31]</v>
      </c>
      <c r="E308" s="84"/>
      <c r="F308" s="150" t="str">
        <f>'RS Charges'!F1014</f>
        <v>£000</v>
      </c>
      <c r="G308" s="85">
        <f>'RS Charges'!G1014</f>
        <v>0</v>
      </c>
      <c r="H308" s="85">
        <f>'RS Charges'!H1014</f>
        <v>0</v>
      </c>
      <c r="I308" s="85">
        <f>'RS Charges'!I1014</f>
        <v>0</v>
      </c>
      <c r="J308" s="85">
        <f>'RS Charges'!J1014</f>
        <v>0</v>
      </c>
      <c r="K308" s="85">
        <f>'RS Charges'!K1014</f>
        <v>0</v>
      </c>
      <c r="L308" s="85">
        <f>'RS Charges'!L1014</f>
        <v>0</v>
      </c>
      <c r="M308" s="85">
        <f>'RS Charges'!M1014</f>
        <v>0</v>
      </c>
      <c r="N308" s="85">
        <f>'RS Charges'!N1014</f>
        <v>0</v>
      </c>
      <c r="O308" s="85">
        <f>'RS Charges'!O1014</f>
        <v>0</v>
      </c>
      <c r="P308" s="85">
        <f>'RS Charges'!P1014</f>
        <v>0</v>
      </c>
      <c r="Q308" s="85">
        <f>'RS Charges'!Q1014</f>
        <v>0</v>
      </c>
      <c r="R308" s="85">
        <f>'RS Charges'!R1014</f>
        <v>0</v>
      </c>
      <c r="S308" s="85">
        <f>'RS Charges'!S1014</f>
        <v>0</v>
      </c>
      <c r="T308" s="85">
        <f>'RS Charges'!T1014</f>
        <v>0</v>
      </c>
      <c r="U308" s="85">
        <f>'RS Charges'!U1014</f>
        <v>0</v>
      </c>
      <c r="V308" s="85">
        <f>'RS Charges'!V1014</f>
        <v>0</v>
      </c>
      <c r="W308" s="85">
        <f>'RS Charges'!W1014</f>
        <v>0</v>
      </c>
      <c r="X308" s="85">
        <f>'RS Charges'!X1014</f>
        <v>0</v>
      </c>
      <c r="Y308" s="85">
        <f>'RS Charges'!Y1014</f>
        <v>0</v>
      </c>
      <c r="Z308" s="274">
        <f>'RS Charges'!Z1014</f>
        <v>0</v>
      </c>
      <c r="AB308" s="275">
        <f>'RS Charges'!AB1014</f>
        <v>0</v>
      </c>
      <c r="AD308" s="275">
        <f>'RS Charges'!AD1014</f>
        <v>0</v>
      </c>
      <c r="AF308" s="275">
        <f>'RS Charges'!AF1014</f>
        <v>0</v>
      </c>
    </row>
    <row r="309" spans="2:32" outlineLevel="1">
      <c r="B309" s="124" t="str">
        <f>'Line Items'!D$606</f>
        <v>Rolling Stock Charges</v>
      </c>
      <c r="C309" s="124" t="str">
        <f>'Line Items'!D$642</f>
        <v>Rolling Stock Charges</v>
      </c>
      <c r="D309" s="345" t="str">
        <f>'RS Charges'!D1015</f>
        <v>[Rolling Stock Line 32]</v>
      </c>
      <c r="E309" s="346"/>
      <c r="F309" s="342" t="str">
        <f>'RS Charges'!F1015</f>
        <v>£000</v>
      </c>
      <c r="G309" s="88">
        <f>'RS Charges'!G1015</f>
        <v>0</v>
      </c>
      <c r="H309" s="88">
        <f>'RS Charges'!H1015</f>
        <v>0</v>
      </c>
      <c r="I309" s="88">
        <f>'RS Charges'!I1015</f>
        <v>0</v>
      </c>
      <c r="J309" s="88">
        <f>'RS Charges'!J1015</f>
        <v>0</v>
      </c>
      <c r="K309" s="88">
        <f>'RS Charges'!K1015</f>
        <v>0</v>
      </c>
      <c r="L309" s="88">
        <f>'RS Charges'!L1015</f>
        <v>0</v>
      </c>
      <c r="M309" s="88">
        <f>'RS Charges'!M1015</f>
        <v>0</v>
      </c>
      <c r="N309" s="88">
        <f>'RS Charges'!N1015</f>
        <v>0</v>
      </c>
      <c r="O309" s="88">
        <f>'RS Charges'!O1015</f>
        <v>0</v>
      </c>
      <c r="P309" s="88">
        <f>'RS Charges'!P1015</f>
        <v>0</v>
      </c>
      <c r="Q309" s="88">
        <f>'RS Charges'!Q1015</f>
        <v>0</v>
      </c>
      <c r="R309" s="88">
        <f>'RS Charges'!R1015</f>
        <v>0</v>
      </c>
      <c r="S309" s="88">
        <f>'RS Charges'!S1015</f>
        <v>0</v>
      </c>
      <c r="T309" s="88">
        <f>'RS Charges'!T1015</f>
        <v>0</v>
      </c>
      <c r="U309" s="88">
        <f>'RS Charges'!U1015</f>
        <v>0</v>
      </c>
      <c r="V309" s="88">
        <f>'RS Charges'!V1015</f>
        <v>0</v>
      </c>
      <c r="W309" s="88">
        <f>'RS Charges'!W1015</f>
        <v>0</v>
      </c>
      <c r="X309" s="88">
        <f>'RS Charges'!X1015</f>
        <v>0</v>
      </c>
      <c r="Y309" s="88">
        <f>'RS Charges'!Y1015</f>
        <v>0</v>
      </c>
      <c r="Z309" s="343">
        <f>'RS Charges'!Z1015</f>
        <v>0</v>
      </c>
      <c r="AB309" s="344">
        <f>'RS Charges'!AB1015</f>
        <v>0</v>
      </c>
      <c r="AD309" s="344">
        <f>'RS Charges'!AD1015</f>
        <v>0</v>
      </c>
      <c r="AF309" s="344">
        <f>'RS Charges'!AF1015</f>
        <v>0</v>
      </c>
    </row>
    <row r="310" spans="2:32" outlineLevel="1">
      <c r="B310" s="124" t="str">
        <f>'Line Items'!D$607</f>
        <v>Infrastructure Charges</v>
      </c>
      <c r="C310" s="124" t="str">
        <f>'Line Items'!D$643</f>
        <v>Infrastructure Charges: Secondary Station Access Charges</v>
      </c>
      <c r="D310" s="83" t="str">
        <f>Infrastructure!D17</f>
        <v>Secondary Station Access Charges: LTC</v>
      </c>
      <c r="E310" s="84"/>
      <c r="F310" s="150" t="str">
        <f>Infrastructure!F17</f>
        <v>£000</v>
      </c>
      <c r="G310" s="85">
        <f>Infrastructure!G17</f>
        <v>0</v>
      </c>
      <c r="H310" s="85">
        <f>Infrastructure!H17</f>
        <v>0</v>
      </c>
      <c r="I310" s="85">
        <f>Infrastructure!I17</f>
        <v>0</v>
      </c>
      <c r="J310" s="85">
        <f>Infrastructure!J17</f>
        <v>0</v>
      </c>
      <c r="K310" s="85">
        <f>Infrastructure!K17</f>
        <v>0</v>
      </c>
      <c r="L310" s="85">
        <f>Infrastructure!L17</f>
        <v>0</v>
      </c>
      <c r="M310" s="85">
        <f>Infrastructure!M17</f>
        <v>0</v>
      </c>
      <c r="N310" s="85">
        <f>Infrastructure!N17</f>
        <v>0</v>
      </c>
      <c r="O310" s="85">
        <f>Infrastructure!O17</f>
        <v>0</v>
      </c>
      <c r="P310" s="85">
        <f>Infrastructure!P17</f>
        <v>0</v>
      </c>
      <c r="Q310" s="85">
        <f>Infrastructure!Q17</f>
        <v>0</v>
      </c>
      <c r="R310" s="85">
        <f>Infrastructure!R17</f>
        <v>0</v>
      </c>
      <c r="S310" s="85">
        <f>Infrastructure!S17</f>
        <v>0</v>
      </c>
      <c r="T310" s="85">
        <f>Infrastructure!T17</f>
        <v>0</v>
      </c>
      <c r="U310" s="85">
        <f>Infrastructure!U17</f>
        <v>0</v>
      </c>
      <c r="V310" s="85">
        <f>Infrastructure!V17</f>
        <v>0</v>
      </c>
      <c r="W310" s="85">
        <f>Infrastructure!W17</f>
        <v>0</v>
      </c>
      <c r="X310" s="85">
        <f>Infrastructure!X17</f>
        <v>0</v>
      </c>
      <c r="Y310" s="85">
        <f>Infrastructure!Y17</f>
        <v>0</v>
      </c>
      <c r="Z310" s="274">
        <f>Infrastructure!Z17</f>
        <v>0</v>
      </c>
      <c r="AB310" s="275">
        <f>Infrastructure!AB17</f>
        <v>0</v>
      </c>
      <c r="AD310" s="275">
        <f>Infrastructure!AD17</f>
        <v>0</v>
      </c>
      <c r="AF310" s="275">
        <f>Infrastructure!AF17</f>
        <v>0</v>
      </c>
    </row>
    <row r="311" spans="2:32" outlineLevel="1">
      <c r="B311" s="124" t="str">
        <f>'Line Items'!D$607</f>
        <v>Infrastructure Charges</v>
      </c>
      <c r="C311" s="124" t="str">
        <f>'Line Items'!D$643</f>
        <v>Infrastructure Charges: Secondary Station Access Charges</v>
      </c>
      <c r="D311" s="345" t="str">
        <f>Infrastructure!D18</f>
        <v>Secondary Station Access Charges: QX</v>
      </c>
      <c r="E311" s="346"/>
      <c r="F311" s="342" t="str">
        <f>Infrastructure!F18</f>
        <v>£000</v>
      </c>
      <c r="G311" s="88">
        <f>Infrastructure!G18</f>
        <v>0</v>
      </c>
      <c r="H311" s="88">
        <f>Infrastructure!H18</f>
        <v>0</v>
      </c>
      <c r="I311" s="88">
        <f>Infrastructure!I18</f>
        <v>0</v>
      </c>
      <c r="J311" s="88">
        <f>Infrastructure!J18</f>
        <v>0</v>
      </c>
      <c r="K311" s="88">
        <f>Infrastructure!K18</f>
        <v>0</v>
      </c>
      <c r="L311" s="88">
        <f>Infrastructure!L18</f>
        <v>0</v>
      </c>
      <c r="M311" s="88">
        <f>Infrastructure!M18</f>
        <v>0</v>
      </c>
      <c r="N311" s="88">
        <f>Infrastructure!N18</f>
        <v>0</v>
      </c>
      <c r="O311" s="88">
        <f>Infrastructure!O18</f>
        <v>0</v>
      </c>
      <c r="P311" s="88">
        <f>Infrastructure!P18</f>
        <v>0</v>
      </c>
      <c r="Q311" s="88">
        <f>Infrastructure!Q18</f>
        <v>0</v>
      </c>
      <c r="R311" s="88">
        <f>Infrastructure!R18</f>
        <v>0</v>
      </c>
      <c r="S311" s="88">
        <f>Infrastructure!S18</f>
        <v>0</v>
      </c>
      <c r="T311" s="88">
        <f>Infrastructure!T18</f>
        <v>0</v>
      </c>
      <c r="U311" s="88">
        <f>Infrastructure!U18</f>
        <v>0</v>
      </c>
      <c r="V311" s="88">
        <f>Infrastructure!V18</f>
        <v>0</v>
      </c>
      <c r="W311" s="88">
        <f>Infrastructure!W18</f>
        <v>0</v>
      </c>
      <c r="X311" s="88">
        <f>Infrastructure!X18</f>
        <v>0</v>
      </c>
      <c r="Y311" s="88">
        <f>Infrastructure!Y18</f>
        <v>0</v>
      </c>
      <c r="Z311" s="343">
        <f>Infrastructure!Z18</f>
        <v>0</v>
      </c>
      <c r="AB311" s="344">
        <f>Infrastructure!AB18</f>
        <v>0</v>
      </c>
      <c r="AD311" s="344">
        <f>Infrastructure!AD18</f>
        <v>0</v>
      </c>
      <c r="AF311" s="344">
        <f>Infrastructure!AF18</f>
        <v>0</v>
      </c>
    </row>
    <row r="312" spans="2:32" outlineLevel="1">
      <c r="B312" s="124" t="str">
        <f>'Line Items'!D$607</f>
        <v>Infrastructure Charges</v>
      </c>
      <c r="C312" s="124" t="str">
        <f>'Line Items'!D$644</f>
        <v>Infrastructure Charges: Track Access Charges</v>
      </c>
      <c r="D312" s="83" t="str">
        <f>Infrastructure!D27</f>
        <v>Fixed Track Access Charge</v>
      </c>
      <c r="E312" s="84"/>
      <c r="F312" s="150" t="str">
        <f>Infrastructure!F27</f>
        <v>£000</v>
      </c>
      <c r="G312" s="85">
        <f>Infrastructure!G27</f>
        <v>0</v>
      </c>
      <c r="H312" s="85">
        <f>Infrastructure!H27</f>
        <v>0</v>
      </c>
      <c r="I312" s="85">
        <f>Infrastructure!I27</f>
        <v>0</v>
      </c>
      <c r="J312" s="85">
        <f>Infrastructure!J27</f>
        <v>0</v>
      </c>
      <c r="K312" s="85">
        <f>Infrastructure!K27</f>
        <v>0</v>
      </c>
      <c r="L312" s="85">
        <f>Infrastructure!L27</f>
        <v>0</v>
      </c>
      <c r="M312" s="85">
        <f>Infrastructure!M27</f>
        <v>0</v>
      </c>
      <c r="N312" s="85">
        <f>Infrastructure!N27</f>
        <v>0</v>
      </c>
      <c r="O312" s="85">
        <f>Infrastructure!O27</f>
        <v>0</v>
      </c>
      <c r="P312" s="85">
        <f>Infrastructure!P27</f>
        <v>0</v>
      </c>
      <c r="Q312" s="85">
        <f>Infrastructure!Q27</f>
        <v>0</v>
      </c>
      <c r="R312" s="85">
        <f>Infrastructure!R27</f>
        <v>0</v>
      </c>
      <c r="S312" s="85">
        <f>Infrastructure!S27</f>
        <v>0</v>
      </c>
      <c r="T312" s="85">
        <f>Infrastructure!T27</f>
        <v>0</v>
      </c>
      <c r="U312" s="85">
        <f>Infrastructure!U27</f>
        <v>0</v>
      </c>
      <c r="V312" s="85">
        <f>Infrastructure!V27</f>
        <v>0</v>
      </c>
      <c r="W312" s="85">
        <f>Infrastructure!W27</f>
        <v>0</v>
      </c>
      <c r="X312" s="85">
        <f>Infrastructure!X27</f>
        <v>0</v>
      </c>
      <c r="Y312" s="85">
        <f>Infrastructure!Y27</f>
        <v>0</v>
      </c>
      <c r="Z312" s="274">
        <f>Infrastructure!Z27</f>
        <v>0</v>
      </c>
      <c r="AB312" s="275">
        <f>Infrastructure!AB27</f>
        <v>0</v>
      </c>
      <c r="AD312" s="275">
        <f>Infrastructure!AD27</f>
        <v>0</v>
      </c>
      <c r="AF312" s="275">
        <f>Infrastructure!AF27</f>
        <v>0</v>
      </c>
    </row>
    <row r="313" spans="2:32" outlineLevel="1">
      <c r="B313" s="124" t="str">
        <f>'Line Items'!D$607</f>
        <v>Infrastructure Charges</v>
      </c>
      <c r="C313" s="124" t="str">
        <f>'Line Items'!D$644</f>
        <v>Infrastructure Charges: Track Access Charges</v>
      </c>
      <c r="D313" s="83" t="str">
        <f>Infrastructure!D28</f>
        <v>Variable Track Access Charge</v>
      </c>
      <c r="E313" s="84"/>
      <c r="F313" s="150" t="str">
        <f>Infrastructure!F28</f>
        <v>£000</v>
      </c>
      <c r="G313" s="85">
        <f>Infrastructure!G28</f>
        <v>0</v>
      </c>
      <c r="H313" s="85">
        <f>Infrastructure!H28</f>
        <v>0</v>
      </c>
      <c r="I313" s="85">
        <f>Infrastructure!I28</f>
        <v>0</v>
      </c>
      <c r="J313" s="85">
        <f>Infrastructure!J28</f>
        <v>0</v>
      </c>
      <c r="K313" s="85">
        <f>Infrastructure!K28</f>
        <v>0</v>
      </c>
      <c r="L313" s="85">
        <f>Infrastructure!L28</f>
        <v>0</v>
      </c>
      <c r="M313" s="85">
        <f>Infrastructure!M28</f>
        <v>0</v>
      </c>
      <c r="N313" s="85">
        <f>Infrastructure!N28</f>
        <v>0</v>
      </c>
      <c r="O313" s="85">
        <f>Infrastructure!O28</f>
        <v>0</v>
      </c>
      <c r="P313" s="85">
        <f>Infrastructure!P28</f>
        <v>0</v>
      </c>
      <c r="Q313" s="85">
        <f>Infrastructure!Q28</f>
        <v>0</v>
      </c>
      <c r="R313" s="85">
        <f>Infrastructure!R28</f>
        <v>0</v>
      </c>
      <c r="S313" s="85">
        <f>Infrastructure!S28</f>
        <v>0</v>
      </c>
      <c r="T313" s="85">
        <f>Infrastructure!T28</f>
        <v>0</v>
      </c>
      <c r="U313" s="85">
        <f>Infrastructure!U28</f>
        <v>0</v>
      </c>
      <c r="V313" s="85">
        <f>Infrastructure!V28</f>
        <v>0</v>
      </c>
      <c r="W313" s="85">
        <f>Infrastructure!W28</f>
        <v>0</v>
      </c>
      <c r="X313" s="85">
        <f>Infrastructure!X28</f>
        <v>0</v>
      </c>
      <c r="Y313" s="85">
        <f>Infrastructure!Y28</f>
        <v>0</v>
      </c>
      <c r="Z313" s="274">
        <f>Infrastructure!Z28</f>
        <v>0</v>
      </c>
      <c r="AB313" s="275">
        <f>Infrastructure!AB28</f>
        <v>0</v>
      </c>
      <c r="AD313" s="275">
        <f>Infrastructure!AD28</f>
        <v>0</v>
      </c>
      <c r="AF313" s="275">
        <f>Infrastructure!AF28</f>
        <v>0</v>
      </c>
    </row>
    <row r="314" spans="2:32" outlineLevel="1">
      <c r="B314" s="124" t="str">
        <f>'Line Items'!D$607</f>
        <v>Infrastructure Charges</v>
      </c>
      <c r="C314" s="124" t="str">
        <f>'Line Items'!D$644</f>
        <v>Infrastructure Charges: Track Access Charges</v>
      </c>
      <c r="D314" s="83" t="str">
        <f>Infrastructure!D29</f>
        <v>Capacity Charge</v>
      </c>
      <c r="E314" s="84"/>
      <c r="F314" s="150" t="str">
        <f>Infrastructure!F29</f>
        <v>£000</v>
      </c>
      <c r="G314" s="85">
        <f>Infrastructure!G29</f>
        <v>0</v>
      </c>
      <c r="H314" s="85">
        <f>Infrastructure!H29</f>
        <v>0</v>
      </c>
      <c r="I314" s="85">
        <f>Infrastructure!I29</f>
        <v>0</v>
      </c>
      <c r="J314" s="85">
        <f>Infrastructure!J29</f>
        <v>0</v>
      </c>
      <c r="K314" s="85">
        <f>Infrastructure!K29</f>
        <v>0</v>
      </c>
      <c r="L314" s="85">
        <f>Infrastructure!L29</f>
        <v>0</v>
      </c>
      <c r="M314" s="85">
        <f>Infrastructure!M29</f>
        <v>0</v>
      </c>
      <c r="N314" s="85">
        <f>Infrastructure!N29</f>
        <v>0</v>
      </c>
      <c r="O314" s="85">
        <f>Infrastructure!O29</f>
        <v>0</v>
      </c>
      <c r="P314" s="85">
        <f>Infrastructure!P29</f>
        <v>0</v>
      </c>
      <c r="Q314" s="85">
        <f>Infrastructure!Q29</f>
        <v>0</v>
      </c>
      <c r="R314" s="85">
        <f>Infrastructure!R29</f>
        <v>0</v>
      </c>
      <c r="S314" s="85">
        <f>Infrastructure!S29</f>
        <v>0</v>
      </c>
      <c r="T314" s="85">
        <f>Infrastructure!T29</f>
        <v>0</v>
      </c>
      <c r="U314" s="85">
        <f>Infrastructure!U29</f>
        <v>0</v>
      </c>
      <c r="V314" s="85">
        <f>Infrastructure!V29</f>
        <v>0</v>
      </c>
      <c r="W314" s="85">
        <f>Infrastructure!W29</f>
        <v>0</v>
      </c>
      <c r="X314" s="85">
        <f>Infrastructure!X29</f>
        <v>0</v>
      </c>
      <c r="Y314" s="85">
        <f>Infrastructure!Y29</f>
        <v>0</v>
      </c>
      <c r="Z314" s="274">
        <f>Infrastructure!Z29</f>
        <v>0</v>
      </c>
      <c r="AB314" s="275">
        <f>Infrastructure!AB29</f>
        <v>0</v>
      </c>
      <c r="AD314" s="275">
        <f>Infrastructure!AD29</f>
        <v>0</v>
      </c>
      <c r="AF314" s="275">
        <f>Infrastructure!AF29</f>
        <v>0</v>
      </c>
    </row>
    <row r="315" spans="2:32" outlineLevel="1">
      <c r="B315" s="124" t="str">
        <f>'Line Items'!D$607</f>
        <v>Infrastructure Charges</v>
      </c>
      <c r="C315" s="124" t="str">
        <f>'Line Items'!D$644</f>
        <v>Infrastructure Charges: Track Access Charges</v>
      </c>
      <c r="D315" s="83" t="str">
        <f>Infrastructure!D30</f>
        <v>[Track Access Charges Line 4]</v>
      </c>
      <c r="E315" s="84"/>
      <c r="F315" s="150" t="str">
        <f>Infrastructure!F30</f>
        <v>£000</v>
      </c>
      <c r="G315" s="85">
        <f>Infrastructure!G30</f>
        <v>0</v>
      </c>
      <c r="H315" s="85">
        <f>Infrastructure!H30</f>
        <v>0</v>
      </c>
      <c r="I315" s="85">
        <f>Infrastructure!I30</f>
        <v>0</v>
      </c>
      <c r="J315" s="85">
        <f>Infrastructure!J30</f>
        <v>0</v>
      </c>
      <c r="K315" s="85">
        <f>Infrastructure!K30</f>
        <v>0</v>
      </c>
      <c r="L315" s="85">
        <f>Infrastructure!L30</f>
        <v>0</v>
      </c>
      <c r="M315" s="85">
        <f>Infrastructure!M30</f>
        <v>0</v>
      </c>
      <c r="N315" s="85">
        <f>Infrastructure!N30</f>
        <v>0</v>
      </c>
      <c r="O315" s="85">
        <f>Infrastructure!O30</f>
        <v>0</v>
      </c>
      <c r="P315" s="85">
        <f>Infrastructure!P30</f>
        <v>0</v>
      </c>
      <c r="Q315" s="85">
        <f>Infrastructure!Q30</f>
        <v>0</v>
      </c>
      <c r="R315" s="85">
        <f>Infrastructure!R30</f>
        <v>0</v>
      </c>
      <c r="S315" s="85">
        <f>Infrastructure!S30</f>
        <v>0</v>
      </c>
      <c r="T315" s="85">
        <f>Infrastructure!T30</f>
        <v>0</v>
      </c>
      <c r="U315" s="85">
        <f>Infrastructure!U30</f>
        <v>0</v>
      </c>
      <c r="V315" s="85">
        <f>Infrastructure!V30</f>
        <v>0</v>
      </c>
      <c r="W315" s="85">
        <f>Infrastructure!W30</f>
        <v>0</v>
      </c>
      <c r="X315" s="85">
        <f>Infrastructure!X30</f>
        <v>0</v>
      </c>
      <c r="Y315" s="85">
        <f>Infrastructure!Y30</f>
        <v>0</v>
      </c>
      <c r="Z315" s="274">
        <f>Infrastructure!Z30</f>
        <v>0</v>
      </c>
      <c r="AB315" s="275">
        <f>Infrastructure!AB30</f>
        <v>0</v>
      </c>
      <c r="AD315" s="275">
        <f>Infrastructure!AD30</f>
        <v>0</v>
      </c>
      <c r="AF315" s="275">
        <f>Infrastructure!AF30</f>
        <v>0</v>
      </c>
    </row>
    <row r="316" spans="2:32" outlineLevel="1">
      <c r="B316" s="124" t="str">
        <f>'Line Items'!D$607</f>
        <v>Infrastructure Charges</v>
      </c>
      <c r="C316" s="124" t="str">
        <f>'Line Items'!D$644</f>
        <v>Infrastructure Charges: Track Access Charges</v>
      </c>
      <c r="D316" s="345" t="str">
        <f>Infrastructure!D31</f>
        <v>[Track Access Charges Line 5]</v>
      </c>
      <c r="E316" s="346"/>
      <c r="F316" s="342" t="str">
        <f>Infrastructure!F31</f>
        <v>£000</v>
      </c>
      <c r="G316" s="88">
        <f>Infrastructure!G31</f>
        <v>0</v>
      </c>
      <c r="H316" s="88">
        <f>Infrastructure!H31</f>
        <v>0</v>
      </c>
      <c r="I316" s="88">
        <f>Infrastructure!I31</f>
        <v>0</v>
      </c>
      <c r="J316" s="88">
        <f>Infrastructure!J31</f>
        <v>0</v>
      </c>
      <c r="K316" s="88">
        <f>Infrastructure!K31</f>
        <v>0</v>
      </c>
      <c r="L316" s="88">
        <f>Infrastructure!L31</f>
        <v>0</v>
      </c>
      <c r="M316" s="88">
        <f>Infrastructure!M31</f>
        <v>0</v>
      </c>
      <c r="N316" s="88">
        <f>Infrastructure!N31</f>
        <v>0</v>
      </c>
      <c r="O316" s="88">
        <f>Infrastructure!O31</f>
        <v>0</v>
      </c>
      <c r="P316" s="88">
        <f>Infrastructure!P31</f>
        <v>0</v>
      </c>
      <c r="Q316" s="88">
        <f>Infrastructure!Q31</f>
        <v>0</v>
      </c>
      <c r="R316" s="88">
        <f>Infrastructure!R31</f>
        <v>0</v>
      </c>
      <c r="S316" s="88">
        <f>Infrastructure!S31</f>
        <v>0</v>
      </c>
      <c r="T316" s="88">
        <f>Infrastructure!T31</f>
        <v>0</v>
      </c>
      <c r="U316" s="88">
        <f>Infrastructure!U31</f>
        <v>0</v>
      </c>
      <c r="V316" s="88">
        <f>Infrastructure!V31</f>
        <v>0</v>
      </c>
      <c r="W316" s="88">
        <f>Infrastructure!W31</f>
        <v>0</v>
      </c>
      <c r="X316" s="88">
        <f>Infrastructure!X31</f>
        <v>0</v>
      </c>
      <c r="Y316" s="88">
        <f>Infrastructure!Y31</f>
        <v>0</v>
      </c>
      <c r="Z316" s="343">
        <f>Infrastructure!Z31</f>
        <v>0</v>
      </c>
      <c r="AB316" s="344">
        <f>Infrastructure!AB31</f>
        <v>0</v>
      </c>
      <c r="AD316" s="344">
        <f>Infrastructure!AD31</f>
        <v>0</v>
      </c>
      <c r="AF316" s="344">
        <f>Infrastructure!AF31</f>
        <v>0</v>
      </c>
    </row>
    <row r="317" spans="2:32" outlineLevel="1">
      <c r="B317" s="124" t="str">
        <f>'Line Items'!D$607</f>
        <v>Infrastructure Charges</v>
      </c>
      <c r="C317" s="124" t="str">
        <f>'Line Items'!D$645</f>
        <v>Infrastructure Charges: Station &amp; Depot Access Charges</v>
      </c>
      <c r="D317" s="345" t="str">
        <f>Infrastructure!D49</f>
        <v>Total SFO Station Access Charges</v>
      </c>
      <c r="E317" s="346"/>
      <c r="F317" s="342" t="str">
        <f>Infrastructure!F49</f>
        <v>£000</v>
      </c>
      <c r="G317" s="88">
        <f>Infrastructure!G49</f>
        <v>0</v>
      </c>
      <c r="H317" s="88">
        <f>Infrastructure!H49</f>
        <v>0</v>
      </c>
      <c r="I317" s="88">
        <f>Infrastructure!I49</f>
        <v>0</v>
      </c>
      <c r="J317" s="88">
        <f>Infrastructure!J49</f>
        <v>0</v>
      </c>
      <c r="K317" s="88">
        <f>Infrastructure!K49</f>
        <v>0</v>
      </c>
      <c r="L317" s="88">
        <f>Infrastructure!L49</f>
        <v>0</v>
      </c>
      <c r="M317" s="88">
        <f>Infrastructure!M49</f>
        <v>0</v>
      </c>
      <c r="N317" s="88">
        <f>Infrastructure!N49</f>
        <v>0</v>
      </c>
      <c r="O317" s="88">
        <f>Infrastructure!O49</f>
        <v>0</v>
      </c>
      <c r="P317" s="88">
        <f>Infrastructure!P49</f>
        <v>0</v>
      </c>
      <c r="Q317" s="88">
        <f>Infrastructure!Q49</f>
        <v>0</v>
      </c>
      <c r="R317" s="88">
        <f>Infrastructure!R49</f>
        <v>0</v>
      </c>
      <c r="S317" s="88">
        <f>Infrastructure!S49</f>
        <v>0</v>
      </c>
      <c r="T317" s="88">
        <f>Infrastructure!T49</f>
        <v>0</v>
      </c>
      <c r="U317" s="88">
        <f>Infrastructure!U49</f>
        <v>0</v>
      </c>
      <c r="V317" s="88">
        <f>Infrastructure!V49</f>
        <v>0</v>
      </c>
      <c r="W317" s="88">
        <f>Infrastructure!W49</f>
        <v>0</v>
      </c>
      <c r="X317" s="88">
        <f>Infrastructure!X49</f>
        <v>0</v>
      </c>
      <c r="Y317" s="88">
        <f>Infrastructure!Y49</f>
        <v>0</v>
      </c>
      <c r="Z317" s="343">
        <f>Infrastructure!Z49</f>
        <v>0</v>
      </c>
      <c r="AB317" s="344">
        <f>Infrastructure!AB49</f>
        <v>0</v>
      </c>
      <c r="AD317" s="344">
        <f>Infrastructure!AD49</f>
        <v>0</v>
      </c>
      <c r="AF317" s="344">
        <f>Infrastructure!AF49</f>
        <v>0</v>
      </c>
    </row>
    <row r="318" spans="2:32" outlineLevel="1">
      <c r="B318" s="124" t="str">
        <f>'Line Items'!D$607</f>
        <v>Infrastructure Charges</v>
      </c>
      <c r="C318" s="124" t="str">
        <f>'Line Items'!D$645</f>
        <v>Infrastructure Charges: Station &amp; Depot Access Charges</v>
      </c>
      <c r="D318" s="345" t="str">
        <f>Infrastructure!D56</f>
        <v>Total Independent Station Access Charges</v>
      </c>
      <c r="E318" s="346"/>
      <c r="F318" s="342" t="str">
        <f>Infrastructure!F56</f>
        <v>£000</v>
      </c>
      <c r="G318" s="88">
        <f>Infrastructure!G56</f>
        <v>0</v>
      </c>
      <c r="H318" s="88">
        <f>Infrastructure!H56</f>
        <v>0</v>
      </c>
      <c r="I318" s="88">
        <f>Infrastructure!I56</f>
        <v>0</v>
      </c>
      <c r="J318" s="88">
        <f>Infrastructure!J56</f>
        <v>0</v>
      </c>
      <c r="K318" s="88">
        <f>Infrastructure!K56</f>
        <v>0</v>
      </c>
      <c r="L318" s="88">
        <f>Infrastructure!L56</f>
        <v>0</v>
      </c>
      <c r="M318" s="88">
        <f>Infrastructure!M56</f>
        <v>0</v>
      </c>
      <c r="N318" s="88">
        <f>Infrastructure!N56</f>
        <v>0</v>
      </c>
      <c r="O318" s="88">
        <f>Infrastructure!O56</f>
        <v>0</v>
      </c>
      <c r="P318" s="88">
        <f>Infrastructure!P56</f>
        <v>0</v>
      </c>
      <c r="Q318" s="88">
        <f>Infrastructure!Q56</f>
        <v>0</v>
      </c>
      <c r="R318" s="88">
        <f>Infrastructure!R56</f>
        <v>0</v>
      </c>
      <c r="S318" s="88">
        <f>Infrastructure!S56</f>
        <v>0</v>
      </c>
      <c r="T318" s="88">
        <f>Infrastructure!T56</f>
        <v>0</v>
      </c>
      <c r="U318" s="88">
        <f>Infrastructure!U56</f>
        <v>0</v>
      </c>
      <c r="V318" s="88">
        <f>Infrastructure!V56</f>
        <v>0</v>
      </c>
      <c r="W318" s="88">
        <f>Infrastructure!W56</f>
        <v>0</v>
      </c>
      <c r="X318" s="88">
        <f>Infrastructure!X56</f>
        <v>0</v>
      </c>
      <c r="Y318" s="88">
        <f>Infrastructure!Y56</f>
        <v>0</v>
      </c>
      <c r="Z318" s="343">
        <f>Infrastructure!Z56</f>
        <v>0</v>
      </c>
      <c r="AB318" s="344">
        <f>Infrastructure!AB56</f>
        <v>0</v>
      </c>
      <c r="AD318" s="344">
        <f>Infrastructure!AD56</f>
        <v>0</v>
      </c>
      <c r="AF318" s="344">
        <f>Infrastructure!AF56</f>
        <v>0</v>
      </c>
    </row>
    <row r="319" spans="2:32" outlineLevel="1">
      <c r="B319" s="124" t="str">
        <f>'Line Items'!D$607</f>
        <v>Infrastructure Charges</v>
      </c>
      <c r="C319" s="124" t="str">
        <f>'Line Items'!D$645</f>
        <v>Infrastructure Charges: Station &amp; Depot Access Charges</v>
      </c>
      <c r="D319" s="345" t="str">
        <f>Infrastructure!D63</f>
        <v>Total Depot Access Charges</v>
      </c>
      <c r="E319" s="346"/>
      <c r="F319" s="342" t="str">
        <f>Infrastructure!F63</f>
        <v>£000</v>
      </c>
      <c r="G319" s="88">
        <f>Infrastructure!G63</f>
        <v>0</v>
      </c>
      <c r="H319" s="88">
        <f>Infrastructure!H63</f>
        <v>0</v>
      </c>
      <c r="I319" s="88">
        <f>Infrastructure!I63</f>
        <v>0</v>
      </c>
      <c r="J319" s="88">
        <f>Infrastructure!J63</f>
        <v>0</v>
      </c>
      <c r="K319" s="88">
        <f>Infrastructure!K63</f>
        <v>0</v>
      </c>
      <c r="L319" s="88">
        <f>Infrastructure!L63</f>
        <v>0</v>
      </c>
      <c r="M319" s="88">
        <f>Infrastructure!M63</f>
        <v>0</v>
      </c>
      <c r="N319" s="88">
        <f>Infrastructure!N63</f>
        <v>0</v>
      </c>
      <c r="O319" s="88">
        <f>Infrastructure!O63</f>
        <v>0</v>
      </c>
      <c r="P319" s="88">
        <f>Infrastructure!P63</f>
        <v>0</v>
      </c>
      <c r="Q319" s="88">
        <f>Infrastructure!Q63</f>
        <v>0</v>
      </c>
      <c r="R319" s="88">
        <f>Infrastructure!R63</f>
        <v>0</v>
      </c>
      <c r="S319" s="88">
        <f>Infrastructure!S63</f>
        <v>0</v>
      </c>
      <c r="T319" s="88">
        <f>Infrastructure!T63</f>
        <v>0</v>
      </c>
      <c r="U319" s="88">
        <f>Infrastructure!U63</f>
        <v>0</v>
      </c>
      <c r="V319" s="88">
        <f>Infrastructure!V63</f>
        <v>0</v>
      </c>
      <c r="W319" s="88">
        <f>Infrastructure!W63</f>
        <v>0</v>
      </c>
      <c r="X319" s="88">
        <f>Infrastructure!X63</f>
        <v>0</v>
      </c>
      <c r="Y319" s="88">
        <f>Infrastructure!Y63</f>
        <v>0</v>
      </c>
      <c r="Z319" s="343">
        <f>Infrastructure!Z63</f>
        <v>0</v>
      </c>
      <c r="AB319" s="344">
        <f>Infrastructure!AB63</f>
        <v>0</v>
      </c>
      <c r="AD319" s="344">
        <f>Infrastructure!AD63</f>
        <v>0</v>
      </c>
      <c r="AF319" s="344">
        <f>Infrastructure!AF63</f>
        <v>0</v>
      </c>
    </row>
    <row r="320" spans="2:32" outlineLevel="1">
      <c r="B320" s="124" t="str">
        <f>'Line Items'!D$607</f>
        <v>Infrastructure Charges</v>
      </c>
      <c r="C320" s="124" t="str">
        <f>'Line Items'!D$646</f>
        <v>Infrastructure Charges: EC4T</v>
      </c>
      <c r="D320" s="345" t="str">
        <f>Infrastructure!D72</f>
        <v>Total EC4T</v>
      </c>
      <c r="E320" s="346"/>
      <c r="F320" s="342" t="str">
        <f>Infrastructure!F72</f>
        <v>£000</v>
      </c>
      <c r="G320" s="88">
        <f>Infrastructure!G72</f>
        <v>0</v>
      </c>
      <c r="H320" s="88">
        <f>Infrastructure!H72</f>
        <v>0</v>
      </c>
      <c r="I320" s="88">
        <f>Infrastructure!I72</f>
        <v>0</v>
      </c>
      <c r="J320" s="88">
        <f>Infrastructure!J72</f>
        <v>0</v>
      </c>
      <c r="K320" s="88">
        <f>Infrastructure!K72</f>
        <v>0</v>
      </c>
      <c r="L320" s="88">
        <f>Infrastructure!L72</f>
        <v>0</v>
      </c>
      <c r="M320" s="88">
        <f>Infrastructure!M72</f>
        <v>0</v>
      </c>
      <c r="N320" s="88">
        <f>Infrastructure!N72</f>
        <v>0</v>
      </c>
      <c r="O320" s="88">
        <f>Infrastructure!O72</f>
        <v>0</v>
      </c>
      <c r="P320" s="88">
        <f>Infrastructure!P72</f>
        <v>0</v>
      </c>
      <c r="Q320" s="88">
        <f>Infrastructure!Q72</f>
        <v>0</v>
      </c>
      <c r="R320" s="88">
        <f>Infrastructure!R72</f>
        <v>0</v>
      </c>
      <c r="S320" s="88">
        <f>Infrastructure!S72</f>
        <v>0</v>
      </c>
      <c r="T320" s="88">
        <f>Infrastructure!T72</f>
        <v>0</v>
      </c>
      <c r="U320" s="88">
        <f>Infrastructure!U72</f>
        <v>0</v>
      </c>
      <c r="V320" s="88">
        <f>Infrastructure!V72</f>
        <v>0</v>
      </c>
      <c r="W320" s="88">
        <f>Infrastructure!W72</f>
        <v>0</v>
      </c>
      <c r="X320" s="88">
        <f>Infrastructure!X72</f>
        <v>0</v>
      </c>
      <c r="Y320" s="88">
        <f>Infrastructure!Y72</f>
        <v>0</v>
      </c>
      <c r="Z320" s="343">
        <f>Infrastructure!Z72</f>
        <v>0</v>
      </c>
      <c r="AB320" s="344">
        <f>Infrastructure!AB72</f>
        <v>0</v>
      </c>
      <c r="AD320" s="344">
        <f>Infrastructure!AD72</f>
        <v>0</v>
      </c>
      <c r="AF320" s="344">
        <f>Infrastructure!AF72</f>
        <v>0</v>
      </c>
    </row>
    <row r="321" spans="2:32" outlineLevel="1">
      <c r="B321" s="124" t="str">
        <f>'Line Items'!D$607</f>
        <v>Infrastructure Charges</v>
      </c>
      <c r="C321" s="124" t="str">
        <f>'Line Items'!D$647</f>
        <v>Infrastructure Charges: Other Network Rail Charges</v>
      </c>
      <c r="D321" s="83" t="str">
        <f>Infrastructure!D75</f>
        <v>Schedule 4 Supplemental Access Charge</v>
      </c>
      <c r="E321" s="84"/>
      <c r="F321" s="150" t="str">
        <f>Infrastructure!F75</f>
        <v>£000</v>
      </c>
      <c r="G321" s="85">
        <f>Infrastructure!G75</f>
        <v>0</v>
      </c>
      <c r="H321" s="85">
        <f>Infrastructure!H75</f>
        <v>0</v>
      </c>
      <c r="I321" s="85">
        <f>Infrastructure!I75</f>
        <v>0</v>
      </c>
      <c r="J321" s="85">
        <f>Infrastructure!J75</f>
        <v>0</v>
      </c>
      <c r="K321" s="85">
        <f>Infrastructure!K75</f>
        <v>0</v>
      </c>
      <c r="L321" s="85">
        <f>Infrastructure!L75</f>
        <v>0</v>
      </c>
      <c r="M321" s="85">
        <f>Infrastructure!M75</f>
        <v>0</v>
      </c>
      <c r="N321" s="85">
        <f>Infrastructure!N75</f>
        <v>0</v>
      </c>
      <c r="O321" s="85">
        <f>Infrastructure!O75</f>
        <v>0</v>
      </c>
      <c r="P321" s="85">
        <f>Infrastructure!P75</f>
        <v>0</v>
      </c>
      <c r="Q321" s="85">
        <f>Infrastructure!Q75</f>
        <v>0</v>
      </c>
      <c r="R321" s="85">
        <f>Infrastructure!R75</f>
        <v>0</v>
      </c>
      <c r="S321" s="85">
        <f>Infrastructure!S75</f>
        <v>0</v>
      </c>
      <c r="T321" s="85">
        <f>Infrastructure!T75</f>
        <v>0</v>
      </c>
      <c r="U321" s="85">
        <f>Infrastructure!U75</f>
        <v>0</v>
      </c>
      <c r="V321" s="85">
        <f>Infrastructure!V75</f>
        <v>0</v>
      </c>
      <c r="W321" s="85">
        <f>Infrastructure!W75</f>
        <v>0</v>
      </c>
      <c r="X321" s="85">
        <f>Infrastructure!X75</f>
        <v>0</v>
      </c>
      <c r="Y321" s="85">
        <f>Infrastructure!Y75</f>
        <v>0</v>
      </c>
      <c r="Z321" s="274">
        <f>Infrastructure!Z75</f>
        <v>0</v>
      </c>
      <c r="AB321" s="275">
        <f>Infrastructure!AB75</f>
        <v>0</v>
      </c>
      <c r="AD321" s="275">
        <f>Infrastructure!AD75</f>
        <v>0</v>
      </c>
      <c r="AF321" s="275">
        <f>Infrastructure!AF75</f>
        <v>0</v>
      </c>
    </row>
    <row r="322" spans="2:32" outlineLevel="1">
      <c r="B322" s="124" t="str">
        <f>'Line Items'!D$607</f>
        <v>Infrastructure Charges</v>
      </c>
      <c r="C322" s="124" t="str">
        <f>'Line Items'!D$647</f>
        <v>Infrastructure Charges: Other Network Rail Charges</v>
      </c>
      <c r="D322" s="83" t="str">
        <f>Infrastructure!D76</f>
        <v>Schedule 4 Revenue Compensation Income</v>
      </c>
      <c r="E322" s="84"/>
      <c r="F322" s="150" t="str">
        <f>Infrastructure!F76</f>
        <v>£000</v>
      </c>
      <c r="G322" s="85">
        <f>Infrastructure!G76</f>
        <v>0</v>
      </c>
      <c r="H322" s="85">
        <f>Infrastructure!H76</f>
        <v>0</v>
      </c>
      <c r="I322" s="85">
        <f>Infrastructure!I76</f>
        <v>0</v>
      </c>
      <c r="J322" s="85">
        <f>Infrastructure!J76</f>
        <v>0</v>
      </c>
      <c r="K322" s="85">
        <f>Infrastructure!K76</f>
        <v>0</v>
      </c>
      <c r="L322" s="85">
        <f>Infrastructure!L76</f>
        <v>0</v>
      </c>
      <c r="M322" s="85">
        <f>Infrastructure!M76</f>
        <v>0</v>
      </c>
      <c r="N322" s="85">
        <f>Infrastructure!N76</f>
        <v>0</v>
      </c>
      <c r="O322" s="85">
        <f>Infrastructure!O76</f>
        <v>0</v>
      </c>
      <c r="P322" s="85">
        <f>Infrastructure!P76</f>
        <v>0</v>
      </c>
      <c r="Q322" s="85">
        <f>Infrastructure!Q76</f>
        <v>0</v>
      </c>
      <c r="R322" s="85">
        <f>Infrastructure!R76</f>
        <v>0</v>
      </c>
      <c r="S322" s="85">
        <f>Infrastructure!S76</f>
        <v>0</v>
      </c>
      <c r="T322" s="85">
        <f>Infrastructure!T76</f>
        <v>0</v>
      </c>
      <c r="U322" s="85">
        <f>Infrastructure!U76</f>
        <v>0</v>
      </c>
      <c r="V322" s="85">
        <f>Infrastructure!V76</f>
        <v>0</v>
      </c>
      <c r="W322" s="85">
        <f>Infrastructure!W76</f>
        <v>0</v>
      </c>
      <c r="X322" s="85">
        <f>Infrastructure!X76</f>
        <v>0</v>
      </c>
      <c r="Y322" s="85">
        <f>Infrastructure!Y76</f>
        <v>0</v>
      </c>
      <c r="Z322" s="274">
        <f>Infrastructure!Z76</f>
        <v>0</v>
      </c>
      <c r="AB322" s="275">
        <f>Infrastructure!AB76</f>
        <v>0</v>
      </c>
      <c r="AD322" s="275">
        <f>Infrastructure!AD76</f>
        <v>0</v>
      </c>
      <c r="AF322" s="275">
        <f>Infrastructure!AF76</f>
        <v>0</v>
      </c>
    </row>
    <row r="323" spans="2:32" outlineLevel="1">
      <c r="B323" s="124" t="str">
        <f>'Line Items'!D$607</f>
        <v>Infrastructure Charges</v>
      </c>
      <c r="C323" s="124" t="str">
        <f>'Line Items'!D$647</f>
        <v>Infrastructure Charges: Other Network Rail Charges</v>
      </c>
      <c r="D323" s="345" t="str">
        <f>Infrastructure!D77</f>
        <v>Schedule 4 EBM and Train Mileage</v>
      </c>
      <c r="E323" s="346"/>
      <c r="F323" s="342" t="str">
        <f>Infrastructure!F77</f>
        <v>£000</v>
      </c>
      <c r="G323" s="88">
        <f>Infrastructure!G77</f>
        <v>0</v>
      </c>
      <c r="H323" s="88">
        <f>Infrastructure!H77</f>
        <v>0</v>
      </c>
      <c r="I323" s="88">
        <f>Infrastructure!I77</f>
        <v>0</v>
      </c>
      <c r="J323" s="88">
        <f>Infrastructure!J77</f>
        <v>0</v>
      </c>
      <c r="K323" s="88">
        <f>Infrastructure!K77</f>
        <v>0</v>
      </c>
      <c r="L323" s="88">
        <f>Infrastructure!L77</f>
        <v>0</v>
      </c>
      <c r="M323" s="88">
        <f>Infrastructure!M77</f>
        <v>0</v>
      </c>
      <c r="N323" s="88">
        <f>Infrastructure!N77</f>
        <v>0</v>
      </c>
      <c r="O323" s="88">
        <f>Infrastructure!O77</f>
        <v>0</v>
      </c>
      <c r="P323" s="88">
        <f>Infrastructure!P77</f>
        <v>0</v>
      </c>
      <c r="Q323" s="88">
        <f>Infrastructure!Q77</f>
        <v>0</v>
      </c>
      <c r="R323" s="88">
        <f>Infrastructure!R77</f>
        <v>0</v>
      </c>
      <c r="S323" s="88">
        <f>Infrastructure!S77</f>
        <v>0</v>
      </c>
      <c r="T323" s="88">
        <f>Infrastructure!T77</f>
        <v>0</v>
      </c>
      <c r="U323" s="88">
        <f>Infrastructure!U77</f>
        <v>0</v>
      </c>
      <c r="V323" s="88">
        <f>Infrastructure!V77</f>
        <v>0</v>
      </c>
      <c r="W323" s="88">
        <f>Infrastructure!W77</f>
        <v>0</v>
      </c>
      <c r="X323" s="88">
        <f>Infrastructure!X77</f>
        <v>0</v>
      </c>
      <c r="Y323" s="88">
        <f>Infrastructure!Y77</f>
        <v>0</v>
      </c>
      <c r="Z323" s="343">
        <f>Infrastructure!Z77</f>
        <v>0</v>
      </c>
      <c r="AB323" s="344">
        <f>Infrastructure!AB77</f>
        <v>0</v>
      </c>
      <c r="AD323" s="344">
        <f>Infrastructure!AD77</f>
        <v>0</v>
      </c>
      <c r="AF323" s="344">
        <f>Infrastructure!AF77</f>
        <v>0</v>
      </c>
    </row>
    <row r="324" spans="2:32" outlineLevel="1">
      <c r="B324" s="124" t="str">
        <f>'Line Items'!D$607</f>
        <v>Infrastructure Charges</v>
      </c>
      <c r="C324" s="124" t="str">
        <f>'Line Items'!D$647</f>
        <v>Infrastructure Charges: Other Network Rail Charges</v>
      </c>
      <c r="D324" s="345" t="str">
        <f>Infrastructure!D86</f>
        <v>Other Network Rail Charges</v>
      </c>
      <c r="E324" s="346"/>
      <c r="F324" s="342" t="str">
        <f>Infrastructure!F86</f>
        <v>£000</v>
      </c>
      <c r="G324" s="88">
        <f>Infrastructure!G86</f>
        <v>0</v>
      </c>
      <c r="H324" s="88">
        <f>Infrastructure!H86</f>
        <v>0</v>
      </c>
      <c r="I324" s="88">
        <f>Infrastructure!I86</f>
        <v>0</v>
      </c>
      <c r="J324" s="88">
        <f>Infrastructure!J86</f>
        <v>0</v>
      </c>
      <c r="K324" s="88">
        <f>Infrastructure!K86</f>
        <v>0</v>
      </c>
      <c r="L324" s="88">
        <f>Infrastructure!L86</f>
        <v>0</v>
      </c>
      <c r="M324" s="88">
        <f>Infrastructure!M86</f>
        <v>0</v>
      </c>
      <c r="N324" s="88">
        <f>Infrastructure!N86</f>
        <v>0</v>
      </c>
      <c r="O324" s="88">
        <f>Infrastructure!O86</f>
        <v>0</v>
      </c>
      <c r="P324" s="88">
        <f>Infrastructure!P86</f>
        <v>0</v>
      </c>
      <c r="Q324" s="88">
        <f>Infrastructure!Q86</f>
        <v>0</v>
      </c>
      <c r="R324" s="88">
        <f>Infrastructure!R86</f>
        <v>0</v>
      </c>
      <c r="S324" s="88">
        <f>Infrastructure!S86</f>
        <v>0</v>
      </c>
      <c r="T324" s="88">
        <f>Infrastructure!T86</f>
        <v>0</v>
      </c>
      <c r="U324" s="88">
        <f>Infrastructure!U86</f>
        <v>0</v>
      </c>
      <c r="V324" s="88">
        <f>Infrastructure!V86</f>
        <v>0</v>
      </c>
      <c r="W324" s="88">
        <f>Infrastructure!W86</f>
        <v>0</v>
      </c>
      <c r="X324" s="88">
        <f>Infrastructure!X86</f>
        <v>0</v>
      </c>
      <c r="Y324" s="88">
        <f>Infrastructure!Y86</f>
        <v>0</v>
      </c>
      <c r="Z324" s="343">
        <f>Infrastructure!Z86</f>
        <v>0</v>
      </c>
      <c r="AB324" s="344">
        <f>Infrastructure!AB86</f>
        <v>0</v>
      </c>
      <c r="AD324" s="344">
        <f>Infrastructure!AD86</f>
        <v>0</v>
      </c>
      <c r="AF324" s="344">
        <f>Infrastructure!AF86</f>
        <v>0</v>
      </c>
    </row>
    <row r="325" spans="2:32" outlineLevel="1">
      <c r="B325" s="124" t="str">
        <f>'Line Items'!D$607</f>
        <v>Infrastructure Charges</v>
      </c>
      <c r="C325" s="124" t="str">
        <f>'Line Items'!D$647</f>
        <v>Infrastructure Charges: Other Network Rail Charges</v>
      </c>
      <c r="D325" s="345" t="str">
        <f>Infrastructure!D93</f>
        <v>Other Annualised Capex Charges</v>
      </c>
      <c r="E325" s="346"/>
      <c r="F325" s="342" t="str">
        <f>Infrastructure!F93</f>
        <v>£000</v>
      </c>
      <c r="G325" s="88">
        <f>Infrastructure!G93</f>
        <v>0</v>
      </c>
      <c r="H325" s="88">
        <f>Infrastructure!H93</f>
        <v>0</v>
      </c>
      <c r="I325" s="88">
        <f>Infrastructure!I93</f>
        <v>0</v>
      </c>
      <c r="J325" s="88">
        <f>Infrastructure!J93</f>
        <v>0</v>
      </c>
      <c r="K325" s="88">
        <f>Infrastructure!K93</f>
        <v>0</v>
      </c>
      <c r="L325" s="88">
        <f>Infrastructure!L93</f>
        <v>0</v>
      </c>
      <c r="M325" s="88">
        <f>Infrastructure!M93</f>
        <v>0</v>
      </c>
      <c r="N325" s="88">
        <f>Infrastructure!N93</f>
        <v>0</v>
      </c>
      <c r="O325" s="88">
        <f>Infrastructure!O93</f>
        <v>0</v>
      </c>
      <c r="P325" s="88">
        <f>Infrastructure!P93</f>
        <v>0</v>
      </c>
      <c r="Q325" s="88">
        <f>Infrastructure!Q93</f>
        <v>0</v>
      </c>
      <c r="R325" s="88">
        <f>Infrastructure!R93</f>
        <v>0</v>
      </c>
      <c r="S325" s="88">
        <f>Infrastructure!S93</f>
        <v>0</v>
      </c>
      <c r="T325" s="88">
        <f>Infrastructure!T93</f>
        <v>0</v>
      </c>
      <c r="U325" s="88">
        <f>Infrastructure!U93</f>
        <v>0</v>
      </c>
      <c r="V325" s="88">
        <f>Infrastructure!V93</f>
        <v>0</v>
      </c>
      <c r="W325" s="88">
        <f>Infrastructure!W93</f>
        <v>0</v>
      </c>
      <c r="X325" s="88">
        <f>Infrastructure!X93</f>
        <v>0</v>
      </c>
      <c r="Y325" s="88">
        <f>Infrastructure!Y93</f>
        <v>0</v>
      </c>
      <c r="Z325" s="343">
        <f>Infrastructure!Z93</f>
        <v>0</v>
      </c>
      <c r="AB325" s="344">
        <f>Infrastructure!AB93</f>
        <v>0</v>
      </c>
      <c r="AD325" s="344">
        <f>Infrastructure!AD93</f>
        <v>0</v>
      </c>
      <c r="AF325" s="344">
        <f>Infrastructure!AF93</f>
        <v>0</v>
      </c>
    </row>
    <row r="326" spans="2:32" outlineLevel="1">
      <c r="B326" s="124" t="str">
        <f>'Line Items'!D$607</f>
        <v>Infrastructure Charges</v>
      </c>
      <c r="C326" s="124" t="str">
        <f>'Line Items'!D$648</f>
        <v>Infrastructure Charges: ROSCO Funded Infrastructure (Spare)</v>
      </c>
      <c r="D326" s="345" t="str">
        <f>Infrastructure!D104</f>
        <v>ROSCO Funded Infrastructure (Spare)</v>
      </c>
      <c r="E326" s="346"/>
      <c r="F326" s="342" t="str">
        <f>Infrastructure!F104</f>
        <v>£000</v>
      </c>
      <c r="G326" s="88">
        <f>Infrastructure!G104</f>
        <v>0</v>
      </c>
      <c r="H326" s="88">
        <f>Infrastructure!H104</f>
        <v>0</v>
      </c>
      <c r="I326" s="88">
        <f>Infrastructure!I104</f>
        <v>0</v>
      </c>
      <c r="J326" s="88">
        <f>Infrastructure!J104</f>
        <v>0</v>
      </c>
      <c r="K326" s="88">
        <f>Infrastructure!K104</f>
        <v>0</v>
      </c>
      <c r="L326" s="88">
        <f>Infrastructure!L104</f>
        <v>0</v>
      </c>
      <c r="M326" s="88">
        <f>Infrastructure!M104</f>
        <v>0</v>
      </c>
      <c r="N326" s="88">
        <f>Infrastructure!N104</f>
        <v>0</v>
      </c>
      <c r="O326" s="88">
        <f>Infrastructure!O104</f>
        <v>0</v>
      </c>
      <c r="P326" s="88">
        <f>Infrastructure!P104</f>
        <v>0</v>
      </c>
      <c r="Q326" s="88">
        <f>Infrastructure!Q104</f>
        <v>0</v>
      </c>
      <c r="R326" s="88">
        <f>Infrastructure!R104</f>
        <v>0</v>
      </c>
      <c r="S326" s="88">
        <f>Infrastructure!S104</f>
        <v>0</v>
      </c>
      <c r="T326" s="88">
        <f>Infrastructure!T104</f>
        <v>0</v>
      </c>
      <c r="U326" s="88">
        <f>Infrastructure!U104</f>
        <v>0</v>
      </c>
      <c r="V326" s="88">
        <f>Infrastructure!V104</f>
        <v>0</v>
      </c>
      <c r="W326" s="88">
        <f>Infrastructure!W104</f>
        <v>0</v>
      </c>
      <c r="X326" s="88">
        <f>Infrastructure!X104</f>
        <v>0</v>
      </c>
      <c r="Y326" s="88">
        <f>Infrastructure!Y104</f>
        <v>0</v>
      </c>
      <c r="Z326" s="343">
        <f>Infrastructure!Z104</f>
        <v>0</v>
      </c>
      <c r="AB326" s="344">
        <f>Infrastructure!AB104</f>
        <v>0</v>
      </c>
      <c r="AD326" s="344">
        <f>Infrastructure!AD104</f>
        <v>0</v>
      </c>
      <c r="AF326" s="344">
        <f>Infrastructure!AF104</f>
        <v>0</v>
      </c>
    </row>
    <row r="327" spans="2:32" outlineLevel="1">
      <c r="B327" s="124" t="str">
        <f>'Line Items'!D$607</f>
        <v>Infrastructure Charges</v>
      </c>
      <c r="C327" s="124" t="str">
        <f>'Line Items'!D$649</f>
        <v>Infrastructure Charges: Privately Funded Infrastructure (Spare)</v>
      </c>
      <c r="D327" s="108" t="str">
        <f>Infrastructure!D115</f>
        <v>Privately Funded Infrastructure (Spare)</v>
      </c>
      <c r="E327" s="110"/>
      <c r="F327" s="164" t="str">
        <f>Infrastructure!F115</f>
        <v>£000</v>
      </c>
      <c r="G327" s="96">
        <f>Infrastructure!G115</f>
        <v>0</v>
      </c>
      <c r="H327" s="96">
        <f>Infrastructure!H115</f>
        <v>0</v>
      </c>
      <c r="I327" s="96">
        <f>Infrastructure!I115</f>
        <v>0</v>
      </c>
      <c r="J327" s="96">
        <f>Infrastructure!J115</f>
        <v>0</v>
      </c>
      <c r="K327" s="96">
        <f>Infrastructure!K115</f>
        <v>0</v>
      </c>
      <c r="L327" s="96">
        <f>Infrastructure!L115</f>
        <v>0</v>
      </c>
      <c r="M327" s="96">
        <f>Infrastructure!M115</f>
        <v>0</v>
      </c>
      <c r="N327" s="96">
        <f>Infrastructure!N115</f>
        <v>0</v>
      </c>
      <c r="O327" s="96">
        <f>Infrastructure!O115</f>
        <v>0</v>
      </c>
      <c r="P327" s="96">
        <f>Infrastructure!P115</f>
        <v>0</v>
      </c>
      <c r="Q327" s="96">
        <f>Infrastructure!Q115</f>
        <v>0</v>
      </c>
      <c r="R327" s="96">
        <f>Infrastructure!R115</f>
        <v>0</v>
      </c>
      <c r="S327" s="96">
        <f>Infrastructure!S115</f>
        <v>0</v>
      </c>
      <c r="T327" s="96">
        <f>Infrastructure!T115</f>
        <v>0</v>
      </c>
      <c r="U327" s="96">
        <f>Infrastructure!U115</f>
        <v>0</v>
      </c>
      <c r="V327" s="96">
        <f>Infrastructure!V115</f>
        <v>0</v>
      </c>
      <c r="W327" s="96">
        <f>Infrastructure!W115</f>
        <v>0</v>
      </c>
      <c r="X327" s="96">
        <f>Infrastructure!X115</f>
        <v>0</v>
      </c>
      <c r="Y327" s="96">
        <f>Infrastructure!Y115</f>
        <v>0</v>
      </c>
      <c r="Z327" s="277">
        <f>Infrastructure!Z115</f>
        <v>0</v>
      </c>
      <c r="AB327" s="278">
        <f>Infrastructure!AB115</f>
        <v>0</v>
      </c>
      <c r="AD327" s="278">
        <f>Infrastructure!AD115</f>
        <v>0</v>
      </c>
      <c r="AF327" s="278">
        <f>Infrastructure!AF115</f>
        <v>0</v>
      </c>
    </row>
    <row r="328" spans="2:32" outlineLevel="1">
      <c r="B328" s="124" t="str">
        <f>'Line Items'!D$608</f>
        <v>Performance Regimes</v>
      </c>
      <c r="C328" s="124" t="str">
        <f>'Line Items'!D$650</f>
        <v>Performance Regimes: Net Schedule 8 Payments</v>
      </c>
      <c r="D328" s="83" t="str">
        <f>Performance!D204</f>
        <v>Schedule 8 Payments: TOC Peak</v>
      </c>
      <c r="E328" s="84"/>
      <c r="F328" s="150" t="str">
        <f>Performance!F204</f>
        <v>£000</v>
      </c>
      <c r="G328" s="85">
        <f>Performance!G204</f>
        <v>0</v>
      </c>
      <c r="H328" s="85">
        <f>Performance!H204</f>
        <v>0</v>
      </c>
      <c r="I328" s="85">
        <f>Performance!I204</f>
        <v>0</v>
      </c>
      <c r="J328" s="85">
        <f>Performance!J204</f>
        <v>0</v>
      </c>
      <c r="K328" s="85">
        <f>Performance!K204</f>
        <v>0</v>
      </c>
      <c r="L328" s="85">
        <f>Performance!L204</f>
        <v>0</v>
      </c>
      <c r="M328" s="85">
        <f>Performance!M204</f>
        <v>0</v>
      </c>
      <c r="N328" s="85">
        <f>Performance!N204</f>
        <v>0</v>
      </c>
      <c r="O328" s="85">
        <f>Performance!O204</f>
        <v>0</v>
      </c>
      <c r="P328" s="85">
        <f>Performance!P204</f>
        <v>0</v>
      </c>
      <c r="Q328" s="85">
        <f>Performance!Q204</f>
        <v>0</v>
      </c>
      <c r="R328" s="85">
        <f>Performance!R204</f>
        <v>0</v>
      </c>
      <c r="S328" s="85">
        <f>Performance!S204</f>
        <v>0</v>
      </c>
      <c r="T328" s="85">
        <f>Performance!T204</f>
        <v>0</v>
      </c>
      <c r="U328" s="85">
        <f>Performance!U204</f>
        <v>0</v>
      </c>
      <c r="V328" s="85">
        <f>Performance!V204</f>
        <v>0</v>
      </c>
      <c r="W328" s="85">
        <f>Performance!W204</f>
        <v>0</v>
      </c>
      <c r="X328" s="85">
        <f>Performance!X204</f>
        <v>0</v>
      </c>
      <c r="Y328" s="85">
        <f>Performance!Y204</f>
        <v>0</v>
      </c>
      <c r="Z328" s="274">
        <f>Performance!Z204</f>
        <v>0</v>
      </c>
      <c r="AB328" s="275">
        <f>Performance!AB204</f>
        <v>0</v>
      </c>
      <c r="AD328" s="275">
        <f>Performance!AD204</f>
        <v>0</v>
      </c>
      <c r="AF328" s="275">
        <f>Performance!AF204</f>
        <v>0</v>
      </c>
    </row>
    <row r="329" spans="2:32" outlineLevel="1">
      <c r="B329" s="124" t="str">
        <f>'Line Items'!D$608</f>
        <v>Performance Regimes</v>
      </c>
      <c r="C329" s="124" t="str">
        <f>'Line Items'!D$650</f>
        <v>Performance Regimes: Net Schedule 8 Payments</v>
      </c>
      <c r="D329" s="83" t="str">
        <f>Performance!D205</f>
        <v>Schedule 8 Payments: NR Peak</v>
      </c>
      <c r="E329" s="84"/>
      <c r="F329" s="150" t="str">
        <f>Performance!F205</f>
        <v>£000</v>
      </c>
      <c r="G329" s="85">
        <f>Performance!G205</f>
        <v>0</v>
      </c>
      <c r="H329" s="85">
        <f>Performance!H205</f>
        <v>0</v>
      </c>
      <c r="I329" s="85">
        <f>Performance!I205</f>
        <v>0</v>
      </c>
      <c r="J329" s="85">
        <f>Performance!J205</f>
        <v>0</v>
      </c>
      <c r="K329" s="85">
        <f>Performance!K205</f>
        <v>0</v>
      </c>
      <c r="L329" s="85">
        <f>Performance!L205</f>
        <v>0</v>
      </c>
      <c r="M329" s="85">
        <f>Performance!M205</f>
        <v>0</v>
      </c>
      <c r="N329" s="85">
        <f>Performance!N205</f>
        <v>0</v>
      </c>
      <c r="O329" s="85">
        <f>Performance!O205</f>
        <v>0</v>
      </c>
      <c r="P329" s="85">
        <f>Performance!P205</f>
        <v>0</v>
      </c>
      <c r="Q329" s="85">
        <f>Performance!Q205</f>
        <v>0</v>
      </c>
      <c r="R329" s="85">
        <f>Performance!R205</f>
        <v>0</v>
      </c>
      <c r="S329" s="85">
        <f>Performance!S205</f>
        <v>0</v>
      </c>
      <c r="T329" s="85">
        <f>Performance!T205</f>
        <v>0</v>
      </c>
      <c r="U329" s="85">
        <f>Performance!U205</f>
        <v>0</v>
      </c>
      <c r="V329" s="85">
        <f>Performance!V205</f>
        <v>0</v>
      </c>
      <c r="W329" s="85">
        <f>Performance!W205</f>
        <v>0</v>
      </c>
      <c r="X329" s="85">
        <f>Performance!X205</f>
        <v>0</v>
      </c>
      <c r="Y329" s="85">
        <f>Performance!Y205</f>
        <v>0</v>
      </c>
      <c r="Z329" s="274">
        <f>Performance!Z205</f>
        <v>0</v>
      </c>
      <c r="AB329" s="275">
        <f>Performance!AB205</f>
        <v>0</v>
      </c>
      <c r="AD329" s="275">
        <f>Performance!AD205</f>
        <v>0</v>
      </c>
      <c r="AF329" s="275">
        <f>Performance!AF205</f>
        <v>0</v>
      </c>
    </row>
    <row r="330" spans="2:32" outlineLevel="1">
      <c r="B330" s="124" t="str">
        <f>'Line Items'!D$608</f>
        <v>Performance Regimes</v>
      </c>
      <c r="C330" s="124" t="str">
        <f>'Line Items'!D$650</f>
        <v>Performance Regimes: Net Schedule 8 Payments</v>
      </c>
      <c r="D330" s="83" t="str">
        <f>Performance!D206</f>
        <v>Schedule 8 Payments: TOC Off Peak</v>
      </c>
      <c r="E330" s="84"/>
      <c r="F330" s="150" t="str">
        <f>Performance!F206</f>
        <v>£000</v>
      </c>
      <c r="G330" s="85">
        <f>Performance!G206</f>
        <v>0</v>
      </c>
      <c r="H330" s="85">
        <f>Performance!H206</f>
        <v>0</v>
      </c>
      <c r="I330" s="85">
        <f>Performance!I206</f>
        <v>0</v>
      </c>
      <c r="J330" s="85">
        <f>Performance!J206</f>
        <v>0</v>
      </c>
      <c r="K330" s="85">
        <f>Performance!K206</f>
        <v>0</v>
      </c>
      <c r="L330" s="85">
        <f>Performance!L206</f>
        <v>0</v>
      </c>
      <c r="M330" s="85">
        <f>Performance!M206</f>
        <v>0</v>
      </c>
      <c r="N330" s="85">
        <f>Performance!N206</f>
        <v>0</v>
      </c>
      <c r="O330" s="85">
        <f>Performance!O206</f>
        <v>0</v>
      </c>
      <c r="P330" s="85">
        <f>Performance!P206</f>
        <v>0</v>
      </c>
      <c r="Q330" s="85">
        <f>Performance!Q206</f>
        <v>0</v>
      </c>
      <c r="R330" s="85">
        <f>Performance!R206</f>
        <v>0</v>
      </c>
      <c r="S330" s="85">
        <f>Performance!S206</f>
        <v>0</v>
      </c>
      <c r="T330" s="85">
        <f>Performance!T206</f>
        <v>0</v>
      </c>
      <c r="U330" s="85">
        <f>Performance!U206</f>
        <v>0</v>
      </c>
      <c r="V330" s="85">
        <f>Performance!V206</f>
        <v>0</v>
      </c>
      <c r="W330" s="85">
        <f>Performance!W206</f>
        <v>0</v>
      </c>
      <c r="X330" s="85">
        <f>Performance!X206</f>
        <v>0</v>
      </c>
      <c r="Y330" s="85">
        <f>Performance!Y206</f>
        <v>0</v>
      </c>
      <c r="Z330" s="274">
        <f>Performance!Z206</f>
        <v>0</v>
      </c>
      <c r="AB330" s="275">
        <f>Performance!AB206</f>
        <v>0</v>
      </c>
      <c r="AD330" s="275">
        <f>Performance!AD206</f>
        <v>0</v>
      </c>
      <c r="AF330" s="275">
        <f>Performance!AF206</f>
        <v>0</v>
      </c>
    </row>
    <row r="331" spans="2:32" outlineLevel="1">
      <c r="B331" s="124" t="str">
        <f>'Line Items'!D$608</f>
        <v>Performance Regimes</v>
      </c>
      <c r="C331" s="124" t="str">
        <f>'Line Items'!D$650</f>
        <v>Performance Regimes: Net Schedule 8 Payments</v>
      </c>
      <c r="D331" s="345" t="str">
        <f>Performance!D207</f>
        <v>Schedule 8 Payments: NR Off Peak</v>
      </c>
      <c r="E331" s="346"/>
      <c r="F331" s="342" t="str">
        <f>Performance!F207</f>
        <v>£000</v>
      </c>
      <c r="G331" s="88">
        <f>Performance!G207</f>
        <v>0</v>
      </c>
      <c r="H331" s="88">
        <f>Performance!H207</f>
        <v>0</v>
      </c>
      <c r="I331" s="88">
        <f>Performance!I207</f>
        <v>0</v>
      </c>
      <c r="J331" s="88">
        <f>Performance!J207</f>
        <v>0</v>
      </c>
      <c r="K331" s="88">
        <f>Performance!K207</f>
        <v>0</v>
      </c>
      <c r="L331" s="88">
        <f>Performance!L207</f>
        <v>0</v>
      </c>
      <c r="M331" s="88">
        <f>Performance!M207</f>
        <v>0</v>
      </c>
      <c r="N331" s="88">
        <f>Performance!N207</f>
        <v>0</v>
      </c>
      <c r="O331" s="88">
        <f>Performance!O207</f>
        <v>0</v>
      </c>
      <c r="P331" s="88">
        <f>Performance!P207</f>
        <v>0</v>
      </c>
      <c r="Q331" s="88">
        <f>Performance!Q207</f>
        <v>0</v>
      </c>
      <c r="R331" s="88">
        <f>Performance!R207</f>
        <v>0</v>
      </c>
      <c r="S331" s="88">
        <f>Performance!S207</f>
        <v>0</v>
      </c>
      <c r="T331" s="88">
        <f>Performance!T207</f>
        <v>0</v>
      </c>
      <c r="U331" s="88">
        <f>Performance!U207</f>
        <v>0</v>
      </c>
      <c r="V331" s="88">
        <f>Performance!V207</f>
        <v>0</v>
      </c>
      <c r="W331" s="88">
        <f>Performance!W207</f>
        <v>0</v>
      </c>
      <c r="X331" s="88">
        <f>Performance!X207</f>
        <v>0</v>
      </c>
      <c r="Y331" s="88">
        <f>Performance!Y207</f>
        <v>0</v>
      </c>
      <c r="Z331" s="343">
        <f>Performance!Z207</f>
        <v>0</v>
      </c>
      <c r="AB331" s="344">
        <f>Performance!AB207</f>
        <v>0</v>
      </c>
      <c r="AD331" s="344">
        <f>Performance!AD207</f>
        <v>0</v>
      </c>
      <c r="AF331" s="344">
        <f>Performance!AF207</f>
        <v>0</v>
      </c>
    </row>
    <row r="332" spans="2:32" outlineLevel="1">
      <c r="B332" s="124" t="str">
        <f>'Line Items'!D$608</f>
        <v>Performance Regimes</v>
      </c>
      <c r="C332" s="124" t="str">
        <f>'Line Items'!D$651</f>
        <v>Performance Regimes: Other Performance Measures</v>
      </c>
      <c r="D332" s="108" t="str">
        <f>Performance!D233</f>
        <v>Other Performance Measures</v>
      </c>
      <c r="E332" s="110"/>
      <c r="F332" s="164" t="str">
        <f>Performance!F233</f>
        <v>£000</v>
      </c>
      <c r="G332" s="96">
        <f>Performance!G233</f>
        <v>0</v>
      </c>
      <c r="H332" s="96">
        <f>Performance!H233</f>
        <v>0</v>
      </c>
      <c r="I332" s="96">
        <f>Performance!I233</f>
        <v>0</v>
      </c>
      <c r="J332" s="96">
        <f>Performance!J233</f>
        <v>0</v>
      </c>
      <c r="K332" s="96">
        <f>Performance!K233</f>
        <v>0</v>
      </c>
      <c r="L332" s="96">
        <f>Performance!L233</f>
        <v>0</v>
      </c>
      <c r="M332" s="96">
        <f>Performance!M233</f>
        <v>0</v>
      </c>
      <c r="N332" s="96">
        <f>Performance!N233</f>
        <v>0</v>
      </c>
      <c r="O332" s="96">
        <f>Performance!O233</f>
        <v>0</v>
      </c>
      <c r="P332" s="96">
        <f>Performance!P233</f>
        <v>0</v>
      </c>
      <c r="Q332" s="96">
        <f>Performance!Q233</f>
        <v>0</v>
      </c>
      <c r="R332" s="96">
        <f>Performance!R233</f>
        <v>0</v>
      </c>
      <c r="S332" s="96">
        <f>Performance!S233</f>
        <v>0</v>
      </c>
      <c r="T332" s="96">
        <f>Performance!T233</f>
        <v>0</v>
      </c>
      <c r="U332" s="96">
        <f>Performance!U233</f>
        <v>0</v>
      </c>
      <c r="V332" s="96">
        <f>Performance!V233</f>
        <v>0</v>
      </c>
      <c r="W332" s="96">
        <f>Performance!W233</f>
        <v>0</v>
      </c>
      <c r="X332" s="96">
        <f>Performance!X233</f>
        <v>0</v>
      </c>
      <c r="Y332" s="96">
        <f>Performance!Y233</f>
        <v>0</v>
      </c>
      <c r="Z332" s="277">
        <f>Performance!Z233</f>
        <v>0</v>
      </c>
      <c r="AB332" s="278">
        <f>Performance!AB233</f>
        <v>0</v>
      </c>
      <c r="AD332" s="278">
        <f>Performance!AD233</f>
        <v>0</v>
      </c>
      <c r="AF332" s="278">
        <f>Performance!AF233</f>
        <v>0</v>
      </c>
    </row>
    <row r="333" spans="2:32" outlineLevel="1"/>
    <row r="334" spans="2:32" ht="13.5" outlineLevel="1" thickBot="1">
      <c r="D334" s="347" t="str">
        <f>'Line Items'!D656</f>
        <v>Total Costs</v>
      </c>
      <c r="E334" s="348"/>
      <c r="F334" s="349" t="str">
        <f>F332</f>
        <v>£000</v>
      </c>
      <c r="G334" s="350">
        <f t="shared" ref="G334:Z334" si="1">SUM(G75:G332)</f>
        <v>0</v>
      </c>
      <c r="H334" s="350">
        <f t="shared" si="1"/>
        <v>0</v>
      </c>
      <c r="I334" s="350">
        <f t="shared" si="1"/>
        <v>0</v>
      </c>
      <c r="J334" s="350">
        <f t="shared" si="1"/>
        <v>0</v>
      </c>
      <c r="K334" s="350">
        <f t="shared" si="1"/>
        <v>0</v>
      </c>
      <c r="L334" s="350">
        <f t="shared" si="1"/>
        <v>0</v>
      </c>
      <c r="M334" s="350">
        <f t="shared" si="1"/>
        <v>0</v>
      </c>
      <c r="N334" s="350">
        <f t="shared" si="1"/>
        <v>0</v>
      </c>
      <c r="O334" s="350">
        <f t="shared" si="1"/>
        <v>0</v>
      </c>
      <c r="P334" s="350">
        <f t="shared" si="1"/>
        <v>0</v>
      </c>
      <c r="Q334" s="350">
        <f t="shared" si="1"/>
        <v>0</v>
      </c>
      <c r="R334" s="350">
        <f t="shared" si="1"/>
        <v>0</v>
      </c>
      <c r="S334" s="350">
        <f t="shared" si="1"/>
        <v>0</v>
      </c>
      <c r="T334" s="350">
        <f t="shared" si="1"/>
        <v>0</v>
      </c>
      <c r="U334" s="350">
        <f t="shared" si="1"/>
        <v>0</v>
      </c>
      <c r="V334" s="350">
        <f t="shared" si="1"/>
        <v>0</v>
      </c>
      <c r="W334" s="350">
        <f t="shared" si="1"/>
        <v>0</v>
      </c>
      <c r="X334" s="350">
        <f t="shared" si="1"/>
        <v>0</v>
      </c>
      <c r="Y334" s="350">
        <f t="shared" si="1"/>
        <v>0</v>
      </c>
      <c r="Z334" s="351">
        <f t="shared" si="1"/>
        <v>0</v>
      </c>
      <c r="AB334" s="352">
        <f>SUM(AB75:AB332)</f>
        <v>0</v>
      </c>
      <c r="AD334" s="352">
        <f>SUM(AD75:AD332)</f>
        <v>0</v>
      </c>
      <c r="AF334" s="352">
        <f>SUM(AF75:AF332)</f>
        <v>0</v>
      </c>
    </row>
    <row r="335" spans="2:32" ht="13.5" outlineLevel="1" thickTop="1"/>
    <row r="336" spans="2:32" ht="13.5" outlineLevel="1" thickBot="1">
      <c r="D336" s="347" t="str">
        <f>'Line Items'!D657</f>
        <v>Operating Profit / (Loss) Before Exceptionals &amp; Contingencies</v>
      </c>
      <c r="E336" s="348"/>
      <c r="F336" s="349" t="str">
        <f>F334</f>
        <v>£000</v>
      </c>
      <c r="G336" s="350">
        <f t="shared" ref="G336:Z336" si="2">SUM(G73,G334)</f>
        <v>0</v>
      </c>
      <c r="H336" s="350">
        <f t="shared" si="2"/>
        <v>0</v>
      </c>
      <c r="I336" s="350">
        <f t="shared" si="2"/>
        <v>0</v>
      </c>
      <c r="J336" s="350">
        <f t="shared" si="2"/>
        <v>0</v>
      </c>
      <c r="K336" s="350">
        <f t="shared" si="2"/>
        <v>0</v>
      </c>
      <c r="L336" s="350">
        <f t="shared" si="2"/>
        <v>0</v>
      </c>
      <c r="M336" s="350">
        <f t="shared" si="2"/>
        <v>0</v>
      </c>
      <c r="N336" s="350">
        <f t="shared" si="2"/>
        <v>0</v>
      </c>
      <c r="O336" s="350">
        <f t="shared" si="2"/>
        <v>0</v>
      </c>
      <c r="P336" s="350">
        <f t="shared" si="2"/>
        <v>0</v>
      </c>
      <c r="Q336" s="350">
        <f t="shared" si="2"/>
        <v>0</v>
      </c>
      <c r="R336" s="350">
        <f t="shared" si="2"/>
        <v>0</v>
      </c>
      <c r="S336" s="350">
        <f t="shared" si="2"/>
        <v>0</v>
      </c>
      <c r="T336" s="350">
        <f t="shared" si="2"/>
        <v>0</v>
      </c>
      <c r="U336" s="350">
        <f t="shared" si="2"/>
        <v>0</v>
      </c>
      <c r="V336" s="350">
        <f t="shared" si="2"/>
        <v>0</v>
      </c>
      <c r="W336" s="350">
        <f t="shared" si="2"/>
        <v>0</v>
      </c>
      <c r="X336" s="350">
        <f t="shared" si="2"/>
        <v>0</v>
      </c>
      <c r="Y336" s="350">
        <f t="shared" si="2"/>
        <v>0</v>
      </c>
      <c r="Z336" s="351">
        <f t="shared" si="2"/>
        <v>0</v>
      </c>
      <c r="AB336" s="352">
        <f>SUM(AB73,AB334)</f>
        <v>0</v>
      </c>
      <c r="AD336" s="352">
        <f>SUM(AD73,AD334)</f>
        <v>0</v>
      </c>
      <c r="AF336" s="352">
        <f>SUM(AF73,AF334)</f>
        <v>0</v>
      </c>
    </row>
    <row r="337" spans="2:32" ht="13.5" outlineLevel="1" thickTop="1"/>
    <row r="338" spans="2:32" outlineLevel="1">
      <c r="B338" s="124" t="str">
        <f>'Line Items'!$D$658</f>
        <v>Exceptionals</v>
      </c>
      <c r="C338" s="124" t="str">
        <f>'Line Items'!$D$658</f>
        <v>Exceptionals</v>
      </c>
      <c r="D338" s="102" t="str">
        <f>Infrastructure!D132</f>
        <v>[Exceptionals (Spare) Line 1]</v>
      </c>
      <c r="E338" s="336"/>
      <c r="F338" s="337" t="str">
        <f>Infrastructure!F132</f>
        <v>£000</v>
      </c>
      <c r="G338" s="105">
        <f>Infrastructure!G132</f>
        <v>0</v>
      </c>
      <c r="H338" s="105">
        <f>Infrastructure!H132</f>
        <v>0</v>
      </c>
      <c r="I338" s="105">
        <f>Infrastructure!I132</f>
        <v>0</v>
      </c>
      <c r="J338" s="105">
        <f>Infrastructure!J132</f>
        <v>0</v>
      </c>
      <c r="K338" s="105">
        <f>Infrastructure!K132</f>
        <v>0</v>
      </c>
      <c r="L338" s="105">
        <f>Infrastructure!L132</f>
        <v>0</v>
      </c>
      <c r="M338" s="105">
        <f>Infrastructure!M132</f>
        <v>0</v>
      </c>
      <c r="N338" s="105">
        <f>Infrastructure!N132</f>
        <v>0</v>
      </c>
      <c r="O338" s="105">
        <f>Infrastructure!O132</f>
        <v>0</v>
      </c>
      <c r="P338" s="105">
        <f>Infrastructure!P132</f>
        <v>0</v>
      </c>
      <c r="Q338" s="105">
        <f>Infrastructure!Q132</f>
        <v>0</v>
      </c>
      <c r="R338" s="105">
        <f>Infrastructure!R132</f>
        <v>0</v>
      </c>
      <c r="S338" s="105">
        <f>Infrastructure!S132</f>
        <v>0</v>
      </c>
      <c r="T338" s="105">
        <f>Infrastructure!T132</f>
        <v>0</v>
      </c>
      <c r="U338" s="105">
        <f>Infrastructure!U132</f>
        <v>0</v>
      </c>
      <c r="V338" s="105">
        <f>Infrastructure!V132</f>
        <v>0</v>
      </c>
      <c r="W338" s="105">
        <f>Infrastructure!W132</f>
        <v>0</v>
      </c>
      <c r="X338" s="105">
        <f>Infrastructure!X132</f>
        <v>0</v>
      </c>
      <c r="Y338" s="105">
        <f>Infrastructure!Y132</f>
        <v>0</v>
      </c>
      <c r="Z338" s="338">
        <f>Infrastructure!Z132</f>
        <v>0</v>
      </c>
      <c r="AB338" s="339">
        <f>Infrastructure!AB132</f>
        <v>0</v>
      </c>
      <c r="AD338" s="339">
        <f>Infrastructure!AD132</f>
        <v>0</v>
      </c>
      <c r="AF338" s="339">
        <f>Infrastructure!AF132</f>
        <v>0</v>
      </c>
    </row>
    <row r="339" spans="2:32" outlineLevel="1">
      <c r="B339" s="124" t="str">
        <f>'Line Items'!$D$658</f>
        <v>Exceptionals</v>
      </c>
      <c r="C339" s="124" t="str">
        <f>'Line Items'!$D$658</f>
        <v>Exceptionals</v>
      </c>
      <c r="D339" s="83" t="str">
        <f>Infrastructure!D133</f>
        <v>Capital Incentive</v>
      </c>
      <c r="E339" s="84"/>
      <c r="F339" s="150" t="str">
        <f>Infrastructure!F133</f>
        <v>£000</v>
      </c>
      <c r="G339" s="85">
        <f>Infrastructure!G133</f>
        <v>0</v>
      </c>
      <c r="H339" s="85">
        <f>Infrastructure!H133</f>
        <v>0</v>
      </c>
      <c r="I339" s="85">
        <f>Infrastructure!I133</f>
        <v>0</v>
      </c>
      <c r="J339" s="85">
        <f>Infrastructure!J133</f>
        <v>0</v>
      </c>
      <c r="K339" s="85">
        <f>Infrastructure!K133</f>
        <v>0</v>
      </c>
      <c r="L339" s="85">
        <f>Infrastructure!L133</f>
        <v>0</v>
      </c>
      <c r="M339" s="85">
        <f>Infrastructure!M133</f>
        <v>0</v>
      </c>
      <c r="N339" s="85">
        <f>Infrastructure!N133</f>
        <v>0</v>
      </c>
      <c r="O339" s="85">
        <f>Infrastructure!O133</f>
        <v>0</v>
      </c>
      <c r="P339" s="85">
        <f>Infrastructure!P133</f>
        <v>0</v>
      </c>
      <c r="Q339" s="85">
        <f>Infrastructure!Q133</f>
        <v>0</v>
      </c>
      <c r="R339" s="85">
        <f>Infrastructure!R133</f>
        <v>0</v>
      </c>
      <c r="S339" s="85">
        <f>Infrastructure!S133</f>
        <v>0</v>
      </c>
      <c r="T339" s="85">
        <f>Infrastructure!T133</f>
        <v>0</v>
      </c>
      <c r="U339" s="85">
        <f>Infrastructure!U133</f>
        <v>0</v>
      </c>
      <c r="V339" s="85">
        <f>Infrastructure!V133</f>
        <v>0</v>
      </c>
      <c r="W339" s="85">
        <f>Infrastructure!W133</f>
        <v>0</v>
      </c>
      <c r="X339" s="85">
        <f>Infrastructure!X133</f>
        <v>0</v>
      </c>
      <c r="Y339" s="85">
        <f>Infrastructure!Y133</f>
        <v>0</v>
      </c>
      <c r="Z339" s="274">
        <f>Infrastructure!Z133</f>
        <v>0</v>
      </c>
      <c r="AB339" s="275">
        <f>Infrastructure!AB133</f>
        <v>0</v>
      </c>
      <c r="AD339" s="275">
        <f>Infrastructure!AD133</f>
        <v>0</v>
      </c>
      <c r="AF339" s="275">
        <f>Infrastructure!AF133</f>
        <v>0</v>
      </c>
    </row>
    <row r="340" spans="2:32" outlineLevel="1">
      <c r="B340" s="124" t="str">
        <f>'Line Items'!$D$658</f>
        <v>Exceptionals</v>
      </c>
      <c r="C340" s="124" t="str">
        <f>'Line Items'!$D$658</f>
        <v>Exceptionals</v>
      </c>
      <c r="D340" s="83" t="str">
        <f>Infrastructure!D134</f>
        <v>[Exceptionals (Spare) Line 3]</v>
      </c>
      <c r="E340" s="84"/>
      <c r="F340" s="150" t="str">
        <f>Infrastructure!F134</f>
        <v>£000</v>
      </c>
      <c r="G340" s="85">
        <f>Infrastructure!G134</f>
        <v>0</v>
      </c>
      <c r="H340" s="85">
        <f>Infrastructure!H134</f>
        <v>0</v>
      </c>
      <c r="I340" s="85">
        <f>Infrastructure!I134</f>
        <v>0</v>
      </c>
      <c r="J340" s="85">
        <f>Infrastructure!J134</f>
        <v>0</v>
      </c>
      <c r="K340" s="85">
        <f>Infrastructure!K134</f>
        <v>0</v>
      </c>
      <c r="L340" s="85">
        <f>Infrastructure!L134</f>
        <v>0</v>
      </c>
      <c r="M340" s="85">
        <f>Infrastructure!M134</f>
        <v>0</v>
      </c>
      <c r="N340" s="85">
        <f>Infrastructure!N134</f>
        <v>0</v>
      </c>
      <c r="O340" s="85">
        <f>Infrastructure!O134</f>
        <v>0</v>
      </c>
      <c r="P340" s="85">
        <f>Infrastructure!P134</f>
        <v>0</v>
      </c>
      <c r="Q340" s="85">
        <f>Infrastructure!Q134</f>
        <v>0</v>
      </c>
      <c r="R340" s="85">
        <f>Infrastructure!R134</f>
        <v>0</v>
      </c>
      <c r="S340" s="85">
        <f>Infrastructure!S134</f>
        <v>0</v>
      </c>
      <c r="T340" s="85">
        <f>Infrastructure!T134</f>
        <v>0</v>
      </c>
      <c r="U340" s="85">
        <f>Infrastructure!U134</f>
        <v>0</v>
      </c>
      <c r="V340" s="85">
        <f>Infrastructure!V134</f>
        <v>0</v>
      </c>
      <c r="W340" s="85">
        <f>Infrastructure!W134</f>
        <v>0</v>
      </c>
      <c r="X340" s="85">
        <f>Infrastructure!X134</f>
        <v>0</v>
      </c>
      <c r="Y340" s="85">
        <f>Infrastructure!Y134</f>
        <v>0</v>
      </c>
      <c r="Z340" s="274">
        <f>Infrastructure!Z134</f>
        <v>0</v>
      </c>
      <c r="AB340" s="275">
        <f>Infrastructure!AB134</f>
        <v>0</v>
      </c>
      <c r="AD340" s="275">
        <f>Infrastructure!AD134</f>
        <v>0</v>
      </c>
      <c r="AF340" s="275">
        <f>Infrastructure!AF134</f>
        <v>0</v>
      </c>
    </row>
    <row r="341" spans="2:32" outlineLevel="1">
      <c r="B341" s="124" t="str">
        <f>'Line Items'!$D$658</f>
        <v>Exceptionals</v>
      </c>
      <c r="C341" s="124" t="str">
        <f>'Line Items'!$D$658</f>
        <v>Exceptionals</v>
      </c>
      <c r="D341" s="83" t="str">
        <f>Infrastructure!D135</f>
        <v>[Exceptionals (Spare) Line 4]</v>
      </c>
      <c r="E341" s="84"/>
      <c r="F341" s="150" t="str">
        <f>Infrastructure!F135</f>
        <v>£000</v>
      </c>
      <c r="G341" s="85">
        <f>Infrastructure!G135</f>
        <v>0</v>
      </c>
      <c r="H341" s="85">
        <f>Infrastructure!H135</f>
        <v>0</v>
      </c>
      <c r="I341" s="85">
        <f>Infrastructure!I135</f>
        <v>0</v>
      </c>
      <c r="J341" s="85">
        <f>Infrastructure!J135</f>
        <v>0</v>
      </c>
      <c r="K341" s="85">
        <f>Infrastructure!K135</f>
        <v>0</v>
      </c>
      <c r="L341" s="85">
        <f>Infrastructure!L135</f>
        <v>0</v>
      </c>
      <c r="M341" s="85">
        <f>Infrastructure!M135</f>
        <v>0</v>
      </c>
      <c r="N341" s="85">
        <f>Infrastructure!N135</f>
        <v>0</v>
      </c>
      <c r="O341" s="85">
        <f>Infrastructure!O135</f>
        <v>0</v>
      </c>
      <c r="P341" s="85">
        <f>Infrastructure!P135</f>
        <v>0</v>
      </c>
      <c r="Q341" s="85">
        <f>Infrastructure!Q135</f>
        <v>0</v>
      </c>
      <c r="R341" s="85">
        <f>Infrastructure!R135</f>
        <v>0</v>
      </c>
      <c r="S341" s="85">
        <f>Infrastructure!S135</f>
        <v>0</v>
      </c>
      <c r="T341" s="85">
        <f>Infrastructure!T135</f>
        <v>0</v>
      </c>
      <c r="U341" s="85">
        <f>Infrastructure!U135</f>
        <v>0</v>
      </c>
      <c r="V341" s="85">
        <f>Infrastructure!V135</f>
        <v>0</v>
      </c>
      <c r="W341" s="85">
        <f>Infrastructure!W135</f>
        <v>0</v>
      </c>
      <c r="X341" s="85">
        <f>Infrastructure!X135</f>
        <v>0</v>
      </c>
      <c r="Y341" s="85">
        <f>Infrastructure!Y135</f>
        <v>0</v>
      </c>
      <c r="Z341" s="274">
        <f>Infrastructure!Z135</f>
        <v>0</v>
      </c>
      <c r="AB341" s="275">
        <f>Infrastructure!AB135</f>
        <v>0</v>
      </c>
      <c r="AD341" s="275">
        <f>Infrastructure!AD135</f>
        <v>0</v>
      </c>
      <c r="AF341" s="275">
        <f>Infrastructure!AF135</f>
        <v>0</v>
      </c>
    </row>
    <row r="342" spans="2:32" outlineLevel="1">
      <c r="B342" s="124" t="str">
        <f>'Line Items'!$D$658</f>
        <v>Exceptionals</v>
      </c>
      <c r="C342" s="124" t="str">
        <f>'Line Items'!$D$658</f>
        <v>Exceptionals</v>
      </c>
      <c r="D342" s="108" t="str">
        <f>Infrastructure!D136</f>
        <v>[Exceptionals (Spare) Line 5]</v>
      </c>
      <c r="E342" s="110"/>
      <c r="F342" s="164" t="str">
        <f>Infrastructure!F136</f>
        <v>£000</v>
      </c>
      <c r="G342" s="96">
        <f>Infrastructure!G136</f>
        <v>0</v>
      </c>
      <c r="H342" s="96">
        <f>Infrastructure!H136</f>
        <v>0</v>
      </c>
      <c r="I342" s="96">
        <f>Infrastructure!I136</f>
        <v>0</v>
      </c>
      <c r="J342" s="96">
        <f>Infrastructure!J136</f>
        <v>0</v>
      </c>
      <c r="K342" s="96">
        <f>Infrastructure!K136</f>
        <v>0</v>
      </c>
      <c r="L342" s="96">
        <f>Infrastructure!L136</f>
        <v>0</v>
      </c>
      <c r="M342" s="96">
        <f>Infrastructure!M136</f>
        <v>0</v>
      </c>
      <c r="N342" s="96">
        <f>Infrastructure!N136</f>
        <v>0</v>
      </c>
      <c r="O342" s="96">
        <f>Infrastructure!O136</f>
        <v>0</v>
      </c>
      <c r="P342" s="96">
        <f>Infrastructure!P136</f>
        <v>0</v>
      </c>
      <c r="Q342" s="96">
        <f>Infrastructure!Q136</f>
        <v>0</v>
      </c>
      <c r="R342" s="96">
        <f>Infrastructure!R136</f>
        <v>0</v>
      </c>
      <c r="S342" s="96">
        <f>Infrastructure!S136</f>
        <v>0</v>
      </c>
      <c r="T342" s="96">
        <f>Infrastructure!T136</f>
        <v>0</v>
      </c>
      <c r="U342" s="96">
        <f>Infrastructure!U136</f>
        <v>0</v>
      </c>
      <c r="V342" s="96">
        <f>Infrastructure!V136</f>
        <v>0</v>
      </c>
      <c r="W342" s="96">
        <f>Infrastructure!W136</f>
        <v>0</v>
      </c>
      <c r="X342" s="96">
        <f>Infrastructure!X136</f>
        <v>0</v>
      </c>
      <c r="Y342" s="96">
        <f>Infrastructure!Y136</f>
        <v>0</v>
      </c>
      <c r="Z342" s="277">
        <f>Infrastructure!Z136</f>
        <v>0</v>
      </c>
      <c r="AB342" s="278">
        <f>Infrastructure!AB136</f>
        <v>0</v>
      </c>
      <c r="AD342" s="278">
        <f>Infrastructure!AD136</f>
        <v>0</v>
      </c>
      <c r="AF342" s="278">
        <f>Infrastructure!AF136</f>
        <v>0</v>
      </c>
    </row>
    <row r="343" spans="2:32" outlineLevel="1">
      <c r="B343" s="124" t="str">
        <f>'Line Items'!$D$659</f>
        <v>Contingencies</v>
      </c>
      <c r="C343" s="124" t="str">
        <f>'Line Items'!$D$659</f>
        <v>Contingencies</v>
      </c>
      <c r="D343" s="83" t="str">
        <f>Infrastructure!D143</f>
        <v>[Contingencies (Spare) Line 1]</v>
      </c>
      <c r="E343" s="84"/>
      <c r="F343" s="150" t="str">
        <f>Infrastructure!F143</f>
        <v>£000</v>
      </c>
      <c r="G343" s="85">
        <f>Infrastructure!G143</f>
        <v>0</v>
      </c>
      <c r="H343" s="85">
        <f>Infrastructure!H143</f>
        <v>0</v>
      </c>
      <c r="I343" s="85">
        <f>Infrastructure!I143</f>
        <v>0</v>
      </c>
      <c r="J343" s="85">
        <f>Infrastructure!J143</f>
        <v>0</v>
      </c>
      <c r="K343" s="85">
        <f>Infrastructure!K143</f>
        <v>0</v>
      </c>
      <c r="L343" s="85">
        <f>Infrastructure!L143</f>
        <v>0</v>
      </c>
      <c r="M343" s="85">
        <f>Infrastructure!M143</f>
        <v>0</v>
      </c>
      <c r="N343" s="85">
        <f>Infrastructure!N143</f>
        <v>0</v>
      </c>
      <c r="O343" s="85">
        <f>Infrastructure!O143</f>
        <v>0</v>
      </c>
      <c r="P343" s="85">
        <f>Infrastructure!P143</f>
        <v>0</v>
      </c>
      <c r="Q343" s="85">
        <f>Infrastructure!Q143</f>
        <v>0</v>
      </c>
      <c r="R343" s="85">
        <f>Infrastructure!R143</f>
        <v>0</v>
      </c>
      <c r="S343" s="85">
        <f>Infrastructure!S143</f>
        <v>0</v>
      </c>
      <c r="T343" s="85">
        <f>Infrastructure!T143</f>
        <v>0</v>
      </c>
      <c r="U343" s="85">
        <f>Infrastructure!U143</f>
        <v>0</v>
      </c>
      <c r="V343" s="85">
        <f>Infrastructure!V143</f>
        <v>0</v>
      </c>
      <c r="W343" s="85">
        <f>Infrastructure!W143</f>
        <v>0</v>
      </c>
      <c r="X343" s="85">
        <f>Infrastructure!X143</f>
        <v>0</v>
      </c>
      <c r="Y343" s="85">
        <f>Infrastructure!Y143</f>
        <v>0</v>
      </c>
      <c r="Z343" s="274">
        <f>Infrastructure!Z143</f>
        <v>0</v>
      </c>
      <c r="AB343" s="275">
        <f>Infrastructure!AB143</f>
        <v>0</v>
      </c>
      <c r="AD343" s="275">
        <f>Infrastructure!AD143</f>
        <v>0</v>
      </c>
      <c r="AF343" s="275">
        <f>Infrastructure!AF143</f>
        <v>0</v>
      </c>
    </row>
    <row r="344" spans="2:32" outlineLevel="1">
      <c r="B344" s="124" t="str">
        <f>'Line Items'!$D$659</f>
        <v>Contingencies</v>
      </c>
      <c r="C344" s="124" t="str">
        <f>'Line Items'!$D$659</f>
        <v>Contingencies</v>
      </c>
      <c r="D344" s="83" t="str">
        <f>Infrastructure!D144</f>
        <v>[Contingencies (Spare) Line 2]</v>
      </c>
      <c r="E344" s="84"/>
      <c r="F344" s="150" t="str">
        <f>Infrastructure!F144</f>
        <v>£000</v>
      </c>
      <c r="G344" s="85">
        <f>Infrastructure!G144</f>
        <v>0</v>
      </c>
      <c r="H344" s="85">
        <f>Infrastructure!H144</f>
        <v>0</v>
      </c>
      <c r="I344" s="85">
        <f>Infrastructure!I144</f>
        <v>0</v>
      </c>
      <c r="J344" s="85">
        <f>Infrastructure!J144</f>
        <v>0</v>
      </c>
      <c r="K344" s="85">
        <f>Infrastructure!K144</f>
        <v>0</v>
      </c>
      <c r="L344" s="85">
        <f>Infrastructure!L144</f>
        <v>0</v>
      </c>
      <c r="M344" s="85">
        <f>Infrastructure!M144</f>
        <v>0</v>
      </c>
      <c r="N344" s="85">
        <f>Infrastructure!N144</f>
        <v>0</v>
      </c>
      <c r="O344" s="85">
        <f>Infrastructure!O144</f>
        <v>0</v>
      </c>
      <c r="P344" s="85">
        <f>Infrastructure!P144</f>
        <v>0</v>
      </c>
      <c r="Q344" s="85">
        <f>Infrastructure!Q144</f>
        <v>0</v>
      </c>
      <c r="R344" s="85">
        <f>Infrastructure!R144</f>
        <v>0</v>
      </c>
      <c r="S344" s="85">
        <f>Infrastructure!S144</f>
        <v>0</v>
      </c>
      <c r="T344" s="85">
        <f>Infrastructure!T144</f>
        <v>0</v>
      </c>
      <c r="U344" s="85">
        <f>Infrastructure!U144</f>
        <v>0</v>
      </c>
      <c r="V344" s="85">
        <f>Infrastructure!V144</f>
        <v>0</v>
      </c>
      <c r="W344" s="85">
        <f>Infrastructure!W144</f>
        <v>0</v>
      </c>
      <c r="X344" s="85">
        <f>Infrastructure!X144</f>
        <v>0</v>
      </c>
      <c r="Y344" s="85">
        <f>Infrastructure!Y144</f>
        <v>0</v>
      </c>
      <c r="Z344" s="274">
        <f>Infrastructure!Z144</f>
        <v>0</v>
      </c>
      <c r="AB344" s="275">
        <f>Infrastructure!AB144</f>
        <v>0</v>
      </c>
      <c r="AD344" s="275">
        <f>Infrastructure!AD144</f>
        <v>0</v>
      </c>
      <c r="AF344" s="275">
        <f>Infrastructure!AF144</f>
        <v>0</v>
      </c>
    </row>
    <row r="345" spans="2:32" outlineLevel="1">
      <c r="B345" s="124" t="str">
        <f>'Line Items'!$D$659</f>
        <v>Contingencies</v>
      </c>
      <c r="C345" s="124" t="str">
        <f>'Line Items'!$D$659</f>
        <v>Contingencies</v>
      </c>
      <c r="D345" s="83" t="str">
        <f>Infrastructure!D145</f>
        <v>[Contingencies (Spare) Line 3]</v>
      </c>
      <c r="E345" s="84"/>
      <c r="F345" s="150" t="str">
        <f>Infrastructure!F145</f>
        <v>£000</v>
      </c>
      <c r="G345" s="85">
        <f>Infrastructure!G145</f>
        <v>0</v>
      </c>
      <c r="H345" s="85">
        <f>Infrastructure!H145</f>
        <v>0</v>
      </c>
      <c r="I345" s="85">
        <f>Infrastructure!I145</f>
        <v>0</v>
      </c>
      <c r="J345" s="85">
        <f>Infrastructure!J145</f>
        <v>0</v>
      </c>
      <c r="K345" s="85">
        <f>Infrastructure!K145</f>
        <v>0</v>
      </c>
      <c r="L345" s="85">
        <f>Infrastructure!L145</f>
        <v>0</v>
      </c>
      <c r="M345" s="85">
        <f>Infrastructure!M145</f>
        <v>0</v>
      </c>
      <c r="N345" s="85">
        <f>Infrastructure!N145</f>
        <v>0</v>
      </c>
      <c r="O345" s="85">
        <f>Infrastructure!O145</f>
        <v>0</v>
      </c>
      <c r="P345" s="85">
        <f>Infrastructure!P145</f>
        <v>0</v>
      </c>
      <c r="Q345" s="85">
        <f>Infrastructure!Q145</f>
        <v>0</v>
      </c>
      <c r="R345" s="85">
        <f>Infrastructure!R145</f>
        <v>0</v>
      </c>
      <c r="S345" s="85">
        <f>Infrastructure!S145</f>
        <v>0</v>
      </c>
      <c r="T345" s="85">
        <f>Infrastructure!T145</f>
        <v>0</v>
      </c>
      <c r="U345" s="85">
        <f>Infrastructure!U145</f>
        <v>0</v>
      </c>
      <c r="V345" s="85">
        <f>Infrastructure!V145</f>
        <v>0</v>
      </c>
      <c r="W345" s="85">
        <f>Infrastructure!W145</f>
        <v>0</v>
      </c>
      <c r="X345" s="85">
        <f>Infrastructure!X145</f>
        <v>0</v>
      </c>
      <c r="Y345" s="85">
        <f>Infrastructure!Y145</f>
        <v>0</v>
      </c>
      <c r="Z345" s="274">
        <f>Infrastructure!Z145</f>
        <v>0</v>
      </c>
      <c r="AB345" s="275">
        <f>Infrastructure!AB145</f>
        <v>0</v>
      </c>
      <c r="AD345" s="275">
        <f>Infrastructure!AD145</f>
        <v>0</v>
      </c>
      <c r="AF345" s="275">
        <f>Infrastructure!AF145</f>
        <v>0</v>
      </c>
    </row>
    <row r="346" spans="2:32" outlineLevel="1">
      <c r="B346" s="124" t="str">
        <f>'Line Items'!$D$659</f>
        <v>Contingencies</v>
      </c>
      <c r="C346" s="124" t="str">
        <f>'Line Items'!$D$659</f>
        <v>Contingencies</v>
      </c>
      <c r="D346" s="83" t="str">
        <f>Infrastructure!D146</f>
        <v>[Contingencies (Spare) Line 4]</v>
      </c>
      <c r="E346" s="84"/>
      <c r="F346" s="150" t="str">
        <f>Infrastructure!F146</f>
        <v>£000</v>
      </c>
      <c r="G346" s="85">
        <f>Infrastructure!G146</f>
        <v>0</v>
      </c>
      <c r="H346" s="85">
        <f>Infrastructure!H146</f>
        <v>0</v>
      </c>
      <c r="I346" s="85">
        <f>Infrastructure!I146</f>
        <v>0</v>
      </c>
      <c r="J346" s="85">
        <f>Infrastructure!J146</f>
        <v>0</v>
      </c>
      <c r="K346" s="85">
        <f>Infrastructure!K146</f>
        <v>0</v>
      </c>
      <c r="L346" s="85">
        <f>Infrastructure!L146</f>
        <v>0</v>
      </c>
      <c r="M346" s="85">
        <f>Infrastructure!M146</f>
        <v>0</v>
      </c>
      <c r="N346" s="85">
        <f>Infrastructure!N146</f>
        <v>0</v>
      </c>
      <c r="O346" s="85">
        <f>Infrastructure!O146</f>
        <v>0</v>
      </c>
      <c r="P346" s="85">
        <f>Infrastructure!P146</f>
        <v>0</v>
      </c>
      <c r="Q346" s="85">
        <f>Infrastructure!Q146</f>
        <v>0</v>
      </c>
      <c r="R346" s="85">
        <f>Infrastructure!R146</f>
        <v>0</v>
      </c>
      <c r="S346" s="85">
        <f>Infrastructure!S146</f>
        <v>0</v>
      </c>
      <c r="T346" s="85">
        <f>Infrastructure!T146</f>
        <v>0</v>
      </c>
      <c r="U346" s="85">
        <f>Infrastructure!U146</f>
        <v>0</v>
      </c>
      <c r="V346" s="85">
        <f>Infrastructure!V146</f>
        <v>0</v>
      </c>
      <c r="W346" s="85">
        <f>Infrastructure!W146</f>
        <v>0</v>
      </c>
      <c r="X346" s="85">
        <f>Infrastructure!X146</f>
        <v>0</v>
      </c>
      <c r="Y346" s="85">
        <f>Infrastructure!Y146</f>
        <v>0</v>
      </c>
      <c r="Z346" s="274">
        <f>Infrastructure!Z146</f>
        <v>0</v>
      </c>
      <c r="AB346" s="275">
        <f>Infrastructure!AB146</f>
        <v>0</v>
      </c>
      <c r="AD346" s="275">
        <f>Infrastructure!AD146</f>
        <v>0</v>
      </c>
      <c r="AF346" s="275">
        <f>Infrastructure!AF146</f>
        <v>0</v>
      </c>
    </row>
    <row r="347" spans="2:32" outlineLevel="1">
      <c r="B347" s="124" t="str">
        <f>'Line Items'!$D$659</f>
        <v>Contingencies</v>
      </c>
      <c r="C347" s="124" t="str">
        <f>'Line Items'!$D$659</f>
        <v>Contingencies</v>
      </c>
      <c r="D347" s="108" t="str">
        <f>Infrastructure!D147</f>
        <v>[Contingencies (Spare) Line 5]</v>
      </c>
      <c r="E347" s="110"/>
      <c r="F347" s="164" t="str">
        <f>Infrastructure!F147</f>
        <v>£000</v>
      </c>
      <c r="G347" s="96">
        <f>Infrastructure!G147</f>
        <v>0</v>
      </c>
      <c r="H347" s="96">
        <f>Infrastructure!H147</f>
        <v>0</v>
      </c>
      <c r="I347" s="96">
        <f>Infrastructure!I147</f>
        <v>0</v>
      </c>
      <c r="J347" s="96">
        <f>Infrastructure!J147</f>
        <v>0</v>
      </c>
      <c r="K347" s="96">
        <f>Infrastructure!K147</f>
        <v>0</v>
      </c>
      <c r="L347" s="96">
        <f>Infrastructure!L147</f>
        <v>0</v>
      </c>
      <c r="M347" s="96">
        <f>Infrastructure!M147</f>
        <v>0</v>
      </c>
      <c r="N347" s="96">
        <f>Infrastructure!N147</f>
        <v>0</v>
      </c>
      <c r="O347" s="96">
        <f>Infrastructure!O147</f>
        <v>0</v>
      </c>
      <c r="P347" s="96">
        <f>Infrastructure!P147</f>
        <v>0</v>
      </c>
      <c r="Q347" s="96">
        <f>Infrastructure!Q147</f>
        <v>0</v>
      </c>
      <c r="R347" s="96">
        <f>Infrastructure!R147</f>
        <v>0</v>
      </c>
      <c r="S347" s="96">
        <f>Infrastructure!S147</f>
        <v>0</v>
      </c>
      <c r="T347" s="96">
        <f>Infrastructure!T147</f>
        <v>0</v>
      </c>
      <c r="U347" s="96">
        <f>Infrastructure!U147</f>
        <v>0</v>
      </c>
      <c r="V347" s="96">
        <f>Infrastructure!V147</f>
        <v>0</v>
      </c>
      <c r="W347" s="96">
        <f>Infrastructure!W147</f>
        <v>0</v>
      </c>
      <c r="X347" s="96">
        <f>Infrastructure!X147</f>
        <v>0</v>
      </c>
      <c r="Y347" s="96">
        <f>Infrastructure!Y147</f>
        <v>0</v>
      </c>
      <c r="Z347" s="277">
        <f>Infrastructure!Z147</f>
        <v>0</v>
      </c>
      <c r="AB347" s="278">
        <f>Infrastructure!AB147</f>
        <v>0</v>
      </c>
      <c r="AD347" s="278">
        <f>Infrastructure!AD147</f>
        <v>0</v>
      </c>
      <c r="AF347" s="278">
        <f>Infrastructure!AF147</f>
        <v>0</v>
      </c>
    </row>
    <row r="348" spans="2:32" outlineLevel="1"/>
    <row r="349" spans="2:32" ht="13.5" outlineLevel="1" thickBot="1">
      <c r="D349" s="347" t="str">
        <f>'Line Items'!D660</f>
        <v>Operating Profit / (Loss) After Exceptionals &amp; Contingencies</v>
      </c>
      <c r="E349" s="348"/>
      <c r="F349" s="349" t="str">
        <f>F347</f>
        <v>£000</v>
      </c>
      <c r="G349" s="350">
        <f>SUM(G336,G338:G347)</f>
        <v>0</v>
      </c>
      <c r="H349" s="350">
        <f t="shared" ref="H349:Z349" si="3">SUM(H336,H338:H347)</f>
        <v>0</v>
      </c>
      <c r="I349" s="350">
        <f t="shared" si="3"/>
        <v>0</v>
      </c>
      <c r="J349" s="350">
        <f t="shared" si="3"/>
        <v>0</v>
      </c>
      <c r="K349" s="350">
        <f t="shared" si="3"/>
        <v>0</v>
      </c>
      <c r="L349" s="350">
        <f t="shared" si="3"/>
        <v>0</v>
      </c>
      <c r="M349" s="350">
        <f t="shared" si="3"/>
        <v>0</v>
      </c>
      <c r="N349" s="350">
        <f t="shared" si="3"/>
        <v>0</v>
      </c>
      <c r="O349" s="350">
        <f t="shared" si="3"/>
        <v>0</v>
      </c>
      <c r="P349" s="350">
        <f t="shared" si="3"/>
        <v>0</v>
      </c>
      <c r="Q349" s="350">
        <f t="shared" si="3"/>
        <v>0</v>
      </c>
      <c r="R349" s="350">
        <f t="shared" si="3"/>
        <v>0</v>
      </c>
      <c r="S349" s="350">
        <f t="shared" si="3"/>
        <v>0</v>
      </c>
      <c r="T349" s="350">
        <f t="shared" si="3"/>
        <v>0</v>
      </c>
      <c r="U349" s="350">
        <f t="shared" si="3"/>
        <v>0</v>
      </c>
      <c r="V349" s="350">
        <f t="shared" si="3"/>
        <v>0</v>
      </c>
      <c r="W349" s="350">
        <f t="shared" si="3"/>
        <v>0</v>
      </c>
      <c r="X349" s="350">
        <f t="shared" si="3"/>
        <v>0</v>
      </c>
      <c r="Y349" s="350">
        <f t="shared" si="3"/>
        <v>0</v>
      </c>
      <c r="Z349" s="351">
        <f t="shared" si="3"/>
        <v>0</v>
      </c>
      <c r="AB349" s="352">
        <f>SUM(AB336,AB338:AB347)</f>
        <v>0</v>
      </c>
      <c r="AD349" s="352">
        <f>SUM(AD336,AD338:AD347)</f>
        <v>0</v>
      </c>
      <c r="AF349" s="352">
        <f>SUM(AF336,AF338:AF347)</f>
        <v>0</v>
      </c>
    </row>
    <row r="350" spans="2:32" ht="13.5" outlineLevel="1" thickTop="1"/>
    <row r="351" spans="2:32" outlineLevel="1">
      <c r="D351" s="102" t="str">
        <f>'Line Items'!D661</f>
        <v>Interest received on cash balance</v>
      </c>
      <c r="E351" s="336"/>
      <c r="F351" s="143" t="s">
        <v>902</v>
      </c>
      <c r="G351" s="353"/>
      <c r="H351" s="353"/>
      <c r="I351" s="353"/>
      <c r="J351" s="353"/>
      <c r="K351" s="353"/>
      <c r="L351" s="353"/>
      <c r="M351" s="353"/>
      <c r="N351" s="353"/>
      <c r="O351" s="353"/>
      <c r="P351" s="353"/>
      <c r="Q351" s="353"/>
      <c r="R351" s="353"/>
      <c r="S351" s="353"/>
      <c r="T351" s="353"/>
      <c r="U351" s="353"/>
      <c r="V351" s="353"/>
      <c r="W351" s="353"/>
      <c r="X351" s="353"/>
      <c r="Y351" s="353"/>
      <c r="Z351" s="354"/>
      <c r="AB351" s="355"/>
      <c r="AD351" s="355"/>
      <c r="AF351" s="355"/>
    </row>
    <row r="352" spans="2:32" outlineLevel="1">
      <c r="D352" s="83" t="str">
        <f>'Line Items'!D662</f>
        <v>Interest paid on cash balance</v>
      </c>
      <c r="E352" s="84"/>
      <c r="F352" s="150" t="str">
        <f>F351</f>
        <v>£000</v>
      </c>
      <c r="G352" s="257"/>
      <c r="H352" s="257"/>
      <c r="I352" s="257"/>
      <c r="J352" s="257"/>
      <c r="K352" s="257"/>
      <c r="L352" s="257"/>
      <c r="M352" s="257"/>
      <c r="N352" s="257"/>
      <c r="O352" s="257"/>
      <c r="P352" s="257"/>
      <c r="Q352" s="257"/>
      <c r="R352" s="257"/>
      <c r="S352" s="257"/>
      <c r="T352" s="257"/>
      <c r="U352" s="257"/>
      <c r="V352" s="257"/>
      <c r="W352" s="257"/>
      <c r="X352" s="257"/>
      <c r="Y352" s="257"/>
      <c r="Z352" s="258"/>
      <c r="AB352" s="27"/>
      <c r="AD352" s="27"/>
      <c r="AF352" s="27"/>
    </row>
    <row r="353" spans="4:32" outlineLevel="1">
      <c r="D353" s="83" t="str">
        <f>'Line Items'!D663</f>
        <v>Interest &amp; Fees paid on Commercial Debt AFC</v>
      </c>
      <c r="E353" s="84"/>
      <c r="F353" s="150" t="str">
        <f t="shared" ref="F353:F364" si="4">F352</f>
        <v>£000</v>
      </c>
      <c r="G353" s="257"/>
      <c r="H353" s="257"/>
      <c r="I353" s="257"/>
      <c r="J353" s="257"/>
      <c r="K353" s="257"/>
      <c r="L353" s="257"/>
      <c r="M353" s="257"/>
      <c r="N353" s="257"/>
      <c r="O353" s="257"/>
      <c r="P353" s="257"/>
      <c r="Q353" s="257"/>
      <c r="R353" s="257"/>
      <c r="S353" s="257"/>
      <c r="T353" s="257"/>
      <c r="U353" s="257"/>
      <c r="V353" s="257"/>
      <c r="W353" s="257"/>
      <c r="X353" s="257"/>
      <c r="Y353" s="257"/>
      <c r="Z353" s="258"/>
      <c r="AB353" s="27"/>
      <c r="AD353" s="27"/>
      <c r="AF353" s="27"/>
    </row>
    <row r="354" spans="4:32" outlineLevel="1">
      <c r="D354" s="83" t="str">
        <f>'Line Items'!D664</f>
        <v>Interest &amp; Fees paid on Shareholder Loan AFC (excl. PCS)</v>
      </c>
      <c r="E354" s="84"/>
      <c r="F354" s="150" t="str">
        <f t="shared" si="4"/>
        <v>£000</v>
      </c>
      <c r="G354" s="257"/>
      <c r="H354" s="257"/>
      <c r="I354" s="257"/>
      <c r="J354" s="257"/>
      <c r="K354" s="257"/>
      <c r="L354" s="257"/>
      <c r="M354" s="257"/>
      <c r="N354" s="257"/>
      <c r="O354" s="257"/>
      <c r="P354" s="257"/>
      <c r="Q354" s="257"/>
      <c r="R354" s="257"/>
      <c r="S354" s="257"/>
      <c r="T354" s="257"/>
      <c r="U354" s="257"/>
      <c r="V354" s="257"/>
      <c r="W354" s="257"/>
      <c r="X354" s="257"/>
      <c r="Y354" s="257"/>
      <c r="Z354" s="258"/>
      <c r="AB354" s="27"/>
      <c r="AD354" s="27"/>
      <c r="AF354" s="27"/>
    </row>
    <row r="355" spans="4:32" outlineLevel="1">
      <c r="D355" s="83" t="str">
        <f>'Line Items'!D665</f>
        <v>Interest &amp; Fees paid on Parent Company Support</v>
      </c>
      <c r="E355" s="84"/>
      <c r="F355" s="150" t="str">
        <f t="shared" si="4"/>
        <v>£000</v>
      </c>
      <c r="G355" s="257"/>
      <c r="H355" s="257"/>
      <c r="I355" s="257"/>
      <c r="J355" s="257"/>
      <c r="K355" s="257"/>
      <c r="L355" s="257"/>
      <c r="M355" s="257"/>
      <c r="N355" s="257"/>
      <c r="O355" s="257"/>
      <c r="P355" s="257"/>
      <c r="Q355" s="257"/>
      <c r="R355" s="257"/>
      <c r="S355" s="257"/>
      <c r="T355" s="257"/>
      <c r="U355" s="257"/>
      <c r="V355" s="257"/>
      <c r="W355" s="257"/>
      <c r="X355" s="257"/>
      <c r="Y355" s="257"/>
      <c r="Z355" s="258"/>
      <c r="AB355" s="27"/>
      <c r="AD355" s="27"/>
      <c r="AF355" s="27"/>
    </row>
    <row r="356" spans="4:32" outlineLevel="1">
      <c r="D356" s="83" t="str">
        <f>'Line Items'!D666</f>
        <v>Performance Bond Costs</v>
      </c>
      <c r="E356" s="84"/>
      <c r="F356" s="150" t="str">
        <f t="shared" si="4"/>
        <v>£000</v>
      </c>
      <c r="G356" s="257"/>
      <c r="H356" s="257"/>
      <c r="I356" s="257"/>
      <c r="J356" s="257"/>
      <c r="K356" s="257"/>
      <c r="L356" s="257"/>
      <c r="M356" s="257"/>
      <c r="N356" s="257"/>
      <c r="O356" s="257"/>
      <c r="P356" s="257"/>
      <c r="Q356" s="257"/>
      <c r="R356" s="257"/>
      <c r="S356" s="257"/>
      <c r="T356" s="257"/>
      <c r="U356" s="257"/>
      <c r="V356" s="257"/>
      <c r="W356" s="257"/>
      <c r="X356" s="257"/>
      <c r="Y356" s="257"/>
      <c r="Z356" s="258"/>
      <c r="AB356" s="27"/>
      <c r="AD356" s="27"/>
      <c r="AF356" s="27"/>
    </row>
    <row r="357" spans="4:32" outlineLevel="1">
      <c r="D357" s="83" t="str">
        <f>'Line Items'!D667</f>
        <v>PCS Bond Costs</v>
      </c>
      <c r="E357" s="84"/>
      <c r="F357" s="150" t="str">
        <f t="shared" si="4"/>
        <v>£000</v>
      </c>
      <c r="G357" s="257"/>
      <c r="H357" s="257"/>
      <c r="I357" s="257"/>
      <c r="J357" s="257"/>
      <c r="K357" s="257"/>
      <c r="L357" s="257"/>
      <c r="M357" s="257"/>
      <c r="N357" s="257"/>
      <c r="O357" s="257"/>
      <c r="P357" s="257"/>
      <c r="Q357" s="257"/>
      <c r="R357" s="257"/>
      <c r="S357" s="257"/>
      <c r="T357" s="257"/>
      <c r="U357" s="257"/>
      <c r="V357" s="257"/>
      <c r="W357" s="257"/>
      <c r="X357" s="257"/>
      <c r="Y357" s="257"/>
      <c r="Z357" s="258"/>
      <c r="AB357" s="27"/>
      <c r="AD357" s="27"/>
      <c r="AF357" s="27"/>
    </row>
    <row r="358" spans="4:32" outlineLevel="1">
      <c r="D358" s="83" t="str">
        <f>'Line Items'!D668</f>
        <v>Season ticket Bond Costs</v>
      </c>
      <c r="E358" s="84"/>
      <c r="F358" s="150" t="str">
        <f t="shared" si="4"/>
        <v>£000</v>
      </c>
      <c r="G358" s="257"/>
      <c r="H358" s="257"/>
      <c r="I358" s="257"/>
      <c r="J358" s="257"/>
      <c r="K358" s="257"/>
      <c r="L358" s="257"/>
      <c r="M358" s="257"/>
      <c r="N358" s="257"/>
      <c r="O358" s="257"/>
      <c r="P358" s="257"/>
      <c r="Q358" s="257"/>
      <c r="R358" s="257"/>
      <c r="S358" s="257"/>
      <c r="T358" s="257"/>
      <c r="U358" s="257"/>
      <c r="V358" s="257"/>
      <c r="W358" s="257"/>
      <c r="X358" s="257"/>
      <c r="Y358" s="257"/>
      <c r="Z358" s="258"/>
      <c r="AB358" s="27"/>
      <c r="AD358" s="27"/>
      <c r="AF358" s="27"/>
    </row>
    <row r="359" spans="4:32" outlineLevel="1">
      <c r="D359" s="83" t="str">
        <f>'Line Items'!D669</f>
        <v>Profit/loss on disposal</v>
      </c>
      <c r="E359" s="84"/>
      <c r="F359" s="150" t="str">
        <f t="shared" si="4"/>
        <v>£000</v>
      </c>
      <c r="G359" s="257"/>
      <c r="H359" s="257"/>
      <c r="I359" s="257"/>
      <c r="J359" s="257"/>
      <c r="K359" s="257"/>
      <c r="L359" s="257"/>
      <c r="M359" s="257"/>
      <c r="N359" s="257"/>
      <c r="O359" s="257"/>
      <c r="P359" s="257"/>
      <c r="Q359" s="257"/>
      <c r="R359" s="257"/>
      <c r="S359" s="257"/>
      <c r="T359" s="257"/>
      <c r="U359" s="257"/>
      <c r="V359" s="257"/>
      <c r="W359" s="257"/>
      <c r="X359" s="257"/>
      <c r="Y359" s="257"/>
      <c r="Z359" s="258"/>
      <c r="AB359" s="27"/>
      <c r="AD359" s="27"/>
      <c r="AF359" s="27"/>
    </row>
    <row r="360" spans="4:32" outlineLevel="1">
      <c r="D360" s="83" t="str">
        <f>'Line Items'!D670</f>
        <v>[Totals and Below the Line Items Line 16]</v>
      </c>
      <c r="E360" s="84"/>
      <c r="F360" s="150" t="str">
        <f t="shared" si="4"/>
        <v>£000</v>
      </c>
      <c r="G360" s="257"/>
      <c r="H360" s="257"/>
      <c r="I360" s="257"/>
      <c r="J360" s="257"/>
      <c r="K360" s="257"/>
      <c r="L360" s="257"/>
      <c r="M360" s="257"/>
      <c r="N360" s="257"/>
      <c r="O360" s="257"/>
      <c r="P360" s="257"/>
      <c r="Q360" s="257"/>
      <c r="R360" s="257"/>
      <c r="S360" s="257"/>
      <c r="T360" s="257"/>
      <c r="U360" s="257"/>
      <c r="V360" s="257"/>
      <c r="W360" s="257"/>
      <c r="X360" s="257"/>
      <c r="Y360" s="257"/>
      <c r="Z360" s="258"/>
      <c r="AB360" s="27"/>
      <c r="AD360" s="27"/>
      <c r="AF360" s="27"/>
    </row>
    <row r="361" spans="4:32" outlineLevel="1">
      <c r="D361" s="83" t="str">
        <f>'Line Items'!D671</f>
        <v>[Totals and Below the Line Items Line 17]</v>
      </c>
      <c r="E361" s="84"/>
      <c r="F361" s="150" t="str">
        <f t="shared" si="4"/>
        <v>£000</v>
      </c>
      <c r="G361" s="257"/>
      <c r="H361" s="257"/>
      <c r="I361" s="257"/>
      <c r="J361" s="257"/>
      <c r="K361" s="257"/>
      <c r="L361" s="257"/>
      <c r="M361" s="257"/>
      <c r="N361" s="257"/>
      <c r="O361" s="257"/>
      <c r="P361" s="257"/>
      <c r="Q361" s="257"/>
      <c r="R361" s="257"/>
      <c r="S361" s="257"/>
      <c r="T361" s="257"/>
      <c r="U361" s="257"/>
      <c r="V361" s="257"/>
      <c r="W361" s="257"/>
      <c r="X361" s="257"/>
      <c r="Y361" s="257"/>
      <c r="Z361" s="258"/>
      <c r="AB361" s="27"/>
      <c r="AD361" s="27"/>
      <c r="AF361" s="27"/>
    </row>
    <row r="362" spans="4:32" outlineLevel="1">
      <c r="D362" s="83" t="str">
        <f>'Line Items'!D672</f>
        <v>[Totals and Below the Line Items Line 18]</v>
      </c>
      <c r="E362" s="84"/>
      <c r="F362" s="150" t="str">
        <f t="shared" si="4"/>
        <v>£000</v>
      </c>
      <c r="G362" s="257"/>
      <c r="H362" s="257"/>
      <c r="I362" s="257"/>
      <c r="J362" s="257"/>
      <c r="K362" s="257"/>
      <c r="L362" s="257"/>
      <c r="M362" s="257"/>
      <c r="N362" s="257"/>
      <c r="O362" s="257"/>
      <c r="P362" s="257"/>
      <c r="Q362" s="257"/>
      <c r="R362" s="257"/>
      <c r="S362" s="257"/>
      <c r="T362" s="257"/>
      <c r="U362" s="257"/>
      <c r="V362" s="257"/>
      <c r="W362" s="257"/>
      <c r="X362" s="257"/>
      <c r="Y362" s="257"/>
      <c r="Z362" s="258"/>
      <c r="AB362" s="27"/>
      <c r="AD362" s="27"/>
      <c r="AF362" s="27"/>
    </row>
    <row r="363" spans="4:32" outlineLevel="1">
      <c r="D363" s="83" t="str">
        <f>'Line Items'!D673</f>
        <v>[Totals and Below the Line Items Line 19]</v>
      </c>
      <c r="E363" s="84"/>
      <c r="F363" s="150" t="str">
        <f t="shared" si="4"/>
        <v>£000</v>
      </c>
      <c r="G363" s="257"/>
      <c r="H363" s="257"/>
      <c r="I363" s="257"/>
      <c r="J363" s="257"/>
      <c r="K363" s="257"/>
      <c r="L363" s="257"/>
      <c r="M363" s="257"/>
      <c r="N363" s="257"/>
      <c r="O363" s="257"/>
      <c r="P363" s="257"/>
      <c r="Q363" s="257"/>
      <c r="R363" s="257"/>
      <c r="S363" s="257"/>
      <c r="T363" s="257"/>
      <c r="U363" s="257"/>
      <c r="V363" s="257"/>
      <c r="W363" s="257"/>
      <c r="X363" s="257"/>
      <c r="Y363" s="257"/>
      <c r="Z363" s="258"/>
      <c r="AB363" s="27"/>
      <c r="AD363" s="27"/>
      <c r="AF363" s="27"/>
    </row>
    <row r="364" spans="4:32" outlineLevel="1">
      <c r="D364" s="108" t="str">
        <f>'Line Items'!D674</f>
        <v>[Totals and Below the Line Items Line 20]</v>
      </c>
      <c r="E364" s="110"/>
      <c r="F364" s="164" t="str">
        <f t="shared" si="4"/>
        <v>£000</v>
      </c>
      <c r="G364" s="260"/>
      <c r="H364" s="260"/>
      <c r="I364" s="260"/>
      <c r="J364" s="260"/>
      <c r="K364" s="260"/>
      <c r="L364" s="260"/>
      <c r="M364" s="260"/>
      <c r="N364" s="260"/>
      <c r="O364" s="260"/>
      <c r="P364" s="260"/>
      <c r="Q364" s="260"/>
      <c r="R364" s="260"/>
      <c r="S364" s="260"/>
      <c r="T364" s="260"/>
      <c r="U364" s="260"/>
      <c r="V364" s="260"/>
      <c r="W364" s="260"/>
      <c r="X364" s="260"/>
      <c r="Y364" s="260"/>
      <c r="Z364" s="261"/>
      <c r="AB364" s="29"/>
      <c r="AD364" s="29"/>
      <c r="AF364" s="29"/>
    </row>
    <row r="365" spans="4:32" outlineLevel="1"/>
    <row r="366" spans="4:32" ht="13.5" outlineLevel="1" thickBot="1">
      <c r="D366" s="347" t="str">
        <f>'Line Items'!D675</f>
        <v>Operating Profit / (Loss) After Financing Costs</v>
      </c>
      <c r="E366" s="348"/>
      <c r="F366" s="349" t="str">
        <f>F364</f>
        <v>£000</v>
      </c>
      <c r="G366" s="350">
        <f>SUM(G349,G351:G364)</f>
        <v>0</v>
      </c>
      <c r="H366" s="350">
        <f t="shared" ref="H366:Z366" si="5">SUM(H349,H351:H364)</f>
        <v>0</v>
      </c>
      <c r="I366" s="350">
        <f t="shared" si="5"/>
        <v>0</v>
      </c>
      <c r="J366" s="350">
        <f t="shared" si="5"/>
        <v>0</v>
      </c>
      <c r="K366" s="350">
        <f t="shared" si="5"/>
        <v>0</v>
      </c>
      <c r="L366" s="350">
        <f t="shared" si="5"/>
        <v>0</v>
      </c>
      <c r="M366" s="350">
        <f t="shared" si="5"/>
        <v>0</v>
      </c>
      <c r="N366" s="350">
        <f t="shared" si="5"/>
        <v>0</v>
      </c>
      <c r="O366" s="350">
        <f t="shared" si="5"/>
        <v>0</v>
      </c>
      <c r="P366" s="350">
        <f t="shared" si="5"/>
        <v>0</v>
      </c>
      <c r="Q366" s="350">
        <f t="shared" si="5"/>
        <v>0</v>
      </c>
      <c r="R366" s="350">
        <f t="shared" si="5"/>
        <v>0</v>
      </c>
      <c r="S366" s="350">
        <f t="shared" si="5"/>
        <v>0</v>
      </c>
      <c r="T366" s="350">
        <f t="shared" si="5"/>
        <v>0</v>
      </c>
      <c r="U366" s="350">
        <f t="shared" si="5"/>
        <v>0</v>
      </c>
      <c r="V366" s="350">
        <f t="shared" si="5"/>
        <v>0</v>
      </c>
      <c r="W366" s="350">
        <f t="shared" si="5"/>
        <v>0</v>
      </c>
      <c r="X366" s="350">
        <f t="shared" si="5"/>
        <v>0</v>
      </c>
      <c r="Y366" s="350">
        <f t="shared" si="5"/>
        <v>0</v>
      </c>
      <c r="Z366" s="351">
        <f t="shared" si="5"/>
        <v>0</v>
      </c>
      <c r="AB366" s="352">
        <f>SUM(AB349,AB351:AB364)</f>
        <v>0</v>
      </c>
      <c r="AD366" s="352">
        <f>SUM(AD349,AD351:AD364)</f>
        <v>0</v>
      </c>
      <c r="AF366" s="352">
        <f>SUM(AF349,AF351:AF364)</f>
        <v>0</v>
      </c>
    </row>
    <row r="367" spans="4:32" ht="13.5" outlineLevel="1" thickTop="1"/>
    <row r="368" spans="4:32" outlineLevel="1">
      <c r="D368" s="102" t="str">
        <f>'Line Items'!D676</f>
        <v>Financial Subsidy / (Premium)</v>
      </c>
      <c r="E368" s="336"/>
      <c r="F368" s="143" t="s">
        <v>902</v>
      </c>
      <c r="G368" s="356"/>
      <c r="H368" s="356"/>
      <c r="I368" s="356"/>
      <c r="J368" s="356"/>
      <c r="K368" s="356"/>
      <c r="L368" s="356"/>
      <c r="M368" s="356"/>
      <c r="N368" s="356"/>
      <c r="O368" s="356"/>
      <c r="P368" s="356"/>
      <c r="Q368" s="356"/>
      <c r="R368" s="356"/>
      <c r="S368" s="356"/>
      <c r="T368" s="356"/>
      <c r="U368" s="356"/>
      <c r="V368" s="356"/>
      <c r="W368" s="356"/>
      <c r="X368" s="356"/>
      <c r="Y368" s="356"/>
      <c r="Z368" s="356"/>
      <c r="AB368" s="356"/>
      <c r="AD368" s="356"/>
      <c r="AF368" s="356"/>
    </row>
    <row r="369" spans="4:35" outlineLevel="1">
      <c r="D369" s="83" t="str">
        <f>'Line Items'!D677</f>
        <v>Revenue Share / Support - GDP Mechanism</v>
      </c>
      <c r="E369" s="84"/>
      <c r="F369" s="150" t="str">
        <f>F368</f>
        <v>£000</v>
      </c>
      <c r="G369" s="357"/>
      <c r="H369" s="357"/>
      <c r="I369" s="357"/>
      <c r="J369" s="357"/>
      <c r="K369" s="357"/>
      <c r="L369" s="357"/>
      <c r="M369" s="357"/>
      <c r="N369" s="357"/>
      <c r="O369" s="357"/>
      <c r="P369" s="357"/>
      <c r="Q369" s="357"/>
      <c r="R369" s="357"/>
      <c r="S369" s="357"/>
      <c r="T369" s="357"/>
      <c r="U369" s="357"/>
      <c r="V369" s="357"/>
      <c r="W369" s="357"/>
      <c r="X369" s="357"/>
      <c r="Y369" s="357"/>
      <c r="Z369" s="357"/>
      <c r="AB369" s="357"/>
      <c r="AD369" s="357"/>
      <c r="AF369" s="357"/>
    </row>
    <row r="370" spans="4:35" outlineLevel="1">
      <c r="D370" s="83" t="str">
        <f>'Line Items'!D678</f>
        <v>Revenue Share / Support - CLE Mechanism</v>
      </c>
      <c r="E370" s="84"/>
      <c r="F370" s="150" t="str">
        <f>F369</f>
        <v>£000</v>
      </c>
      <c r="G370" s="357"/>
      <c r="H370" s="357"/>
      <c r="I370" s="357"/>
      <c r="J370" s="357"/>
      <c r="K370" s="357"/>
      <c r="L370" s="357"/>
      <c r="M370" s="357"/>
      <c r="N370" s="357"/>
      <c r="O370" s="357"/>
      <c r="P370" s="357"/>
      <c r="Q370" s="357"/>
      <c r="R370" s="357"/>
      <c r="S370" s="357"/>
      <c r="T370" s="357"/>
      <c r="U370" s="357"/>
      <c r="V370" s="357"/>
      <c r="W370" s="357"/>
      <c r="X370" s="357"/>
      <c r="Y370" s="357"/>
      <c r="Z370" s="357"/>
      <c r="AB370" s="357"/>
      <c r="AD370" s="357"/>
      <c r="AF370" s="357"/>
    </row>
    <row r="371" spans="4:35" outlineLevel="1">
      <c r="D371" s="108" t="str">
        <f>'Line Items'!D679</f>
        <v>DfT Profit Share</v>
      </c>
      <c r="E371" s="110"/>
      <c r="F371" s="164" t="str">
        <f>F370</f>
        <v>£000</v>
      </c>
      <c r="G371" s="358"/>
      <c r="H371" s="358"/>
      <c r="I371" s="358"/>
      <c r="J371" s="358"/>
      <c r="K371" s="358"/>
      <c r="L371" s="358"/>
      <c r="M371" s="358"/>
      <c r="N371" s="358"/>
      <c r="O371" s="358"/>
      <c r="P371" s="358"/>
      <c r="Q371" s="358"/>
      <c r="R371" s="358"/>
      <c r="S371" s="358"/>
      <c r="T371" s="358"/>
      <c r="U371" s="358"/>
      <c r="V371" s="358"/>
      <c r="W371" s="358"/>
      <c r="X371" s="358"/>
      <c r="Y371" s="358"/>
      <c r="Z371" s="358"/>
      <c r="AB371" s="358"/>
      <c r="AD371" s="358"/>
      <c r="AF371" s="358"/>
    </row>
    <row r="372" spans="4:35" outlineLevel="1"/>
    <row r="373" spans="4:35" ht="13.5" outlineLevel="1" thickBot="1">
      <c r="D373" s="347" t="str">
        <f>'Line Items'!D680</f>
        <v>Profit / (Loss) Before Taxation</v>
      </c>
      <c r="E373" s="348"/>
      <c r="F373" s="349" t="str">
        <f>F371</f>
        <v>£000</v>
      </c>
      <c r="G373" s="350">
        <f>SUM(G366,G368:G371)</f>
        <v>0</v>
      </c>
      <c r="H373" s="350">
        <f>SUM(H366,H368:H371)</f>
        <v>0</v>
      </c>
      <c r="I373" s="350">
        <f t="shared" ref="I373:AB373" si="6">SUM(I366,I368:I371)</f>
        <v>0</v>
      </c>
      <c r="J373" s="350">
        <f t="shared" si="6"/>
        <v>0</v>
      </c>
      <c r="K373" s="350">
        <f t="shared" si="6"/>
        <v>0</v>
      </c>
      <c r="L373" s="350">
        <f t="shared" si="6"/>
        <v>0</v>
      </c>
      <c r="M373" s="350">
        <f t="shared" si="6"/>
        <v>0</v>
      </c>
      <c r="N373" s="350">
        <f t="shared" si="6"/>
        <v>0</v>
      </c>
      <c r="O373" s="350">
        <f t="shared" si="6"/>
        <v>0</v>
      </c>
      <c r="P373" s="350">
        <f t="shared" si="6"/>
        <v>0</v>
      </c>
      <c r="Q373" s="350">
        <f t="shared" si="6"/>
        <v>0</v>
      </c>
      <c r="R373" s="350">
        <f t="shared" si="6"/>
        <v>0</v>
      </c>
      <c r="S373" s="350">
        <f t="shared" si="6"/>
        <v>0</v>
      </c>
      <c r="T373" s="350">
        <f t="shared" si="6"/>
        <v>0</v>
      </c>
      <c r="U373" s="350">
        <f t="shared" si="6"/>
        <v>0</v>
      </c>
      <c r="V373" s="350">
        <f t="shared" si="6"/>
        <v>0</v>
      </c>
      <c r="W373" s="350">
        <f t="shared" si="6"/>
        <v>0</v>
      </c>
      <c r="X373" s="350">
        <f t="shared" si="6"/>
        <v>0</v>
      </c>
      <c r="Y373" s="350">
        <f t="shared" si="6"/>
        <v>0</v>
      </c>
      <c r="Z373" s="351">
        <f t="shared" si="6"/>
        <v>0</v>
      </c>
      <c r="AB373" s="352">
        <f t="shared" si="6"/>
        <v>0</v>
      </c>
      <c r="AD373" s="352">
        <f>SUM(AD366,AD368:AD371)</f>
        <v>0</v>
      </c>
      <c r="AF373" s="352">
        <f>SUM(AF366,AF368:AF371)</f>
        <v>0</v>
      </c>
    </row>
    <row r="374" spans="4:35" ht="13.5" outlineLevel="1" thickTop="1"/>
    <row r="375" spans="4:35" outlineLevel="1">
      <c r="D375" s="359" t="str">
        <f>'Line Items'!D681</f>
        <v>Corporation Tax - Current Tax</v>
      </c>
      <c r="E375" s="360"/>
      <c r="F375" s="361" t="s">
        <v>902</v>
      </c>
      <c r="G375" s="362"/>
      <c r="H375" s="362"/>
      <c r="I375" s="362"/>
      <c r="J375" s="362"/>
      <c r="K375" s="362"/>
      <c r="L375" s="362"/>
      <c r="M375" s="362"/>
      <c r="N375" s="362"/>
      <c r="O375" s="362"/>
      <c r="P375" s="362"/>
      <c r="Q375" s="362"/>
      <c r="R375" s="362"/>
      <c r="S375" s="362"/>
      <c r="T375" s="362"/>
      <c r="U375" s="362"/>
      <c r="V375" s="362"/>
      <c r="W375" s="362"/>
      <c r="X375" s="362"/>
      <c r="Y375" s="362"/>
      <c r="Z375" s="362"/>
      <c r="AB375" s="362"/>
      <c r="AD375" s="362"/>
      <c r="AF375" s="362"/>
    </row>
    <row r="376" spans="4:35" outlineLevel="1"/>
    <row r="377" spans="4:35" outlineLevel="1">
      <c r="D377" s="359" t="str">
        <f>'Line Items'!D682</f>
        <v>Deferred Tax</v>
      </c>
      <c r="E377" s="360"/>
      <c r="F377" s="361" t="s">
        <v>902</v>
      </c>
      <c r="G377" s="362"/>
      <c r="H377" s="362"/>
      <c r="I377" s="362"/>
      <c r="J377" s="362"/>
      <c r="K377" s="362"/>
      <c r="L377" s="362"/>
      <c r="M377" s="362"/>
      <c r="N377" s="362"/>
      <c r="O377" s="362"/>
      <c r="P377" s="362"/>
      <c r="Q377" s="362"/>
      <c r="R377" s="362"/>
      <c r="S377" s="362"/>
      <c r="T377" s="362"/>
      <c r="U377" s="362"/>
      <c r="V377" s="362"/>
      <c r="W377" s="362"/>
      <c r="X377" s="362"/>
      <c r="Y377" s="362"/>
      <c r="Z377" s="362"/>
      <c r="AB377" s="362"/>
      <c r="AD377" s="362"/>
      <c r="AF377" s="362"/>
    </row>
    <row r="378" spans="4:35" outlineLevel="1"/>
    <row r="379" spans="4:35" ht="13.5" outlineLevel="1" thickBot="1">
      <c r="D379" s="347" t="str">
        <f>'Line Items'!D683</f>
        <v>Profit / (Loss) After Taxation</v>
      </c>
      <c r="E379" s="348"/>
      <c r="F379" s="349" t="str">
        <f>F377</f>
        <v>£000</v>
      </c>
      <c r="G379" s="350">
        <f>SUM(G373,G375,G377)</f>
        <v>0</v>
      </c>
      <c r="H379" s="350">
        <f t="shared" ref="H379:AF379" si="7">SUM(H373,H375,H377)</f>
        <v>0</v>
      </c>
      <c r="I379" s="350">
        <f t="shared" si="7"/>
        <v>0</v>
      </c>
      <c r="J379" s="350">
        <f t="shared" si="7"/>
        <v>0</v>
      </c>
      <c r="K379" s="350">
        <f t="shared" si="7"/>
        <v>0</v>
      </c>
      <c r="L379" s="350">
        <f t="shared" si="7"/>
        <v>0</v>
      </c>
      <c r="M379" s="350">
        <f t="shared" si="7"/>
        <v>0</v>
      </c>
      <c r="N379" s="350">
        <f t="shared" si="7"/>
        <v>0</v>
      </c>
      <c r="O379" s="350">
        <f t="shared" si="7"/>
        <v>0</v>
      </c>
      <c r="P379" s="350">
        <f t="shared" si="7"/>
        <v>0</v>
      </c>
      <c r="Q379" s="350">
        <f t="shared" si="7"/>
        <v>0</v>
      </c>
      <c r="R379" s="350">
        <f t="shared" si="7"/>
        <v>0</v>
      </c>
      <c r="S379" s="350">
        <f t="shared" si="7"/>
        <v>0</v>
      </c>
      <c r="T379" s="350">
        <f t="shared" si="7"/>
        <v>0</v>
      </c>
      <c r="U379" s="350">
        <f t="shared" si="7"/>
        <v>0</v>
      </c>
      <c r="V379" s="350">
        <f t="shared" si="7"/>
        <v>0</v>
      </c>
      <c r="W379" s="350">
        <f t="shared" si="7"/>
        <v>0</v>
      </c>
      <c r="X379" s="350">
        <f t="shared" si="7"/>
        <v>0</v>
      </c>
      <c r="Y379" s="350">
        <f t="shared" si="7"/>
        <v>0</v>
      </c>
      <c r="Z379" s="350">
        <f t="shared" si="7"/>
        <v>0</v>
      </c>
      <c r="AB379" s="350">
        <f t="shared" si="7"/>
        <v>0</v>
      </c>
      <c r="AD379" s="350">
        <f t="shared" si="7"/>
        <v>0</v>
      </c>
      <c r="AF379" s="350">
        <f t="shared" si="7"/>
        <v>0</v>
      </c>
    </row>
    <row r="380" spans="4:35" ht="13.5" outlineLevel="1" thickTop="1"/>
    <row r="381" spans="4:35" outlineLevel="1">
      <c r="D381" s="359" t="str">
        <f>'Line Items'!D684</f>
        <v>Dividends declared</v>
      </c>
      <c r="E381" s="360"/>
      <c r="F381" s="361" t="s">
        <v>902</v>
      </c>
      <c r="G381" s="362"/>
      <c r="H381" s="362"/>
      <c r="I381" s="362"/>
      <c r="J381" s="362"/>
      <c r="K381" s="362"/>
      <c r="L381" s="362"/>
      <c r="M381" s="362"/>
      <c r="N381" s="362"/>
      <c r="O381" s="362"/>
      <c r="P381" s="362"/>
      <c r="Q381" s="362"/>
      <c r="R381" s="362"/>
      <c r="S381" s="362"/>
      <c r="T381" s="362"/>
      <c r="U381" s="362"/>
      <c r="V381" s="362"/>
      <c r="W381" s="362"/>
      <c r="X381" s="362"/>
      <c r="Y381" s="362"/>
      <c r="Z381" s="362"/>
      <c r="AB381" s="362"/>
      <c r="AD381" s="362"/>
      <c r="AF381" s="362"/>
    </row>
    <row r="382" spans="4:35" outlineLevel="1">
      <c r="AI382" s="85"/>
    </row>
    <row r="383" spans="4:35" ht="13.5" outlineLevel="1" thickBot="1">
      <c r="D383" s="347" t="str">
        <f>'Line Items'!D685</f>
        <v>Profit / (Loss)</v>
      </c>
      <c r="E383" s="348"/>
      <c r="F383" s="349" t="str">
        <f>F381</f>
        <v>£000</v>
      </c>
      <c r="G383" s="350">
        <f>SUM(G379,G381)</f>
        <v>0</v>
      </c>
      <c r="H383" s="350">
        <f t="shared" ref="H383:Z383" si="8">SUM(H379,H381)</f>
        <v>0</v>
      </c>
      <c r="I383" s="350">
        <f t="shared" si="8"/>
        <v>0</v>
      </c>
      <c r="J383" s="350">
        <f t="shared" si="8"/>
        <v>0</v>
      </c>
      <c r="K383" s="350">
        <f t="shared" si="8"/>
        <v>0</v>
      </c>
      <c r="L383" s="350">
        <f t="shared" si="8"/>
        <v>0</v>
      </c>
      <c r="M383" s="350">
        <f t="shared" si="8"/>
        <v>0</v>
      </c>
      <c r="N383" s="350">
        <f t="shared" si="8"/>
        <v>0</v>
      </c>
      <c r="O383" s="350">
        <f t="shared" si="8"/>
        <v>0</v>
      </c>
      <c r="P383" s="350">
        <f t="shared" si="8"/>
        <v>0</v>
      </c>
      <c r="Q383" s="350">
        <f t="shared" si="8"/>
        <v>0</v>
      </c>
      <c r="R383" s="350">
        <f t="shared" si="8"/>
        <v>0</v>
      </c>
      <c r="S383" s="350">
        <f t="shared" si="8"/>
        <v>0</v>
      </c>
      <c r="T383" s="350">
        <f t="shared" si="8"/>
        <v>0</v>
      </c>
      <c r="U383" s="350">
        <f t="shared" si="8"/>
        <v>0</v>
      </c>
      <c r="V383" s="350">
        <f t="shared" si="8"/>
        <v>0</v>
      </c>
      <c r="W383" s="350">
        <f t="shared" si="8"/>
        <v>0</v>
      </c>
      <c r="X383" s="350">
        <f t="shared" si="8"/>
        <v>0</v>
      </c>
      <c r="Y383" s="350">
        <f t="shared" si="8"/>
        <v>0</v>
      </c>
      <c r="Z383" s="351">
        <f t="shared" si="8"/>
        <v>0</v>
      </c>
      <c r="AB383" s="352">
        <f>SUM(AB379,AB381)</f>
        <v>0</v>
      </c>
      <c r="AD383" s="352">
        <f>SUM(AD379,AD381)</f>
        <v>0</v>
      </c>
      <c r="AF383" s="352">
        <f>SUM(AF379,AF381)</f>
        <v>0</v>
      </c>
      <c r="AI383" s="85"/>
    </row>
    <row r="384" spans="4:35" ht="13.5" outlineLevel="1" thickTop="1">
      <c r="AI384" s="85"/>
    </row>
    <row r="385" spans="2:35" ht="13.5" outlineLevel="1" thickBot="1">
      <c r="D385" s="347" t="str">
        <f>'Line Items'!D686</f>
        <v>Retained Profit / (Loss)</v>
      </c>
      <c r="E385" s="348"/>
      <c r="F385" s="952" t="s">
        <v>902</v>
      </c>
      <c r="G385" s="953"/>
      <c r="H385" s="953"/>
      <c r="I385" s="953"/>
      <c r="J385" s="953"/>
      <c r="K385" s="953"/>
      <c r="L385" s="953"/>
      <c r="M385" s="953"/>
      <c r="N385" s="953"/>
      <c r="O385" s="953"/>
      <c r="P385" s="953"/>
      <c r="Q385" s="953"/>
      <c r="R385" s="953"/>
      <c r="S385" s="953"/>
      <c r="T385" s="953"/>
      <c r="U385" s="953"/>
      <c r="V385" s="953"/>
      <c r="W385" s="953"/>
      <c r="X385" s="953"/>
      <c r="Y385" s="953"/>
      <c r="Z385" s="953"/>
      <c r="AA385" s="205"/>
      <c r="AB385" s="953"/>
      <c r="AC385" s="205"/>
      <c r="AD385" s="953"/>
      <c r="AE385" s="205"/>
      <c r="AF385" s="953"/>
      <c r="AI385" s="85"/>
    </row>
    <row r="386" spans="2:35" ht="13.5" thickTop="1">
      <c r="AI386" s="85"/>
    </row>
    <row r="387" spans="2:35">
      <c r="AI387" s="85"/>
    </row>
    <row r="388" spans="2:35" ht="16.5">
      <c r="B388" s="5" t="s">
        <v>27</v>
      </c>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I388" s="85"/>
    </row>
  </sheetData>
  <mergeCells count="3">
    <mergeCell ref="D9:E9"/>
    <mergeCell ref="F9:F11"/>
    <mergeCell ref="D10:E11"/>
  </mergeCells>
  <pageMargins left="0.7" right="0.7" top="0.75" bottom="0.75" header="0.3" footer="0.3"/>
  <ignoredErrors>
    <ignoredError sqref="F351 F368 F375 F377 F381 F385"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2:AF106"/>
  <sheetViews>
    <sheetView showGridLines="0" zoomScale="85" zoomScaleNormal="85" workbookViewId="0">
      <pane xSplit="6" ySplit="14" topLeftCell="G15" activePane="bottomRight" state="frozen"/>
      <selection activeCell="E21" sqref="E21"/>
      <selection pane="topRight" activeCell="E21" sqref="E21"/>
      <selection pane="bottomLeft" activeCell="E21" sqref="E21"/>
      <selection pane="bottomRight" sqref="A1:XFD1048576"/>
    </sheetView>
  </sheetViews>
  <sheetFormatPr defaultColWidth="9" defaultRowHeight="12.75" outlineLevelRow="1" outlineLevelCol="1"/>
  <cols>
    <col min="1" max="1" width="2.85546875" style="3" customWidth="1"/>
    <col min="2" max="3" width="4.7109375" style="3" customWidth="1"/>
    <col min="4" max="4" width="12.7109375" style="3" customWidth="1"/>
    <col min="5" max="5" width="48.7109375" style="3" customWidth="1"/>
    <col min="6" max="21" width="11.42578125" style="3" customWidth="1"/>
    <col min="22" max="26" width="11.42578125" style="3" customWidth="1" outlineLevel="1"/>
    <col min="27" max="27" width="3.42578125" style="3" customWidth="1"/>
    <col min="28" max="28" width="11.42578125" style="3" customWidth="1"/>
    <col min="29" max="29" width="3.42578125" style="3" customWidth="1"/>
    <col min="30" max="30" width="11.42578125" style="3" customWidth="1"/>
    <col min="31" max="31" width="3.42578125" style="3" customWidth="1"/>
    <col min="32" max="32" width="11.42578125" style="3" customWidth="1"/>
    <col min="33" max="33" width="3.42578125" style="3" customWidth="1"/>
    <col min="34" max="34" width="11.42578125" style="3" customWidth="1"/>
    <col min="35" max="35" width="9" style="3"/>
    <col min="36" max="36" width="11.42578125" style="3" customWidth="1"/>
    <col min="37" max="37" width="9" style="3"/>
    <col min="38" max="38" width="11.42578125" style="3" customWidth="1"/>
    <col min="39" max="254" width="9" style="3"/>
    <col min="255" max="255" width="2.85546875" style="3" customWidth="1"/>
    <col min="256" max="257" width="3.42578125" style="3" customWidth="1"/>
    <col min="258" max="258" width="12.7109375" style="3" customWidth="1"/>
    <col min="259" max="259" width="47.42578125" style="3" customWidth="1"/>
    <col min="260" max="282" width="11.42578125" style="3" customWidth="1"/>
    <col min="283" max="283" width="4.42578125" style="3" customWidth="1"/>
    <col min="284" max="284" width="11.42578125" style="3" customWidth="1"/>
    <col min="285" max="285" width="4.42578125" style="3" customWidth="1"/>
    <col min="286" max="286" width="11.42578125" style="3" customWidth="1"/>
    <col min="287" max="287" width="4.42578125" style="3" customWidth="1"/>
    <col min="288" max="288" width="11.42578125" style="3" customWidth="1"/>
    <col min="289" max="510" width="9" style="3"/>
    <col min="511" max="511" width="2.85546875" style="3" customWidth="1"/>
    <col min="512" max="513" width="3.42578125" style="3" customWidth="1"/>
    <col min="514" max="514" width="12.7109375" style="3" customWidth="1"/>
    <col min="515" max="515" width="47.42578125" style="3" customWidth="1"/>
    <col min="516" max="538" width="11.42578125" style="3" customWidth="1"/>
    <col min="539" max="539" width="4.42578125" style="3" customWidth="1"/>
    <col min="540" max="540" width="11.42578125" style="3" customWidth="1"/>
    <col min="541" max="541" width="4.42578125" style="3" customWidth="1"/>
    <col min="542" max="542" width="11.42578125" style="3" customWidth="1"/>
    <col min="543" max="543" width="4.42578125" style="3" customWidth="1"/>
    <col min="544" max="544" width="11.42578125" style="3" customWidth="1"/>
    <col min="545" max="766" width="9" style="3"/>
    <col min="767" max="767" width="2.85546875" style="3" customWidth="1"/>
    <col min="768" max="769" width="3.42578125" style="3" customWidth="1"/>
    <col min="770" max="770" width="12.7109375" style="3" customWidth="1"/>
    <col min="771" max="771" width="47.42578125" style="3" customWidth="1"/>
    <col min="772" max="794" width="11.42578125" style="3" customWidth="1"/>
    <col min="795" max="795" width="4.42578125" style="3" customWidth="1"/>
    <col min="796" max="796" width="11.42578125" style="3" customWidth="1"/>
    <col min="797" max="797" width="4.42578125" style="3" customWidth="1"/>
    <col min="798" max="798" width="11.42578125" style="3" customWidth="1"/>
    <col min="799" max="799" width="4.42578125" style="3" customWidth="1"/>
    <col min="800" max="800" width="11.42578125" style="3" customWidth="1"/>
    <col min="801" max="1022" width="9" style="3"/>
    <col min="1023" max="1023" width="2.85546875" style="3" customWidth="1"/>
    <col min="1024" max="1025" width="3.42578125" style="3" customWidth="1"/>
    <col min="1026" max="1026" width="12.7109375" style="3" customWidth="1"/>
    <col min="1027" max="1027" width="47.42578125" style="3" customWidth="1"/>
    <col min="1028" max="1050" width="11.42578125" style="3" customWidth="1"/>
    <col min="1051" max="1051" width="4.42578125" style="3" customWidth="1"/>
    <col min="1052" max="1052" width="11.42578125" style="3" customWidth="1"/>
    <col min="1053" max="1053" width="4.42578125" style="3" customWidth="1"/>
    <col min="1054" max="1054" width="11.42578125" style="3" customWidth="1"/>
    <col min="1055" max="1055" width="4.42578125" style="3" customWidth="1"/>
    <col min="1056" max="1056" width="11.42578125" style="3" customWidth="1"/>
    <col min="1057" max="1278" width="9" style="3"/>
    <col min="1279" max="1279" width="2.85546875" style="3" customWidth="1"/>
    <col min="1280" max="1281" width="3.42578125" style="3" customWidth="1"/>
    <col min="1282" max="1282" width="12.7109375" style="3" customWidth="1"/>
    <col min="1283" max="1283" width="47.42578125" style="3" customWidth="1"/>
    <col min="1284" max="1306" width="11.42578125" style="3" customWidth="1"/>
    <col min="1307" max="1307" width="4.42578125" style="3" customWidth="1"/>
    <col min="1308" max="1308" width="11.42578125" style="3" customWidth="1"/>
    <col min="1309" max="1309" width="4.42578125" style="3" customWidth="1"/>
    <col min="1310" max="1310" width="11.42578125" style="3" customWidth="1"/>
    <col min="1311" max="1311" width="4.42578125" style="3" customWidth="1"/>
    <col min="1312" max="1312" width="11.42578125" style="3" customWidth="1"/>
    <col min="1313" max="1534" width="9" style="3"/>
    <col min="1535" max="1535" width="2.85546875" style="3" customWidth="1"/>
    <col min="1536" max="1537" width="3.42578125" style="3" customWidth="1"/>
    <col min="1538" max="1538" width="12.7109375" style="3" customWidth="1"/>
    <col min="1539" max="1539" width="47.42578125" style="3" customWidth="1"/>
    <col min="1540" max="1562" width="11.42578125" style="3" customWidth="1"/>
    <col min="1563" max="1563" width="4.42578125" style="3" customWidth="1"/>
    <col min="1564" max="1564" width="11.42578125" style="3" customWidth="1"/>
    <col min="1565" max="1565" width="4.42578125" style="3" customWidth="1"/>
    <col min="1566" max="1566" width="11.42578125" style="3" customWidth="1"/>
    <col min="1567" max="1567" width="4.42578125" style="3" customWidth="1"/>
    <col min="1568" max="1568" width="11.42578125" style="3" customWidth="1"/>
    <col min="1569" max="1790" width="9" style="3"/>
    <col min="1791" max="1791" width="2.85546875" style="3" customWidth="1"/>
    <col min="1792" max="1793" width="3.42578125" style="3" customWidth="1"/>
    <col min="1794" max="1794" width="12.7109375" style="3" customWidth="1"/>
    <col min="1795" max="1795" width="47.42578125" style="3" customWidth="1"/>
    <col min="1796" max="1818" width="11.42578125" style="3" customWidth="1"/>
    <col min="1819" max="1819" width="4.42578125" style="3" customWidth="1"/>
    <col min="1820" max="1820" width="11.42578125" style="3" customWidth="1"/>
    <col min="1821" max="1821" width="4.42578125" style="3" customWidth="1"/>
    <col min="1822" max="1822" width="11.42578125" style="3" customWidth="1"/>
    <col min="1823" max="1823" width="4.42578125" style="3" customWidth="1"/>
    <col min="1824" max="1824" width="11.42578125" style="3" customWidth="1"/>
    <col min="1825" max="2046" width="9" style="3"/>
    <col min="2047" max="2047" width="2.85546875" style="3" customWidth="1"/>
    <col min="2048" max="2049" width="3.42578125" style="3" customWidth="1"/>
    <col min="2050" max="2050" width="12.7109375" style="3" customWidth="1"/>
    <col min="2051" max="2051" width="47.42578125" style="3" customWidth="1"/>
    <col min="2052" max="2074" width="11.42578125" style="3" customWidth="1"/>
    <col min="2075" max="2075" width="4.42578125" style="3" customWidth="1"/>
    <col min="2076" max="2076" width="11.42578125" style="3" customWidth="1"/>
    <col min="2077" max="2077" width="4.42578125" style="3" customWidth="1"/>
    <col min="2078" max="2078" width="11.42578125" style="3" customWidth="1"/>
    <col min="2079" max="2079" width="4.42578125" style="3" customWidth="1"/>
    <col min="2080" max="2080" width="11.42578125" style="3" customWidth="1"/>
    <col min="2081" max="2302" width="9" style="3"/>
    <col min="2303" max="2303" width="2.85546875" style="3" customWidth="1"/>
    <col min="2304" max="2305" width="3.42578125" style="3" customWidth="1"/>
    <col min="2306" max="2306" width="12.7109375" style="3" customWidth="1"/>
    <col min="2307" max="2307" width="47.42578125" style="3" customWidth="1"/>
    <col min="2308" max="2330" width="11.42578125" style="3" customWidth="1"/>
    <col min="2331" max="2331" width="4.42578125" style="3" customWidth="1"/>
    <col min="2332" max="2332" width="11.42578125" style="3" customWidth="1"/>
    <col min="2333" max="2333" width="4.42578125" style="3" customWidth="1"/>
    <col min="2334" max="2334" width="11.42578125" style="3" customWidth="1"/>
    <col min="2335" max="2335" width="4.42578125" style="3" customWidth="1"/>
    <col min="2336" max="2336" width="11.42578125" style="3" customWidth="1"/>
    <col min="2337" max="2558" width="9" style="3"/>
    <col min="2559" max="2559" width="2.85546875" style="3" customWidth="1"/>
    <col min="2560" max="2561" width="3.42578125" style="3" customWidth="1"/>
    <col min="2562" max="2562" width="12.7109375" style="3" customWidth="1"/>
    <col min="2563" max="2563" width="47.42578125" style="3" customWidth="1"/>
    <col min="2564" max="2586" width="11.42578125" style="3" customWidth="1"/>
    <col min="2587" max="2587" width="4.42578125" style="3" customWidth="1"/>
    <col min="2588" max="2588" width="11.42578125" style="3" customWidth="1"/>
    <col min="2589" max="2589" width="4.42578125" style="3" customWidth="1"/>
    <col min="2590" max="2590" width="11.42578125" style="3" customWidth="1"/>
    <col min="2591" max="2591" width="4.42578125" style="3" customWidth="1"/>
    <col min="2592" max="2592" width="11.42578125" style="3" customWidth="1"/>
    <col min="2593" max="2814" width="9" style="3"/>
    <col min="2815" max="2815" width="2.85546875" style="3" customWidth="1"/>
    <col min="2816" max="2817" width="3.42578125" style="3" customWidth="1"/>
    <col min="2818" max="2818" width="12.7109375" style="3" customWidth="1"/>
    <col min="2819" max="2819" width="47.42578125" style="3" customWidth="1"/>
    <col min="2820" max="2842" width="11.42578125" style="3" customWidth="1"/>
    <col min="2843" max="2843" width="4.42578125" style="3" customWidth="1"/>
    <col min="2844" max="2844" width="11.42578125" style="3" customWidth="1"/>
    <col min="2845" max="2845" width="4.42578125" style="3" customWidth="1"/>
    <col min="2846" max="2846" width="11.42578125" style="3" customWidth="1"/>
    <col min="2847" max="2847" width="4.42578125" style="3" customWidth="1"/>
    <col min="2848" max="2848" width="11.42578125" style="3" customWidth="1"/>
    <col min="2849" max="3070" width="9" style="3"/>
    <col min="3071" max="3071" width="2.85546875" style="3" customWidth="1"/>
    <col min="3072" max="3073" width="3.42578125" style="3" customWidth="1"/>
    <col min="3074" max="3074" width="12.7109375" style="3" customWidth="1"/>
    <col min="3075" max="3075" width="47.42578125" style="3" customWidth="1"/>
    <col min="3076" max="3098" width="11.42578125" style="3" customWidth="1"/>
    <col min="3099" max="3099" width="4.42578125" style="3" customWidth="1"/>
    <col min="3100" max="3100" width="11.42578125" style="3" customWidth="1"/>
    <col min="3101" max="3101" width="4.42578125" style="3" customWidth="1"/>
    <col min="3102" max="3102" width="11.42578125" style="3" customWidth="1"/>
    <col min="3103" max="3103" width="4.42578125" style="3" customWidth="1"/>
    <col min="3104" max="3104" width="11.42578125" style="3" customWidth="1"/>
    <col min="3105" max="3326" width="9" style="3"/>
    <col min="3327" max="3327" width="2.85546875" style="3" customWidth="1"/>
    <col min="3328" max="3329" width="3.42578125" style="3" customWidth="1"/>
    <col min="3330" max="3330" width="12.7109375" style="3" customWidth="1"/>
    <col min="3331" max="3331" width="47.42578125" style="3" customWidth="1"/>
    <col min="3332" max="3354" width="11.42578125" style="3" customWidth="1"/>
    <col min="3355" max="3355" width="4.42578125" style="3" customWidth="1"/>
    <col min="3356" max="3356" width="11.42578125" style="3" customWidth="1"/>
    <col min="3357" max="3357" width="4.42578125" style="3" customWidth="1"/>
    <col min="3358" max="3358" width="11.42578125" style="3" customWidth="1"/>
    <col min="3359" max="3359" width="4.42578125" style="3" customWidth="1"/>
    <col min="3360" max="3360" width="11.42578125" style="3" customWidth="1"/>
    <col min="3361" max="3582" width="9" style="3"/>
    <col min="3583" max="3583" width="2.85546875" style="3" customWidth="1"/>
    <col min="3584" max="3585" width="3.42578125" style="3" customWidth="1"/>
    <col min="3586" max="3586" width="12.7109375" style="3" customWidth="1"/>
    <col min="3587" max="3587" width="47.42578125" style="3" customWidth="1"/>
    <col min="3588" max="3610" width="11.42578125" style="3" customWidth="1"/>
    <col min="3611" max="3611" width="4.42578125" style="3" customWidth="1"/>
    <col min="3612" max="3612" width="11.42578125" style="3" customWidth="1"/>
    <col min="3613" max="3613" width="4.42578125" style="3" customWidth="1"/>
    <col min="3614" max="3614" width="11.42578125" style="3" customWidth="1"/>
    <col min="3615" max="3615" width="4.42578125" style="3" customWidth="1"/>
    <col min="3616" max="3616" width="11.42578125" style="3" customWidth="1"/>
    <col min="3617" max="3838" width="9" style="3"/>
    <col min="3839" max="3839" width="2.85546875" style="3" customWidth="1"/>
    <col min="3840" max="3841" width="3.42578125" style="3" customWidth="1"/>
    <col min="3842" max="3842" width="12.7109375" style="3" customWidth="1"/>
    <col min="3843" max="3843" width="47.42578125" style="3" customWidth="1"/>
    <col min="3844" max="3866" width="11.42578125" style="3" customWidth="1"/>
    <col min="3867" max="3867" width="4.42578125" style="3" customWidth="1"/>
    <col min="3868" max="3868" width="11.42578125" style="3" customWidth="1"/>
    <col min="3869" max="3869" width="4.42578125" style="3" customWidth="1"/>
    <col min="3870" max="3870" width="11.42578125" style="3" customWidth="1"/>
    <col min="3871" max="3871" width="4.42578125" style="3" customWidth="1"/>
    <col min="3872" max="3872" width="11.42578125" style="3" customWidth="1"/>
    <col min="3873" max="4094" width="9" style="3"/>
    <col min="4095" max="4095" width="2.85546875" style="3" customWidth="1"/>
    <col min="4096" max="4097" width="3.42578125" style="3" customWidth="1"/>
    <col min="4098" max="4098" width="12.7109375" style="3" customWidth="1"/>
    <col min="4099" max="4099" width="47.42578125" style="3" customWidth="1"/>
    <col min="4100" max="4122" width="11.42578125" style="3" customWidth="1"/>
    <col min="4123" max="4123" width="4.42578125" style="3" customWidth="1"/>
    <col min="4124" max="4124" width="11.42578125" style="3" customWidth="1"/>
    <col min="4125" max="4125" width="4.42578125" style="3" customWidth="1"/>
    <col min="4126" max="4126" width="11.42578125" style="3" customWidth="1"/>
    <col min="4127" max="4127" width="4.42578125" style="3" customWidth="1"/>
    <col min="4128" max="4128" width="11.42578125" style="3" customWidth="1"/>
    <col min="4129" max="4350" width="9" style="3"/>
    <col min="4351" max="4351" width="2.85546875" style="3" customWidth="1"/>
    <col min="4352" max="4353" width="3.42578125" style="3" customWidth="1"/>
    <col min="4354" max="4354" width="12.7109375" style="3" customWidth="1"/>
    <col min="4355" max="4355" width="47.42578125" style="3" customWidth="1"/>
    <col min="4356" max="4378" width="11.42578125" style="3" customWidth="1"/>
    <col min="4379" max="4379" width="4.42578125" style="3" customWidth="1"/>
    <col min="4380" max="4380" width="11.42578125" style="3" customWidth="1"/>
    <col min="4381" max="4381" width="4.42578125" style="3" customWidth="1"/>
    <col min="4382" max="4382" width="11.42578125" style="3" customWidth="1"/>
    <col min="4383" max="4383" width="4.42578125" style="3" customWidth="1"/>
    <col min="4384" max="4384" width="11.42578125" style="3" customWidth="1"/>
    <col min="4385" max="4606" width="9" style="3"/>
    <col min="4607" max="4607" width="2.85546875" style="3" customWidth="1"/>
    <col min="4608" max="4609" width="3.42578125" style="3" customWidth="1"/>
    <col min="4610" max="4610" width="12.7109375" style="3" customWidth="1"/>
    <col min="4611" max="4611" width="47.42578125" style="3" customWidth="1"/>
    <col min="4612" max="4634" width="11.42578125" style="3" customWidth="1"/>
    <col min="4635" max="4635" width="4.42578125" style="3" customWidth="1"/>
    <col min="4636" max="4636" width="11.42578125" style="3" customWidth="1"/>
    <col min="4637" max="4637" width="4.42578125" style="3" customWidth="1"/>
    <col min="4638" max="4638" width="11.42578125" style="3" customWidth="1"/>
    <col min="4639" max="4639" width="4.42578125" style="3" customWidth="1"/>
    <col min="4640" max="4640" width="11.42578125" style="3" customWidth="1"/>
    <col min="4641" max="4862" width="9" style="3"/>
    <col min="4863" max="4863" width="2.85546875" style="3" customWidth="1"/>
    <col min="4864" max="4865" width="3.42578125" style="3" customWidth="1"/>
    <col min="4866" max="4866" width="12.7109375" style="3" customWidth="1"/>
    <col min="4867" max="4867" width="47.42578125" style="3" customWidth="1"/>
    <col min="4868" max="4890" width="11.42578125" style="3" customWidth="1"/>
    <col min="4891" max="4891" width="4.42578125" style="3" customWidth="1"/>
    <col min="4892" max="4892" width="11.42578125" style="3" customWidth="1"/>
    <col min="4893" max="4893" width="4.42578125" style="3" customWidth="1"/>
    <col min="4894" max="4894" width="11.42578125" style="3" customWidth="1"/>
    <col min="4895" max="4895" width="4.42578125" style="3" customWidth="1"/>
    <col min="4896" max="4896" width="11.42578125" style="3" customWidth="1"/>
    <col min="4897" max="5118" width="9" style="3"/>
    <col min="5119" max="5119" width="2.85546875" style="3" customWidth="1"/>
    <col min="5120" max="5121" width="3.42578125" style="3" customWidth="1"/>
    <col min="5122" max="5122" width="12.7109375" style="3" customWidth="1"/>
    <col min="5123" max="5123" width="47.42578125" style="3" customWidth="1"/>
    <col min="5124" max="5146" width="11.42578125" style="3" customWidth="1"/>
    <col min="5147" max="5147" width="4.42578125" style="3" customWidth="1"/>
    <col min="5148" max="5148" width="11.42578125" style="3" customWidth="1"/>
    <col min="5149" max="5149" width="4.42578125" style="3" customWidth="1"/>
    <col min="5150" max="5150" width="11.42578125" style="3" customWidth="1"/>
    <col min="5151" max="5151" width="4.42578125" style="3" customWidth="1"/>
    <col min="5152" max="5152" width="11.42578125" style="3" customWidth="1"/>
    <col min="5153" max="5374" width="9" style="3"/>
    <col min="5375" max="5375" width="2.85546875" style="3" customWidth="1"/>
    <col min="5376" max="5377" width="3.42578125" style="3" customWidth="1"/>
    <col min="5378" max="5378" width="12.7109375" style="3" customWidth="1"/>
    <col min="5379" max="5379" width="47.42578125" style="3" customWidth="1"/>
    <col min="5380" max="5402" width="11.42578125" style="3" customWidth="1"/>
    <col min="5403" max="5403" width="4.42578125" style="3" customWidth="1"/>
    <col min="5404" max="5404" width="11.42578125" style="3" customWidth="1"/>
    <col min="5405" max="5405" width="4.42578125" style="3" customWidth="1"/>
    <col min="5406" max="5406" width="11.42578125" style="3" customWidth="1"/>
    <col min="5407" max="5407" width="4.42578125" style="3" customWidth="1"/>
    <col min="5408" max="5408" width="11.42578125" style="3" customWidth="1"/>
    <col min="5409" max="5630" width="9" style="3"/>
    <col min="5631" max="5631" width="2.85546875" style="3" customWidth="1"/>
    <col min="5632" max="5633" width="3.42578125" style="3" customWidth="1"/>
    <col min="5634" max="5634" width="12.7109375" style="3" customWidth="1"/>
    <col min="5635" max="5635" width="47.42578125" style="3" customWidth="1"/>
    <col min="5636" max="5658" width="11.42578125" style="3" customWidth="1"/>
    <col min="5659" max="5659" width="4.42578125" style="3" customWidth="1"/>
    <col min="5660" max="5660" width="11.42578125" style="3" customWidth="1"/>
    <col min="5661" max="5661" width="4.42578125" style="3" customWidth="1"/>
    <col min="5662" max="5662" width="11.42578125" style="3" customWidth="1"/>
    <col min="5663" max="5663" width="4.42578125" style="3" customWidth="1"/>
    <col min="5664" max="5664" width="11.42578125" style="3" customWidth="1"/>
    <col min="5665" max="5886" width="9" style="3"/>
    <col min="5887" max="5887" width="2.85546875" style="3" customWidth="1"/>
    <col min="5888" max="5889" width="3.42578125" style="3" customWidth="1"/>
    <col min="5890" max="5890" width="12.7109375" style="3" customWidth="1"/>
    <col min="5891" max="5891" width="47.42578125" style="3" customWidth="1"/>
    <col min="5892" max="5914" width="11.42578125" style="3" customWidth="1"/>
    <col min="5915" max="5915" width="4.42578125" style="3" customWidth="1"/>
    <col min="5916" max="5916" width="11.42578125" style="3" customWidth="1"/>
    <col min="5917" max="5917" width="4.42578125" style="3" customWidth="1"/>
    <col min="5918" max="5918" width="11.42578125" style="3" customWidth="1"/>
    <col min="5919" max="5919" width="4.42578125" style="3" customWidth="1"/>
    <col min="5920" max="5920" width="11.42578125" style="3" customWidth="1"/>
    <col min="5921" max="6142" width="9" style="3"/>
    <col min="6143" max="6143" width="2.85546875" style="3" customWidth="1"/>
    <col min="6144" max="6145" width="3.42578125" style="3" customWidth="1"/>
    <col min="6146" max="6146" width="12.7109375" style="3" customWidth="1"/>
    <col min="6147" max="6147" width="47.42578125" style="3" customWidth="1"/>
    <col min="6148" max="6170" width="11.42578125" style="3" customWidth="1"/>
    <col min="6171" max="6171" width="4.42578125" style="3" customWidth="1"/>
    <col min="6172" max="6172" width="11.42578125" style="3" customWidth="1"/>
    <col min="6173" max="6173" width="4.42578125" style="3" customWidth="1"/>
    <col min="6174" max="6174" width="11.42578125" style="3" customWidth="1"/>
    <col min="6175" max="6175" width="4.42578125" style="3" customWidth="1"/>
    <col min="6176" max="6176" width="11.42578125" style="3" customWidth="1"/>
    <col min="6177" max="6398" width="9" style="3"/>
    <col min="6399" max="6399" width="2.85546875" style="3" customWidth="1"/>
    <col min="6400" max="6401" width="3.42578125" style="3" customWidth="1"/>
    <col min="6402" max="6402" width="12.7109375" style="3" customWidth="1"/>
    <col min="6403" max="6403" width="47.42578125" style="3" customWidth="1"/>
    <col min="6404" max="6426" width="11.42578125" style="3" customWidth="1"/>
    <col min="6427" max="6427" width="4.42578125" style="3" customWidth="1"/>
    <col min="6428" max="6428" width="11.42578125" style="3" customWidth="1"/>
    <col min="6429" max="6429" width="4.42578125" style="3" customWidth="1"/>
    <col min="6430" max="6430" width="11.42578125" style="3" customWidth="1"/>
    <col min="6431" max="6431" width="4.42578125" style="3" customWidth="1"/>
    <col min="6432" max="6432" width="11.42578125" style="3" customWidth="1"/>
    <col min="6433" max="6654" width="9" style="3"/>
    <col min="6655" max="6655" width="2.85546875" style="3" customWidth="1"/>
    <col min="6656" max="6657" width="3.42578125" style="3" customWidth="1"/>
    <col min="6658" max="6658" width="12.7109375" style="3" customWidth="1"/>
    <col min="6659" max="6659" width="47.42578125" style="3" customWidth="1"/>
    <col min="6660" max="6682" width="11.42578125" style="3" customWidth="1"/>
    <col min="6683" max="6683" width="4.42578125" style="3" customWidth="1"/>
    <col min="6684" max="6684" width="11.42578125" style="3" customWidth="1"/>
    <col min="6685" max="6685" width="4.42578125" style="3" customWidth="1"/>
    <col min="6686" max="6686" width="11.42578125" style="3" customWidth="1"/>
    <col min="6687" max="6687" width="4.42578125" style="3" customWidth="1"/>
    <col min="6688" max="6688" width="11.42578125" style="3" customWidth="1"/>
    <col min="6689" max="6910" width="9" style="3"/>
    <col min="6911" max="6911" width="2.85546875" style="3" customWidth="1"/>
    <col min="6912" max="6913" width="3.42578125" style="3" customWidth="1"/>
    <col min="6914" max="6914" width="12.7109375" style="3" customWidth="1"/>
    <col min="6915" max="6915" width="47.42578125" style="3" customWidth="1"/>
    <col min="6916" max="6938" width="11.42578125" style="3" customWidth="1"/>
    <col min="6939" max="6939" width="4.42578125" style="3" customWidth="1"/>
    <col min="6940" max="6940" width="11.42578125" style="3" customWidth="1"/>
    <col min="6941" max="6941" width="4.42578125" style="3" customWidth="1"/>
    <col min="6942" max="6942" width="11.42578125" style="3" customWidth="1"/>
    <col min="6943" max="6943" width="4.42578125" style="3" customWidth="1"/>
    <col min="6944" max="6944" width="11.42578125" style="3" customWidth="1"/>
    <col min="6945" max="7166" width="9" style="3"/>
    <col min="7167" max="7167" width="2.85546875" style="3" customWidth="1"/>
    <col min="7168" max="7169" width="3.42578125" style="3" customWidth="1"/>
    <col min="7170" max="7170" width="12.7109375" style="3" customWidth="1"/>
    <col min="7171" max="7171" width="47.42578125" style="3" customWidth="1"/>
    <col min="7172" max="7194" width="11.42578125" style="3" customWidth="1"/>
    <col min="7195" max="7195" width="4.42578125" style="3" customWidth="1"/>
    <col min="7196" max="7196" width="11.42578125" style="3" customWidth="1"/>
    <col min="7197" max="7197" width="4.42578125" style="3" customWidth="1"/>
    <col min="7198" max="7198" width="11.42578125" style="3" customWidth="1"/>
    <col min="7199" max="7199" width="4.42578125" style="3" customWidth="1"/>
    <col min="7200" max="7200" width="11.42578125" style="3" customWidth="1"/>
    <col min="7201" max="7422" width="9" style="3"/>
    <col min="7423" max="7423" width="2.85546875" style="3" customWidth="1"/>
    <col min="7424" max="7425" width="3.42578125" style="3" customWidth="1"/>
    <col min="7426" max="7426" width="12.7109375" style="3" customWidth="1"/>
    <col min="7427" max="7427" width="47.42578125" style="3" customWidth="1"/>
    <col min="7428" max="7450" width="11.42578125" style="3" customWidth="1"/>
    <col min="7451" max="7451" width="4.42578125" style="3" customWidth="1"/>
    <col min="7452" max="7452" width="11.42578125" style="3" customWidth="1"/>
    <col min="7453" max="7453" width="4.42578125" style="3" customWidth="1"/>
    <col min="7454" max="7454" width="11.42578125" style="3" customWidth="1"/>
    <col min="7455" max="7455" width="4.42578125" style="3" customWidth="1"/>
    <col min="7456" max="7456" width="11.42578125" style="3" customWidth="1"/>
    <col min="7457" max="7678" width="9" style="3"/>
    <col min="7679" max="7679" width="2.85546875" style="3" customWidth="1"/>
    <col min="7680" max="7681" width="3.42578125" style="3" customWidth="1"/>
    <col min="7682" max="7682" width="12.7109375" style="3" customWidth="1"/>
    <col min="7683" max="7683" width="47.42578125" style="3" customWidth="1"/>
    <col min="7684" max="7706" width="11.42578125" style="3" customWidth="1"/>
    <col min="7707" max="7707" width="4.42578125" style="3" customWidth="1"/>
    <col min="7708" max="7708" width="11.42578125" style="3" customWidth="1"/>
    <col min="7709" max="7709" width="4.42578125" style="3" customWidth="1"/>
    <col min="7710" max="7710" width="11.42578125" style="3" customWidth="1"/>
    <col min="7711" max="7711" width="4.42578125" style="3" customWidth="1"/>
    <col min="7712" max="7712" width="11.42578125" style="3" customWidth="1"/>
    <col min="7713" max="7934" width="9" style="3"/>
    <col min="7935" max="7935" width="2.85546875" style="3" customWidth="1"/>
    <col min="7936" max="7937" width="3.42578125" style="3" customWidth="1"/>
    <col min="7938" max="7938" width="12.7109375" style="3" customWidth="1"/>
    <col min="7939" max="7939" width="47.42578125" style="3" customWidth="1"/>
    <col min="7940" max="7962" width="11.42578125" style="3" customWidth="1"/>
    <col min="7963" max="7963" width="4.42578125" style="3" customWidth="1"/>
    <col min="7964" max="7964" width="11.42578125" style="3" customWidth="1"/>
    <col min="7965" max="7965" width="4.42578125" style="3" customWidth="1"/>
    <col min="7966" max="7966" width="11.42578125" style="3" customWidth="1"/>
    <col min="7967" max="7967" width="4.42578125" style="3" customWidth="1"/>
    <col min="7968" max="7968" width="11.42578125" style="3" customWidth="1"/>
    <col min="7969" max="8190" width="9" style="3"/>
    <col min="8191" max="8191" width="2.85546875" style="3" customWidth="1"/>
    <col min="8192" max="8193" width="3.42578125" style="3" customWidth="1"/>
    <col min="8194" max="8194" width="12.7109375" style="3" customWidth="1"/>
    <col min="8195" max="8195" width="47.42578125" style="3" customWidth="1"/>
    <col min="8196" max="8218" width="11.42578125" style="3" customWidth="1"/>
    <col min="8219" max="8219" width="4.42578125" style="3" customWidth="1"/>
    <col min="8220" max="8220" width="11.42578125" style="3" customWidth="1"/>
    <col min="8221" max="8221" width="4.42578125" style="3" customWidth="1"/>
    <col min="8222" max="8222" width="11.42578125" style="3" customWidth="1"/>
    <col min="8223" max="8223" width="4.42578125" style="3" customWidth="1"/>
    <col min="8224" max="8224" width="11.42578125" style="3" customWidth="1"/>
    <col min="8225" max="8446" width="9" style="3"/>
    <col min="8447" max="8447" width="2.85546875" style="3" customWidth="1"/>
    <col min="8448" max="8449" width="3.42578125" style="3" customWidth="1"/>
    <col min="8450" max="8450" width="12.7109375" style="3" customWidth="1"/>
    <col min="8451" max="8451" width="47.42578125" style="3" customWidth="1"/>
    <col min="8452" max="8474" width="11.42578125" style="3" customWidth="1"/>
    <col min="8475" max="8475" width="4.42578125" style="3" customWidth="1"/>
    <col min="8476" max="8476" width="11.42578125" style="3" customWidth="1"/>
    <col min="8477" max="8477" width="4.42578125" style="3" customWidth="1"/>
    <col min="8478" max="8478" width="11.42578125" style="3" customWidth="1"/>
    <col min="8479" max="8479" width="4.42578125" style="3" customWidth="1"/>
    <col min="8480" max="8480" width="11.42578125" style="3" customWidth="1"/>
    <col min="8481" max="8702" width="9" style="3"/>
    <col min="8703" max="8703" width="2.85546875" style="3" customWidth="1"/>
    <col min="8704" max="8705" width="3.42578125" style="3" customWidth="1"/>
    <col min="8706" max="8706" width="12.7109375" style="3" customWidth="1"/>
    <col min="8707" max="8707" width="47.42578125" style="3" customWidth="1"/>
    <col min="8708" max="8730" width="11.42578125" style="3" customWidth="1"/>
    <col min="8731" max="8731" width="4.42578125" style="3" customWidth="1"/>
    <col min="8732" max="8732" width="11.42578125" style="3" customWidth="1"/>
    <col min="8733" max="8733" width="4.42578125" style="3" customWidth="1"/>
    <col min="8734" max="8734" width="11.42578125" style="3" customWidth="1"/>
    <col min="8735" max="8735" width="4.42578125" style="3" customWidth="1"/>
    <col min="8736" max="8736" width="11.42578125" style="3" customWidth="1"/>
    <col min="8737" max="8958" width="9" style="3"/>
    <col min="8959" max="8959" width="2.85546875" style="3" customWidth="1"/>
    <col min="8960" max="8961" width="3.42578125" style="3" customWidth="1"/>
    <col min="8962" max="8962" width="12.7109375" style="3" customWidth="1"/>
    <col min="8963" max="8963" width="47.42578125" style="3" customWidth="1"/>
    <col min="8964" max="8986" width="11.42578125" style="3" customWidth="1"/>
    <col min="8987" max="8987" width="4.42578125" style="3" customWidth="1"/>
    <col min="8988" max="8988" width="11.42578125" style="3" customWidth="1"/>
    <col min="8989" max="8989" width="4.42578125" style="3" customWidth="1"/>
    <col min="8990" max="8990" width="11.42578125" style="3" customWidth="1"/>
    <col min="8991" max="8991" width="4.42578125" style="3" customWidth="1"/>
    <col min="8992" max="8992" width="11.42578125" style="3" customWidth="1"/>
    <col min="8993" max="9214" width="9" style="3"/>
    <col min="9215" max="9215" width="2.85546875" style="3" customWidth="1"/>
    <col min="9216" max="9217" width="3.42578125" style="3" customWidth="1"/>
    <col min="9218" max="9218" width="12.7109375" style="3" customWidth="1"/>
    <col min="9219" max="9219" width="47.42578125" style="3" customWidth="1"/>
    <col min="9220" max="9242" width="11.42578125" style="3" customWidth="1"/>
    <col min="9243" max="9243" width="4.42578125" style="3" customWidth="1"/>
    <col min="9244" max="9244" width="11.42578125" style="3" customWidth="1"/>
    <col min="9245" max="9245" width="4.42578125" style="3" customWidth="1"/>
    <col min="9246" max="9246" width="11.42578125" style="3" customWidth="1"/>
    <col min="9247" max="9247" width="4.42578125" style="3" customWidth="1"/>
    <col min="9248" max="9248" width="11.42578125" style="3" customWidth="1"/>
    <col min="9249" max="9470" width="9" style="3"/>
    <col min="9471" max="9471" width="2.85546875" style="3" customWidth="1"/>
    <col min="9472" max="9473" width="3.42578125" style="3" customWidth="1"/>
    <col min="9474" max="9474" width="12.7109375" style="3" customWidth="1"/>
    <col min="9475" max="9475" width="47.42578125" style="3" customWidth="1"/>
    <col min="9476" max="9498" width="11.42578125" style="3" customWidth="1"/>
    <col min="9499" max="9499" width="4.42578125" style="3" customWidth="1"/>
    <col min="9500" max="9500" width="11.42578125" style="3" customWidth="1"/>
    <col min="9501" max="9501" width="4.42578125" style="3" customWidth="1"/>
    <col min="9502" max="9502" width="11.42578125" style="3" customWidth="1"/>
    <col min="9503" max="9503" width="4.42578125" style="3" customWidth="1"/>
    <col min="9504" max="9504" width="11.42578125" style="3" customWidth="1"/>
    <col min="9505" max="9726" width="9" style="3"/>
    <col min="9727" max="9727" width="2.85546875" style="3" customWidth="1"/>
    <col min="9728" max="9729" width="3.42578125" style="3" customWidth="1"/>
    <col min="9730" max="9730" width="12.7109375" style="3" customWidth="1"/>
    <col min="9731" max="9731" width="47.42578125" style="3" customWidth="1"/>
    <col min="9732" max="9754" width="11.42578125" style="3" customWidth="1"/>
    <col min="9755" max="9755" width="4.42578125" style="3" customWidth="1"/>
    <col min="9756" max="9756" width="11.42578125" style="3" customWidth="1"/>
    <col min="9757" max="9757" width="4.42578125" style="3" customWidth="1"/>
    <col min="9758" max="9758" width="11.42578125" style="3" customWidth="1"/>
    <col min="9759" max="9759" width="4.42578125" style="3" customWidth="1"/>
    <col min="9760" max="9760" width="11.42578125" style="3" customWidth="1"/>
    <col min="9761" max="9982" width="9" style="3"/>
    <col min="9983" max="9983" width="2.85546875" style="3" customWidth="1"/>
    <col min="9984" max="9985" width="3.42578125" style="3" customWidth="1"/>
    <col min="9986" max="9986" width="12.7109375" style="3" customWidth="1"/>
    <col min="9987" max="9987" width="47.42578125" style="3" customWidth="1"/>
    <col min="9988" max="10010" width="11.42578125" style="3" customWidth="1"/>
    <col min="10011" max="10011" width="4.42578125" style="3" customWidth="1"/>
    <col min="10012" max="10012" width="11.42578125" style="3" customWidth="1"/>
    <col min="10013" max="10013" width="4.42578125" style="3" customWidth="1"/>
    <col min="10014" max="10014" width="11.42578125" style="3" customWidth="1"/>
    <col min="10015" max="10015" width="4.42578125" style="3" customWidth="1"/>
    <col min="10016" max="10016" width="11.42578125" style="3" customWidth="1"/>
    <col min="10017" max="10238" width="9" style="3"/>
    <col min="10239" max="10239" width="2.85546875" style="3" customWidth="1"/>
    <col min="10240" max="10241" width="3.42578125" style="3" customWidth="1"/>
    <col min="10242" max="10242" width="12.7109375" style="3" customWidth="1"/>
    <col min="10243" max="10243" width="47.42578125" style="3" customWidth="1"/>
    <col min="10244" max="10266" width="11.42578125" style="3" customWidth="1"/>
    <col min="10267" max="10267" width="4.42578125" style="3" customWidth="1"/>
    <col min="10268" max="10268" width="11.42578125" style="3" customWidth="1"/>
    <col min="10269" max="10269" width="4.42578125" style="3" customWidth="1"/>
    <col min="10270" max="10270" width="11.42578125" style="3" customWidth="1"/>
    <col min="10271" max="10271" width="4.42578125" style="3" customWidth="1"/>
    <col min="10272" max="10272" width="11.42578125" style="3" customWidth="1"/>
    <col min="10273" max="10494" width="9" style="3"/>
    <col min="10495" max="10495" width="2.85546875" style="3" customWidth="1"/>
    <col min="10496" max="10497" width="3.42578125" style="3" customWidth="1"/>
    <col min="10498" max="10498" width="12.7109375" style="3" customWidth="1"/>
    <col min="10499" max="10499" width="47.42578125" style="3" customWidth="1"/>
    <col min="10500" max="10522" width="11.42578125" style="3" customWidth="1"/>
    <col min="10523" max="10523" width="4.42578125" style="3" customWidth="1"/>
    <col min="10524" max="10524" width="11.42578125" style="3" customWidth="1"/>
    <col min="10525" max="10525" width="4.42578125" style="3" customWidth="1"/>
    <col min="10526" max="10526" width="11.42578125" style="3" customWidth="1"/>
    <col min="10527" max="10527" width="4.42578125" style="3" customWidth="1"/>
    <col min="10528" max="10528" width="11.42578125" style="3" customWidth="1"/>
    <col min="10529" max="10750" width="9" style="3"/>
    <col min="10751" max="10751" width="2.85546875" style="3" customWidth="1"/>
    <col min="10752" max="10753" width="3.42578125" style="3" customWidth="1"/>
    <col min="10754" max="10754" width="12.7109375" style="3" customWidth="1"/>
    <col min="10755" max="10755" width="47.42578125" style="3" customWidth="1"/>
    <col min="10756" max="10778" width="11.42578125" style="3" customWidth="1"/>
    <col min="10779" max="10779" width="4.42578125" style="3" customWidth="1"/>
    <col min="10780" max="10780" width="11.42578125" style="3" customWidth="1"/>
    <col min="10781" max="10781" width="4.42578125" style="3" customWidth="1"/>
    <col min="10782" max="10782" width="11.42578125" style="3" customWidth="1"/>
    <col min="10783" max="10783" width="4.42578125" style="3" customWidth="1"/>
    <col min="10784" max="10784" width="11.42578125" style="3" customWidth="1"/>
    <col min="10785" max="11006" width="9" style="3"/>
    <col min="11007" max="11007" width="2.85546875" style="3" customWidth="1"/>
    <col min="11008" max="11009" width="3.42578125" style="3" customWidth="1"/>
    <col min="11010" max="11010" width="12.7109375" style="3" customWidth="1"/>
    <col min="11011" max="11011" width="47.42578125" style="3" customWidth="1"/>
    <col min="11012" max="11034" width="11.42578125" style="3" customWidth="1"/>
    <col min="11035" max="11035" width="4.42578125" style="3" customWidth="1"/>
    <col min="11036" max="11036" width="11.42578125" style="3" customWidth="1"/>
    <col min="11037" max="11037" width="4.42578125" style="3" customWidth="1"/>
    <col min="11038" max="11038" width="11.42578125" style="3" customWidth="1"/>
    <col min="11039" max="11039" width="4.42578125" style="3" customWidth="1"/>
    <col min="11040" max="11040" width="11.42578125" style="3" customWidth="1"/>
    <col min="11041" max="11262" width="9" style="3"/>
    <col min="11263" max="11263" width="2.85546875" style="3" customWidth="1"/>
    <col min="11264" max="11265" width="3.42578125" style="3" customWidth="1"/>
    <col min="11266" max="11266" width="12.7109375" style="3" customWidth="1"/>
    <col min="11267" max="11267" width="47.42578125" style="3" customWidth="1"/>
    <col min="11268" max="11290" width="11.42578125" style="3" customWidth="1"/>
    <col min="11291" max="11291" width="4.42578125" style="3" customWidth="1"/>
    <col min="11292" max="11292" width="11.42578125" style="3" customWidth="1"/>
    <col min="11293" max="11293" width="4.42578125" style="3" customWidth="1"/>
    <col min="11294" max="11294" width="11.42578125" style="3" customWidth="1"/>
    <col min="11295" max="11295" width="4.42578125" style="3" customWidth="1"/>
    <col min="11296" max="11296" width="11.42578125" style="3" customWidth="1"/>
    <col min="11297" max="11518" width="9" style="3"/>
    <col min="11519" max="11519" width="2.85546875" style="3" customWidth="1"/>
    <col min="11520" max="11521" width="3.42578125" style="3" customWidth="1"/>
    <col min="11522" max="11522" width="12.7109375" style="3" customWidth="1"/>
    <col min="11523" max="11523" width="47.42578125" style="3" customWidth="1"/>
    <col min="11524" max="11546" width="11.42578125" style="3" customWidth="1"/>
    <col min="11547" max="11547" width="4.42578125" style="3" customWidth="1"/>
    <col min="11548" max="11548" width="11.42578125" style="3" customWidth="1"/>
    <col min="11549" max="11549" width="4.42578125" style="3" customWidth="1"/>
    <col min="11550" max="11550" width="11.42578125" style="3" customWidth="1"/>
    <col min="11551" max="11551" width="4.42578125" style="3" customWidth="1"/>
    <col min="11552" max="11552" width="11.42578125" style="3" customWidth="1"/>
    <col min="11553" max="11774" width="9" style="3"/>
    <col min="11775" max="11775" width="2.85546875" style="3" customWidth="1"/>
    <col min="11776" max="11777" width="3.42578125" style="3" customWidth="1"/>
    <col min="11778" max="11778" width="12.7109375" style="3" customWidth="1"/>
    <col min="11779" max="11779" width="47.42578125" style="3" customWidth="1"/>
    <col min="11780" max="11802" width="11.42578125" style="3" customWidth="1"/>
    <col min="11803" max="11803" width="4.42578125" style="3" customWidth="1"/>
    <col min="11804" max="11804" width="11.42578125" style="3" customWidth="1"/>
    <col min="11805" max="11805" width="4.42578125" style="3" customWidth="1"/>
    <col min="11806" max="11806" width="11.42578125" style="3" customWidth="1"/>
    <col min="11807" max="11807" width="4.42578125" style="3" customWidth="1"/>
    <col min="11808" max="11808" width="11.42578125" style="3" customWidth="1"/>
    <col min="11809" max="12030" width="9" style="3"/>
    <col min="12031" max="12031" width="2.85546875" style="3" customWidth="1"/>
    <col min="12032" max="12033" width="3.42578125" style="3" customWidth="1"/>
    <col min="12034" max="12034" width="12.7109375" style="3" customWidth="1"/>
    <col min="12035" max="12035" width="47.42578125" style="3" customWidth="1"/>
    <col min="12036" max="12058" width="11.42578125" style="3" customWidth="1"/>
    <col min="12059" max="12059" width="4.42578125" style="3" customWidth="1"/>
    <col min="12060" max="12060" width="11.42578125" style="3" customWidth="1"/>
    <col min="12061" max="12061" width="4.42578125" style="3" customWidth="1"/>
    <col min="12062" max="12062" width="11.42578125" style="3" customWidth="1"/>
    <col min="12063" max="12063" width="4.42578125" style="3" customWidth="1"/>
    <col min="12064" max="12064" width="11.42578125" style="3" customWidth="1"/>
    <col min="12065" max="12286" width="9" style="3"/>
    <col min="12287" max="12287" width="2.85546875" style="3" customWidth="1"/>
    <col min="12288" max="12289" width="3.42578125" style="3" customWidth="1"/>
    <col min="12290" max="12290" width="12.7109375" style="3" customWidth="1"/>
    <col min="12291" max="12291" width="47.42578125" style="3" customWidth="1"/>
    <col min="12292" max="12314" width="11.42578125" style="3" customWidth="1"/>
    <col min="12315" max="12315" width="4.42578125" style="3" customWidth="1"/>
    <col min="12316" max="12316" width="11.42578125" style="3" customWidth="1"/>
    <col min="12317" max="12317" width="4.42578125" style="3" customWidth="1"/>
    <col min="12318" max="12318" width="11.42578125" style="3" customWidth="1"/>
    <col min="12319" max="12319" width="4.42578125" style="3" customWidth="1"/>
    <col min="12320" max="12320" width="11.42578125" style="3" customWidth="1"/>
    <col min="12321" max="12542" width="9" style="3"/>
    <col min="12543" max="12543" width="2.85546875" style="3" customWidth="1"/>
    <col min="12544" max="12545" width="3.42578125" style="3" customWidth="1"/>
    <col min="12546" max="12546" width="12.7109375" style="3" customWidth="1"/>
    <col min="12547" max="12547" width="47.42578125" style="3" customWidth="1"/>
    <col min="12548" max="12570" width="11.42578125" style="3" customWidth="1"/>
    <col min="12571" max="12571" width="4.42578125" style="3" customWidth="1"/>
    <col min="12572" max="12572" width="11.42578125" style="3" customWidth="1"/>
    <col min="12573" max="12573" width="4.42578125" style="3" customWidth="1"/>
    <col min="12574" max="12574" width="11.42578125" style="3" customWidth="1"/>
    <col min="12575" max="12575" width="4.42578125" style="3" customWidth="1"/>
    <col min="12576" max="12576" width="11.42578125" style="3" customWidth="1"/>
    <col min="12577" max="12798" width="9" style="3"/>
    <col min="12799" max="12799" width="2.85546875" style="3" customWidth="1"/>
    <col min="12800" max="12801" width="3.42578125" style="3" customWidth="1"/>
    <col min="12802" max="12802" width="12.7109375" style="3" customWidth="1"/>
    <col min="12803" max="12803" width="47.42578125" style="3" customWidth="1"/>
    <col min="12804" max="12826" width="11.42578125" style="3" customWidth="1"/>
    <col min="12827" max="12827" width="4.42578125" style="3" customWidth="1"/>
    <col min="12828" max="12828" width="11.42578125" style="3" customWidth="1"/>
    <col min="12829" max="12829" width="4.42578125" style="3" customWidth="1"/>
    <col min="12830" max="12830" width="11.42578125" style="3" customWidth="1"/>
    <col min="12831" max="12831" width="4.42578125" style="3" customWidth="1"/>
    <col min="12832" max="12832" width="11.42578125" style="3" customWidth="1"/>
    <col min="12833" max="13054" width="9" style="3"/>
    <col min="13055" max="13055" width="2.85546875" style="3" customWidth="1"/>
    <col min="13056" max="13057" width="3.42578125" style="3" customWidth="1"/>
    <col min="13058" max="13058" width="12.7109375" style="3" customWidth="1"/>
    <col min="13059" max="13059" width="47.42578125" style="3" customWidth="1"/>
    <col min="13060" max="13082" width="11.42578125" style="3" customWidth="1"/>
    <col min="13083" max="13083" width="4.42578125" style="3" customWidth="1"/>
    <col min="13084" max="13084" width="11.42578125" style="3" customWidth="1"/>
    <col min="13085" max="13085" width="4.42578125" style="3" customWidth="1"/>
    <col min="13086" max="13086" width="11.42578125" style="3" customWidth="1"/>
    <col min="13087" max="13087" width="4.42578125" style="3" customWidth="1"/>
    <col min="13088" max="13088" width="11.42578125" style="3" customWidth="1"/>
    <col min="13089" max="13310" width="9" style="3"/>
    <col min="13311" max="13311" width="2.85546875" style="3" customWidth="1"/>
    <col min="13312" max="13313" width="3.42578125" style="3" customWidth="1"/>
    <col min="13314" max="13314" width="12.7109375" style="3" customWidth="1"/>
    <col min="13315" max="13315" width="47.42578125" style="3" customWidth="1"/>
    <col min="13316" max="13338" width="11.42578125" style="3" customWidth="1"/>
    <col min="13339" max="13339" width="4.42578125" style="3" customWidth="1"/>
    <col min="13340" max="13340" width="11.42578125" style="3" customWidth="1"/>
    <col min="13341" max="13341" width="4.42578125" style="3" customWidth="1"/>
    <col min="13342" max="13342" width="11.42578125" style="3" customWidth="1"/>
    <col min="13343" max="13343" width="4.42578125" style="3" customWidth="1"/>
    <col min="13344" max="13344" width="11.42578125" style="3" customWidth="1"/>
    <col min="13345" max="13566" width="9" style="3"/>
    <col min="13567" max="13567" width="2.85546875" style="3" customWidth="1"/>
    <col min="13568" max="13569" width="3.42578125" style="3" customWidth="1"/>
    <col min="13570" max="13570" width="12.7109375" style="3" customWidth="1"/>
    <col min="13571" max="13571" width="47.42578125" style="3" customWidth="1"/>
    <col min="13572" max="13594" width="11.42578125" style="3" customWidth="1"/>
    <col min="13595" max="13595" width="4.42578125" style="3" customWidth="1"/>
    <col min="13596" max="13596" width="11.42578125" style="3" customWidth="1"/>
    <col min="13597" max="13597" width="4.42578125" style="3" customWidth="1"/>
    <col min="13598" max="13598" width="11.42578125" style="3" customWidth="1"/>
    <col min="13599" max="13599" width="4.42578125" style="3" customWidth="1"/>
    <col min="13600" max="13600" width="11.42578125" style="3" customWidth="1"/>
    <col min="13601" max="13822" width="9" style="3"/>
    <col min="13823" max="13823" width="2.85546875" style="3" customWidth="1"/>
    <col min="13824" max="13825" width="3.42578125" style="3" customWidth="1"/>
    <col min="13826" max="13826" width="12.7109375" style="3" customWidth="1"/>
    <col min="13827" max="13827" width="47.42578125" style="3" customWidth="1"/>
    <col min="13828" max="13850" width="11.42578125" style="3" customWidth="1"/>
    <col min="13851" max="13851" width="4.42578125" style="3" customWidth="1"/>
    <col min="13852" max="13852" width="11.42578125" style="3" customWidth="1"/>
    <col min="13853" max="13853" width="4.42578125" style="3" customWidth="1"/>
    <col min="13854" max="13854" width="11.42578125" style="3" customWidth="1"/>
    <col min="13855" max="13855" width="4.42578125" style="3" customWidth="1"/>
    <col min="13856" max="13856" width="11.42578125" style="3" customWidth="1"/>
    <col min="13857" max="14078" width="9" style="3"/>
    <col min="14079" max="14079" width="2.85546875" style="3" customWidth="1"/>
    <col min="14080" max="14081" width="3.42578125" style="3" customWidth="1"/>
    <col min="14082" max="14082" width="12.7109375" style="3" customWidth="1"/>
    <col min="14083" max="14083" width="47.42578125" style="3" customWidth="1"/>
    <col min="14084" max="14106" width="11.42578125" style="3" customWidth="1"/>
    <col min="14107" max="14107" width="4.42578125" style="3" customWidth="1"/>
    <col min="14108" max="14108" width="11.42578125" style="3" customWidth="1"/>
    <col min="14109" max="14109" width="4.42578125" style="3" customWidth="1"/>
    <col min="14110" max="14110" width="11.42578125" style="3" customWidth="1"/>
    <col min="14111" max="14111" width="4.42578125" style="3" customWidth="1"/>
    <col min="14112" max="14112" width="11.42578125" style="3" customWidth="1"/>
    <col min="14113" max="14334" width="9" style="3"/>
    <col min="14335" max="14335" width="2.85546875" style="3" customWidth="1"/>
    <col min="14336" max="14337" width="3.42578125" style="3" customWidth="1"/>
    <col min="14338" max="14338" width="12.7109375" style="3" customWidth="1"/>
    <col min="14339" max="14339" width="47.42578125" style="3" customWidth="1"/>
    <col min="14340" max="14362" width="11.42578125" style="3" customWidth="1"/>
    <col min="14363" max="14363" width="4.42578125" style="3" customWidth="1"/>
    <col min="14364" max="14364" width="11.42578125" style="3" customWidth="1"/>
    <col min="14365" max="14365" width="4.42578125" style="3" customWidth="1"/>
    <col min="14366" max="14366" width="11.42578125" style="3" customWidth="1"/>
    <col min="14367" max="14367" width="4.42578125" style="3" customWidth="1"/>
    <col min="14368" max="14368" width="11.42578125" style="3" customWidth="1"/>
    <col min="14369" max="14590" width="9" style="3"/>
    <col min="14591" max="14591" width="2.85546875" style="3" customWidth="1"/>
    <col min="14592" max="14593" width="3.42578125" style="3" customWidth="1"/>
    <col min="14594" max="14594" width="12.7109375" style="3" customWidth="1"/>
    <col min="14595" max="14595" width="47.42578125" style="3" customWidth="1"/>
    <col min="14596" max="14618" width="11.42578125" style="3" customWidth="1"/>
    <col min="14619" max="14619" width="4.42578125" style="3" customWidth="1"/>
    <col min="14620" max="14620" width="11.42578125" style="3" customWidth="1"/>
    <col min="14621" max="14621" width="4.42578125" style="3" customWidth="1"/>
    <col min="14622" max="14622" width="11.42578125" style="3" customWidth="1"/>
    <col min="14623" max="14623" width="4.42578125" style="3" customWidth="1"/>
    <col min="14624" max="14624" width="11.42578125" style="3" customWidth="1"/>
    <col min="14625" max="14846" width="9" style="3"/>
    <col min="14847" max="14847" width="2.85546875" style="3" customWidth="1"/>
    <col min="14848" max="14849" width="3.42578125" style="3" customWidth="1"/>
    <col min="14850" max="14850" width="12.7109375" style="3" customWidth="1"/>
    <col min="14851" max="14851" width="47.42578125" style="3" customWidth="1"/>
    <col min="14852" max="14874" width="11.42578125" style="3" customWidth="1"/>
    <col min="14875" max="14875" width="4.42578125" style="3" customWidth="1"/>
    <col min="14876" max="14876" width="11.42578125" style="3" customWidth="1"/>
    <col min="14877" max="14877" width="4.42578125" style="3" customWidth="1"/>
    <col min="14878" max="14878" width="11.42578125" style="3" customWidth="1"/>
    <col min="14879" max="14879" width="4.42578125" style="3" customWidth="1"/>
    <col min="14880" max="14880" width="11.42578125" style="3" customWidth="1"/>
    <col min="14881" max="15102" width="9" style="3"/>
    <col min="15103" max="15103" width="2.85546875" style="3" customWidth="1"/>
    <col min="15104" max="15105" width="3.42578125" style="3" customWidth="1"/>
    <col min="15106" max="15106" width="12.7109375" style="3" customWidth="1"/>
    <col min="15107" max="15107" width="47.42578125" style="3" customWidth="1"/>
    <col min="15108" max="15130" width="11.42578125" style="3" customWidth="1"/>
    <col min="15131" max="15131" width="4.42578125" style="3" customWidth="1"/>
    <col min="15132" max="15132" width="11.42578125" style="3" customWidth="1"/>
    <col min="15133" max="15133" width="4.42578125" style="3" customWidth="1"/>
    <col min="15134" max="15134" width="11.42578125" style="3" customWidth="1"/>
    <col min="15135" max="15135" width="4.42578125" style="3" customWidth="1"/>
    <col min="15136" max="15136" width="11.42578125" style="3" customWidth="1"/>
    <col min="15137" max="15358" width="9" style="3"/>
    <col min="15359" max="15359" width="2.85546875" style="3" customWidth="1"/>
    <col min="15360" max="15361" width="3.42578125" style="3" customWidth="1"/>
    <col min="15362" max="15362" width="12.7109375" style="3" customWidth="1"/>
    <col min="15363" max="15363" width="47.42578125" style="3" customWidth="1"/>
    <col min="15364" max="15386" width="11.42578125" style="3" customWidth="1"/>
    <col min="15387" max="15387" width="4.42578125" style="3" customWidth="1"/>
    <col min="15388" max="15388" width="11.42578125" style="3" customWidth="1"/>
    <col min="15389" max="15389" width="4.42578125" style="3" customWidth="1"/>
    <col min="15390" max="15390" width="11.42578125" style="3" customWidth="1"/>
    <col min="15391" max="15391" width="4.42578125" style="3" customWidth="1"/>
    <col min="15392" max="15392" width="11.42578125" style="3" customWidth="1"/>
    <col min="15393" max="15614" width="9" style="3"/>
    <col min="15615" max="15615" width="2.85546875" style="3" customWidth="1"/>
    <col min="15616" max="15617" width="3.42578125" style="3" customWidth="1"/>
    <col min="15618" max="15618" width="12.7109375" style="3" customWidth="1"/>
    <col min="15619" max="15619" width="47.42578125" style="3" customWidth="1"/>
    <col min="15620" max="15642" width="11.42578125" style="3" customWidth="1"/>
    <col min="15643" max="15643" width="4.42578125" style="3" customWidth="1"/>
    <col min="15644" max="15644" width="11.42578125" style="3" customWidth="1"/>
    <col min="15645" max="15645" width="4.42578125" style="3" customWidth="1"/>
    <col min="15646" max="15646" width="11.42578125" style="3" customWidth="1"/>
    <col min="15647" max="15647" width="4.42578125" style="3" customWidth="1"/>
    <col min="15648" max="15648" width="11.42578125" style="3" customWidth="1"/>
    <col min="15649" max="15870" width="9" style="3"/>
    <col min="15871" max="15871" width="2.85546875" style="3" customWidth="1"/>
    <col min="15872" max="15873" width="3.42578125" style="3" customWidth="1"/>
    <col min="15874" max="15874" width="12.7109375" style="3" customWidth="1"/>
    <col min="15875" max="15875" width="47.42578125" style="3" customWidth="1"/>
    <col min="15876" max="15898" width="11.42578125" style="3" customWidth="1"/>
    <col min="15899" max="15899" width="4.42578125" style="3" customWidth="1"/>
    <col min="15900" max="15900" width="11.42578125" style="3" customWidth="1"/>
    <col min="15901" max="15901" width="4.42578125" style="3" customWidth="1"/>
    <col min="15902" max="15902" width="11.42578125" style="3" customWidth="1"/>
    <col min="15903" max="15903" width="4.42578125" style="3" customWidth="1"/>
    <col min="15904" max="15904" width="11.42578125" style="3" customWidth="1"/>
    <col min="15905" max="16126" width="9" style="3"/>
    <col min="16127" max="16127" width="2.85546875" style="3" customWidth="1"/>
    <col min="16128" max="16129" width="3.42578125" style="3" customWidth="1"/>
    <col min="16130" max="16130" width="12.7109375" style="3" customWidth="1"/>
    <col min="16131" max="16131" width="47.42578125" style="3" customWidth="1"/>
    <col min="16132" max="16154" width="11.42578125" style="3" customWidth="1"/>
    <col min="16155" max="16155" width="4.42578125" style="3" customWidth="1"/>
    <col min="16156" max="16156" width="11.42578125" style="3" customWidth="1"/>
    <col min="16157" max="16157" width="4.42578125" style="3" customWidth="1"/>
    <col min="16158" max="16158" width="11.42578125" style="3" customWidth="1"/>
    <col min="16159" max="16159" width="4.42578125" style="3" customWidth="1"/>
    <col min="16160" max="16160" width="11.42578125" style="3" customWidth="1"/>
    <col min="16161" max="16384" width="9" style="3"/>
  </cols>
  <sheetData>
    <row r="2" spans="2:32">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row>
    <row r="3" spans="2:32">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row>
    <row r="4" spans="2:32">
      <c r="B4" s="1" t="str">
        <f>'Template Cover'!B4</f>
        <v>Sheet:</v>
      </c>
      <c r="C4" s="2"/>
      <c r="D4" s="2"/>
      <c r="E4" s="2"/>
      <c r="F4" s="2"/>
      <c r="G4" s="2" t="str">
        <f ca="1">MID(CELL("filename",$A$1),FIND("]",CELL("filename",$A$1))+1,99)</f>
        <v>P&amp;L2</v>
      </c>
      <c r="H4" s="2"/>
      <c r="I4" s="2"/>
      <c r="J4" s="2"/>
      <c r="K4" s="2"/>
      <c r="L4" s="2"/>
      <c r="M4" s="2"/>
      <c r="N4" s="2"/>
      <c r="O4" s="2"/>
      <c r="P4" s="2"/>
      <c r="Q4" s="2"/>
      <c r="R4" s="2"/>
      <c r="S4" s="2"/>
      <c r="T4" s="2"/>
      <c r="U4" s="2"/>
      <c r="V4" s="2"/>
      <c r="W4" s="2"/>
      <c r="X4" s="2"/>
      <c r="Y4" s="2"/>
      <c r="Z4" s="2"/>
      <c r="AA4" s="2"/>
      <c r="AB4" s="2"/>
      <c r="AC4" s="2"/>
      <c r="AD4" s="2"/>
      <c r="AE4" s="2"/>
      <c r="AF4" s="2"/>
    </row>
    <row r="5" spans="2:32">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row>
    <row r="6" spans="2:32">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row>
    <row r="7" spans="2:32">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row>
    <row r="9" spans="2:32" ht="37.5" customHeight="1">
      <c r="D9" s="987" t="str">
        <f>RN_Switch</f>
        <v>Nominal</v>
      </c>
      <c r="E9" s="1002"/>
      <c r="F9" s="984"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row>
    <row r="10" spans="2:32" ht="25.5" customHeight="1">
      <c r="D10" s="1003" t="str">
        <f>Option_Switch</f>
        <v>Sc0 : Baseline</v>
      </c>
      <c r="E10" s="1004"/>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row>
    <row r="11" spans="2:32" ht="12.75" customHeight="1">
      <c r="D11" s="992"/>
      <c r="E11" s="1005"/>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row>
    <row r="13" spans="2:32" ht="16.5">
      <c r="B13" s="5" t="s">
        <v>1002</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outlineLevel="1"/>
    <row r="15" spans="2:32" outlineLevel="1">
      <c r="D15" s="102" t="str">
        <f>'Line Items'!D612</f>
        <v>Passenger Fares Revenue: SG01  Mainline - Bournemouth / Weymouth</v>
      </c>
      <c r="E15" s="336"/>
      <c r="F15" s="337" t="str">
        <f>INDEX('P&amp;L1'!F$15:F$347,MATCH($D15,'P&amp;L1'!$C$15:$C$347,0))</f>
        <v>£000</v>
      </c>
      <c r="G15" s="105">
        <f>SUMIF('P&amp;L1'!$C$15:$C$347,$D15,'P&amp;L1'!G$15:G$347)</f>
        <v>0</v>
      </c>
      <c r="H15" s="105">
        <f>SUMIF('P&amp;L1'!$C$15:$C$347,$D15,'P&amp;L1'!H$15:H$347)</f>
        <v>0</v>
      </c>
      <c r="I15" s="105">
        <f>SUMIF('P&amp;L1'!$C$15:$C$347,$D15,'P&amp;L1'!I$15:I$347)</f>
        <v>0</v>
      </c>
      <c r="J15" s="105">
        <f>SUMIF('P&amp;L1'!$C$15:$C$347,$D15,'P&amp;L1'!J$15:J$347)</f>
        <v>0</v>
      </c>
      <c r="K15" s="105">
        <f>SUMIF('P&amp;L1'!$C$15:$C$347,$D15,'P&amp;L1'!K$15:K$347)</f>
        <v>0</v>
      </c>
      <c r="L15" s="105">
        <f>SUMIF('P&amp;L1'!$C$15:$C$347,$D15,'P&amp;L1'!L$15:L$347)</f>
        <v>0</v>
      </c>
      <c r="M15" s="105">
        <f>SUMIF('P&amp;L1'!$C$15:$C$347,$D15,'P&amp;L1'!M$15:M$347)</f>
        <v>0</v>
      </c>
      <c r="N15" s="105">
        <f>SUMIF('P&amp;L1'!$C$15:$C$347,$D15,'P&amp;L1'!N$15:N$347)</f>
        <v>0</v>
      </c>
      <c r="O15" s="105">
        <f>SUMIF('P&amp;L1'!$C$15:$C$347,$D15,'P&amp;L1'!O$15:O$347)</f>
        <v>0</v>
      </c>
      <c r="P15" s="105">
        <f>SUMIF('P&amp;L1'!$C$15:$C$347,$D15,'P&amp;L1'!P$15:P$347)</f>
        <v>0</v>
      </c>
      <c r="Q15" s="105">
        <f>SUMIF('P&amp;L1'!$C$15:$C$347,$D15,'P&amp;L1'!Q$15:Q$347)</f>
        <v>0</v>
      </c>
      <c r="R15" s="105">
        <f>SUMIF('P&amp;L1'!$C$15:$C$347,$D15,'P&amp;L1'!R$15:R$347)</f>
        <v>0</v>
      </c>
      <c r="S15" s="105">
        <f>SUMIF('P&amp;L1'!$C$15:$C$347,$D15,'P&amp;L1'!S$15:S$347)</f>
        <v>0</v>
      </c>
      <c r="T15" s="105">
        <f>SUMIF('P&amp;L1'!$C$15:$C$347,$D15,'P&amp;L1'!T$15:T$347)</f>
        <v>0</v>
      </c>
      <c r="U15" s="105">
        <f>SUMIF('P&amp;L1'!$C$15:$C$347,$D15,'P&amp;L1'!U$15:U$347)</f>
        <v>0</v>
      </c>
      <c r="V15" s="105">
        <f>SUMIF('P&amp;L1'!$C$15:$C$347,$D15,'P&amp;L1'!V$15:V$347)</f>
        <v>0</v>
      </c>
      <c r="W15" s="105">
        <f>SUMIF('P&amp;L1'!$C$15:$C$347,$D15,'P&amp;L1'!W$15:W$347)</f>
        <v>0</v>
      </c>
      <c r="X15" s="105">
        <f>SUMIF('P&amp;L1'!$C$15:$C$347,$D15,'P&amp;L1'!X$15:X$347)</f>
        <v>0</v>
      </c>
      <c r="Y15" s="105">
        <f>SUMIF('P&amp;L1'!$C$15:$C$347,$D15,'P&amp;L1'!Y$15:Y$347)</f>
        <v>0</v>
      </c>
      <c r="Z15" s="338">
        <f>SUMIF('P&amp;L1'!$C$15:$C$347,$D15,'P&amp;L1'!Z$15:Z$347)</f>
        <v>0</v>
      </c>
      <c r="AB15" s="339">
        <f>SUMIF('P&amp;L1'!$C$15:$C$347,$D15,'P&amp;L1'!AB$15:AB$347)</f>
        <v>0</v>
      </c>
      <c r="AD15" s="339">
        <f>SUMIF('P&amp;L1'!$C$15:$C$347,$D15,'P&amp;L1'!AD$15:AD$347)</f>
        <v>0</v>
      </c>
      <c r="AF15" s="339">
        <f>SUMIF('P&amp;L1'!$C$15:$C$347,$D15,'P&amp;L1'!AF$15:AF$347)</f>
        <v>0</v>
      </c>
    </row>
    <row r="16" spans="2:32" outlineLevel="1">
      <c r="D16" s="83" t="str">
        <f>'Line Items'!D613</f>
        <v>Passenger Fares Revenue: SG02  Mainline - Portsmouth</v>
      </c>
      <c r="E16" s="84"/>
      <c r="F16" s="150" t="str">
        <f>INDEX('P&amp;L1'!F$15:F$347,MATCH($D16,'P&amp;L1'!$C$15:$C$347,0))</f>
        <v>£000</v>
      </c>
      <c r="G16" s="85">
        <f>SUMIF('P&amp;L1'!$C$15:$C$347,$D16,'P&amp;L1'!G$15:G$347)</f>
        <v>0</v>
      </c>
      <c r="H16" s="85">
        <f>SUMIF('P&amp;L1'!$C$15:$C$347,$D16,'P&amp;L1'!H$15:H$347)</f>
        <v>0</v>
      </c>
      <c r="I16" s="85">
        <f>SUMIF('P&amp;L1'!$C$15:$C$347,$D16,'P&amp;L1'!I$15:I$347)</f>
        <v>0</v>
      </c>
      <c r="J16" s="85">
        <f>SUMIF('P&amp;L1'!$C$15:$C$347,$D16,'P&amp;L1'!J$15:J$347)</f>
        <v>0</v>
      </c>
      <c r="K16" s="85">
        <f>SUMIF('P&amp;L1'!$C$15:$C$347,$D16,'P&amp;L1'!K$15:K$347)</f>
        <v>0</v>
      </c>
      <c r="L16" s="85">
        <f>SUMIF('P&amp;L1'!$C$15:$C$347,$D16,'P&amp;L1'!L$15:L$347)</f>
        <v>0</v>
      </c>
      <c r="M16" s="85">
        <f>SUMIF('P&amp;L1'!$C$15:$C$347,$D16,'P&amp;L1'!M$15:M$347)</f>
        <v>0</v>
      </c>
      <c r="N16" s="85">
        <f>SUMIF('P&amp;L1'!$C$15:$C$347,$D16,'P&amp;L1'!N$15:N$347)</f>
        <v>0</v>
      </c>
      <c r="O16" s="85">
        <f>SUMIF('P&amp;L1'!$C$15:$C$347,$D16,'P&amp;L1'!O$15:O$347)</f>
        <v>0</v>
      </c>
      <c r="P16" s="85">
        <f>SUMIF('P&amp;L1'!$C$15:$C$347,$D16,'P&amp;L1'!P$15:P$347)</f>
        <v>0</v>
      </c>
      <c r="Q16" s="85">
        <f>SUMIF('P&amp;L1'!$C$15:$C$347,$D16,'P&amp;L1'!Q$15:Q$347)</f>
        <v>0</v>
      </c>
      <c r="R16" s="85">
        <f>SUMIF('P&amp;L1'!$C$15:$C$347,$D16,'P&amp;L1'!R$15:R$347)</f>
        <v>0</v>
      </c>
      <c r="S16" s="85">
        <f>SUMIF('P&amp;L1'!$C$15:$C$347,$D16,'P&amp;L1'!S$15:S$347)</f>
        <v>0</v>
      </c>
      <c r="T16" s="85">
        <f>SUMIF('P&amp;L1'!$C$15:$C$347,$D16,'P&amp;L1'!T$15:T$347)</f>
        <v>0</v>
      </c>
      <c r="U16" s="85">
        <f>SUMIF('P&amp;L1'!$C$15:$C$347,$D16,'P&amp;L1'!U$15:U$347)</f>
        <v>0</v>
      </c>
      <c r="V16" s="85">
        <f>SUMIF('P&amp;L1'!$C$15:$C$347,$D16,'P&amp;L1'!V$15:V$347)</f>
        <v>0</v>
      </c>
      <c r="W16" s="85">
        <f>SUMIF('P&amp;L1'!$C$15:$C$347,$D16,'P&amp;L1'!W$15:W$347)</f>
        <v>0</v>
      </c>
      <c r="X16" s="85">
        <f>SUMIF('P&amp;L1'!$C$15:$C$347,$D16,'P&amp;L1'!X$15:X$347)</f>
        <v>0</v>
      </c>
      <c r="Y16" s="85">
        <f>SUMIF('P&amp;L1'!$C$15:$C$347,$D16,'P&amp;L1'!Y$15:Y$347)</f>
        <v>0</v>
      </c>
      <c r="Z16" s="274">
        <f>SUMIF('P&amp;L1'!$C$15:$C$347,$D16,'P&amp;L1'!Z$15:Z$347)</f>
        <v>0</v>
      </c>
      <c r="AB16" s="275">
        <f>SUMIF('P&amp;L1'!$C$15:$C$347,$D16,'P&amp;L1'!AB$15:AB$347)</f>
        <v>0</v>
      </c>
      <c r="AD16" s="275">
        <f>SUMIF('P&amp;L1'!$C$15:$C$347,$D16,'P&amp;L1'!AD$15:AD$347)</f>
        <v>0</v>
      </c>
      <c r="AF16" s="275">
        <f>SUMIF('P&amp;L1'!$C$15:$C$347,$D16,'P&amp;L1'!AF$15:AF$347)</f>
        <v>0</v>
      </c>
    </row>
    <row r="17" spans="4:32" outlineLevel="1">
      <c r="D17" s="83" t="str">
        <f>'Line Items'!D614</f>
        <v>Passenger Fares Revenue: SG03  West of England</v>
      </c>
      <c r="E17" s="84"/>
      <c r="F17" s="150" t="str">
        <f>INDEX('P&amp;L1'!F$15:F$347,MATCH($D17,'P&amp;L1'!$C$15:$C$347,0))</f>
        <v>£000</v>
      </c>
      <c r="G17" s="85">
        <f>SUMIF('P&amp;L1'!$C$15:$C$347,$D17,'P&amp;L1'!G$15:G$347)</f>
        <v>0</v>
      </c>
      <c r="H17" s="85">
        <f>SUMIF('P&amp;L1'!$C$15:$C$347,$D17,'P&amp;L1'!H$15:H$347)</f>
        <v>0</v>
      </c>
      <c r="I17" s="85">
        <f>SUMIF('P&amp;L1'!$C$15:$C$347,$D17,'P&amp;L1'!I$15:I$347)</f>
        <v>0</v>
      </c>
      <c r="J17" s="85">
        <f>SUMIF('P&amp;L1'!$C$15:$C$347,$D17,'P&amp;L1'!J$15:J$347)</f>
        <v>0</v>
      </c>
      <c r="K17" s="85">
        <f>SUMIF('P&amp;L1'!$C$15:$C$347,$D17,'P&amp;L1'!K$15:K$347)</f>
        <v>0</v>
      </c>
      <c r="L17" s="85">
        <f>SUMIF('P&amp;L1'!$C$15:$C$347,$D17,'P&amp;L1'!L$15:L$347)</f>
        <v>0</v>
      </c>
      <c r="M17" s="85">
        <f>SUMIF('P&amp;L1'!$C$15:$C$347,$D17,'P&amp;L1'!M$15:M$347)</f>
        <v>0</v>
      </c>
      <c r="N17" s="85">
        <f>SUMIF('P&amp;L1'!$C$15:$C$347,$D17,'P&amp;L1'!N$15:N$347)</f>
        <v>0</v>
      </c>
      <c r="O17" s="85">
        <f>SUMIF('P&amp;L1'!$C$15:$C$347,$D17,'P&amp;L1'!O$15:O$347)</f>
        <v>0</v>
      </c>
      <c r="P17" s="85">
        <f>SUMIF('P&amp;L1'!$C$15:$C$347,$D17,'P&amp;L1'!P$15:P$347)</f>
        <v>0</v>
      </c>
      <c r="Q17" s="85">
        <f>SUMIF('P&amp;L1'!$C$15:$C$347,$D17,'P&amp;L1'!Q$15:Q$347)</f>
        <v>0</v>
      </c>
      <c r="R17" s="85">
        <f>SUMIF('P&amp;L1'!$C$15:$C$347,$D17,'P&amp;L1'!R$15:R$347)</f>
        <v>0</v>
      </c>
      <c r="S17" s="85">
        <f>SUMIF('P&amp;L1'!$C$15:$C$347,$D17,'P&amp;L1'!S$15:S$347)</f>
        <v>0</v>
      </c>
      <c r="T17" s="85">
        <f>SUMIF('P&amp;L1'!$C$15:$C$347,$D17,'P&amp;L1'!T$15:T$347)</f>
        <v>0</v>
      </c>
      <c r="U17" s="85">
        <f>SUMIF('P&amp;L1'!$C$15:$C$347,$D17,'P&amp;L1'!U$15:U$347)</f>
        <v>0</v>
      </c>
      <c r="V17" s="85">
        <f>SUMIF('P&amp;L1'!$C$15:$C$347,$D17,'P&amp;L1'!V$15:V$347)</f>
        <v>0</v>
      </c>
      <c r="W17" s="85">
        <f>SUMIF('P&amp;L1'!$C$15:$C$347,$D17,'P&amp;L1'!W$15:W$347)</f>
        <v>0</v>
      </c>
      <c r="X17" s="85">
        <f>SUMIF('P&amp;L1'!$C$15:$C$347,$D17,'P&amp;L1'!X$15:X$347)</f>
        <v>0</v>
      </c>
      <c r="Y17" s="85">
        <f>SUMIF('P&amp;L1'!$C$15:$C$347,$D17,'P&amp;L1'!Y$15:Y$347)</f>
        <v>0</v>
      </c>
      <c r="Z17" s="274">
        <f>SUMIF('P&amp;L1'!$C$15:$C$347,$D17,'P&amp;L1'!Z$15:Z$347)</f>
        <v>0</v>
      </c>
      <c r="AB17" s="275">
        <f>SUMIF('P&amp;L1'!$C$15:$C$347,$D17,'P&amp;L1'!AB$15:AB$347)</f>
        <v>0</v>
      </c>
      <c r="AD17" s="275">
        <f>SUMIF('P&amp;L1'!$C$15:$C$347,$D17,'P&amp;L1'!AD$15:AD$347)</f>
        <v>0</v>
      </c>
      <c r="AF17" s="275">
        <f>SUMIF('P&amp;L1'!$C$15:$C$347,$D17,'P&amp;L1'!AF$15:AF$347)</f>
        <v>0</v>
      </c>
    </row>
    <row r="18" spans="4:32" outlineLevel="1">
      <c r="D18" s="83" t="str">
        <f>'Line Items'!D615</f>
        <v>Passenger Fares Revenue: SG04  Island Line</v>
      </c>
      <c r="E18" s="84"/>
      <c r="F18" s="150" t="str">
        <f>INDEX('P&amp;L1'!F$15:F$347,MATCH($D18,'P&amp;L1'!$C$15:$C$347,0))</f>
        <v>£000</v>
      </c>
      <c r="G18" s="85">
        <f>SUMIF('P&amp;L1'!$C$15:$C$347,$D18,'P&amp;L1'!G$15:G$347)</f>
        <v>0</v>
      </c>
      <c r="H18" s="85">
        <f>SUMIF('P&amp;L1'!$C$15:$C$347,$D18,'P&amp;L1'!H$15:H$347)</f>
        <v>0</v>
      </c>
      <c r="I18" s="85">
        <f>SUMIF('P&amp;L1'!$C$15:$C$347,$D18,'P&amp;L1'!I$15:I$347)</f>
        <v>0</v>
      </c>
      <c r="J18" s="85">
        <f>SUMIF('P&amp;L1'!$C$15:$C$347,$D18,'P&amp;L1'!J$15:J$347)</f>
        <v>0</v>
      </c>
      <c r="K18" s="85">
        <f>SUMIF('P&amp;L1'!$C$15:$C$347,$D18,'P&amp;L1'!K$15:K$347)</f>
        <v>0</v>
      </c>
      <c r="L18" s="85">
        <f>SUMIF('P&amp;L1'!$C$15:$C$347,$D18,'P&amp;L1'!L$15:L$347)</f>
        <v>0</v>
      </c>
      <c r="M18" s="85">
        <f>SUMIF('P&amp;L1'!$C$15:$C$347,$D18,'P&amp;L1'!M$15:M$347)</f>
        <v>0</v>
      </c>
      <c r="N18" s="85">
        <f>SUMIF('P&amp;L1'!$C$15:$C$347,$D18,'P&amp;L1'!N$15:N$347)</f>
        <v>0</v>
      </c>
      <c r="O18" s="85">
        <f>SUMIF('P&amp;L1'!$C$15:$C$347,$D18,'P&amp;L1'!O$15:O$347)</f>
        <v>0</v>
      </c>
      <c r="P18" s="85">
        <f>SUMIF('P&amp;L1'!$C$15:$C$347,$D18,'P&amp;L1'!P$15:P$347)</f>
        <v>0</v>
      </c>
      <c r="Q18" s="85">
        <f>SUMIF('P&amp;L1'!$C$15:$C$347,$D18,'P&amp;L1'!Q$15:Q$347)</f>
        <v>0</v>
      </c>
      <c r="R18" s="85">
        <f>SUMIF('P&amp;L1'!$C$15:$C$347,$D18,'P&amp;L1'!R$15:R$347)</f>
        <v>0</v>
      </c>
      <c r="S18" s="85">
        <f>SUMIF('P&amp;L1'!$C$15:$C$347,$D18,'P&amp;L1'!S$15:S$347)</f>
        <v>0</v>
      </c>
      <c r="T18" s="85">
        <f>SUMIF('P&amp;L1'!$C$15:$C$347,$D18,'P&amp;L1'!T$15:T$347)</f>
        <v>0</v>
      </c>
      <c r="U18" s="85">
        <f>SUMIF('P&amp;L1'!$C$15:$C$347,$D18,'P&amp;L1'!U$15:U$347)</f>
        <v>0</v>
      </c>
      <c r="V18" s="85">
        <f>SUMIF('P&amp;L1'!$C$15:$C$347,$D18,'P&amp;L1'!V$15:V$347)</f>
        <v>0</v>
      </c>
      <c r="W18" s="85">
        <f>SUMIF('P&amp;L1'!$C$15:$C$347,$D18,'P&amp;L1'!W$15:W$347)</f>
        <v>0</v>
      </c>
      <c r="X18" s="85">
        <f>SUMIF('P&amp;L1'!$C$15:$C$347,$D18,'P&amp;L1'!X$15:X$347)</f>
        <v>0</v>
      </c>
      <c r="Y18" s="85">
        <f>SUMIF('P&amp;L1'!$C$15:$C$347,$D18,'P&amp;L1'!Y$15:Y$347)</f>
        <v>0</v>
      </c>
      <c r="Z18" s="274">
        <f>SUMIF('P&amp;L1'!$C$15:$C$347,$D18,'P&amp;L1'!Z$15:Z$347)</f>
        <v>0</v>
      </c>
      <c r="AB18" s="275">
        <f>SUMIF('P&amp;L1'!$C$15:$C$347,$D18,'P&amp;L1'!AB$15:AB$347)</f>
        <v>0</v>
      </c>
      <c r="AD18" s="275">
        <f>SUMIF('P&amp;L1'!$C$15:$C$347,$D18,'P&amp;L1'!AD$15:AD$347)</f>
        <v>0</v>
      </c>
      <c r="AF18" s="275">
        <f>SUMIF('P&amp;L1'!$C$15:$C$347,$D18,'P&amp;L1'!AF$15:AF$347)</f>
        <v>0</v>
      </c>
    </row>
    <row r="19" spans="4:32" outlineLevel="1">
      <c r="D19" s="83" t="str">
        <f>'Line Items'!D616</f>
        <v>Passenger Fares Revenue: SG05  Mainline - Basingstoke/Romsey/Lymington</v>
      </c>
      <c r="E19" s="84"/>
      <c r="F19" s="150" t="str">
        <f>INDEX('P&amp;L1'!F$15:F$347,MATCH($D19,'P&amp;L1'!$C$15:$C$347,0))</f>
        <v>£000</v>
      </c>
      <c r="G19" s="85">
        <f>SUMIF('P&amp;L1'!$C$15:$C$347,$D19,'P&amp;L1'!G$15:G$347)</f>
        <v>0</v>
      </c>
      <c r="H19" s="85">
        <f>SUMIF('P&amp;L1'!$C$15:$C$347,$D19,'P&amp;L1'!H$15:H$347)</f>
        <v>0</v>
      </c>
      <c r="I19" s="85">
        <f>SUMIF('P&amp;L1'!$C$15:$C$347,$D19,'P&amp;L1'!I$15:I$347)</f>
        <v>0</v>
      </c>
      <c r="J19" s="85">
        <f>SUMIF('P&amp;L1'!$C$15:$C$347,$D19,'P&amp;L1'!J$15:J$347)</f>
        <v>0</v>
      </c>
      <c r="K19" s="85">
        <f>SUMIF('P&amp;L1'!$C$15:$C$347,$D19,'P&amp;L1'!K$15:K$347)</f>
        <v>0</v>
      </c>
      <c r="L19" s="85">
        <f>SUMIF('P&amp;L1'!$C$15:$C$347,$D19,'P&amp;L1'!L$15:L$347)</f>
        <v>0</v>
      </c>
      <c r="M19" s="85">
        <f>SUMIF('P&amp;L1'!$C$15:$C$347,$D19,'P&amp;L1'!M$15:M$347)</f>
        <v>0</v>
      </c>
      <c r="N19" s="85">
        <f>SUMIF('P&amp;L1'!$C$15:$C$347,$D19,'P&amp;L1'!N$15:N$347)</f>
        <v>0</v>
      </c>
      <c r="O19" s="85">
        <f>SUMIF('P&amp;L1'!$C$15:$C$347,$D19,'P&amp;L1'!O$15:O$347)</f>
        <v>0</v>
      </c>
      <c r="P19" s="85">
        <f>SUMIF('P&amp;L1'!$C$15:$C$347,$D19,'P&amp;L1'!P$15:P$347)</f>
        <v>0</v>
      </c>
      <c r="Q19" s="85">
        <f>SUMIF('P&amp;L1'!$C$15:$C$347,$D19,'P&amp;L1'!Q$15:Q$347)</f>
        <v>0</v>
      </c>
      <c r="R19" s="85">
        <f>SUMIF('P&amp;L1'!$C$15:$C$347,$D19,'P&amp;L1'!R$15:R$347)</f>
        <v>0</v>
      </c>
      <c r="S19" s="85">
        <f>SUMIF('P&amp;L1'!$C$15:$C$347,$D19,'P&amp;L1'!S$15:S$347)</f>
        <v>0</v>
      </c>
      <c r="T19" s="85">
        <f>SUMIF('P&amp;L1'!$C$15:$C$347,$D19,'P&amp;L1'!T$15:T$347)</f>
        <v>0</v>
      </c>
      <c r="U19" s="85">
        <f>SUMIF('P&amp;L1'!$C$15:$C$347,$D19,'P&amp;L1'!U$15:U$347)</f>
        <v>0</v>
      </c>
      <c r="V19" s="85">
        <f>SUMIF('P&amp;L1'!$C$15:$C$347,$D19,'P&amp;L1'!V$15:V$347)</f>
        <v>0</v>
      </c>
      <c r="W19" s="85">
        <f>SUMIF('P&amp;L1'!$C$15:$C$347,$D19,'P&amp;L1'!W$15:W$347)</f>
        <v>0</v>
      </c>
      <c r="X19" s="85">
        <f>SUMIF('P&amp;L1'!$C$15:$C$347,$D19,'P&amp;L1'!X$15:X$347)</f>
        <v>0</v>
      </c>
      <c r="Y19" s="85">
        <f>SUMIF('P&amp;L1'!$C$15:$C$347,$D19,'P&amp;L1'!Y$15:Y$347)</f>
        <v>0</v>
      </c>
      <c r="Z19" s="274">
        <f>SUMIF('P&amp;L1'!$C$15:$C$347,$D19,'P&amp;L1'!Z$15:Z$347)</f>
        <v>0</v>
      </c>
      <c r="AB19" s="275">
        <f>SUMIF('P&amp;L1'!$C$15:$C$347,$D19,'P&amp;L1'!AB$15:AB$347)</f>
        <v>0</v>
      </c>
      <c r="AD19" s="275">
        <f>SUMIF('P&amp;L1'!$C$15:$C$347,$D19,'P&amp;L1'!AD$15:AD$347)</f>
        <v>0</v>
      </c>
      <c r="AF19" s="275">
        <f>SUMIF('P&amp;L1'!$C$15:$C$347,$D19,'P&amp;L1'!AF$15:AF$347)</f>
        <v>0</v>
      </c>
    </row>
    <row r="20" spans="4:32" outlineLevel="1">
      <c r="D20" s="83" t="str">
        <f>'Line Items'!D617</f>
        <v>Passenger Fares Revenue: SG06  South Coast</v>
      </c>
      <c r="E20" s="84"/>
      <c r="F20" s="150" t="str">
        <f>INDEX('P&amp;L1'!F$15:F$347,MATCH($D20,'P&amp;L1'!$C$15:$C$347,0))</f>
        <v>£000</v>
      </c>
      <c r="G20" s="85">
        <f>SUMIF('P&amp;L1'!$C$15:$C$347,$D20,'P&amp;L1'!G$15:G$347)</f>
        <v>0</v>
      </c>
      <c r="H20" s="85">
        <f>SUMIF('P&amp;L1'!$C$15:$C$347,$D20,'P&amp;L1'!H$15:H$347)</f>
        <v>0</v>
      </c>
      <c r="I20" s="85">
        <f>SUMIF('P&amp;L1'!$C$15:$C$347,$D20,'P&amp;L1'!I$15:I$347)</f>
        <v>0</v>
      </c>
      <c r="J20" s="85">
        <f>SUMIF('P&amp;L1'!$C$15:$C$347,$D20,'P&amp;L1'!J$15:J$347)</f>
        <v>0</v>
      </c>
      <c r="K20" s="85">
        <f>SUMIF('P&amp;L1'!$C$15:$C$347,$D20,'P&amp;L1'!K$15:K$347)</f>
        <v>0</v>
      </c>
      <c r="L20" s="85">
        <f>SUMIF('P&amp;L1'!$C$15:$C$347,$D20,'P&amp;L1'!L$15:L$347)</f>
        <v>0</v>
      </c>
      <c r="M20" s="85">
        <f>SUMIF('P&amp;L1'!$C$15:$C$347,$D20,'P&amp;L1'!M$15:M$347)</f>
        <v>0</v>
      </c>
      <c r="N20" s="85">
        <f>SUMIF('P&amp;L1'!$C$15:$C$347,$D20,'P&amp;L1'!N$15:N$347)</f>
        <v>0</v>
      </c>
      <c r="O20" s="85">
        <f>SUMIF('P&amp;L1'!$C$15:$C$347,$D20,'P&amp;L1'!O$15:O$347)</f>
        <v>0</v>
      </c>
      <c r="P20" s="85">
        <f>SUMIF('P&amp;L1'!$C$15:$C$347,$D20,'P&amp;L1'!P$15:P$347)</f>
        <v>0</v>
      </c>
      <c r="Q20" s="85">
        <f>SUMIF('P&amp;L1'!$C$15:$C$347,$D20,'P&amp;L1'!Q$15:Q$347)</f>
        <v>0</v>
      </c>
      <c r="R20" s="85">
        <f>SUMIF('P&amp;L1'!$C$15:$C$347,$D20,'P&amp;L1'!R$15:R$347)</f>
        <v>0</v>
      </c>
      <c r="S20" s="85">
        <f>SUMIF('P&amp;L1'!$C$15:$C$347,$D20,'P&amp;L1'!S$15:S$347)</f>
        <v>0</v>
      </c>
      <c r="T20" s="85">
        <f>SUMIF('P&amp;L1'!$C$15:$C$347,$D20,'P&amp;L1'!T$15:T$347)</f>
        <v>0</v>
      </c>
      <c r="U20" s="85">
        <f>SUMIF('P&amp;L1'!$C$15:$C$347,$D20,'P&amp;L1'!U$15:U$347)</f>
        <v>0</v>
      </c>
      <c r="V20" s="85">
        <f>SUMIF('P&amp;L1'!$C$15:$C$347,$D20,'P&amp;L1'!V$15:V$347)</f>
        <v>0</v>
      </c>
      <c r="W20" s="85">
        <f>SUMIF('P&amp;L1'!$C$15:$C$347,$D20,'P&amp;L1'!W$15:W$347)</f>
        <v>0</v>
      </c>
      <c r="X20" s="85">
        <f>SUMIF('P&amp;L1'!$C$15:$C$347,$D20,'P&amp;L1'!X$15:X$347)</f>
        <v>0</v>
      </c>
      <c r="Y20" s="85">
        <f>SUMIF('P&amp;L1'!$C$15:$C$347,$D20,'P&amp;L1'!Y$15:Y$347)</f>
        <v>0</v>
      </c>
      <c r="Z20" s="274">
        <f>SUMIF('P&amp;L1'!$C$15:$C$347,$D20,'P&amp;L1'!Z$15:Z$347)</f>
        <v>0</v>
      </c>
      <c r="AB20" s="275">
        <f>SUMIF('P&amp;L1'!$C$15:$C$347,$D20,'P&amp;L1'!AB$15:AB$347)</f>
        <v>0</v>
      </c>
      <c r="AD20" s="275">
        <f>SUMIF('P&amp;L1'!$C$15:$C$347,$D20,'P&amp;L1'!AD$15:AD$347)</f>
        <v>0</v>
      </c>
      <c r="AF20" s="275">
        <f>SUMIF('P&amp;L1'!$C$15:$C$347,$D20,'P&amp;L1'!AF$15:AF$347)</f>
        <v>0</v>
      </c>
    </row>
    <row r="21" spans="4:32" outlineLevel="1">
      <c r="D21" s="83" t="str">
        <f>'Line Items'!D618</f>
        <v>Passenger Fares Revenue: SG07  Suburban - Alton</v>
      </c>
      <c r="E21" s="84"/>
      <c r="F21" s="150" t="str">
        <f>INDEX('P&amp;L1'!F$15:F$347,MATCH($D21,'P&amp;L1'!$C$15:$C$347,0))</f>
        <v>£000</v>
      </c>
      <c r="G21" s="85">
        <f>SUMIF('P&amp;L1'!$C$15:$C$347,$D21,'P&amp;L1'!G$15:G$347)</f>
        <v>0</v>
      </c>
      <c r="H21" s="85">
        <f>SUMIF('P&amp;L1'!$C$15:$C$347,$D21,'P&amp;L1'!H$15:H$347)</f>
        <v>0</v>
      </c>
      <c r="I21" s="85">
        <f>SUMIF('P&amp;L1'!$C$15:$C$347,$D21,'P&amp;L1'!I$15:I$347)</f>
        <v>0</v>
      </c>
      <c r="J21" s="85">
        <f>SUMIF('P&amp;L1'!$C$15:$C$347,$D21,'P&amp;L1'!J$15:J$347)</f>
        <v>0</v>
      </c>
      <c r="K21" s="85">
        <f>SUMIF('P&amp;L1'!$C$15:$C$347,$D21,'P&amp;L1'!K$15:K$347)</f>
        <v>0</v>
      </c>
      <c r="L21" s="85">
        <f>SUMIF('P&amp;L1'!$C$15:$C$347,$D21,'P&amp;L1'!L$15:L$347)</f>
        <v>0</v>
      </c>
      <c r="M21" s="85">
        <f>SUMIF('P&amp;L1'!$C$15:$C$347,$D21,'P&amp;L1'!M$15:M$347)</f>
        <v>0</v>
      </c>
      <c r="N21" s="85">
        <f>SUMIF('P&amp;L1'!$C$15:$C$347,$D21,'P&amp;L1'!N$15:N$347)</f>
        <v>0</v>
      </c>
      <c r="O21" s="85">
        <f>SUMIF('P&amp;L1'!$C$15:$C$347,$D21,'P&amp;L1'!O$15:O$347)</f>
        <v>0</v>
      </c>
      <c r="P21" s="85">
        <f>SUMIF('P&amp;L1'!$C$15:$C$347,$D21,'P&amp;L1'!P$15:P$347)</f>
        <v>0</v>
      </c>
      <c r="Q21" s="85">
        <f>SUMIF('P&amp;L1'!$C$15:$C$347,$D21,'P&amp;L1'!Q$15:Q$347)</f>
        <v>0</v>
      </c>
      <c r="R21" s="85">
        <f>SUMIF('P&amp;L1'!$C$15:$C$347,$D21,'P&amp;L1'!R$15:R$347)</f>
        <v>0</v>
      </c>
      <c r="S21" s="85">
        <f>SUMIF('P&amp;L1'!$C$15:$C$347,$D21,'P&amp;L1'!S$15:S$347)</f>
        <v>0</v>
      </c>
      <c r="T21" s="85">
        <f>SUMIF('P&amp;L1'!$C$15:$C$347,$D21,'P&amp;L1'!T$15:T$347)</f>
        <v>0</v>
      </c>
      <c r="U21" s="85">
        <f>SUMIF('P&amp;L1'!$C$15:$C$347,$D21,'P&amp;L1'!U$15:U$347)</f>
        <v>0</v>
      </c>
      <c r="V21" s="85">
        <f>SUMIF('P&amp;L1'!$C$15:$C$347,$D21,'P&amp;L1'!V$15:V$347)</f>
        <v>0</v>
      </c>
      <c r="W21" s="85">
        <f>SUMIF('P&amp;L1'!$C$15:$C$347,$D21,'P&amp;L1'!W$15:W$347)</f>
        <v>0</v>
      </c>
      <c r="X21" s="85">
        <f>SUMIF('P&amp;L1'!$C$15:$C$347,$D21,'P&amp;L1'!X$15:X$347)</f>
        <v>0</v>
      </c>
      <c r="Y21" s="85">
        <f>SUMIF('P&amp;L1'!$C$15:$C$347,$D21,'P&amp;L1'!Y$15:Y$347)</f>
        <v>0</v>
      </c>
      <c r="Z21" s="274">
        <f>SUMIF('P&amp;L1'!$C$15:$C$347,$D21,'P&amp;L1'!Z$15:Z$347)</f>
        <v>0</v>
      </c>
      <c r="AB21" s="275">
        <f>SUMIF('P&amp;L1'!$C$15:$C$347,$D21,'P&amp;L1'!AB$15:AB$347)</f>
        <v>0</v>
      </c>
      <c r="AD21" s="275">
        <f>SUMIF('P&amp;L1'!$C$15:$C$347,$D21,'P&amp;L1'!AD$15:AD$347)</f>
        <v>0</v>
      </c>
      <c r="AF21" s="275">
        <f>SUMIF('P&amp;L1'!$C$15:$C$347,$D21,'P&amp;L1'!AF$15:AF$347)</f>
        <v>0</v>
      </c>
    </row>
    <row r="22" spans="4:32" outlineLevel="1">
      <c r="D22" s="83" t="str">
        <f>'Line Items'!D619</f>
        <v>Passenger Fares Revenue: SG08  Suburban - Windsor inners</v>
      </c>
      <c r="E22" s="84"/>
      <c r="F22" s="150" t="str">
        <f>INDEX('P&amp;L1'!F$15:F$347,MATCH($D22,'P&amp;L1'!$C$15:$C$347,0))</f>
        <v>£000</v>
      </c>
      <c r="G22" s="85">
        <f>SUMIF('P&amp;L1'!$C$15:$C$347,$D22,'P&amp;L1'!G$15:G$347)</f>
        <v>0</v>
      </c>
      <c r="H22" s="85">
        <f>SUMIF('P&amp;L1'!$C$15:$C$347,$D22,'P&amp;L1'!H$15:H$347)</f>
        <v>0</v>
      </c>
      <c r="I22" s="85">
        <f>SUMIF('P&amp;L1'!$C$15:$C$347,$D22,'P&amp;L1'!I$15:I$347)</f>
        <v>0</v>
      </c>
      <c r="J22" s="85">
        <f>SUMIF('P&amp;L1'!$C$15:$C$347,$D22,'P&amp;L1'!J$15:J$347)</f>
        <v>0</v>
      </c>
      <c r="K22" s="85">
        <f>SUMIF('P&amp;L1'!$C$15:$C$347,$D22,'P&amp;L1'!K$15:K$347)</f>
        <v>0</v>
      </c>
      <c r="L22" s="85">
        <f>SUMIF('P&amp;L1'!$C$15:$C$347,$D22,'P&amp;L1'!L$15:L$347)</f>
        <v>0</v>
      </c>
      <c r="M22" s="85">
        <f>SUMIF('P&amp;L1'!$C$15:$C$347,$D22,'P&amp;L1'!M$15:M$347)</f>
        <v>0</v>
      </c>
      <c r="N22" s="85">
        <f>SUMIF('P&amp;L1'!$C$15:$C$347,$D22,'P&amp;L1'!N$15:N$347)</f>
        <v>0</v>
      </c>
      <c r="O22" s="85">
        <f>SUMIF('P&amp;L1'!$C$15:$C$347,$D22,'P&amp;L1'!O$15:O$347)</f>
        <v>0</v>
      </c>
      <c r="P22" s="85">
        <f>SUMIF('P&amp;L1'!$C$15:$C$347,$D22,'P&amp;L1'!P$15:P$347)</f>
        <v>0</v>
      </c>
      <c r="Q22" s="85">
        <f>SUMIF('P&amp;L1'!$C$15:$C$347,$D22,'P&amp;L1'!Q$15:Q$347)</f>
        <v>0</v>
      </c>
      <c r="R22" s="85">
        <f>SUMIF('P&amp;L1'!$C$15:$C$347,$D22,'P&amp;L1'!R$15:R$347)</f>
        <v>0</v>
      </c>
      <c r="S22" s="85">
        <f>SUMIF('P&amp;L1'!$C$15:$C$347,$D22,'P&amp;L1'!S$15:S$347)</f>
        <v>0</v>
      </c>
      <c r="T22" s="85">
        <f>SUMIF('P&amp;L1'!$C$15:$C$347,$D22,'P&amp;L1'!T$15:T$347)</f>
        <v>0</v>
      </c>
      <c r="U22" s="85">
        <f>SUMIF('P&amp;L1'!$C$15:$C$347,$D22,'P&amp;L1'!U$15:U$347)</f>
        <v>0</v>
      </c>
      <c r="V22" s="85">
        <f>SUMIF('P&amp;L1'!$C$15:$C$347,$D22,'P&amp;L1'!V$15:V$347)</f>
        <v>0</v>
      </c>
      <c r="W22" s="85">
        <f>SUMIF('P&amp;L1'!$C$15:$C$347,$D22,'P&amp;L1'!W$15:W$347)</f>
        <v>0</v>
      </c>
      <c r="X22" s="85">
        <f>SUMIF('P&amp;L1'!$C$15:$C$347,$D22,'P&amp;L1'!X$15:X$347)</f>
        <v>0</v>
      </c>
      <c r="Y22" s="85">
        <f>SUMIF('P&amp;L1'!$C$15:$C$347,$D22,'P&amp;L1'!Y$15:Y$347)</f>
        <v>0</v>
      </c>
      <c r="Z22" s="274">
        <f>SUMIF('P&amp;L1'!$C$15:$C$347,$D22,'P&amp;L1'!Z$15:Z$347)</f>
        <v>0</v>
      </c>
      <c r="AB22" s="275">
        <f>SUMIF('P&amp;L1'!$C$15:$C$347,$D22,'P&amp;L1'!AB$15:AB$347)</f>
        <v>0</v>
      </c>
      <c r="AD22" s="275">
        <f>SUMIF('P&amp;L1'!$C$15:$C$347,$D22,'P&amp;L1'!AD$15:AD$347)</f>
        <v>0</v>
      </c>
      <c r="AF22" s="275">
        <f>SUMIF('P&amp;L1'!$C$15:$C$347,$D22,'P&amp;L1'!AF$15:AF$347)</f>
        <v>0</v>
      </c>
    </row>
    <row r="23" spans="4:32" outlineLevel="1">
      <c r="D23" s="83" t="str">
        <f>'Line Items'!D620</f>
        <v>Passenger Fares Revenue: SG09  Suburban - Windsor Outers</v>
      </c>
      <c r="E23" s="84"/>
      <c r="F23" s="150" t="str">
        <f>INDEX('P&amp;L1'!F$15:F$347,MATCH($D23,'P&amp;L1'!$C$15:$C$347,0))</f>
        <v>£000</v>
      </c>
      <c r="G23" s="85">
        <f>SUMIF('P&amp;L1'!$C$15:$C$347,$D23,'P&amp;L1'!G$15:G$347)</f>
        <v>0</v>
      </c>
      <c r="H23" s="85">
        <f>SUMIF('P&amp;L1'!$C$15:$C$347,$D23,'P&amp;L1'!H$15:H$347)</f>
        <v>0</v>
      </c>
      <c r="I23" s="85">
        <f>SUMIF('P&amp;L1'!$C$15:$C$347,$D23,'P&amp;L1'!I$15:I$347)</f>
        <v>0</v>
      </c>
      <c r="J23" s="85">
        <f>SUMIF('P&amp;L1'!$C$15:$C$347,$D23,'P&amp;L1'!J$15:J$347)</f>
        <v>0</v>
      </c>
      <c r="K23" s="85">
        <f>SUMIF('P&amp;L1'!$C$15:$C$347,$D23,'P&amp;L1'!K$15:K$347)</f>
        <v>0</v>
      </c>
      <c r="L23" s="85">
        <f>SUMIF('P&amp;L1'!$C$15:$C$347,$D23,'P&amp;L1'!L$15:L$347)</f>
        <v>0</v>
      </c>
      <c r="M23" s="85">
        <f>SUMIF('P&amp;L1'!$C$15:$C$347,$D23,'P&amp;L1'!M$15:M$347)</f>
        <v>0</v>
      </c>
      <c r="N23" s="85">
        <f>SUMIF('P&amp;L1'!$C$15:$C$347,$D23,'P&amp;L1'!N$15:N$347)</f>
        <v>0</v>
      </c>
      <c r="O23" s="85">
        <f>SUMIF('P&amp;L1'!$C$15:$C$347,$D23,'P&amp;L1'!O$15:O$347)</f>
        <v>0</v>
      </c>
      <c r="P23" s="85">
        <f>SUMIF('P&amp;L1'!$C$15:$C$347,$D23,'P&amp;L1'!P$15:P$347)</f>
        <v>0</v>
      </c>
      <c r="Q23" s="85">
        <f>SUMIF('P&amp;L1'!$C$15:$C$347,$D23,'P&amp;L1'!Q$15:Q$347)</f>
        <v>0</v>
      </c>
      <c r="R23" s="85">
        <f>SUMIF('P&amp;L1'!$C$15:$C$347,$D23,'P&amp;L1'!R$15:R$347)</f>
        <v>0</v>
      </c>
      <c r="S23" s="85">
        <f>SUMIF('P&amp;L1'!$C$15:$C$347,$D23,'P&amp;L1'!S$15:S$347)</f>
        <v>0</v>
      </c>
      <c r="T23" s="85">
        <f>SUMIF('P&amp;L1'!$C$15:$C$347,$D23,'P&amp;L1'!T$15:T$347)</f>
        <v>0</v>
      </c>
      <c r="U23" s="85">
        <f>SUMIF('P&amp;L1'!$C$15:$C$347,$D23,'P&amp;L1'!U$15:U$347)</f>
        <v>0</v>
      </c>
      <c r="V23" s="85">
        <f>SUMIF('P&amp;L1'!$C$15:$C$347,$D23,'P&amp;L1'!V$15:V$347)</f>
        <v>0</v>
      </c>
      <c r="W23" s="85">
        <f>SUMIF('P&amp;L1'!$C$15:$C$347,$D23,'P&amp;L1'!W$15:W$347)</f>
        <v>0</v>
      </c>
      <c r="X23" s="85">
        <f>SUMIF('P&amp;L1'!$C$15:$C$347,$D23,'P&amp;L1'!X$15:X$347)</f>
        <v>0</v>
      </c>
      <c r="Y23" s="85">
        <f>SUMIF('P&amp;L1'!$C$15:$C$347,$D23,'P&amp;L1'!Y$15:Y$347)</f>
        <v>0</v>
      </c>
      <c r="Z23" s="274">
        <f>SUMIF('P&amp;L1'!$C$15:$C$347,$D23,'P&amp;L1'!Z$15:Z$347)</f>
        <v>0</v>
      </c>
      <c r="AB23" s="275">
        <f>SUMIF('P&amp;L1'!$C$15:$C$347,$D23,'P&amp;L1'!AB$15:AB$347)</f>
        <v>0</v>
      </c>
      <c r="AD23" s="275">
        <f>SUMIF('P&amp;L1'!$C$15:$C$347,$D23,'P&amp;L1'!AD$15:AD$347)</f>
        <v>0</v>
      </c>
      <c r="AF23" s="275">
        <f>SUMIF('P&amp;L1'!$C$15:$C$347,$D23,'P&amp;L1'!AF$15:AF$347)</f>
        <v>0</v>
      </c>
    </row>
    <row r="24" spans="4:32" outlineLevel="1">
      <c r="D24" s="83" t="str">
        <f>'Line Items'!D621</f>
        <v>Passenger Fares Revenue: SG10  Suburban - GLD/WOK</v>
      </c>
      <c r="E24" s="84"/>
      <c r="F24" s="150" t="str">
        <f>INDEX('P&amp;L1'!F$15:F$347,MATCH($D24,'P&amp;L1'!$C$15:$C$347,0))</f>
        <v>£000</v>
      </c>
      <c r="G24" s="85">
        <f>SUMIF('P&amp;L1'!$C$15:$C$347,$D24,'P&amp;L1'!G$15:G$347)</f>
        <v>0</v>
      </c>
      <c r="H24" s="85">
        <f>SUMIF('P&amp;L1'!$C$15:$C$347,$D24,'P&amp;L1'!H$15:H$347)</f>
        <v>0</v>
      </c>
      <c r="I24" s="85">
        <f>SUMIF('P&amp;L1'!$C$15:$C$347,$D24,'P&amp;L1'!I$15:I$347)</f>
        <v>0</v>
      </c>
      <c r="J24" s="85">
        <f>SUMIF('P&amp;L1'!$C$15:$C$347,$D24,'P&amp;L1'!J$15:J$347)</f>
        <v>0</v>
      </c>
      <c r="K24" s="85">
        <f>SUMIF('P&amp;L1'!$C$15:$C$347,$D24,'P&amp;L1'!K$15:K$347)</f>
        <v>0</v>
      </c>
      <c r="L24" s="85">
        <f>SUMIF('P&amp;L1'!$C$15:$C$347,$D24,'P&amp;L1'!L$15:L$347)</f>
        <v>0</v>
      </c>
      <c r="M24" s="85">
        <f>SUMIF('P&amp;L1'!$C$15:$C$347,$D24,'P&amp;L1'!M$15:M$347)</f>
        <v>0</v>
      </c>
      <c r="N24" s="85">
        <f>SUMIF('P&amp;L1'!$C$15:$C$347,$D24,'P&amp;L1'!N$15:N$347)</f>
        <v>0</v>
      </c>
      <c r="O24" s="85">
        <f>SUMIF('P&amp;L1'!$C$15:$C$347,$D24,'P&amp;L1'!O$15:O$347)</f>
        <v>0</v>
      </c>
      <c r="P24" s="85">
        <f>SUMIF('P&amp;L1'!$C$15:$C$347,$D24,'P&amp;L1'!P$15:P$347)</f>
        <v>0</v>
      </c>
      <c r="Q24" s="85">
        <f>SUMIF('P&amp;L1'!$C$15:$C$347,$D24,'P&amp;L1'!Q$15:Q$347)</f>
        <v>0</v>
      </c>
      <c r="R24" s="85">
        <f>SUMIF('P&amp;L1'!$C$15:$C$347,$D24,'P&amp;L1'!R$15:R$347)</f>
        <v>0</v>
      </c>
      <c r="S24" s="85">
        <f>SUMIF('P&amp;L1'!$C$15:$C$347,$D24,'P&amp;L1'!S$15:S$347)</f>
        <v>0</v>
      </c>
      <c r="T24" s="85">
        <f>SUMIF('P&amp;L1'!$C$15:$C$347,$D24,'P&amp;L1'!T$15:T$347)</f>
        <v>0</v>
      </c>
      <c r="U24" s="85">
        <f>SUMIF('P&amp;L1'!$C$15:$C$347,$D24,'P&amp;L1'!U$15:U$347)</f>
        <v>0</v>
      </c>
      <c r="V24" s="85">
        <f>SUMIF('P&amp;L1'!$C$15:$C$347,$D24,'P&amp;L1'!V$15:V$347)</f>
        <v>0</v>
      </c>
      <c r="W24" s="85">
        <f>SUMIF('P&amp;L1'!$C$15:$C$347,$D24,'P&amp;L1'!W$15:W$347)</f>
        <v>0</v>
      </c>
      <c r="X24" s="85">
        <f>SUMIF('P&amp;L1'!$C$15:$C$347,$D24,'P&amp;L1'!X$15:X$347)</f>
        <v>0</v>
      </c>
      <c r="Y24" s="85">
        <f>SUMIF('P&amp;L1'!$C$15:$C$347,$D24,'P&amp;L1'!Y$15:Y$347)</f>
        <v>0</v>
      </c>
      <c r="Z24" s="274">
        <f>SUMIF('P&amp;L1'!$C$15:$C$347,$D24,'P&amp;L1'!Z$15:Z$347)</f>
        <v>0</v>
      </c>
      <c r="AB24" s="275">
        <f>SUMIF('P&amp;L1'!$C$15:$C$347,$D24,'P&amp;L1'!AB$15:AB$347)</f>
        <v>0</v>
      </c>
      <c r="AD24" s="275">
        <f>SUMIF('P&amp;L1'!$C$15:$C$347,$D24,'P&amp;L1'!AD$15:AD$347)</f>
        <v>0</v>
      </c>
      <c r="AF24" s="275">
        <f>SUMIF('P&amp;L1'!$C$15:$C$347,$D24,'P&amp;L1'!AF$15:AF$347)</f>
        <v>0</v>
      </c>
    </row>
    <row r="25" spans="4:32" outlineLevel="1">
      <c r="D25" s="83" t="str">
        <f>'Line Items'!D622</f>
        <v>Passenger Fares Revenue: SG11  Heathrow Bus</v>
      </c>
      <c r="E25" s="84"/>
      <c r="F25" s="150" t="str">
        <f>INDEX('P&amp;L1'!F$15:F$347,MATCH($D25,'P&amp;L1'!$C$15:$C$347,0))</f>
        <v>£000</v>
      </c>
      <c r="G25" s="85">
        <f>SUMIF('P&amp;L1'!$C$15:$C$347,$D25,'P&amp;L1'!G$15:G$347)</f>
        <v>0</v>
      </c>
      <c r="H25" s="85">
        <f>SUMIF('P&amp;L1'!$C$15:$C$347,$D25,'P&amp;L1'!H$15:H$347)</f>
        <v>0</v>
      </c>
      <c r="I25" s="85">
        <f>SUMIF('P&amp;L1'!$C$15:$C$347,$D25,'P&amp;L1'!I$15:I$347)</f>
        <v>0</v>
      </c>
      <c r="J25" s="85">
        <f>SUMIF('P&amp;L1'!$C$15:$C$347,$D25,'P&amp;L1'!J$15:J$347)</f>
        <v>0</v>
      </c>
      <c r="K25" s="85">
        <f>SUMIF('P&amp;L1'!$C$15:$C$347,$D25,'P&amp;L1'!K$15:K$347)</f>
        <v>0</v>
      </c>
      <c r="L25" s="85">
        <f>SUMIF('P&amp;L1'!$C$15:$C$347,$D25,'P&amp;L1'!L$15:L$347)</f>
        <v>0</v>
      </c>
      <c r="M25" s="85">
        <f>SUMIF('P&amp;L1'!$C$15:$C$347,$D25,'P&amp;L1'!M$15:M$347)</f>
        <v>0</v>
      </c>
      <c r="N25" s="85">
        <f>SUMIF('P&amp;L1'!$C$15:$C$347,$D25,'P&amp;L1'!N$15:N$347)</f>
        <v>0</v>
      </c>
      <c r="O25" s="85">
        <f>SUMIF('P&amp;L1'!$C$15:$C$347,$D25,'P&amp;L1'!O$15:O$347)</f>
        <v>0</v>
      </c>
      <c r="P25" s="85">
        <f>SUMIF('P&amp;L1'!$C$15:$C$347,$D25,'P&amp;L1'!P$15:P$347)</f>
        <v>0</v>
      </c>
      <c r="Q25" s="85">
        <f>SUMIF('P&amp;L1'!$C$15:$C$347,$D25,'P&amp;L1'!Q$15:Q$347)</f>
        <v>0</v>
      </c>
      <c r="R25" s="85">
        <f>SUMIF('P&amp;L1'!$C$15:$C$347,$D25,'P&amp;L1'!R$15:R$347)</f>
        <v>0</v>
      </c>
      <c r="S25" s="85">
        <f>SUMIF('P&amp;L1'!$C$15:$C$347,$D25,'P&amp;L1'!S$15:S$347)</f>
        <v>0</v>
      </c>
      <c r="T25" s="85">
        <f>SUMIF('P&amp;L1'!$C$15:$C$347,$D25,'P&amp;L1'!T$15:T$347)</f>
        <v>0</v>
      </c>
      <c r="U25" s="85">
        <f>SUMIF('P&amp;L1'!$C$15:$C$347,$D25,'P&amp;L1'!U$15:U$347)</f>
        <v>0</v>
      </c>
      <c r="V25" s="85">
        <f>SUMIF('P&amp;L1'!$C$15:$C$347,$D25,'P&amp;L1'!V$15:V$347)</f>
        <v>0</v>
      </c>
      <c r="W25" s="85">
        <f>SUMIF('P&amp;L1'!$C$15:$C$347,$D25,'P&amp;L1'!W$15:W$347)</f>
        <v>0</v>
      </c>
      <c r="X25" s="85">
        <f>SUMIF('P&amp;L1'!$C$15:$C$347,$D25,'P&amp;L1'!X$15:X$347)</f>
        <v>0</v>
      </c>
      <c r="Y25" s="85">
        <f>SUMIF('P&amp;L1'!$C$15:$C$347,$D25,'P&amp;L1'!Y$15:Y$347)</f>
        <v>0</v>
      </c>
      <c r="Z25" s="274">
        <f>SUMIF('P&amp;L1'!$C$15:$C$347,$D25,'P&amp;L1'!Z$15:Z$347)</f>
        <v>0</v>
      </c>
      <c r="AB25" s="275">
        <f>SUMIF('P&amp;L1'!$C$15:$C$347,$D25,'P&amp;L1'!AB$15:AB$347)</f>
        <v>0</v>
      </c>
      <c r="AD25" s="275">
        <f>SUMIF('P&amp;L1'!$C$15:$C$347,$D25,'P&amp;L1'!AD$15:AD$347)</f>
        <v>0</v>
      </c>
      <c r="AF25" s="275">
        <f>SUMIF('P&amp;L1'!$C$15:$C$347,$D25,'P&amp;L1'!AF$15:AF$347)</f>
        <v>0</v>
      </c>
    </row>
    <row r="26" spans="4:32" outlineLevel="1">
      <c r="D26" s="83" t="str">
        <f>'Line Items'!D623</f>
        <v>Passenger Fares Revenue: [Passenger Revenue Service Groups 12]</v>
      </c>
      <c r="E26" s="84"/>
      <c r="F26" s="150" t="str">
        <f>INDEX('P&amp;L1'!F$15:F$347,MATCH($D26,'P&amp;L1'!$C$15:$C$347,0))</f>
        <v>£000</v>
      </c>
      <c r="G26" s="85">
        <f>SUMIF('P&amp;L1'!$C$15:$C$347,$D26,'P&amp;L1'!G$15:G$347)</f>
        <v>0</v>
      </c>
      <c r="H26" s="85">
        <f>SUMIF('P&amp;L1'!$C$15:$C$347,$D26,'P&amp;L1'!H$15:H$347)</f>
        <v>0</v>
      </c>
      <c r="I26" s="85">
        <f>SUMIF('P&amp;L1'!$C$15:$C$347,$D26,'P&amp;L1'!I$15:I$347)</f>
        <v>0</v>
      </c>
      <c r="J26" s="85">
        <f>SUMIF('P&amp;L1'!$C$15:$C$347,$D26,'P&amp;L1'!J$15:J$347)</f>
        <v>0</v>
      </c>
      <c r="K26" s="85">
        <f>SUMIF('P&amp;L1'!$C$15:$C$347,$D26,'P&amp;L1'!K$15:K$347)</f>
        <v>0</v>
      </c>
      <c r="L26" s="85">
        <f>SUMIF('P&amp;L1'!$C$15:$C$347,$D26,'P&amp;L1'!L$15:L$347)</f>
        <v>0</v>
      </c>
      <c r="M26" s="85">
        <f>SUMIF('P&amp;L1'!$C$15:$C$347,$D26,'P&amp;L1'!M$15:M$347)</f>
        <v>0</v>
      </c>
      <c r="N26" s="85">
        <f>SUMIF('P&amp;L1'!$C$15:$C$347,$D26,'P&amp;L1'!N$15:N$347)</f>
        <v>0</v>
      </c>
      <c r="O26" s="85">
        <f>SUMIF('P&amp;L1'!$C$15:$C$347,$D26,'P&amp;L1'!O$15:O$347)</f>
        <v>0</v>
      </c>
      <c r="P26" s="85">
        <f>SUMIF('P&amp;L1'!$C$15:$C$347,$D26,'P&amp;L1'!P$15:P$347)</f>
        <v>0</v>
      </c>
      <c r="Q26" s="85">
        <f>SUMIF('P&amp;L1'!$C$15:$C$347,$D26,'P&amp;L1'!Q$15:Q$347)</f>
        <v>0</v>
      </c>
      <c r="R26" s="85">
        <f>SUMIF('P&amp;L1'!$C$15:$C$347,$D26,'P&amp;L1'!R$15:R$347)</f>
        <v>0</v>
      </c>
      <c r="S26" s="85">
        <f>SUMIF('P&amp;L1'!$C$15:$C$347,$D26,'P&amp;L1'!S$15:S$347)</f>
        <v>0</v>
      </c>
      <c r="T26" s="85">
        <f>SUMIF('P&amp;L1'!$C$15:$C$347,$D26,'P&amp;L1'!T$15:T$347)</f>
        <v>0</v>
      </c>
      <c r="U26" s="85">
        <f>SUMIF('P&amp;L1'!$C$15:$C$347,$D26,'P&amp;L1'!U$15:U$347)</f>
        <v>0</v>
      </c>
      <c r="V26" s="85">
        <f>SUMIF('P&amp;L1'!$C$15:$C$347,$D26,'P&amp;L1'!V$15:V$347)</f>
        <v>0</v>
      </c>
      <c r="W26" s="85">
        <f>SUMIF('P&amp;L1'!$C$15:$C$347,$D26,'P&amp;L1'!W$15:W$347)</f>
        <v>0</v>
      </c>
      <c r="X26" s="85">
        <f>SUMIF('P&amp;L1'!$C$15:$C$347,$D26,'P&amp;L1'!X$15:X$347)</f>
        <v>0</v>
      </c>
      <c r="Y26" s="85">
        <f>SUMIF('P&amp;L1'!$C$15:$C$347,$D26,'P&amp;L1'!Y$15:Y$347)</f>
        <v>0</v>
      </c>
      <c r="Z26" s="274">
        <f>SUMIF('P&amp;L1'!$C$15:$C$347,$D26,'P&amp;L1'!Z$15:Z$347)</f>
        <v>0</v>
      </c>
      <c r="AB26" s="275">
        <f>SUMIF('P&amp;L1'!$C$15:$C$347,$D26,'P&amp;L1'!AB$15:AB$347)</f>
        <v>0</v>
      </c>
      <c r="AD26" s="275">
        <f>SUMIF('P&amp;L1'!$C$15:$C$347,$D26,'P&amp;L1'!AD$15:AD$347)</f>
        <v>0</v>
      </c>
      <c r="AF26" s="275">
        <f>SUMIF('P&amp;L1'!$C$15:$C$347,$D26,'P&amp;L1'!AF$15:AF$347)</f>
        <v>0</v>
      </c>
    </row>
    <row r="27" spans="4:32" outlineLevel="1">
      <c r="D27" s="83" t="str">
        <f>'Line Items'!D624</f>
        <v>Passenger Fares Revenue: [Passenger Revenue Service Groups 13]</v>
      </c>
      <c r="E27" s="84"/>
      <c r="F27" s="150" t="str">
        <f>INDEX('P&amp;L1'!F$15:F$347,MATCH($D27,'P&amp;L1'!$C$15:$C$347,0))</f>
        <v>£000</v>
      </c>
      <c r="G27" s="85">
        <f>SUMIF('P&amp;L1'!$C$15:$C$347,$D27,'P&amp;L1'!G$15:G$347)</f>
        <v>0</v>
      </c>
      <c r="H27" s="85">
        <f>SUMIF('P&amp;L1'!$C$15:$C$347,$D27,'P&amp;L1'!H$15:H$347)</f>
        <v>0</v>
      </c>
      <c r="I27" s="85">
        <f>SUMIF('P&amp;L1'!$C$15:$C$347,$D27,'P&amp;L1'!I$15:I$347)</f>
        <v>0</v>
      </c>
      <c r="J27" s="85">
        <f>SUMIF('P&amp;L1'!$C$15:$C$347,$D27,'P&amp;L1'!J$15:J$347)</f>
        <v>0</v>
      </c>
      <c r="K27" s="85">
        <f>SUMIF('P&amp;L1'!$C$15:$C$347,$D27,'P&amp;L1'!K$15:K$347)</f>
        <v>0</v>
      </c>
      <c r="L27" s="85">
        <f>SUMIF('P&amp;L1'!$C$15:$C$347,$D27,'P&amp;L1'!L$15:L$347)</f>
        <v>0</v>
      </c>
      <c r="M27" s="85">
        <f>SUMIF('P&amp;L1'!$C$15:$C$347,$D27,'P&amp;L1'!M$15:M$347)</f>
        <v>0</v>
      </c>
      <c r="N27" s="85">
        <f>SUMIF('P&amp;L1'!$C$15:$C$347,$D27,'P&amp;L1'!N$15:N$347)</f>
        <v>0</v>
      </c>
      <c r="O27" s="85">
        <f>SUMIF('P&amp;L1'!$C$15:$C$347,$D27,'P&amp;L1'!O$15:O$347)</f>
        <v>0</v>
      </c>
      <c r="P27" s="85">
        <f>SUMIF('P&amp;L1'!$C$15:$C$347,$D27,'P&amp;L1'!P$15:P$347)</f>
        <v>0</v>
      </c>
      <c r="Q27" s="85">
        <f>SUMIF('P&amp;L1'!$C$15:$C$347,$D27,'P&amp;L1'!Q$15:Q$347)</f>
        <v>0</v>
      </c>
      <c r="R27" s="85">
        <f>SUMIF('P&amp;L1'!$C$15:$C$347,$D27,'P&amp;L1'!R$15:R$347)</f>
        <v>0</v>
      </c>
      <c r="S27" s="85">
        <f>SUMIF('P&amp;L1'!$C$15:$C$347,$D27,'P&amp;L1'!S$15:S$347)</f>
        <v>0</v>
      </c>
      <c r="T27" s="85">
        <f>SUMIF('P&amp;L1'!$C$15:$C$347,$D27,'P&amp;L1'!T$15:T$347)</f>
        <v>0</v>
      </c>
      <c r="U27" s="85">
        <f>SUMIF('P&amp;L1'!$C$15:$C$347,$D27,'P&amp;L1'!U$15:U$347)</f>
        <v>0</v>
      </c>
      <c r="V27" s="85">
        <f>SUMIF('P&amp;L1'!$C$15:$C$347,$D27,'P&amp;L1'!V$15:V$347)</f>
        <v>0</v>
      </c>
      <c r="W27" s="85">
        <f>SUMIF('P&amp;L1'!$C$15:$C$347,$D27,'P&amp;L1'!W$15:W$347)</f>
        <v>0</v>
      </c>
      <c r="X27" s="85">
        <f>SUMIF('P&amp;L1'!$C$15:$C$347,$D27,'P&amp;L1'!X$15:X$347)</f>
        <v>0</v>
      </c>
      <c r="Y27" s="85">
        <f>SUMIF('P&amp;L1'!$C$15:$C$347,$D27,'P&amp;L1'!Y$15:Y$347)</f>
        <v>0</v>
      </c>
      <c r="Z27" s="274">
        <f>SUMIF('P&amp;L1'!$C$15:$C$347,$D27,'P&amp;L1'!Z$15:Z$347)</f>
        <v>0</v>
      </c>
      <c r="AB27" s="275">
        <f>SUMIF('P&amp;L1'!$C$15:$C$347,$D27,'P&amp;L1'!AB$15:AB$347)</f>
        <v>0</v>
      </c>
      <c r="AD27" s="275">
        <f>SUMIF('P&amp;L1'!$C$15:$C$347,$D27,'P&amp;L1'!AD$15:AD$347)</f>
        <v>0</v>
      </c>
      <c r="AF27" s="275">
        <f>SUMIF('P&amp;L1'!$C$15:$C$347,$D27,'P&amp;L1'!AF$15:AF$347)</f>
        <v>0</v>
      </c>
    </row>
    <row r="28" spans="4:32" outlineLevel="1">
      <c r="D28" s="83" t="str">
        <f>'Line Items'!D625</f>
        <v>Passenger Fares Revenue: [Passenger Revenue Service Groups 14]</v>
      </c>
      <c r="E28" s="84"/>
      <c r="F28" s="150" t="str">
        <f>INDEX('P&amp;L1'!F$15:F$347,MATCH($D28,'P&amp;L1'!$C$15:$C$347,0))</f>
        <v>£000</v>
      </c>
      <c r="G28" s="85">
        <f>SUMIF('P&amp;L1'!$C$15:$C$347,$D28,'P&amp;L1'!G$15:G$347)</f>
        <v>0</v>
      </c>
      <c r="H28" s="85">
        <f>SUMIF('P&amp;L1'!$C$15:$C$347,$D28,'P&amp;L1'!H$15:H$347)</f>
        <v>0</v>
      </c>
      <c r="I28" s="85">
        <f>SUMIF('P&amp;L1'!$C$15:$C$347,$D28,'P&amp;L1'!I$15:I$347)</f>
        <v>0</v>
      </c>
      <c r="J28" s="85">
        <f>SUMIF('P&amp;L1'!$C$15:$C$347,$D28,'P&amp;L1'!J$15:J$347)</f>
        <v>0</v>
      </c>
      <c r="K28" s="85">
        <f>SUMIF('P&amp;L1'!$C$15:$C$347,$D28,'P&amp;L1'!K$15:K$347)</f>
        <v>0</v>
      </c>
      <c r="L28" s="85">
        <f>SUMIF('P&amp;L1'!$C$15:$C$347,$D28,'P&amp;L1'!L$15:L$347)</f>
        <v>0</v>
      </c>
      <c r="M28" s="85">
        <f>SUMIF('P&amp;L1'!$C$15:$C$347,$D28,'P&amp;L1'!M$15:M$347)</f>
        <v>0</v>
      </c>
      <c r="N28" s="85">
        <f>SUMIF('P&amp;L1'!$C$15:$C$347,$D28,'P&amp;L1'!N$15:N$347)</f>
        <v>0</v>
      </c>
      <c r="O28" s="85">
        <f>SUMIF('P&amp;L1'!$C$15:$C$347,$D28,'P&amp;L1'!O$15:O$347)</f>
        <v>0</v>
      </c>
      <c r="P28" s="85">
        <f>SUMIF('P&amp;L1'!$C$15:$C$347,$D28,'P&amp;L1'!P$15:P$347)</f>
        <v>0</v>
      </c>
      <c r="Q28" s="85">
        <f>SUMIF('P&amp;L1'!$C$15:$C$347,$D28,'P&amp;L1'!Q$15:Q$347)</f>
        <v>0</v>
      </c>
      <c r="R28" s="85">
        <f>SUMIF('P&amp;L1'!$C$15:$C$347,$D28,'P&amp;L1'!R$15:R$347)</f>
        <v>0</v>
      </c>
      <c r="S28" s="85">
        <f>SUMIF('P&amp;L1'!$C$15:$C$347,$D28,'P&amp;L1'!S$15:S$347)</f>
        <v>0</v>
      </c>
      <c r="T28" s="85">
        <f>SUMIF('P&amp;L1'!$C$15:$C$347,$D28,'P&amp;L1'!T$15:T$347)</f>
        <v>0</v>
      </c>
      <c r="U28" s="85">
        <f>SUMIF('P&amp;L1'!$C$15:$C$347,$D28,'P&amp;L1'!U$15:U$347)</f>
        <v>0</v>
      </c>
      <c r="V28" s="85">
        <f>SUMIF('P&amp;L1'!$C$15:$C$347,$D28,'P&amp;L1'!V$15:V$347)</f>
        <v>0</v>
      </c>
      <c r="W28" s="85">
        <f>SUMIF('P&amp;L1'!$C$15:$C$347,$D28,'P&amp;L1'!W$15:W$347)</f>
        <v>0</v>
      </c>
      <c r="X28" s="85">
        <f>SUMIF('P&amp;L1'!$C$15:$C$347,$D28,'P&amp;L1'!X$15:X$347)</f>
        <v>0</v>
      </c>
      <c r="Y28" s="85">
        <f>SUMIF('P&amp;L1'!$C$15:$C$347,$D28,'P&amp;L1'!Y$15:Y$347)</f>
        <v>0</v>
      </c>
      <c r="Z28" s="274">
        <f>SUMIF('P&amp;L1'!$C$15:$C$347,$D28,'P&amp;L1'!Z$15:Z$347)</f>
        <v>0</v>
      </c>
      <c r="AB28" s="275">
        <f>SUMIF('P&amp;L1'!$C$15:$C$347,$D28,'P&amp;L1'!AB$15:AB$347)</f>
        <v>0</v>
      </c>
      <c r="AD28" s="275">
        <f>SUMIF('P&amp;L1'!$C$15:$C$347,$D28,'P&amp;L1'!AD$15:AD$347)</f>
        <v>0</v>
      </c>
      <c r="AF28" s="275">
        <f>SUMIF('P&amp;L1'!$C$15:$C$347,$D28,'P&amp;L1'!AF$15:AF$347)</f>
        <v>0</v>
      </c>
    </row>
    <row r="29" spans="4:32" outlineLevel="1">
      <c r="D29" s="83" t="str">
        <f>'Line Items'!D626</f>
        <v>Passenger Fares Revenue: [Passenger Revenue Service Groups 15]</v>
      </c>
      <c r="E29" s="84"/>
      <c r="F29" s="150" t="str">
        <f>INDEX('P&amp;L1'!F$15:F$347,MATCH($D29,'P&amp;L1'!$C$15:$C$347,0))</f>
        <v>£000</v>
      </c>
      <c r="G29" s="85">
        <f>SUMIF('P&amp;L1'!$C$15:$C$347,$D29,'P&amp;L1'!G$15:G$347)</f>
        <v>0</v>
      </c>
      <c r="H29" s="85">
        <f>SUMIF('P&amp;L1'!$C$15:$C$347,$D29,'P&amp;L1'!H$15:H$347)</f>
        <v>0</v>
      </c>
      <c r="I29" s="85">
        <f>SUMIF('P&amp;L1'!$C$15:$C$347,$D29,'P&amp;L1'!I$15:I$347)</f>
        <v>0</v>
      </c>
      <c r="J29" s="85">
        <f>SUMIF('P&amp;L1'!$C$15:$C$347,$D29,'P&amp;L1'!J$15:J$347)</f>
        <v>0</v>
      </c>
      <c r="K29" s="85">
        <f>SUMIF('P&amp;L1'!$C$15:$C$347,$D29,'P&amp;L1'!K$15:K$347)</f>
        <v>0</v>
      </c>
      <c r="L29" s="85">
        <f>SUMIF('P&amp;L1'!$C$15:$C$347,$D29,'P&amp;L1'!L$15:L$347)</f>
        <v>0</v>
      </c>
      <c r="M29" s="85">
        <f>SUMIF('P&amp;L1'!$C$15:$C$347,$D29,'P&amp;L1'!M$15:M$347)</f>
        <v>0</v>
      </c>
      <c r="N29" s="85">
        <f>SUMIF('P&amp;L1'!$C$15:$C$347,$D29,'P&amp;L1'!N$15:N$347)</f>
        <v>0</v>
      </c>
      <c r="O29" s="85">
        <f>SUMIF('P&amp;L1'!$C$15:$C$347,$D29,'P&amp;L1'!O$15:O$347)</f>
        <v>0</v>
      </c>
      <c r="P29" s="85">
        <f>SUMIF('P&amp;L1'!$C$15:$C$347,$D29,'P&amp;L1'!P$15:P$347)</f>
        <v>0</v>
      </c>
      <c r="Q29" s="85">
        <f>SUMIF('P&amp;L1'!$C$15:$C$347,$D29,'P&amp;L1'!Q$15:Q$347)</f>
        <v>0</v>
      </c>
      <c r="R29" s="85">
        <f>SUMIF('P&amp;L1'!$C$15:$C$347,$D29,'P&amp;L1'!R$15:R$347)</f>
        <v>0</v>
      </c>
      <c r="S29" s="85">
        <f>SUMIF('P&amp;L1'!$C$15:$C$347,$D29,'P&amp;L1'!S$15:S$347)</f>
        <v>0</v>
      </c>
      <c r="T29" s="85">
        <f>SUMIF('P&amp;L1'!$C$15:$C$347,$D29,'P&amp;L1'!T$15:T$347)</f>
        <v>0</v>
      </c>
      <c r="U29" s="85">
        <f>SUMIF('P&amp;L1'!$C$15:$C$347,$D29,'P&amp;L1'!U$15:U$347)</f>
        <v>0</v>
      </c>
      <c r="V29" s="85">
        <f>SUMIF('P&amp;L1'!$C$15:$C$347,$D29,'P&amp;L1'!V$15:V$347)</f>
        <v>0</v>
      </c>
      <c r="W29" s="85">
        <f>SUMIF('P&amp;L1'!$C$15:$C$347,$D29,'P&amp;L1'!W$15:W$347)</f>
        <v>0</v>
      </c>
      <c r="X29" s="85">
        <f>SUMIF('P&amp;L1'!$C$15:$C$347,$D29,'P&amp;L1'!X$15:X$347)</f>
        <v>0</v>
      </c>
      <c r="Y29" s="85">
        <f>SUMIF('P&amp;L1'!$C$15:$C$347,$D29,'P&amp;L1'!Y$15:Y$347)</f>
        <v>0</v>
      </c>
      <c r="Z29" s="274">
        <f>SUMIF('P&amp;L1'!$C$15:$C$347,$D29,'P&amp;L1'!Z$15:Z$347)</f>
        <v>0</v>
      </c>
      <c r="AB29" s="275">
        <f>SUMIF('P&amp;L1'!$C$15:$C$347,$D29,'P&amp;L1'!AB$15:AB$347)</f>
        <v>0</v>
      </c>
      <c r="AD29" s="275">
        <f>SUMIF('P&amp;L1'!$C$15:$C$347,$D29,'P&amp;L1'!AD$15:AD$347)</f>
        <v>0</v>
      </c>
      <c r="AF29" s="275">
        <f>SUMIF('P&amp;L1'!$C$15:$C$347,$D29,'P&amp;L1'!AF$15:AF$347)</f>
        <v>0</v>
      </c>
    </row>
    <row r="30" spans="4:32" outlineLevel="1">
      <c r="D30" s="83" t="str">
        <f>'Line Items'!D627</f>
        <v>Passenger Fares Revenue: [Passenger Revenue Service Groups 16]</v>
      </c>
      <c r="E30" s="84"/>
      <c r="F30" s="150" t="str">
        <f>INDEX('P&amp;L1'!F$15:F$347,MATCH($D30,'P&amp;L1'!$C$15:$C$347,0))</f>
        <v>£000</v>
      </c>
      <c r="G30" s="85">
        <f>SUMIF('P&amp;L1'!$C$15:$C$347,$D30,'P&amp;L1'!G$15:G$347)</f>
        <v>0</v>
      </c>
      <c r="H30" s="85">
        <f>SUMIF('P&amp;L1'!$C$15:$C$347,$D30,'P&amp;L1'!H$15:H$347)</f>
        <v>0</v>
      </c>
      <c r="I30" s="85">
        <f>SUMIF('P&amp;L1'!$C$15:$C$347,$D30,'P&amp;L1'!I$15:I$347)</f>
        <v>0</v>
      </c>
      <c r="J30" s="85">
        <f>SUMIF('P&amp;L1'!$C$15:$C$347,$D30,'P&amp;L1'!J$15:J$347)</f>
        <v>0</v>
      </c>
      <c r="K30" s="85">
        <f>SUMIF('P&amp;L1'!$C$15:$C$347,$D30,'P&amp;L1'!K$15:K$347)</f>
        <v>0</v>
      </c>
      <c r="L30" s="85">
        <f>SUMIF('P&amp;L1'!$C$15:$C$347,$D30,'P&amp;L1'!L$15:L$347)</f>
        <v>0</v>
      </c>
      <c r="M30" s="85">
        <f>SUMIF('P&amp;L1'!$C$15:$C$347,$D30,'P&amp;L1'!M$15:M$347)</f>
        <v>0</v>
      </c>
      <c r="N30" s="85">
        <f>SUMIF('P&amp;L1'!$C$15:$C$347,$D30,'P&amp;L1'!N$15:N$347)</f>
        <v>0</v>
      </c>
      <c r="O30" s="85">
        <f>SUMIF('P&amp;L1'!$C$15:$C$347,$D30,'P&amp;L1'!O$15:O$347)</f>
        <v>0</v>
      </c>
      <c r="P30" s="85">
        <f>SUMIF('P&amp;L1'!$C$15:$C$347,$D30,'P&amp;L1'!P$15:P$347)</f>
        <v>0</v>
      </c>
      <c r="Q30" s="85">
        <f>SUMIF('P&amp;L1'!$C$15:$C$347,$D30,'P&amp;L1'!Q$15:Q$347)</f>
        <v>0</v>
      </c>
      <c r="R30" s="85">
        <f>SUMIF('P&amp;L1'!$C$15:$C$347,$D30,'P&amp;L1'!R$15:R$347)</f>
        <v>0</v>
      </c>
      <c r="S30" s="85">
        <f>SUMIF('P&amp;L1'!$C$15:$C$347,$D30,'P&amp;L1'!S$15:S$347)</f>
        <v>0</v>
      </c>
      <c r="T30" s="85">
        <f>SUMIF('P&amp;L1'!$C$15:$C$347,$D30,'P&amp;L1'!T$15:T$347)</f>
        <v>0</v>
      </c>
      <c r="U30" s="85">
        <f>SUMIF('P&amp;L1'!$C$15:$C$347,$D30,'P&amp;L1'!U$15:U$347)</f>
        <v>0</v>
      </c>
      <c r="V30" s="85">
        <f>SUMIF('P&amp;L1'!$C$15:$C$347,$D30,'P&amp;L1'!V$15:V$347)</f>
        <v>0</v>
      </c>
      <c r="W30" s="85">
        <f>SUMIF('P&amp;L1'!$C$15:$C$347,$D30,'P&amp;L1'!W$15:W$347)</f>
        <v>0</v>
      </c>
      <c r="X30" s="85">
        <f>SUMIF('P&amp;L1'!$C$15:$C$347,$D30,'P&amp;L1'!X$15:X$347)</f>
        <v>0</v>
      </c>
      <c r="Y30" s="85">
        <f>SUMIF('P&amp;L1'!$C$15:$C$347,$D30,'P&amp;L1'!Y$15:Y$347)</f>
        <v>0</v>
      </c>
      <c r="Z30" s="274">
        <f>SUMIF('P&amp;L1'!$C$15:$C$347,$D30,'P&amp;L1'!Z$15:Z$347)</f>
        <v>0</v>
      </c>
      <c r="AB30" s="275">
        <f>SUMIF('P&amp;L1'!$C$15:$C$347,$D30,'P&amp;L1'!AB$15:AB$347)</f>
        <v>0</v>
      </c>
      <c r="AD30" s="275">
        <f>SUMIF('P&amp;L1'!$C$15:$C$347,$D30,'P&amp;L1'!AD$15:AD$347)</f>
        <v>0</v>
      </c>
      <c r="AF30" s="275">
        <f>SUMIF('P&amp;L1'!$C$15:$C$347,$D30,'P&amp;L1'!AF$15:AF$347)</f>
        <v>0</v>
      </c>
    </row>
    <row r="31" spans="4:32" outlineLevel="1">
      <c r="D31" s="83" t="str">
        <f>'Line Items'!D628</f>
        <v>Passenger Fares Revenue: Other Fares Revenue</v>
      </c>
      <c r="E31" s="84"/>
      <c r="F31" s="150" t="str">
        <f>INDEX('P&amp;L1'!F$15:F$347,MATCH($D31,'P&amp;L1'!$C$15:$C$347,0))</f>
        <v>£000</v>
      </c>
      <c r="G31" s="85">
        <f>SUMIF('P&amp;L1'!$C$15:$C$347,$D31,'P&amp;L1'!G$15:G$347)</f>
        <v>0</v>
      </c>
      <c r="H31" s="85">
        <f>SUMIF('P&amp;L1'!$C$15:$C$347,$D31,'P&amp;L1'!H$15:H$347)</f>
        <v>0</v>
      </c>
      <c r="I31" s="85">
        <f>SUMIF('P&amp;L1'!$C$15:$C$347,$D31,'P&amp;L1'!I$15:I$347)</f>
        <v>0</v>
      </c>
      <c r="J31" s="85">
        <f>SUMIF('P&amp;L1'!$C$15:$C$347,$D31,'P&amp;L1'!J$15:J$347)</f>
        <v>0</v>
      </c>
      <c r="K31" s="85">
        <f>SUMIF('P&amp;L1'!$C$15:$C$347,$D31,'P&amp;L1'!K$15:K$347)</f>
        <v>0</v>
      </c>
      <c r="L31" s="85">
        <f>SUMIF('P&amp;L1'!$C$15:$C$347,$D31,'P&amp;L1'!L$15:L$347)</f>
        <v>0</v>
      </c>
      <c r="M31" s="85">
        <f>SUMIF('P&amp;L1'!$C$15:$C$347,$D31,'P&amp;L1'!M$15:M$347)</f>
        <v>0</v>
      </c>
      <c r="N31" s="85">
        <f>SUMIF('P&amp;L1'!$C$15:$C$347,$D31,'P&amp;L1'!N$15:N$347)</f>
        <v>0</v>
      </c>
      <c r="O31" s="85">
        <f>SUMIF('P&amp;L1'!$C$15:$C$347,$D31,'P&amp;L1'!O$15:O$347)</f>
        <v>0</v>
      </c>
      <c r="P31" s="85">
        <f>SUMIF('P&amp;L1'!$C$15:$C$347,$D31,'P&amp;L1'!P$15:P$347)</f>
        <v>0</v>
      </c>
      <c r="Q31" s="85">
        <f>SUMIF('P&amp;L1'!$C$15:$C$347,$D31,'P&amp;L1'!Q$15:Q$347)</f>
        <v>0</v>
      </c>
      <c r="R31" s="85">
        <f>SUMIF('P&amp;L1'!$C$15:$C$347,$D31,'P&amp;L1'!R$15:R$347)</f>
        <v>0</v>
      </c>
      <c r="S31" s="85">
        <f>SUMIF('P&amp;L1'!$C$15:$C$347,$D31,'P&amp;L1'!S$15:S$347)</f>
        <v>0</v>
      </c>
      <c r="T31" s="85">
        <f>SUMIF('P&amp;L1'!$C$15:$C$347,$D31,'P&amp;L1'!T$15:T$347)</f>
        <v>0</v>
      </c>
      <c r="U31" s="85">
        <f>SUMIF('P&amp;L1'!$C$15:$C$347,$D31,'P&amp;L1'!U$15:U$347)</f>
        <v>0</v>
      </c>
      <c r="V31" s="85">
        <f>SUMIF('P&amp;L1'!$C$15:$C$347,$D31,'P&amp;L1'!V$15:V$347)</f>
        <v>0</v>
      </c>
      <c r="W31" s="85">
        <f>SUMIF('P&amp;L1'!$C$15:$C$347,$D31,'P&amp;L1'!W$15:W$347)</f>
        <v>0</v>
      </c>
      <c r="X31" s="85">
        <f>SUMIF('P&amp;L1'!$C$15:$C$347,$D31,'P&amp;L1'!X$15:X$347)</f>
        <v>0</v>
      </c>
      <c r="Y31" s="85">
        <f>SUMIF('P&amp;L1'!$C$15:$C$347,$D31,'P&amp;L1'!Y$15:Y$347)</f>
        <v>0</v>
      </c>
      <c r="Z31" s="274">
        <f>SUMIF('P&amp;L1'!$C$15:$C$347,$D31,'P&amp;L1'!Z$15:Z$347)</f>
        <v>0</v>
      </c>
      <c r="AB31" s="275">
        <f>SUMIF('P&amp;L1'!$C$15:$C$347,$D31,'P&amp;L1'!AB$15:AB$347)</f>
        <v>0</v>
      </c>
      <c r="AD31" s="275">
        <f>SUMIF('P&amp;L1'!$C$15:$C$347,$D31,'P&amp;L1'!AD$15:AD$347)</f>
        <v>0</v>
      </c>
      <c r="AF31" s="275">
        <f>SUMIF('P&amp;L1'!$C$15:$C$347,$D31,'P&amp;L1'!AF$15:AF$347)</f>
        <v>0</v>
      </c>
    </row>
    <row r="32" spans="4:32" outlineLevel="1">
      <c r="D32" s="83" t="str">
        <f>'Line Items'!D629</f>
        <v>Other Revenue: Other Revenue from Core Business</v>
      </c>
      <c r="E32" s="84"/>
      <c r="F32" s="150" t="str">
        <f>INDEX('P&amp;L1'!F$15:F$347,MATCH($D32,'P&amp;L1'!$C$15:$C$347,0))</f>
        <v>£000</v>
      </c>
      <c r="G32" s="85">
        <f>SUMIF('P&amp;L1'!$C$15:$C$347,$D32,'P&amp;L1'!G$15:G$347)</f>
        <v>0</v>
      </c>
      <c r="H32" s="85">
        <f>SUMIF('P&amp;L1'!$C$15:$C$347,$D32,'P&amp;L1'!H$15:H$347)</f>
        <v>0</v>
      </c>
      <c r="I32" s="85">
        <f>SUMIF('P&amp;L1'!$C$15:$C$347,$D32,'P&amp;L1'!I$15:I$347)</f>
        <v>0</v>
      </c>
      <c r="J32" s="85">
        <f>SUMIF('P&amp;L1'!$C$15:$C$347,$D32,'P&amp;L1'!J$15:J$347)</f>
        <v>0</v>
      </c>
      <c r="K32" s="85">
        <f>SUMIF('P&amp;L1'!$C$15:$C$347,$D32,'P&amp;L1'!K$15:K$347)</f>
        <v>0</v>
      </c>
      <c r="L32" s="85">
        <f>SUMIF('P&amp;L1'!$C$15:$C$347,$D32,'P&amp;L1'!L$15:L$347)</f>
        <v>0</v>
      </c>
      <c r="M32" s="85">
        <f>SUMIF('P&amp;L1'!$C$15:$C$347,$D32,'P&amp;L1'!M$15:M$347)</f>
        <v>0</v>
      </c>
      <c r="N32" s="85">
        <f>SUMIF('P&amp;L1'!$C$15:$C$347,$D32,'P&amp;L1'!N$15:N$347)</f>
        <v>0</v>
      </c>
      <c r="O32" s="85">
        <f>SUMIF('P&amp;L1'!$C$15:$C$347,$D32,'P&amp;L1'!O$15:O$347)</f>
        <v>0</v>
      </c>
      <c r="P32" s="85">
        <f>SUMIF('P&amp;L1'!$C$15:$C$347,$D32,'P&amp;L1'!P$15:P$347)</f>
        <v>0</v>
      </c>
      <c r="Q32" s="85">
        <f>SUMIF('P&amp;L1'!$C$15:$C$347,$D32,'P&amp;L1'!Q$15:Q$347)</f>
        <v>0</v>
      </c>
      <c r="R32" s="85">
        <f>SUMIF('P&amp;L1'!$C$15:$C$347,$D32,'P&amp;L1'!R$15:R$347)</f>
        <v>0</v>
      </c>
      <c r="S32" s="85">
        <f>SUMIF('P&amp;L1'!$C$15:$C$347,$D32,'P&amp;L1'!S$15:S$347)</f>
        <v>0</v>
      </c>
      <c r="T32" s="85">
        <f>SUMIF('P&amp;L1'!$C$15:$C$347,$D32,'P&amp;L1'!T$15:T$347)</f>
        <v>0</v>
      </c>
      <c r="U32" s="85">
        <f>SUMIF('P&amp;L1'!$C$15:$C$347,$D32,'P&amp;L1'!U$15:U$347)</f>
        <v>0</v>
      </c>
      <c r="V32" s="85">
        <f>SUMIF('P&amp;L1'!$C$15:$C$347,$D32,'P&amp;L1'!V$15:V$347)</f>
        <v>0</v>
      </c>
      <c r="W32" s="85">
        <f>SUMIF('P&amp;L1'!$C$15:$C$347,$D32,'P&amp;L1'!W$15:W$347)</f>
        <v>0</v>
      </c>
      <c r="X32" s="85">
        <f>SUMIF('P&amp;L1'!$C$15:$C$347,$D32,'P&amp;L1'!X$15:X$347)</f>
        <v>0</v>
      </c>
      <c r="Y32" s="85">
        <f>SUMIF('P&amp;L1'!$C$15:$C$347,$D32,'P&amp;L1'!Y$15:Y$347)</f>
        <v>0</v>
      </c>
      <c r="Z32" s="274">
        <f>SUMIF('P&amp;L1'!$C$15:$C$347,$D32,'P&amp;L1'!Z$15:Z$347)</f>
        <v>0</v>
      </c>
      <c r="AB32" s="275">
        <f>SUMIF('P&amp;L1'!$C$15:$C$347,$D32,'P&amp;L1'!AB$15:AB$347)</f>
        <v>0</v>
      </c>
      <c r="AD32" s="275">
        <f>SUMIF('P&amp;L1'!$C$15:$C$347,$D32,'P&amp;L1'!AD$15:AD$347)</f>
        <v>0</v>
      </c>
      <c r="AF32" s="275">
        <f>SUMIF('P&amp;L1'!$C$15:$C$347,$D32,'P&amp;L1'!AF$15:AF$347)</f>
        <v>0</v>
      </c>
    </row>
    <row r="33" spans="4:32" outlineLevel="1">
      <c r="D33" s="108" t="str">
        <f>'Line Items'!D630</f>
        <v>Other Revenue: Revenue from Costs Offcharged</v>
      </c>
      <c r="E33" s="110"/>
      <c r="F33" s="164" t="str">
        <f>INDEX('P&amp;L1'!F$15:F$347,MATCH($D33,'P&amp;L1'!$C$15:$C$347,0))</f>
        <v>£000</v>
      </c>
      <c r="G33" s="96">
        <f>SUMIF('P&amp;L1'!$C$15:$C$347,$D33,'P&amp;L1'!G$15:G$347)</f>
        <v>0</v>
      </c>
      <c r="H33" s="96">
        <f>SUMIF('P&amp;L1'!$C$15:$C$347,$D33,'P&amp;L1'!H$15:H$347)</f>
        <v>0</v>
      </c>
      <c r="I33" s="96">
        <f>SUMIF('P&amp;L1'!$C$15:$C$347,$D33,'P&amp;L1'!I$15:I$347)</f>
        <v>0</v>
      </c>
      <c r="J33" s="96">
        <f>SUMIF('P&amp;L1'!$C$15:$C$347,$D33,'P&amp;L1'!J$15:J$347)</f>
        <v>0</v>
      </c>
      <c r="K33" s="96">
        <f>SUMIF('P&amp;L1'!$C$15:$C$347,$D33,'P&amp;L1'!K$15:K$347)</f>
        <v>0</v>
      </c>
      <c r="L33" s="96">
        <f>SUMIF('P&amp;L1'!$C$15:$C$347,$D33,'P&amp;L1'!L$15:L$347)</f>
        <v>0</v>
      </c>
      <c r="M33" s="96">
        <f>SUMIF('P&amp;L1'!$C$15:$C$347,$D33,'P&amp;L1'!M$15:M$347)</f>
        <v>0</v>
      </c>
      <c r="N33" s="96">
        <f>SUMIF('P&amp;L1'!$C$15:$C$347,$D33,'P&amp;L1'!N$15:N$347)</f>
        <v>0</v>
      </c>
      <c r="O33" s="96">
        <f>SUMIF('P&amp;L1'!$C$15:$C$347,$D33,'P&amp;L1'!O$15:O$347)</f>
        <v>0</v>
      </c>
      <c r="P33" s="96">
        <f>SUMIF('P&amp;L1'!$C$15:$C$347,$D33,'P&amp;L1'!P$15:P$347)</f>
        <v>0</v>
      </c>
      <c r="Q33" s="96">
        <f>SUMIF('P&amp;L1'!$C$15:$C$347,$D33,'P&amp;L1'!Q$15:Q$347)</f>
        <v>0</v>
      </c>
      <c r="R33" s="96">
        <f>SUMIF('P&amp;L1'!$C$15:$C$347,$D33,'P&amp;L1'!R$15:R$347)</f>
        <v>0</v>
      </c>
      <c r="S33" s="96">
        <f>SUMIF('P&amp;L1'!$C$15:$C$347,$D33,'P&amp;L1'!S$15:S$347)</f>
        <v>0</v>
      </c>
      <c r="T33" s="96">
        <f>SUMIF('P&amp;L1'!$C$15:$C$347,$D33,'P&amp;L1'!T$15:T$347)</f>
        <v>0</v>
      </c>
      <c r="U33" s="96">
        <f>SUMIF('P&amp;L1'!$C$15:$C$347,$D33,'P&amp;L1'!U$15:U$347)</f>
        <v>0</v>
      </c>
      <c r="V33" s="96">
        <f>SUMIF('P&amp;L1'!$C$15:$C$347,$D33,'P&amp;L1'!V$15:V$347)</f>
        <v>0</v>
      </c>
      <c r="W33" s="96">
        <f>SUMIF('P&amp;L1'!$C$15:$C$347,$D33,'P&amp;L1'!W$15:W$347)</f>
        <v>0</v>
      </c>
      <c r="X33" s="96">
        <f>SUMIF('P&amp;L1'!$C$15:$C$347,$D33,'P&amp;L1'!X$15:X$347)</f>
        <v>0</v>
      </c>
      <c r="Y33" s="96">
        <f>SUMIF('P&amp;L1'!$C$15:$C$347,$D33,'P&amp;L1'!Y$15:Y$347)</f>
        <v>0</v>
      </c>
      <c r="Z33" s="277">
        <f>SUMIF('P&amp;L1'!$C$15:$C$347,$D33,'P&amp;L1'!Z$15:Z$347)</f>
        <v>0</v>
      </c>
      <c r="AB33" s="278">
        <f>SUMIF('P&amp;L1'!$C$15:$C$347,$D33,'P&amp;L1'!AB$15:AB$347)</f>
        <v>0</v>
      </c>
      <c r="AD33" s="278">
        <f>SUMIF('P&amp;L1'!$C$15:$C$347,$D33,'P&amp;L1'!AD$15:AD$347)</f>
        <v>0</v>
      </c>
      <c r="AF33" s="278">
        <f>SUMIF('P&amp;L1'!$C$15:$C$347,$D33,'P&amp;L1'!AF$15:AF$347)</f>
        <v>0</v>
      </c>
    </row>
    <row r="34" spans="4:32" outlineLevel="1"/>
    <row r="35" spans="4:32" ht="13.5" outlineLevel="1" thickBot="1">
      <c r="D35" s="347" t="str">
        <f>'Line Items'!D655</f>
        <v>Total Revenue</v>
      </c>
      <c r="E35" s="348"/>
      <c r="F35" s="349" t="str">
        <f>F33</f>
        <v>£000</v>
      </c>
      <c r="G35" s="350">
        <f t="shared" ref="G35:Z35" si="0">SUM(G15:G33)</f>
        <v>0</v>
      </c>
      <c r="H35" s="350">
        <f t="shared" si="0"/>
        <v>0</v>
      </c>
      <c r="I35" s="350">
        <f t="shared" si="0"/>
        <v>0</v>
      </c>
      <c r="J35" s="350">
        <f t="shared" si="0"/>
        <v>0</v>
      </c>
      <c r="K35" s="350">
        <f t="shared" si="0"/>
        <v>0</v>
      </c>
      <c r="L35" s="350">
        <f t="shared" si="0"/>
        <v>0</v>
      </c>
      <c r="M35" s="350">
        <f t="shared" si="0"/>
        <v>0</v>
      </c>
      <c r="N35" s="350">
        <f t="shared" si="0"/>
        <v>0</v>
      </c>
      <c r="O35" s="350">
        <f t="shared" si="0"/>
        <v>0</v>
      </c>
      <c r="P35" s="350">
        <f t="shared" si="0"/>
        <v>0</v>
      </c>
      <c r="Q35" s="350">
        <f t="shared" si="0"/>
        <v>0</v>
      </c>
      <c r="R35" s="350">
        <f t="shared" si="0"/>
        <v>0</v>
      </c>
      <c r="S35" s="350">
        <f t="shared" si="0"/>
        <v>0</v>
      </c>
      <c r="T35" s="350">
        <f t="shared" si="0"/>
        <v>0</v>
      </c>
      <c r="U35" s="350">
        <f t="shared" si="0"/>
        <v>0</v>
      </c>
      <c r="V35" s="350">
        <f t="shared" si="0"/>
        <v>0</v>
      </c>
      <c r="W35" s="350">
        <f t="shared" si="0"/>
        <v>0</v>
      </c>
      <c r="X35" s="350">
        <f t="shared" si="0"/>
        <v>0</v>
      </c>
      <c r="Y35" s="350">
        <f t="shared" si="0"/>
        <v>0</v>
      </c>
      <c r="Z35" s="351">
        <f t="shared" si="0"/>
        <v>0</v>
      </c>
      <c r="AB35" s="352">
        <f>SUM(AB15:AB33)</f>
        <v>0</v>
      </c>
      <c r="AD35" s="352">
        <f>SUM(AD15:AD33)</f>
        <v>0</v>
      </c>
      <c r="AF35" s="352">
        <f>SUM(AF15:AF33)</f>
        <v>0</v>
      </c>
    </row>
    <row r="36" spans="4:32" ht="13.5" outlineLevel="1" thickTop="1"/>
    <row r="37" spans="4:32" outlineLevel="1">
      <c r="D37" s="102" t="str">
        <f>'Line Items'!H104</f>
        <v>Staff Costs: Trains</v>
      </c>
      <c r="E37" s="336"/>
      <c r="F37" s="337" t="str">
        <f>INDEX('P&amp;L1'!F$15:F$347,MATCH($D37,'P&amp;L1'!$C$15:$C$347,0))</f>
        <v>£000</v>
      </c>
      <c r="G37" s="105">
        <f>SUMIF('P&amp;L1'!$C$15:$C$347,$D37,'P&amp;L1'!G$15:G$347)</f>
        <v>0</v>
      </c>
      <c r="H37" s="105">
        <f>SUMIF('P&amp;L1'!$C$15:$C$347,$D37,'P&amp;L1'!H$15:H$347)</f>
        <v>0</v>
      </c>
      <c r="I37" s="105">
        <f>SUMIF('P&amp;L1'!$C$15:$C$347,$D37,'P&amp;L1'!I$15:I$347)</f>
        <v>0</v>
      </c>
      <c r="J37" s="105">
        <f>SUMIF('P&amp;L1'!$C$15:$C$347,$D37,'P&amp;L1'!J$15:J$347)</f>
        <v>0</v>
      </c>
      <c r="K37" s="105">
        <f>SUMIF('P&amp;L1'!$C$15:$C$347,$D37,'P&amp;L1'!K$15:K$347)</f>
        <v>0</v>
      </c>
      <c r="L37" s="105">
        <f>SUMIF('P&amp;L1'!$C$15:$C$347,$D37,'P&amp;L1'!L$15:L$347)</f>
        <v>0</v>
      </c>
      <c r="M37" s="105">
        <f>SUMIF('P&amp;L1'!$C$15:$C$347,$D37,'P&amp;L1'!M$15:M$347)</f>
        <v>0</v>
      </c>
      <c r="N37" s="105">
        <f>SUMIF('P&amp;L1'!$C$15:$C$347,$D37,'P&amp;L1'!N$15:N$347)</f>
        <v>0</v>
      </c>
      <c r="O37" s="105">
        <f>SUMIF('P&amp;L1'!$C$15:$C$347,$D37,'P&amp;L1'!O$15:O$347)</f>
        <v>0</v>
      </c>
      <c r="P37" s="105">
        <f>SUMIF('P&amp;L1'!$C$15:$C$347,$D37,'P&amp;L1'!P$15:P$347)</f>
        <v>0</v>
      </c>
      <c r="Q37" s="105">
        <f>SUMIF('P&amp;L1'!$C$15:$C$347,$D37,'P&amp;L1'!Q$15:Q$347)</f>
        <v>0</v>
      </c>
      <c r="R37" s="105">
        <f>SUMIF('P&amp;L1'!$C$15:$C$347,$D37,'P&amp;L1'!R$15:R$347)</f>
        <v>0</v>
      </c>
      <c r="S37" s="105">
        <f>SUMIF('P&amp;L1'!$C$15:$C$347,$D37,'P&amp;L1'!S$15:S$347)</f>
        <v>0</v>
      </c>
      <c r="T37" s="105">
        <f>SUMIF('P&amp;L1'!$C$15:$C$347,$D37,'P&amp;L1'!T$15:T$347)</f>
        <v>0</v>
      </c>
      <c r="U37" s="105">
        <f>SUMIF('P&amp;L1'!$C$15:$C$347,$D37,'P&amp;L1'!U$15:U$347)</f>
        <v>0</v>
      </c>
      <c r="V37" s="105">
        <f>SUMIF('P&amp;L1'!$C$15:$C$347,$D37,'P&amp;L1'!V$15:V$347)</f>
        <v>0</v>
      </c>
      <c r="W37" s="105">
        <f>SUMIF('P&amp;L1'!$C$15:$C$347,$D37,'P&amp;L1'!W$15:W$347)</f>
        <v>0</v>
      </c>
      <c r="X37" s="105">
        <f>SUMIF('P&amp;L1'!$C$15:$C$347,$D37,'P&amp;L1'!X$15:X$347)</f>
        <v>0</v>
      </c>
      <c r="Y37" s="105">
        <f>SUMIF('P&amp;L1'!$C$15:$C$347,$D37,'P&amp;L1'!Y$15:Y$347)</f>
        <v>0</v>
      </c>
      <c r="Z37" s="338">
        <f>SUMIF('P&amp;L1'!$C$15:$C$347,$D37,'P&amp;L1'!Z$15:Z$347)</f>
        <v>0</v>
      </c>
      <c r="AB37" s="339">
        <f>SUMIF('P&amp;L1'!$C$15:$C$347,$D37,'P&amp;L1'!AB$15:AB$347)</f>
        <v>0</v>
      </c>
      <c r="AD37" s="339">
        <f>SUMIF('P&amp;L1'!$C$15:$C$347,$D37,'P&amp;L1'!AD$15:AD$347)</f>
        <v>0</v>
      </c>
      <c r="AF37" s="339">
        <f>SUMIF('P&amp;L1'!$C$15:$C$347,$D37,'P&amp;L1'!AF$15:AF$347)</f>
        <v>0</v>
      </c>
    </row>
    <row r="38" spans="4:32" outlineLevel="1">
      <c r="D38" s="83" t="str">
        <f>'Line Items'!H105</f>
        <v>Staff Costs: Stations</v>
      </c>
      <c r="E38" s="84"/>
      <c r="F38" s="150" t="str">
        <f>INDEX('P&amp;L1'!F$15:F$347,MATCH($D38,'P&amp;L1'!$C$15:$C$347,0))</f>
        <v>£000</v>
      </c>
      <c r="G38" s="85">
        <f>SUMIF('P&amp;L1'!$C$15:$C$347,$D38,'P&amp;L1'!G$15:G$347)</f>
        <v>0</v>
      </c>
      <c r="H38" s="85">
        <f>SUMIF('P&amp;L1'!$C$15:$C$347,$D38,'P&amp;L1'!H$15:H$347)</f>
        <v>0</v>
      </c>
      <c r="I38" s="85">
        <f>SUMIF('P&amp;L1'!$C$15:$C$347,$D38,'P&amp;L1'!I$15:I$347)</f>
        <v>0</v>
      </c>
      <c r="J38" s="85">
        <f>SUMIF('P&amp;L1'!$C$15:$C$347,$D38,'P&amp;L1'!J$15:J$347)</f>
        <v>0</v>
      </c>
      <c r="K38" s="85">
        <f>SUMIF('P&amp;L1'!$C$15:$C$347,$D38,'P&amp;L1'!K$15:K$347)</f>
        <v>0</v>
      </c>
      <c r="L38" s="85">
        <f>SUMIF('P&amp;L1'!$C$15:$C$347,$D38,'P&amp;L1'!L$15:L$347)</f>
        <v>0</v>
      </c>
      <c r="M38" s="85">
        <f>SUMIF('P&amp;L1'!$C$15:$C$347,$D38,'P&amp;L1'!M$15:M$347)</f>
        <v>0</v>
      </c>
      <c r="N38" s="85">
        <f>SUMIF('P&amp;L1'!$C$15:$C$347,$D38,'P&amp;L1'!N$15:N$347)</f>
        <v>0</v>
      </c>
      <c r="O38" s="85">
        <f>SUMIF('P&amp;L1'!$C$15:$C$347,$D38,'P&amp;L1'!O$15:O$347)</f>
        <v>0</v>
      </c>
      <c r="P38" s="85">
        <f>SUMIF('P&amp;L1'!$C$15:$C$347,$D38,'P&amp;L1'!P$15:P$347)</f>
        <v>0</v>
      </c>
      <c r="Q38" s="85">
        <f>SUMIF('P&amp;L1'!$C$15:$C$347,$D38,'P&amp;L1'!Q$15:Q$347)</f>
        <v>0</v>
      </c>
      <c r="R38" s="85">
        <f>SUMIF('P&amp;L1'!$C$15:$C$347,$D38,'P&amp;L1'!R$15:R$347)</f>
        <v>0</v>
      </c>
      <c r="S38" s="85">
        <f>SUMIF('P&amp;L1'!$C$15:$C$347,$D38,'P&amp;L1'!S$15:S$347)</f>
        <v>0</v>
      </c>
      <c r="T38" s="85">
        <f>SUMIF('P&amp;L1'!$C$15:$C$347,$D38,'P&amp;L1'!T$15:T$347)</f>
        <v>0</v>
      </c>
      <c r="U38" s="85">
        <f>SUMIF('P&amp;L1'!$C$15:$C$347,$D38,'P&amp;L1'!U$15:U$347)</f>
        <v>0</v>
      </c>
      <c r="V38" s="85">
        <f>SUMIF('P&amp;L1'!$C$15:$C$347,$D38,'P&amp;L1'!V$15:V$347)</f>
        <v>0</v>
      </c>
      <c r="W38" s="85">
        <f>SUMIF('P&amp;L1'!$C$15:$C$347,$D38,'P&amp;L1'!W$15:W$347)</f>
        <v>0</v>
      </c>
      <c r="X38" s="85">
        <f>SUMIF('P&amp;L1'!$C$15:$C$347,$D38,'P&amp;L1'!X$15:X$347)</f>
        <v>0</v>
      </c>
      <c r="Y38" s="85">
        <f>SUMIF('P&amp;L1'!$C$15:$C$347,$D38,'P&amp;L1'!Y$15:Y$347)</f>
        <v>0</v>
      </c>
      <c r="Z38" s="274">
        <f>SUMIF('P&amp;L1'!$C$15:$C$347,$D38,'P&amp;L1'!Z$15:Z$347)</f>
        <v>0</v>
      </c>
      <c r="AB38" s="275">
        <f>SUMIF('P&amp;L1'!$C$15:$C$347,$D38,'P&amp;L1'!AB$15:AB$347)</f>
        <v>0</v>
      </c>
      <c r="AD38" s="275">
        <f>SUMIF('P&amp;L1'!$C$15:$C$347,$D38,'P&amp;L1'!AD$15:AD$347)</f>
        <v>0</v>
      </c>
      <c r="AF38" s="275">
        <f>SUMIF('P&amp;L1'!$C$15:$C$347,$D38,'P&amp;L1'!AF$15:AF$347)</f>
        <v>0</v>
      </c>
    </row>
    <row r="39" spans="4:32" outlineLevel="1">
      <c r="D39" s="83" t="str">
        <f>'Line Items'!H106</f>
        <v>Staff Costs: Depot</v>
      </c>
      <c r="E39" s="84"/>
      <c r="F39" s="150" t="str">
        <f>INDEX('P&amp;L1'!F$15:F$347,MATCH($D39,'P&amp;L1'!$C$15:$C$347,0))</f>
        <v>£000</v>
      </c>
      <c r="G39" s="85">
        <f>SUMIF('P&amp;L1'!$C$15:$C$347,$D39,'P&amp;L1'!G$15:G$347)</f>
        <v>0</v>
      </c>
      <c r="H39" s="85">
        <f>SUMIF('P&amp;L1'!$C$15:$C$347,$D39,'P&amp;L1'!H$15:H$347)</f>
        <v>0</v>
      </c>
      <c r="I39" s="85">
        <f>SUMIF('P&amp;L1'!$C$15:$C$347,$D39,'P&amp;L1'!I$15:I$347)</f>
        <v>0</v>
      </c>
      <c r="J39" s="85">
        <f>SUMIF('P&amp;L1'!$C$15:$C$347,$D39,'P&amp;L1'!J$15:J$347)</f>
        <v>0</v>
      </c>
      <c r="K39" s="85">
        <f>SUMIF('P&amp;L1'!$C$15:$C$347,$D39,'P&amp;L1'!K$15:K$347)</f>
        <v>0</v>
      </c>
      <c r="L39" s="85">
        <f>SUMIF('P&amp;L1'!$C$15:$C$347,$D39,'P&amp;L1'!L$15:L$347)</f>
        <v>0</v>
      </c>
      <c r="M39" s="85">
        <f>SUMIF('P&amp;L1'!$C$15:$C$347,$D39,'P&amp;L1'!M$15:M$347)</f>
        <v>0</v>
      </c>
      <c r="N39" s="85">
        <f>SUMIF('P&amp;L1'!$C$15:$C$347,$D39,'P&amp;L1'!N$15:N$347)</f>
        <v>0</v>
      </c>
      <c r="O39" s="85">
        <f>SUMIF('P&amp;L1'!$C$15:$C$347,$D39,'P&amp;L1'!O$15:O$347)</f>
        <v>0</v>
      </c>
      <c r="P39" s="85">
        <f>SUMIF('P&amp;L1'!$C$15:$C$347,$D39,'P&amp;L1'!P$15:P$347)</f>
        <v>0</v>
      </c>
      <c r="Q39" s="85">
        <f>SUMIF('P&amp;L1'!$C$15:$C$347,$D39,'P&amp;L1'!Q$15:Q$347)</f>
        <v>0</v>
      </c>
      <c r="R39" s="85">
        <f>SUMIF('P&amp;L1'!$C$15:$C$347,$D39,'P&amp;L1'!R$15:R$347)</f>
        <v>0</v>
      </c>
      <c r="S39" s="85">
        <f>SUMIF('P&amp;L1'!$C$15:$C$347,$D39,'P&amp;L1'!S$15:S$347)</f>
        <v>0</v>
      </c>
      <c r="T39" s="85">
        <f>SUMIF('P&amp;L1'!$C$15:$C$347,$D39,'P&amp;L1'!T$15:T$347)</f>
        <v>0</v>
      </c>
      <c r="U39" s="85">
        <f>SUMIF('P&amp;L1'!$C$15:$C$347,$D39,'P&amp;L1'!U$15:U$347)</f>
        <v>0</v>
      </c>
      <c r="V39" s="85">
        <f>SUMIF('P&amp;L1'!$C$15:$C$347,$D39,'P&amp;L1'!V$15:V$347)</f>
        <v>0</v>
      </c>
      <c r="W39" s="85">
        <f>SUMIF('P&amp;L1'!$C$15:$C$347,$D39,'P&amp;L1'!W$15:W$347)</f>
        <v>0</v>
      </c>
      <c r="X39" s="85">
        <f>SUMIF('P&amp;L1'!$C$15:$C$347,$D39,'P&amp;L1'!X$15:X$347)</f>
        <v>0</v>
      </c>
      <c r="Y39" s="85">
        <f>SUMIF('P&amp;L1'!$C$15:$C$347,$D39,'P&amp;L1'!Y$15:Y$347)</f>
        <v>0</v>
      </c>
      <c r="Z39" s="274">
        <f>SUMIF('P&amp;L1'!$C$15:$C$347,$D39,'P&amp;L1'!Z$15:Z$347)</f>
        <v>0</v>
      </c>
      <c r="AB39" s="275">
        <f>SUMIF('P&amp;L1'!$C$15:$C$347,$D39,'P&amp;L1'!AB$15:AB$347)</f>
        <v>0</v>
      </c>
      <c r="AD39" s="275">
        <f>SUMIF('P&amp;L1'!$C$15:$C$347,$D39,'P&amp;L1'!AD$15:AD$347)</f>
        <v>0</v>
      </c>
      <c r="AF39" s="275">
        <f>SUMIF('P&amp;L1'!$C$15:$C$347,$D39,'P&amp;L1'!AF$15:AF$347)</f>
        <v>0</v>
      </c>
    </row>
    <row r="40" spans="4:32" outlineLevel="1">
      <c r="D40" s="83" t="str">
        <f>'Line Items'!H107</f>
        <v>Staff Costs: HQ</v>
      </c>
      <c r="E40" s="84"/>
      <c r="F40" s="150" t="str">
        <f>INDEX('P&amp;L1'!F$15:F$347,MATCH($D40,'P&amp;L1'!$C$15:$C$347,0))</f>
        <v>£000</v>
      </c>
      <c r="G40" s="85">
        <f>SUMIF('P&amp;L1'!$C$15:$C$347,$D40,'P&amp;L1'!G$15:G$347)</f>
        <v>0</v>
      </c>
      <c r="H40" s="85">
        <f>SUMIF('P&amp;L1'!$C$15:$C$347,$D40,'P&amp;L1'!H$15:H$347)</f>
        <v>0</v>
      </c>
      <c r="I40" s="85">
        <f>SUMIF('P&amp;L1'!$C$15:$C$347,$D40,'P&amp;L1'!I$15:I$347)</f>
        <v>0</v>
      </c>
      <c r="J40" s="85">
        <f>SUMIF('P&amp;L1'!$C$15:$C$347,$D40,'P&amp;L1'!J$15:J$347)</f>
        <v>0</v>
      </c>
      <c r="K40" s="85">
        <f>SUMIF('P&amp;L1'!$C$15:$C$347,$D40,'P&amp;L1'!K$15:K$347)</f>
        <v>0</v>
      </c>
      <c r="L40" s="85">
        <f>SUMIF('P&amp;L1'!$C$15:$C$347,$D40,'P&amp;L1'!L$15:L$347)</f>
        <v>0</v>
      </c>
      <c r="M40" s="85">
        <f>SUMIF('P&amp;L1'!$C$15:$C$347,$D40,'P&amp;L1'!M$15:M$347)</f>
        <v>0</v>
      </c>
      <c r="N40" s="85">
        <f>SUMIF('P&amp;L1'!$C$15:$C$347,$D40,'P&amp;L1'!N$15:N$347)</f>
        <v>0</v>
      </c>
      <c r="O40" s="85">
        <f>SUMIF('P&amp;L1'!$C$15:$C$347,$D40,'P&amp;L1'!O$15:O$347)</f>
        <v>0</v>
      </c>
      <c r="P40" s="85">
        <f>SUMIF('P&amp;L1'!$C$15:$C$347,$D40,'P&amp;L1'!P$15:P$347)</f>
        <v>0</v>
      </c>
      <c r="Q40" s="85">
        <f>SUMIF('P&amp;L1'!$C$15:$C$347,$D40,'P&amp;L1'!Q$15:Q$347)</f>
        <v>0</v>
      </c>
      <c r="R40" s="85">
        <f>SUMIF('P&amp;L1'!$C$15:$C$347,$D40,'P&amp;L1'!R$15:R$347)</f>
        <v>0</v>
      </c>
      <c r="S40" s="85">
        <f>SUMIF('P&amp;L1'!$C$15:$C$347,$D40,'P&amp;L1'!S$15:S$347)</f>
        <v>0</v>
      </c>
      <c r="T40" s="85">
        <f>SUMIF('P&amp;L1'!$C$15:$C$347,$D40,'P&amp;L1'!T$15:T$347)</f>
        <v>0</v>
      </c>
      <c r="U40" s="85">
        <f>SUMIF('P&amp;L1'!$C$15:$C$347,$D40,'P&amp;L1'!U$15:U$347)</f>
        <v>0</v>
      </c>
      <c r="V40" s="85">
        <f>SUMIF('P&amp;L1'!$C$15:$C$347,$D40,'P&amp;L1'!V$15:V$347)</f>
        <v>0</v>
      </c>
      <c r="W40" s="85">
        <f>SUMIF('P&amp;L1'!$C$15:$C$347,$D40,'P&amp;L1'!W$15:W$347)</f>
        <v>0</v>
      </c>
      <c r="X40" s="85">
        <f>SUMIF('P&amp;L1'!$C$15:$C$347,$D40,'P&amp;L1'!X$15:X$347)</f>
        <v>0</v>
      </c>
      <c r="Y40" s="85">
        <f>SUMIF('P&amp;L1'!$C$15:$C$347,$D40,'P&amp;L1'!Y$15:Y$347)</f>
        <v>0</v>
      </c>
      <c r="Z40" s="274">
        <f>SUMIF('P&amp;L1'!$C$15:$C$347,$D40,'P&amp;L1'!Z$15:Z$347)</f>
        <v>0</v>
      </c>
      <c r="AB40" s="275">
        <f>SUMIF('P&amp;L1'!$C$15:$C$347,$D40,'P&amp;L1'!AB$15:AB$347)</f>
        <v>0</v>
      </c>
      <c r="AD40" s="275">
        <f>SUMIF('P&amp;L1'!$C$15:$C$347,$D40,'P&amp;L1'!AD$15:AD$347)</f>
        <v>0</v>
      </c>
      <c r="AF40" s="275">
        <f>SUMIF('P&amp;L1'!$C$15:$C$347,$D40,'P&amp;L1'!AF$15:AF$347)</f>
        <v>0</v>
      </c>
    </row>
    <row r="41" spans="4:32" outlineLevel="1">
      <c r="D41" s="83" t="str">
        <f>'Line Items'!H108</f>
        <v>Staff Costs: Other</v>
      </c>
      <c r="E41" s="84"/>
      <c r="F41" s="150" t="str">
        <f>INDEX('P&amp;L1'!F$15:F$347,MATCH($D41,'P&amp;L1'!$C$15:$C$347,0))</f>
        <v>£000</v>
      </c>
      <c r="G41" s="85">
        <f>SUMIF('P&amp;L1'!$C$15:$C$347,$D41,'P&amp;L1'!G$15:G$347)</f>
        <v>0</v>
      </c>
      <c r="H41" s="85">
        <f>SUMIF('P&amp;L1'!$C$15:$C$347,$D41,'P&amp;L1'!H$15:H$347)</f>
        <v>0</v>
      </c>
      <c r="I41" s="85">
        <f>SUMIF('P&amp;L1'!$C$15:$C$347,$D41,'P&amp;L1'!I$15:I$347)</f>
        <v>0</v>
      </c>
      <c r="J41" s="85">
        <f>SUMIF('P&amp;L1'!$C$15:$C$347,$D41,'P&amp;L1'!J$15:J$347)</f>
        <v>0</v>
      </c>
      <c r="K41" s="85">
        <f>SUMIF('P&amp;L1'!$C$15:$C$347,$D41,'P&amp;L1'!K$15:K$347)</f>
        <v>0</v>
      </c>
      <c r="L41" s="85">
        <f>SUMIF('P&amp;L1'!$C$15:$C$347,$D41,'P&amp;L1'!L$15:L$347)</f>
        <v>0</v>
      </c>
      <c r="M41" s="85">
        <f>SUMIF('P&amp;L1'!$C$15:$C$347,$D41,'P&amp;L1'!M$15:M$347)</f>
        <v>0</v>
      </c>
      <c r="N41" s="85">
        <f>SUMIF('P&amp;L1'!$C$15:$C$347,$D41,'P&amp;L1'!N$15:N$347)</f>
        <v>0</v>
      </c>
      <c r="O41" s="85">
        <f>SUMIF('P&amp;L1'!$C$15:$C$347,$D41,'P&amp;L1'!O$15:O$347)</f>
        <v>0</v>
      </c>
      <c r="P41" s="85">
        <f>SUMIF('P&amp;L1'!$C$15:$C$347,$D41,'P&amp;L1'!P$15:P$347)</f>
        <v>0</v>
      </c>
      <c r="Q41" s="85">
        <f>SUMIF('P&amp;L1'!$C$15:$C$347,$D41,'P&amp;L1'!Q$15:Q$347)</f>
        <v>0</v>
      </c>
      <c r="R41" s="85">
        <f>SUMIF('P&amp;L1'!$C$15:$C$347,$D41,'P&amp;L1'!R$15:R$347)</f>
        <v>0</v>
      </c>
      <c r="S41" s="85">
        <f>SUMIF('P&amp;L1'!$C$15:$C$347,$D41,'P&amp;L1'!S$15:S$347)</f>
        <v>0</v>
      </c>
      <c r="T41" s="85">
        <f>SUMIF('P&amp;L1'!$C$15:$C$347,$D41,'P&amp;L1'!T$15:T$347)</f>
        <v>0</v>
      </c>
      <c r="U41" s="85">
        <f>SUMIF('P&amp;L1'!$C$15:$C$347,$D41,'P&amp;L1'!U$15:U$347)</f>
        <v>0</v>
      </c>
      <c r="V41" s="85">
        <f>SUMIF('P&amp;L1'!$C$15:$C$347,$D41,'P&amp;L1'!V$15:V$347)</f>
        <v>0</v>
      </c>
      <c r="W41" s="85">
        <f>SUMIF('P&amp;L1'!$C$15:$C$347,$D41,'P&amp;L1'!W$15:W$347)</f>
        <v>0</v>
      </c>
      <c r="X41" s="85">
        <f>SUMIF('P&amp;L1'!$C$15:$C$347,$D41,'P&amp;L1'!X$15:X$347)</f>
        <v>0</v>
      </c>
      <c r="Y41" s="85">
        <f>SUMIF('P&amp;L1'!$C$15:$C$347,$D41,'P&amp;L1'!Y$15:Y$347)</f>
        <v>0</v>
      </c>
      <c r="Z41" s="274">
        <f>SUMIF('P&amp;L1'!$C$15:$C$347,$D41,'P&amp;L1'!Z$15:Z$347)</f>
        <v>0</v>
      </c>
      <c r="AB41" s="275">
        <f>SUMIF('P&amp;L1'!$C$15:$C$347,$D41,'P&amp;L1'!AB$15:AB$347)</f>
        <v>0</v>
      </c>
      <c r="AD41" s="275">
        <f>SUMIF('P&amp;L1'!$C$15:$C$347,$D41,'P&amp;L1'!AD$15:AD$347)</f>
        <v>0</v>
      </c>
      <c r="AF41" s="275">
        <f>SUMIF('P&amp;L1'!$C$15:$C$347,$D41,'P&amp;L1'!AF$15:AF$347)</f>
        <v>0</v>
      </c>
    </row>
    <row r="42" spans="4:32" outlineLevel="1">
      <c r="D42" s="83" t="str">
        <f>'Line Items'!D636</f>
        <v>Other Operating Costs: Other Staff Costs</v>
      </c>
      <c r="E42" s="84"/>
      <c r="F42" s="150" t="str">
        <f>INDEX('P&amp;L1'!F$15:F$347,MATCH($D42,'P&amp;L1'!$C$15:$C$347,0))</f>
        <v>£000</v>
      </c>
      <c r="G42" s="85">
        <f>SUMIF('P&amp;L1'!$C$15:$C$347,$D42,'P&amp;L1'!G$15:G$347)</f>
        <v>0</v>
      </c>
      <c r="H42" s="85">
        <f>SUMIF('P&amp;L1'!$C$15:$C$347,$D42,'P&amp;L1'!H$15:H$347)</f>
        <v>0</v>
      </c>
      <c r="I42" s="85">
        <f>SUMIF('P&amp;L1'!$C$15:$C$347,$D42,'P&amp;L1'!I$15:I$347)</f>
        <v>0</v>
      </c>
      <c r="J42" s="85">
        <f>SUMIF('P&amp;L1'!$C$15:$C$347,$D42,'P&amp;L1'!J$15:J$347)</f>
        <v>0</v>
      </c>
      <c r="K42" s="85">
        <f>SUMIF('P&amp;L1'!$C$15:$C$347,$D42,'P&amp;L1'!K$15:K$347)</f>
        <v>0</v>
      </c>
      <c r="L42" s="85">
        <f>SUMIF('P&amp;L1'!$C$15:$C$347,$D42,'P&amp;L1'!L$15:L$347)</f>
        <v>0</v>
      </c>
      <c r="M42" s="85">
        <f>SUMIF('P&amp;L1'!$C$15:$C$347,$D42,'P&amp;L1'!M$15:M$347)</f>
        <v>0</v>
      </c>
      <c r="N42" s="85">
        <f>SUMIF('P&amp;L1'!$C$15:$C$347,$D42,'P&amp;L1'!N$15:N$347)</f>
        <v>0</v>
      </c>
      <c r="O42" s="85">
        <f>SUMIF('P&amp;L1'!$C$15:$C$347,$D42,'P&amp;L1'!O$15:O$347)</f>
        <v>0</v>
      </c>
      <c r="P42" s="85">
        <f>SUMIF('P&amp;L1'!$C$15:$C$347,$D42,'P&amp;L1'!P$15:P$347)</f>
        <v>0</v>
      </c>
      <c r="Q42" s="85">
        <f>SUMIF('P&amp;L1'!$C$15:$C$347,$D42,'P&amp;L1'!Q$15:Q$347)</f>
        <v>0</v>
      </c>
      <c r="R42" s="85">
        <f>SUMIF('P&amp;L1'!$C$15:$C$347,$D42,'P&amp;L1'!R$15:R$347)</f>
        <v>0</v>
      </c>
      <c r="S42" s="85">
        <f>SUMIF('P&amp;L1'!$C$15:$C$347,$D42,'P&amp;L1'!S$15:S$347)</f>
        <v>0</v>
      </c>
      <c r="T42" s="85">
        <f>SUMIF('P&amp;L1'!$C$15:$C$347,$D42,'P&amp;L1'!T$15:T$347)</f>
        <v>0</v>
      </c>
      <c r="U42" s="85">
        <f>SUMIF('P&amp;L1'!$C$15:$C$347,$D42,'P&amp;L1'!U$15:U$347)</f>
        <v>0</v>
      </c>
      <c r="V42" s="85">
        <f>SUMIF('P&amp;L1'!$C$15:$C$347,$D42,'P&amp;L1'!V$15:V$347)</f>
        <v>0</v>
      </c>
      <c r="W42" s="85">
        <f>SUMIF('P&amp;L1'!$C$15:$C$347,$D42,'P&amp;L1'!W$15:W$347)</f>
        <v>0</v>
      </c>
      <c r="X42" s="85">
        <f>SUMIF('P&amp;L1'!$C$15:$C$347,$D42,'P&amp;L1'!X$15:X$347)</f>
        <v>0</v>
      </c>
      <c r="Y42" s="85">
        <f>SUMIF('P&amp;L1'!$C$15:$C$347,$D42,'P&amp;L1'!Y$15:Y$347)</f>
        <v>0</v>
      </c>
      <c r="Z42" s="274">
        <f>SUMIF('P&amp;L1'!$C$15:$C$347,$D42,'P&amp;L1'!Z$15:Z$347)</f>
        <v>0</v>
      </c>
      <c r="AB42" s="275">
        <f>SUMIF('P&amp;L1'!$C$15:$C$347,$D42,'P&amp;L1'!AB$15:AB$347)</f>
        <v>0</v>
      </c>
      <c r="AD42" s="275">
        <f>SUMIF('P&amp;L1'!$C$15:$C$347,$D42,'P&amp;L1'!AD$15:AD$347)</f>
        <v>0</v>
      </c>
      <c r="AF42" s="275">
        <f>SUMIF('P&amp;L1'!$C$15:$C$347,$D42,'P&amp;L1'!AF$15:AF$347)</f>
        <v>0</v>
      </c>
    </row>
    <row r="43" spans="4:32" outlineLevel="1">
      <c r="D43" s="83" t="str">
        <f>'Line Items'!D637</f>
        <v>Other Operating Costs: Station &amp; Train Operations</v>
      </c>
      <c r="E43" s="84"/>
      <c r="F43" s="150" t="str">
        <f>INDEX('P&amp;L1'!F$15:F$347,MATCH($D43,'P&amp;L1'!$C$15:$C$347,0))</f>
        <v>£000</v>
      </c>
      <c r="G43" s="85">
        <f>SUMIF('P&amp;L1'!$C$15:$C$347,$D43,'P&amp;L1'!G$15:G$347)</f>
        <v>0</v>
      </c>
      <c r="H43" s="85">
        <f>SUMIF('P&amp;L1'!$C$15:$C$347,$D43,'P&amp;L1'!H$15:H$347)</f>
        <v>0</v>
      </c>
      <c r="I43" s="85">
        <f>SUMIF('P&amp;L1'!$C$15:$C$347,$D43,'P&amp;L1'!I$15:I$347)</f>
        <v>0</v>
      </c>
      <c r="J43" s="85">
        <f>SUMIF('P&amp;L1'!$C$15:$C$347,$D43,'P&amp;L1'!J$15:J$347)</f>
        <v>0</v>
      </c>
      <c r="K43" s="85">
        <f>SUMIF('P&amp;L1'!$C$15:$C$347,$D43,'P&amp;L1'!K$15:K$347)</f>
        <v>0</v>
      </c>
      <c r="L43" s="85">
        <f>SUMIF('P&amp;L1'!$C$15:$C$347,$D43,'P&amp;L1'!L$15:L$347)</f>
        <v>0</v>
      </c>
      <c r="M43" s="85">
        <f>SUMIF('P&amp;L1'!$C$15:$C$347,$D43,'P&amp;L1'!M$15:M$347)</f>
        <v>0</v>
      </c>
      <c r="N43" s="85">
        <f>SUMIF('P&amp;L1'!$C$15:$C$347,$D43,'P&amp;L1'!N$15:N$347)</f>
        <v>0</v>
      </c>
      <c r="O43" s="85">
        <f>SUMIF('P&amp;L1'!$C$15:$C$347,$D43,'P&amp;L1'!O$15:O$347)</f>
        <v>0</v>
      </c>
      <c r="P43" s="85">
        <f>SUMIF('P&amp;L1'!$C$15:$C$347,$D43,'P&amp;L1'!P$15:P$347)</f>
        <v>0</v>
      </c>
      <c r="Q43" s="85">
        <f>SUMIF('P&amp;L1'!$C$15:$C$347,$D43,'P&amp;L1'!Q$15:Q$347)</f>
        <v>0</v>
      </c>
      <c r="R43" s="85">
        <f>SUMIF('P&amp;L1'!$C$15:$C$347,$D43,'P&amp;L1'!R$15:R$347)</f>
        <v>0</v>
      </c>
      <c r="S43" s="85">
        <f>SUMIF('P&amp;L1'!$C$15:$C$347,$D43,'P&amp;L1'!S$15:S$347)</f>
        <v>0</v>
      </c>
      <c r="T43" s="85">
        <f>SUMIF('P&amp;L1'!$C$15:$C$347,$D43,'P&amp;L1'!T$15:T$347)</f>
        <v>0</v>
      </c>
      <c r="U43" s="85">
        <f>SUMIF('P&amp;L1'!$C$15:$C$347,$D43,'P&amp;L1'!U$15:U$347)</f>
        <v>0</v>
      </c>
      <c r="V43" s="85">
        <f>SUMIF('P&amp;L1'!$C$15:$C$347,$D43,'P&amp;L1'!V$15:V$347)</f>
        <v>0</v>
      </c>
      <c r="W43" s="85">
        <f>SUMIF('P&amp;L1'!$C$15:$C$347,$D43,'P&amp;L1'!W$15:W$347)</f>
        <v>0</v>
      </c>
      <c r="X43" s="85">
        <f>SUMIF('P&amp;L1'!$C$15:$C$347,$D43,'P&amp;L1'!X$15:X$347)</f>
        <v>0</v>
      </c>
      <c r="Y43" s="85">
        <f>SUMIF('P&amp;L1'!$C$15:$C$347,$D43,'P&amp;L1'!Y$15:Y$347)</f>
        <v>0</v>
      </c>
      <c r="Z43" s="274">
        <f>SUMIF('P&amp;L1'!$C$15:$C$347,$D43,'P&amp;L1'!Z$15:Z$347)</f>
        <v>0</v>
      </c>
      <c r="AB43" s="275">
        <f>SUMIF('P&amp;L1'!$C$15:$C$347,$D43,'P&amp;L1'!AB$15:AB$347)</f>
        <v>0</v>
      </c>
      <c r="AD43" s="275">
        <f>SUMIF('P&amp;L1'!$C$15:$C$347,$D43,'P&amp;L1'!AD$15:AD$347)</f>
        <v>0</v>
      </c>
      <c r="AF43" s="275">
        <f>SUMIF('P&amp;L1'!$C$15:$C$347,$D43,'P&amp;L1'!AF$15:AF$347)</f>
        <v>0</v>
      </c>
    </row>
    <row r="44" spans="4:32" outlineLevel="1">
      <c r="D44" s="83" t="str">
        <f>'Line Items'!D638</f>
        <v>Other Operating Costs: Rolling Stock Maintenance</v>
      </c>
      <c r="E44" s="84"/>
      <c r="F44" s="150" t="str">
        <f>INDEX('P&amp;L1'!F$15:F$347,MATCH($D44,'P&amp;L1'!$C$15:$C$347,0))</f>
        <v>£000</v>
      </c>
      <c r="G44" s="85">
        <f>SUMIF('P&amp;L1'!$C$15:$C$347,$D44,'P&amp;L1'!G$15:G$347)</f>
        <v>0</v>
      </c>
      <c r="H44" s="85">
        <f>SUMIF('P&amp;L1'!$C$15:$C$347,$D44,'P&amp;L1'!H$15:H$347)</f>
        <v>0</v>
      </c>
      <c r="I44" s="85">
        <f>SUMIF('P&amp;L1'!$C$15:$C$347,$D44,'P&amp;L1'!I$15:I$347)</f>
        <v>0</v>
      </c>
      <c r="J44" s="85">
        <f>SUMIF('P&amp;L1'!$C$15:$C$347,$D44,'P&amp;L1'!J$15:J$347)</f>
        <v>0</v>
      </c>
      <c r="K44" s="85">
        <f>SUMIF('P&amp;L1'!$C$15:$C$347,$D44,'P&amp;L1'!K$15:K$347)</f>
        <v>0</v>
      </c>
      <c r="L44" s="85">
        <f>SUMIF('P&amp;L1'!$C$15:$C$347,$D44,'P&amp;L1'!L$15:L$347)</f>
        <v>0</v>
      </c>
      <c r="M44" s="85">
        <f>SUMIF('P&amp;L1'!$C$15:$C$347,$D44,'P&amp;L1'!M$15:M$347)</f>
        <v>0</v>
      </c>
      <c r="N44" s="85">
        <f>SUMIF('P&amp;L1'!$C$15:$C$347,$D44,'P&amp;L1'!N$15:N$347)</f>
        <v>0</v>
      </c>
      <c r="O44" s="85">
        <f>SUMIF('P&amp;L1'!$C$15:$C$347,$D44,'P&amp;L1'!O$15:O$347)</f>
        <v>0</v>
      </c>
      <c r="P44" s="85">
        <f>SUMIF('P&amp;L1'!$C$15:$C$347,$D44,'P&amp;L1'!P$15:P$347)</f>
        <v>0</v>
      </c>
      <c r="Q44" s="85">
        <f>SUMIF('P&amp;L1'!$C$15:$C$347,$D44,'P&amp;L1'!Q$15:Q$347)</f>
        <v>0</v>
      </c>
      <c r="R44" s="85">
        <f>SUMIF('P&amp;L1'!$C$15:$C$347,$D44,'P&amp;L1'!R$15:R$347)</f>
        <v>0</v>
      </c>
      <c r="S44" s="85">
        <f>SUMIF('P&amp;L1'!$C$15:$C$347,$D44,'P&amp;L1'!S$15:S$347)</f>
        <v>0</v>
      </c>
      <c r="T44" s="85">
        <f>SUMIF('P&amp;L1'!$C$15:$C$347,$D44,'P&amp;L1'!T$15:T$347)</f>
        <v>0</v>
      </c>
      <c r="U44" s="85">
        <f>SUMIF('P&amp;L1'!$C$15:$C$347,$D44,'P&amp;L1'!U$15:U$347)</f>
        <v>0</v>
      </c>
      <c r="V44" s="85">
        <f>SUMIF('P&amp;L1'!$C$15:$C$347,$D44,'P&amp;L1'!V$15:V$347)</f>
        <v>0</v>
      </c>
      <c r="W44" s="85">
        <f>SUMIF('P&amp;L1'!$C$15:$C$347,$D44,'P&amp;L1'!W$15:W$347)</f>
        <v>0</v>
      </c>
      <c r="X44" s="85">
        <f>SUMIF('P&amp;L1'!$C$15:$C$347,$D44,'P&amp;L1'!X$15:X$347)</f>
        <v>0</v>
      </c>
      <c r="Y44" s="85">
        <f>SUMIF('P&amp;L1'!$C$15:$C$347,$D44,'P&amp;L1'!Y$15:Y$347)</f>
        <v>0</v>
      </c>
      <c r="Z44" s="274">
        <f>SUMIF('P&amp;L1'!$C$15:$C$347,$D44,'P&amp;L1'!Z$15:Z$347)</f>
        <v>0</v>
      </c>
      <c r="AB44" s="275">
        <f>SUMIF('P&amp;L1'!$C$15:$C$347,$D44,'P&amp;L1'!AB$15:AB$347)</f>
        <v>0</v>
      </c>
      <c r="AD44" s="275">
        <f>SUMIF('P&amp;L1'!$C$15:$C$347,$D44,'P&amp;L1'!AD$15:AD$347)</f>
        <v>0</v>
      </c>
      <c r="AF44" s="275">
        <f>SUMIF('P&amp;L1'!$C$15:$C$347,$D44,'P&amp;L1'!AF$15:AF$347)</f>
        <v>0</v>
      </c>
    </row>
    <row r="45" spans="4:32" outlineLevel="1">
      <c r="D45" s="83" t="str">
        <f>'Line Items'!D639</f>
        <v>Other Operating Costs: Industry &amp; Professional Services</v>
      </c>
      <c r="E45" s="84"/>
      <c r="F45" s="150" t="str">
        <f>INDEX('P&amp;L1'!F$15:F$347,MATCH($D45,'P&amp;L1'!$C$15:$C$347,0))</f>
        <v>£000</v>
      </c>
      <c r="G45" s="85">
        <f>SUMIF('P&amp;L1'!$C$15:$C$347,$D45,'P&amp;L1'!G$15:G$347)</f>
        <v>0</v>
      </c>
      <c r="H45" s="85">
        <f>SUMIF('P&amp;L1'!$C$15:$C$347,$D45,'P&amp;L1'!H$15:H$347)</f>
        <v>0</v>
      </c>
      <c r="I45" s="85">
        <f>SUMIF('P&amp;L1'!$C$15:$C$347,$D45,'P&amp;L1'!I$15:I$347)</f>
        <v>0</v>
      </c>
      <c r="J45" s="85">
        <f>SUMIF('P&amp;L1'!$C$15:$C$347,$D45,'P&amp;L1'!J$15:J$347)</f>
        <v>0</v>
      </c>
      <c r="K45" s="85">
        <f>SUMIF('P&amp;L1'!$C$15:$C$347,$D45,'P&amp;L1'!K$15:K$347)</f>
        <v>0</v>
      </c>
      <c r="L45" s="85">
        <f>SUMIF('P&amp;L1'!$C$15:$C$347,$D45,'P&amp;L1'!L$15:L$347)</f>
        <v>0</v>
      </c>
      <c r="M45" s="85">
        <f>SUMIF('P&amp;L1'!$C$15:$C$347,$D45,'P&amp;L1'!M$15:M$347)</f>
        <v>0</v>
      </c>
      <c r="N45" s="85">
        <f>SUMIF('P&amp;L1'!$C$15:$C$347,$D45,'P&amp;L1'!N$15:N$347)</f>
        <v>0</v>
      </c>
      <c r="O45" s="85">
        <f>SUMIF('P&amp;L1'!$C$15:$C$347,$D45,'P&amp;L1'!O$15:O$347)</f>
        <v>0</v>
      </c>
      <c r="P45" s="85">
        <f>SUMIF('P&amp;L1'!$C$15:$C$347,$D45,'P&amp;L1'!P$15:P$347)</f>
        <v>0</v>
      </c>
      <c r="Q45" s="85">
        <f>SUMIF('P&amp;L1'!$C$15:$C$347,$D45,'P&amp;L1'!Q$15:Q$347)</f>
        <v>0</v>
      </c>
      <c r="R45" s="85">
        <f>SUMIF('P&amp;L1'!$C$15:$C$347,$D45,'P&amp;L1'!R$15:R$347)</f>
        <v>0</v>
      </c>
      <c r="S45" s="85">
        <f>SUMIF('P&amp;L1'!$C$15:$C$347,$D45,'P&amp;L1'!S$15:S$347)</f>
        <v>0</v>
      </c>
      <c r="T45" s="85">
        <f>SUMIF('P&amp;L1'!$C$15:$C$347,$D45,'P&amp;L1'!T$15:T$347)</f>
        <v>0</v>
      </c>
      <c r="U45" s="85">
        <f>SUMIF('P&amp;L1'!$C$15:$C$347,$D45,'P&amp;L1'!U$15:U$347)</f>
        <v>0</v>
      </c>
      <c r="V45" s="85">
        <f>SUMIF('P&amp;L1'!$C$15:$C$347,$D45,'P&amp;L1'!V$15:V$347)</f>
        <v>0</v>
      </c>
      <c r="W45" s="85">
        <f>SUMIF('P&amp;L1'!$C$15:$C$347,$D45,'P&amp;L1'!W$15:W$347)</f>
        <v>0</v>
      </c>
      <c r="X45" s="85">
        <f>SUMIF('P&amp;L1'!$C$15:$C$347,$D45,'P&amp;L1'!X$15:X$347)</f>
        <v>0</v>
      </c>
      <c r="Y45" s="85">
        <f>SUMIF('P&amp;L1'!$C$15:$C$347,$D45,'P&amp;L1'!Y$15:Y$347)</f>
        <v>0</v>
      </c>
      <c r="Z45" s="274">
        <f>SUMIF('P&amp;L1'!$C$15:$C$347,$D45,'P&amp;L1'!Z$15:Z$347)</f>
        <v>0</v>
      </c>
      <c r="AB45" s="275">
        <f>SUMIF('P&amp;L1'!$C$15:$C$347,$D45,'P&amp;L1'!AB$15:AB$347)</f>
        <v>0</v>
      </c>
      <c r="AD45" s="275">
        <f>SUMIF('P&amp;L1'!$C$15:$C$347,$D45,'P&amp;L1'!AD$15:AD$347)</f>
        <v>0</v>
      </c>
      <c r="AF45" s="275">
        <f>SUMIF('P&amp;L1'!$C$15:$C$347,$D45,'P&amp;L1'!AF$15:AF$347)</f>
        <v>0</v>
      </c>
    </row>
    <row r="46" spans="4:32" outlineLevel="1">
      <c r="D46" s="83" t="str">
        <f>'Line Items'!D640</f>
        <v>Other Operating Costs: Administrative Costs &amp; Other</v>
      </c>
      <c r="E46" s="84"/>
      <c r="F46" s="150" t="str">
        <f>INDEX('P&amp;L1'!F$15:F$347,MATCH($D46,'P&amp;L1'!$C$15:$C$347,0))</f>
        <v>£000</v>
      </c>
      <c r="G46" s="85">
        <f>SUMIF('P&amp;L1'!$C$15:$C$347,$D46,'P&amp;L1'!G$15:G$347)</f>
        <v>0</v>
      </c>
      <c r="H46" s="85">
        <f>SUMIF('P&amp;L1'!$C$15:$C$347,$D46,'P&amp;L1'!H$15:H$347)</f>
        <v>0</v>
      </c>
      <c r="I46" s="85">
        <f>SUMIF('P&amp;L1'!$C$15:$C$347,$D46,'P&amp;L1'!I$15:I$347)</f>
        <v>0</v>
      </c>
      <c r="J46" s="85">
        <f>SUMIF('P&amp;L1'!$C$15:$C$347,$D46,'P&amp;L1'!J$15:J$347)</f>
        <v>0</v>
      </c>
      <c r="K46" s="85">
        <f>SUMIF('P&amp;L1'!$C$15:$C$347,$D46,'P&amp;L1'!K$15:K$347)</f>
        <v>0</v>
      </c>
      <c r="L46" s="85">
        <f>SUMIF('P&amp;L1'!$C$15:$C$347,$D46,'P&amp;L1'!L$15:L$347)</f>
        <v>0</v>
      </c>
      <c r="M46" s="85">
        <f>SUMIF('P&amp;L1'!$C$15:$C$347,$D46,'P&amp;L1'!M$15:M$347)</f>
        <v>0</v>
      </c>
      <c r="N46" s="85">
        <f>SUMIF('P&amp;L1'!$C$15:$C$347,$D46,'P&amp;L1'!N$15:N$347)</f>
        <v>0</v>
      </c>
      <c r="O46" s="85">
        <f>SUMIF('P&amp;L1'!$C$15:$C$347,$D46,'P&amp;L1'!O$15:O$347)</f>
        <v>0</v>
      </c>
      <c r="P46" s="85">
        <f>SUMIF('P&amp;L1'!$C$15:$C$347,$D46,'P&amp;L1'!P$15:P$347)</f>
        <v>0</v>
      </c>
      <c r="Q46" s="85">
        <f>SUMIF('P&amp;L1'!$C$15:$C$347,$D46,'P&amp;L1'!Q$15:Q$347)</f>
        <v>0</v>
      </c>
      <c r="R46" s="85">
        <f>SUMIF('P&amp;L1'!$C$15:$C$347,$D46,'P&amp;L1'!R$15:R$347)</f>
        <v>0</v>
      </c>
      <c r="S46" s="85">
        <f>SUMIF('P&amp;L1'!$C$15:$C$347,$D46,'P&amp;L1'!S$15:S$347)</f>
        <v>0</v>
      </c>
      <c r="T46" s="85">
        <f>SUMIF('P&amp;L1'!$C$15:$C$347,$D46,'P&amp;L1'!T$15:T$347)</f>
        <v>0</v>
      </c>
      <c r="U46" s="85">
        <f>SUMIF('P&amp;L1'!$C$15:$C$347,$D46,'P&amp;L1'!U$15:U$347)</f>
        <v>0</v>
      </c>
      <c r="V46" s="85">
        <f>SUMIF('P&amp;L1'!$C$15:$C$347,$D46,'P&amp;L1'!V$15:V$347)</f>
        <v>0</v>
      </c>
      <c r="W46" s="85">
        <f>SUMIF('P&amp;L1'!$C$15:$C$347,$D46,'P&amp;L1'!W$15:W$347)</f>
        <v>0</v>
      </c>
      <c r="X46" s="85">
        <f>SUMIF('P&amp;L1'!$C$15:$C$347,$D46,'P&amp;L1'!X$15:X$347)</f>
        <v>0</v>
      </c>
      <c r="Y46" s="85">
        <f>SUMIF('P&amp;L1'!$C$15:$C$347,$D46,'P&amp;L1'!Y$15:Y$347)</f>
        <v>0</v>
      </c>
      <c r="Z46" s="274">
        <f>SUMIF('P&amp;L1'!$C$15:$C$347,$D46,'P&amp;L1'!Z$15:Z$347)</f>
        <v>0</v>
      </c>
      <c r="AB46" s="275">
        <f>SUMIF('P&amp;L1'!$C$15:$C$347,$D46,'P&amp;L1'!AB$15:AB$347)</f>
        <v>0</v>
      </c>
      <c r="AD46" s="275">
        <f>SUMIF('P&amp;L1'!$C$15:$C$347,$D46,'P&amp;L1'!AD$15:AD$347)</f>
        <v>0</v>
      </c>
      <c r="AF46" s="275">
        <f>SUMIF('P&amp;L1'!$C$15:$C$347,$D46,'P&amp;L1'!AF$15:AF$347)</f>
        <v>0</v>
      </c>
    </row>
    <row r="47" spans="4:32" outlineLevel="1">
      <c r="D47" s="83" t="str">
        <f>'Line Items'!D641</f>
        <v>Other Operating Costs: Non-Cash Costs</v>
      </c>
      <c r="E47" s="84"/>
      <c r="F47" s="150" t="str">
        <f>INDEX('P&amp;L1'!F$15:F$347,MATCH($D47,'P&amp;L1'!$C$15:$C$347,0))</f>
        <v>£000</v>
      </c>
      <c r="G47" s="85">
        <f>SUMIF('P&amp;L1'!$C$15:$C$347,$D47,'P&amp;L1'!G$15:G$347)</f>
        <v>0</v>
      </c>
      <c r="H47" s="85">
        <f>SUMIF('P&amp;L1'!$C$15:$C$347,$D47,'P&amp;L1'!H$15:H$347)</f>
        <v>0</v>
      </c>
      <c r="I47" s="85">
        <f>SUMIF('P&amp;L1'!$C$15:$C$347,$D47,'P&amp;L1'!I$15:I$347)</f>
        <v>0</v>
      </c>
      <c r="J47" s="85">
        <f>SUMIF('P&amp;L1'!$C$15:$C$347,$D47,'P&amp;L1'!J$15:J$347)</f>
        <v>0</v>
      </c>
      <c r="K47" s="85">
        <f>SUMIF('P&amp;L1'!$C$15:$C$347,$D47,'P&amp;L1'!K$15:K$347)</f>
        <v>0</v>
      </c>
      <c r="L47" s="85">
        <f>SUMIF('P&amp;L1'!$C$15:$C$347,$D47,'P&amp;L1'!L$15:L$347)</f>
        <v>0</v>
      </c>
      <c r="M47" s="85">
        <f>SUMIF('P&amp;L1'!$C$15:$C$347,$D47,'P&amp;L1'!M$15:M$347)</f>
        <v>0</v>
      </c>
      <c r="N47" s="85">
        <f>SUMIF('P&amp;L1'!$C$15:$C$347,$D47,'P&amp;L1'!N$15:N$347)</f>
        <v>0</v>
      </c>
      <c r="O47" s="85">
        <f>SUMIF('P&amp;L1'!$C$15:$C$347,$D47,'P&amp;L1'!O$15:O$347)</f>
        <v>0</v>
      </c>
      <c r="P47" s="85">
        <f>SUMIF('P&amp;L1'!$C$15:$C$347,$D47,'P&amp;L1'!P$15:P$347)</f>
        <v>0</v>
      </c>
      <c r="Q47" s="85">
        <f>SUMIF('P&amp;L1'!$C$15:$C$347,$D47,'P&amp;L1'!Q$15:Q$347)</f>
        <v>0</v>
      </c>
      <c r="R47" s="85">
        <f>SUMIF('P&amp;L1'!$C$15:$C$347,$D47,'P&amp;L1'!R$15:R$347)</f>
        <v>0</v>
      </c>
      <c r="S47" s="85">
        <f>SUMIF('P&amp;L1'!$C$15:$C$347,$D47,'P&amp;L1'!S$15:S$347)</f>
        <v>0</v>
      </c>
      <c r="T47" s="85">
        <f>SUMIF('P&amp;L1'!$C$15:$C$347,$D47,'P&amp;L1'!T$15:T$347)</f>
        <v>0</v>
      </c>
      <c r="U47" s="85">
        <f>SUMIF('P&amp;L1'!$C$15:$C$347,$D47,'P&amp;L1'!U$15:U$347)</f>
        <v>0</v>
      </c>
      <c r="V47" s="85">
        <f>SUMIF('P&amp;L1'!$C$15:$C$347,$D47,'P&amp;L1'!V$15:V$347)</f>
        <v>0</v>
      </c>
      <c r="W47" s="85">
        <f>SUMIF('P&amp;L1'!$C$15:$C$347,$D47,'P&amp;L1'!W$15:W$347)</f>
        <v>0</v>
      </c>
      <c r="X47" s="85">
        <f>SUMIF('P&amp;L1'!$C$15:$C$347,$D47,'P&amp;L1'!X$15:X$347)</f>
        <v>0</v>
      </c>
      <c r="Y47" s="85">
        <f>SUMIF('P&amp;L1'!$C$15:$C$347,$D47,'P&amp;L1'!Y$15:Y$347)</f>
        <v>0</v>
      </c>
      <c r="Z47" s="274">
        <f>SUMIF('P&amp;L1'!$C$15:$C$347,$D47,'P&amp;L1'!Z$15:Z$347)</f>
        <v>0</v>
      </c>
      <c r="AB47" s="275">
        <f>SUMIF('P&amp;L1'!$C$15:$C$347,$D47,'P&amp;L1'!AB$15:AB$347)</f>
        <v>0</v>
      </c>
      <c r="AD47" s="275">
        <f>SUMIF('P&amp;L1'!$C$15:$C$347,$D47,'P&amp;L1'!AD$15:AD$347)</f>
        <v>0</v>
      </c>
      <c r="AF47" s="275">
        <f>SUMIF('P&amp;L1'!$C$15:$C$347,$D47,'P&amp;L1'!AF$15:AF$347)</f>
        <v>0</v>
      </c>
    </row>
    <row r="48" spans="4:32" outlineLevel="1">
      <c r="D48" s="83" t="str">
        <f>'Line Items'!D642</f>
        <v>Rolling Stock Charges</v>
      </c>
      <c r="E48" s="84"/>
      <c r="F48" s="150" t="str">
        <f>INDEX('P&amp;L1'!F$15:F$347,MATCH($D48,'P&amp;L1'!$C$15:$C$347,0))</f>
        <v>£000</v>
      </c>
      <c r="G48" s="85">
        <f>SUMIF('P&amp;L1'!$C$15:$C$347,$D48,'P&amp;L1'!G$15:G$347)</f>
        <v>0</v>
      </c>
      <c r="H48" s="85">
        <f>SUMIF('P&amp;L1'!$C$15:$C$347,$D48,'P&amp;L1'!H$15:H$347)</f>
        <v>0</v>
      </c>
      <c r="I48" s="85">
        <f>SUMIF('P&amp;L1'!$C$15:$C$347,$D48,'P&amp;L1'!I$15:I$347)</f>
        <v>0</v>
      </c>
      <c r="J48" s="85">
        <f>SUMIF('P&amp;L1'!$C$15:$C$347,$D48,'P&amp;L1'!J$15:J$347)</f>
        <v>0</v>
      </c>
      <c r="K48" s="85">
        <f>SUMIF('P&amp;L1'!$C$15:$C$347,$D48,'P&amp;L1'!K$15:K$347)</f>
        <v>0</v>
      </c>
      <c r="L48" s="85">
        <f>SUMIF('P&amp;L1'!$C$15:$C$347,$D48,'P&amp;L1'!L$15:L$347)</f>
        <v>0</v>
      </c>
      <c r="M48" s="85">
        <f>SUMIF('P&amp;L1'!$C$15:$C$347,$D48,'P&amp;L1'!M$15:M$347)</f>
        <v>0</v>
      </c>
      <c r="N48" s="85">
        <f>SUMIF('P&amp;L1'!$C$15:$C$347,$D48,'P&amp;L1'!N$15:N$347)</f>
        <v>0</v>
      </c>
      <c r="O48" s="85">
        <f>SUMIF('P&amp;L1'!$C$15:$C$347,$D48,'P&amp;L1'!O$15:O$347)</f>
        <v>0</v>
      </c>
      <c r="P48" s="85">
        <f>SUMIF('P&amp;L1'!$C$15:$C$347,$D48,'P&amp;L1'!P$15:P$347)</f>
        <v>0</v>
      </c>
      <c r="Q48" s="85">
        <f>SUMIF('P&amp;L1'!$C$15:$C$347,$D48,'P&amp;L1'!Q$15:Q$347)</f>
        <v>0</v>
      </c>
      <c r="R48" s="85">
        <f>SUMIF('P&amp;L1'!$C$15:$C$347,$D48,'P&amp;L1'!R$15:R$347)</f>
        <v>0</v>
      </c>
      <c r="S48" s="85">
        <f>SUMIF('P&amp;L1'!$C$15:$C$347,$D48,'P&amp;L1'!S$15:S$347)</f>
        <v>0</v>
      </c>
      <c r="T48" s="85">
        <f>SUMIF('P&amp;L1'!$C$15:$C$347,$D48,'P&amp;L1'!T$15:T$347)</f>
        <v>0</v>
      </c>
      <c r="U48" s="85">
        <f>SUMIF('P&amp;L1'!$C$15:$C$347,$D48,'P&amp;L1'!U$15:U$347)</f>
        <v>0</v>
      </c>
      <c r="V48" s="85">
        <f>SUMIF('P&amp;L1'!$C$15:$C$347,$D48,'P&amp;L1'!V$15:V$347)</f>
        <v>0</v>
      </c>
      <c r="W48" s="85">
        <f>SUMIF('P&amp;L1'!$C$15:$C$347,$D48,'P&amp;L1'!W$15:W$347)</f>
        <v>0</v>
      </c>
      <c r="X48" s="85">
        <f>SUMIF('P&amp;L1'!$C$15:$C$347,$D48,'P&amp;L1'!X$15:X$347)</f>
        <v>0</v>
      </c>
      <c r="Y48" s="85">
        <f>SUMIF('P&amp;L1'!$C$15:$C$347,$D48,'P&amp;L1'!Y$15:Y$347)</f>
        <v>0</v>
      </c>
      <c r="Z48" s="274">
        <f>SUMIF('P&amp;L1'!$C$15:$C$347,$D48,'P&amp;L1'!Z$15:Z$347)</f>
        <v>0</v>
      </c>
      <c r="AB48" s="275">
        <f>SUMIF('P&amp;L1'!$C$15:$C$347,$D48,'P&amp;L1'!AB$15:AB$347)</f>
        <v>0</v>
      </c>
      <c r="AD48" s="275">
        <f>SUMIF('P&amp;L1'!$C$15:$C$347,$D48,'P&amp;L1'!AD$15:AD$347)</f>
        <v>0</v>
      </c>
      <c r="AF48" s="275">
        <f>SUMIF('P&amp;L1'!$C$15:$C$347,$D48,'P&amp;L1'!AF$15:AF$347)</f>
        <v>0</v>
      </c>
    </row>
    <row r="49" spans="4:32" outlineLevel="1">
      <c r="D49" s="83" t="str">
        <f>'Line Items'!D643</f>
        <v>Infrastructure Charges: Secondary Station Access Charges</v>
      </c>
      <c r="E49" s="84"/>
      <c r="F49" s="150" t="str">
        <f>INDEX('P&amp;L1'!F$15:F$347,MATCH($D49,'P&amp;L1'!$C$15:$C$347,0))</f>
        <v>£000</v>
      </c>
      <c r="G49" s="85">
        <f>SUMIF('P&amp;L1'!$C$15:$C$347,$D49,'P&amp;L1'!G$15:G$347)</f>
        <v>0</v>
      </c>
      <c r="H49" s="85">
        <f>SUMIF('P&amp;L1'!$C$15:$C$347,$D49,'P&amp;L1'!H$15:H$347)</f>
        <v>0</v>
      </c>
      <c r="I49" s="85">
        <f>SUMIF('P&amp;L1'!$C$15:$C$347,$D49,'P&amp;L1'!I$15:I$347)</f>
        <v>0</v>
      </c>
      <c r="J49" s="85">
        <f>SUMIF('P&amp;L1'!$C$15:$C$347,$D49,'P&amp;L1'!J$15:J$347)</f>
        <v>0</v>
      </c>
      <c r="K49" s="85">
        <f>SUMIF('P&amp;L1'!$C$15:$C$347,$D49,'P&amp;L1'!K$15:K$347)</f>
        <v>0</v>
      </c>
      <c r="L49" s="85">
        <f>SUMIF('P&amp;L1'!$C$15:$C$347,$D49,'P&amp;L1'!L$15:L$347)</f>
        <v>0</v>
      </c>
      <c r="M49" s="85">
        <f>SUMIF('P&amp;L1'!$C$15:$C$347,$D49,'P&amp;L1'!M$15:M$347)</f>
        <v>0</v>
      </c>
      <c r="N49" s="85">
        <f>SUMIF('P&amp;L1'!$C$15:$C$347,$D49,'P&amp;L1'!N$15:N$347)</f>
        <v>0</v>
      </c>
      <c r="O49" s="85">
        <f>SUMIF('P&amp;L1'!$C$15:$C$347,$D49,'P&amp;L1'!O$15:O$347)</f>
        <v>0</v>
      </c>
      <c r="P49" s="85">
        <f>SUMIF('P&amp;L1'!$C$15:$C$347,$D49,'P&amp;L1'!P$15:P$347)</f>
        <v>0</v>
      </c>
      <c r="Q49" s="85">
        <f>SUMIF('P&amp;L1'!$C$15:$C$347,$D49,'P&amp;L1'!Q$15:Q$347)</f>
        <v>0</v>
      </c>
      <c r="R49" s="85">
        <f>SUMIF('P&amp;L1'!$C$15:$C$347,$D49,'P&amp;L1'!R$15:R$347)</f>
        <v>0</v>
      </c>
      <c r="S49" s="85">
        <f>SUMIF('P&amp;L1'!$C$15:$C$347,$D49,'P&amp;L1'!S$15:S$347)</f>
        <v>0</v>
      </c>
      <c r="T49" s="85">
        <f>SUMIF('P&amp;L1'!$C$15:$C$347,$D49,'P&amp;L1'!T$15:T$347)</f>
        <v>0</v>
      </c>
      <c r="U49" s="85">
        <f>SUMIF('P&amp;L1'!$C$15:$C$347,$D49,'P&amp;L1'!U$15:U$347)</f>
        <v>0</v>
      </c>
      <c r="V49" s="85">
        <f>SUMIF('P&amp;L1'!$C$15:$C$347,$D49,'P&amp;L1'!V$15:V$347)</f>
        <v>0</v>
      </c>
      <c r="W49" s="85">
        <f>SUMIF('P&amp;L1'!$C$15:$C$347,$D49,'P&amp;L1'!W$15:W$347)</f>
        <v>0</v>
      </c>
      <c r="X49" s="85">
        <f>SUMIF('P&amp;L1'!$C$15:$C$347,$D49,'P&amp;L1'!X$15:X$347)</f>
        <v>0</v>
      </c>
      <c r="Y49" s="85">
        <f>SUMIF('P&amp;L1'!$C$15:$C$347,$D49,'P&amp;L1'!Y$15:Y$347)</f>
        <v>0</v>
      </c>
      <c r="Z49" s="274">
        <f>SUMIF('P&amp;L1'!$C$15:$C$347,$D49,'P&amp;L1'!Z$15:Z$347)</f>
        <v>0</v>
      </c>
      <c r="AB49" s="275">
        <f>SUMIF('P&amp;L1'!$C$15:$C$347,$D49,'P&amp;L1'!AB$15:AB$347)</f>
        <v>0</v>
      </c>
      <c r="AD49" s="275">
        <f>SUMIF('P&amp;L1'!$C$15:$C$347,$D49,'P&amp;L1'!AD$15:AD$347)</f>
        <v>0</v>
      </c>
      <c r="AF49" s="275">
        <f>SUMIF('P&amp;L1'!$C$15:$C$347,$D49,'P&amp;L1'!AF$15:AF$347)</f>
        <v>0</v>
      </c>
    </row>
    <row r="50" spans="4:32" outlineLevel="1">
      <c r="D50" s="83" t="str">
        <f>'Line Items'!D644</f>
        <v>Infrastructure Charges: Track Access Charges</v>
      </c>
      <c r="E50" s="84"/>
      <c r="F50" s="150" t="str">
        <f>INDEX('P&amp;L1'!F$15:F$347,MATCH($D50,'P&amp;L1'!$C$15:$C$347,0))</f>
        <v>£000</v>
      </c>
      <c r="G50" s="85">
        <f>SUMIF('P&amp;L1'!$C$15:$C$347,$D50,'P&amp;L1'!G$15:G$347)</f>
        <v>0</v>
      </c>
      <c r="H50" s="85">
        <f>SUMIF('P&amp;L1'!$C$15:$C$347,$D50,'P&amp;L1'!H$15:H$347)</f>
        <v>0</v>
      </c>
      <c r="I50" s="85">
        <f>SUMIF('P&amp;L1'!$C$15:$C$347,$D50,'P&amp;L1'!I$15:I$347)</f>
        <v>0</v>
      </c>
      <c r="J50" s="85">
        <f>SUMIF('P&amp;L1'!$C$15:$C$347,$D50,'P&amp;L1'!J$15:J$347)</f>
        <v>0</v>
      </c>
      <c r="K50" s="85">
        <f>SUMIF('P&amp;L1'!$C$15:$C$347,$D50,'P&amp;L1'!K$15:K$347)</f>
        <v>0</v>
      </c>
      <c r="L50" s="85">
        <f>SUMIF('P&amp;L1'!$C$15:$C$347,$D50,'P&amp;L1'!L$15:L$347)</f>
        <v>0</v>
      </c>
      <c r="M50" s="85">
        <f>SUMIF('P&amp;L1'!$C$15:$C$347,$D50,'P&amp;L1'!M$15:M$347)</f>
        <v>0</v>
      </c>
      <c r="N50" s="85">
        <f>SUMIF('P&amp;L1'!$C$15:$C$347,$D50,'P&amp;L1'!N$15:N$347)</f>
        <v>0</v>
      </c>
      <c r="O50" s="85">
        <f>SUMIF('P&amp;L1'!$C$15:$C$347,$D50,'P&amp;L1'!O$15:O$347)</f>
        <v>0</v>
      </c>
      <c r="P50" s="85">
        <f>SUMIF('P&amp;L1'!$C$15:$C$347,$D50,'P&amp;L1'!P$15:P$347)</f>
        <v>0</v>
      </c>
      <c r="Q50" s="85">
        <f>SUMIF('P&amp;L1'!$C$15:$C$347,$D50,'P&amp;L1'!Q$15:Q$347)</f>
        <v>0</v>
      </c>
      <c r="R50" s="85">
        <f>SUMIF('P&amp;L1'!$C$15:$C$347,$D50,'P&amp;L1'!R$15:R$347)</f>
        <v>0</v>
      </c>
      <c r="S50" s="85">
        <f>SUMIF('P&amp;L1'!$C$15:$C$347,$D50,'P&amp;L1'!S$15:S$347)</f>
        <v>0</v>
      </c>
      <c r="T50" s="85">
        <f>SUMIF('P&amp;L1'!$C$15:$C$347,$D50,'P&amp;L1'!T$15:T$347)</f>
        <v>0</v>
      </c>
      <c r="U50" s="85">
        <f>SUMIF('P&amp;L1'!$C$15:$C$347,$D50,'P&amp;L1'!U$15:U$347)</f>
        <v>0</v>
      </c>
      <c r="V50" s="85">
        <f>SUMIF('P&amp;L1'!$C$15:$C$347,$D50,'P&amp;L1'!V$15:V$347)</f>
        <v>0</v>
      </c>
      <c r="W50" s="85">
        <f>SUMIF('P&amp;L1'!$C$15:$C$347,$D50,'P&amp;L1'!W$15:W$347)</f>
        <v>0</v>
      </c>
      <c r="X50" s="85">
        <f>SUMIF('P&amp;L1'!$C$15:$C$347,$D50,'P&amp;L1'!X$15:X$347)</f>
        <v>0</v>
      </c>
      <c r="Y50" s="85">
        <f>SUMIF('P&amp;L1'!$C$15:$C$347,$D50,'P&amp;L1'!Y$15:Y$347)</f>
        <v>0</v>
      </c>
      <c r="Z50" s="274">
        <f>SUMIF('P&amp;L1'!$C$15:$C$347,$D50,'P&amp;L1'!Z$15:Z$347)</f>
        <v>0</v>
      </c>
      <c r="AB50" s="275">
        <f>SUMIF('P&amp;L1'!$C$15:$C$347,$D50,'P&amp;L1'!AB$15:AB$347)</f>
        <v>0</v>
      </c>
      <c r="AD50" s="275">
        <f>SUMIF('P&amp;L1'!$C$15:$C$347,$D50,'P&amp;L1'!AD$15:AD$347)</f>
        <v>0</v>
      </c>
      <c r="AF50" s="275">
        <f>SUMIF('P&amp;L1'!$C$15:$C$347,$D50,'P&amp;L1'!AF$15:AF$347)</f>
        <v>0</v>
      </c>
    </row>
    <row r="51" spans="4:32" outlineLevel="1">
      <c r="D51" s="83" t="str">
        <f>'Line Items'!D645</f>
        <v>Infrastructure Charges: Station &amp; Depot Access Charges</v>
      </c>
      <c r="E51" s="84"/>
      <c r="F51" s="150" t="str">
        <f>INDEX('P&amp;L1'!F$15:F$347,MATCH($D51,'P&amp;L1'!$C$15:$C$347,0))</f>
        <v>£000</v>
      </c>
      <c r="G51" s="85">
        <f>SUMIF('P&amp;L1'!$C$15:$C$347,$D51,'P&amp;L1'!G$15:G$347)</f>
        <v>0</v>
      </c>
      <c r="H51" s="85">
        <f>SUMIF('P&amp;L1'!$C$15:$C$347,$D51,'P&amp;L1'!H$15:H$347)</f>
        <v>0</v>
      </c>
      <c r="I51" s="85">
        <f>SUMIF('P&amp;L1'!$C$15:$C$347,$D51,'P&amp;L1'!I$15:I$347)</f>
        <v>0</v>
      </c>
      <c r="J51" s="85">
        <f>SUMIF('P&amp;L1'!$C$15:$C$347,$D51,'P&amp;L1'!J$15:J$347)</f>
        <v>0</v>
      </c>
      <c r="K51" s="85">
        <f>SUMIF('P&amp;L1'!$C$15:$C$347,$D51,'P&amp;L1'!K$15:K$347)</f>
        <v>0</v>
      </c>
      <c r="L51" s="85">
        <f>SUMIF('P&amp;L1'!$C$15:$C$347,$D51,'P&amp;L1'!L$15:L$347)</f>
        <v>0</v>
      </c>
      <c r="M51" s="85">
        <f>SUMIF('P&amp;L1'!$C$15:$C$347,$D51,'P&amp;L1'!M$15:M$347)</f>
        <v>0</v>
      </c>
      <c r="N51" s="85">
        <f>SUMIF('P&amp;L1'!$C$15:$C$347,$D51,'P&amp;L1'!N$15:N$347)</f>
        <v>0</v>
      </c>
      <c r="O51" s="85">
        <f>SUMIF('P&amp;L1'!$C$15:$C$347,$D51,'P&amp;L1'!O$15:O$347)</f>
        <v>0</v>
      </c>
      <c r="P51" s="85">
        <f>SUMIF('P&amp;L1'!$C$15:$C$347,$D51,'P&amp;L1'!P$15:P$347)</f>
        <v>0</v>
      </c>
      <c r="Q51" s="85">
        <f>SUMIF('P&amp;L1'!$C$15:$C$347,$D51,'P&amp;L1'!Q$15:Q$347)</f>
        <v>0</v>
      </c>
      <c r="R51" s="85">
        <f>SUMIF('P&amp;L1'!$C$15:$C$347,$D51,'P&amp;L1'!R$15:R$347)</f>
        <v>0</v>
      </c>
      <c r="S51" s="85">
        <f>SUMIF('P&amp;L1'!$C$15:$C$347,$D51,'P&amp;L1'!S$15:S$347)</f>
        <v>0</v>
      </c>
      <c r="T51" s="85">
        <f>SUMIF('P&amp;L1'!$C$15:$C$347,$D51,'P&amp;L1'!T$15:T$347)</f>
        <v>0</v>
      </c>
      <c r="U51" s="85">
        <f>SUMIF('P&amp;L1'!$C$15:$C$347,$D51,'P&amp;L1'!U$15:U$347)</f>
        <v>0</v>
      </c>
      <c r="V51" s="85">
        <f>SUMIF('P&amp;L1'!$C$15:$C$347,$D51,'P&amp;L1'!V$15:V$347)</f>
        <v>0</v>
      </c>
      <c r="W51" s="85">
        <f>SUMIF('P&amp;L1'!$C$15:$C$347,$D51,'P&amp;L1'!W$15:W$347)</f>
        <v>0</v>
      </c>
      <c r="X51" s="85">
        <f>SUMIF('P&amp;L1'!$C$15:$C$347,$D51,'P&amp;L1'!X$15:X$347)</f>
        <v>0</v>
      </c>
      <c r="Y51" s="85">
        <f>SUMIF('P&amp;L1'!$C$15:$C$347,$D51,'P&amp;L1'!Y$15:Y$347)</f>
        <v>0</v>
      </c>
      <c r="Z51" s="274">
        <f>SUMIF('P&amp;L1'!$C$15:$C$347,$D51,'P&amp;L1'!Z$15:Z$347)</f>
        <v>0</v>
      </c>
      <c r="AB51" s="275">
        <f>SUMIF('P&amp;L1'!$C$15:$C$347,$D51,'P&amp;L1'!AB$15:AB$347)</f>
        <v>0</v>
      </c>
      <c r="AD51" s="275">
        <f>SUMIF('P&amp;L1'!$C$15:$C$347,$D51,'P&amp;L1'!AD$15:AD$347)</f>
        <v>0</v>
      </c>
      <c r="AF51" s="275">
        <f>SUMIF('P&amp;L1'!$C$15:$C$347,$D51,'P&amp;L1'!AF$15:AF$347)</f>
        <v>0</v>
      </c>
    </row>
    <row r="52" spans="4:32" outlineLevel="1">
      <c r="D52" s="83" t="str">
        <f>'Line Items'!D646</f>
        <v>Infrastructure Charges: EC4T</v>
      </c>
      <c r="E52" s="84"/>
      <c r="F52" s="150" t="str">
        <f>INDEX('P&amp;L1'!F$15:F$347,MATCH($D52,'P&amp;L1'!$C$15:$C$347,0))</f>
        <v>£000</v>
      </c>
      <c r="G52" s="85">
        <f>SUMIF('P&amp;L1'!$C$15:$C$347,$D52,'P&amp;L1'!G$15:G$347)</f>
        <v>0</v>
      </c>
      <c r="H52" s="85">
        <f>SUMIF('P&amp;L1'!$C$15:$C$347,$D52,'P&amp;L1'!H$15:H$347)</f>
        <v>0</v>
      </c>
      <c r="I52" s="85">
        <f>SUMIF('P&amp;L1'!$C$15:$C$347,$D52,'P&amp;L1'!I$15:I$347)</f>
        <v>0</v>
      </c>
      <c r="J52" s="85">
        <f>SUMIF('P&amp;L1'!$C$15:$C$347,$D52,'P&amp;L1'!J$15:J$347)</f>
        <v>0</v>
      </c>
      <c r="K52" s="85">
        <f>SUMIF('P&amp;L1'!$C$15:$C$347,$D52,'P&amp;L1'!K$15:K$347)</f>
        <v>0</v>
      </c>
      <c r="L52" s="85">
        <f>SUMIF('P&amp;L1'!$C$15:$C$347,$D52,'P&amp;L1'!L$15:L$347)</f>
        <v>0</v>
      </c>
      <c r="M52" s="85">
        <f>SUMIF('P&amp;L1'!$C$15:$C$347,$D52,'P&amp;L1'!M$15:M$347)</f>
        <v>0</v>
      </c>
      <c r="N52" s="85">
        <f>SUMIF('P&amp;L1'!$C$15:$C$347,$D52,'P&amp;L1'!N$15:N$347)</f>
        <v>0</v>
      </c>
      <c r="O52" s="85">
        <f>SUMIF('P&amp;L1'!$C$15:$C$347,$D52,'P&amp;L1'!O$15:O$347)</f>
        <v>0</v>
      </c>
      <c r="P52" s="85">
        <f>SUMIF('P&amp;L1'!$C$15:$C$347,$D52,'P&amp;L1'!P$15:P$347)</f>
        <v>0</v>
      </c>
      <c r="Q52" s="85">
        <f>SUMIF('P&amp;L1'!$C$15:$C$347,$D52,'P&amp;L1'!Q$15:Q$347)</f>
        <v>0</v>
      </c>
      <c r="R52" s="85">
        <f>SUMIF('P&amp;L1'!$C$15:$C$347,$D52,'P&amp;L1'!R$15:R$347)</f>
        <v>0</v>
      </c>
      <c r="S52" s="85">
        <f>SUMIF('P&amp;L1'!$C$15:$C$347,$D52,'P&amp;L1'!S$15:S$347)</f>
        <v>0</v>
      </c>
      <c r="T52" s="85">
        <f>SUMIF('P&amp;L1'!$C$15:$C$347,$D52,'P&amp;L1'!T$15:T$347)</f>
        <v>0</v>
      </c>
      <c r="U52" s="85">
        <f>SUMIF('P&amp;L1'!$C$15:$C$347,$D52,'P&amp;L1'!U$15:U$347)</f>
        <v>0</v>
      </c>
      <c r="V52" s="85">
        <f>SUMIF('P&amp;L1'!$C$15:$C$347,$D52,'P&amp;L1'!V$15:V$347)</f>
        <v>0</v>
      </c>
      <c r="W52" s="85">
        <f>SUMIF('P&amp;L1'!$C$15:$C$347,$D52,'P&amp;L1'!W$15:W$347)</f>
        <v>0</v>
      </c>
      <c r="X52" s="85">
        <f>SUMIF('P&amp;L1'!$C$15:$C$347,$D52,'P&amp;L1'!X$15:X$347)</f>
        <v>0</v>
      </c>
      <c r="Y52" s="85">
        <f>SUMIF('P&amp;L1'!$C$15:$C$347,$D52,'P&amp;L1'!Y$15:Y$347)</f>
        <v>0</v>
      </c>
      <c r="Z52" s="274">
        <f>SUMIF('P&amp;L1'!$C$15:$C$347,$D52,'P&amp;L1'!Z$15:Z$347)</f>
        <v>0</v>
      </c>
      <c r="AB52" s="275">
        <f>SUMIF('P&amp;L1'!$C$15:$C$347,$D52,'P&amp;L1'!AB$15:AB$347)</f>
        <v>0</v>
      </c>
      <c r="AD52" s="275">
        <f>SUMIF('P&amp;L1'!$C$15:$C$347,$D52,'P&amp;L1'!AD$15:AD$347)</f>
        <v>0</v>
      </c>
      <c r="AF52" s="275">
        <f>SUMIF('P&amp;L1'!$C$15:$C$347,$D52,'P&amp;L1'!AF$15:AF$347)</f>
        <v>0</v>
      </c>
    </row>
    <row r="53" spans="4:32" outlineLevel="1">
      <c r="D53" s="83" t="str">
        <f>'Line Items'!D647</f>
        <v>Infrastructure Charges: Other Network Rail Charges</v>
      </c>
      <c r="E53" s="84"/>
      <c r="F53" s="150" t="str">
        <f>INDEX('P&amp;L1'!F$15:F$347,MATCH($D53,'P&amp;L1'!$C$15:$C$347,0))</f>
        <v>£000</v>
      </c>
      <c r="G53" s="85">
        <f>SUMIF('P&amp;L1'!$C$15:$C$347,$D53,'P&amp;L1'!G$15:G$347)</f>
        <v>0</v>
      </c>
      <c r="H53" s="85">
        <f>SUMIF('P&amp;L1'!$C$15:$C$347,$D53,'P&amp;L1'!H$15:H$347)</f>
        <v>0</v>
      </c>
      <c r="I53" s="85">
        <f>SUMIF('P&amp;L1'!$C$15:$C$347,$D53,'P&amp;L1'!I$15:I$347)</f>
        <v>0</v>
      </c>
      <c r="J53" s="85">
        <f>SUMIF('P&amp;L1'!$C$15:$C$347,$D53,'P&amp;L1'!J$15:J$347)</f>
        <v>0</v>
      </c>
      <c r="K53" s="85">
        <f>SUMIF('P&amp;L1'!$C$15:$C$347,$D53,'P&amp;L1'!K$15:K$347)</f>
        <v>0</v>
      </c>
      <c r="L53" s="85">
        <f>SUMIF('P&amp;L1'!$C$15:$C$347,$D53,'P&amp;L1'!L$15:L$347)</f>
        <v>0</v>
      </c>
      <c r="M53" s="85">
        <f>SUMIF('P&amp;L1'!$C$15:$C$347,$D53,'P&amp;L1'!M$15:M$347)</f>
        <v>0</v>
      </c>
      <c r="N53" s="85">
        <f>SUMIF('P&amp;L1'!$C$15:$C$347,$D53,'P&amp;L1'!N$15:N$347)</f>
        <v>0</v>
      </c>
      <c r="O53" s="85">
        <f>SUMIF('P&amp;L1'!$C$15:$C$347,$D53,'P&amp;L1'!O$15:O$347)</f>
        <v>0</v>
      </c>
      <c r="P53" s="85">
        <f>SUMIF('P&amp;L1'!$C$15:$C$347,$D53,'P&amp;L1'!P$15:P$347)</f>
        <v>0</v>
      </c>
      <c r="Q53" s="85">
        <f>SUMIF('P&amp;L1'!$C$15:$C$347,$D53,'P&amp;L1'!Q$15:Q$347)</f>
        <v>0</v>
      </c>
      <c r="R53" s="85">
        <f>SUMIF('P&amp;L1'!$C$15:$C$347,$D53,'P&amp;L1'!R$15:R$347)</f>
        <v>0</v>
      </c>
      <c r="S53" s="85">
        <f>SUMIF('P&amp;L1'!$C$15:$C$347,$D53,'P&amp;L1'!S$15:S$347)</f>
        <v>0</v>
      </c>
      <c r="T53" s="85">
        <f>SUMIF('P&amp;L1'!$C$15:$C$347,$D53,'P&amp;L1'!T$15:T$347)</f>
        <v>0</v>
      </c>
      <c r="U53" s="85">
        <f>SUMIF('P&amp;L1'!$C$15:$C$347,$D53,'P&amp;L1'!U$15:U$347)</f>
        <v>0</v>
      </c>
      <c r="V53" s="85">
        <f>SUMIF('P&amp;L1'!$C$15:$C$347,$D53,'P&amp;L1'!V$15:V$347)</f>
        <v>0</v>
      </c>
      <c r="W53" s="85">
        <f>SUMIF('P&amp;L1'!$C$15:$C$347,$D53,'P&amp;L1'!W$15:W$347)</f>
        <v>0</v>
      </c>
      <c r="X53" s="85">
        <f>SUMIF('P&amp;L1'!$C$15:$C$347,$D53,'P&amp;L1'!X$15:X$347)</f>
        <v>0</v>
      </c>
      <c r="Y53" s="85">
        <f>SUMIF('P&amp;L1'!$C$15:$C$347,$D53,'P&amp;L1'!Y$15:Y$347)</f>
        <v>0</v>
      </c>
      <c r="Z53" s="274">
        <f>SUMIF('P&amp;L1'!$C$15:$C$347,$D53,'P&amp;L1'!Z$15:Z$347)</f>
        <v>0</v>
      </c>
      <c r="AB53" s="275">
        <f>SUMIF('P&amp;L1'!$C$15:$C$347,$D53,'P&amp;L1'!AB$15:AB$347)</f>
        <v>0</v>
      </c>
      <c r="AD53" s="275">
        <f>SUMIF('P&amp;L1'!$C$15:$C$347,$D53,'P&amp;L1'!AD$15:AD$347)</f>
        <v>0</v>
      </c>
      <c r="AF53" s="275">
        <f>SUMIF('P&amp;L1'!$C$15:$C$347,$D53,'P&amp;L1'!AF$15:AF$347)</f>
        <v>0</v>
      </c>
    </row>
    <row r="54" spans="4:32" outlineLevel="1">
      <c r="D54" s="83" t="str">
        <f>'Line Items'!D648</f>
        <v>Infrastructure Charges: ROSCO Funded Infrastructure (Spare)</v>
      </c>
      <c r="E54" s="84"/>
      <c r="F54" s="150" t="str">
        <f>INDEX('P&amp;L1'!F$15:F$347,MATCH($D54,'P&amp;L1'!$C$15:$C$347,0))</f>
        <v>£000</v>
      </c>
      <c r="G54" s="85">
        <f>SUMIF('P&amp;L1'!$C$15:$C$347,$D54,'P&amp;L1'!G$15:G$347)</f>
        <v>0</v>
      </c>
      <c r="H54" s="85">
        <f>SUMIF('P&amp;L1'!$C$15:$C$347,$D54,'P&amp;L1'!H$15:H$347)</f>
        <v>0</v>
      </c>
      <c r="I54" s="85">
        <f>SUMIF('P&amp;L1'!$C$15:$C$347,$D54,'P&amp;L1'!I$15:I$347)</f>
        <v>0</v>
      </c>
      <c r="J54" s="85">
        <f>SUMIF('P&amp;L1'!$C$15:$C$347,$D54,'P&amp;L1'!J$15:J$347)</f>
        <v>0</v>
      </c>
      <c r="K54" s="85">
        <f>SUMIF('P&amp;L1'!$C$15:$C$347,$D54,'P&amp;L1'!K$15:K$347)</f>
        <v>0</v>
      </c>
      <c r="L54" s="85">
        <f>SUMIF('P&amp;L1'!$C$15:$C$347,$D54,'P&amp;L1'!L$15:L$347)</f>
        <v>0</v>
      </c>
      <c r="M54" s="85">
        <f>SUMIF('P&amp;L1'!$C$15:$C$347,$D54,'P&amp;L1'!M$15:M$347)</f>
        <v>0</v>
      </c>
      <c r="N54" s="85">
        <f>SUMIF('P&amp;L1'!$C$15:$C$347,$D54,'P&amp;L1'!N$15:N$347)</f>
        <v>0</v>
      </c>
      <c r="O54" s="85">
        <f>SUMIF('P&amp;L1'!$C$15:$C$347,$D54,'P&amp;L1'!O$15:O$347)</f>
        <v>0</v>
      </c>
      <c r="P54" s="85">
        <f>SUMIF('P&amp;L1'!$C$15:$C$347,$D54,'P&amp;L1'!P$15:P$347)</f>
        <v>0</v>
      </c>
      <c r="Q54" s="85">
        <f>SUMIF('P&amp;L1'!$C$15:$C$347,$D54,'P&amp;L1'!Q$15:Q$347)</f>
        <v>0</v>
      </c>
      <c r="R54" s="85">
        <f>SUMIF('P&amp;L1'!$C$15:$C$347,$D54,'P&amp;L1'!R$15:R$347)</f>
        <v>0</v>
      </c>
      <c r="S54" s="85">
        <f>SUMIF('P&amp;L1'!$C$15:$C$347,$D54,'P&amp;L1'!S$15:S$347)</f>
        <v>0</v>
      </c>
      <c r="T54" s="85">
        <f>SUMIF('P&amp;L1'!$C$15:$C$347,$D54,'P&amp;L1'!T$15:T$347)</f>
        <v>0</v>
      </c>
      <c r="U54" s="85">
        <f>SUMIF('P&amp;L1'!$C$15:$C$347,$D54,'P&amp;L1'!U$15:U$347)</f>
        <v>0</v>
      </c>
      <c r="V54" s="85">
        <f>SUMIF('P&amp;L1'!$C$15:$C$347,$D54,'P&amp;L1'!V$15:V$347)</f>
        <v>0</v>
      </c>
      <c r="W54" s="85">
        <f>SUMIF('P&amp;L1'!$C$15:$C$347,$D54,'P&amp;L1'!W$15:W$347)</f>
        <v>0</v>
      </c>
      <c r="X54" s="85">
        <f>SUMIF('P&amp;L1'!$C$15:$C$347,$D54,'P&amp;L1'!X$15:X$347)</f>
        <v>0</v>
      </c>
      <c r="Y54" s="85">
        <f>SUMIF('P&amp;L1'!$C$15:$C$347,$D54,'P&amp;L1'!Y$15:Y$347)</f>
        <v>0</v>
      </c>
      <c r="Z54" s="274">
        <f>SUMIF('P&amp;L1'!$C$15:$C$347,$D54,'P&amp;L1'!Z$15:Z$347)</f>
        <v>0</v>
      </c>
      <c r="AB54" s="275">
        <f>SUMIF('P&amp;L1'!$C$15:$C$347,$D54,'P&amp;L1'!AB$15:AB$347)</f>
        <v>0</v>
      </c>
      <c r="AD54" s="275">
        <f>SUMIF('P&amp;L1'!$C$15:$C$347,$D54,'P&amp;L1'!AD$15:AD$347)</f>
        <v>0</v>
      </c>
      <c r="AF54" s="275">
        <f>SUMIF('P&amp;L1'!$C$15:$C$347,$D54,'P&amp;L1'!AF$15:AF$347)</f>
        <v>0</v>
      </c>
    </row>
    <row r="55" spans="4:32" outlineLevel="1">
      <c r="D55" s="83" t="str">
        <f>'Line Items'!D649</f>
        <v>Infrastructure Charges: Privately Funded Infrastructure (Spare)</v>
      </c>
      <c r="E55" s="84"/>
      <c r="F55" s="150" t="str">
        <f>INDEX('P&amp;L1'!F$15:F$347,MATCH($D55,'P&amp;L1'!$C$15:$C$347,0))</f>
        <v>£000</v>
      </c>
      <c r="G55" s="85">
        <f>SUMIF('P&amp;L1'!$C$15:$C$347,$D55,'P&amp;L1'!G$15:G$347)</f>
        <v>0</v>
      </c>
      <c r="H55" s="85">
        <f>SUMIF('P&amp;L1'!$C$15:$C$347,$D55,'P&amp;L1'!H$15:H$347)</f>
        <v>0</v>
      </c>
      <c r="I55" s="85">
        <f>SUMIF('P&amp;L1'!$C$15:$C$347,$D55,'P&amp;L1'!I$15:I$347)</f>
        <v>0</v>
      </c>
      <c r="J55" s="85">
        <f>SUMIF('P&amp;L1'!$C$15:$C$347,$D55,'P&amp;L1'!J$15:J$347)</f>
        <v>0</v>
      </c>
      <c r="K55" s="85">
        <f>SUMIF('P&amp;L1'!$C$15:$C$347,$D55,'P&amp;L1'!K$15:K$347)</f>
        <v>0</v>
      </c>
      <c r="L55" s="85">
        <f>SUMIF('P&amp;L1'!$C$15:$C$347,$D55,'P&amp;L1'!L$15:L$347)</f>
        <v>0</v>
      </c>
      <c r="M55" s="85">
        <f>SUMIF('P&amp;L1'!$C$15:$C$347,$D55,'P&amp;L1'!M$15:M$347)</f>
        <v>0</v>
      </c>
      <c r="N55" s="85">
        <f>SUMIF('P&amp;L1'!$C$15:$C$347,$D55,'P&amp;L1'!N$15:N$347)</f>
        <v>0</v>
      </c>
      <c r="O55" s="85">
        <f>SUMIF('P&amp;L1'!$C$15:$C$347,$D55,'P&amp;L1'!O$15:O$347)</f>
        <v>0</v>
      </c>
      <c r="P55" s="85">
        <f>SUMIF('P&amp;L1'!$C$15:$C$347,$D55,'P&amp;L1'!P$15:P$347)</f>
        <v>0</v>
      </c>
      <c r="Q55" s="85">
        <f>SUMIF('P&amp;L1'!$C$15:$C$347,$D55,'P&amp;L1'!Q$15:Q$347)</f>
        <v>0</v>
      </c>
      <c r="R55" s="85">
        <f>SUMIF('P&amp;L1'!$C$15:$C$347,$D55,'P&amp;L1'!R$15:R$347)</f>
        <v>0</v>
      </c>
      <c r="S55" s="85">
        <f>SUMIF('P&amp;L1'!$C$15:$C$347,$D55,'P&amp;L1'!S$15:S$347)</f>
        <v>0</v>
      </c>
      <c r="T55" s="85">
        <f>SUMIF('P&amp;L1'!$C$15:$C$347,$D55,'P&amp;L1'!T$15:T$347)</f>
        <v>0</v>
      </c>
      <c r="U55" s="85">
        <f>SUMIF('P&amp;L1'!$C$15:$C$347,$D55,'P&amp;L1'!U$15:U$347)</f>
        <v>0</v>
      </c>
      <c r="V55" s="85">
        <f>SUMIF('P&amp;L1'!$C$15:$C$347,$D55,'P&amp;L1'!V$15:V$347)</f>
        <v>0</v>
      </c>
      <c r="W55" s="85">
        <f>SUMIF('P&amp;L1'!$C$15:$C$347,$D55,'P&amp;L1'!W$15:W$347)</f>
        <v>0</v>
      </c>
      <c r="X55" s="85">
        <f>SUMIF('P&amp;L1'!$C$15:$C$347,$D55,'P&amp;L1'!X$15:X$347)</f>
        <v>0</v>
      </c>
      <c r="Y55" s="85">
        <f>SUMIF('P&amp;L1'!$C$15:$C$347,$D55,'P&amp;L1'!Y$15:Y$347)</f>
        <v>0</v>
      </c>
      <c r="Z55" s="274">
        <f>SUMIF('P&amp;L1'!$C$15:$C$347,$D55,'P&amp;L1'!Z$15:Z$347)</f>
        <v>0</v>
      </c>
      <c r="AB55" s="275">
        <f>SUMIF('P&amp;L1'!$C$15:$C$347,$D55,'P&amp;L1'!AB$15:AB$347)</f>
        <v>0</v>
      </c>
      <c r="AD55" s="275">
        <f>SUMIF('P&amp;L1'!$C$15:$C$347,$D55,'P&amp;L1'!AD$15:AD$347)</f>
        <v>0</v>
      </c>
      <c r="AF55" s="275">
        <f>SUMIF('P&amp;L1'!$C$15:$C$347,$D55,'P&amp;L1'!AF$15:AF$347)</f>
        <v>0</v>
      </c>
    </row>
    <row r="56" spans="4:32" outlineLevel="1">
      <c r="D56" s="83" t="str">
        <f>'Line Items'!D650</f>
        <v>Performance Regimes: Net Schedule 8 Payments</v>
      </c>
      <c r="E56" s="84"/>
      <c r="F56" s="150" t="str">
        <f>INDEX('P&amp;L1'!F$15:F$347,MATCH($D56,'P&amp;L1'!$C$15:$C$347,0))</f>
        <v>£000</v>
      </c>
      <c r="G56" s="85">
        <f>SUMIF('P&amp;L1'!$C$15:$C$347,$D56,'P&amp;L1'!G$15:G$347)</f>
        <v>0</v>
      </c>
      <c r="H56" s="85">
        <f>SUMIF('P&amp;L1'!$C$15:$C$347,$D56,'P&amp;L1'!H$15:H$347)</f>
        <v>0</v>
      </c>
      <c r="I56" s="85">
        <f>SUMIF('P&amp;L1'!$C$15:$C$347,$D56,'P&amp;L1'!I$15:I$347)</f>
        <v>0</v>
      </c>
      <c r="J56" s="85">
        <f>SUMIF('P&amp;L1'!$C$15:$C$347,$D56,'P&amp;L1'!J$15:J$347)</f>
        <v>0</v>
      </c>
      <c r="K56" s="85">
        <f>SUMIF('P&amp;L1'!$C$15:$C$347,$D56,'P&amp;L1'!K$15:K$347)</f>
        <v>0</v>
      </c>
      <c r="L56" s="85">
        <f>SUMIF('P&amp;L1'!$C$15:$C$347,$D56,'P&amp;L1'!L$15:L$347)</f>
        <v>0</v>
      </c>
      <c r="M56" s="85">
        <f>SUMIF('P&amp;L1'!$C$15:$C$347,$D56,'P&amp;L1'!M$15:M$347)</f>
        <v>0</v>
      </c>
      <c r="N56" s="85">
        <f>SUMIF('P&amp;L1'!$C$15:$C$347,$D56,'P&amp;L1'!N$15:N$347)</f>
        <v>0</v>
      </c>
      <c r="O56" s="85">
        <f>SUMIF('P&amp;L1'!$C$15:$C$347,$D56,'P&amp;L1'!O$15:O$347)</f>
        <v>0</v>
      </c>
      <c r="P56" s="85">
        <f>SUMIF('P&amp;L1'!$C$15:$C$347,$D56,'P&amp;L1'!P$15:P$347)</f>
        <v>0</v>
      </c>
      <c r="Q56" s="85">
        <f>SUMIF('P&amp;L1'!$C$15:$C$347,$D56,'P&amp;L1'!Q$15:Q$347)</f>
        <v>0</v>
      </c>
      <c r="R56" s="85">
        <f>SUMIF('P&amp;L1'!$C$15:$C$347,$D56,'P&amp;L1'!R$15:R$347)</f>
        <v>0</v>
      </c>
      <c r="S56" s="85">
        <f>SUMIF('P&amp;L1'!$C$15:$C$347,$D56,'P&amp;L1'!S$15:S$347)</f>
        <v>0</v>
      </c>
      <c r="T56" s="85">
        <f>SUMIF('P&amp;L1'!$C$15:$C$347,$D56,'P&amp;L1'!T$15:T$347)</f>
        <v>0</v>
      </c>
      <c r="U56" s="85">
        <f>SUMIF('P&amp;L1'!$C$15:$C$347,$D56,'P&amp;L1'!U$15:U$347)</f>
        <v>0</v>
      </c>
      <c r="V56" s="85">
        <f>SUMIF('P&amp;L1'!$C$15:$C$347,$D56,'P&amp;L1'!V$15:V$347)</f>
        <v>0</v>
      </c>
      <c r="W56" s="85">
        <f>SUMIF('P&amp;L1'!$C$15:$C$347,$D56,'P&amp;L1'!W$15:W$347)</f>
        <v>0</v>
      </c>
      <c r="X56" s="85">
        <f>SUMIF('P&amp;L1'!$C$15:$C$347,$D56,'P&amp;L1'!X$15:X$347)</f>
        <v>0</v>
      </c>
      <c r="Y56" s="85">
        <f>SUMIF('P&amp;L1'!$C$15:$C$347,$D56,'P&amp;L1'!Y$15:Y$347)</f>
        <v>0</v>
      </c>
      <c r="Z56" s="274">
        <f>SUMIF('P&amp;L1'!$C$15:$C$347,$D56,'P&amp;L1'!Z$15:Z$347)</f>
        <v>0</v>
      </c>
      <c r="AB56" s="275">
        <f>SUMIF('P&amp;L1'!$C$15:$C$347,$D56,'P&amp;L1'!AB$15:AB$347)</f>
        <v>0</v>
      </c>
      <c r="AD56" s="275">
        <f>SUMIF('P&amp;L1'!$C$15:$C$347,$D56,'P&amp;L1'!AD$15:AD$347)</f>
        <v>0</v>
      </c>
      <c r="AF56" s="275">
        <f>SUMIF('P&amp;L1'!$C$15:$C$347,$D56,'P&amp;L1'!AF$15:AF$347)</f>
        <v>0</v>
      </c>
    </row>
    <row r="57" spans="4:32" outlineLevel="1">
      <c r="D57" s="108" t="str">
        <f>'Line Items'!D651</f>
        <v>Performance Regimes: Other Performance Measures</v>
      </c>
      <c r="E57" s="110"/>
      <c r="F57" s="164" t="str">
        <f>INDEX('P&amp;L1'!F$15:F$347,MATCH($D57,'P&amp;L1'!$C$15:$C$347,0))</f>
        <v>£000</v>
      </c>
      <c r="G57" s="96">
        <f>SUMIF('P&amp;L1'!$C$15:$C$347,$D57,'P&amp;L1'!G$15:G$347)</f>
        <v>0</v>
      </c>
      <c r="H57" s="96">
        <f>SUMIF('P&amp;L1'!$C$15:$C$347,$D57,'P&amp;L1'!H$15:H$347)</f>
        <v>0</v>
      </c>
      <c r="I57" s="96">
        <f>SUMIF('P&amp;L1'!$C$15:$C$347,$D57,'P&amp;L1'!I$15:I$347)</f>
        <v>0</v>
      </c>
      <c r="J57" s="96">
        <f>SUMIF('P&amp;L1'!$C$15:$C$347,$D57,'P&amp;L1'!J$15:J$347)</f>
        <v>0</v>
      </c>
      <c r="K57" s="96">
        <f>SUMIF('P&amp;L1'!$C$15:$C$347,$D57,'P&amp;L1'!K$15:K$347)</f>
        <v>0</v>
      </c>
      <c r="L57" s="96">
        <f>SUMIF('P&amp;L1'!$C$15:$C$347,$D57,'P&amp;L1'!L$15:L$347)</f>
        <v>0</v>
      </c>
      <c r="M57" s="96">
        <f>SUMIF('P&amp;L1'!$C$15:$C$347,$D57,'P&amp;L1'!M$15:M$347)</f>
        <v>0</v>
      </c>
      <c r="N57" s="96">
        <f>SUMIF('P&amp;L1'!$C$15:$C$347,$D57,'P&amp;L1'!N$15:N$347)</f>
        <v>0</v>
      </c>
      <c r="O57" s="96">
        <f>SUMIF('P&amp;L1'!$C$15:$C$347,$D57,'P&amp;L1'!O$15:O$347)</f>
        <v>0</v>
      </c>
      <c r="P57" s="96">
        <f>SUMIF('P&amp;L1'!$C$15:$C$347,$D57,'P&amp;L1'!P$15:P$347)</f>
        <v>0</v>
      </c>
      <c r="Q57" s="96">
        <f>SUMIF('P&amp;L1'!$C$15:$C$347,$D57,'P&amp;L1'!Q$15:Q$347)</f>
        <v>0</v>
      </c>
      <c r="R57" s="96">
        <f>SUMIF('P&amp;L1'!$C$15:$C$347,$D57,'P&amp;L1'!R$15:R$347)</f>
        <v>0</v>
      </c>
      <c r="S57" s="96">
        <f>SUMIF('P&amp;L1'!$C$15:$C$347,$D57,'P&amp;L1'!S$15:S$347)</f>
        <v>0</v>
      </c>
      <c r="T57" s="96">
        <f>SUMIF('P&amp;L1'!$C$15:$C$347,$D57,'P&amp;L1'!T$15:T$347)</f>
        <v>0</v>
      </c>
      <c r="U57" s="96">
        <f>SUMIF('P&amp;L1'!$C$15:$C$347,$D57,'P&amp;L1'!U$15:U$347)</f>
        <v>0</v>
      </c>
      <c r="V57" s="96">
        <f>SUMIF('P&amp;L1'!$C$15:$C$347,$D57,'P&amp;L1'!V$15:V$347)</f>
        <v>0</v>
      </c>
      <c r="W57" s="96">
        <f>SUMIF('P&amp;L1'!$C$15:$C$347,$D57,'P&amp;L1'!W$15:W$347)</f>
        <v>0</v>
      </c>
      <c r="X57" s="96">
        <f>SUMIF('P&amp;L1'!$C$15:$C$347,$D57,'P&amp;L1'!X$15:X$347)</f>
        <v>0</v>
      </c>
      <c r="Y57" s="96">
        <f>SUMIF('P&amp;L1'!$C$15:$C$347,$D57,'P&amp;L1'!Y$15:Y$347)</f>
        <v>0</v>
      </c>
      <c r="Z57" s="277">
        <f>SUMIF('P&amp;L1'!$C$15:$C$347,$D57,'P&amp;L1'!Z$15:Z$347)</f>
        <v>0</v>
      </c>
      <c r="AB57" s="278">
        <f>SUMIF('P&amp;L1'!$C$15:$C$347,$D57,'P&amp;L1'!AB$15:AB$347)</f>
        <v>0</v>
      </c>
      <c r="AD57" s="278">
        <f>SUMIF('P&amp;L1'!$C$15:$C$347,$D57,'P&amp;L1'!AD$15:AD$347)</f>
        <v>0</v>
      </c>
      <c r="AF57" s="278">
        <f>SUMIF('P&amp;L1'!$C$15:$C$347,$D57,'P&amp;L1'!AF$15:AF$347)</f>
        <v>0</v>
      </c>
    </row>
    <row r="58" spans="4:32" outlineLevel="1"/>
    <row r="59" spans="4:32" ht="13.5" outlineLevel="1" thickBot="1">
      <c r="D59" s="347" t="str">
        <f>'Line Items'!D656</f>
        <v>Total Costs</v>
      </c>
      <c r="E59" s="348"/>
      <c r="F59" s="349" t="str">
        <f>F57</f>
        <v>£000</v>
      </c>
      <c r="G59" s="350">
        <f>SUM(G37:G57)</f>
        <v>0</v>
      </c>
      <c r="H59" s="350">
        <f t="shared" ref="H59:Z59" si="1">SUM(H37:H57)</f>
        <v>0</v>
      </c>
      <c r="I59" s="350">
        <f t="shared" si="1"/>
        <v>0</v>
      </c>
      <c r="J59" s="350">
        <f t="shared" si="1"/>
        <v>0</v>
      </c>
      <c r="K59" s="350">
        <f t="shared" si="1"/>
        <v>0</v>
      </c>
      <c r="L59" s="350">
        <f t="shared" si="1"/>
        <v>0</v>
      </c>
      <c r="M59" s="350">
        <f t="shared" si="1"/>
        <v>0</v>
      </c>
      <c r="N59" s="350">
        <f t="shared" si="1"/>
        <v>0</v>
      </c>
      <c r="O59" s="350">
        <f t="shared" si="1"/>
        <v>0</v>
      </c>
      <c r="P59" s="350">
        <f t="shared" si="1"/>
        <v>0</v>
      </c>
      <c r="Q59" s="350">
        <f t="shared" si="1"/>
        <v>0</v>
      </c>
      <c r="R59" s="350">
        <f t="shared" si="1"/>
        <v>0</v>
      </c>
      <c r="S59" s="350">
        <f t="shared" si="1"/>
        <v>0</v>
      </c>
      <c r="T59" s="350">
        <f t="shared" si="1"/>
        <v>0</v>
      </c>
      <c r="U59" s="350">
        <f t="shared" si="1"/>
        <v>0</v>
      </c>
      <c r="V59" s="350">
        <f t="shared" si="1"/>
        <v>0</v>
      </c>
      <c r="W59" s="350">
        <f t="shared" si="1"/>
        <v>0</v>
      </c>
      <c r="X59" s="350">
        <f t="shared" si="1"/>
        <v>0</v>
      </c>
      <c r="Y59" s="350">
        <f t="shared" si="1"/>
        <v>0</v>
      </c>
      <c r="Z59" s="351">
        <f t="shared" si="1"/>
        <v>0</v>
      </c>
      <c r="AB59" s="352">
        <f>SUM(AB37:AB57)</f>
        <v>0</v>
      </c>
      <c r="AD59" s="352">
        <f>SUM(AD37:AD57)</f>
        <v>0</v>
      </c>
      <c r="AF59" s="352">
        <f>SUM(AF37:AF57)</f>
        <v>0</v>
      </c>
    </row>
    <row r="60" spans="4:32" ht="13.5" outlineLevel="1" thickTop="1"/>
    <row r="61" spans="4:32" ht="13.5" outlineLevel="1" thickBot="1">
      <c r="D61" s="347" t="str">
        <f>'Line Items'!D657</f>
        <v>Operating Profit / (Loss) Before Exceptionals &amp; Contingencies</v>
      </c>
      <c r="E61" s="348"/>
      <c r="F61" s="349" t="str">
        <f>F59</f>
        <v>£000</v>
      </c>
      <c r="G61" s="350">
        <f>SUM(G35,G59)</f>
        <v>0</v>
      </c>
      <c r="H61" s="350">
        <f t="shared" ref="H61:Z61" si="2">SUM(H35,H59)</f>
        <v>0</v>
      </c>
      <c r="I61" s="350">
        <f t="shared" si="2"/>
        <v>0</v>
      </c>
      <c r="J61" s="350">
        <f t="shared" si="2"/>
        <v>0</v>
      </c>
      <c r="K61" s="350">
        <f t="shared" si="2"/>
        <v>0</v>
      </c>
      <c r="L61" s="350">
        <f t="shared" si="2"/>
        <v>0</v>
      </c>
      <c r="M61" s="350">
        <f t="shared" si="2"/>
        <v>0</v>
      </c>
      <c r="N61" s="350">
        <f t="shared" si="2"/>
        <v>0</v>
      </c>
      <c r="O61" s="350">
        <f t="shared" si="2"/>
        <v>0</v>
      </c>
      <c r="P61" s="350">
        <f t="shared" si="2"/>
        <v>0</v>
      </c>
      <c r="Q61" s="350">
        <f t="shared" si="2"/>
        <v>0</v>
      </c>
      <c r="R61" s="350">
        <f t="shared" si="2"/>
        <v>0</v>
      </c>
      <c r="S61" s="350">
        <f t="shared" si="2"/>
        <v>0</v>
      </c>
      <c r="T61" s="350">
        <f t="shared" si="2"/>
        <v>0</v>
      </c>
      <c r="U61" s="350">
        <f t="shared" si="2"/>
        <v>0</v>
      </c>
      <c r="V61" s="350">
        <f t="shared" si="2"/>
        <v>0</v>
      </c>
      <c r="W61" s="350">
        <f t="shared" si="2"/>
        <v>0</v>
      </c>
      <c r="X61" s="350">
        <f t="shared" si="2"/>
        <v>0</v>
      </c>
      <c r="Y61" s="350">
        <f t="shared" si="2"/>
        <v>0</v>
      </c>
      <c r="Z61" s="351">
        <f t="shared" si="2"/>
        <v>0</v>
      </c>
      <c r="AB61" s="352">
        <f>SUM(AB35,AB59)</f>
        <v>0</v>
      </c>
      <c r="AD61" s="352">
        <f>SUM(AD35,AD59)</f>
        <v>0</v>
      </c>
      <c r="AF61" s="352">
        <f>SUM(AF35,AF59)</f>
        <v>0</v>
      </c>
    </row>
    <row r="62" spans="4:32" ht="13.5" outlineLevel="1" thickTop="1"/>
    <row r="63" spans="4:32" outlineLevel="1">
      <c r="D63" s="102" t="str">
        <f>'Line Items'!D658</f>
        <v>Exceptionals</v>
      </c>
      <c r="E63" s="336"/>
      <c r="F63" s="337" t="str">
        <f>INDEX('P&amp;L1'!F$15:F$347,MATCH($D63,'P&amp;L1'!$C$15:$C$347,0))</f>
        <v>£000</v>
      </c>
      <c r="G63" s="105">
        <f>SUMIF('P&amp;L1'!$C$15:$C$347,$D63,'P&amp;L1'!G$15:G$347)</f>
        <v>0</v>
      </c>
      <c r="H63" s="105">
        <f>SUMIF('P&amp;L1'!$C$15:$C$347,$D63,'P&amp;L1'!H$15:H$347)</f>
        <v>0</v>
      </c>
      <c r="I63" s="105">
        <f>SUMIF('P&amp;L1'!$C$15:$C$347,$D63,'P&amp;L1'!I$15:I$347)</f>
        <v>0</v>
      </c>
      <c r="J63" s="105">
        <f>SUMIF('P&amp;L1'!$C$15:$C$347,$D63,'P&amp;L1'!J$15:J$347)</f>
        <v>0</v>
      </c>
      <c r="K63" s="105">
        <f>SUMIF('P&amp;L1'!$C$15:$C$347,$D63,'P&amp;L1'!K$15:K$347)</f>
        <v>0</v>
      </c>
      <c r="L63" s="105">
        <f>SUMIF('P&amp;L1'!$C$15:$C$347,$D63,'P&amp;L1'!L$15:L$347)</f>
        <v>0</v>
      </c>
      <c r="M63" s="105">
        <f>SUMIF('P&amp;L1'!$C$15:$C$347,$D63,'P&amp;L1'!M$15:M$347)</f>
        <v>0</v>
      </c>
      <c r="N63" s="105">
        <f>SUMIF('P&amp;L1'!$C$15:$C$347,$D63,'P&amp;L1'!N$15:N$347)</f>
        <v>0</v>
      </c>
      <c r="O63" s="105">
        <f>SUMIF('P&amp;L1'!$C$15:$C$347,$D63,'P&amp;L1'!O$15:O$347)</f>
        <v>0</v>
      </c>
      <c r="P63" s="105">
        <f>SUMIF('P&amp;L1'!$C$15:$C$347,$D63,'P&amp;L1'!P$15:P$347)</f>
        <v>0</v>
      </c>
      <c r="Q63" s="105">
        <f>SUMIF('P&amp;L1'!$C$15:$C$347,$D63,'P&amp;L1'!Q$15:Q$347)</f>
        <v>0</v>
      </c>
      <c r="R63" s="105">
        <f>SUMIF('P&amp;L1'!$C$15:$C$347,$D63,'P&amp;L1'!R$15:R$347)</f>
        <v>0</v>
      </c>
      <c r="S63" s="105">
        <f>SUMIF('P&amp;L1'!$C$15:$C$347,$D63,'P&amp;L1'!S$15:S$347)</f>
        <v>0</v>
      </c>
      <c r="T63" s="105">
        <f>SUMIF('P&amp;L1'!$C$15:$C$347,$D63,'P&amp;L1'!T$15:T$347)</f>
        <v>0</v>
      </c>
      <c r="U63" s="105">
        <f>SUMIF('P&amp;L1'!$C$15:$C$347,$D63,'P&amp;L1'!U$15:U$347)</f>
        <v>0</v>
      </c>
      <c r="V63" s="105">
        <f>SUMIF('P&amp;L1'!$C$15:$C$347,$D63,'P&amp;L1'!V$15:V$347)</f>
        <v>0</v>
      </c>
      <c r="W63" s="105">
        <f>SUMIF('P&amp;L1'!$C$15:$C$347,$D63,'P&amp;L1'!W$15:W$347)</f>
        <v>0</v>
      </c>
      <c r="X63" s="105">
        <f>SUMIF('P&amp;L1'!$C$15:$C$347,$D63,'P&amp;L1'!X$15:X$347)</f>
        <v>0</v>
      </c>
      <c r="Y63" s="105">
        <f>SUMIF('P&amp;L1'!$C$15:$C$347,$D63,'P&amp;L1'!Y$15:Y$347)</f>
        <v>0</v>
      </c>
      <c r="Z63" s="338">
        <f>SUMIF('P&amp;L1'!$C$15:$C$347,$D63,'P&amp;L1'!Z$15:Z$347)</f>
        <v>0</v>
      </c>
      <c r="AB63" s="339">
        <f>SUMIF('P&amp;L1'!$C$15:$C$347,$D63,'P&amp;L1'!AB$15:AB$347)</f>
        <v>0</v>
      </c>
      <c r="AD63" s="339">
        <f>SUMIF('P&amp;L1'!$C$15:$C$347,$D63,'P&amp;L1'!AD$15:AD$347)</f>
        <v>0</v>
      </c>
      <c r="AF63" s="339">
        <f>SUMIF('P&amp;L1'!$C$15:$C$347,$D63,'P&amp;L1'!AF$15:AF$347)</f>
        <v>0</v>
      </c>
    </row>
    <row r="64" spans="4:32" outlineLevel="1">
      <c r="D64" s="108" t="str">
        <f>'Line Items'!D659</f>
        <v>Contingencies</v>
      </c>
      <c r="E64" s="110"/>
      <c r="F64" s="164" t="str">
        <f>INDEX('P&amp;L1'!F$15:F$347,MATCH($D64,'P&amp;L1'!$C$15:$C$347,0))</f>
        <v>£000</v>
      </c>
      <c r="G64" s="96">
        <f>SUMIF('P&amp;L1'!$C$15:$C$347,$D64,'P&amp;L1'!G$15:G$347)</f>
        <v>0</v>
      </c>
      <c r="H64" s="96">
        <f>SUMIF('P&amp;L1'!$C$15:$C$347,$D64,'P&amp;L1'!H$15:H$347)</f>
        <v>0</v>
      </c>
      <c r="I64" s="96">
        <f>SUMIF('P&amp;L1'!$C$15:$C$347,$D64,'P&amp;L1'!I$15:I$347)</f>
        <v>0</v>
      </c>
      <c r="J64" s="96">
        <f>SUMIF('P&amp;L1'!$C$15:$C$347,$D64,'P&amp;L1'!J$15:J$347)</f>
        <v>0</v>
      </c>
      <c r="K64" s="96">
        <f>SUMIF('P&amp;L1'!$C$15:$C$347,$D64,'P&amp;L1'!K$15:K$347)</f>
        <v>0</v>
      </c>
      <c r="L64" s="96">
        <f>SUMIF('P&amp;L1'!$C$15:$C$347,$D64,'P&amp;L1'!L$15:L$347)</f>
        <v>0</v>
      </c>
      <c r="M64" s="96">
        <f>SUMIF('P&amp;L1'!$C$15:$C$347,$D64,'P&amp;L1'!M$15:M$347)</f>
        <v>0</v>
      </c>
      <c r="N64" s="96">
        <f>SUMIF('P&amp;L1'!$C$15:$C$347,$D64,'P&amp;L1'!N$15:N$347)</f>
        <v>0</v>
      </c>
      <c r="O64" s="96">
        <f>SUMIF('P&amp;L1'!$C$15:$C$347,$D64,'P&amp;L1'!O$15:O$347)</f>
        <v>0</v>
      </c>
      <c r="P64" s="96">
        <f>SUMIF('P&amp;L1'!$C$15:$C$347,$D64,'P&amp;L1'!P$15:P$347)</f>
        <v>0</v>
      </c>
      <c r="Q64" s="96">
        <f>SUMIF('P&amp;L1'!$C$15:$C$347,$D64,'P&amp;L1'!Q$15:Q$347)</f>
        <v>0</v>
      </c>
      <c r="R64" s="96">
        <f>SUMIF('P&amp;L1'!$C$15:$C$347,$D64,'P&amp;L1'!R$15:R$347)</f>
        <v>0</v>
      </c>
      <c r="S64" s="96">
        <f>SUMIF('P&amp;L1'!$C$15:$C$347,$D64,'P&amp;L1'!S$15:S$347)</f>
        <v>0</v>
      </c>
      <c r="T64" s="96">
        <f>SUMIF('P&amp;L1'!$C$15:$C$347,$D64,'P&amp;L1'!T$15:T$347)</f>
        <v>0</v>
      </c>
      <c r="U64" s="96">
        <f>SUMIF('P&amp;L1'!$C$15:$C$347,$D64,'P&amp;L1'!U$15:U$347)</f>
        <v>0</v>
      </c>
      <c r="V64" s="96">
        <f>SUMIF('P&amp;L1'!$C$15:$C$347,$D64,'P&amp;L1'!V$15:V$347)</f>
        <v>0</v>
      </c>
      <c r="W64" s="96">
        <f>SUMIF('P&amp;L1'!$C$15:$C$347,$D64,'P&amp;L1'!W$15:W$347)</f>
        <v>0</v>
      </c>
      <c r="X64" s="96">
        <f>SUMIF('P&amp;L1'!$C$15:$C$347,$D64,'P&amp;L1'!X$15:X$347)</f>
        <v>0</v>
      </c>
      <c r="Y64" s="96">
        <f>SUMIF('P&amp;L1'!$C$15:$C$347,$D64,'P&amp;L1'!Y$15:Y$347)</f>
        <v>0</v>
      </c>
      <c r="Z64" s="277">
        <f>SUMIF('P&amp;L1'!$C$15:$C$347,$D64,'P&amp;L1'!Z$15:Z$347)</f>
        <v>0</v>
      </c>
      <c r="AB64" s="278">
        <f>SUMIF('P&amp;L1'!$C$15:$C$347,$D64,'P&amp;L1'!AB$15:AB$347)</f>
        <v>0</v>
      </c>
      <c r="AD64" s="278">
        <f>SUMIF('P&amp;L1'!$C$15:$C$347,$D64,'P&amp;L1'!AD$15:AD$347)</f>
        <v>0</v>
      </c>
      <c r="AF64" s="278">
        <f>SUMIF('P&amp;L1'!$C$15:$C$347,$D64,'P&amp;L1'!AF$15:AF$347)</f>
        <v>0</v>
      </c>
    </row>
    <row r="65" spans="4:32" outlineLevel="1"/>
    <row r="66" spans="4:32" ht="13.5" outlineLevel="1" thickBot="1">
      <c r="D66" s="347" t="str">
        <f>'Line Items'!D660</f>
        <v>Operating Profit / (Loss) After Exceptionals &amp; Contingencies</v>
      </c>
      <c r="E66" s="348"/>
      <c r="F66" s="349" t="str">
        <f>F64</f>
        <v>£000</v>
      </c>
      <c r="G66" s="350">
        <f>SUM(G61,G63:G64)</f>
        <v>0</v>
      </c>
      <c r="H66" s="350">
        <f t="shared" ref="H66:Z66" si="3">SUM(H61,H63:H64)</f>
        <v>0</v>
      </c>
      <c r="I66" s="350">
        <f t="shared" si="3"/>
        <v>0</v>
      </c>
      <c r="J66" s="350">
        <f t="shared" si="3"/>
        <v>0</v>
      </c>
      <c r="K66" s="350">
        <f t="shared" si="3"/>
        <v>0</v>
      </c>
      <c r="L66" s="350">
        <f t="shared" si="3"/>
        <v>0</v>
      </c>
      <c r="M66" s="350">
        <f t="shared" si="3"/>
        <v>0</v>
      </c>
      <c r="N66" s="350">
        <f t="shared" si="3"/>
        <v>0</v>
      </c>
      <c r="O66" s="350">
        <f t="shared" si="3"/>
        <v>0</v>
      </c>
      <c r="P66" s="350">
        <f t="shared" si="3"/>
        <v>0</v>
      </c>
      <c r="Q66" s="350">
        <f t="shared" si="3"/>
        <v>0</v>
      </c>
      <c r="R66" s="350">
        <f t="shared" si="3"/>
        <v>0</v>
      </c>
      <c r="S66" s="350">
        <f t="shared" si="3"/>
        <v>0</v>
      </c>
      <c r="T66" s="350">
        <f t="shared" si="3"/>
        <v>0</v>
      </c>
      <c r="U66" s="350">
        <f t="shared" si="3"/>
        <v>0</v>
      </c>
      <c r="V66" s="350">
        <f t="shared" si="3"/>
        <v>0</v>
      </c>
      <c r="W66" s="350">
        <f t="shared" si="3"/>
        <v>0</v>
      </c>
      <c r="X66" s="350">
        <f t="shared" si="3"/>
        <v>0</v>
      </c>
      <c r="Y66" s="350">
        <f t="shared" si="3"/>
        <v>0</v>
      </c>
      <c r="Z66" s="351">
        <f t="shared" si="3"/>
        <v>0</v>
      </c>
      <c r="AB66" s="352">
        <f>SUM(AB61,AB63:AB64)</f>
        <v>0</v>
      </c>
      <c r="AD66" s="352">
        <f>SUM(AD61,AD63:AD64)</f>
        <v>0</v>
      </c>
      <c r="AF66" s="352">
        <f>SUM(AF61,AF63:AF64)</f>
        <v>0</v>
      </c>
    </row>
    <row r="67" spans="4:32" ht="13.5" outlineLevel="1" thickTop="1"/>
    <row r="68" spans="4:32" outlineLevel="1">
      <c r="D68" s="102" t="str">
        <f>'Line Items'!D661</f>
        <v>Interest received on cash balance</v>
      </c>
      <c r="E68" s="336"/>
      <c r="F68" s="337" t="str">
        <f>'P&amp;L1'!F351</f>
        <v>£000</v>
      </c>
      <c r="G68" s="105">
        <f>'P&amp;L1'!G351</f>
        <v>0</v>
      </c>
      <c r="H68" s="105">
        <f>'P&amp;L1'!H351</f>
        <v>0</v>
      </c>
      <c r="I68" s="105">
        <f>'P&amp;L1'!I351</f>
        <v>0</v>
      </c>
      <c r="J68" s="105">
        <f>'P&amp;L1'!J351</f>
        <v>0</v>
      </c>
      <c r="K68" s="105">
        <f>'P&amp;L1'!K351</f>
        <v>0</v>
      </c>
      <c r="L68" s="105">
        <f>'P&amp;L1'!L351</f>
        <v>0</v>
      </c>
      <c r="M68" s="105">
        <f>'P&amp;L1'!M351</f>
        <v>0</v>
      </c>
      <c r="N68" s="105">
        <f>'P&amp;L1'!N351</f>
        <v>0</v>
      </c>
      <c r="O68" s="105">
        <f>'P&amp;L1'!O351</f>
        <v>0</v>
      </c>
      <c r="P68" s="105">
        <f>'P&amp;L1'!P351</f>
        <v>0</v>
      </c>
      <c r="Q68" s="105">
        <f>'P&amp;L1'!Q351</f>
        <v>0</v>
      </c>
      <c r="R68" s="105">
        <f>'P&amp;L1'!R351</f>
        <v>0</v>
      </c>
      <c r="S68" s="105">
        <f>'P&amp;L1'!S351</f>
        <v>0</v>
      </c>
      <c r="T68" s="105">
        <f>'P&amp;L1'!T351</f>
        <v>0</v>
      </c>
      <c r="U68" s="105">
        <f>'P&amp;L1'!U351</f>
        <v>0</v>
      </c>
      <c r="V68" s="105">
        <f>'P&amp;L1'!V351</f>
        <v>0</v>
      </c>
      <c r="W68" s="105">
        <f>'P&amp;L1'!W351</f>
        <v>0</v>
      </c>
      <c r="X68" s="105">
        <f>'P&amp;L1'!X351</f>
        <v>0</v>
      </c>
      <c r="Y68" s="105">
        <f>'P&amp;L1'!Y351</f>
        <v>0</v>
      </c>
      <c r="Z68" s="338">
        <f>'P&amp;L1'!Z351</f>
        <v>0</v>
      </c>
      <c r="AB68" s="339">
        <f>'P&amp;L1'!AB351</f>
        <v>0</v>
      </c>
      <c r="AD68" s="339">
        <f>'P&amp;L1'!AD351</f>
        <v>0</v>
      </c>
      <c r="AF68" s="339">
        <f>'P&amp;L1'!AF351</f>
        <v>0</v>
      </c>
    </row>
    <row r="69" spans="4:32" outlineLevel="1">
      <c r="D69" s="83" t="str">
        <f>'Line Items'!D662</f>
        <v>Interest paid on cash balance</v>
      </c>
      <c r="E69" s="84"/>
      <c r="F69" s="150" t="str">
        <f>'P&amp;L1'!F352</f>
        <v>£000</v>
      </c>
      <c r="G69" s="85">
        <f>'P&amp;L1'!G352</f>
        <v>0</v>
      </c>
      <c r="H69" s="85">
        <f>'P&amp;L1'!H352</f>
        <v>0</v>
      </c>
      <c r="I69" s="85">
        <f>'P&amp;L1'!I352</f>
        <v>0</v>
      </c>
      <c r="J69" s="85">
        <f>'P&amp;L1'!J352</f>
        <v>0</v>
      </c>
      <c r="K69" s="85">
        <f>'P&amp;L1'!K352</f>
        <v>0</v>
      </c>
      <c r="L69" s="85">
        <f>'P&amp;L1'!L352</f>
        <v>0</v>
      </c>
      <c r="M69" s="85">
        <f>'P&amp;L1'!M352</f>
        <v>0</v>
      </c>
      <c r="N69" s="85">
        <f>'P&amp;L1'!N352</f>
        <v>0</v>
      </c>
      <c r="O69" s="85">
        <f>'P&amp;L1'!O352</f>
        <v>0</v>
      </c>
      <c r="P69" s="85">
        <f>'P&amp;L1'!P352</f>
        <v>0</v>
      </c>
      <c r="Q69" s="85">
        <f>'P&amp;L1'!Q352</f>
        <v>0</v>
      </c>
      <c r="R69" s="85">
        <f>'P&amp;L1'!R352</f>
        <v>0</v>
      </c>
      <c r="S69" s="85">
        <f>'P&amp;L1'!S352</f>
        <v>0</v>
      </c>
      <c r="T69" s="85">
        <f>'P&amp;L1'!T352</f>
        <v>0</v>
      </c>
      <c r="U69" s="85">
        <f>'P&amp;L1'!U352</f>
        <v>0</v>
      </c>
      <c r="V69" s="85">
        <f>'P&amp;L1'!V352</f>
        <v>0</v>
      </c>
      <c r="W69" s="85">
        <f>'P&amp;L1'!W352</f>
        <v>0</v>
      </c>
      <c r="X69" s="85">
        <f>'P&amp;L1'!X352</f>
        <v>0</v>
      </c>
      <c r="Y69" s="85">
        <f>'P&amp;L1'!Y352</f>
        <v>0</v>
      </c>
      <c r="Z69" s="274">
        <f>'P&amp;L1'!Z352</f>
        <v>0</v>
      </c>
      <c r="AB69" s="275">
        <f>'P&amp;L1'!AB352</f>
        <v>0</v>
      </c>
      <c r="AD69" s="275">
        <f>'P&amp;L1'!AD352</f>
        <v>0</v>
      </c>
      <c r="AF69" s="275">
        <f>'P&amp;L1'!AF352</f>
        <v>0</v>
      </c>
    </row>
    <row r="70" spans="4:32" outlineLevel="1">
      <c r="D70" s="83" t="str">
        <f>'Line Items'!D663</f>
        <v>Interest &amp; Fees paid on Commercial Debt AFC</v>
      </c>
      <c r="E70" s="84"/>
      <c r="F70" s="150" t="str">
        <f>'P&amp;L1'!F353</f>
        <v>£000</v>
      </c>
      <c r="G70" s="85">
        <f>'P&amp;L1'!G353</f>
        <v>0</v>
      </c>
      <c r="H70" s="85">
        <f>'P&amp;L1'!H353</f>
        <v>0</v>
      </c>
      <c r="I70" s="85">
        <f>'P&amp;L1'!I353</f>
        <v>0</v>
      </c>
      <c r="J70" s="85">
        <f>'P&amp;L1'!J353</f>
        <v>0</v>
      </c>
      <c r="K70" s="85">
        <f>'P&amp;L1'!K353</f>
        <v>0</v>
      </c>
      <c r="L70" s="85">
        <f>'P&amp;L1'!L353</f>
        <v>0</v>
      </c>
      <c r="M70" s="85">
        <f>'P&amp;L1'!M353</f>
        <v>0</v>
      </c>
      <c r="N70" s="85">
        <f>'P&amp;L1'!N353</f>
        <v>0</v>
      </c>
      <c r="O70" s="85">
        <f>'P&amp;L1'!O353</f>
        <v>0</v>
      </c>
      <c r="P70" s="85">
        <f>'P&amp;L1'!P353</f>
        <v>0</v>
      </c>
      <c r="Q70" s="85">
        <f>'P&amp;L1'!Q353</f>
        <v>0</v>
      </c>
      <c r="R70" s="85">
        <f>'P&amp;L1'!R353</f>
        <v>0</v>
      </c>
      <c r="S70" s="85">
        <f>'P&amp;L1'!S353</f>
        <v>0</v>
      </c>
      <c r="T70" s="85">
        <f>'P&amp;L1'!T353</f>
        <v>0</v>
      </c>
      <c r="U70" s="85">
        <f>'P&amp;L1'!U353</f>
        <v>0</v>
      </c>
      <c r="V70" s="85">
        <f>'P&amp;L1'!V353</f>
        <v>0</v>
      </c>
      <c r="W70" s="85">
        <f>'P&amp;L1'!W353</f>
        <v>0</v>
      </c>
      <c r="X70" s="85">
        <f>'P&amp;L1'!X353</f>
        <v>0</v>
      </c>
      <c r="Y70" s="85">
        <f>'P&amp;L1'!Y353</f>
        <v>0</v>
      </c>
      <c r="Z70" s="274">
        <f>'P&amp;L1'!Z353</f>
        <v>0</v>
      </c>
      <c r="AB70" s="275">
        <f>'P&amp;L1'!AB353</f>
        <v>0</v>
      </c>
      <c r="AD70" s="275">
        <f>'P&amp;L1'!AD353</f>
        <v>0</v>
      </c>
      <c r="AF70" s="275">
        <f>'P&amp;L1'!AF353</f>
        <v>0</v>
      </c>
    </row>
    <row r="71" spans="4:32" outlineLevel="1">
      <c r="D71" s="83" t="str">
        <f>'Line Items'!D664</f>
        <v>Interest &amp; Fees paid on Shareholder Loan AFC (excl. PCS)</v>
      </c>
      <c r="E71" s="84"/>
      <c r="F71" s="150" t="str">
        <f>'P&amp;L1'!F354</f>
        <v>£000</v>
      </c>
      <c r="G71" s="85">
        <f>'P&amp;L1'!G354</f>
        <v>0</v>
      </c>
      <c r="H71" s="85">
        <f>'P&amp;L1'!H354</f>
        <v>0</v>
      </c>
      <c r="I71" s="85">
        <f>'P&amp;L1'!I354</f>
        <v>0</v>
      </c>
      <c r="J71" s="85">
        <f>'P&amp;L1'!J354</f>
        <v>0</v>
      </c>
      <c r="K71" s="85">
        <f>'P&amp;L1'!K354</f>
        <v>0</v>
      </c>
      <c r="L71" s="85">
        <f>'P&amp;L1'!L354</f>
        <v>0</v>
      </c>
      <c r="M71" s="85">
        <f>'P&amp;L1'!M354</f>
        <v>0</v>
      </c>
      <c r="N71" s="85">
        <f>'P&amp;L1'!N354</f>
        <v>0</v>
      </c>
      <c r="O71" s="85">
        <f>'P&amp;L1'!O354</f>
        <v>0</v>
      </c>
      <c r="P71" s="85">
        <f>'P&amp;L1'!P354</f>
        <v>0</v>
      </c>
      <c r="Q71" s="85">
        <f>'P&amp;L1'!Q354</f>
        <v>0</v>
      </c>
      <c r="R71" s="85">
        <f>'P&amp;L1'!R354</f>
        <v>0</v>
      </c>
      <c r="S71" s="85">
        <f>'P&amp;L1'!S354</f>
        <v>0</v>
      </c>
      <c r="T71" s="85">
        <f>'P&amp;L1'!T354</f>
        <v>0</v>
      </c>
      <c r="U71" s="85">
        <f>'P&amp;L1'!U354</f>
        <v>0</v>
      </c>
      <c r="V71" s="85">
        <f>'P&amp;L1'!V354</f>
        <v>0</v>
      </c>
      <c r="W71" s="85">
        <f>'P&amp;L1'!W354</f>
        <v>0</v>
      </c>
      <c r="X71" s="85">
        <f>'P&amp;L1'!X354</f>
        <v>0</v>
      </c>
      <c r="Y71" s="85">
        <f>'P&amp;L1'!Y354</f>
        <v>0</v>
      </c>
      <c r="Z71" s="274">
        <f>'P&amp;L1'!Z354</f>
        <v>0</v>
      </c>
      <c r="AB71" s="275">
        <f>'P&amp;L1'!AB354</f>
        <v>0</v>
      </c>
      <c r="AD71" s="275">
        <f>'P&amp;L1'!AD354</f>
        <v>0</v>
      </c>
      <c r="AF71" s="275">
        <f>'P&amp;L1'!AF354</f>
        <v>0</v>
      </c>
    </row>
    <row r="72" spans="4:32" outlineLevel="1">
      <c r="D72" s="83" t="str">
        <f>'Line Items'!D665</f>
        <v>Interest &amp; Fees paid on Parent Company Support</v>
      </c>
      <c r="E72" s="84"/>
      <c r="F72" s="150" t="str">
        <f>'P&amp;L1'!F355</f>
        <v>£000</v>
      </c>
      <c r="G72" s="85">
        <f>'P&amp;L1'!G355</f>
        <v>0</v>
      </c>
      <c r="H72" s="85">
        <f>'P&amp;L1'!H355</f>
        <v>0</v>
      </c>
      <c r="I72" s="85">
        <f>'P&amp;L1'!I355</f>
        <v>0</v>
      </c>
      <c r="J72" s="85">
        <f>'P&amp;L1'!J355</f>
        <v>0</v>
      </c>
      <c r="K72" s="85">
        <f>'P&amp;L1'!K355</f>
        <v>0</v>
      </c>
      <c r="L72" s="85">
        <f>'P&amp;L1'!L355</f>
        <v>0</v>
      </c>
      <c r="M72" s="85">
        <f>'P&amp;L1'!M355</f>
        <v>0</v>
      </c>
      <c r="N72" s="85">
        <f>'P&amp;L1'!N355</f>
        <v>0</v>
      </c>
      <c r="O72" s="85">
        <f>'P&amp;L1'!O355</f>
        <v>0</v>
      </c>
      <c r="P72" s="85">
        <f>'P&amp;L1'!P355</f>
        <v>0</v>
      </c>
      <c r="Q72" s="85">
        <f>'P&amp;L1'!Q355</f>
        <v>0</v>
      </c>
      <c r="R72" s="85">
        <f>'P&amp;L1'!R355</f>
        <v>0</v>
      </c>
      <c r="S72" s="85">
        <f>'P&amp;L1'!S355</f>
        <v>0</v>
      </c>
      <c r="T72" s="85">
        <f>'P&amp;L1'!T355</f>
        <v>0</v>
      </c>
      <c r="U72" s="85">
        <f>'P&amp;L1'!U355</f>
        <v>0</v>
      </c>
      <c r="V72" s="85">
        <f>'P&amp;L1'!V355</f>
        <v>0</v>
      </c>
      <c r="W72" s="85">
        <f>'P&amp;L1'!W355</f>
        <v>0</v>
      </c>
      <c r="X72" s="85">
        <f>'P&amp;L1'!X355</f>
        <v>0</v>
      </c>
      <c r="Y72" s="85">
        <f>'P&amp;L1'!Y355</f>
        <v>0</v>
      </c>
      <c r="Z72" s="274">
        <f>'P&amp;L1'!Z355</f>
        <v>0</v>
      </c>
      <c r="AB72" s="275">
        <f>'P&amp;L1'!AB355</f>
        <v>0</v>
      </c>
      <c r="AD72" s="275">
        <f>'P&amp;L1'!AD355</f>
        <v>0</v>
      </c>
      <c r="AF72" s="275">
        <f>'P&amp;L1'!AF355</f>
        <v>0</v>
      </c>
    </row>
    <row r="73" spans="4:32" outlineLevel="1">
      <c r="D73" s="83" t="str">
        <f>'Line Items'!D666</f>
        <v>Performance Bond Costs</v>
      </c>
      <c r="E73" s="84"/>
      <c r="F73" s="150" t="str">
        <f>'P&amp;L1'!F356</f>
        <v>£000</v>
      </c>
      <c r="G73" s="85">
        <f>'P&amp;L1'!G356</f>
        <v>0</v>
      </c>
      <c r="H73" s="85">
        <f>'P&amp;L1'!H356</f>
        <v>0</v>
      </c>
      <c r="I73" s="85">
        <f>'P&amp;L1'!I356</f>
        <v>0</v>
      </c>
      <c r="J73" s="85">
        <f>'P&amp;L1'!J356</f>
        <v>0</v>
      </c>
      <c r="K73" s="85">
        <f>'P&amp;L1'!K356</f>
        <v>0</v>
      </c>
      <c r="L73" s="85">
        <f>'P&amp;L1'!L356</f>
        <v>0</v>
      </c>
      <c r="M73" s="85">
        <f>'P&amp;L1'!M356</f>
        <v>0</v>
      </c>
      <c r="N73" s="85">
        <f>'P&amp;L1'!N356</f>
        <v>0</v>
      </c>
      <c r="O73" s="85">
        <f>'P&amp;L1'!O356</f>
        <v>0</v>
      </c>
      <c r="P73" s="85">
        <f>'P&amp;L1'!P356</f>
        <v>0</v>
      </c>
      <c r="Q73" s="85">
        <f>'P&amp;L1'!Q356</f>
        <v>0</v>
      </c>
      <c r="R73" s="85">
        <f>'P&amp;L1'!R356</f>
        <v>0</v>
      </c>
      <c r="S73" s="85">
        <f>'P&amp;L1'!S356</f>
        <v>0</v>
      </c>
      <c r="T73" s="85">
        <f>'P&amp;L1'!T356</f>
        <v>0</v>
      </c>
      <c r="U73" s="85">
        <f>'P&amp;L1'!U356</f>
        <v>0</v>
      </c>
      <c r="V73" s="85">
        <f>'P&amp;L1'!V356</f>
        <v>0</v>
      </c>
      <c r="W73" s="85">
        <f>'P&amp;L1'!W356</f>
        <v>0</v>
      </c>
      <c r="X73" s="85">
        <f>'P&amp;L1'!X356</f>
        <v>0</v>
      </c>
      <c r="Y73" s="85">
        <f>'P&amp;L1'!Y356</f>
        <v>0</v>
      </c>
      <c r="Z73" s="274">
        <f>'P&amp;L1'!Z356</f>
        <v>0</v>
      </c>
      <c r="AB73" s="275">
        <f>'P&amp;L1'!AB356</f>
        <v>0</v>
      </c>
      <c r="AD73" s="275">
        <f>'P&amp;L1'!AD356</f>
        <v>0</v>
      </c>
      <c r="AF73" s="275">
        <f>'P&amp;L1'!AF356</f>
        <v>0</v>
      </c>
    </row>
    <row r="74" spans="4:32" outlineLevel="1">
      <c r="D74" s="83" t="str">
        <f>'Line Items'!D667</f>
        <v>PCS Bond Costs</v>
      </c>
      <c r="E74" s="84"/>
      <c r="F74" s="150" t="str">
        <f>'P&amp;L1'!F357</f>
        <v>£000</v>
      </c>
      <c r="G74" s="85">
        <f>'P&amp;L1'!G357</f>
        <v>0</v>
      </c>
      <c r="H74" s="85">
        <f>'P&amp;L1'!H357</f>
        <v>0</v>
      </c>
      <c r="I74" s="85">
        <f>'P&amp;L1'!I357</f>
        <v>0</v>
      </c>
      <c r="J74" s="85">
        <f>'P&amp;L1'!J357</f>
        <v>0</v>
      </c>
      <c r="K74" s="85">
        <f>'P&amp;L1'!K357</f>
        <v>0</v>
      </c>
      <c r="L74" s="85">
        <f>'P&amp;L1'!L357</f>
        <v>0</v>
      </c>
      <c r="M74" s="85">
        <f>'P&amp;L1'!M357</f>
        <v>0</v>
      </c>
      <c r="N74" s="85">
        <f>'P&amp;L1'!N357</f>
        <v>0</v>
      </c>
      <c r="O74" s="85">
        <f>'P&amp;L1'!O357</f>
        <v>0</v>
      </c>
      <c r="P74" s="85">
        <f>'P&amp;L1'!P357</f>
        <v>0</v>
      </c>
      <c r="Q74" s="85">
        <f>'P&amp;L1'!Q357</f>
        <v>0</v>
      </c>
      <c r="R74" s="85">
        <f>'P&amp;L1'!R357</f>
        <v>0</v>
      </c>
      <c r="S74" s="85">
        <f>'P&amp;L1'!S357</f>
        <v>0</v>
      </c>
      <c r="T74" s="85">
        <f>'P&amp;L1'!T357</f>
        <v>0</v>
      </c>
      <c r="U74" s="85">
        <f>'P&amp;L1'!U357</f>
        <v>0</v>
      </c>
      <c r="V74" s="85">
        <f>'P&amp;L1'!V357</f>
        <v>0</v>
      </c>
      <c r="W74" s="85">
        <f>'P&amp;L1'!W357</f>
        <v>0</v>
      </c>
      <c r="X74" s="85">
        <f>'P&amp;L1'!X357</f>
        <v>0</v>
      </c>
      <c r="Y74" s="85">
        <f>'P&amp;L1'!Y357</f>
        <v>0</v>
      </c>
      <c r="Z74" s="274">
        <f>'P&amp;L1'!Z357</f>
        <v>0</v>
      </c>
      <c r="AB74" s="275">
        <f>'P&amp;L1'!AB357</f>
        <v>0</v>
      </c>
      <c r="AD74" s="275">
        <f>'P&amp;L1'!AD357</f>
        <v>0</v>
      </c>
      <c r="AF74" s="275">
        <f>'P&amp;L1'!AF357</f>
        <v>0</v>
      </c>
    </row>
    <row r="75" spans="4:32" outlineLevel="1">
      <c r="D75" s="83" t="str">
        <f>'Line Items'!D668</f>
        <v>Season ticket Bond Costs</v>
      </c>
      <c r="E75" s="84"/>
      <c r="F75" s="150" t="str">
        <f>'P&amp;L1'!F358</f>
        <v>£000</v>
      </c>
      <c r="G75" s="85">
        <f>'P&amp;L1'!G358</f>
        <v>0</v>
      </c>
      <c r="H75" s="85">
        <f>'P&amp;L1'!H358</f>
        <v>0</v>
      </c>
      <c r="I75" s="85">
        <f>'P&amp;L1'!I358</f>
        <v>0</v>
      </c>
      <c r="J75" s="85">
        <f>'P&amp;L1'!J358</f>
        <v>0</v>
      </c>
      <c r="K75" s="85">
        <f>'P&amp;L1'!K358</f>
        <v>0</v>
      </c>
      <c r="L75" s="85">
        <f>'P&amp;L1'!L358</f>
        <v>0</v>
      </c>
      <c r="M75" s="85">
        <f>'P&amp;L1'!M358</f>
        <v>0</v>
      </c>
      <c r="N75" s="85">
        <f>'P&amp;L1'!N358</f>
        <v>0</v>
      </c>
      <c r="O75" s="85">
        <f>'P&amp;L1'!O358</f>
        <v>0</v>
      </c>
      <c r="P75" s="85">
        <f>'P&amp;L1'!P358</f>
        <v>0</v>
      </c>
      <c r="Q75" s="85">
        <f>'P&amp;L1'!Q358</f>
        <v>0</v>
      </c>
      <c r="R75" s="85">
        <f>'P&amp;L1'!R358</f>
        <v>0</v>
      </c>
      <c r="S75" s="85">
        <f>'P&amp;L1'!S358</f>
        <v>0</v>
      </c>
      <c r="T75" s="85">
        <f>'P&amp;L1'!T358</f>
        <v>0</v>
      </c>
      <c r="U75" s="85">
        <f>'P&amp;L1'!U358</f>
        <v>0</v>
      </c>
      <c r="V75" s="85">
        <f>'P&amp;L1'!V358</f>
        <v>0</v>
      </c>
      <c r="W75" s="85">
        <f>'P&amp;L1'!W358</f>
        <v>0</v>
      </c>
      <c r="X75" s="85">
        <f>'P&amp;L1'!X358</f>
        <v>0</v>
      </c>
      <c r="Y75" s="85">
        <f>'P&amp;L1'!Y358</f>
        <v>0</v>
      </c>
      <c r="Z75" s="274">
        <f>'P&amp;L1'!Z358</f>
        <v>0</v>
      </c>
      <c r="AB75" s="275">
        <f>'P&amp;L1'!AB358</f>
        <v>0</v>
      </c>
      <c r="AD75" s="275">
        <f>'P&amp;L1'!AD358</f>
        <v>0</v>
      </c>
      <c r="AF75" s="275">
        <f>'P&amp;L1'!AF358</f>
        <v>0</v>
      </c>
    </row>
    <row r="76" spans="4:32" outlineLevel="1">
      <c r="D76" s="83" t="str">
        <f>'Line Items'!D669</f>
        <v>Profit/loss on disposal</v>
      </c>
      <c r="E76" s="84"/>
      <c r="F76" s="150" t="str">
        <f>'P&amp;L1'!F359</f>
        <v>£000</v>
      </c>
      <c r="G76" s="85">
        <f>'P&amp;L1'!G359</f>
        <v>0</v>
      </c>
      <c r="H76" s="85">
        <f>'P&amp;L1'!H359</f>
        <v>0</v>
      </c>
      <c r="I76" s="85">
        <f>'P&amp;L1'!I359</f>
        <v>0</v>
      </c>
      <c r="J76" s="85">
        <f>'P&amp;L1'!J359</f>
        <v>0</v>
      </c>
      <c r="K76" s="85">
        <f>'P&amp;L1'!K359</f>
        <v>0</v>
      </c>
      <c r="L76" s="85">
        <f>'P&amp;L1'!L359</f>
        <v>0</v>
      </c>
      <c r="M76" s="85">
        <f>'P&amp;L1'!M359</f>
        <v>0</v>
      </c>
      <c r="N76" s="85">
        <f>'P&amp;L1'!N359</f>
        <v>0</v>
      </c>
      <c r="O76" s="85">
        <f>'P&amp;L1'!O359</f>
        <v>0</v>
      </c>
      <c r="P76" s="85">
        <f>'P&amp;L1'!P359</f>
        <v>0</v>
      </c>
      <c r="Q76" s="85">
        <f>'P&amp;L1'!Q359</f>
        <v>0</v>
      </c>
      <c r="R76" s="85">
        <f>'P&amp;L1'!R359</f>
        <v>0</v>
      </c>
      <c r="S76" s="85">
        <f>'P&amp;L1'!S359</f>
        <v>0</v>
      </c>
      <c r="T76" s="85">
        <f>'P&amp;L1'!T359</f>
        <v>0</v>
      </c>
      <c r="U76" s="85">
        <f>'P&amp;L1'!U359</f>
        <v>0</v>
      </c>
      <c r="V76" s="85">
        <f>'P&amp;L1'!V359</f>
        <v>0</v>
      </c>
      <c r="W76" s="85">
        <f>'P&amp;L1'!W359</f>
        <v>0</v>
      </c>
      <c r="X76" s="85">
        <f>'P&amp;L1'!X359</f>
        <v>0</v>
      </c>
      <c r="Y76" s="85">
        <f>'P&amp;L1'!Y359</f>
        <v>0</v>
      </c>
      <c r="Z76" s="274">
        <f>'P&amp;L1'!Z359</f>
        <v>0</v>
      </c>
      <c r="AB76" s="275">
        <f>'P&amp;L1'!AB359</f>
        <v>0</v>
      </c>
      <c r="AD76" s="275">
        <f>'P&amp;L1'!AD359</f>
        <v>0</v>
      </c>
      <c r="AF76" s="275">
        <f>'P&amp;L1'!AF359</f>
        <v>0</v>
      </c>
    </row>
    <row r="77" spans="4:32" outlineLevel="1">
      <c r="D77" s="83" t="str">
        <f>'Line Items'!D670</f>
        <v>[Totals and Below the Line Items Line 16]</v>
      </c>
      <c r="E77" s="84"/>
      <c r="F77" s="150" t="str">
        <f>'P&amp;L1'!F360</f>
        <v>£000</v>
      </c>
      <c r="G77" s="85">
        <f>'P&amp;L1'!G360</f>
        <v>0</v>
      </c>
      <c r="H77" s="85">
        <f>'P&amp;L1'!H360</f>
        <v>0</v>
      </c>
      <c r="I77" s="85">
        <f>'P&amp;L1'!I360</f>
        <v>0</v>
      </c>
      <c r="J77" s="85">
        <f>'P&amp;L1'!J360</f>
        <v>0</v>
      </c>
      <c r="K77" s="85">
        <f>'P&amp;L1'!K360</f>
        <v>0</v>
      </c>
      <c r="L77" s="85">
        <f>'P&amp;L1'!L360</f>
        <v>0</v>
      </c>
      <c r="M77" s="85">
        <f>'P&amp;L1'!M360</f>
        <v>0</v>
      </c>
      <c r="N77" s="85">
        <f>'P&amp;L1'!N360</f>
        <v>0</v>
      </c>
      <c r="O77" s="85">
        <f>'P&amp;L1'!O360</f>
        <v>0</v>
      </c>
      <c r="P77" s="85">
        <f>'P&amp;L1'!P360</f>
        <v>0</v>
      </c>
      <c r="Q77" s="85">
        <f>'P&amp;L1'!Q360</f>
        <v>0</v>
      </c>
      <c r="R77" s="85">
        <f>'P&amp;L1'!R360</f>
        <v>0</v>
      </c>
      <c r="S77" s="85">
        <f>'P&amp;L1'!S360</f>
        <v>0</v>
      </c>
      <c r="T77" s="85">
        <f>'P&amp;L1'!T360</f>
        <v>0</v>
      </c>
      <c r="U77" s="85">
        <f>'P&amp;L1'!U360</f>
        <v>0</v>
      </c>
      <c r="V77" s="85">
        <f>'P&amp;L1'!V360</f>
        <v>0</v>
      </c>
      <c r="W77" s="85">
        <f>'P&amp;L1'!W360</f>
        <v>0</v>
      </c>
      <c r="X77" s="85">
        <f>'P&amp;L1'!X360</f>
        <v>0</v>
      </c>
      <c r="Y77" s="85">
        <f>'P&amp;L1'!Y360</f>
        <v>0</v>
      </c>
      <c r="Z77" s="274">
        <f>'P&amp;L1'!Z360</f>
        <v>0</v>
      </c>
      <c r="AB77" s="275">
        <f>'P&amp;L1'!AB360</f>
        <v>0</v>
      </c>
      <c r="AD77" s="275">
        <f>'P&amp;L1'!AD360</f>
        <v>0</v>
      </c>
      <c r="AF77" s="275">
        <f>'P&amp;L1'!AF360</f>
        <v>0</v>
      </c>
    </row>
    <row r="78" spans="4:32" outlineLevel="1">
      <c r="D78" s="83" t="str">
        <f>'Line Items'!D671</f>
        <v>[Totals and Below the Line Items Line 17]</v>
      </c>
      <c r="E78" s="84"/>
      <c r="F78" s="150" t="str">
        <f>'P&amp;L1'!F361</f>
        <v>£000</v>
      </c>
      <c r="G78" s="85">
        <f>'P&amp;L1'!G361</f>
        <v>0</v>
      </c>
      <c r="H78" s="85">
        <f>'P&amp;L1'!H361</f>
        <v>0</v>
      </c>
      <c r="I78" s="85">
        <f>'P&amp;L1'!I361</f>
        <v>0</v>
      </c>
      <c r="J78" s="85">
        <f>'P&amp;L1'!J361</f>
        <v>0</v>
      </c>
      <c r="K78" s="85">
        <f>'P&amp;L1'!K361</f>
        <v>0</v>
      </c>
      <c r="L78" s="85">
        <f>'P&amp;L1'!L361</f>
        <v>0</v>
      </c>
      <c r="M78" s="85">
        <f>'P&amp;L1'!M361</f>
        <v>0</v>
      </c>
      <c r="N78" s="85">
        <f>'P&amp;L1'!N361</f>
        <v>0</v>
      </c>
      <c r="O78" s="85">
        <f>'P&amp;L1'!O361</f>
        <v>0</v>
      </c>
      <c r="P78" s="85">
        <f>'P&amp;L1'!P361</f>
        <v>0</v>
      </c>
      <c r="Q78" s="85">
        <f>'P&amp;L1'!Q361</f>
        <v>0</v>
      </c>
      <c r="R78" s="85">
        <f>'P&amp;L1'!R361</f>
        <v>0</v>
      </c>
      <c r="S78" s="85">
        <f>'P&amp;L1'!S361</f>
        <v>0</v>
      </c>
      <c r="T78" s="85">
        <f>'P&amp;L1'!T361</f>
        <v>0</v>
      </c>
      <c r="U78" s="85">
        <f>'P&amp;L1'!U361</f>
        <v>0</v>
      </c>
      <c r="V78" s="85">
        <f>'P&amp;L1'!V361</f>
        <v>0</v>
      </c>
      <c r="W78" s="85">
        <f>'P&amp;L1'!W361</f>
        <v>0</v>
      </c>
      <c r="X78" s="85">
        <f>'P&amp;L1'!X361</f>
        <v>0</v>
      </c>
      <c r="Y78" s="85">
        <f>'P&amp;L1'!Y361</f>
        <v>0</v>
      </c>
      <c r="Z78" s="274">
        <f>'P&amp;L1'!Z361</f>
        <v>0</v>
      </c>
      <c r="AB78" s="275">
        <f>'P&amp;L1'!AB361</f>
        <v>0</v>
      </c>
      <c r="AD78" s="275">
        <f>'P&amp;L1'!AD361</f>
        <v>0</v>
      </c>
      <c r="AF78" s="275">
        <f>'P&amp;L1'!AF361</f>
        <v>0</v>
      </c>
    </row>
    <row r="79" spans="4:32" outlineLevel="1">
      <c r="D79" s="83" t="str">
        <f>'Line Items'!D672</f>
        <v>[Totals and Below the Line Items Line 18]</v>
      </c>
      <c r="E79" s="84"/>
      <c r="F79" s="150" t="str">
        <f>'P&amp;L1'!F362</f>
        <v>£000</v>
      </c>
      <c r="G79" s="85">
        <f>'P&amp;L1'!G362</f>
        <v>0</v>
      </c>
      <c r="H79" s="85">
        <f>'P&amp;L1'!H362</f>
        <v>0</v>
      </c>
      <c r="I79" s="85">
        <f>'P&amp;L1'!I362</f>
        <v>0</v>
      </c>
      <c r="J79" s="85">
        <f>'P&amp;L1'!J362</f>
        <v>0</v>
      </c>
      <c r="K79" s="85">
        <f>'P&amp;L1'!K362</f>
        <v>0</v>
      </c>
      <c r="L79" s="85">
        <f>'P&amp;L1'!L362</f>
        <v>0</v>
      </c>
      <c r="M79" s="85">
        <f>'P&amp;L1'!M362</f>
        <v>0</v>
      </c>
      <c r="N79" s="85">
        <f>'P&amp;L1'!N362</f>
        <v>0</v>
      </c>
      <c r="O79" s="85">
        <f>'P&amp;L1'!O362</f>
        <v>0</v>
      </c>
      <c r="P79" s="85">
        <f>'P&amp;L1'!P362</f>
        <v>0</v>
      </c>
      <c r="Q79" s="85">
        <f>'P&amp;L1'!Q362</f>
        <v>0</v>
      </c>
      <c r="R79" s="85">
        <f>'P&amp;L1'!R362</f>
        <v>0</v>
      </c>
      <c r="S79" s="85">
        <f>'P&amp;L1'!S362</f>
        <v>0</v>
      </c>
      <c r="T79" s="85">
        <f>'P&amp;L1'!T362</f>
        <v>0</v>
      </c>
      <c r="U79" s="85">
        <f>'P&amp;L1'!U362</f>
        <v>0</v>
      </c>
      <c r="V79" s="85">
        <f>'P&amp;L1'!V362</f>
        <v>0</v>
      </c>
      <c r="W79" s="85">
        <f>'P&amp;L1'!W362</f>
        <v>0</v>
      </c>
      <c r="X79" s="85">
        <f>'P&amp;L1'!X362</f>
        <v>0</v>
      </c>
      <c r="Y79" s="85">
        <f>'P&amp;L1'!Y362</f>
        <v>0</v>
      </c>
      <c r="Z79" s="274">
        <f>'P&amp;L1'!Z362</f>
        <v>0</v>
      </c>
      <c r="AB79" s="275">
        <f>'P&amp;L1'!AB362</f>
        <v>0</v>
      </c>
      <c r="AD79" s="275">
        <f>'P&amp;L1'!AD362</f>
        <v>0</v>
      </c>
      <c r="AF79" s="275">
        <f>'P&amp;L1'!AF362</f>
        <v>0</v>
      </c>
    </row>
    <row r="80" spans="4:32" outlineLevel="1">
      <c r="D80" s="83" t="str">
        <f>'Line Items'!D673</f>
        <v>[Totals and Below the Line Items Line 19]</v>
      </c>
      <c r="E80" s="84"/>
      <c r="F80" s="150" t="str">
        <f>'P&amp;L1'!F363</f>
        <v>£000</v>
      </c>
      <c r="G80" s="85">
        <f>'P&amp;L1'!G363</f>
        <v>0</v>
      </c>
      <c r="H80" s="85">
        <f>'P&amp;L1'!H363</f>
        <v>0</v>
      </c>
      <c r="I80" s="85">
        <f>'P&amp;L1'!I363</f>
        <v>0</v>
      </c>
      <c r="J80" s="85">
        <f>'P&amp;L1'!J363</f>
        <v>0</v>
      </c>
      <c r="K80" s="85">
        <f>'P&amp;L1'!K363</f>
        <v>0</v>
      </c>
      <c r="L80" s="85">
        <f>'P&amp;L1'!L363</f>
        <v>0</v>
      </c>
      <c r="M80" s="85">
        <f>'P&amp;L1'!M363</f>
        <v>0</v>
      </c>
      <c r="N80" s="85">
        <f>'P&amp;L1'!N363</f>
        <v>0</v>
      </c>
      <c r="O80" s="85">
        <f>'P&amp;L1'!O363</f>
        <v>0</v>
      </c>
      <c r="P80" s="85">
        <f>'P&amp;L1'!P363</f>
        <v>0</v>
      </c>
      <c r="Q80" s="85">
        <f>'P&amp;L1'!Q363</f>
        <v>0</v>
      </c>
      <c r="R80" s="85">
        <f>'P&amp;L1'!R363</f>
        <v>0</v>
      </c>
      <c r="S80" s="85">
        <f>'P&amp;L1'!S363</f>
        <v>0</v>
      </c>
      <c r="T80" s="85">
        <f>'P&amp;L1'!T363</f>
        <v>0</v>
      </c>
      <c r="U80" s="85">
        <f>'P&amp;L1'!U363</f>
        <v>0</v>
      </c>
      <c r="V80" s="85">
        <f>'P&amp;L1'!V363</f>
        <v>0</v>
      </c>
      <c r="W80" s="85">
        <f>'P&amp;L1'!W363</f>
        <v>0</v>
      </c>
      <c r="X80" s="85">
        <f>'P&amp;L1'!X363</f>
        <v>0</v>
      </c>
      <c r="Y80" s="85">
        <f>'P&amp;L1'!Y363</f>
        <v>0</v>
      </c>
      <c r="Z80" s="274">
        <f>'P&amp;L1'!Z363</f>
        <v>0</v>
      </c>
      <c r="AB80" s="275">
        <f>'P&amp;L1'!AB363</f>
        <v>0</v>
      </c>
      <c r="AD80" s="275">
        <f>'P&amp;L1'!AD363</f>
        <v>0</v>
      </c>
      <c r="AF80" s="275">
        <f>'P&amp;L1'!AF363</f>
        <v>0</v>
      </c>
    </row>
    <row r="81" spans="4:32" outlineLevel="1">
      <c r="D81" s="108" t="str">
        <f>'Line Items'!D674</f>
        <v>[Totals and Below the Line Items Line 20]</v>
      </c>
      <c r="E81" s="110"/>
      <c r="F81" s="164" t="str">
        <f>'P&amp;L1'!F364</f>
        <v>£000</v>
      </c>
      <c r="G81" s="96">
        <f>'P&amp;L1'!G364</f>
        <v>0</v>
      </c>
      <c r="H81" s="96">
        <f>'P&amp;L1'!H364</f>
        <v>0</v>
      </c>
      <c r="I81" s="96">
        <f>'P&amp;L1'!I364</f>
        <v>0</v>
      </c>
      <c r="J81" s="96">
        <f>'P&amp;L1'!J364</f>
        <v>0</v>
      </c>
      <c r="K81" s="96">
        <f>'P&amp;L1'!K364</f>
        <v>0</v>
      </c>
      <c r="L81" s="96">
        <f>'P&amp;L1'!L364</f>
        <v>0</v>
      </c>
      <c r="M81" s="96">
        <f>'P&amp;L1'!M364</f>
        <v>0</v>
      </c>
      <c r="N81" s="96">
        <f>'P&amp;L1'!N364</f>
        <v>0</v>
      </c>
      <c r="O81" s="96">
        <f>'P&amp;L1'!O364</f>
        <v>0</v>
      </c>
      <c r="P81" s="96">
        <f>'P&amp;L1'!P364</f>
        <v>0</v>
      </c>
      <c r="Q81" s="96">
        <f>'P&amp;L1'!Q364</f>
        <v>0</v>
      </c>
      <c r="R81" s="96">
        <f>'P&amp;L1'!R364</f>
        <v>0</v>
      </c>
      <c r="S81" s="96">
        <f>'P&amp;L1'!S364</f>
        <v>0</v>
      </c>
      <c r="T81" s="96">
        <f>'P&amp;L1'!T364</f>
        <v>0</v>
      </c>
      <c r="U81" s="96">
        <f>'P&amp;L1'!U364</f>
        <v>0</v>
      </c>
      <c r="V81" s="96">
        <f>'P&amp;L1'!V364</f>
        <v>0</v>
      </c>
      <c r="W81" s="96">
        <f>'P&amp;L1'!W364</f>
        <v>0</v>
      </c>
      <c r="X81" s="96">
        <f>'P&amp;L1'!X364</f>
        <v>0</v>
      </c>
      <c r="Y81" s="96">
        <f>'P&amp;L1'!Y364</f>
        <v>0</v>
      </c>
      <c r="Z81" s="277">
        <f>'P&amp;L1'!Z364</f>
        <v>0</v>
      </c>
      <c r="AB81" s="278">
        <f>'P&amp;L1'!AB364</f>
        <v>0</v>
      </c>
      <c r="AD81" s="278">
        <f>'P&amp;L1'!AD364</f>
        <v>0</v>
      </c>
      <c r="AF81" s="278">
        <f>'P&amp;L1'!AF364</f>
        <v>0</v>
      </c>
    </row>
    <row r="82" spans="4:32" outlineLevel="1"/>
    <row r="83" spans="4:32" ht="13.5" outlineLevel="1" thickBot="1">
      <c r="D83" s="347" t="str">
        <f>'Line Items'!D675</f>
        <v>Operating Profit / (Loss) After Financing Costs</v>
      </c>
      <c r="E83" s="348"/>
      <c r="F83" s="349" t="str">
        <f>F81</f>
        <v>£000</v>
      </c>
      <c r="G83" s="350">
        <f>SUM(G66,G68:G81)</f>
        <v>0</v>
      </c>
      <c r="H83" s="350">
        <f t="shared" ref="H83:Z83" si="4">SUM(H66,H68:H81)</f>
        <v>0</v>
      </c>
      <c r="I83" s="350">
        <f t="shared" si="4"/>
        <v>0</v>
      </c>
      <c r="J83" s="350">
        <f t="shared" si="4"/>
        <v>0</v>
      </c>
      <c r="K83" s="350">
        <f t="shared" si="4"/>
        <v>0</v>
      </c>
      <c r="L83" s="350">
        <f t="shared" si="4"/>
        <v>0</v>
      </c>
      <c r="M83" s="350">
        <f t="shared" si="4"/>
        <v>0</v>
      </c>
      <c r="N83" s="350">
        <f t="shared" si="4"/>
        <v>0</v>
      </c>
      <c r="O83" s="350">
        <f t="shared" si="4"/>
        <v>0</v>
      </c>
      <c r="P83" s="350">
        <f t="shared" si="4"/>
        <v>0</v>
      </c>
      <c r="Q83" s="350">
        <f t="shared" si="4"/>
        <v>0</v>
      </c>
      <c r="R83" s="350">
        <f t="shared" si="4"/>
        <v>0</v>
      </c>
      <c r="S83" s="350">
        <f t="shared" si="4"/>
        <v>0</v>
      </c>
      <c r="T83" s="350">
        <f t="shared" si="4"/>
        <v>0</v>
      </c>
      <c r="U83" s="350">
        <f t="shared" si="4"/>
        <v>0</v>
      </c>
      <c r="V83" s="350">
        <f t="shared" si="4"/>
        <v>0</v>
      </c>
      <c r="W83" s="350">
        <f t="shared" si="4"/>
        <v>0</v>
      </c>
      <c r="X83" s="350">
        <f t="shared" si="4"/>
        <v>0</v>
      </c>
      <c r="Y83" s="350">
        <f t="shared" si="4"/>
        <v>0</v>
      </c>
      <c r="Z83" s="351">
        <f t="shared" si="4"/>
        <v>0</v>
      </c>
      <c r="AB83" s="352">
        <f>SUM(AB66,AB68:AB81)</f>
        <v>0</v>
      </c>
      <c r="AD83" s="352">
        <f>SUM(AD66,AD68:AD81)</f>
        <v>0</v>
      </c>
      <c r="AF83" s="352">
        <f>SUM(AF66,AF68:AF81)</f>
        <v>0</v>
      </c>
    </row>
    <row r="84" spans="4:32" ht="13.5" outlineLevel="1" thickTop="1"/>
    <row r="85" spans="4:32" outlineLevel="1">
      <c r="D85" s="102" t="str">
        <f>'Line Items'!D676</f>
        <v>Financial Subsidy / (Premium)</v>
      </c>
      <c r="E85" s="336"/>
      <c r="F85" s="337" t="str">
        <f>'P&amp;L1'!F368</f>
        <v>£000</v>
      </c>
      <c r="G85" s="363">
        <f>'P&amp;L1'!G368</f>
        <v>0</v>
      </c>
      <c r="H85" s="363">
        <f>'P&amp;L1'!H368</f>
        <v>0</v>
      </c>
      <c r="I85" s="363">
        <f>'P&amp;L1'!I368</f>
        <v>0</v>
      </c>
      <c r="J85" s="363">
        <f>'P&amp;L1'!J368</f>
        <v>0</v>
      </c>
      <c r="K85" s="363">
        <f>'P&amp;L1'!K368</f>
        <v>0</v>
      </c>
      <c r="L85" s="363">
        <f>'P&amp;L1'!L368</f>
        <v>0</v>
      </c>
      <c r="M85" s="363">
        <f>'P&amp;L1'!M368</f>
        <v>0</v>
      </c>
      <c r="N85" s="363">
        <f>'P&amp;L1'!N368</f>
        <v>0</v>
      </c>
      <c r="O85" s="363">
        <f>'P&amp;L1'!O368</f>
        <v>0</v>
      </c>
      <c r="P85" s="363">
        <f>'P&amp;L1'!P368</f>
        <v>0</v>
      </c>
      <c r="Q85" s="363">
        <f>'P&amp;L1'!Q368</f>
        <v>0</v>
      </c>
      <c r="R85" s="363">
        <f>'P&amp;L1'!R368</f>
        <v>0</v>
      </c>
      <c r="S85" s="363">
        <f>'P&amp;L1'!S368</f>
        <v>0</v>
      </c>
      <c r="T85" s="363">
        <f>'P&amp;L1'!T368</f>
        <v>0</v>
      </c>
      <c r="U85" s="363">
        <f>'P&amp;L1'!U368</f>
        <v>0</v>
      </c>
      <c r="V85" s="363">
        <f>'P&amp;L1'!V368</f>
        <v>0</v>
      </c>
      <c r="W85" s="363">
        <f>'P&amp;L1'!W368</f>
        <v>0</v>
      </c>
      <c r="X85" s="363">
        <f>'P&amp;L1'!X368</f>
        <v>0</v>
      </c>
      <c r="Y85" s="363">
        <f>'P&amp;L1'!Y368</f>
        <v>0</v>
      </c>
      <c r="Z85" s="364">
        <f>'P&amp;L1'!Z368</f>
        <v>0</v>
      </c>
      <c r="AB85" s="365">
        <f>'P&amp;L1'!AB368</f>
        <v>0</v>
      </c>
      <c r="AD85" s="365">
        <f>'P&amp;L1'!AD368</f>
        <v>0</v>
      </c>
      <c r="AF85" s="365">
        <f>'P&amp;L1'!AF368</f>
        <v>0</v>
      </c>
    </row>
    <row r="86" spans="4:32" outlineLevel="1">
      <c r="D86" s="83" t="str">
        <f>'Line Items'!D677</f>
        <v>Revenue Share / Support - GDP Mechanism</v>
      </c>
      <c r="E86" s="84"/>
      <c r="F86" s="150" t="str">
        <f>'P&amp;L1'!F369</f>
        <v>£000</v>
      </c>
      <c r="G86" s="307">
        <f>'P&amp;L1'!G369</f>
        <v>0</v>
      </c>
      <c r="H86" s="307">
        <f>'P&amp;L1'!H369</f>
        <v>0</v>
      </c>
      <c r="I86" s="307">
        <f>'P&amp;L1'!I369</f>
        <v>0</v>
      </c>
      <c r="J86" s="307">
        <f>'P&amp;L1'!J369</f>
        <v>0</v>
      </c>
      <c r="K86" s="307">
        <f>'P&amp;L1'!K369</f>
        <v>0</v>
      </c>
      <c r="L86" s="307">
        <f>'P&amp;L1'!L369</f>
        <v>0</v>
      </c>
      <c r="M86" s="307">
        <f>'P&amp;L1'!M369</f>
        <v>0</v>
      </c>
      <c r="N86" s="307">
        <f>'P&amp;L1'!N369</f>
        <v>0</v>
      </c>
      <c r="O86" s="307">
        <f>'P&amp;L1'!O369</f>
        <v>0</v>
      </c>
      <c r="P86" s="307">
        <f>'P&amp;L1'!P369</f>
        <v>0</v>
      </c>
      <c r="Q86" s="307">
        <f>'P&amp;L1'!Q369</f>
        <v>0</v>
      </c>
      <c r="R86" s="307">
        <f>'P&amp;L1'!R369</f>
        <v>0</v>
      </c>
      <c r="S86" s="307">
        <f>'P&amp;L1'!S369</f>
        <v>0</v>
      </c>
      <c r="T86" s="307">
        <f>'P&amp;L1'!T369</f>
        <v>0</v>
      </c>
      <c r="U86" s="307">
        <f>'P&amp;L1'!U369</f>
        <v>0</v>
      </c>
      <c r="V86" s="307">
        <f>'P&amp;L1'!V369</f>
        <v>0</v>
      </c>
      <c r="W86" s="307">
        <f>'P&amp;L1'!W369</f>
        <v>0</v>
      </c>
      <c r="X86" s="307">
        <f>'P&amp;L1'!X369</f>
        <v>0</v>
      </c>
      <c r="Y86" s="307">
        <f>'P&amp;L1'!Y369</f>
        <v>0</v>
      </c>
      <c r="Z86" s="366">
        <f>'P&amp;L1'!Z369</f>
        <v>0</v>
      </c>
      <c r="AB86" s="367">
        <f>'P&amp;L1'!AB369</f>
        <v>0</v>
      </c>
      <c r="AD86" s="367">
        <f>'P&amp;L1'!AD369</f>
        <v>0</v>
      </c>
      <c r="AF86" s="367">
        <f>'P&amp;L1'!AF369</f>
        <v>0</v>
      </c>
    </row>
    <row r="87" spans="4:32" outlineLevel="1">
      <c r="D87" s="83" t="str">
        <f>'Line Items'!D678</f>
        <v>Revenue Share / Support - CLE Mechanism</v>
      </c>
      <c r="E87" s="84"/>
      <c r="F87" s="150" t="str">
        <f>'P&amp;L1'!F370</f>
        <v>£000</v>
      </c>
      <c r="G87" s="307">
        <f>'P&amp;L1'!G370</f>
        <v>0</v>
      </c>
      <c r="H87" s="307">
        <f>'P&amp;L1'!H370</f>
        <v>0</v>
      </c>
      <c r="I87" s="307">
        <f>'P&amp;L1'!I370</f>
        <v>0</v>
      </c>
      <c r="J87" s="307">
        <f>'P&amp;L1'!J370</f>
        <v>0</v>
      </c>
      <c r="K87" s="307">
        <f>'P&amp;L1'!K370</f>
        <v>0</v>
      </c>
      <c r="L87" s="307">
        <f>'P&amp;L1'!L370</f>
        <v>0</v>
      </c>
      <c r="M87" s="307">
        <f>'P&amp;L1'!M370</f>
        <v>0</v>
      </c>
      <c r="N87" s="307">
        <f>'P&amp;L1'!N370</f>
        <v>0</v>
      </c>
      <c r="O87" s="307">
        <f>'P&amp;L1'!O370</f>
        <v>0</v>
      </c>
      <c r="P87" s="307">
        <f>'P&amp;L1'!P370</f>
        <v>0</v>
      </c>
      <c r="Q87" s="307">
        <f>'P&amp;L1'!Q370</f>
        <v>0</v>
      </c>
      <c r="R87" s="307">
        <f>'P&amp;L1'!R370</f>
        <v>0</v>
      </c>
      <c r="S87" s="307">
        <f>'P&amp;L1'!S370</f>
        <v>0</v>
      </c>
      <c r="T87" s="307">
        <f>'P&amp;L1'!T370</f>
        <v>0</v>
      </c>
      <c r="U87" s="307">
        <f>'P&amp;L1'!U370</f>
        <v>0</v>
      </c>
      <c r="V87" s="307">
        <f>'P&amp;L1'!V370</f>
        <v>0</v>
      </c>
      <c r="W87" s="307">
        <f>'P&amp;L1'!W370</f>
        <v>0</v>
      </c>
      <c r="X87" s="307">
        <f>'P&amp;L1'!X370</f>
        <v>0</v>
      </c>
      <c r="Y87" s="307">
        <f>'P&amp;L1'!Y370</f>
        <v>0</v>
      </c>
      <c r="Z87" s="366">
        <f>'P&amp;L1'!Z370</f>
        <v>0</v>
      </c>
      <c r="AB87" s="367">
        <f>'P&amp;L1'!AB370</f>
        <v>0</v>
      </c>
      <c r="AD87" s="367">
        <f>'P&amp;L1'!AD370</f>
        <v>0</v>
      </c>
      <c r="AF87" s="367">
        <f>'P&amp;L1'!AF370</f>
        <v>0</v>
      </c>
    </row>
    <row r="88" spans="4:32" outlineLevel="1">
      <c r="D88" s="108" t="str">
        <f>'Line Items'!D679</f>
        <v>DfT Profit Share</v>
      </c>
      <c r="E88" s="110"/>
      <c r="F88" s="164" t="str">
        <f>'P&amp;L1'!F371</f>
        <v>£000</v>
      </c>
      <c r="G88" s="368">
        <f>'P&amp;L1'!G371</f>
        <v>0</v>
      </c>
      <c r="H88" s="368">
        <f>'P&amp;L1'!H371</f>
        <v>0</v>
      </c>
      <c r="I88" s="368">
        <f>'P&amp;L1'!I371</f>
        <v>0</v>
      </c>
      <c r="J88" s="368">
        <f>'P&amp;L1'!J371</f>
        <v>0</v>
      </c>
      <c r="K88" s="368">
        <f>'P&amp;L1'!K371</f>
        <v>0</v>
      </c>
      <c r="L88" s="368">
        <f>'P&amp;L1'!L371</f>
        <v>0</v>
      </c>
      <c r="M88" s="368">
        <f>'P&amp;L1'!M371</f>
        <v>0</v>
      </c>
      <c r="N88" s="368">
        <f>'P&amp;L1'!N371</f>
        <v>0</v>
      </c>
      <c r="O88" s="368">
        <f>'P&amp;L1'!O371</f>
        <v>0</v>
      </c>
      <c r="P88" s="368">
        <f>'P&amp;L1'!P371</f>
        <v>0</v>
      </c>
      <c r="Q88" s="368">
        <f>'P&amp;L1'!Q371</f>
        <v>0</v>
      </c>
      <c r="R88" s="368">
        <f>'P&amp;L1'!R371</f>
        <v>0</v>
      </c>
      <c r="S88" s="368">
        <f>'P&amp;L1'!S371</f>
        <v>0</v>
      </c>
      <c r="T88" s="368">
        <f>'P&amp;L1'!T371</f>
        <v>0</v>
      </c>
      <c r="U88" s="368">
        <f>'P&amp;L1'!U371</f>
        <v>0</v>
      </c>
      <c r="V88" s="368">
        <f>'P&amp;L1'!V371</f>
        <v>0</v>
      </c>
      <c r="W88" s="368">
        <f>'P&amp;L1'!W371</f>
        <v>0</v>
      </c>
      <c r="X88" s="368">
        <f>'P&amp;L1'!X371</f>
        <v>0</v>
      </c>
      <c r="Y88" s="368">
        <f>'P&amp;L1'!Y371</f>
        <v>0</v>
      </c>
      <c r="Z88" s="369">
        <f>'P&amp;L1'!Z371</f>
        <v>0</v>
      </c>
      <c r="AB88" s="370">
        <f>'P&amp;L1'!AB371</f>
        <v>0</v>
      </c>
      <c r="AD88" s="370">
        <f>'P&amp;L1'!AD371</f>
        <v>0</v>
      </c>
      <c r="AF88" s="370">
        <f>'P&amp;L1'!AF371</f>
        <v>0</v>
      </c>
    </row>
    <row r="89" spans="4:32" outlineLevel="1">
      <c r="D89" s="84"/>
      <c r="E89" s="84"/>
    </row>
    <row r="90" spans="4:32" ht="13.5" outlineLevel="1" thickBot="1">
      <c r="D90" s="347" t="str">
        <f>'Line Items'!D680</f>
        <v>Profit / (Loss) Before Taxation</v>
      </c>
      <c r="E90" s="348"/>
      <c r="F90" s="349" t="str">
        <f>F88</f>
        <v>£000</v>
      </c>
      <c r="G90" s="350">
        <f t="shared" ref="G90:Z90" si="5">SUM(G83,G85:G88)</f>
        <v>0</v>
      </c>
      <c r="H90" s="350">
        <f t="shared" si="5"/>
        <v>0</v>
      </c>
      <c r="I90" s="350">
        <f t="shared" si="5"/>
        <v>0</v>
      </c>
      <c r="J90" s="350">
        <f t="shared" si="5"/>
        <v>0</v>
      </c>
      <c r="K90" s="350">
        <f t="shared" si="5"/>
        <v>0</v>
      </c>
      <c r="L90" s="350">
        <f t="shared" si="5"/>
        <v>0</v>
      </c>
      <c r="M90" s="350">
        <f t="shared" si="5"/>
        <v>0</v>
      </c>
      <c r="N90" s="350">
        <f t="shared" si="5"/>
        <v>0</v>
      </c>
      <c r="O90" s="350">
        <f t="shared" si="5"/>
        <v>0</v>
      </c>
      <c r="P90" s="350">
        <f t="shared" si="5"/>
        <v>0</v>
      </c>
      <c r="Q90" s="350">
        <f t="shared" si="5"/>
        <v>0</v>
      </c>
      <c r="R90" s="350">
        <f t="shared" si="5"/>
        <v>0</v>
      </c>
      <c r="S90" s="350">
        <f t="shared" si="5"/>
        <v>0</v>
      </c>
      <c r="T90" s="350">
        <f t="shared" si="5"/>
        <v>0</v>
      </c>
      <c r="U90" s="350">
        <f t="shared" si="5"/>
        <v>0</v>
      </c>
      <c r="V90" s="350">
        <f t="shared" si="5"/>
        <v>0</v>
      </c>
      <c r="W90" s="350">
        <f t="shared" si="5"/>
        <v>0</v>
      </c>
      <c r="X90" s="350">
        <f t="shared" si="5"/>
        <v>0</v>
      </c>
      <c r="Y90" s="350">
        <f t="shared" si="5"/>
        <v>0</v>
      </c>
      <c r="Z90" s="351">
        <f t="shared" si="5"/>
        <v>0</v>
      </c>
      <c r="AB90" s="352">
        <f>SUM(AB83,AB85:AB88)</f>
        <v>0</v>
      </c>
      <c r="AD90" s="352">
        <f>SUM(AD83,AD85:AD88)</f>
        <v>0</v>
      </c>
      <c r="AF90" s="352">
        <f>SUM(AF83,AF85:AF88)</f>
        <v>0</v>
      </c>
    </row>
    <row r="91" spans="4:32" ht="13.5" outlineLevel="1" thickTop="1"/>
    <row r="92" spans="4:32" outlineLevel="1">
      <c r="D92" s="359" t="str">
        <f>'Line Items'!D681</f>
        <v>Corporation Tax - Current Tax</v>
      </c>
      <c r="E92" s="360"/>
      <c r="F92" s="264" t="str">
        <f>'P&amp;L1'!F375</f>
        <v>£000</v>
      </c>
      <c r="G92" s="371">
        <f>'P&amp;L1'!G375</f>
        <v>0</v>
      </c>
      <c r="H92" s="371">
        <f>'P&amp;L1'!H375</f>
        <v>0</v>
      </c>
      <c r="I92" s="371">
        <f>'P&amp;L1'!I375</f>
        <v>0</v>
      </c>
      <c r="J92" s="371">
        <f>'P&amp;L1'!J375</f>
        <v>0</v>
      </c>
      <c r="K92" s="371">
        <f>'P&amp;L1'!K375</f>
        <v>0</v>
      </c>
      <c r="L92" s="371">
        <f>'P&amp;L1'!L375</f>
        <v>0</v>
      </c>
      <c r="M92" s="371">
        <f>'P&amp;L1'!M375</f>
        <v>0</v>
      </c>
      <c r="N92" s="371">
        <f>'P&amp;L1'!N375</f>
        <v>0</v>
      </c>
      <c r="O92" s="371">
        <f>'P&amp;L1'!O375</f>
        <v>0</v>
      </c>
      <c r="P92" s="371">
        <f>'P&amp;L1'!P375</f>
        <v>0</v>
      </c>
      <c r="Q92" s="371">
        <f>'P&amp;L1'!Q375</f>
        <v>0</v>
      </c>
      <c r="R92" s="371">
        <f>'P&amp;L1'!R375</f>
        <v>0</v>
      </c>
      <c r="S92" s="371">
        <f>'P&amp;L1'!S375</f>
        <v>0</v>
      </c>
      <c r="T92" s="371">
        <f>'P&amp;L1'!T375</f>
        <v>0</v>
      </c>
      <c r="U92" s="371">
        <f>'P&amp;L1'!U375</f>
        <v>0</v>
      </c>
      <c r="V92" s="371">
        <f>'P&amp;L1'!V375</f>
        <v>0</v>
      </c>
      <c r="W92" s="371">
        <f>'P&amp;L1'!W375</f>
        <v>0</v>
      </c>
      <c r="X92" s="371">
        <f>'P&amp;L1'!X375</f>
        <v>0</v>
      </c>
      <c r="Y92" s="371">
        <f>'P&amp;L1'!Y375</f>
        <v>0</v>
      </c>
      <c r="Z92" s="372">
        <f>'P&amp;L1'!Z375</f>
        <v>0</v>
      </c>
      <c r="AB92" s="373">
        <f>'P&amp;L1'!AB375</f>
        <v>0</v>
      </c>
      <c r="AD92" s="373">
        <f>'P&amp;L1'!AD375</f>
        <v>0</v>
      </c>
      <c r="AF92" s="373">
        <f>'P&amp;L1'!AF375</f>
        <v>0</v>
      </c>
    </row>
    <row r="93" spans="4:32" outlineLevel="1"/>
    <row r="94" spans="4:32" outlineLevel="1">
      <c r="D94" s="359" t="str">
        <f>'Line Items'!D682</f>
        <v>Deferred Tax</v>
      </c>
      <c r="E94" s="360"/>
      <c r="F94" s="264" t="str">
        <f>'P&amp;L1'!F377</f>
        <v>£000</v>
      </c>
      <c r="G94" s="371">
        <f>'P&amp;L1'!G377</f>
        <v>0</v>
      </c>
      <c r="H94" s="371">
        <f>'P&amp;L1'!H377</f>
        <v>0</v>
      </c>
      <c r="I94" s="371">
        <f>'P&amp;L1'!I377</f>
        <v>0</v>
      </c>
      <c r="J94" s="371">
        <f>'P&amp;L1'!J377</f>
        <v>0</v>
      </c>
      <c r="K94" s="371">
        <f>'P&amp;L1'!K377</f>
        <v>0</v>
      </c>
      <c r="L94" s="371">
        <f>'P&amp;L1'!L377</f>
        <v>0</v>
      </c>
      <c r="M94" s="371">
        <f>'P&amp;L1'!M377</f>
        <v>0</v>
      </c>
      <c r="N94" s="371">
        <f>'P&amp;L1'!N377</f>
        <v>0</v>
      </c>
      <c r="O94" s="371">
        <f>'P&amp;L1'!O377</f>
        <v>0</v>
      </c>
      <c r="P94" s="371">
        <f>'P&amp;L1'!P377</f>
        <v>0</v>
      </c>
      <c r="Q94" s="371">
        <f>'P&amp;L1'!Q377</f>
        <v>0</v>
      </c>
      <c r="R94" s="371">
        <f>'P&amp;L1'!R377</f>
        <v>0</v>
      </c>
      <c r="S94" s="371">
        <f>'P&amp;L1'!S377</f>
        <v>0</v>
      </c>
      <c r="T94" s="371">
        <f>'P&amp;L1'!T377</f>
        <v>0</v>
      </c>
      <c r="U94" s="371">
        <f>'P&amp;L1'!U377</f>
        <v>0</v>
      </c>
      <c r="V94" s="371">
        <f>'P&amp;L1'!V377</f>
        <v>0</v>
      </c>
      <c r="W94" s="371">
        <f>'P&amp;L1'!W377</f>
        <v>0</v>
      </c>
      <c r="X94" s="371">
        <f>'P&amp;L1'!X377</f>
        <v>0</v>
      </c>
      <c r="Y94" s="371">
        <f>'P&amp;L1'!Y377</f>
        <v>0</v>
      </c>
      <c r="Z94" s="372">
        <f>'P&amp;L1'!Z377</f>
        <v>0</v>
      </c>
      <c r="AB94" s="373">
        <f>'P&amp;L1'!AB377</f>
        <v>0</v>
      </c>
      <c r="AD94" s="373">
        <f>'P&amp;L1'!AD377</f>
        <v>0</v>
      </c>
      <c r="AF94" s="373">
        <f>'P&amp;L1'!AF377</f>
        <v>0</v>
      </c>
    </row>
    <row r="95" spans="4:32" outlineLevel="1"/>
    <row r="96" spans="4:32" ht="13.5" outlineLevel="1" thickBot="1">
      <c r="D96" s="347" t="str">
        <f>'Line Items'!D683</f>
        <v>Profit / (Loss) After Taxation</v>
      </c>
      <c r="E96" s="348"/>
      <c r="F96" s="349" t="str">
        <f>F94</f>
        <v>£000</v>
      </c>
      <c r="G96" s="350">
        <f>SUM(G90,G92,G94)</f>
        <v>0</v>
      </c>
      <c r="H96" s="350">
        <f t="shared" ref="H96:AF96" si="6">SUM(H90,H92,H94)</f>
        <v>0</v>
      </c>
      <c r="I96" s="350">
        <f t="shared" si="6"/>
        <v>0</v>
      </c>
      <c r="J96" s="350">
        <f t="shared" si="6"/>
        <v>0</v>
      </c>
      <c r="K96" s="350">
        <f t="shared" si="6"/>
        <v>0</v>
      </c>
      <c r="L96" s="350">
        <f t="shared" si="6"/>
        <v>0</v>
      </c>
      <c r="M96" s="350">
        <f t="shared" si="6"/>
        <v>0</v>
      </c>
      <c r="N96" s="350">
        <f t="shared" si="6"/>
        <v>0</v>
      </c>
      <c r="O96" s="350">
        <f t="shared" si="6"/>
        <v>0</v>
      </c>
      <c r="P96" s="350">
        <f t="shared" si="6"/>
        <v>0</v>
      </c>
      <c r="Q96" s="350">
        <f t="shared" si="6"/>
        <v>0</v>
      </c>
      <c r="R96" s="350">
        <f t="shared" si="6"/>
        <v>0</v>
      </c>
      <c r="S96" s="350">
        <f t="shared" si="6"/>
        <v>0</v>
      </c>
      <c r="T96" s="350">
        <f t="shared" si="6"/>
        <v>0</v>
      </c>
      <c r="U96" s="350">
        <f t="shared" si="6"/>
        <v>0</v>
      </c>
      <c r="V96" s="350">
        <f t="shared" si="6"/>
        <v>0</v>
      </c>
      <c r="W96" s="350">
        <f t="shared" si="6"/>
        <v>0</v>
      </c>
      <c r="X96" s="350">
        <f t="shared" si="6"/>
        <v>0</v>
      </c>
      <c r="Y96" s="350">
        <f t="shared" si="6"/>
        <v>0</v>
      </c>
      <c r="Z96" s="350">
        <f t="shared" si="6"/>
        <v>0</v>
      </c>
      <c r="AB96" s="350">
        <f t="shared" si="6"/>
        <v>0</v>
      </c>
      <c r="AD96" s="350">
        <f t="shared" si="6"/>
        <v>0</v>
      </c>
      <c r="AF96" s="350">
        <f t="shared" si="6"/>
        <v>0</v>
      </c>
    </row>
    <row r="97" spans="2:32" ht="13.5" outlineLevel="1" thickTop="1"/>
    <row r="98" spans="2:32" outlineLevel="1">
      <c r="D98" s="359" t="str">
        <f>'Line Items'!D684</f>
        <v>Dividends declared</v>
      </c>
      <c r="E98" s="360"/>
      <c r="F98" s="264" t="str">
        <f>'P&amp;L1'!F381</f>
        <v>£000</v>
      </c>
      <c r="G98" s="371">
        <f>'P&amp;L1'!G381</f>
        <v>0</v>
      </c>
      <c r="H98" s="371">
        <f>'P&amp;L1'!H381</f>
        <v>0</v>
      </c>
      <c r="I98" s="371">
        <f>'P&amp;L1'!I381</f>
        <v>0</v>
      </c>
      <c r="J98" s="371">
        <f>'P&amp;L1'!J381</f>
        <v>0</v>
      </c>
      <c r="K98" s="371">
        <f>'P&amp;L1'!K381</f>
        <v>0</v>
      </c>
      <c r="L98" s="371">
        <f>'P&amp;L1'!L381</f>
        <v>0</v>
      </c>
      <c r="M98" s="371">
        <f>'P&amp;L1'!M381</f>
        <v>0</v>
      </c>
      <c r="N98" s="371">
        <f>'P&amp;L1'!N381</f>
        <v>0</v>
      </c>
      <c r="O98" s="371">
        <f>'P&amp;L1'!O381</f>
        <v>0</v>
      </c>
      <c r="P98" s="371">
        <f>'P&amp;L1'!P381</f>
        <v>0</v>
      </c>
      <c r="Q98" s="371">
        <f>'P&amp;L1'!Q381</f>
        <v>0</v>
      </c>
      <c r="R98" s="371">
        <f>'P&amp;L1'!R381</f>
        <v>0</v>
      </c>
      <c r="S98" s="371">
        <f>'P&amp;L1'!S381</f>
        <v>0</v>
      </c>
      <c r="T98" s="371">
        <f>'P&amp;L1'!T381</f>
        <v>0</v>
      </c>
      <c r="U98" s="371">
        <f>'P&amp;L1'!U381</f>
        <v>0</v>
      </c>
      <c r="V98" s="371">
        <f>'P&amp;L1'!V381</f>
        <v>0</v>
      </c>
      <c r="W98" s="371">
        <f>'P&amp;L1'!W381</f>
        <v>0</v>
      </c>
      <c r="X98" s="371">
        <f>'P&amp;L1'!X381</f>
        <v>0</v>
      </c>
      <c r="Y98" s="371">
        <f>'P&amp;L1'!Y381</f>
        <v>0</v>
      </c>
      <c r="Z98" s="372">
        <f>'P&amp;L1'!Z381</f>
        <v>0</v>
      </c>
      <c r="AB98" s="373">
        <f>'P&amp;L1'!AB381</f>
        <v>0</v>
      </c>
      <c r="AD98" s="373">
        <f>'P&amp;L1'!AD381</f>
        <v>0</v>
      </c>
      <c r="AF98" s="373">
        <f>'P&amp;L1'!AF381</f>
        <v>0</v>
      </c>
    </row>
    <row r="99" spans="2:32" outlineLevel="1"/>
    <row r="100" spans="2:32" ht="13.5" outlineLevel="1" thickBot="1">
      <c r="D100" s="347" t="str">
        <f>'Line Items'!D685</f>
        <v>Profit / (Loss)</v>
      </c>
      <c r="E100" s="348"/>
      <c r="F100" s="349" t="str">
        <f>F98</f>
        <v>£000</v>
      </c>
      <c r="G100" s="350">
        <f>SUM(G96,G98)</f>
        <v>0</v>
      </c>
      <c r="H100" s="350">
        <f t="shared" ref="H100:Z100" si="7">SUM(H96,H98)</f>
        <v>0</v>
      </c>
      <c r="I100" s="350">
        <f t="shared" si="7"/>
        <v>0</v>
      </c>
      <c r="J100" s="350">
        <f t="shared" si="7"/>
        <v>0</v>
      </c>
      <c r="K100" s="350">
        <f t="shared" si="7"/>
        <v>0</v>
      </c>
      <c r="L100" s="350">
        <f t="shared" si="7"/>
        <v>0</v>
      </c>
      <c r="M100" s="350">
        <f t="shared" si="7"/>
        <v>0</v>
      </c>
      <c r="N100" s="350">
        <f t="shared" si="7"/>
        <v>0</v>
      </c>
      <c r="O100" s="350">
        <f t="shared" si="7"/>
        <v>0</v>
      </c>
      <c r="P100" s="350">
        <f t="shared" si="7"/>
        <v>0</v>
      </c>
      <c r="Q100" s="350">
        <f t="shared" si="7"/>
        <v>0</v>
      </c>
      <c r="R100" s="350">
        <f t="shared" si="7"/>
        <v>0</v>
      </c>
      <c r="S100" s="350">
        <f t="shared" si="7"/>
        <v>0</v>
      </c>
      <c r="T100" s="350">
        <f t="shared" si="7"/>
        <v>0</v>
      </c>
      <c r="U100" s="350">
        <f t="shared" si="7"/>
        <v>0</v>
      </c>
      <c r="V100" s="350">
        <f t="shared" si="7"/>
        <v>0</v>
      </c>
      <c r="W100" s="350">
        <f t="shared" si="7"/>
        <v>0</v>
      </c>
      <c r="X100" s="350">
        <f t="shared" si="7"/>
        <v>0</v>
      </c>
      <c r="Y100" s="350">
        <f t="shared" si="7"/>
        <v>0</v>
      </c>
      <c r="Z100" s="351">
        <f t="shared" si="7"/>
        <v>0</v>
      </c>
      <c r="AB100" s="352">
        <f>SUM(AB96,AB98)</f>
        <v>0</v>
      </c>
      <c r="AD100" s="352">
        <f>SUM(AD96,AD98)</f>
        <v>0</v>
      </c>
      <c r="AF100" s="352">
        <f>SUM(AF96,AF98)</f>
        <v>0</v>
      </c>
    </row>
    <row r="101" spans="2:32" ht="13.5" outlineLevel="1" thickTop="1"/>
    <row r="102" spans="2:32" ht="13.5" outlineLevel="1" thickBot="1">
      <c r="D102" s="347" t="str">
        <f>'Line Items'!D686</f>
        <v>Retained Profit / (Loss)</v>
      </c>
      <c r="E102" s="348"/>
      <c r="F102" s="349" t="str">
        <f>F100</f>
        <v>£000</v>
      </c>
      <c r="G102" s="350">
        <f>'P&amp;L1'!G385</f>
        <v>0</v>
      </c>
      <c r="H102" s="350">
        <f>'P&amp;L1'!H385</f>
        <v>0</v>
      </c>
      <c r="I102" s="350">
        <f>'P&amp;L1'!I385</f>
        <v>0</v>
      </c>
      <c r="J102" s="350">
        <f>'P&amp;L1'!J385</f>
        <v>0</v>
      </c>
      <c r="K102" s="350">
        <f>'P&amp;L1'!K385</f>
        <v>0</v>
      </c>
      <c r="L102" s="350">
        <f>'P&amp;L1'!L385</f>
        <v>0</v>
      </c>
      <c r="M102" s="350">
        <f>'P&amp;L1'!M385</f>
        <v>0</v>
      </c>
      <c r="N102" s="350">
        <f>'P&amp;L1'!N385</f>
        <v>0</v>
      </c>
      <c r="O102" s="350">
        <f>'P&amp;L1'!O385</f>
        <v>0</v>
      </c>
      <c r="P102" s="350">
        <f>'P&amp;L1'!P385</f>
        <v>0</v>
      </c>
      <c r="Q102" s="350">
        <f>'P&amp;L1'!Q385</f>
        <v>0</v>
      </c>
      <c r="R102" s="350">
        <f>'P&amp;L1'!R385</f>
        <v>0</v>
      </c>
      <c r="S102" s="350">
        <f>'P&amp;L1'!S385</f>
        <v>0</v>
      </c>
      <c r="T102" s="350">
        <f>'P&amp;L1'!T385</f>
        <v>0</v>
      </c>
      <c r="U102" s="350">
        <f>'P&amp;L1'!U385</f>
        <v>0</v>
      </c>
      <c r="V102" s="350">
        <f>'P&amp;L1'!V385</f>
        <v>0</v>
      </c>
      <c r="W102" s="350">
        <f>'P&amp;L1'!W385</f>
        <v>0</v>
      </c>
      <c r="X102" s="350">
        <f>'P&amp;L1'!X385</f>
        <v>0</v>
      </c>
      <c r="Y102" s="350">
        <f>'P&amp;L1'!Y385</f>
        <v>0</v>
      </c>
      <c r="Z102" s="351">
        <f>'P&amp;L1'!Z385</f>
        <v>0</v>
      </c>
      <c r="AB102" s="352">
        <f>'P&amp;L1'!AB385</f>
        <v>0</v>
      </c>
      <c r="AD102" s="352">
        <f>'P&amp;L1'!AD385</f>
        <v>0</v>
      </c>
      <c r="AF102" s="352">
        <f>'P&amp;L1'!AF385</f>
        <v>0</v>
      </c>
    </row>
    <row r="103" spans="2:32" ht="13.5" outlineLevel="1" thickTop="1">
      <c r="D103" s="374" t="s">
        <v>1004</v>
      </c>
      <c r="E103" s="374"/>
      <c r="F103" s="375"/>
      <c r="G103" s="375" t="b">
        <f>ABS(G100-'P&amp;L1'!G$383)&lt;CheckTolerance</f>
        <v>1</v>
      </c>
      <c r="H103" s="375" t="b">
        <f>ABS(H100-'P&amp;L1'!H$383)&lt;CheckTolerance</f>
        <v>1</v>
      </c>
      <c r="I103" s="375" t="b">
        <f>ABS(I100-'P&amp;L1'!I$383)&lt;CheckTolerance</f>
        <v>1</v>
      </c>
      <c r="J103" s="375" t="b">
        <f>ABS(J100-'P&amp;L1'!J$383)&lt;CheckTolerance</f>
        <v>1</v>
      </c>
      <c r="K103" s="375" t="b">
        <f>ABS(K100-'P&amp;L1'!K$383)&lt;CheckTolerance</f>
        <v>1</v>
      </c>
      <c r="L103" s="375" t="b">
        <f>ABS(L100-'P&amp;L1'!L$383)&lt;CheckTolerance</f>
        <v>1</v>
      </c>
      <c r="M103" s="375" t="b">
        <f>ABS(M100-'P&amp;L1'!M$383)&lt;CheckTolerance</f>
        <v>1</v>
      </c>
      <c r="N103" s="375" t="b">
        <f>ABS(N100-'P&amp;L1'!N$383)&lt;CheckTolerance</f>
        <v>1</v>
      </c>
      <c r="O103" s="375" t="b">
        <f>ABS(O100-'P&amp;L1'!O$383)&lt;CheckTolerance</f>
        <v>1</v>
      </c>
      <c r="P103" s="375" t="b">
        <f>ABS(P100-'P&amp;L1'!P$383)&lt;CheckTolerance</f>
        <v>1</v>
      </c>
      <c r="Q103" s="375" t="b">
        <f>ABS(Q100-'P&amp;L1'!Q$383)&lt;CheckTolerance</f>
        <v>1</v>
      </c>
      <c r="R103" s="375" t="b">
        <f>ABS(R100-'P&amp;L1'!R$383)&lt;CheckTolerance</f>
        <v>1</v>
      </c>
      <c r="S103" s="375" t="b">
        <f>ABS(S100-'P&amp;L1'!S$383)&lt;CheckTolerance</f>
        <v>1</v>
      </c>
      <c r="T103" s="375" t="b">
        <f>ABS(T100-'P&amp;L1'!T$383)&lt;CheckTolerance</f>
        <v>1</v>
      </c>
      <c r="U103" s="375" t="b">
        <f>ABS(U100-'P&amp;L1'!U$383)&lt;CheckTolerance</f>
        <v>1</v>
      </c>
      <c r="V103" s="375" t="b">
        <f>ABS(V100-'P&amp;L1'!V$383)&lt;CheckTolerance</f>
        <v>1</v>
      </c>
      <c r="W103" s="375" t="b">
        <f>ABS(W100-'P&amp;L1'!W$383)&lt;CheckTolerance</f>
        <v>1</v>
      </c>
      <c r="X103" s="375" t="b">
        <f>ABS(X100-'P&amp;L1'!X$383)&lt;CheckTolerance</f>
        <v>1</v>
      </c>
      <c r="Y103" s="375" t="b">
        <f>ABS(Y100-'P&amp;L1'!Y$383)&lt;CheckTolerance</f>
        <v>1</v>
      </c>
      <c r="Z103" s="375" t="b">
        <f>ABS(Z100-'P&amp;L1'!Z$383)&lt;CheckTolerance</f>
        <v>1</v>
      </c>
      <c r="AA103" s="375"/>
      <c r="AB103" s="375" t="b">
        <f>ABS(AB100-'P&amp;L1'!AB$383)&lt;CheckTolerance</f>
        <v>1</v>
      </c>
      <c r="AC103" s="375"/>
      <c r="AD103" s="375" t="b">
        <f>ABS(AD100-'P&amp;L1'!AD$383)&lt;CheckTolerance</f>
        <v>1</v>
      </c>
      <c r="AE103" s="375"/>
      <c r="AF103" s="375" t="b">
        <f>ABS(AF100-'P&amp;L1'!AF$383)&lt;CheckTolerance</f>
        <v>1</v>
      </c>
    </row>
    <row r="106" spans="2:32" ht="16.5">
      <c r="B106" s="5" t="s">
        <v>27</v>
      </c>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row>
  </sheetData>
  <mergeCells count="3">
    <mergeCell ref="D9:E9"/>
    <mergeCell ref="F9:F11"/>
    <mergeCell ref="D10:E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2:G27"/>
  <sheetViews>
    <sheetView showGridLines="0" zoomScale="85" zoomScaleNormal="85" workbookViewId="0">
      <pane ySplit="9" topLeftCell="A10" activePane="bottomLeft" state="frozen"/>
      <selection activeCell="A10" sqref="A10"/>
      <selection pane="bottomLeft" activeCell="F32" sqref="F32"/>
    </sheetView>
  </sheetViews>
  <sheetFormatPr defaultColWidth="9" defaultRowHeight="12.75" outlineLevelRow="1"/>
  <cols>
    <col min="1" max="1" width="2.85546875" style="3" customWidth="1"/>
    <col min="2" max="5" width="6.7109375" style="3" customWidth="1"/>
    <col min="6" max="6" width="49.42578125" style="3" customWidth="1"/>
    <col min="7" max="7" width="70.28515625" style="3" customWidth="1"/>
    <col min="8" max="256" width="9" style="3"/>
    <col min="257" max="257" width="2.85546875" style="3" customWidth="1"/>
    <col min="258" max="261" width="6.7109375" style="3" customWidth="1"/>
    <col min="262" max="262" width="49.42578125" style="3" customWidth="1"/>
    <col min="263" max="263" width="70.28515625" style="3" customWidth="1"/>
    <col min="264" max="512" width="9" style="3"/>
    <col min="513" max="513" width="2.85546875" style="3" customWidth="1"/>
    <col min="514" max="517" width="6.7109375" style="3" customWidth="1"/>
    <col min="518" max="518" width="49.42578125" style="3" customWidth="1"/>
    <col min="519" max="519" width="70.28515625" style="3" customWidth="1"/>
    <col min="520" max="768" width="9" style="3"/>
    <col min="769" max="769" width="2.85546875" style="3" customWidth="1"/>
    <col min="770" max="773" width="6.7109375" style="3" customWidth="1"/>
    <col min="774" max="774" width="49.42578125" style="3" customWidth="1"/>
    <col min="775" max="775" width="70.28515625" style="3" customWidth="1"/>
    <col min="776" max="1024" width="9" style="3"/>
    <col min="1025" max="1025" width="2.85546875" style="3" customWidth="1"/>
    <col min="1026" max="1029" width="6.7109375" style="3" customWidth="1"/>
    <col min="1030" max="1030" width="49.42578125" style="3" customWidth="1"/>
    <col min="1031" max="1031" width="70.28515625" style="3" customWidth="1"/>
    <col min="1032" max="1280" width="9" style="3"/>
    <col min="1281" max="1281" width="2.85546875" style="3" customWidth="1"/>
    <col min="1282" max="1285" width="6.7109375" style="3" customWidth="1"/>
    <col min="1286" max="1286" width="49.42578125" style="3" customWidth="1"/>
    <col min="1287" max="1287" width="70.28515625" style="3" customWidth="1"/>
    <col min="1288" max="1536" width="9" style="3"/>
    <col min="1537" max="1537" width="2.85546875" style="3" customWidth="1"/>
    <col min="1538" max="1541" width="6.7109375" style="3" customWidth="1"/>
    <col min="1542" max="1542" width="49.42578125" style="3" customWidth="1"/>
    <col min="1543" max="1543" width="70.28515625" style="3" customWidth="1"/>
    <col min="1544" max="1792" width="9" style="3"/>
    <col min="1793" max="1793" width="2.85546875" style="3" customWidth="1"/>
    <col min="1794" max="1797" width="6.7109375" style="3" customWidth="1"/>
    <col min="1798" max="1798" width="49.42578125" style="3" customWidth="1"/>
    <col min="1799" max="1799" width="70.28515625" style="3" customWidth="1"/>
    <col min="1800" max="2048" width="9" style="3"/>
    <col min="2049" max="2049" width="2.85546875" style="3" customWidth="1"/>
    <col min="2050" max="2053" width="6.7109375" style="3" customWidth="1"/>
    <col min="2054" max="2054" width="49.42578125" style="3" customWidth="1"/>
    <col min="2055" max="2055" width="70.28515625" style="3" customWidth="1"/>
    <col min="2056" max="2304" width="9" style="3"/>
    <col min="2305" max="2305" width="2.85546875" style="3" customWidth="1"/>
    <col min="2306" max="2309" width="6.7109375" style="3" customWidth="1"/>
    <col min="2310" max="2310" width="49.42578125" style="3" customWidth="1"/>
    <col min="2311" max="2311" width="70.28515625" style="3" customWidth="1"/>
    <col min="2312" max="2560" width="9" style="3"/>
    <col min="2561" max="2561" width="2.85546875" style="3" customWidth="1"/>
    <col min="2562" max="2565" width="6.7109375" style="3" customWidth="1"/>
    <col min="2566" max="2566" width="49.42578125" style="3" customWidth="1"/>
    <col min="2567" max="2567" width="70.28515625" style="3" customWidth="1"/>
    <col min="2568" max="2816" width="9" style="3"/>
    <col min="2817" max="2817" width="2.85546875" style="3" customWidth="1"/>
    <col min="2818" max="2821" width="6.7109375" style="3" customWidth="1"/>
    <col min="2822" max="2822" width="49.42578125" style="3" customWidth="1"/>
    <col min="2823" max="2823" width="70.28515625" style="3" customWidth="1"/>
    <col min="2824" max="3072" width="9" style="3"/>
    <col min="3073" max="3073" width="2.85546875" style="3" customWidth="1"/>
    <col min="3074" max="3077" width="6.7109375" style="3" customWidth="1"/>
    <col min="3078" max="3078" width="49.42578125" style="3" customWidth="1"/>
    <col min="3079" max="3079" width="70.28515625" style="3" customWidth="1"/>
    <col min="3080" max="3328" width="9" style="3"/>
    <col min="3329" max="3329" width="2.85546875" style="3" customWidth="1"/>
    <col min="3330" max="3333" width="6.7109375" style="3" customWidth="1"/>
    <col min="3334" max="3334" width="49.42578125" style="3" customWidth="1"/>
    <col min="3335" max="3335" width="70.28515625" style="3" customWidth="1"/>
    <col min="3336" max="3584" width="9" style="3"/>
    <col min="3585" max="3585" width="2.85546875" style="3" customWidth="1"/>
    <col min="3586" max="3589" width="6.7109375" style="3" customWidth="1"/>
    <col min="3590" max="3590" width="49.42578125" style="3" customWidth="1"/>
    <col min="3591" max="3591" width="70.28515625" style="3" customWidth="1"/>
    <col min="3592" max="3840" width="9" style="3"/>
    <col min="3841" max="3841" width="2.85546875" style="3" customWidth="1"/>
    <col min="3842" max="3845" width="6.7109375" style="3" customWidth="1"/>
    <col min="3846" max="3846" width="49.42578125" style="3" customWidth="1"/>
    <col min="3847" max="3847" width="70.28515625" style="3" customWidth="1"/>
    <col min="3848" max="4096" width="9" style="3"/>
    <col min="4097" max="4097" width="2.85546875" style="3" customWidth="1"/>
    <col min="4098" max="4101" width="6.7109375" style="3" customWidth="1"/>
    <col min="4102" max="4102" width="49.42578125" style="3" customWidth="1"/>
    <col min="4103" max="4103" width="70.28515625" style="3" customWidth="1"/>
    <col min="4104" max="4352" width="9" style="3"/>
    <col min="4353" max="4353" width="2.85546875" style="3" customWidth="1"/>
    <col min="4354" max="4357" width="6.7109375" style="3" customWidth="1"/>
    <col min="4358" max="4358" width="49.42578125" style="3" customWidth="1"/>
    <col min="4359" max="4359" width="70.28515625" style="3" customWidth="1"/>
    <col min="4360" max="4608" width="9" style="3"/>
    <col min="4609" max="4609" width="2.85546875" style="3" customWidth="1"/>
    <col min="4610" max="4613" width="6.7109375" style="3" customWidth="1"/>
    <col min="4614" max="4614" width="49.42578125" style="3" customWidth="1"/>
    <col min="4615" max="4615" width="70.28515625" style="3" customWidth="1"/>
    <col min="4616" max="4864" width="9" style="3"/>
    <col min="4865" max="4865" width="2.85546875" style="3" customWidth="1"/>
    <col min="4866" max="4869" width="6.7109375" style="3" customWidth="1"/>
    <col min="4870" max="4870" width="49.42578125" style="3" customWidth="1"/>
    <col min="4871" max="4871" width="70.28515625" style="3" customWidth="1"/>
    <col min="4872" max="5120" width="9" style="3"/>
    <col min="5121" max="5121" width="2.85546875" style="3" customWidth="1"/>
    <col min="5122" max="5125" width="6.7109375" style="3" customWidth="1"/>
    <col min="5126" max="5126" width="49.42578125" style="3" customWidth="1"/>
    <col min="5127" max="5127" width="70.28515625" style="3" customWidth="1"/>
    <col min="5128" max="5376" width="9" style="3"/>
    <col min="5377" max="5377" width="2.85546875" style="3" customWidth="1"/>
    <col min="5378" max="5381" width="6.7109375" style="3" customWidth="1"/>
    <col min="5382" max="5382" width="49.42578125" style="3" customWidth="1"/>
    <col min="5383" max="5383" width="70.28515625" style="3" customWidth="1"/>
    <col min="5384" max="5632" width="9" style="3"/>
    <col min="5633" max="5633" width="2.85546875" style="3" customWidth="1"/>
    <col min="5634" max="5637" width="6.7109375" style="3" customWidth="1"/>
    <col min="5638" max="5638" width="49.42578125" style="3" customWidth="1"/>
    <col min="5639" max="5639" width="70.28515625" style="3" customWidth="1"/>
    <col min="5640" max="5888" width="9" style="3"/>
    <col min="5889" max="5889" width="2.85546875" style="3" customWidth="1"/>
    <col min="5890" max="5893" width="6.7109375" style="3" customWidth="1"/>
    <col min="5894" max="5894" width="49.42578125" style="3" customWidth="1"/>
    <col min="5895" max="5895" width="70.28515625" style="3" customWidth="1"/>
    <col min="5896" max="6144" width="9" style="3"/>
    <col min="6145" max="6145" width="2.85546875" style="3" customWidth="1"/>
    <col min="6146" max="6149" width="6.7109375" style="3" customWidth="1"/>
    <col min="6150" max="6150" width="49.42578125" style="3" customWidth="1"/>
    <col min="6151" max="6151" width="70.28515625" style="3" customWidth="1"/>
    <col min="6152" max="6400" width="9" style="3"/>
    <col min="6401" max="6401" width="2.85546875" style="3" customWidth="1"/>
    <col min="6402" max="6405" width="6.7109375" style="3" customWidth="1"/>
    <col min="6406" max="6406" width="49.42578125" style="3" customWidth="1"/>
    <col min="6407" max="6407" width="70.28515625" style="3" customWidth="1"/>
    <col min="6408" max="6656" width="9" style="3"/>
    <col min="6657" max="6657" width="2.85546875" style="3" customWidth="1"/>
    <col min="6658" max="6661" width="6.7109375" style="3" customWidth="1"/>
    <col min="6662" max="6662" width="49.42578125" style="3" customWidth="1"/>
    <col min="6663" max="6663" width="70.28515625" style="3" customWidth="1"/>
    <col min="6664" max="6912" width="9" style="3"/>
    <col min="6913" max="6913" width="2.85546875" style="3" customWidth="1"/>
    <col min="6914" max="6917" width="6.7109375" style="3" customWidth="1"/>
    <col min="6918" max="6918" width="49.42578125" style="3" customWidth="1"/>
    <col min="6919" max="6919" width="70.28515625" style="3" customWidth="1"/>
    <col min="6920" max="7168" width="9" style="3"/>
    <col min="7169" max="7169" width="2.85546875" style="3" customWidth="1"/>
    <col min="7170" max="7173" width="6.7109375" style="3" customWidth="1"/>
    <col min="7174" max="7174" width="49.42578125" style="3" customWidth="1"/>
    <col min="7175" max="7175" width="70.28515625" style="3" customWidth="1"/>
    <col min="7176" max="7424" width="9" style="3"/>
    <col min="7425" max="7425" width="2.85546875" style="3" customWidth="1"/>
    <col min="7426" max="7429" width="6.7109375" style="3" customWidth="1"/>
    <col min="7430" max="7430" width="49.42578125" style="3" customWidth="1"/>
    <col min="7431" max="7431" width="70.28515625" style="3" customWidth="1"/>
    <col min="7432" max="7680" width="9" style="3"/>
    <col min="7681" max="7681" width="2.85546875" style="3" customWidth="1"/>
    <col min="7682" max="7685" width="6.7109375" style="3" customWidth="1"/>
    <col min="7686" max="7686" width="49.42578125" style="3" customWidth="1"/>
    <col min="7687" max="7687" width="70.28515625" style="3" customWidth="1"/>
    <col min="7688" max="7936" width="9" style="3"/>
    <col min="7937" max="7937" width="2.85546875" style="3" customWidth="1"/>
    <col min="7938" max="7941" width="6.7109375" style="3" customWidth="1"/>
    <col min="7942" max="7942" width="49.42578125" style="3" customWidth="1"/>
    <col min="7943" max="7943" width="70.28515625" style="3" customWidth="1"/>
    <col min="7944" max="8192" width="9" style="3"/>
    <col min="8193" max="8193" width="2.85546875" style="3" customWidth="1"/>
    <col min="8194" max="8197" width="6.7109375" style="3" customWidth="1"/>
    <col min="8198" max="8198" width="49.42578125" style="3" customWidth="1"/>
    <col min="8199" max="8199" width="70.28515625" style="3" customWidth="1"/>
    <col min="8200" max="8448" width="9" style="3"/>
    <col min="8449" max="8449" width="2.85546875" style="3" customWidth="1"/>
    <col min="8450" max="8453" width="6.7109375" style="3" customWidth="1"/>
    <col min="8454" max="8454" width="49.42578125" style="3" customWidth="1"/>
    <col min="8455" max="8455" width="70.28515625" style="3" customWidth="1"/>
    <col min="8456" max="8704" width="9" style="3"/>
    <col min="8705" max="8705" width="2.85546875" style="3" customWidth="1"/>
    <col min="8706" max="8709" width="6.7109375" style="3" customWidth="1"/>
    <col min="8710" max="8710" width="49.42578125" style="3" customWidth="1"/>
    <col min="8711" max="8711" width="70.28515625" style="3" customWidth="1"/>
    <col min="8712" max="8960" width="9" style="3"/>
    <col min="8961" max="8961" width="2.85546875" style="3" customWidth="1"/>
    <col min="8962" max="8965" width="6.7109375" style="3" customWidth="1"/>
    <col min="8966" max="8966" width="49.42578125" style="3" customWidth="1"/>
    <col min="8967" max="8967" width="70.28515625" style="3" customWidth="1"/>
    <col min="8968" max="9216" width="9" style="3"/>
    <col min="9217" max="9217" width="2.85546875" style="3" customWidth="1"/>
    <col min="9218" max="9221" width="6.7109375" style="3" customWidth="1"/>
    <col min="9222" max="9222" width="49.42578125" style="3" customWidth="1"/>
    <col min="9223" max="9223" width="70.28515625" style="3" customWidth="1"/>
    <col min="9224" max="9472" width="9" style="3"/>
    <col min="9473" max="9473" width="2.85546875" style="3" customWidth="1"/>
    <col min="9474" max="9477" width="6.7109375" style="3" customWidth="1"/>
    <col min="9478" max="9478" width="49.42578125" style="3" customWidth="1"/>
    <col min="9479" max="9479" width="70.28515625" style="3" customWidth="1"/>
    <col min="9480" max="9728" width="9" style="3"/>
    <col min="9729" max="9729" width="2.85546875" style="3" customWidth="1"/>
    <col min="9730" max="9733" width="6.7109375" style="3" customWidth="1"/>
    <col min="9734" max="9734" width="49.42578125" style="3" customWidth="1"/>
    <col min="9735" max="9735" width="70.28515625" style="3" customWidth="1"/>
    <col min="9736" max="9984" width="9" style="3"/>
    <col min="9985" max="9985" width="2.85546875" style="3" customWidth="1"/>
    <col min="9986" max="9989" width="6.7109375" style="3" customWidth="1"/>
    <col min="9990" max="9990" width="49.42578125" style="3" customWidth="1"/>
    <col min="9991" max="9991" width="70.28515625" style="3" customWidth="1"/>
    <col min="9992" max="10240" width="9" style="3"/>
    <col min="10241" max="10241" width="2.85546875" style="3" customWidth="1"/>
    <col min="10242" max="10245" width="6.7109375" style="3" customWidth="1"/>
    <col min="10246" max="10246" width="49.42578125" style="3" customWidth="1"/>
    <col min="10247" max="10247" width="70.28515625" style="3" customWidth="1"/>
    <col min="10248" max="10496" width="9" style="3"/>
    <col min="10497" max="10497" width="2.85546875" style="3" customWidth="1"/>
    <col min="10498" max="10501" width="6.7109375" style="3" customWidth="1"/>
    <col min="10502" max="10502" width="49.42578125" style="3" customWidth="1"/>
    <col min="10503" max="10503" width="70.28515625" style="3" customWidth="1"/>
    <col min="10504" max="10752" width="9" style="3"/>
    <col min="10753" max="10753" width="2.85546875" style="3" customWidth="1"/>
    <col min="10754" max="10757" width="6.7109375" style="3" customWidth="1"/>
    <col min="10758" max="10758" width="49.42578125" style="3" customWidth="1"/>
    <col min="10759" max="10759" width="70.28515625" style="3" customWidth="1"/>
    <col min="10760" max="11008" width="9" style="3"/>
    <col min="11009" max="11009" width="2.85546875" style="3" customWidth="1"/>
    <col min="11010" max="11013" width="6.7109375" style="3" customWidth="1"/>
    <col min="11014" max="11014" width="49.42578125" style="3" customWidth="1"/>
    <col min="11015" max="11015" width="70.28515625" style="3" customWidth="1"/>
    <col min="11016" max="11264" width="9" style="3"/>
    <col min="11265" max="11265" width="2.85546875" style="3" customWidth="1"/>
    <col min="11266" max="11269" width="6.7109375" style="3" customWidth="1"/>
    <col min="11270" max="11270" width="49.42578125" style="3" customWidth="1"/>
    <col min="11271" max="11271" width="70.28515625" style="3" customWidth="1"/>
    <col min="11272" max="11520" width="9" style="3"/>
    <col min="11521" max="11521" width="2.85546875" style="3" customWidth="1"/>
    <col min="11522" max="11525" width="6.7109375" style="3" customWidth="1"/>
    <col min="11526" max="11526" width="49.42578125" style="3" customWidth="1"/>
    <col min="11527" max="11527" width="70.28515625" style="3" customWidth="1"/>
    <col min="11528" max="11776" width="9" style="3"/>
    <col min="11777" max="11777" width="2.85546875" style="3" customWidth="1"/>
    <col min="11778" max="11781" width="6.7109375" style="3" customWidth="1"/>
    <col min="11782" max="11782" width="49.42578125" style="3" customWidth="1"/>
    <col min="11783" max="11783" width="70.28515625" style="3" customWidth="1"/>
    <col min="11784" max="12032" width="9" style="3"/>
    <col min="12033" max="12033" width="2.85546875" style="3" customWidth="1"/>
    <col min="12034" max="12037" width="6.7109375" style="3" customWidth="1"/>
    <col min="12038" max="12038" width="49.42578125" style="3" customWidth="1"/>
    <col min="12039" max="12039" width="70.28515625" style="3" customWidth="1"/>
    <col min="12040" max="12288" width="9" style="3"/>
    <col min="12289" max="12289" width="2.85546875" style="3" customWidth="1"/>
    <col min="12290" max="12293" width="6.7109375" style="3" customWidth="1"/>
    <col min="12294" max="12294" width="49.42578125" style="3" customWidth="1"/>
    <col min="12295" max="12295" width="70.28515625" style="3" customWidth="1"/>
    <col min="12296" max="12544" width="9" style="3"/>
    <col min="12545" max="12545" width="2.85546875" style="3" customWidth="1"/>
    <col min="12546" max="12549" width="6.7109375" style="3" customWidth="1"/>
    <col min="12550" max="12550" width="49.42578125" style="3" customWidth="1"/>
    <col min="12551" max="12551" width="70.28515625" style="3" customWidth="1"/>
    <col min="12552" max="12800" width="9" style="3"/>
    <col min="12801" max="12801" width="2.85546875" style="3" customWidth="1"/>
    <col min="12802" max="12805" width="6.7109375" style="3" customWidth="1"/>
    <col min="12806" max="12806" width="49.42578125" style="3" customWidth="1"/>
    <col min="12807" max="12807" width="70.28515625" style="3" customWidth="1"/>
    <col min="12808" max="13056" width="9" style="3"/>
    <col min="13057" max="13057" width="2.85546875" style="3" customWidth="1"/>
    <col min="13058" max="13061" width="6.7109375" style="3" customWidth="1"/>
    <col min="13062" max="13062" width="49.42578125" style="3" customWidth="1"/>
    <col min="13063" max="13063" width="70.28515625" style="3" customWidth="1"/>
    <col min="13064" max="13312" width="9" style="3"/>
    <col min="13313" max="13313" width="2.85546875" style="3" customWidth="1"/>
    <col min="13314" max="13317" width="6.7109375" style="3" customWidth="1"/>
    <col min="13318" max="13318" width="49.42578125" style="3" customWidth="1"/>
    <col min="13319" max="13319" width="70.28515625" style="3" customWidth="1"/>
    <col min="13320" max="13568" width="9" style="3"/>
    <col min="13569" max="13569" width="2.85546875" style="3" customWidth="1"/>
    <col min="13570" max="13573" width="6.7109375" style="3" customWidth="1"/>
    <col min="13574" max="13574" width="49.42578125" style="3" customWidth="1"/>
    <col min="13575" max="13575" width="70.28515625" style="3" customWidth="1"/>
    <col min="13576" max="13824" width="9" style="3"/>
    <col min="13825" max="13825" width="2.85546875" style="3" customWidth="1"/>
    <col min="13826" max="13829" width="6.7109375" style="3" customWidth="1"/>
    <col min="13830" max="13830" width="49.42578125" style="3" customWidth="1"/>
    <col min="13831" max="13831" width="70.28515625" style="3" customWidth="1"/>
    <col min="13832" max="14080" width="9" style="3"/>
    <col min="14081" max="14081" width="2.85546875" style="3" customWidth="1"/>
    <col min="14082" max="14085" width="6.7109375" style="3" customWidth="1"/>
    <col min="14086" max="14086" width="49.42578125" style="3" customWidth="1"/>
    <col min="14087" max="14087" width="70.28515625" style="3" customWidth="1"/>
    <col min="14088" max="14336" width="9" style="3"/>
    <col min="14337" max="14337" width="2.85546875" style="3" customWidth="1"/>
    <col min="14338" max="14341" width="6.7109375" style="3" customWidth="1"/>
    <col min="14342" max="14342" width="49.42578125" style="3" customWidth="1"/>
    <col min="14343" max="14343" width="70.28515625" style="3" customWidth="1"/>
    <col min="14344" max="14592" width="9" style="3"/>
    <col min="14593" max="14593" width="2.85546875" style="3" customWidth="1"/>
    <col min="14594" max="14597" width="6.7109375" style="3" customWidth="1"/>
    <col min="14598" max="14598" width="49.42578125" style="3" customWidth="1"/>
    <col min="14599" max="14599" width="70.28515625" style="3" customWidth="1"/>
    <col min="14600" max="14848" width="9" style="3"/>
    <col min="14849" max="14849" width="2.85546875" style="3" customWidth="1"/>
    <col min="14850" max="14853" width="6.7109375" style="3" customWidth="1"/>
    <col min="14854" max="14854" width="49.42578125" style="3" customWidth="1"/>
    <col min="14855" max="14855" width="70.28515625" style="3" customWidth="1"/>
    <col min="14856" max="15104" width="9" style="3"/>
    <col min="15105" max="15105" width="2.85546875" style="3" customWidth="1"/>
    <col min="15106" max="15109" width="6.7109375" style="3" customWidth="1"/>
    <col min="15110" max="15110" width="49.42578125" style="3" customWidth="1"/>
    <col min="15111" max="15111" width="70.28515625" style="3" customWidth="1"/>
    <col min="15112" max="15360" width="9" style="3"/>
    <col min="15361" max="15361" width="2.85546875" style="3" customWidth="1"/>
    <col min="15362" max="15365" width="6.7109375" style="3" customWidth="1"/>
    <col min="15366" max="15366" width="49.42578125" style="3" customWidth="1"/>
    <col min="15367" max="15367" width="70.28515625" style="3" customWidth="1"/>
    <col min="15368" max="15616" width="9" style="3"/>
    <col min="15617" max="15617" width="2.85546875" style="3" customWidth="1"/>
    <col min="15618" max="15621" width="6.7109375" style="3" customWidth="1"/>
    <col min="15622" max="15622" width="49.42578125" style="3" customWidth="1"/>
    <col min="15623" max="15623" width="70.28515625" style="3" customWidth="1"/>
    <col min="15624" max="15872" width="9" style="3"/>
    <col min="15873" max="15873" width="2.85546875" style="3" customWidth="1"/>
    <col min="15874" max="15877" width="6.7109375" style="3" customWidth="1"/>
    <col min="15878" max="15878" width="49.42578125" style="3" customWidth="1"/>
    <col min="15879" max="15879" width="70.28515625" style="3" customWidth="1"/>
    <col min="15880" max="16128" width="9" style="3"/>
    <col min="16129" max="16129" width="2.85546875" style="3" customWidth="1"/>
    <col min="16130" max="16133" width="6.7109375" style="3" customWidth="1"/>
    <col min="16134" max="16134" width="49.42578125" style="3" customWidth="1"/>
    <col min="16135" max="16135" width="70.28515625" style="3" customWidth="1"/>
    <col min="16136" max="16384" width="9" style="3"/>
  </cols>
  <sheetData>
    <row r="2" spans="2:7">
      <c r="B2" s="1" t="str">
        <f>'Template Cover'!B2</f>
        <v>Owner:</v>
      </c>
      <c r="C2" s="2"/>
      <c r="D2" s="2"/>
      <c r="E2" s="2"/>
      <c r="F2" s="2" t="str">
        <f>Owner</f>
        <v>[Bidder Name]</v>
      </c>
      <c r="G2" s="2"/>
    </row>
    <row r="3" spans="2:7">
      <c r="B3" s="1" t="str">
        <f>'Template Cover'!B3</f>
        <v>Project:</v>
      </c>
      <c r="C3" s="2"/>
      <c r="D3" s="2"/>
      <c r="E3" s="2"/>
      <c r="F3" s="2" t="str">
        <f>Project</f>
        <v>South Western Franchise</v>
      </c>
      <c r="G3" s="2"/>
    </row>
    <row r="4" spans="2:7">
      <c r="B4" s="1" t="str">
        <f>'Template Cover'!B4</f>
        <v>Sheet:</v>
      </c>
      <c r="C4" s="2"/>
      <c r="D4" s="2"/>
      <c r="E4" s="2"/>
      <c r="F4" s="2" t="str">
        <f ca="1">MID(CELL("filename",$A$1),FIND("]",CELL("filename",$A$1))+1,99)</f>
        <v>Template Control</v>
      </c>
      <c r="G4" s="2"/>
    </row>
    <row r="5" spans="2:7">
      <c r="B5" s="1" t="str">
        <f>'Template Cover'!B5</f>
        <v>Version:</v>
      </c>
      <c r="C5" s="2"/>
      <c r="D5" s="2"/>
      <c r="E5" s="2"/>
      <c r="F5" s="685">
        <f>Version</f>
        <v>7</v>
      </c>
      <c r="G5" s="2"/>
    </row>
    <row r="6" spans="2:7">
      <c r="B6" s="1" t="str">
        <f>'Template Cover'!B6</f>
        <v>Date:</v>
      </c>
      <c r="C6" s="4"/>
      <c r="D6" s="4"/>
      <c r="E6" s="4"/>
      <c r="F6" s="4">
        <f ca="1">TODAY()</f>
        <v>42620</v>
      </c>
      <c r="G6" s="4"/>
    </row>
    <row r="7" spans="2:7">
      <c r="B7" s="1" t="str">
        <f>'Template Cover'!B7</f>
        <v>Filename:</v>
      </c>
      <c r="C7" s="2"/>
      <c r="D7" s="2"/>
      <c r="E7" s="2"/>
      <c r="F7" s="2" t="str">
        <f ca="1">LEFT(CELL("FILENAME",$A$1),FIND("]",CELL("FILENAME",$A$1)))</f>
        <v>C:\Users\DfT\AppData\Local\Temp\[ATTACHMENT C - FINANCIAL MODEL TEMPLATES v7 160729.xlsx]</v>
      </c>
      <c r="G7" s="2"/>
    </row>
    <row r="10" spans="2:7" ht="16.5">
      <c r="B10" s="5" t="s">
        <v>28</v>
      </c>
      <c r="C10" s="5"/>
      <c r="D10" s="5"/>
      <c r="E10" s="5"/>
      <c r="F10" s="5"/>
      <c r="G10" s="5"/>
    </row>
    <row r="12" spans="2:7" ht="15">
      <c r="B12" s="21" t="s">
        <v>29</v>
      </c>
      <c r="C12" s="21"/>
      <c r="D12" s="21"/>
      <c r="E12" s="21"/>
      <c r="F12" s="21"/>
      <c r="G12" s="21"/>
    </row>
    <row r="13" spans="2:7" outlineLevel="1"/>
    <row r="14" spans="2:7" outlineLevel="1"/>
    <row r="15" spans="2:7" outlineLevel="1">
      <c r="E15" s="22" t="s">
        <v>30</v>
      </c>
      <c r="F15" s="23" t="s">
        <v>815</v>
      </c>
      <c r="G15" s="3" t="s">
        <v>31</v>
      </c>
    </row>
    <row r="16" spans="2:7" outlineLevel="1">
      <c r="E16" s="22"/>
    </row>
    <row r="17" spans="2:7" outlineLevel="1">
      <c r="E17" s="22" t="s">
        <v>32</v>
      </c>
      <c r="F17" s="24" t="str">
        <f>IF(RN_Switch='Line Items'!D909,Timeline!$C$16,"n/a")</f>
        <v>n/a</v>
      </c>
    </row>
    <row r="18" spans="2:7" outlineLevel="1">
      <c r="E18" s="22"/>
    </row>
    <row r="19" spans="2:7" outlineLevel="1">
      <c r="E19" s="22" t="s">
        <v>33</v>
      </c>
      <c r="F19" s="679">
        <f>Version</f>
        <v>7</v>
      </c>
    </row>
    <row r="21" spans="2:7" ht="15">
      <c r="B21" s="21" t="s">
        <v>34</v>
      </c>
      <c r="C21" s="21"/>
      <c r="D21" s="21"/>
      <c r="E21" s="21"/>
      <c r="F21" s="21"/>
      <c r="G21" s="21"/>
    </row>
    <row r="22" spans="2:7" outlineLevel="1"/>
    <row r="23" spans="2:7" outlineLevel="1"/>
    <row r="24" spans="2:7" outlineLevel="1">
      <c r="E24" s="22" t="s">
        <v>35</v>
      </c>
      <c r="F24" s="23" t="s">
        <v>817</v>
      </c>
      <c r="G24" s="3" t="s">
        <v>1201</v>
      </c>
    </row>
    <row r="27" spans="2:7" ht="16.5">
      <c r="B27" s="5" t="s">
        <v>27</v>
      </c>
      <c r="C27" s="5"/>
      <c r="D27" s="5"/>
      <c r="E27" s="5"/>
      <c r="F27" s="5"/>
      <c r="G27" s="5"/>
    </row>
  </sheetData>
  <dataValidations count="1">
    <dataValidation type="list" allowBlank="1" showInputMessage="1" showErrorMessage="1" sqref="F24">
      <formula1>Model_Option</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'Line Items'!$D$909:$D$910</xm:f>
          </x14:formula1>
          <xm:sqref>F15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2:AG75"/>
  <sheetViews>
    <sheetView showGridLines="0" zoomScale="85" zoomScaleNormal="85" workbookViewId="0">
      <pane xSplit="6" ySplit="14" topLeftCell="G15" activePane="bottomRight" state="frozen"/>
      <selection activeCell="E21" sqref="E21"/>
      <selection pane="topRight" activeCell="E21" sqref="E21"/>
      <selection pane="bottomLeft" activeCell="E21" sqref="E21"/>
      <selection pane="bottomRight" sqref="A1:XFD1048576"/>
    </sheetView>
  </sheetViews>
  <sheetFormatPr defaultColWidth="9" defaultRowHeight="12.75" outlineLevelRow="1" outlineLevelCol="1"/>
  <cols>
    <col min="1" max="1" width="2.85546875" style="3" customWidth="1"/>
    <col min="2" max="3" width="4.7109375" style="3" customWidth="1"/>
    <col min="4" max="4" width="12.7109375" style="3" customWidth="1"/>
    <col min="5" max="5" width="48.7109375" style="3" customWidth="1"/>
    <col min="6" max="21" width="11.42578125" style="3" customWidth="1"/>
    <col min="22" max="26" width="11.42578125" style="3" customWidth="1" outlineLevel="1"/>
    <col min="27" max="27" width="3.42578125" style="3" customWidth="1"/>
    <col min="28" max="28" width="11.42578125" style="3" customWidth="1"/>
    <col min="29" max="29" width="3.42578125" style="3" customWidth="1"/>
    <col min="30" max="30" width="11.42578125" style="3" customWidth="1"/>
    <col min="31" max="31" width="3.42578125" style="3" customWidth="1"/>
    <col min="32" max="32" width="11.42578125" style="3" customWidth="1"/>
    <col min="33" max="33" width="3.42578125" style="3" customWidth="1"/>
    <col min="34" max="34" width="11.42578125" style="3" customWidth="1"/>
    <col min="35" max="35" width="9" style="3"/>
    <col min="36" max="36" width="11.42578125" style="3" customWidth="1"/>
    <col min="37" max="37" width="9" style="3"/>
    <col min="38" max="38" width="11.42578125" style="3" customWidth="1"/>
    <col min="39" max="191" width="9" style="3"/>
    <col min="192" max="192" width="2.85546875" style="3" customWidth="1"/>
    <col min="193" max="194" width="3.42578125" style="3" customWidth="1"/>
    <col min="195" max="195" width="12.7109375" style="3" customWidth="1"/>
    <col min="196" max="196" width="47.42578125" style="3" customWidth="1"/>
    <col min="197" max="219" width="11.42578125" style="3" customWidth="1"/>
    <col min="220" max="220" width="4.85546875" style="3" customWidth="1"/>
    <col min="221" max="221" width="11.42578125" style="3" customWidth="1"/>
    <col min="222" max="222" width="4.85546875" style="3" customWidth="1"/>
    <col min="223" max="223" width="11.42578125" style="3" customWidth="1"/>
    <col min="224" max="224" width="4.85546875" style="3" customWidth="1"/>
    <col min="225" max="225" width="11.42578125" style="3" customWidth="1"/>
    <col min="226" max="447" width="9" style="3"/>
    <col min="448" max="448" width="2.85546875" style="3" customWidth="1"/>
    <col min="449" max="450" width="3.42578125" style="3" customWidth="1"/>
    <col min="451" max="451" width="12.7109375" style="3" customWidth="1"/>
    <col min="452" max="452" width="47.42578125" style="3" customWidth="1"/>
    <col min="453" max="475" width="11.42578125" style="3" customWidth="1"/>
    <col min="476" max="476" width="4.85546875" style="3" customWidth="1"/>
    <col min="477" max="477" width="11.42578125" style="3" customWidth="1"/>
    <col min="478" max="478" width="4.85546875" style="3" customWidth="1"/>
    <col min="479" max="479" width="11.42578125" style="3" customWidth="1"/>
    <col min="480" max="480" width="4.85546875" style="3" customWidth="1"/>
    <col min="481" max="481" width="11.42578125" style="3" customWidth="1"/>
    <col min="482" max="703" width="9" style="3"/>
    <col min="704" max="704" width="2.85546875" style="3" customWidth="1"/>
    <col min="705" max="706" width="3.42578125" style="3" customWidth="1"/>
    <col min="707" max="707" width="12.7109375" style="3" customWidth="1"/>
    <col min="708" max="708" width="47.42578125" style="3" customWidth="1"/>
    <col min="709" max="731" width="11.42578125" style="3" customWidth="1"/>
    <col min="732" max="732" width="4.85546875" style="3" customWidth="1"/>
    <col min="733" max="733" width="11.42578125" style="3" customWidth="1"/>
    <col min="734" max="734" width="4.85546875" style="3" customWidth="1"/>
    <col min="735" max="735" width="11.42578125" style="3" customWidth="1"/>
    <col min="736" max="736" width="4.85546875" style="3" customWidth="1"/>
    <col min="737" max="737" width="11.42578125" style="3" customWidth="1"/>
    <col min="738" max="959" width="9" style="3"/>
    <col min="960" max="960" width="2.85546875" style="3" customWidth="1"/>
    <col min="961" max="962" width="3.42578125" style="3" customWidth="1"/>
    <col min="963" max="963" width="12.7109375" style="3" customWidth="1"/>
    <col min="964" max="964" width="47.42578125" style="3" customWidth="1"/>
    <col min="965" max="987" width="11.42578125" style="3" customWidth="1"/>
    <col min="988" max="988" width="4.85546875" style="3" customWidth="1"/>
    <col min="989" max="989" width="11.42578125" style="3" customWidth="1"/>
    <col min="990" max="990" width="4.85546875" style="3" customWidth="1"/>
    <col min="991" max="991" width="11.42578125" style="3" customWidth="1"/>
    <col min="992" max="992" width="4.85546875" style="3" customWidth="1"/>
    <col min="993" max="993" width="11.42578125" style="3" customWidth="1"/>
    <col min="994" max="1215" width="9" style="3"/>
    <col min="1216" max="1216" width="2.85546875" style="3" customWidth="1"/>
    <col min="1217" max="1218" width="3.42578125" style="3" customWidth="1"/>
    <col min="1219" max="1219" width="12.7109375" style="3" customWidth="1"/>
    <col min="1220" max="1220" width="47.42578125" style="3" customWidth="1"/>
    <col min="1221" max="1243" width="11.42578125" style="3" customWidth="1"/>
    <col min="1244" max="1244" width="4.85546875" style="3" customWidth="1"/>
    <col min="1245" max="1245" width="11.42578125" style="3" customWidth="1"/>
    <col min="1246" max="1246" width="4.85546875" style="3" customWidth="1"/>
    <col min="1247" max="1247" width="11.42578125" style="3" customWidth="1"/>
    <col min="1248" max="1248" width="4.85546875" style="3" customWidth="1"/>
    <col min="1249" max="1249" width="11.42578125" style="3" customWidth="1"/>
    <col min="1250" max="1471" width="9" style="3"/>
    <col min="1472" max="1472" width="2.85546875" style="3" customWidth="1"/>
    <col min="1473" max="1474" width="3.42578125" style="3" customWidth="1"/>
    <col min="1475" max="1475" width="12.7109375" style="3" customWidth="1"/>
    <col min="1476" max="1476" width="47.42578125" style="3" customWidth="1"/>
    <col min="1477" max="1499" width="11.42578125" style="3" customWidth="1"/>
    <col min="1500" max="1500" width="4.85546875" style="3" customWidth="1"/>
    <col min="1501" max="1501" width="11.42578125" style="3" customWidth="1"/>
    <col min="1502" max="1502" width="4.85546875" style="3" customWidth="1"/>
    <col min="1503" max="1503" width="11.42578125" style="3" customWidth="1"/>
    <col min="1504" max="1504" width="4.85546875" style="3" customWidth="1"/>
    <col min="1505" max="1505" width="11.42578125" style="3" customWidth="1"/>
    <col min="1506" max="1727" width="9" style="3"/>
    <col min="1728" max="1728" width="2.85546875" style="3" customWidth="1"/>
    <col min="1729" max="1730" width="3.42578125" style="3" customWidth="1"/>
    <col min="1731" max="1731" width="12.7109375" style="3" customWidth="1"/>
    <col min="1732" max="1732" width="47.42578125" style="3" customWidth="1"/>
    <col min="1733" max="1755" width="11.42578125" style="3" customWidth="1"/>
    <col min="1756" max="1756" width="4.85546875" style="3" customWidth="1"/>
    <col min="1757" max="1757" width="11.42578125" style="3" customWidth="1"/>
    <col min="1758" max="1758" width="4.85546875" style="3" customWidth="1"/>
    <col min="1759" max="1759" width="11.42578125" style="3" customWidth="1"/>
    <col min="1760" max="1760" width="4.85546875" style="3" customWidth="1"/>
    <col min="1761" max="1761" width="11.42578125" style="3" customWidth="1"/>
    <col min="1762" max="1983" width="9" style="3"/>
    <col min="1984" max="1984" width="2.85546875" style="3" customWidth="1"/>
    <col min="1985" max="1986" width="3.42578125" style="3" customWidth="1"/>
    <col min="1987" max="1987" width="12.7109375" style="3" customWidth="1"/>
    <col min="1988" max="1988" width="47.42578125" style="3" customWidth="1"/>
    <col min="1989" max="2011" width="11.42578125" style="3" customWidth="1"/>
    <col min="2012" max="2012" width="4.85546875" style="3" customWidth="1"/>
    <col min="2013" max="2013" width="11.42578125" style="3" customWidth="1"/>
    <col min="2014" max="2014" width="4.85546875" style="3" customWidth="1"/>
    <col min="2015" max="2015" width="11.42578125" style="3" customWidth="1"/>
    <col min="2016" max="2016" width="4.85546875" style="3" customWidth="1"/>
    <col min="2017" max="2017" width="11.42578125" style="3" customWidth="1"/>
    <col min="2018" max="2239" width="9" style="3"/>
    <col min="2240" max="2240" width="2.85546875" style="3" customWidth="1"/>
    <col min="2241" max="2242" width="3.42578125" style="3" customWidth="1"/>
    <col min="2243" max="2243" width="12.7109375" style="3" customWidth="1"/>
    <col min="2244" max="2244" width="47.42578125" style="3" customWidth="1"/>
    <col min="2245" max="2267" width="11.42578125" style="3" customWidth="1"/>
    <col min="2268" max="2268" width="4.85546875" style="3" customWidth="1"/>
    <col min="2269" max="2269" width="11.42578125" style="3" customWidth="1"/>
    <col min="2270" max="2270" width="4.85546875" style="3" customWidth="1"/>
    <col min="2271" max="2271" width="11.42578125" style="3" customWidth="1"/>
    <col min="2272" max="2272" width="4.85546875" style="3" customWidth="1"/>
    <col min="2273" max="2273" width="11.42578125" style="3" customWidth="1"/>
    <col min="2274" max="2495" width="9" style="3"/>
    <col min="2496" max="2496" width="2.85546875" style="3" customWidth="1"/>
    <col min="2497" max="2498" width="3.42578125" style="3" customWidth="1"/>
    <col min="2499" max="2499" width="12.7109375" style="3" customWidth="1"/>
    <col min="2500" max="2500" width="47.42578125" style="3" customWidth="1"/>
    <col min="2501" max="2523" width="11.42578125" style="3" customWidth="1"/>
    <col min="2524" max="2524" width="4.85546875" style="3" customWidth="1"/>
    <col min="2525" max="2525" width="11.42578125" style="3" customWidth="1"/>
    <col min="2526" max="2526" width="4.85546875" style="3" customWidth="1"/>
    <col min="2527" max="2527" width="11.42578125" style="3" customWidth="1"/>
    <col min="2528" max="2528" width="4.85546875" style="3" customWidth="1"/>
    <col min="2529" max="2529" width="11.42578125" style="3" customWidth="1"/>
    <col min="2530" max="2751" width="9" style="3"/>
    <col min="2752" max="2752" width="2.85546875" style="3" customWidth="1"/>
    <col min="2753" max="2754" width="3.42578125" style="3" customWidth="1"/>
    <col min="2755" max="2755" width="12.7109375" style="3" customWidth="1"/>
    <col min="2756" max="2756" width="47.42578125" style="3" customWidth="1"/>
    <col min="2757" max="2779" width="11.42578125" style="3" customWidth="1"/>
    <col min="2780" max="2780" width="4.85546875" style="3" customWidth="1"/>
    <col min="2781" max="2781" width="11.42578125" style="3" customWidth="1"/>
    <col min="2782" max="2782" width="4.85546875" style="3" customWidth="1"/>
    <col min="2783" max="2783" width="11.42578125" style="3" customWidth="1"/>
    <col min="2784" max="2784" width="4.85546875" style="3" customWidth="1"/>
    <col min="2785" max="2785" width="11.42578125" style="3" customWidth="1"/>
    <col min="2786" max="3007" width="9" style="3"/>
    <col min="3008" max="3008" width="2.85546875" style="3" customWidth="1"/>
    <col min="3009" max="3010" width="3.42578125" style="3" customWidth="1"/>
    <col min="3011" max="3011" width="12.7109375" style="3" customWidth="1"/>
    <col min="3012" max="3012" width="47.42578125" style="3" customWidth="1"/>
    <col min="3013" max="3035" width="11.42578125" style="3" customWidth="1"/>
    <col min="3036" max="3036" width="4.85546875" style="3" customWidth="1"/>
    <col min="3037" max="3037" width="11.42578125" style="3" customWidth="1"/>
    <col min="3038" max="3038" width="4.85546875" style="3" customWidth="1"/>
    <col min="3039" max="3039" width="11.42578125" style="3" customWidth="1"/>
    <col min="3040" max="3040" width="4.85546875" style="3" customWidth="1"/>
    <col min="3041" max="3041" width="11.42578125" style="3" customWidth="1"/>
    <col min="3042" max="3263" width="9" style="3"/>
    <col min="3264" max="3264" width="2.85546875" style="3" customWidth="1"/>
    <col min="3265" max="3266" width="3.42578125" style="3" customWidth="1"/>
    <col min="3267" max="3267" width="12.7109375" style="3" customWidth="1"/>
    <col min="3268" max="3268" width="47.42578125" style="3" customWidth="1"/>
    <col min="3269" max="3291" width="11.42578125" style="3" customWidth="1"/>
    <col min="3292" max="3292" width="4.85546875" style="3" customWidth="1"/>
    <col min="3293" max="3293" width="11.42578125" style="3" customWidth="1"/>
    <col min="3294" max="3294" width="4.85546875" style="3" customWidth="1"/>
    <col min="3295" max="3295" width="11.42578125" style="3" customWidth="1"/>
    <col min="3296" max="3296" width="4.85546875" style="3" customWidth="1"/>
    <col min="3297" max="3297" width="11.42578125" style="3" customWidth="1"/>
    <col min="3298" max="3519" width="9" style="3"/>
    <col min="3520" max="3520" width="2.85546875" style="3" customWidth="1"/>
    <col min="3521" max="3522" width="3.42578125" style="3" customWidth="1"/>
    <col min="3523" max="3523" width="12.7109375" style="3" customWidth="1"/>
    <col min="3524" max="3524" width="47.42578125" style="3" customWidth="1"/>
    <col min="3525" max="3547" width="11.42578125" style="3" customWidth="1"/>
    <col min="3548" max="3548" width="4.85546875" style="3" customWidth="1"/>
    <col min="3549" max="3549" width="11.42578125" style="3" customWidth="1"/>
    <col min="3550" max="3550" width="4.85546875" style="3" customWidth="1"/>
    <col min="3551" max="3551" width="11.42578125" style="3" customWidth="1"/>
    <col min="3552" max="3552" width="4.85546875" style="3" customWidth="1"/>
    <col min="3553" max="3553" width="11.42578125" style="3" customWidth="1"/>
    <col min="3554" max="3775" width="9" style="3"/>
    <col min="3776" max="3776" width="2.85546875" style="3" customWidth="1"/>
    <col min="3777" max="3778" width="3.42578125" style="3" customWidth="1"/>
    <col min="3779" max="3779" width="12.7109375" style="3" customWidth="1"/>
    <col min="3780" max="3780" width="47.42578125" style="3" customWidth="1"/>
    <col min="3781" max="3803" width="11.42578125" style="3" customWidth="1"/>
    <col min="3804" max="3804" width="4.85546875" style="3" customWidth="1"/>
    <col min="3805" max="3805" width="11.42578125" style="3" customWidth="1"/>
    <col min="3806" max="3806" width="4.85546875" style="3" customWidth="1"/>
    <col min="3807" max="3807" width="11.42578125" style="3" customWidth="1"/>
    <col min="3808" max="3808" width="4.85546875" style="3" customWidth="1"/>
    <col min="3809" max="3809" width="11.42578125" style="3" customWidth="1"/>
    <col min="3810" max="4031" width="9" style="3"/>
    <col min="4032" max="4032" width="2.85546875" style="3" customWidth="1"/>
    <col min="4033" max="4034" width="3.42578125" style="3" customWidth="1"/>
    <col min="4035" max="4035" width="12.7109375" style="3" customWidth="1"/>
    <col min="4036" max="4036" width="47.42578125" style="3" customWidth="1"/>
    <col min="4037" max="4059" width="11.42578125" style="3" customWidth="1"/>
    <col min="4060" max="4060" width="4.85546875" style="3" customWidth="1"/>
    <col min="4061" max="4061" width="11.42578125" style="3" customWidth="1"/>
    <col min="4062" max="4062" width="4.85546875" style="3" customWidth="1"/>
    <col min="4063" max="4063" width="11.42578125" style="3" customWidth="1"/>
    <col min="4064" max="4064" width="4.85546875" style="3" customWidth="1"/>
    <col min="4065" max="4065" width="11.42578125" style="3" customWidth="1"/>
    <col min="4066" max="4287" width="9" style="3"/>
    <col min="4288" max="4288" width="2.85546875" style="3" customWidth="1"/>
    <col min="4289" max="4290" width="3.42578125" style="3" customWidth="1"/>
    <col min="4291" max="4291" width="12.7109375" style="3" customWidth="1"/>
    <col min="4292" max="4292" width="47.42578125" style="3" customWidth="1"/>
    <col min="4293" max="4315" width="11.42578125" style="3" customWidth="1"/>
    <col min="4316" max="4316" width="4.85546875" style="3" customWidth="1"/>
    <col min="4317" max="4317" width="11.42578125" style="3" customWidth="1"/>
    <col min="4318" max="4318" width="4.85546875" style="3" customWidth="1"/>
    <col min="4319" max="4319" width="11.42578125" style="3" customWidth="1"/>
    <col min="4320" max="4320" width="4.85546875" style="3" customWidth="1"/>
    <col min="4321" max="4321" width="11.42578125" style="3" customWidth="1"/>
    <col min="4322" max="4543" width="9" style="3"/>
    <col min="4544" max="4544" width="2.85546875" style="3" customWidth="1"/>
    <col min="4545" max="4546" width="3.42578125" style="3" customWidth="1"/>
    <col min="4547" max="4547" width="12.7109375" style="3" customWidth="1"/>
    <col min="4548" max="4548" width="47.42578125" style="3" customWidth="1"/>
    <col min="4549" max="4571" width="11.42578125" style="3" customWidth="1"/>
    <col min="4572" max="4572" width="4.85546875" style="3" customWidth="1"/>
    <col min="4573" max="4573" width="11.42578125" style="3" customWidth="1"/>
    <col min="4574" max="4574" width="4.85546875" style="3" customWidth="1"/>
    <col min="4575" max="4575" width="11.42578125" style="3" customWidth="1"/>
    <col min="4576" max="4576" width="4.85546875" style="3" customWidth="1"/>
    <col min="4577" max="4577" width="11.42578125" style="3" customWidth="1"/>
    <col min="4578" max="4799" width="9" style="3"/>
    <col min="4800" max="4800" width="2.85546875" style="3" customWidth="1"/>
    <col min="4801" max="4802" width="3.42578125" style="3" customWidth="1"/>
    <col min="4803" max="4803" width="12.7109375" style="3" customWidth="1"/>
    <col min="4804" max="4804" width="47.42578125" style="3" customWidth="1"/>
    <col min="4805" max="4827" width="11.42578125" style="3" customWidth="1"/>
    <col min="4828" max="4828" width="4.85546875" style="3" customWidth="1"/>
    <col min="4829" max="4829" width="11.42578125" style="3" customWidth="1"/>
    <col min="4830" max="4830" width="4.85546875" style="3" customWidth="1"/>
    <col min="4831" max="4831" width="11.42578125" style="3" customWidth="1"/>
    <col min="4832" max="4832" width="4.85546875" style="3" customWidth="1"/>
    <col min="4833" max="4833" width="11.42578125" style="3" customWidth="1"/>
    <col min="4834" max="5055" width="9" style="3"/>
    <col min="5056" max="5056" width="2.85546875" style="3" customWidth="1"/>
    <col min="5057" max="5058" width="3.42578125" style="3" customWidth="1"/>
    <col min="5059" max="5059" width="12.7109375" style="3" customWidth="1"/>
    <col min="5060" max="5060" width="47.42578125" style="3" customWidth="1"/>
    <col min="5061" max="5083" width="11.42578125" style="3" customWidth="1"/>
    <col min="5084" max="5084" width="4.85546875" style="3" customWidth="1"/>
    <col min="5085" max="5085" width="11.42578125" style="3" customWidth="1"/>
    <col min="5086" max="5086" width="4.85546875" style="3" customWidth="1"/>
    <col min="5087" max="5087" width="11.42578125" style="3" customWidth="1"/>
    <col min="5088" max="5088" width="4.85546875" style="3" customWidth="1"/>
    <col min="5089" max="5089" width="11.42578125" style="3" customWidth="1"/>
    <col min="5090" max="5311" width="9" style="3"/>
    <col min="5312" max="5312" width="2.85546875" style="3" customWidth="1"/>
    <col min="5313" max="5314" width="3.42578125" style="3" customWidth="1"/>
    <col min="5315" max="5315" width="12.7109375" style="3" customWidth="1"/>
    <col min="5316" max="5316" width="47.42578125" style="3" customWidth="1"/>
    <col min="5317" max="5339" width="11.42578125" style="3" customWidth="1"/>
    <col min="5340" max="5340" width="4.85546875" style="3" customWidth="1"/>
    <col min="5341" max="5341" width="11.42578125" style="3" customWidth="1"/>
    <col min="5342" max="5342" width="4.85546875" style="3" customWidth="1"/>
    <col min="5343" max="5343" width="11.42578125" style="3" customWidth="1"/>
    <col min="5344" max="5344" width="4.85546875" style="3" customWidth="1"/>
    <col min="5345" max="5345" width="11.42578125" style="3" customWidth="1"/>
    <col min="5346" max="5567" width="9" style="3"/>
    <col min="5568" max="5568" width="2.85546875" style="3" customWidth="1"/>
    <col min="5569" max="5570" width="3.42578125" style="3" customWidth="1"/>
    <col min="5571" max="5571" width="12.7109375" style="3" customWidth="1"/>
    <col min="5572" max="5572" width="47.42578125" style="3" customWidth="1"/>
    <col min="5573" max="5595" width="11.42578125" style="3" customWidth="1"/>
    <col min="5596" max="5596" width="4.85546875" style="3" customWidth="1"/>
    <col min="5597" max="5597" width="11.42578125" style="3" customWidth="1"/>
    <col min="5598" max="5598" width="4.85546875" style="3" customWidth="1"/>
    <col min="5599" max="5599" width="11.42578125" style="3" customWidth="1"/>
    <col min="5600" max="5600" width="4.85546875" style="3" customWidth="1"/>
    <col min="5601" max="5601" width="11.42578125" style="3" customWidth="1"/>
    <col min="5602" max="5823" width="9" style="3"/>
    <col min="5824" max="5824" width="2.85546875" style="3" customWidth="1"/>
    <col min="5825" max="5826" width="3.42578125" style="3" customWidth="1"/>
    <col min="5827" max="5827" width="12.7109375" style="3" customWidth="1"/>
    <col min="5828" max="5828" width="47.42578125" style="3" customWidth="1"/>
    <col min="5829" max="5851" width="11.42578125" style="3" customWidth="1"/>
    <col min="5852" max="5852" width="4.85546875" style="3" customWidth="1"/>
    <col min="5853" max="5853" width="11.42578125" style="3" customWidth="1"/>
    <col min="5854" max="5854" width="4.85546875" style="3" customWidth="1"/>
    <col min="5855" max="5855" width="11.42578125" style="3" customWidth="1"/>
    <col min="5856" max="5856" width="4.85546875" style="3" customWidth="1"/>
    <col min="5857" max="5857" width="11.42578125" style="3" customWidth="1"/>
    <col min="5858" max="6079" width="9" style="3"/>
    <col min="6080" max="6080" width="2.85546875" style="3" customWidth="1"/>
    <col min="6081" max="6082" width="3.42578125" style="3" customWidth="1"/>
    <col min="6083" max="6083" width="12.7109375" style="3" customWidth="1"/>
    <col min="6084" max="6084" width="47.42578125" style="3" customWidth="1"/>
    <col min="6085" max="6107" width="11.42578125" style="3" customWidth="1"/>
    <col min="6108" max="6108" width="4.85546875" style="3" customWidth="1"/>
    <col min="6109" max="6109" width="11.42578125" style="3" customWidth="1"/>
    <col min="6110" max="6110" width="4.85546875" style="3" customWidth="1"/>
    <col min="6111" max="6111" width="11.42578125" style="3" customWidth="1"/>
    <col min="6112" max="6112" width="4.85546875" style="3" customWidth="1"/>
    <col min="6113" max="6113" width="11.42578125" style="3" customWidth="1"/>
    <col min="6114" max="6335" width="9" style="3"/>
    <col min="6336" max="6336" width="2.85546875" style="3" customWidth="1"/>
    <col min="6337" max="6338" width="3.42578125" style="3" customWidth="1"/>
    <col min="6339" max="6339" width="12.7109375" style="3" customWidth="1"/>
    <col min="6340" max="6340" width="47.42578125" style="3" customWidth="1"/>
    <col min="6341" max="6363" width="11.42578125" style="3" customWidth="1"/>
    <col min="6364" max="6364" width="4.85546875" style="3" customWidth="1"/>
    <col min="6365" max="6365" width="11.42578125" style="3" customWidth="1"/>
    <col min="6366" max="6366" width="4.85546875" style="3" customWidth="1"/>
    <col min="6367" max="6367" width="11.42578125" style="3" customWidth="1"/>
    <col min="6368" max="6368" width="4.85546875" style="3" customWidth="1"/>
    <col min="6369" max="6369" width="11.42578125" style="3" customWidth="1"/>
    <col min="6370" max="6591" width="9" style="3"/>
    <col min="6592" max="6592" width="2.85546875" style="3" customWidth="1"/>
    <col min="6593" max="6594" width="3.42578125" style="3" customWidth="1"/>
    <col min="6595" max="6595" width="12.7109375" style="3" customWidth="1"/>
    <col min="6596" max="6596" width="47.42578125" style="3" customWidth="1"/>
    <col min="6597" max="6619" width="11.42578125" style="3" customWidth="1"/>
    <col min="6620" max="6620" width="4.85546875" style="3" customWidth="1"/>
    <col min="6621" max="6621" width="11.42578125" style="3" customWidth="1"/>
    <col min="6622" max="6622" width="4.85546875" style="3" customWidth="1"/>
    <col min="6623" max="6623" width="11.42578125" style="3" customWidth="1"/>
    <col min="6624" max="6624" width="4.85546875" style="3" customWidth="1"/>
    <col min="6625" max="6625" width="11.42578125" style="3" customWidth="1"/>
    <col min="6626" max="6847" width="9" style="3"/>
    <col min="6848" max="6848" width="2.85546875" style="3" customWidth="1"/>
    <col min="6849" max="6850" width="3.42578125" style="3" customWidth="1"/>
    <col min="6851" max="6851" width="12.7109375" style="3" customWidth="1"/>
    <col min="6852" max="6852" width="47.42578125" style="3" customWidth="1"/>
    <col min="6853" max="6875" width="11.42578125" style="3" customWidth="1"/>
    <col min="6876" max="6876" width="4.85546875" style="3" customWidth="1"/>
    <col min="6877" max="6877" width="11.42578125" style="3" customWidth="1"/>
    <col min="6878" max="6878" width="4.85546875" style="3" customWidth="1"/>
    <col min="6879" max="6879" width="11.42578125" style="3" customWidth="1"/>
    <col min="6880" max="6880" width="4.85546875" style="3" customWidth="1"/>
    <col min="6881" max="6881" width="11.42578125" style="3" customWidth="1"/>
    <col min="6882" max="7103" width="9" style="3"/>
    <col min="7104" max="7104" width="2.85546875" style="3" customWidth="1"/>
    <col min="7105" max="7106" width="3.42578125" style="3" customWidth="1"/>
    <col min="7107" max="7107" width="12.7109375" style="3" customWidth="1"/>
    <col min="7108" max="7108" width="47.42578125" style="3" customWidth="1"/>
    <col min="7109" max="7131" width="11.42578125" style="3" customWidth="1"/>
    <col min="7132" max="7132" width="4.85546875" style="3" customWidth="1"/>
    <col min="7133" max="7133" width="11.42578125" style="3" customWidth="1"/>
    <col min="7134" max="7134" width="4.85546875" style="3" customWidth="1"/>
    <col min="7135" max="7135" width="11.42578125" style="3" customWidth="1"/>
    <col min="7136" max="7136" width="4.85546875" style="3" customWidth="1"/>
    <col min="7137" max="7137" width="11.42578125" style="3" customWidth="1"/>
    <col min="7138" max="7359" width="9" style="3"/>
    <col min="7360" max="7360" width="2.85546875" style="3" customWidth="1"/>
    <col min="7361" max="7362" width="3.42578125" style="3" customWidth="1"/>
    <col min="7363" max="7363" width="12.7109375" style="3" customWidth="1"/>
    <col min="7364" max="7364" width="47.42578125" style="3" customWidth="1"/>
    <col min="7365" max="7387" width="11.42578125" style="3" customWidth="1"/>
    <col min="7388" max="7388" width="4.85546875" style="3" customWidth="1"/>
    <col min="7389" max="7389" width="11.42578125" style="3" customWidth="1"/>
    <col min="7390" max="7390" width="4.85546875" style="3" customWidth="1"/>
    <col min="7391" max="7391" width="11.42578125" style="3" customWidth="1"/>
    <col min="7392" max="7392" width="4.85546875" style="3" customWidth="1"/>
    <col min="7393" max="7393" width="11.42578125" style="3" customWidth="1"/>
    <col min="7394" max="7615" width="9" style="3"/>
    <col min="7616" max="7616" width="2.85546875" style="3" customWidth="1"/>
    <col min="7617" max="7618" width="3.42578125" style="3" customWidth="1"/>
    <col min="7619" max="7619" width="12.7109375" style="3" customWidth="1"/>
    <col min="7620" max="7620" width="47.42578125" style="3" customWidth="1"/>
    <col min="7621" max="7643" width="11.42578125" style="3" customWidth="1"/>
    <col min="7644" max="7644" width="4.85546875" style="3" customWidth="1"/>
    <col min="7645" max="7645" width="11.42578125" style="3" customWidth="1"/>
    <col min="7646" max="7646" width="4.85546875" style="3" customWidth="1"/>
    <col min="7647" max="7647" width="11.42578125" style="3" customWidth="1"/>
    <col min="7648" max="7648" width="4.85546875" style="3" customWidth="1"/>
    <col min="7649" max="7649" width="11.42578125" style="3" customWidth="1"/>
    <col min="7650" max="7871" width="9" style="3"/>
    <col min="7872" max="7872" width="2.85546875" style="3" customWidth="1"/>
    <col min="7873" max="7874" width="3.42578125" style="3" customWidth="1"/>
    <col min="7875" max="7875" width="12.7109375" style="3" customWidth="1"/>
    <col min="7876" max="7876" width="47.42578125" style="3" customWidth="1"/>
    <col min="7877" max="7899" width="11.42578125" style="3" customWidth="1"/>
    <col min="7900" max="7900" width="4.85546875" style="3" customWidth="1"/>
    <col min="7901" max="7901" width="11.42578125" style="3" customWidth="1"/>
    <col min="7902" max="7902" width="4.85546875" style="3" customWidth="1"/>
    <col min="7903" max="7903" width="11.42578125" style="3" customWidth="1"/>
    <col min="7904" max="7904" width="4.85546875" style="3" customWidth="1"/>
    <col min="7905" max="7905" width="11.42578125" style="3" customWidth="1"/>
    <col min="7906" max="8127" width="9" style="3"/>
    <col min="8128" max="8128" width="2.85546875" style="3" customWidth="1"/>
    <col min="8129" max="8130" width="3.42578125" style="3" customWidth="1"/>
    <col min="8131" max="8131" width="12.7109375" style="3" customWidth="1"/>
    <col min="8132" max="8132" width="47.42578125" style="3" customWidth="1"/>
    <col min="8133" max="8155" width="11.42578125" style="3" customWidth="1"/>
    <col min="8156" max="8156" width="4.85546875" style="3" customWidth="1"/>
    <col min="8157" max="8157" width="11.42578125" style="3" customWidth="1"/>
    <col min="8158" max="8158" width="4.85546875" style="3" customWidth="1"/>
    <col min="8159" max="8159" width="11.42578125" style="3" customWidth="1"/>
    <col min="8160" max="8160" width="4.85546875" style="3" customWidth="1"/>
    <col min="8161" max="8161" width="11.42578125" style="3" customWidth="1"/>
    <col min="8162" max="8383" width="9" style="3"/>
    <col min="8384" max="8384" width="2.85546875" style="3" customWidth="1"/>
    <col min="8385" max="8386" width="3.42578125" style="3" customWidth="1"/>
    <col min="8387" max="8387" width="12.7109375" style="3" customWidth="1"/>
    <col min="8388" max="8388" width="47.42578125" style="3" customWidth="1"/>
    <col min="8389" max="8411" width="11.42578125" style="3" customWidth="1"/>
    <col min="8412" max="8412" width="4.85546875" style="3" customWidth="1"/>
    <col min="8413" max="8413" width="11.42578125" style="3" customWidth="1"/>
    <col min="8414" max="8414" width="4.85546875" style="3" customWidth="1"/>
    <col min="8415" max="8415" width="11.42578125" style="3" customWidth="1"/>
    <col min="8416" max="8416" width="4.85546875" style="3" customWidth="1"/>
    <col min="8417" max="8417" width="11.42578125" style="3" customWidth="1"/>
    <col min="8418" max="8639" width="9" style="3"/>
    <col min="8640" max="8640" width="2.85546875" style="3" customWidth="1"/>
    <col min="8641" max="8642" width="3.42578125" style="3" customWidth="1"/>
    <col min="8643" max="8643" width="12.7109375" style="3" customWidth="1"/>
    <col min="8644" max="8644" width="47.42578125" style="3" customWidth="1"/>
    <col min="8645" max="8667" width="11.42578125" style="3" customWidth="1"/>
    <col min="8668" max="8668" width="4.85546875" style="3" customWidth="1"/>
    <col min="8669" max="8669" width="11.42578125" style="3" customWidth="1"/>
    <col min="8670" max="8670" width="4.85546875" style="3" customWidth="1"/>
    <col min="8671" max="8671" width="11.42578125" style="3" customWidth="1"/>
    <col min="8672" max="8672" width="4.85546875" style="3" customWidth="1"/>
    <col min="8673" max="8673" width="11.42578125" style="3" customWidth="1"/>
    <col min="8674" max="8895" width="9" style="3"/>
    <col min="8896" max="8896" width="2.85546875" style="3" customWidth="1"/>
    <col min="8897" max="8898" width="3.42578125" style="3" customWidth="1"/>
    <col min="8899" max="8899" width="12.7109375" style="3" customWidth="1"/>
    <col min="8900" max="8900" width="47.42578125" style="3" customWidth="1"/>
    <col min="8901" max="8923" width="11.42578125" style="3" customWidth="1"/>
    <col min="8924" max="8924" width="4.85546875" style="3" customWidth="1"/>
    <col min="8925" max="8925" width="11.42578125" style="3" customWidth="1"/>
    <col min="8926" max="8926" width="4.85546875" style="3" customWidth="1"/>
    <col min="8927" max="8927" width="11.42578125" style="3" customWidth="1"/>
    <col min="8928" max="8928" width="4.85546875" style="3" customWidth="1"/>
    <col min="8929" max="8929" width="11.42578125" style="3" customWidth="1"/>
    <col min="8930" max="9151" width="9" style="3"/>
    <col min="9152" max="9152" width="2.85546875" style="3" customWidth="1"/>
    <col min="9153" max="9154" width="3.42578125" style="3" customWidth="1"/>
    <col min="9155" max="9155" width="12.7109375" style="3" customWidth="1"/>
    <col min="9156" max="9156" width="47.42578125" style="3" customWidth="1"/>
    <col min="9157" max="9179" width="11.42578125" style="3" customWidth="1"/>
    <col min="9180" max="9180" width="4.85546875" style="3" customWidth="1"/>
    <col min="9181" max="9181" width="11.42578125" style="3" customWidth="1"/>
    <col min="9182" max="9182" width="4.85546875" style="3" customWidth="1"/>
    <col min="9183" max="9183" width="11.42578125" style="3" customWidth="1"/>
    <col min="9184" max="9184" width="4.85546875" style="3" customWidth="1"/>
    <col min="9185" max="9185" width="11.42578125" style="3" customWidth="1"/>
    <col min="9186" max="9407" width="9" style="3"/>
    <col min="9408" max="9408" width="2.85546875" style="3" customWidth="1"/>
    <col min="9409" max="9410" width="3.42578125" style="3" customWidth="1"/>
    <col min="9411" max="9411" width="12.7109375" style="3" customWidth="1"/>
    <col min="9412" max="9412" width="47.42578125" style="3" customWidth="1"/>
    <col min="9413" max="9435" width="11.42578125" style="3" customWidth="1"/>
    <col min="9436" max="9436" width="4.85546875" style="3" customWidth="1"/>
    <col min="9437" max="9437" width="11.42578125" style="3" customWidth="1"/>
    <col min="9438" max="9438" width="4.85546875" style="3" customWidth="1"/>
    <col min="9439" max="9439" width="11.42578125" style="3" customWidth="1"/>
    <col min="9440" max="9440" width="4.85546875" style="3" customWidth="1"/>
    <col min="9441" max="9441" width="11.42578125" style="3" customWidth="1"/>
    <col min="9442" max="9663" width="9" style="3"/>
    <col min="9664" max="9664" width="2.85546875" style="3" customWidth="1"/>
    <col min="9665" max="9666" width="3.42578125" style="3" customWidth="1"/>
    <col min="9667" max="9667" width="12.7109375" style="3" customWidth="1"/>
    <col min="9668" max="9668" width="47.42578125" style="3" customWidth="1"/>
    <col min="9669" max="9691" width="11.42578125" style="3" customWidth="1"/>
    <col min="9692" max="9692" width="4.85546875" style="3" customWidth="1"/>
    <col min="9693" max="9693" width="11.42578125" style="3" customWidth="1"/>
    <col min="9694" max="9694" width="4.85546875" style="3" customWidth="1"/>
    <col min="9695" max="9695" width="11.42578125" style="3" customWidth="1"/>
    <col min="9696" max="9696" width="4.85546875" style="3" customWidth="1"/>
    <col min="9697" max="9697" width="11.42578125" style="3" customWidth="1"/>
    <col min="9698" max="9919" width="9" style="3"/>
    <col min="9920" max="9920" width="2.85546875" style="3" customWidth="1"/>
    <col min="9921" max="9922" width="3.42578125" style="3" customWidth="1"/>
    <col min="9923" max="9923" width="12.7109375" style="3" customWidth="1"/>
    <col min="9924" max="9924" width="47.42578125" style="3" customWidth="1"/>
    <col min="9925" max="9947" width="11.42578125" style="3" customWidth="1"/>
    <col min="9948" max="9948" width="4.85546875" style="3" customWidth="1"/>
    <col min="9949" max="9949" width="11.42578125" style="3" customWidth="1"/>
    <col min="9950" max="9950" width="4.85546875" style="3" customWidth="1"/>
    <col min="9951" max="9951" width="11.42578125" style="3" customWidth="1"/>
    <col min="9952" max="9952" width="4.85546875" style="3" customWidth="1"/>
    <col min="9953" max="9953" width="11.42578125" style="3" customWidth="1"/>
    <col min="9954" max="10175" width="9" style="3"/>
    <col min="10176" max="10176" width="2.85546875" style="3" customWidth="1"/>
    <col min="10177" max="10178" width="3.42578125" style="3" customWidth="1"/>
    <col min="10179" max="10179" width="12.7109375" style="3" customWidth="1"/>
    <col min="10180" max="10180" width="47.42578125" style="3" customWidth="1"/>
    <col min="10181" max="10203" width="11.42578125" style="3" customWidth="1"/>
    <col min="10204" max="10204" width="4.85546875" style="3" customWidth="1"/>
    <col min="10205" max="10205" width="11.42578125" style="3" customWidth="1"/>
    <col min="10206" max="10206" width="4.85546875" style="3" customWidth="1"/>
    <col min="10207" max="10207" width="11.42578125" style="3" customWidth="1"/>
    <col min="10208" max="10208" width="4.85546875" style="3" customWidth="1"/>
    <col min="10209" max="10209" width="11.42578125" style="3" customWidth="1"/>
    <col min="10210" max="10431" width="9" style="3"/>
    <col min="10432" max="10432" width="2.85546875" style="3" customWidth="1"/>
    <col min="10433" max="10434" width="3.42578125" style="3" customWidth="1"/>
    <col min="10435" max="10435" width="12.7109375" style="3" customWidth="1"/>
    <col min="10436" max="10436" width="47.42578125" style="3" customWidth="1"/>
    <col min="10437" max="10459" width="11.42578125" style="3" customWidth="1"/>
    <col min="10460" max="10460" width="4.85546875" style="3" customWidth="1"/>
    <col min="10461" max="10461" width="11.42578125" style="3" customWidth="1"/>
    <col min="10462" max="10462" width="4.85546875" style="3" customWidth="1"/>
    <col min="10463" max="10463" width="11.42578125" style="3" customWidth="1"/>
    <col min="10464" max="10464" width="4.85546875" style="3" customWidth="1"/>
    <col min="10465" max="10465" width="11.42578125" style="3" customWidth="1"/>
    <col min="10466" max="10687" width="9" style="3"/>
    <col min="10688" max="10688" width="2.85546875" style="3" customWidth="1"/>
    <col min="10689" max="10690" width="3.42578125" style="3" customWidth="1"/>
    <col min="10691" max="10691" width="12.7109375" style="3" customWidth="1"/>
    <col min="10692" max="10692" width="47.42578125" style="3" customWidth="1"/>
    <col min="10693" max="10715" width="11.42578125" style="3" customWidth="1"/>
    <col min="10716" max="10716" width="4.85546875" style="3" customWidth="1"/>
    <col min="10717" max="10717" width="11.42578125" style="3" customWidth="1"/>
    <col min="10718" max="10718" width="4.85546875" style="3" customWidth="1"/>
    <col min="10719" max="10719" width="11.42578125" style="3" customWidth="1"/>
    <col min="10720" max="10720" width="4.85546875" style="3" customWidth="1"/>
    <col min="10721" max="10721" width="11.42578125" style="3" customWidth="1"/>
    <col min="10722" max="10943" width="9" style="3"/>
    <col min="10944" max="10944" width="2.85546875" style="3" customWidth="1"/>
    <col min="10945" max="10946" width="3.42578125" style="3" customWidth="1"/>
    <col min="10947" max="10947" width="12.7109375" style="3" customWidth="1"/>
    <col min="10948" max="10948" width="47.42578125" style="3" customWidth="1"/>
    <col min="10949" max="10971" width="11.42578125" style="3" customWidth="1"/>
    <col min="10972" max="10972" width="4.85546875" style="3" customWidth="1"/>
    <col min="10973" max="10973" width="11.42578125" style="3" customWidth="1"/>
    <col min="10974" max="10974" width="4.85546875" style="3" customWidth="1"/>
    <col min="10975" max="10975" width="11.42578125" style="3" customWidth="1"/>
    <col min="10976" max="10976" width="4.85546875" style="3" customWidth="1"/>
    <col min="10977" max="10977" width="11.42578125" style="3" customWidth="1"/>
    <col min="10978" max="11199" width="9" style="3"/>
    <col min="11200" max="11200" width="2.85546875" style="3" customWidth="1"/>
    <col min="11201" max="11202" width="3.42578125" style="3" customWidth="1"/>
    <col min="11203" max="11203" width="12.7109375" style="3" customWidth="1"/>
    <col min="11204" max="11204" width="47.42578125" style="3" customWidth="1"/>
    <col min="11205" max="11227" width="11.42578125" style="3" customWidth="1"/>
    <col min="11228" max="11228" width="4.85546875" style="3" customWidth="1"/>
    <col min="11229" max="11229" width="11.42578125" style="3" customWidth="1"/>
    <col min="11230" max="11230" width="4.85546875" style="3" customWidth="1"/>
    <col min="11231" max="11231" width="11.42578125" style="3" customWidth="1"/>
    <col min="11232" max="11232" width="4.85546875" style="3" customWidth="1"/>
    <col min="11233" max="11233" width="11.42578125" style="3" customWidth="1"/>
    <col min="11234" max="11455" width="9" style="3"/>
    <col min="11456" max="11456" width="2.85546875" style="3" customWidth="1"/>
    <col min="11457" max="11458" width="3.42578125" style="3" customWidth="1"/>
    <col min="11459" max="11459" width="12.7109375" style="3" customWidth="1"/>
    <col min="11460" max="11460" width="47.42578125" style="3" customWidth="1"/>
    <col min="11461" max="11483" width="11.42578125" style="3" customWidth="1"/>
    <col min="11484" max="11484" width="4.85546875" style="3" customWidth="1"/>
    <col min="11485" max="11485" width="11.42578125" style="3" customWidth="1"/>
    <col min="11486" max="11486" width="4.85546875" style="3" customWidth="1"/>
    <col min="11487" max="11487" width="11.42578125" style="3" customWidth="1"/>
    <col min="11488" max="11488" width="4.85546875" style="3" customWidth="1"/>
    <col min="11489" max="11489" width="11.42578125" style="3" customWidth="1"/>
    <col min="11490" max="11711" width="9" style="3"/>
    <col min="11712" max="11712" width="2.85546875" style="3" customWidth="1"/>
    <col min="11713" max="11714" width="3.42578125" style="3" customWidth="1"/>
    <col min="11715" max="11715" width="12.7109375" style="3" customWidth="1"/>
    <col min="11716" max="11716" width="47.42578125" style="3" customWidth="1"/>
    <col min="11717" max="11739" width="11.42578125" style="3" customWidth="1"/>
    <col min="11740" max="11740" width="4.85546875" style="3" customWidth="1"/>
    <col min="11741" max="11741" width="11.42578125" style="3" customWidth="1"/>
    <col min="11742" max="11742" width="4.85546875" style="3" customWidth="1"/>
    <col min="11743" max="11743" width="11.42578125" style="3" customWidth="1"/>
    <col min="11744" max="11744" width="4.85546875" style="3" customWidth="1"/>
    <col min="11745" max="11745" width="11.42578125" style="3" customWidth="1"/>
    <col min="11746" max="11967" width="9" style="3"/>
    <col min="11968" max="11968" width="2.85546875" style="3" customWidth="1"/>
    <col min="11969" max="11970" width="3.42578125" style="3" customWidth="1"/>
    <col min="11971" max="11971" width="12.7109375" style="3" customWidth="1"/>
    <col min="11972" max="11972" width="47.42578125" style="3" customWidth="1"/>
    <col min="11973" max="11995" width="11.42578125" style="3" customWidth="1"/>
    <col min="11996" max="11996" width="4.85546875" style="3" customWidth="1"/>
    <col min="11997" max="11997" width="11.42578125" style="3" customWidth="1"/>
    <col min="11998" max="11998" width="4.85546875" style="3" customWidth="1"/>
    <col min="11999" max="11999" width="11.42578125" style="3" customWidth="1"/>
    <col min="12000" max="12000" width="4.85546875" style="3" customWidth="1"/>
    <col min="12001" max="12001" width="11.42578125" style="3" customWidth="1"/>
    <col min="12002" max="12223" width="9" style="3"/>
    <col min="12224" max="12224" width="2.85546875" style="3" customWidth="1"/>
    <col min="12225" max="12226" width="3.42578125" style="3" customWidth="1"/>
    <col min="12227" max="12227" width="12.7109375" style="3" customWidth="1"/>
    <col min="12228" max="12228" width="47.42578125" style="3" customWidth="1"/>
    <col min="12229" max="12251" width="11.42578125" style="3" customWidth="1"/>
    <col min="12252" max="12252" width="4.85546875" style="3" customWidth="1"/>
    <col min="12253" max="12253" width="11.42578125" style="3" customWidth="1"/>
    <col min="12254" max="12254" width="4.85546875" style="3" customWidth="1"/>
    <col min="12255" max="12255" width="11.42578125" style="3" customWidth="1"/>
    <col min="12256" max="12256" width="4.85546875" style="3" customWidth="1"/>
    <col min="12257" max="12257" width="11.42578125" style="3" customWidth="1"/>
    <col min="12258" max="12479" width="9" style="3"/>
    <col min="12480" max="12480" width="2.85546875" style="3" customWidth="1"/>
    <col min="12481" max="12482" width="3.42578125" style="3" customWidth="1"/>
    <col min="12483" max="12483" width="12.7109375" style="3" customWidth="1"/>
    <col min="12484" max="12484" width="47.42578125" style="3" customWidth="1"/>
    <col min="12485" max="12507" width="11.42578125" style="3" customWidth="1"/>
    <col min="12508" max="12508" width="4.85546875" style="3" customWidth="1"/>
    <col min="12509" max="12509" width="11.42578125" style="3" customWidth="1"/>
    <col min="12510" max="12510" width="4.85546875" style="3" customWidth="1"/>
    <col min="12511" max="12511" width="11.42578125" style="3" customWidth="1"/>
    <col min="12512" max="12512" width="4.85546875" style="3" customWidth="1"/>
    <col min="12513" max="12513" width="11.42578125" style="3" customWidth="1"/>
    <col min="12514" max="12735" width="9" style="3"/>
    <col min="12736" max="12736" width="2.85546875" style="3" customWidth="1"/>
    <col min="12737" max="12738" width="3.42578125" style="3" customWidth="1"/>
    <col min="12739" max="12739" width="12.7109375" style="3" customWidth="1"/>
    <col min="12740" max="12740" width="47.42578125" style="3" customWidth="1"/>
    <col min="12741" max="12763" width="11.42578125" style="3" customWidth="1"/>
    <col min="12764" max="12764" width="4.85546875" style="3" customWidth="1"/>
    <col min="12765" max="12765" width="11.42578125" style="3" customWidth="1"/>
    <col min="12766" max="12766" width="4.85546875" style="3" customWidth="1"/>
    <col min="12767" max="12767" width="11.42578125" style="3" customWidth="1"/>
    <col min="12768" max="12768" width="4.85546875" style="3" customWidth="1"/>
    <col min="12769" max="12769" width="11.42578125" style="3" customWidth="1"/>
    <col min="12770" max="12991" width="9" style="3"/>
    <col min="12992" max="12992" width="2.85546875" style="3" customWidth="1"/>
    <col min="12993" max="12994" width="3.42578125" style="3" customWidth="1"/>
    <col min="12995" max="12995" width="12.7109375" style="3" customWidth="1"/>
    <col min="12996" max="12996" width="47.42578125" style="3" customWidth="1"/>
    <col min="12997" max="13019" width="11.42578125" style="3" customWidth="1"/>
    <col min="13020" max="13020" width="4.85546875" style="3" customWidth="1"/>
    <col min="13021" max="13021" width="11.42578125" style="3" customWidth="1"/>
    <col min="13022" max="13022" width="4.85546875" style="3" customWidth="1"/>
    <col min="13023" max="13023" width="11.42578125" style="3" customWidth="1"/>
    <col min="13024" max="13024" width="4.85546875" style="3" customWidth="1"/>
    <col min="13025" max="13025" width="11.42578125" style="3" customWidth="1"/>
    <col min="13026" max="13247" width="9" style="3"/>
    <col min="13248" max="13248" width="2.85546875" style="3" customWidth="1"/>
    <col min="13249" max="13250" width="3.42578125" style="3" customWidth="1"/>
    <col min="13251" max="13251" width="12.7109375" style="3" customWidth="1"/>
    <col min="13252" max="13252" width="47.42578125" style="3" customWidth="1"/>
    <col min="13253" max="13275" width="11.42578125" style="3" customWidth="1"/>
    <col min="13276" max="13276" width="4.85546875" style="3" customWidth="1"/>
    <col min="13277" max="13277" width="11.42578125" style="3" customWidth="1"/>
    <col min="13278" max="13278" width="4.85546875" style="3" customWidth="1"/>
    <col min="13279" max="13279" width="11.42578125" style="3" customWidth="1"/>
    <col min="13280" max="13280" width="4.85546875" style="3" customWidth="1"/>
    <col min="13281" max="13281" width="11.42578125" style="3" customWidth="1"/>
    <col min="13282" max="13503" width="9" style="3"/>
    <col min="13504" max="13504" width="2.85546875" style="3" customWidth="1"/>
    <col min="13505" max="13506" width="3.42578125" style="3" customWidth="1"/>
    <col min="13507" max="13507" width="12.7109375" style="3" customWidth="1"/>
    <col min="13508" max="13508" width="47.42578125" style="3" customWidth="1"/>
    <col min="13509" max="13531" width="11.42578125" style="3" customWidth="1"/>
    <col min="13532" max="13532" width="4.85546875" style="3" customWidth="1"/>
    <col min="13533" max="13533" width="11.42578125" style="3" customWidth="1"/>
    <col min="13534" max="13534" width="4.85546875" style="3" customWidth="1"/>
    <col min="13535" max="13535" width="11.42578125" style="3" customWidth="1"/>
    <col min="13536" max="13536" width="4.85546875" style="3" customWidth="1"/>
    <col min="13537" max="13537" width="11.42578125" style="3" customWidth="1"/>
    <col min="13538" max="13759" width="9" style="3"/>
    <col min="13760" max="13760" width="2.85546875" style="3" customWidth="1"/>
    <col min="13761" max="13762" width="3.42578125" style="3" customWidth="1"/>
    <col min="13763" max="13763" width="12.7109375" style="3" customWidth="1"/>
    <col min="13764" max="13764" width="47.42578125" style="3" customWidth="1"/>
    <col min="13765" max="13787" width="11.42578125" style="3" customWidth="1"/>
    <col min="13788" max="13788" width="4.85546875" style="3" customWidth="1"/>
    <col min="13789" max="13789" width="11.42578125" style="3" customWidth="1"/>
    <col min="13790" max="13790" width="4.85546875" style="3" customWidth="1"/>
    <col min="13791" max="13791" width="11.42578125" style="3" customWidth="1"/>
    <col min="13792" max="13792" width="4.85546875" style="3" customWidth="1"/>
    <col min="13793" max="13793" width="11.42578125" style="3" customWidth="1"/>
    <col min="13794" max="14015" width="9" style="3"/>
    <col min="14016" max="14016" width="2.85546875" style="3" customWidth="1"/>
    <col min="14017" max="14018" width="3.42578125" style="3" customWidth="1"/>
    <col min="14019" max="14019" width="12.7109375" style="3" customWidth="1"/>
    <col min="14020" max="14020" width="47.42578125" style="3" customWidth="1"/>
    <col min="14021" max="14043" width="11.42578125" style="3" customWidth="1"/>
    <col min="14044" max="14044" width="4.85546875" style="3" customWidth="1"/>
    <col min="14045" max="14045" width="11.42578125" style="3" customWidth="1"/>
    <col min="14046" max="14046" width="4.85546875" style="3" customWidth="1"/>
    <col min="14047" max="14047" width="11.42578125" style="3" customWidth="1"/>
    <col min="14048" max="14048" width="4.85546875" style="3" customWidth="1"/>
    <col min="14049" max="14049" width="11.42578125" style="3" customWidth="1"/>
    <col min="14050" max="14271" width="9" style="3"/>
    <col min="14272" max="14272" width="2.85546875" style="3" customWidth="1"/>
    <col min="14273" max="14274" width="3.42578125" style="3" customWidth="1"/>
    <col min="14275" max="14275" width="12.7109375" style="3" customWidth="1"/>
    <col min="14276" max="14276" width="47.42578125" style="3" customWidth="1"/>
    <col min="14277" max="14299" width="11.42578125" style="3" customWidth="1"/>
    <col min="14300" max="14300" width="4.85546875" style="3" customWidth="1"/>
    <col min="14301" max="14301" width="11.42578125" style="3" customWidth="1"/>
    <col min="14302" max="14302" width="4.85546875" style="3" customWidth="1"/>
    <col min="14303" max="14303" width="11.42578125" style="3" customWidth="1"/>
    <col min="14304" max="14304" width="4.85546875" style="3" customWidth="1"/>
    <col min="14305" max="14305" width="11.42578125" style="3" customWidth="1"/>
    <col min="14306" max="14527" width="9" style="3"/>
    <col min="14528" max="14528" width="2.85546875" style="3" customWidth="1"/>
    <col min="14529" max="14530" width="3.42578125" style="3" customWidth="1"/>
    <col min="14531" max="14531" width="12.7109375" style="3" customWidth="1"/>
    <col min="14532" max="14532" width="47.42578125" style="3" customWidth="1"/>
    <col min="14533" max="14555" width="11.42578125" style="3" customWidth="1"/>
    <col min="14556" max="14556" width="4.85546875" style="3" customWidth="1"/>
    <col min="14557" max="14557" width="11.42578125" style="3" customWidth="1"/>
    <col min="14558" max="14558" width="4.85546875" style="3" customWidth="1"/>
    <col min="14559" max="14559" width="11.42578125" style="3" customWidth="1"/>
    <col min="14560" max="14560" width="4.85546875" style="3" customWidth="1"/>
    <col min="14561" max="14561" width="11.42578125" style="3" customWidth="1"/>
    <col min="14562" max="14783" width="9" style="3"/>
    <col min="14784" max="14784" width="2.85546875" style="3" customWidth="1"/>
    <col min="14785" max="14786" width="3.42578125" style="3" customWidth="1"/>
    <col min="14787" max="14787" width="12.7109375" style="3" customWidth="1"/>
    <col min="14788" max="14788" width="47.42578125" style="3" customWidth="1"/>
    <col min="14789" max="14811" width="11.42578125" style="3" customWidth="1"/>
    <col min="14812" max="14812" width="4.85546875" style="3" customWidth="1"/>
    <col min="14813" max="14813" width="11.42578125" style="3" customWidth="1"/>
    <col min="14814" max="14814" width="4.85546875" style="3" customWidth="1"/>
    <col min="14815" max="14815" width="11.42578125" style="3" customWidth="1"/>
    <col min="14816" max="14816" width="4.85546875" style="3" customWidth="1"/>
    <col min="14817" max="14817" width="11.42578125" style="3" customWidth="1"/>
    <col min="14818" max="15039" width="9" style="3"/>
    <col min="15040" max="15040" width="2.85546875" style="3" customWidth="1"/>
    <col min="15041" max="15042" width="3.42578125" style="3" customWidth="1"/>
    <col min="15043" max="15043" width="12.7109375" style="3" customWidth="1"/>
    <col min="15044" max="15044" width="47.42578125" style="3" customWidth="1"/>
    <col min="15045" max="15067" width="11.42578125" style="3" customWidth="1"/>
    <col min="15068" max="15068" width="4.85546875" style="3" customWidth="1"/>
    <col min="15069" max="15069" width="11.42578125" style="3" customWidth="1"/>
    <col min="15070" max="15070" width="4.85546875" style="3" customWidth="1"/>
    <col min="15071" max="15071" width="11.42578125" style="3" customWidth="1"/>
    <col min="15072" max="15072" width="4.85546875" style="3" customWidth="1"/>
    <col min="15073" max="15073" width="11.42578125" style="3" customWidth="1"/>
    <col min="15074" max="15295" width="9" style="3"/>
    <col min="15296" max="15296" width="2.85546875" style="3" customWidth="1"/>
    <col min="15297" max="15298" width="3.42578125" style="3" customWidth="1"/>
    <col min="15299" max="15299" width="12.7109375" style="3" customWidth="1"/>
    <col min="15300" max="15300" width="47.42578125" style="3" customWidth="1"/>
    <col min="15301" max="15323" width="11.42578125" style="3" customWidth="1"/>
    <col min="15324" max="15324" width="4.85546875" style="3" customWidth="1"/>
    <col min="15325" max="15325" width="11.42578125" style="3" customWidth="1"/>
    <col min="15326" max="15326" width="4.85546875" style="3" customWidth="1"/>
    <col min="15327" max="15327" width="11.42578125" style="3" customWidth="1"/>
    <col min="15328" max="15328" width="4.85546875" style="3" customWidth="1"/>
    <col min="15329" max="15329" width="11.42578125" style="3" customWidth="1"/>
    <col min="15330" max="15551" width="9" style="3"/>
    <col min="15552" max="15552" width="2.85546875" style="3" customWidth="1"/>
    <col min="15553" max="15554" width="3.42578125" style="3" customWidth="1"/>
    <col min="15555" max="15555" width="12.7109375" style="3" customWidth="1"/>
    <col min="15556" max="15556" width="47.42578125" style="3" customWidth="1"/>
    <col min="15557" max="15579" width="11.42578125" style="3" customWidth="1"/>
    <col min="15580" max="15580" width="4.85546875" style="3" customWidth="1"/>
    <col min="15581" max="15581" width="11.42578125" style="3" customWidth="1"/>
    <col min="15582" max="15582" width="4.85546875" style="3" customWidth="1"/>
    <col min="15583" max="15583" width="11.42578125" style="3" customWidth="1"/>
    <col min="15584" max="15584" width="4.85546875" style="3" customWidth="1"/>
    <col min="15585" max="15585" width="11.42578125" style="3" customWidth="1"/>
    <col min="15586" max="15807" width="9" style="3"/>
    <col min="15808" max="15808" width="2.85546875" style="3" customWidth="1"/>
    <col min="15809" max="15810" width="3.42578125" style="3" customWidth="1"/>
    <col min="15811" max="15811" width="12.7109375" style="3" customWidth="1"/>
    <col min="15812" max="15812" width="47.42578125" style="3" customWidth="1"/>
    <col min="15813" max="15835" width="11.42578125" style="3" customWidth="1"/>
    <col min="15836" max="15836" width="4.85546875" style="3" customWidth="1"/>
    <col min="15837" max="15837" width="11.42578125" style="3" customWidth="1"/>
    <col min="15838" max="15838" width="4.85546875" style="3" customWidth="1"/>
    <col min="15839" max="15839" width="11.42578125" style="3" customWidth="1"/>
    <col min="15840" max="15840" width="4.85546875" style="3" customWidth="1"/>
    <col min="15841" max="15841" width="11.42578125" style="3" customWidth="1"/>
    <col min="15842" max="16063" width="9" style="3"/>
    <col min="16064" max="16064" width="2.85546875" style="3" customWidth="1"/>
    <col min="16065" max="16066" width="3.42578125" style="3" customWidth="1"/>
    <col min="16067" max="16067" width="12.7109375" style="3" customWidth="1"/>
    <col min="16068" max="16068" width="47.42578125" style="3" customWidth="1"/>
    <col min="16069" max="16091" width="11.42578125" style="3" customWidth="1"/>
    <col min="16092" max="16092" width="4.85546875" style="3" customWidth="1"/>
    <col min="16093" max="16093" width="11.42578125" style="3" customWidth="1"/>
    <col min="16094" max="16094" width="4.85546875" style="3" customWidth="1"/>
    <col min="16095" max="16095" width="11.42578125" style="3" customWidth="1"/>
    <col min="16096" max="16096" width="4.85546875" style="3" customWidth="1"/>
    <col min="16097" max="16097" width="11.42578125" style="3" customWidth="1"/>
    <col min="16098" max="16384" width="9" style="3"/>
  </cols>
  <sheetData>
    <row r="2" spans="2:32">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row>
    <row r="3" spans="2:32">
      <c r="B3" s="1" t="str">
        <f>'Template Cover'!B3</f>
        <v>Project:</v>
      </c>
      <c r="C3" s="2"/>
      <c r="D3" s="2"/>
      <c r="E3" s="2"/>
      <c r="F3" s="2"/>
      <c r="G3" s="2" t="str">
        <f>Project</f>
        <v>South Western Franchise</v>
      </c>
      <c r="H3" s="2"/>
      <c r="I3" s="2"/>
      <c r="J3" s="2"/>
      <c r="K3" s="376"/>
      <c r="L3" s="376"/>
      <c r="M3" s="376"/>
      <c r="N3" s="376"/>
      <c r="O3" s="376"/>
      <c r="P3" s="376"/>
      <c r="Q3" s="376"/>
      <c r="R3" s="376"/>
      <c r="S3" s="376"/>
      <c r="T3" s="376"/>
      <c r="U3" s="376"/>
      <c r="V3" s="376"/>
      <c r="W3" s="376"/>
      <c r="X3" s="376"/>
      <c r="Y3" s="376"/>
      <c r="Z3" s="376"/>
      <c r="AA3" s="376"/>
      <c r="AB3" s="376"/>
      <c r="AC3" s="376"/>
      <c r="AD3" s="376"/>
      <c r="AE3" s="376"/>
      <c r="AF3" s="376"/>
    </row>
    <row r="4" spans="2:32">
      <c r="B4" s="1" t="str">
        <f>'Template Cover'!B4</f>
        <v>Sheet:</v>
      </c>
      <c r="C4" s="2"/>
      <c r="D4" s="2"/>
      <c r="E4" s="2"/>
      <c r="F4" s="2"/>
      <c r="G4" s="2" t="str">
        <f ca="1">MID(CELL("filename",$A$1),FIND("]",CELL("filename",$A$1))+1,99)</f>
        <v>P&amp;L3</v>
      </c>
      <c r="H4" s="2"/>
      <c r="I4" s="2"/>
      <c r="J4" s="2"/>
      <c r="K4" s="2"/>
      <c r="L4" s="2"/>
      <c r="M4" s="2"/>
      <c r="N4" s="2"/>
      <c r="O4" s="2"/>
      <c r="P4" s="2"/>
      <c r="Q4" s="2"/>
      <c r="R4" s="2"/>
      <c r="S4" s="2"/>
      <c r="T4" s="2"/>
      <c r="U4" s="2"/>
      <c r="V4" s="2"/>
      <c r="W4" s="2"/>
      <c r="X4" s="2"/>
      <c r="Y4" s="2"/>
      <c r="Z4" s="2"/>
      <c r="AA4" s="2"/>
      <c r="AB4" s="2"/>
      <c r="AC4" s="2"/>
      <c r="AD4" s="2"/>
      <c r="AE4" s="2"/>
      <c r="AF4" s="2"/>
    </row>
    <row r="5" spans="2:32">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row>
    <row r="6" spans="2:32">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row>
    <row r="7" spans="2:32">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row>
    <row r="9" spans="2:32" ht="37.5" customHeight="1">
      <c r="D9" s="987" t="str">
        <f>RN_Switch</f>
        <v>Nominal</v>
      </c>
      <c r="E9" s="1002"/>
      <c r="F9" s="984"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row>
    <row r="10" spans="2:32" ht="25.5" customHeight="1">
      <c r="D10" s="1003" t="str">
        <f>Option_Switch</f>
        <v>Sc0 : Baseline</v>
      </c>
      <c r="E10" s="1004"/>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row>
    <row r="11" spans="2:32" ht="12.75" customHeight="1">
      <c r="D11" s="992"/>
      <c r="E11" s="1005"/>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row>
    <row r="12" spans="2:32">
      <c r="K12" s="377"/>
      <c r="L12" s="377"/>
      <c r="M12" s="377"/>
      <c r="N12" s="377"/>
      <c r="O12" s="377"/>
      <c r="P12" s="377"/>
      <c r="Q12" s="377"/>
      <c r="R12" s="377"/>
      <c r="S12" s="377"/>
      <c r="T12" s="377"/>
      <c r="U12" s="377"/>
      <c r="V12" s="377"/>
      <c r="W12" s="377"/>
      <c r="X12" s="377"/>
      <c r="Y12" s="377"/>
      <c r="Z12" s="377"/>
      <c r="AA12" s="377"/>
      <c r="AB12" s="377"/>
      <c r="AC12" s="377"/>
      <c r="AD12" s="377"/>
      <c r="AE12" s="377"/>
      <c r="AF12" s="377"/>
    </row>
    <row r="13" spans="2:32" ht="16.5">
      <c r="B13" s="5" t="s">
        <v>1001</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outlineLevel="1">
      <c r="K14" s="378"/>
    </row>
    <row r="15" spans="2:32" outlineLevel="1">
      <c r="D15" s="102" t="str">
        <f>'Line Items'!D602</f>
        <v>Passenger Fares Revenue</v>
      </c>
      <c r="E15" s="336"/>
      <c r="F15" s="337" t="str">
        <f>INDEX('P&amp;L1'!F$15:F$347,MATCH($D15,'P&amp;L1'!$B$15:$B$347,0))</f>
        <v>£000</v>
      </c>
      <c r="G15" s="105">
        <f>SUMIF('P&amp;L1'!$B$15:$B$347,$D15,'P&amp;L1'!G$15:G$347)</f>
        <v>0</v>
      </c>
      <c r="H15" s="105">
        <f>SUMIF('P&amp;L1'!$B$15:$B$347,$D15,'P&amp;L1'!H$15:H$347)</f>
        <v>0</v>
      </c>
      <c r="I15" s="105">
        <f>SUMIF('P&amp;L1'!$B$15:$B$347,$D15,'P&amp;L1'!I$15:I$347)</f>
        <v>0</v>
      </c>
      <c r="J15" s="105">
        <f>SUMIF('P&amp;L1'!$B$15:$B$347,$D15,'P&amp;L1'!J$15:J$347)</f>
        <v>0</v>
      </c>
      <c r="K15" s="105">
        <f>SUMIF('P&amp;L1'!$B$15:$B$347,$D15,'P&amp;L1'!K$15:K$347)</f>
        <v>0</v>
      </c>
      <c r="L15" s="105">
        <f>SUMIF('P&amp;L1'!$B$15:$B$347,$D15,'P&amp;L1'!L$15:L$347)</f>
        <v>0</v>
      </c>
      <c r="M15" s="105">
        <f>SUMIF('P&amp;L1'!$B$15:$B$347,$D15,'P&amp;L1'!M$15:M$347)</f>
        <v>0</v>
      </c>
      <c r="N15" s="105">
        <f>SUMIF('P&amp;L1'!$B$15:$B$347,$D15,'P&amp;L1'!N$15:N$347)</f>
        <v>0</v>
      </c>
      <c r="O15" s="105">
        <f>SUMIF('P&amp;L1'!$B$15:$B$347,$D15,'P&amp;L1'!O$15:O$347)</f>
        <v>0</v>
      </c>
      <c r="P15" s="105">
        <f>SUMIF('P&amp;L1'!$B$15:$B$347,$D15,'P&amp;L1'!P$15:P$347)</f>
        <v>0</v>
      </c>
      <c r="Q15" s="105">
        <f>SUMIF('P&amp;L1'!$B$15:$B$347,$D15,'P&amp;L1'!Q$15:Q$347)</f>
        <v>0</v>
      </c>
      <c r="R15" s="105">
        <f>SUMIF('P&amp;L1'!$B$15:$B$347,$D15,'P&amp;L1'!R$15:R$347)</f>
        <v>0</v>
      </c>
      <c r="S15" s="105">
        <f>SUMIF('P&amp;L1'!$B$15:$B$347,$D15,'P&amp;L1'!S$15:S$347)</f>
        <v>0</v>
      </c>
      <c r="T15" s="105">
        <f>SUMIF('P&amp;L1'!$B$15:$B$347,$D15,'P&amp;L1'!T$15:T$347)</f>
        <v>0</v>
      </c>
      <c r="U15" s="105">
        <f>SUMIF('P&amp;L1'!$B$15:$B$347,$D15,'P&amp;L1'!U$15:U$347)</f>
        <v>0</v>
      </c>
      <c r="V15" s="105">
        <f>SUMIF('P&amp;L1'!$B$15:$B$347,$D15,'P&amp;L1'!V$15:V$347)</f>
        <v>0</v>
      </c>
      <c r="W15" s="105">
        <f>SUMIF('P&amp;L1'!$B$15:$B$347,$D15,'P&amp;L1'!W$15:W$347)</f>
        <v>0</v>
      </c>
      <c r="X15" s="105">
        <f>SUMIF('P&amp;L1'!$B$15:$B$347,$D15,'P&amp;L1'!X$15:X$347)</f>
        <v>0</v>
      </c>
      <c r="Y15" s="105">
        <f>SUMIF('P&amp;L1'!$B$15:$B$347,$D15,'P&amp;L1'!Y$15:Y$347)</f>
        <v>0</v>
      </c>
      <c r="Z15" s="338">
        <f>SUMIF('P&amp;L1'!$B$15:$B$347,$D15,'P&amp;L1'!Z$15:Z$347)</f>
        <v>0</v>
      </c>
      <c r="AB15" s="339">
        <f>SUMIF('P&amp;L1'!$B$15:$B$347,$D15,'P&amp;L1'!AB$15:AB$347)</f>
        <v>0</v>
      </c>
      <c r="AD15" s="339">
        <f>SUMIF('P&amp;L1'!$B$15:$B$347,$D15,'P&amp;L1'!AD$15:AD$347)</f>
        <v>0</v>
      </c>
      <c r="AF15" s="339">
        <f>SUMIF('P&amp;L1'!$B$15:$B$347,$D15,'P&amp;L1'!AF$15:AF$347)</f>
        <v>0</v>
      </c>
    </row>
    <row r="16" spans="2:32" outlineLevel="1">
      <c r="D16" s="108" t="str">
        <f>'Line Items'!D603</f>
        <v>Other Revenue</v>
      </c>
      <c r="E16" s="110"/>
      <c r="F16" s="164" t="str">
        <f>INDEX('P&amp;L1'!F$15:F$347,MATCH($D16,'P&amp;L1'!$B$15:$B$347,0))</f>
        <v>£000</v>
      </c>
      <c r="G16" s="96">
        <f>SUMIF('P&amp;L1'!$B$15:$B$347,$D16,'P&amp;L1'!G$15:G$347)</f>
        <v>0</v>
      </c>
      <c r="H16" s="96">
        <f>SUMIF('P&amp;L1'!$B$15:$B$347,$D16,'P&amp;L1'!H$15:H$347)</f>
        <v>0</v>
      </c>
      <c r="I16" s="96">
        <f>SUMIF('P&amp;L1'!$B$15:$B$347,$D16,'P&amp;L1'!I$15:I$347)</f>
        <v>0</v>
      </c>
      <c r="J16" s="96">
        <f>SUMIF('P&amp;L1'!$B$15:$B$347,$D16,'P&amp;L1'!J$15:J$347)</f>
        <v>0</v>
      </c>
      <c r="K16" s="96">
        <f>SUMIF('P&amp;L1'!$B$15:$B$347,$D16,'P&amp;L1'!K$15:K$347)</f>
        <v>0</v>
      </c>
      <c r="L16" s="96">
        <f>SUMIF('P&amp;L1'!$B$15:$B$347,$D16,'P&amp;L1'!L$15:L$347)</f>
        <v>0</v>
      </c>
      <c r="M16" s="96">
        <f>SUMIF('P&amp;L1'!$B$15:$B$347,$D16,'P&amp;L1'!M$15:M$347)</f>
        <v>0</v>
      </c>
      <c r="N16" s="96">
        <f>SUMIF('P&amp;L1'!$B$15:$B$347,$D16,'P&amp;L1'!N$15:N$347)</f>
        <v>0</v>
      </c>
      <c r="O16" s="96">
        <f>SUMIF('P&amp;L1'!$B$15:$B$347,$D16,'P&amp;L1'!O$15:O$347)</f>
        <v>0</v>
      </c>
      <c r="P16" s="96">
        <f>SUMIF('P&amp;L1'!$B$15:$B$347,$D16,'P&amp;L1'!P$15:P$347)</f>
        <v>0</v>
      </c>
      <c r="Q16" s="96">
        <f>SUMIF('P&amp;L1'!$B$15:$B$347,$D16,'P&amp;L1'!Q$15:Q$347)</f>
        <v>0</v>
      </c>
      <c r="R16" s="96">
        <f>SUMIF('P&amp;L1'!$B$15:$B$347,$D16,'P&amp;L1'!R$15:R$347)</f>
        <v>0</v>
      </c>
      <c r="S16" s="96">
        <f>SUMIF('P&amp;L1'!$B$15:$B$347,$D16,'P&amp;L1'!S$15:S$347)</f>
        <v>0</v>
      </c>
      <c r="T16" s="96">
        <f>SUMIF('P&amp;L1'!$B$15:$B$347,$D16,'P&amp;L1'!T$15:T$347)</f>
        <v>0</v>
      </c>
      <c r="U16" s="96">
        <f>SUMIF('P&amp;L1'!$B$15:$B$347,$D16,'P&amp;L1'!U$15:U$347)</f>
        <v>0</v>
      </c>
      <c r="V16" s="96">
        <f>SUMIF('P&amp;L1'!$B$15:$B$347,$D16,'P&amp;L1'!V$15:V$347)</f>
        <v>0</v>
      </c>
      <c r="W16" s="96">
        <f>SUMIF('P&amp;L1'!$B$15:$B$347,$D16,'P&amp;L1'!W$15:W$347)</f>
        <v>0</v>
      </c>
      <c r="X16" s="96">
        <f>SUMIF('P&amp;L1'!$B$15:$B$347,$D16,'P&amp;L1'!X$15:X$347)</f>
        <v>0</v>
      </c>
      <c r="Y16" s="96">
        <f>SUMIF('P&amp;L1'!$B$15:$B$347,$D16,'P&amp;L1'!Y$15:Y$347)</f>
        <v>0</v>
      </c>
      <c r="Z16" s="277">
        <f>SUMIF('P&amp;L1'!$B$15:$B$347,$D16,'P&amp;L1'!Z$15:Z$347)</f>
        <v>0</v>
      </c>
      <c r="AB16" s="278">
        <f>SUMIF('P&amp;L1'!$B$15:$B$347,$D16,'P&amp;L1'!AB$15:AB$347)</f>
        <v>0</v>
      </c>
      <c r="AD16" s="278">
        <f>SUMIF('P&amp;L1'!$B$15:$B$347,$D16,'P&amp;L1'!AD$15:AD$347)</f>
        <v>0</v>
      </c>
      <c r="AF16" s="278">
        <f>SUMIF('P&amp;L1'!$B$15:$B$347,$D16,'P&amp;L1'!AF$15:AF$347)</f>
        <v>0</v>
      </c>
    </row>
    <row r="17" spans="4:32" outlineLevel="1"/>
    <row r="18" spans="4:32" ht="13.5" outlineLevel="1" thickBot="1">
      <c r="D18" s="347" t="str">
        <f>'Line Items'!D655</f>
        <v>Total Revenue</v>
      </c>
      <c r="E18" s="348"/>
      <c r="F18" s="349" t="str">
        <f>F16</f>
        <v>£000</v>
      </c>
      <c r="G18" s="350">
        <f>SUM(G15:G16)</f>
        <v>0</v>
      </c>
      <c r="H18" s="350">
        <f t="shared" ref="H18:Z18" si="0">SUM(H15:H16)</f>
        <v>0</v>
      </c>
      <c r="I18" s="350">
        <f t="shared" si="0"/>
        <v>0</v>
      </c>
      <c r="J18" s="350">
        <f t="shared" si="0"/>
        <v>0</v>
      </c>
      <c r="K18" s="350">
        <f t="shared" si="0"/>
        <v>0</v>
      </c>
      <c r="L18" s="350">
        <f t="shared" si="0"/>
        <v>0</v>
      </c>
      <c r="M18" s="350">
        <f t="shared" si="0"/>
        <v>0</v>
      </c>
      <c r="N18" s="350">
        <f t="shared" si="0"/>
        <v>0</v>
      </c>
      <c r="O18" s="350">
        <f t="shared" si="0"/>
        <v>0</v>
      </c>
      <c r="P18" s="350">
        <f t="shared" si="0"/>
        <v>0</v>
      </c>
      <c r="Q18" s="350">
        <f t="shared" si="0"/>
        <v>0</v>
      </c>
      <c r="R18" s="350">
        <f t="shared" si="0"/>
        <v>0</v>
      </c>
      <c r="S18" s="350">
        <f t="shared" si="0"/>
        <v>0</v>
      </c>
      <c r="T18" s="350">
        <f t="shared" si="0"/>
        <v>0</v>
      </c>
      <c r="U18" s="350">
        <f t="shared" si="0"/>
        <v>0</v>
      </c>
      <c r="V18" s="350">
        <f t="shared" si="0"/>
        <v>0</v>
      </c>
      <c r="W18" s="350">
        <f t="shared" si="0"/>
        <v>0</v>
      </c>
      <c r="X18" s="350">
        <f t="shared" si="0"/>
        <v>0</v>
      </c>
      <c r="Y18" s="350">
        <f t="shared" si="0"/>
        <v>0</v>
      </c>
      <c r="Z18" s="351">
        <f t="shared" si="0"/>
        <v>0</v>
      </c>
      <c r="AB18" s="352">
        <f>SUM(AB15:AB16)</f>
        <v>0</v>
      </c>
      <c r="AD18" s="352">
        <f>SUM(AD15:AD16)</f>
        <v>0</v>
      </c>
      <c r="AF18" s="352">
        <f>SUM(AF15:AF16)</f>
        <v>0</v>
      </c>
    </row>
    <row r="19" spans="4:32" ht="13.5" outlineLevel="1" thickTop="1"/>
    <row r="20" spans="4:32" outlineLevel="1">
      <c r="D20" s="102" t="str">
        <f>'Line Items'!D604</f>
        <v>Staff Costs</v>
      </c>
      <c r="E20" s="336"/>
      <c r="F20" s="337" t="str">
        <f>INDEX('P&amp;L1'!F$15:F$347,MATCH($D20,'P&amp;L1'!$B$15:$B$347,0))</f>
        <v>£000</v>
      </c>
      <c r="G20" s="105">
        <f>SUMIF('P&amp;L1'!$B$15:$B$347,$D20,'P&amp;L1'!G$15:G$347)</f>
        <v>0</v>
      </c>
      <c r="H20" s="105">
        <f>SUMIF('P&amp;L1'!$B$15:$B$347,$D20,'P&amp;L1'!H$15:H$347)</f>
        <v>0</v>
      </c>
      <c r="I20" s="105">
        <f>SUMIF('P&amp;L1'!$B$15:$B$347,$D20,'P&amp;L1'!I$15:I$347)</f>
        <v>0</v>
      </c>
      <c r="J20" s="105">
        <f>SUMIF('P&amp;L1'!$B$15:$B$347,$D20,'P&amp;L1'!J$15:J$347)</f>
        <v>0</v>
      </c>
      <c r="K20" s="105">
        <f>SUMIF('P&amp;L1'!$B$15:$B$347,$D20,'P&amp;L1'!K$15:K$347)</f>
        <v>0</v>
      </c>
      <c r="L20" s="105">
        <f>SUMIF('P&amp;L1'!$B$15:$B$347,$D20,'P&amp;L1'!L$15:L$347)</f>
        <v>0</v>
      </c>
      <c r="M20" s="105">
        <f>SUMIF('P&amp;L1'!$B$15:$B$347,$D20,'P&amp;L1'!M$15:M$347)</f>
        <v>0</v>
      </c>
      <c r="N20" s="105">
        <f>SUMIF('P&amp;L1'!$B$15:$B$347,$D20,'P&amp;L1'!N$15:N$347)</f>
        <v>0</v>
      </c>
      <c r="O20" s="105">
        <f>SUMIF('P&amp;L1'!$B$15:$B$347,$D20,'P&amp;L1'!O$15:O$347)</f>
        <v>0</v>
      </c>
      <c r="P20" s="105">
        <f>SUMIF('P&amp;L1'!$B$15:$B$347,$D20,'P&amp;L1'!P$15:P$347)</f>
        <v>0</v>
      </c>
      <c r="Q20" s="105">
        <f>SUMIF('P&amp;L1'!$B$15:$B$347,$D20,'P&amp;L1'!Q$15:Q$347)</f>
        <v>0</v>
      </c>
      <c r="R20" s="105">
        <f>SUMIF('P&amp;L1'!$B$15:$B$347,$D20,'P&amp;L1'!R$15:R$347)</f>
        <v>0</v>
      </c>
      <c r="S20" s="105">
        <f>SUMIF('P&amp;L1'!$B$15:$B$347,$D20,'P&amp;L1'!S$15:S$347)</f>
        <v>0</v>
      </c>
      <c r="T20" s="105">
        <f>SUMIF('P&amp;L1'!$B$15:$B$347,$D20,'P&amp;L1'!T$15:T$347)</f>
        <v>0</v>
      </c>
      <c r="U20" s="105">
        <f>SUMIF('P&amp;L1'!$B$15:$B$347,$D20,'P&amp;L1'!U$15:U$347)</f>
        <v>0</v>
      </c>
      <c r="V20" s="105">
        <f>SUMIF('P&amp;L1'!$B$15:$B$347,$D20,'P&amp;L1'!V$15:V$347)</f>
        <v>0</v>
      </c>
      <c r="W20" s="105">
        <f>SUMIF('P&amp;L1'!$B$15:$B$347,$D20,'P&amp;L1'!W$15:W$347)</f>
        <v>0</v>
      </c>
      <c r="X20" s="105">
        <f>SUMIF('P&amp;L1'!$B$15:$B$347,$D20,'P&amp;L1'!X$15:X$347)</f>
        <v>0</v>
      </c>
      <c r="Y20" s="105">
        <f>SUMIF('P&amp;L1'!$B$15:$B$347,$D20,'P&amp;L1'!Y$15:Y$347)</f>
        <v>0</v>
      </c>
      <c r="Z20" s="338">
        <f>SUMIF('P&amp;L1'!$B$15:$B$347,$D20,'P&amp;L1'!Z$15:Z$347)</f>
        <v>0</v>
      </c>
      <c r="AB20" s="339">
        <f>SUMIF('P&amp;L1'!$B$15:$B$347,$D20,'P&amp;L1'!AB$15:AB$347)</f>
        <v>0</v>
      </c>
      <c r="AD20" s="339">
        <f>SUMIF('P&amp;L1'!$B$15:$B$347,$D20,'P&amp;L1'!AD$15:AD$347)</f>
        <v>0</v>
      </c>
      <c r="AF20" s="339">
        <f>SUMIF('P&amp;L1'!$B$15:$B$347,$D20,'P&amp;L1'!AF$15:AF$347)</f>
        <v>0</v>
      </c>
    </row>
    <row r="21" spans="4:32" outlineLevel="1">
      <c r="D21" s="83" t="str">
        <f>'Line Items'!D605</f>
        <v>Other Operating Costs</v>
      </c>
      <c r="E21" s="84"/>
      <c r="F21" s="150" t="str">
        <f>INDEX('P&amp;L1'!F$15:F$347,MATCH($D21,'P&amp;L1'!$B$15:$B$347,0))</f>
        <v>£000</v>
      </c>
      <c r="G21" s="85">
        <f>SUMIF('P&amp;L1'!$B$15:$B$347,$D21,'P&amp;L1'!G$15:G$347)</f>
        <v>0</v>
      </c>
      <c r="H21" s="85">
        <f>SUMIF('P&amp;L1'!$B$15:$B$347,$D21,'P&amp;L1'!H$15:H$347)</f>
        <v>0</v>
      </c>
      <c r="I21" s="85">
        <f>SUMIF('P&amp;L1'!$B$15:$B$347,$D21,'P&amp;L1'!I$15:I$347)</f>
        <v>0</v>
      </c>
      <c r="J21" s="85">
        <f>SUMIF('P&amp;L1'!$B$15:$B$347,$D21,'P&amp;L1'!J$15:J$347)</f>
        <v>0</v>
      </c>
      <c r="K21" s="85">
        <f>SUMIF('P&amp;L1'!$B$15:$B$347,$D21,'P&amp;L1'!K$15:K$347)</f>
        <v>0</v>
      </c>
      <c r="L21" s="85">
        <f>SUMIF('P&amp;L1'!$B$15:$B$347,$D21,'P&amp;L1'!L$15:L$347)</f>
        <v>0</v>
      </c>
      <c r="M21" s="85">
        <f>SUMIF('P&amp;L1'!$B$15:$B$347,$D21,'P&amp;L1'!M$15:M$347)</f>
        <v>0</v>
      </c>
      <c r="N21" s="85">
        <f>SUMIF('P&amp;L1'!$B$15:$B$347,$D21,'P&amp;L1'!N$15:N$347)</f>
        <v>0</v>
      </c>
      <c r="O21" s="85">
        <f>SUMIF('P&amp;L1'!$B$15:$B$347,$D21,'P&amp;L1'!O$15:O$347)</f>
        <v>0</v>
      </c>
      <c r="P21" s="85">
        <f>SUMIF('P&amp;L1'!$B$15:$B$347,$D21,'P&amp;L1'!P$15:P$347)</f>
        <v>0</v>
      </c>
      <c r="Q21" s="85">
        <f>SUMIF('P&amp;L1'!$B$15:$B$347,$D21,'P&amp;L1'!Q$15:Q$347)</f>
        <v>0</v>
      </c>
      <c r="R21" s="85">
        <f>SUMIF('P&amp;L1'!$B$15:$B$347,$D21,'P&amp;L1'!R$15:R$347)</f>
        <v>0</v>
      </c>
      <c r="S21" s="85">
        <f>SUMIF('P&amp;L1'!$B$15:$B$347,$D21,'P&amp;L1'!S$15:S$347)</f>
        <v>0</v>
      </c>
      <c r="T21" s="85">
        <f>SUMIF('P&amp;L1'!$B$15:$B$347,$D21,'P&amp;L1'!T$15:T$347)</f>
        <v>0</v>
      </c>
      <c r="U21" s="85">
        <f>SUMIF('P&amp;L1'!$B$15:$B$347,$D21,'P&amp;L1'!U$15:U$347)</f>
        <v>0</v>
      </c>
      <c r="V21" s="85">
        <f>SUMIF('P&amp;L1'!$B$15:$B$347,$D21,'P&amp;L1'!V$15:V$347)</f>
        <v>0</v>
      </c>
      <c r="W21" s="85">
        <f>SUMIF('P&amp;L1'!$B$15:$B$347,$D21,'P&amp;L1'!W$15:W$347)</f>
        <v>0</v>
      </c>
      <c r="X21" s="85">
        <f>SUMIF('P&amp;L1'!$B$15:$B$347,$D21,'P&amp;L1'!X$15:X$347)</f>
        <v>0</v>
      </c>
      <c r="Y21" s="85">
        <f>SUMIF('P&amp;L1'!$B$15:$B$347,$D21,'P&amp;L1'!Y$15:Y$347)</f>
        <v>0</v>
      </c>
      <c r="Z21" s="274">
        <f>SUMIF('P&amp;L1'!$B$15:$B$347,$D21,'P&amp;L1'!Z$15:Z$347)</f>
        <v>0</v>
      </c>
      <c r="AB21" s="275">
        <f>SUMIF('P&amp;L1'!$B$15:$B$347,$D21,'P&amp;L1'!AB$15:AB$347)</f>
        <v>0</v>
      </c>
      <c r="AD21" s="275">
        <f>SUMIF('P&amp;L1'!$B$15:$B$347,$D21,'P&amp;L1'!AD$15:AD$347)</f>
        <v>0</v>
      </c>
      <c r="AF21" s="275">
        <f>SUMIF('P&amp;L1'!$B$15:$B$347,$D21,'P&amp;L1'!AF$15:AF$347)</f>
        <v>0</v>
      </c>
    </row>
    <row r="22" spans="4:32" outlineLevel="1">
      <c r="D22" s="83" t="str">
        <f>'Line Items'!D606</f>
        <v>Rolling Stock Charges</v>
      </c>
      <c r="E22" s="84"/>
      <c r="F22" s="150" t="str">
        <f>INDEX('P&amp;L1'!F$15:F$347,MATCH($D22,'P&amp;L1'!$B$15:$B$347,0))</f>
        <v>£000</v>
      </c>
      <c r="G22" s="85">
        <f>SUMIF('P&amp;L1'!$B$15:$B$347,$D22,'P&amp;L1'!G$15:G$347)</f>
        <v>0</v>
      </c>
      <c r="H22" s="85">
        <f>SUMIF('P&amp;L1'!$B$15:$B$347,$D22,'P&amp;L1'!H$15:H$347)</f>
        <v>0</v>
      </c>
      <c r="I22" s="85">
        <f>SUMIF('P&amp;L1'!$B$15:$B$347,$D22,'P&amp;L1'!I$15:I$347)</f>
        <v>0</v>
      </c>
      <c r="J22" s="85">
        <f>SUMIF('P&amp;L1'!$B$15:$B$347,$D22,'P&amp;L1'!J$15:J$347)</f>
        <v>0</v>
      </c>
      <c r="K22" s="85">
        <f>SUMIF('P&amp;L1'!$B$15:$B$347,$D22,'P&amp;L1'!K$15:K$347)</f>
        <v>0</v>
      </c>
      <c r="L22" s="85">
        <f>SUMIF('P&amp;L1'!$B$15:$B$347,$D22,'P&amp;L1'!L$15:L$347)</f>
        <v>0</v>
      </c>
      <c r="M22" s="85">
        <f>SUMIF('P&amp;L1'!$B$15:$B$347,$D22,'P&amp;L1'!M$15:M$347)</f>
        <v>0</v>
      </c>
      <c r="N22" s="85">
        <f>SUMIF('P&amp;L1'!$B$15:$B$347,$D22,'P&amp;L1'!N$15:N$347)</f>
        <v>0</v>
      </c>
      <c r="O22" s="85">
        <f>SUMIF('P&amp;L1'!$B$15:$B$347,$D22,'P&amp;L1'!O$15:O$347)</f>
        <v>0</v>
      </c>
      <c r="P22" s="85">
        <f>SUMIF('P&amp;L1'!$B$15:$B$347,$D22,'P&amp;L1'!P$15:P$347)</f>
        <v>0</v>
      </c>
      <c r="Q22" s="85">
        <f>SUMIF('P&amp;L1'!$B$15:$B$347,$D22,'P&amp;L1'!Q$15:Q$347)</f>
        <v>0</v>
      </c>
      <c r="R22" s="85">
        <f>SUMIF('P&amp;L1'!$B$15:$B$347,$D22,'P&amp;L1'!R$15:R$347)</f>
        <v>0</v>
      </c>
      <c r="S22" s="85">
        <f>SUMIF('P&amp;L1'!$B$15:$B$347,$D22,'P&amp;L1'!S$15:S$347)</f>
        <v>0</v>
      </c>
      <c r="T22" s="85">
        <f>SUMIF('P&amp;L1'!$B$15:$B$347,$D22,'P&amp;L1'!T$15:T$347)</f>
        <v>0</v>
      </c>
      <c r="U22" s="85">
        <f>SUMIF('P&amp;L1'!$B$15:$B$347,$D22,'P&amp;L1'!U$15:U$347)</f>
        <v>0</v>
      </c>
      <c r="V22" s="85">
        <f>SUMIF('P&amp;L1'!$B$15:$B$347,$D22,'P&amp;L1'!V$15:V$347)</f>
        <v>0</v>
      </c>
      <c r="W22" s="85">
        <f>SUMIF('P&amp;L1'!$B$15:$B$347,$D22,'P&amp;L1'!W$15:W$347)</f>
        <v>0</v>
      </c>
      <c r="X22" s="85">
        <f>SUMIF('P&amp;L1'!$B$15:$B$347,$D22,'P&amp;L1'!X$15:X$347)</f>
        <v>0</v>
      </c>
      <c r="Y22" s="85">
        <f>SUMIF('P&amp;L1'!$B$15:$B$347,$D22,'P&amp;L1'!Y$15:Y$347)</f>
        <v>0</v>
      </c>
      <c r="Z22" s="274">
        <f>SUMIF('P&amp;L1'!$B$15:$B$347,$D22,'P&amp;L1'!Z$15:Z$347)</f>
        <v>0</v>
      </c>
      <c r="AB22" s="275">
        <f>SUMIF('P&amp;L1'!$B$15:$B$347,$D22,'P&amp;L1'!AB$15:AB$347)</f>
        <v>0</v>
      </c>
      <c r="AD22" s="275">
        <f>SUMIF('P&amp;L1'!$B$15:$B$347,$D22,'P&amp;L1'!AD$15:AD$347)</f>
        <v>0</v>
      </c>
      <c r="AF22" s="275">
        <f>SUMIF('P&amp;L1'!$B$15:$B$347,$D22,'P&amp;L1'!AF$15:AF$347)</f>
        <v>0</v>
      </c>
    </row>
    <row r="23" spans="4:32" outlineLevel="1">
      <c r="D23" s="83" t="str">
        <f>'Line Items'!D607</f>
        <v>Infrastructure Charges</v>
      </c>
      <c r="E23" s="84"/>
      <c r="F23" s="150" t="str">
        <f>INDEX('P&amp;L1'!F$15:F$347,MATCH($D23,'P&amp;L1'!$B$15:$B$347,0))</f>
        <v>£000</v>
      </c>
      <c r="G23" s="85">
        <f>SUMIF('P&amp;L1'!$B$15:$B$347,$D23,'P&amp;L1'!G$15:G$347)</f>
        <v>0</v>
      </c>
      <c r="H23" s="85">
        <f>SUMIF('P&amp;L1'!$B$15:$B$347,$D23,'P&amp;L1'!H$15:H$347)</f>
        <v>0</v>
      </c>
      <c r="I23" s="85">
        <f>SUMIF('P&amp;L1'!$B$15:$B$347,$D23,'P&amp;L1'!I$15:I$347)</f>
        <v>0</v>
      </c>
      <c r="J23" s="85">
        <f>SUMIF('P&amp;L1'!$B$15:$B$347,$D23,'P&amp;L1'!J$15:J$347)</f>
        <v>0</v>
      </c>
      <c r="K23" s="85">
        <f>SUMIF('P&amp;L1'!$B$15:$B$347,$D23,'P&amp;L1'!K$15:K$347)</f>
        <v>0</v>
      </c>
      <c r="L23" s="85">
        <f>SUMIF('P&amp;L1'!$B$15:$B$347,$D23,'P&amp;L1'!L$15:L$347)</f>
        <v>0</v>
      </c>
      <c r="M23" s="85">
        <f>SUMIF('P&amp;L1'!$B$15:$B$347,$D23,'P&amp;L1'!M$15:M$347)</f>
        <v>0</v>
      </c>
      <c r="N23" s="85">
        <f>SUMIF('P&amp;L1'!$B$15:$B$347,$D23,'P&amp;L1'!N$15:N$347)</f>
        <v>0</v>
      </c>
      <c r="O23" s="85">
        <f>SUMIF('P&amp;L1'!$B$15:$B$347,$D23,'P&amp;L1'!O$15:O$347)</f>
        <v>0</v>
      </c>
      <c r="P23" s="85">
        <f>SUMIF('P&amp;L1'!$B$15:$B$347,$D23,'P&amp;L1'!P$15:P$347)</f>
        <v>0</v>
      </c>
      <c r="Q23" s="85">
        <f>SUMIF('P&amp;L1'!$B$15:$B$347,$D23,'P&amp;L1'!Q$15:Q$347)</f>
        <v>0</v>
      </c>
      <c r="R23" s="85">
        <f>SUMIF('P&amp;L1'!$B$15:$B$347,$D23,'P&amp;L1'!R$15:R$347)</f>
        <v>0</v>
      </c>
      <c r="S23" s="85">
        <f>SUMIF('P&amp;L1'!$B$15:$B$347,$D23,'P&amp;L1'!S$15:S$347)</f>
        <v>0</v>
      </c>
      <c r="T23" s="85">
        <f>SUMIF('P&amp;L1'!$B$15:$B$347,$D23,'P&amp;L1'!T$15:T$347)</f>
        <v>0</v>
      </c>
      <c r="U23" s="85">
        <f>SUMIF('P&amp;L1'!$B$15:$B$347,$D23,'P&amp;L1'!U$15:U$347)</f>
        <v>0</v>
      </c>
      <c r="V23" s="85">
        <f>SUMIF('P&amp;L1'!$B$15:$B$347,$D23,'P&amp;L1'!V$15:V$347)</f>
        <v>0</v>
      </c>
      <c r="W23" s="85">
        <f>SUMIF('P&amp;L1'!$B$15:$B$347,$D23,'P&amp;L1'!W$15:W$347)</f>
        <v>0</v>
      </c>
      <c r="X23" s="85">
        <f>SUMIF('P&amp;L1'!$B$15:$B$347,$D23,'P&amp;L1'!X$15:X$347)</f>
        <v>0</v>
      </c>
      <c r="Y23" s="85">
        <f>SUMIF('P&amp;L1'!$B$15:$B$347,$D23,'P&amp;L1'!Y$15:Y$347)</f>
        <v>0</v>
      </c>
      <c r="Z23" s="274">
        <f>SUMIF('P&amp;L1'!$B$15:$B$347,$D23,'P&amp;L1'!Z$15:Z$347)</f>
        <v>0</v>
      </c>
      <c r="AB23" s="275">
        <f>SUMIF('P&amp;L1'!$B$15:$B$347,$D23,'P&amp;L1'!AB$15:AB$347)</f>
        <v>0</v>
      </c>
      <c r="AD23" s="275">
        <f>SUMIF('P&amp;L1'!$B$15:$B$347,$D23,'P&amp;L1'!AD$15:AD$347)</f>
        <v>0</v>
      </c>
      <c r="AF23" s="275">
        <f>SUMIF('P&amp;L1'!$B$15:$B$347,$D23,'P&amp;L1'!AF$15:AF$347)</f>
        <v>0</v>
      </c>
    </row>
    <row r="24" spans="4:32" outlineLevel="1">
      <c r="D24" s="108" t="str">
        <f>'Line Items'!D608</f>
        <v>Performance Regimes</v>
      </c>
      <c r="E24" s="110"/>
      <c r="F24" s="164" t="str">
        <f>INDEX('P&amp;L1'!F$15:F$347,MATCH($D24,'P&amp;L1'!$B$15:$B$347,0))</f>
        <v>£000</v>
      </c>
      <c r="G24" s="96">
        <f>SUMIF('P&amp;L1'!$B$15:$B$347,$D24,'P&amp;L1'!G$15:G$347)</f>
        <v>0</v>
      </c>
      <c r="H24" s="96">
        <f>SUMIF('P&amp;L1'!$B$15:$B$347,$D24,'P&amp;L1'!H$15:H$347)</f>
        <v>0</v>
      </c>
      <c r="I24" s="96">
        <f>SUMIF('P&amp;L1'!$B$15:$B$347,$D24,'P&amp;L1'!I$15:I$347)</f>
        <v>0</v>
      </c>
      <c r="J24" s="96">
        <f>SUMIF('P&amp;L1'!$B$15:$B$347,$D24,'P&amp;L1'!J$15:J$347)</f>
        <v>0</v>
      </c>
      <c r="K24" s="96">
        <f>SUMIF('P&amp;L1'!$B$15:$B$347,$D24,'P&amp;L1'!K$15:K$347)</f>
        <v>0</v>
      </c>
      <c r="L24" s="96">
        <f>SUMIF('P&amp;L1'!$B$15:$B$347,$D24,'P&amp;L1'!L$15:L$347)</f>
        <v>0</v>
      </c>
      <c r="M24" s="96">
        <f>SUMIF('P&amp;L1'!$B$15:$B$347,$D24,'P&amp;L1'!M$15:M$347)</f>
        <v>0</v>
      </c>
      <c r="N24" s="96">
        <f>SUMIF('P&amp;L1'!$B$15:$B$347,$D24,'P&amp;L1'!N$15:N$347)</f>
        <v>0</v>
      </c>
      <c r="O24" s="96">
        <f>SUMIF('P&amp;L1'!$B$15:$B$347,$D24,'P&amp;L1'!O$15:O$347)</f>
        <v>0</v>
      </c>
      <c r="P24" s="96">
        <f>SUMIF('P&amp;L1'!$B$15:$B$347,$D24,'P&amp;L1'!P$15:P$347)</f>
        <v>0</v>
      </c>
      <c r="Q24" s="96">
        <f>SUMIF('P&amp;L1'!$B$15:$B$347,$D24,'P&amp;L1'!Q$15:Q$347)</f>
        <v>0</v>
      </c>
      <c r="R24" s="96">
        <f>SUMIF('P&amp;L1'!$B$15:$B$347,$D24,'P&amp;L1'!R$15:R$347)</f>
        <v>0</v>
      </c>
      <c r="S24" s="96">
        <f>SUMIF('P&amp;L1'!$B$15:$B$347,$D24,'P&amp;L1'!S$15:S$347)</f>
        <v>0</v>
      </c>
      <c r="T24" s="96">
        <f>SUMIF('P&amp;L1'!$B$15:$B$347,$D24,'P&amp;L1'!T$15:T$347)</f>
        <v>0</v>
      </c>
      <c r="U24" s="96">
        <f>SUMIF('P&amp;L1'!$B$15:$B$347,$D24,'P&amp;L1'!U$15:U$347)</f>
        <v>0</v>
      </c>
      <c r="V24" s="96">
        <f>SUMIF('P&amp;L1'!$B$15:$B$347,$D24,'P&amp;L1'!V$15:V$347)</f>
        <v>0</v>
      </c>
      <c r="W24" s="96">
        <f>SUMIF('P&amp;L1'!$B$15:$B$347,$D24,'P&amp;L1'!W$15:W$347)</f>
        <v>0</v>
      </c>
      <c r="X24" s="96">
        <f>SUMIF('P&amp;L1'!$B$15:$B$347,$D24,'P&amp;L1'!X$15:X$347)</f>
        <v>0</v>
      </c>
      <c r="Y24" s="96">
        <f>SUMIF('P&amp;L1'!$B$15:$B$347,$D24,'P&amp;L1'!Y$15:Y$347)</f>
        <v>0</v>
      </c>
      <c r="Z24" s="277">
        <f>SUMIF('P&amp;L1'!$B$15:$B$347,$D24,'P&amp;L1'!Z$15:Z$347)</f>
        <v>0</v>
      </c>
      <c r="AB24" s="278">
        <f>SUMIF('P&amp;L1'!$B$15:$B$347,$D24,'P&amp;L1'!AB$15:AB$347)</f>
        <v>0</v>
      </c>
      <c r="AD24" s="278">
        <f>SUMIF('P&amp;L1'!$B$15:$B$347,$D24,'P&amp;L1'!AD$15:AD$347)</f>
        <v>0</v>
      </c>
      <c r="AF24" s="278">
        <f>SUMIF('P&amp;L1'!$B$15:$B$347,$D24,'P&amp;L1'!AF$15:AF$347)</f>
        <v>0</v>
      </c>
    </row>
    <row r="25" spans="4:32" outlineLevel="1">
      <c r="O25" s="379"/>
      <c r="P25" s="379"/>
      <c r="Q25" s="379"/>
      <c r="R25" s="379"/>
      <c r="S25" s="379"/>
      <c r="T25" s="379"/>
      <c r="U25" s="379"/>
      <c r="V25" s="379"/>
    </row>
    <row r="26" spans="4:32" ht="13.5" outlineLevel="1" thickBot="1">
      <c r="D26" s="347" t="str">
        <f>'Line Items'!D656</f>
        <v>Total Costs</v>
      </c>
      <c r="E26" s="348"/>
      <c r="F26" s="349" t="str">
        <f>F24</f>
        <v>£000</v>
      </c>
      <c r="G26" s="350">
        <f>SUM(G20:G24)</f>
        <v>0</v>
      </c>
      <c r="H26" s="350">
        <f t="shared" ref="H26:Z26" si="1">SUM(H20:H24)</f>
        <v>0</v>
      </c>
      <c r="I26" s="350">
        <f t="shared" si="1"/>
        <v>0</v>
      </c>
      <c r="J26" s="350">
        <f t="shared" si="1"/>
        <v>0</v>
      </c>
      <c r="K26" s="350">
        <f t="shared" si="1"/>
        <v>0</v>
      </c>
      <c r="L26" s="350">
        <f t="shared" si="1"/>
        <v>0</v>
      </c>
      <c r="M26" s="350">
        <f t="shared" si="1"/>
        <v>0</v>
      </c>
      <c r="N26" s="350">
        <f t="shared" si="1"/>
        <v>0</v>
      </c>
      <c r="O26" s="350">
        <f t="shared" si="1"/>
        <v>0</v>
      </c>
      <c r="P26" s="350">
        <f t="shared" si="1"/>
        <v>0</v>
      </c>
      <c r="Q26" s="350">
        <f t="shared" si="1"/>
        <v>0</v>
      </c>
      <c r="R26" s="350">
        <f t="shared" si="1"/>
        <v>0</v>
      </c>
      <c r="S26" s="350">
        <f t="shared" si="1"/>
        <v>0</v>
      </c>
      <c r="T26" s="350">
        <f t="shared" si="1"/>
        <v>0</v>
      </c>
      <c r="U26" s="350">
        <f t="shared" si="1"/>
        <v>0</v>
      </c>
      <c r="V26" s="350">
        <f t="shared" si="1"/>
        <v>0</v>
      </c>
      <c r="W26" s="350">
        <f t="shared" si="1"/>
        <v>0</v>
      </c>
      <c r="X26" s="350">
        <f t="shared" si="1"/>
        <v>0</v>
      </c>
      <c r="Y26" s="350">
        <f t="shared" si="1"/>
        <v>0</v>
      </c>
      <c r="Z26" s="351">
        <f t="shared" si="1"/>
        <v>0</v>
      </c>
      <c r="AA26" s="380"/>
      <c r="AB26" s="352">
        <f>SUM(AB20:AB24)</f>
        <v>0</v>
      </c>
      <c r="AD26" s="352">
        <f>SUM(AD20:AD24)</f>
        <v>0</v>
      </c>
      <c r="AF26" s="352">
        <f>SUM(AF20:AF24)</f>
        <v>0</v>
      </c>
    </row>
    <row r="27" spans="4:32" ht="13.5" outlineLevel="1" thickTop="1"/>
    <row r="28" spans="4:32" ht="13.5" outlineLevel="1" thickBot="1">
      <c r="D28" s="347" t="str">
        <f>'Line Items'!D657</f>
        <v>Operating Profit / (Loss) Before Exceptionals &amp; Contingencies</v>
      </c>
      <c r="E28" s="348"/>
      <c r="F28" s="349" t="str">
        <f>F26</f>
        <v>£000</v>
      </c>
      <c r="G28" s="350">
        <f>SUM(G18,G26)</f>
        <v>0</v>
      </c>
      <c r="H28" s="350">
        <f t="shared" ref="H28:Z28" si="2">SUM(H18,H26)</f>
        <v>0</v>
      </c>
      <c r="I28" s="350">
        <f t="shared" si="2"/>
        <v>0</v>
      </c>
      <c r="J28" s="350">
        <f t="shared" si="2"/>
        <v>0</v>
      </c>
      <c r="K28" s="350">
        <f t="shared" si="2"/>
        <v>0</v>
      </c>
      <c r="L28" s="350">
        <f t="shared" si="2"/>
        <v>0</v>
      </c>
      <c r="M28" s="350">
        <f t="shared" si="2"/>
        <v>0</v>
      </c>
      <c r="N28" s="350">
        <f t="shared" si="2"/>
        <v>0</v>
      </c>
      <c r="O28" s="350">
        <f t="shared" si="2"/>
        <v>0</v>
      </c>
      <c r="P28" s="350">
        <f t="shared" si="2"/>
        <v>0</v>
      </c>
      <c r="Q28" s="350">
        <f t="shared" si="2"/>
        <v>0</v>
      </c>
      <c r="R28" s="350">
        <f t="shared" si="2"/>
        <v>0</v>
      </c>
      <c r="S28" s="350">
        <f t="shared" si="2"/>
        <v>0</v>
      </c>
      <c r="T28" s="350">
        <f t="shared" si="2"/>
        <v>0</v>
      </c>
      <c r="U28" s="350">
        <f t="shared" si="2"/>
        <v>0</v>
      </c>
      <c r="V28" s="350">
        <f t="shared" si="2"/>
        <v>0</v>
      </c>
      <c r="W28" s="350">
        <f t="shared" si="2"/>
        <v>0</v>
      </c>
      <c r="X28" s="350">
        <f t="shared" si="2"/>
        <v>0</v>
      </c>
      <c r="Y28" s="350">
        <f t="shared" si="2"/>
        <v>0</v>
      </c>
      <c r="Z28" s="351">
        <f t="shared" si="2"/>
        <v>0</v>
      </c>
      <c r="AB28" s="352">
        <f>SUM(AB18,AB26)</f>
        <v>0</v>
      </c>
      <c r="AD28" s="352">
        <f>SUM(AD18,AD26)</f>
        <v>0</v>
      </c>
      <c r="AF28" s="352">
        <f>SUM(AF18,AF26)</f>
        <v>0</v>
      </c>
    </row>
    <row r="29" spans="4:32" ht="13.5" outlineLevel="1" thickTop="1"/>
    <row r="30" spans="4:32" outlineLevel="1">
      <c r="D30" s="102" t="str">
        <f>'Line Items'!D658</f>
        <v>Exceptionals</v>
      </c>
      <c r="E30" s="336"/>
      <c r="F30" s="337" t="str">
        <f>INDEX('P&amp;L1'!F$15:F$347,MATCH($D30,'P&amp;L1'!$B$15:$B$347,0))</f>
        <v>£000</v>
      </c>
      <c r="G30" s="105">
        <f>SUMIF('P&amp;L1'!$B$15:$B$347,$D30,'P&amp;L1'!G$15:G$347)</f>
        <v>0</v>
      </c>
      <c r="H30" s="105">
        <f>SUMIF('P&amp;L1'!$B$15:$B$347,$D30,'P&amp;L1'!H$15:H$347)</f>
        <v>0</v>
      </c>
      <c r="I30" s="105">
        <f>SUMIF('P&amp;L1'!$B$15:$B$347,$D30,'P&amp;L1'!I$15:I$347)</f>
        <v>0</v>
      </c>
      <c r="J30" s="105">
        <f>SUMIF('P&amp;L1'!$B$15:$B$347,$D30,'P&amp;L1'!J$15:J$347)</f>
        <v>0</v>
      </c>
      <c r="K30" s="105">
        <f>SUMIF('P&amp;L1'!$B$15:$B$347,$D30,'P&amp;L1'!K$15:K$347)</f>
        <v>0</v>
      </c>
      <c r="L30" s="105">
        <f>SUMIF('P&amp;L1'!$B$15:$B$347,$D30,'P&amp;L1'!L$15:L$347)</f>
        <v>0</v>
      </c>
      <c r="M30" s="105">
        <f>SUMIF('P&amp;L1'!$B$15:$B$347,$D30,'P&amp;L1'!M$15:M$347)</f>
        <v>0</v>
      </c>
      <c r="N30" s="105">
        <f>SUMIF('P&amp;L1'!$B$15:$B$347,$D30,'P&amp;L1'!N$15:N$347)</f>
        <v>0</v>
      </c>
      <c r="O30" s="105">
        <f>SUMIF('P&amp;L1'!$B$15:$B$347,$D30,'P&amp;L1'!O$15:O$347)</f>
        <v>0</v>
      </c>
      <c r="P30" s="105">
        <f>SUMIF('P&amp;L1'!$B$15:$B$347,$D30,'P&amp;L1'!P$15:P$347)</f>
        <v>0</v>
      </c>
      <c r="Q30" s="105">
        <f>SUMIF('P&amp;L1'!$B$15:$B$347,$D30,'P&amp;L1'!Q$15:Q$347)</f>
        <v>0</v>
      </c>
      <c r="R30" s="105">
        <f>SUMIF('P&amp;L1'!$B$15:$B$347,$D30,'P&amp;L1'!R$15:R$347)</f>
        <v>0</v>
      </c>
      <c r="S30" s="105">
        <f>SUMIF('P&amp;L1'!$B$15:$B$347,$D30,'P&amp;L1'!S$15:S$347)</f>
        <v>0</v>
      </c>
      <c r="T30" s="105">
        <f>SUMIF('P&amp;L1'!$B$15:$B$347,$D30,'P&amp;L1'!T$15:T$347)</f>
        <v>0</v>
      </c>
      <c r="U30" s="105">
        <f>SUMIF('P&amp;L1'!$B$15:$B$347,$D30,'P&amp;L1'!U$15:U$347)</f>
        <v>0</v>
      </c>
      <c r="V30" s="105">
        <f>SUMIF('P&amp;L1'!$B$15:$B$347,$D30,'P&amp;L1'!V$15:V$347)</f>
        <v>0</v>
      </c>
      <c r="W30" s="105">
        <f>SUMIF('P&amp;L1'!$B$15:$B$347,$D30,'P&amp;L1'!W$15:W$347)</f>
        <v>0</v>
      </c>
      <c r="X30" s="105">
        <f>SUMIF('P&amp;L1'!$B$15:$B$347,$D30,'P&amp;L1'!X$15:X$347)</f>
        <v>0</v>
      </c>
      <c r="Y30" s="105">
        <f>SUMIF('P&amp;L1'!$B$15:$B$347,$D30,'P&amp;L1'!Y$15:Y$347)</f>
        <v>0</v>
      </c>
      <c r="Z30" s="338">
        <f>SUMIF('P&amp;L1'!$B$15:$B$347,$D30,'P&amp;L1'!Z$15:Z$347)</f>
        <v>0</v>
      </c>
      <c r="AB30" s="339">
        <f>SUMIF('P&amp;L1'!$B$15:$B$347,$D30,'P&amp;L1'!AB$15:AB$347)</f>
        <v>0</v>
      </c>
      <c r="AD30" s="339">
        <f>SUMIF('P&amp;L1'!$B$15:$B$347,$D30,'P&amp;L1'!AD$15:AD$347)</f>
        <v>0</v>
      </c>
      <c r="AF30" s="339">
        <f>SUMIF('P&amp;L1'!$B$15:$B$347,$D30,'P&amp;L1'!AF$15:AF$347)</f>
        <v>0</v>
      </c>
    </row>
    <row r="31" spans="4:32" outlineLevel="1">
      <c r="D31" s="108" t="str">
        <f>'Line Items'!D659</f>
        <v>Contingencies</v>
      </c>
      <c r="E31" s="110"/>
      <c r="F31" s="164" t="str">
        <f>INDEX('P&amp;L1'!F$15:F$347,MATCH($D31,'P&amp;L1'!$B$15:$B$347,0))</f>
        <v>£000</v>
      </c>
      <c r="G31" s="96">
        <f>SUMIF('P&amp;L1'!$B$15:$B$347,$D31,'P&amp;L1'!G$15:G$347)</f>
        <v>0</v>
      </c>
      <c r="H31" s="96">
        <f>SUMIF('P&amp;L1'!$B$15:$B$347,$D31,'P&amp;L1'!H$15:H$347)</f>
        <v>0</v>
      </c>
      <c r="I31" s="96">
        <f>SUMIF('P&amp;L1'!$B$15:$B$347,$D31,'P&amp;L1'!I$15:I$347)</f>
        <v>0</v>
      </c>
      <c r="J31" s="96">
        <f>SUMIF('P&amp;L1'!$B$15:$B$347,$D31,'P&amp;L1'!J$15:J$347)</f>
        <v>0</v>
      </c>
      <c r="K31" s="96">
        <f>SUMIF('P&amp;L1'!$B$15:$B$347,$D31,'P&amp;L1'!K$15:K$347)</f>
        <v>0</v>
      </c>
      <c r="L31" s="96">
        <f>SUMIF('P&amp;L1'!$B$15:$B$347,$D31,'P&amp;L1'!L$15:L$347)</f>
        <v>0</v>
      </c>
      <c r="M31" s="96">
        <f>SUMIF('P&amp;L1'!$B$15:$B$347,$D31,'P&amp;L1'!M$15:M$347)</f>
        <v>0</v>
      </c>
      <c r="N31" s="96">
        <f>SUMIF('P&amp;L1'!$B$15:$B$347,$D31,'P&amp;L1'!N$15:N$347)</f>
        <v>0</v>
      </c>
      <c r="O31" s="96">
        <f>SUMIF('P&amp;L1'!$B$15:$B$347,$D31,'P&amp;L1'!O$15:O$347)</f>
        <v>0</v>
      </c>
      <c r="P31" s="96">
        <f>SUMIF('P&amp;L1'!$B$15:$B$347,$D31,'P&amp;L1'!P$15:P$347)</f>
        <v>0</v>
      </c>
      <c r="Q31" s="96">
        <f>SUMIF('P&amp;L1'!$B$15:$B$347,$D31,'P&amp;L1'!Q$15:Q$347)</f>
        <v>0</v>
      </c>
      <c r="R31" s="96">
        <f>SUMIF('P&amp;L1'!$B$15:$B$347,$D31,'P&amp;L1'!R$15:R$347)</f>
        <v>0</v>
      </c>
      <c r="S31" s="96">
        <f>SUMIF('P&amp;L1'!$B$15:$B$347,$D31,'P&amp;L1'!S$15:S$347)</f>
        <v>0</v>
      </c>
      <c r="T31" s="96">
        <f>SUMIF('P&amp;L1'!$B$15:$B$347,$D31,'P&amp;L1'!T$15:T$347)</f>
        <v>0</v>
      </c>
      <c r="U31" s="96">
        <f>SUMIF('P&amp;L1'!$B$15:$B$347,$D31,'P&amp;L1'!U$15:U$347)</f>
        <v>0</v>
      </c>
      <c r="V31" s="96">
        <f>SUMIF('P&amp;L1'!$B$15:$B$347,$D31,'P&amp;L1'!V$15:V$347)</f>
        <v>0</v>
      </c>
      <c r="W31" s="96">
        <f>SUMIF('P&amp;L1'!$B$15:$B$347,$D31,'P&amp;L1'!W$15:W$347)</f>
        <v>0</v>
      </c>
      <c r="X31" s="96">
        <f>SUMIF('P&amp;L1'!$B$15:$B$347,$D31,'P&amp;L1'!X$15:X$347)</f>
        <v>0</v>
      </c>
      <c r="Y31" s="96">
        <f>SUMIF('P&amp;L1'!$B$15:$B$347,$D31,'P&amp;L1'!Y$15:Y$347)</f>
        <v>0</v>
      </c>
      <c r="Z31" s="277">
        <f>SUMIF('P&amp;L1'!$B$15:$B$347,$D31,'P&amp;L1'!Z$15:Z$347)</f>
        <v>0</v>
      </c>
      <c r="AB31" s="278">
        <f>SUMIF('P&amp;L1'!$B$15:$B$347,$D31,'P&amp;L1'!AB$15:AB$347)</f>
        <v>0</v>
      </c>
      <c r="AD31" s="278">
        <f>SUMIF('P&amp;L1'!$B$15:$B$347,$D31,'P&amp;L1'!AD$15:AD$347)</f>
        <v>0</v>
      </c>
      <c r="AF31" s="278">
        <f>SUMIF('P&amp;L1'!$B$15:$B$347,$D31,'P&amp;L1'!AF$15:AF$347)</f>
        <v>0</v>
      </c>
    </row>
    <row r="32" spans="4:32" outlineLevel="1"/>
    <row r="33" spans="4:33" ht="13.5" outlineLevel="1" thickBot="1">
      <c r="D33" s="347" t="str">
        <f>'Line Items'!D660</f>
        <v>Operating Profit / (Loss) After Exceptionals &amp; Contingencies</v>
      </c>
      <c r="E33" s="348"/>
      <c r="F33" s="349" t="str">
        <f>F31</f>
        <v>£000</v>
      </c>
      <c r="G33" s="350">
        <f>SUM(G28,G30:G31)</f>
        <v>0</v>
      </c>
      <c r="H33" s="350">
        <f t="shared" ref="H33:Z33" si="3">SUM(H28,H30:H31)</f>
        <v>0</v>
      </c>
      <c r="I33" s="350">
        <f t="shared" si="3"/>
        <v>0</v>
      </c>
      <c r="J33" s="350">
        <f t="shared" si="3"/>
        <v>0</v>
      </c>
      <c r="K33" s="350">
        <f t="shared" si="3"/>
        <v>0</v>
      </c>
      <c r="L33" s="350">
        <f t="shared" si="3"/>
        <v>0</v>
      </c>
      <c r="M33" s="350">
        <f t="shared" si="3"/>
        <v>0</v>
      </c>
      <c r="N33" s="350">
        <f t="shared" si="3"/>
        <v>0</v>
      </c>
      <c r="O33" s="350">
        <f t="shared" si="3"/>
        <v>0</v>
      </c>
      <c r="P33" s="350">
        <f t="shared" si="3"/>
        <v>0</v>
      </c>
      <c r="Q33" s="350">
        <f t="shared" si="3"/>
        <v>0</v>
      </c>
      <c r="R33" s="350">
        <f t="shared" si="3"/>
        <v>0</v>
      </c>
      <c r="S33" s="350">
        <f t="shared" si="3"/>
        <v>0</v>
      </c>
      <c r="T33" s="350">
        <f t="shared" si="3"/>
        <v>0</v>
      </c>
      <c r="U33" s="350">
        <f t="shared" si="3"/>
        <v>0</v>
      </c>
      <c r="V33" s="350">
        <f t="shared" si="3"/>
        <v>0</v>
      </c>
      <c r="W33" s="350">
        <f t="shared" si="3"/>
        <v>0</v>
      </c>
      <c r="X33" s="350">
        <f t="shared" si="3"/>
        <v>0</v>
      </c>
      <c r="Y33" s="350">
        <f t="shared" si="3"/>
        <v>0</v>
      </c>
      <c r="Z33" s="351">
        <f t="shared" si="3"/>
        <v>0</v>
      </c>
      <c r="AB33" s="352">
        <f>SUM(AB28,AB30:AB31)</f>
        <v>0</v>
      </c>
      <c r="AD33" s="352">
        <f>SUM(AD28,AD30:AD31)</f>
        <v>0</v>
      </c>
      <c r="AF33" s="352">
        <f>SUM(AF28,AF30:AF31)</f>
        <v>0</v>
      </c>
    </row>
    <row r="34" spans="4:33" ht="13.5" outlineLevel="1" thickTop="1"/>
    <row r="35" spans="4:33" outlineLevel="1">
      <c r="D35" s="102" t="str">
        <f>'Line Items'!D661</f>
        <v>Interest received on cash balance</v>
      </c>
      <c r="E35" s="336"/>
      <c r="F35" s="337" t="str">
        <f>'P&amp;L1'!F351</f>
        <v>£000</v>
      </c>
      <c r="G35" s="105">
        <f>'P&amp;L1'!G351</f>
        <v>0</v>
      </c>
      <c r="H35" s="105">
        <f>'P&amp;L1'!H351</f>
        <v>0</v>
      </c>
      <c r="I35" s="105">
        <f>'P&amp;L1'!I351</f>
        <v>0</v>
      </c>
      <c r="J35" s="105">
        <f>'P&amp;L1'!J351</f>
        <v>0</v>
      </c>
      <c r="K35" s="105">
        <f>'P&amp;L1'!K351</f>
        <v>0</v>
      </c>
      <c r="L35" s="105">
        <f>'P&amp;L1'!L351</f>
        <v>0</v>
      </c>
      <c r="M35" s="105">
        <f>'P&amp;L1'!M351</f>
        <v>0</v>
      </c>
      <c r="N35" s="105">
        <f>'P&amp;L1'!N351</f>
        <v>0</v>
      </c>
      <c r="O35" s="105">
        <f>'P&amp;L1'!O351</f>
        <v>0</v>
      </c>
      <c r="P35" s="105">
        <f>'P&amp;L1'!P351</f>
        <v>0</v>
      </c>
      <c r="Q35" s="105">
        <f>'P&amp;L1'!Q351</f>
        <v>0</v>
      </c>
      <c r="R35" s="105">
        <f>'P&amp;L1'!R351</f>
        <v>0</v>
      </c>
      <c r="S35" s="105">
        <f>'P&amp;L1'!S351</f>
        <v>0</v>
      </c>
      <c r="T35" s="105">
        <f>'P&amp;L1'!T351</f>
        <v>0</v>
      </c>
      <c r="U35" s="105">
        <f>'P&amp;L1'!U351</f>
        <v>0</v>
      </c>
      <c r="V35" s="105">
        <f>'P&amp;L1'!V351</f>
        <v>0</v>
      </c>
      <c r="W35" s="105">
        <f>'P&amp;L1'!W351</f>
        <v>0</v>
      </c>
      <c r="X35" s="105">
        <f>'P&amp;L1'!X351</f>
        <v>0</v>
      </c>
      <c r="Y35" s="105">
        <f>'P&amp;L1'!Y351</f>
        <v>0</v>
      </c>
      <c r="Z35" s="338">
        <f>'P&amp;L1'!Z351</f>
        <v>0</v>
      </c>
      <c r="AB35" s="339">
        <f>'P&amp;L1'!AB351</f>
        <v>0</v>
      </c>
      <c r="AD35" s="339">
        <f>'P&amp;L1'!AD351</f>
        <v>0</v>
      </c>
      <c r="AF35" s="339">
        <f>'P&amp;L1'!AF351</f>
        <v>0</v>
      </c>
      <c r="AG35" s="85"/>
    </row>
    <row r="36" spans="4:33" outlineLevel="1">
      <c r="D36" s="83" t="str">
        <f>'Line Items'!D662</f>
        <v>Interest paid on cash balance</v>
      </c>
      <c r="E36" s="84"/>
      <c r="F36" s="150" t="str">
        <f>'P&amp;L1'!F352</f>
        <v>£000</v>
      </c>
      <c r="G36" s="85">
        <f>'P&amp;L1'!G352</f>
        <v>0</v>
      </c>
      <c r="H36" s="85">
        <f>'P&amp;L1'!H352</f>
        <v>0</v>
      </c>
      <c r="I36" s="85">
        <f>'P&amp;L1'!I352</f>
        <v>0</v>
      </c>
      <c r="J36" s="85">
        <f>'P&amp;L1'!J352</f>
        <v>0</v>
      </c>
      <c r="K36" s="85">
        <f>'P&amp;L1'!K352</f>
        <v>0</v>
      </c>
      <c r="L36" s="85">
        <f>'P&amp;L1'!L352</f>
        <v>0</v>
      </c>
      <c r="M36" s="85">
        <f>'P&amp;L1'!M352</f>
        <v>0</v>
      </c>
      <c r="N36" s="85">
        <f>'P&amp;L1'!N352</f>
        <v>0</v>
      </c>
      <c r="O36" s="85">
        <f>'P&amp;L1'!O352</f>
        <v>0</v>
      </c>
      <c r="P36" s="85">
        <f>'P&amp;L1'!P352</f>
        <v>0</v>
      </c>
      <c r="Q36" s="85">
        <f>'P&amp;L1'!Q352</f>
        <v>0</v>
      </c>
      <c r="R36" s="85">
        <f>'P&amp;L1'!R352</f>
        <v>0</v>
      </c>
      <c r="S36" s="85">
        <f>'P&amp;L1'!S352</f>
        <v>0</v>
      </c>
      <c r="T36" s="85">
        <f>'P&amp;L1'!T352</f>
        <v>0</v>
      </c>
      <c r="U36" s="85">
        <f>'P&amp;L1'!U352</f>
        <v>0</v>
      </c>
      <c r="V36" s="85">
        <f>'P&amp;L1'!V352</f>
        <v>0</v>
      </c>
      <c r="W36" s="85">
        <f>'P&amp;L1'!W352</f>
        <v>0</v>
      </c>
      <c r="X36" s="85">
        <f>'P&amp;L1'!X352</f>
        <v>0</v>
      </c>
      <c r="Y36" s="85">
        <f>'P&amp;L1'!Y352</f>
        <v>0</v>
      </c>
      <c r="Z36" s="274">
        <f>'P&amp;L1'!Z352</f>
        <v>0</v>
      </c>
      <c r="AB36" s="275">
        <f>'P&amp;L1'!AB352</f>
        <v>0</v>
      </c>
      <c r="AD36" s="275">
        <f>'P&amp;L1'!AD352</f>
        <v>0</v>
      </c>
      <c r="AF36" s="275">
        <f>'P&amp;L1'!AF352</f>
        <v>0</v>
      </c>
      <c r="AG36" s="85"/>
    </row>
    <row r="37" spans="4:33" outlineLevel="1">
      <c r="D37" s="83" t="str">
        <f>'Line Items'!D663</f>
        <v>Interest &amp; Fees paid on Commercial Debt AFC</v>
      </c>
      <c r="E37" s="84"/>
      <c r="F37" s="150" t="str">
        <f>'P&amp;L1'!F353</f>
        <v>£000</v>
      </c>
      <c r="G37" s="85">
        <f>'P&amp;L1'!G353</f>
        <v>0</v>
      </c>
      <c r="H37" s="85">
        <f>'P&amp;L1'!H353</f>
        <v>0</v>
      </c>
      <c r="I37" s="85">
        <f>'P&amp;L1'!I353</f>
        <v>0</v>
      </c>
      <c r="J37" s="85">
        <f>'P&amp;L1'!J353</f>
        <v>0</v>
      </c>
      <c r="K37" s="85">
        <f>'P&amp;L1'!K353</f>
        <v>0</v>
      </c>
      <c r="L37" s="85">
        <f>'P&amp;L1'!L353</f>
        <v>0</v>
      </c>
      <c r="M37" s="85">
        <f>'P&amp;L1'!M353</f>
        <v>0</v>
      </c>
      <c r="N37" s="85">
        <f>'P&amp;L1'!N353</f>
        <v>0</v>
      </c>
      <c r="O37" s="85">
        <f>'P&amp;L1'!O353</f>
        <v>0</v>
      </c>
      <c r="P37" s="85">
        <f>'P&amp;L1'!P353</f>
        <v>0</v>
      </c>
      <c r="Q37" s="85">
        <f>'P&amp;L1'!Q353</f>
        <v>0</v>
      </c>
      <c r="R37" s="85">
        <f>'P&amp;L1'!R353</f>
        <v>0</v>
      </c>
      <c r="S37" s="85">
        <f>'P&amp;L1'!S353</f>
        <v>0</v>
      </c>
      <c r="T37" s="85">
        <f>'P&amp;L1'!T353</f>
        <v>0</v>
      </c>
      <c r="U37" s="85">
        <f>'P&amp;L1'!U353</f>
        <v>0</v>
      </c>
      <c r="V37" s="85">
        <f>'P&amp;L1'!V353</f>
        <v>0</v>
      </c>
      <c r="W37" s="85">
        <f>'P&amp;L1'!W353</f>
        <v>0</v>
      </c>
      <c r="X37" s="85">
        <f>'P&amp;L1'!X353</f>
        <v>0</v>
      </c>
      <c r="Y37" s="85">
        <f>'P&amp;L1'!Y353</f>
        <v>0</v>
      </c>
      <c r="Z37" s="274">
        <f>'P&amp;L1'!Z353</f>
        <v>0</v>
      </c>
      <c r="AB37" s="275">
        <f>'P&amp;L1'!AB353</f>
        <v>0</v>
      </c>
      <c r="AD37" s="275">
        <f>'P&amp;L1'!AD353</f>
        <v>0</v>
      </c>
      <c r="AF37" s="275">
        <f>'P&amp;L1'!AF353</f>
        <v>0</v>
      </c>
      <c r="AG37" s="85"/>
    </row>
    <row r="38" spans="4:33" outlineLevel="1">
      <c r="D38" s="83" t="str">
        <f>'Line Items'!D664</f>
        <v>Interest &amp; Fees paid on Shareholder Loan AFC (excl. PCS)</v>
      </c>
      <c r="E38" s="84"/>
      <c r="F38" s="150" t="str">
        <f>'P&amp;L1'!F354</f>
        <v>£000</v>
      </c>
      <c r="G38" s="85">
        <f>'P&amp;L1'!G354</f>
        <v>0</v>
      </c>
      <c r="H38" s="85">
        <f>'P&amp;L1'!H354</f>
        <v>0</v>
      </c>
      <c r="I38" s="85">
        <f>'P&amp;L1'!I354</f>
        <v>0</v>
      </c>
      <c r="J38" s="85">
        <f>'P&amp;L1'!J354</f>
        <v>0</v>
      </c>
      <c r="K38" s="85">
        <f>'P&amp;L1'!K354</f>
        <v>0</v>
      </c>
      <c r="L38" s="85">
        <f>'P&amp;L1'!L354</f>
        <v>0</v>
      </c>
      <c r="M38" s="85">
        <f>'P&amp;L1'!M354</f>
        <v>0</v>
      </c>
      <c r="N38" s="85">
        <f>'P&amp;L1'!N354</f>
        <v>0</v>
      </c>
      <c r="O38" s="85">
        <f>'P&amp;L1'!O354</f>
        <v>0</v>
      </c>
      <c r="P38" s="85">
        <f>'P&amp;L1'!P354</f>
        <v>0</v>
      </c>
      <c r="Q38" s="85">
        <f>'P&amp;L1'!Q354</f>
        <v>0</v>
      </c>
      <c r="R38" s="85">
        <f>'P&amp;L1'!R354</f>
        <v>0</v>
      </c>
      <c r="S38" s="85">
        <f>'P&amp;L1'!S354</f>
        <v>0</v>
      </c>
      <c r="T38" s="85">
        <f>'P&amp;L1'!T354</f>
        <v>0</v>
      </c>
      <c r="U38" s="85">
        <f>'P&amp;L1'!U354</f>
        <v>0</v>
      </c>
      <c r="V38" s="85">
        <f>'P&amp;L1'!V354</f>
        <v>0</v>
      </c>
      <c r="W38" s="85">
        <f>'P&amp;L1'!W354</f>
        <v>0</v>
      </c>
      <c r="X38" s="85">
        <f>'P&amp;L1'!X354</f>
        <v>0</v>
      </c>
      <c r="Y38" s="85">
        <f>'P&amp;L1'!Y354</f>
        <v>0</v>
      </c>
      <c r="Z38" s="274">
        <f>'P&amp;L1'!Z354</f>
        <v>0</v>
      </c>
      <c r="AB38" s="275">
        <f>'P&amp;L1'!AB354</f>
        <v>0</v>
      </c>
      <c r="AD38" s="275">
        <f>'P&amp;L1'!AD354</f>
        <v>0</v>
      </c>
      <c r="AF38" s="275">
        <f>'P&amp;L1'!AF354</f>
        <v>0</v>
      </c>
      <c r="AG38" s="85"/>
    </row>
    <row r="39" spans="4:33" outlineLevel="1">
      <c r="D39" s="83" t="str">
        <f>'Line Items'!D665</f>
        <v>Interest &amp; Fees paid on Parent Company Support</v>
      </c>
      <c r="E39" s="84"/>
      <c r="F39" s="150" t="str">
        <f>'P&amp;L1'!F355</f>
        <v>£000</v>
      </c>
      <c r="G39" s="85">
        <f>'P&amp;L1'!G355</f>
        <v>0</v>
      </c>
      <c r="H39" s="85">
        <f>'P&amp;L1'!H355</f>
        <v>0</v>
      </c>
      <c r="I39" s="85">
        <f>'P&amp;L1'!I355</f>
        <v>0</v>
      </c>
      <c r="J39" s="85">
        <f>'P&amp;L1'!J355</f>
        <v>0</v>
      </c>
      <c r="K39" s="85">
        <f>'P&amp;L1'!K355</f>
        <v>0</v>
      </c>
      <c r="L39" s="85">
        <f>'P&amp;L1'!L355</f>
        <v>0</v>
      </c>
      <c r="M39" s="85">
        <f>'P&amp;L1'!M355</f>
        <v>0</v>
      </c>
      <c r="N39" s="85">
        <f>'P&amp;L1'!N355</f>
        <v>0</v>
      </c>
      <c r="O39" s="85">
        <f>'P&amp;L1'!O355</f>
        <v>0</v>
      </c>
      <c r="P39" s="85">
        <f>'P&amp;L1'!P355</f>
        <v>0</v>
      </c>
      <c r="Q39" s="85">
        <f>'P&amp;L1'!Q355</f>
        <v>0</v>
      </c>
      <c r="R39" s="85">
        <f>'P&amp;L1'!R355</f>
        <v>0</v>
      </c>
      <c r="S39" s="85">
        <f>'P&amp;L1'!S355</f>
        <v>0</v>
      </c>
      <c r="T39" s="85">
        <f>'P&amp;L1'!T355</f>
        <v>0</v>
      </c>
      <c r="U39" s="85">
        <f>'P&amp;L1'!U355</f>
        <v>0</v>
      </c>
      <c r="V39" s="85">
        <f>'P&amp;L1'!V355</f>
        <v>0</v>
      </c>
      <c r="W39" s="85">
        <f>'P&amp;L1'!W355</f>
        <v>0</v>
      </c>
      <c r="X39" s="85">
        <f>'P&amp;L1'!X355</f>
        <v>0</v>
      </c>
      <c r="Y39" s="85">
        <f>'P&amp;L1'!Y355</f>
        <v>0</v>
      </c>
      <c r="Z39" s="274">
        <f>'P&amp;L1'!Z355</f>
        <v>0</v>
      </c>
      <c r="AB39" s="275">
        <f>'P&amp;L1'!AB355</f>
        <v>0</v>
      </c>
      <c r="AD39" s="275">
        <f>'P&amp;L1'!AD355</f>
        <v>0</v>
      </c>
      <c r="AF39" s="275">
        <f>'P&amp;L1'!AF355</f>
        <v>0</v>
      </c>
      <c r="AG39" s="85"/>
    </row>
    <row r="40" spans="4:33" outlineLevel="1">
      <c r="D40" s="83" t="str">
        <f>'Line Items'!D666</f>
        <v>Performance Bond Costs</v>
      </c>
      <c r="E40" s="84"/>
      <c r="F40" s="150" t="str">
        <f>'P&amp;L1'!F356</f>
        <v>£000</v>
      </c>
      <c r="G40" s="85">
        <f>'P&amp;L1'!G356</f>
        <v>0</v>
      </c>
      <c r="H40" s="85">
        <f>'P&amp;L1'!H356</f>
        <v>0</v>
      </c>
      <c r="I40" s="85">
        <f>'P&amp;L1'!I356</f>
        <v>0</v>
      </c>
      <c r="J40" s="85">
        <f>'P&amp;L1'!J356</f>
        <v>0</v>
      </c>
      <c r="K40" s="85">
        <f>'P&amp;L1'!K356</f>
        <v>0</v>
      </c>
      <c r="L40" s="85">
        <f>'P&amp;L1'!L356</f>
        <v>0</v>
      </c>
      <c r="M40" s="85">
        <f>'P&amp;L1'!M356</f>
        <v>0</v>
      </c>
      <c r="N40" s="85">
        <f>'P&amp;L1'!N356</f>
        <v>0</v>
      </c>
      <c r="O40" s="85">
        <f>'P&amp;L1'!O356</f>
        <v>0</v>
      </c>
      <c r="P40" s="85">
        <f>'P&amp;L1'!P356</f>
        <v>0</v>
      </c>
      <c r="Q40" s="85">
        <f>'P&amp;L1'!Q356</f>
        <v>0</v>
      </c>
      <c r="R40" s="85">
        <f>'P&amp;L1'!R356</f>
        <v>0</v>
      </c>
      <c r="S40" s="85">
        <f>'P&amp;L1'!S356</f>
        <v>0</v>
      </c>
      <c r="T40" s="85">
        <f>'P&amp;L1'!T356</f>
        <v>0</v>
      </c>
      <c r="U40" s="85">
        <f>'P&amp;L1'!U356</f>
        <v>0</v>
      </c>
      <c r="V40" s="85">
        <f>'P&amp;L1'!V356</f>
        <v>0</v>
      </c>
      <c r="W40" s="85">
        <f>'P&amp;L1'!W356</f>
        <v>0</v>
      </c>
      <c r="X40" s="85">
        <f>'P&amp;L1'!X356</f>
        <v>0</v>
      </c>
      <c r="Y40" s="85">
        <f>'P&amp;L1'!Y356</f>
        <v>0</v>
      </c>
      <c r="Z40" s="274">
        <f>'P&amp;L1'!Z356</f>
        <v>0</v>
      </c>
      <c r="AB40" s="275">
        <f>'P&amp;L1'!AB356</f>
        <v>0</v>
      </c>
      <c r="AD40" s="275">
        <f>'P&amp;L1'!AD356</f>
        <v>0</v>
      </c>
      <c r="AF40" s="275">
        <f>'P&amp;L1'!AF356</f>
        <v>0</v>
      </c>
      <c r="AG40" s="85"/>
    </row>
    <row r="41" spans="4:33" outlineLevel="1">
      <c r="D41" s="83" t="str">
        <f>'Line Items'!D667</f>
        <v>PCS Bond Costs</v>
      </c>
      <c r="E41" s="84"/>
      <c r="F41" s="150" t="str">
        <f>'P&amp;L1'!F357</f>
        <v>£000</v>
      </c>
      <c r="G41" s="85">
        <f>'P&amp;L1'!G357</f>
        <v>0</v>
      </c>
      <c r="H41" s="85">
        <f>'P&amp;L1'!H357</f>
        <v>0</v>
      </c>
      <c r="I41" s="85">
        <f>'P&amp;L1'!I357</f>
        <v>0</v>
      </c>
      <c r="J41" s="85">
        <f>'P&amp;L1'!J357</f>
        <v>0</v>
      </c>
      <c r="K41" s="85">
        <f>'P&amp;L1'!K357</f>
        <v>0</v>
      </c>
      <c r="L41" s="85">
        <f>'P&amp;L1'!L357</f>
        <v>0</v>
      </c>
      <c r="M41" s="85">
        <f>'P&amp;L1'!M357</f>
        <v>0</v>
      </c>
      <c r="N41" s="85">
        <f>'P&amp;L1'!N357</f>
        <v>0</v>
      </c>
      <c r="O41" s="85">
        <f>'P&amp;L1'!O357</f>
        <v>0</v>
      </c>
      <c r="P41" s="85">
        <f>'P&amp;L1'!P357</f>
        <v>0</v>
      </c>
      <c r="Q41" s="85">
        <f>'P&amp;L1'!Q357</f>
        <v>0</v>
      </c>
      <c r="R41" s="85">
        <f>'P&amp;L1'!R357</f>
        <v>0</v>
      </c>
      <c r="S41" s="85">
        <f>'P&amp;L1'!S357</f>
        <v>0</v>
      </c>
      <c r="T41" s="85">
        <f>'P&amp;L1'!T357</f>
        <v>0</v>
      </c>
      <c r="U41" s="85">
        <f>'P&amp;L1'!U357</f>
        <v>0</v>
      </c>
      <c r="V41" s="85">
        <f>'P&amp;L1'!V357</f>
        <v>0</v>
      </c>
      <c r="W41" s="85">
        <f>'P&amp;L1'!W357</f>
        <v>0</v>
      </c>
      <c r="X41" s="85">
        <f>'P&amp;L1'!X357</f>
        <v>0</v>
      </c>
      <c r="Y41" s="85">
        <f>'P&amp;L1'!Y357</f>
        <v>0</v>
      </c>
      <c r="Z41" s="274">
        <f>'P&amp;L1'!Z357</f>
        <v>0</v>
      </c>
      <c r="AB41" s="275">
        <f>'P&amp;L1'!AB357</f>
        <v>0</v>
      </c>
      <c r="AD41" s="275">
        <f>'P&amp;L1'!AD357</f>
        <v>0</v>
      </c>
      <c r="AF41" s="275">
        <f>'P&amp;L1'!AF357</f>
        <v>0</v>
      </c>
      <c r="AG41" s="85"/>
    </row>
    <row r="42" spans="4:33" outlineLevel="1">
      <c r="D42" s="83" t="str">
        <f>'Line Items'!D668</f>
        <v>Season ticket Bond Costs</v>
      </c>
      <c r="E42" s="84"/>
      <c r="F42" s="150" t="str">
        <f>'P&amp;L1'!F358</f>
        <v>£000</v>
      </c>
      <c r="G42" s="85">
        <f>'P&amp;L1'!G358</f>
        <v>0</v>
      </c>
      <c r="H42" s="85">
        <f>'P&amp;L1'!H358</f>
        <v>0</v>
      </c>
      <c r="I42" s="85">
        <f>'P&amp;L1'!I358</f>
        <v>0</v>
      </c>
      <c r="J42" s="85">
        <f>'P&amp;L1'!J358</f>
        <v>0</v>
      </c>
      <c r="K42" s="85">
        <f>'P&amp;L1'!K358</f>
        <v>0</v>
      </c>
      <c r="L42" s="85">
        <f>'P&amp;L1'!L358</f>
        <v>0</v>
      </c>
      <c r="M42" s="85">
        <f>'P&amp;L1'!M358</f>
        <v>0</v>
      </c>
      <c r="N42" s="85">
        <f>'P&amp;L1'!N358</f>
        <v>0</v>
      </c>
      <c r="O42" s="85">
        <f>'P&amp;L1'!O358</f>
        <v>0</v>
      </c>
      <c r="P42" s="85">
        <f>'P&amp;L1'!P358</f>
        <v>0</v>
      </c>
      <c r="Q42" s="85">
        <f>'P&amp;L1'!Q358</f>
        <v>0</v>
      </c>
      <c r="R42" s="85">
        <f>'P&amp;L1'!R358</f>
        <v>0</v>
      </c>
      <c r="S42" s="85">
        <f>'P&amp;L1'!S358</f>
        <v>0</v>
      </c>
      <c r="T42" s="85">
        <f>'P&amp;L1'!T358</f>
        <v>0</v>
      </c>
      <c r="U42" s="85">
        <f>'P&amp;L1'!U358</f>
        <v>0</v>
      </c>
      <c r="V42" s="85">
        <f>'P&amp;L1'!V358</f>
        <v>0</v>
      </c>
      <c r="W42" s="85">
        <f>'P&amp;L1'!W358</f>
        <v>0</v>
      </c>
      <c r="X42" s="85">
        <f>'P&amp;L1'!X358</f>
        <v>0</v>
      </c>
      <c r="Y42" s="85">
        <f>'P&amp;L1'!Y358</f>
        <v>0</v>
      </c>
      <c r="Z42" s="274">
        <f>'P&amp;L1'!Z358</f>
        <v>0</v>
      </c>
      <c r="AB42" s="275">
        <f>'P&amp;L1'!AB358</f>
        <v>0</v>
      </c>
      <c r="AD42" s="275">
        <f>'P&amp;L1'!AD358</f>
        <v>0</v>
      </c>
      <c r="AF42" s="275">
        <f>'P&amp;L1'!AF358</f>
        <v>0</v>
      </c>
      <c r="AG42" s="85"/>
    </row>
    <row r="43" spans="4:33" outlineLevel="1">
      <c r="D43" s="83" t="str">
        <f>'Line Items'!D669</f>
        <v>Profit/loss on disposal</v>
      </c>
      <c r="E43" s="84"/>
      <c r="F43" s="150" t="str">
        <f>'P&amp;L1'!F359</f>
        <v>£000</v>
      </c>
      <c r="G43" s="85">
        <f>'P&amp;L1'!G359</f>
        <v>0</v>
      </c>
      <c r="H43" s="85">
        <f>'P&amp;L1'!H359</f>
        <v>0</v>
      </c>
      <c r="I43" s="85">
        <f>'P&amp;L1'!I359</f>
        <v>0</v>
      </c>
      <c r="J43" s="85">
        <f>'P&amp;L1'!J359</f>
        <v>0</v>
      </c>
      <c r="K43" s="85">
        <f>'P&amp;L1'!K359</f>
        <v>0</v>
      </c>
      <c r="L43" s="85">
        <f>'P&amp;L1'!L359</f>
        <v>0</v>
      </c>
      <c r="M43" s="85">
        <f>'P&amp;L1'!M359</f>
        <v>0</v>
      </c>
      <c r="N43" s="85">
        <f>'P&amp;L1'!N359</f>
        <v>0</v>
      </c>
      <c r="O43" s="85">
        <f>'P&amp;L1'!O359</f>
        <v>0</v>
      </c>
      <c r="P43" s="85">
        <f>'P&amp;L1'!P359</f>
        <v>0</v>
      </c>
      <c r="Q43" s="85">
        <f>'P&amp;L1'!Q359</f>
        <v>0</v>
      </c>
      <c r="R43" s="85">
        <f>'P&amp;L1'!R359</f>
        <v>0</v>
      </c>
      <c r="S43" s="85">
        <f>'P&amp;L1'!S359</f>
        <v>0</v>
      </c>
      <c r="T43" s="85">
        <f>'P&amp;L1'!T359</f>
        <v>0</v>
      </c>
      <c r="U43" s="85">
        <f>'P&amp;L1'!U359</f>
        <v>0</v>
      </c>
      <c r="V43" s="85">
        <f>'P&amp;L1'!V359</f>
        <v>0</v>
      </c>
      <c r="W43" s="85">
        <f>'P&amp;L1'!W359</f>
        <v>0</v>
      </c>
      <c r="X43" s="85">
        <f>'P&amp;L1'!X359</f>
        <v>0</v>
      </c>
      <c r="Y43" s="85">
        <f>'P&amp;L1'!Y359</f>
        <v>0</v>
      </c>
      <c r="Z43" s="274">
        <f>'P&amp;L1'!Z359</f>
        <v>0</v>
      </c>
      <c r="AB43" s="275">
        <f>'P&amp;L1'!AB359</f>
        <v>0</v>
      </c>
      <c r="AD43" s="275">
        <f>'P&amp;L1'!AD359</f>
        <v>0</v>
      </c>
      <c r="AF43" s="275">
        <f>'P&amp;L1'!AF359</f>
        <v>0</v>
      </c>
      <c r="AG43" s="85"/>
    </row>
    <row r="44" spans="4:33" outlineLevel="1">
      <c r="D44" s="83" t="str">
        <f>'Line Items'!D670</f>
        <v>[Totals and Below the Line Items Line 16]</v>
      </c>
      <c r="E44" s="84"/>
      <c r="F44" s="150" t="str">
        <f>'P&amp;L1'!F360</f>
        <v>£000</v>
      </c>
      <c r="G44" s="85">
        <f>'P&amp;L1'!G360</f>
        <v>0</v>
      </c>
      <c r="H44" s="85">
        <f>'P&amp;L1'!H360</f>
        <v>0</v>
      </c>
      <c r="I44" s="85">
        <f>'P&amp;L1'!I360</f>
        <v>0</v>
      </c>
      <c r="J44" s="85">
        <f>'P&amp;L1'!J360</f>
        <v>0</v>
      </c>
      <c r="K44" s="85">
        <f>'P&amp;L1'!K360</f>
        <v>0</v>
      </c>
      <c r="L44" s="85">
        <f>'P&amp;L1'!L360</f>
        <v>0</v>
      </c>
      <c r="M44" s="85">
        <f>'P&amp;L1'!M360</f>
        <v>0</v>
      </c>
      <c r="N44" s="85">
        <f>'P&amp;L1'!N360</f>
        <v>0</v>
      </c>
      <c r="O44" s="85">
        <f>'P&amp;L1'!O360</f>
        <v>0</v>
      </c>
      <c r="P44" s="85">
        <f>'P&amp;L1'!P360</f>
        <v>0</v>
      </c>
      <c r="Q44" s="85">
        <f>'P&amp;L1'!Q360</f>
        <v>0</v>
      </c>
      <c r="R44" s="85">
        <f>'P&amp;L1'!R360</f>
        <v>0</v>
      </c>
      <c r="S44" s="85">
        <f>'P&amp;L1'!S360</f>
        <v>0</v>
      </c>
      <c r="T44" s="85">
        <f>'P&amp;L1'!T360</f>
        <v>0</v>
      </c>
      <c r="U44" s="85">
        <f>'P&amp;L1'!U360</f>
        <v>0</v>
      </c>
      <c r="V44" s="85">
        <f>'P&amp;L1'!V360</f>
        <v>0</v>
      </c>
      <c r="W44" s="85">
        <f>'P&amp;L1'!W360</f>
        <v>0</v>
      </c>
      <c r="X44" s="85">
        <f>'P&amp;L1'!X360</f>
        <v>0</v>
      </c>
      <c r="Y44" s="85">
        <f>'P&amp;L1'!Y360</f>
        <v>0</v>
      </c>
      <c r="Z44" s="274">
        <f>'P&amp;L1'!Z360</f>
        <v>0</v>
      </c>
      <c r="AB44" s="275">
        <f>'P&amp;L1'!AB360</f>
        <v>0</v>
      </c>
      <c r="AD44" s="275">
        <f>'P&amp;L1'!AD360</f>
        <v>0</v>
      </c>
      <c r="AF44" s="275">
        <f>'P&amp;L1'!AF360</f>
        <v>0</v>
      </c>
      <c r="AG44" s="85"/>
    </row>
    <row r="45" spans="4:33" outlineLevel="1">
      <c r="D45" s="83" t="str">
        <f>'Line Items'!D671</f>
        <v>[Totals and Below the Line Items Line 17]</v>
      </c>
      <c r="E45" s="84"/>
      <c r="F45" s="150" t="str">
        <f>'P&amp;L1'!F361</f>
        <v>£000</v>
      </c>
      <c r="G45" s="85">
        <f>'P&amp;L1'!G361</f>
        <v>0</v>
      </c>
      <c r="H45" s="85">
        <f>'P&amp;L1'!H361</f>
        <v>0</v>
      </c>
      <c r="I45" s="85">
        <f>'P&amp;L1'!I361</f>
        <v>0</v>
      </c>
      <c r="J45" s="85">
        <f>'P&amp;L1'!J361</f>
        <v>0</v>
      </c>
      <c r="K45" s="85">
        <f>'P&amp;L1'!K361</f>
        <v>0</v>
      </c>
      <c r="L45" s="85">
        <f>'P&amp;L1'!L361</f>
        <v>0</v>
      </c>
      <c r="M45" s="85">
        <f>'P&amp;L1'!M361</f>
        <v>0</v>
      </c>
      <c r="N45" s="85">
        <f>'P&amp;L1'!N361</f>
        <v>0</v>
      </c>
      <c r="O45" s="85">
        <f>'P&amp;L1'!O361</f>
        <v>0</v>
      </c>
      <c r="P45" s="85">
        <f>'P&amp;L1'!P361</f>
        <v>0</v>
      </c>
      <c r="Q45" s="85">
        <f>'P&amp;L1'!Q361</f>
        <v>0</v>
      </c>
      <c r="R45" s="85">
        <f>'P&amp;L1'!R361</f>
        <v>0</v>
      </c>
      <c r="S45" s="85">
        <f>'P&amp;L1'!S361</f>
        <v>0</v>
      </c>
      <c r="T45" s="85">
        <f>'P&amp;L1'!T361</f>
        <v>0</v>
      </c>
      <c r="U45" s="85">
        <f>'P&amp;L1'!U361</f>
        <v>0</v>
      </c>
      <c r="V45" s="85">
        <f>'P&amp;L1'!V361</f>
        <v>0</v>
      </c>
      <c r="W45" s="85">
        <f>'P&amp;L1'!W361</f>
        <v>0</v>
      </c>
      <c r="X45" s="85">
        <f>'P&amp;L1'!X361</f>
        <v>0</v>
      </c>
      <c r="Y45" s="85">
        <f>'P&amp;L1'!Y361</f>
        <v>0</v>
      </c>
      <c r="Z45" s="274">
        <f>'P&amp;L1'!Z361</f>
        <v>0</v>
      </c>
      <c r="AB45" s="275">
        <f>'P&amp;L1'!AB361</f>
        <v>0</v>
      </c>
      <c r="AD45" s="275">
        <f>'P&amp;L1'!AD361</f>
        <v>0</v>
      </c>
      <c r="AF45" s="275">
        <f>'P&amp;L1'!AF361</f>
        <v>0</v>
      </c>
      <c r="AG45" s="85"/>
    </row>
    <row r="46" spans="4:33" outlineLevel="1">
      <c r="D46" s="83" t="str">
        <f>'Line Items'!D672</f>
        <v>[Totals and Below the Line Items Line 18]</v>
      </c>
      <c r="E46" s="84"/>
      <c r="F46" s="150" t="str">
        <f>'P&amp;L1'!F362</f>
        <v>£000</v>
      </c>
      <c r="G46" s="85">
        <f>'P&amp;L1'!G362</f>
        <v>0</v>
      </c>
      <c r="H46" s="85">
        <f>'P&amp;L1'!H362</f>
        <v>0</v>
      </c>
      <c r="I46" s="85">
        <f>'P&amp;L1'!I362</f>
        <v>0</v>
      </c>
      <c r="J46" s="85">
        <f>'P&amp;L1'!J362</f>
        <v>0</v>
      </c>
      <c r="K46" s="85">
        <f>'P&amp;L1'!K362</f>
        <v>0</v>
      </c>
      <c r="L46" s="85">
        <f>'P&amp;L1'!L362</f>
        <v>0</v>
      </c>
      <c r="M46" s="85">
        <f>'P&amp;L1'!M362</f>
        <v>0</v>
      </c>
      <c r="N46" s="85">
        <f>'P&amp;L1'!N362</f>
        <v>0</v>
      </c>
      <c r="O46" s="85">
        <f>'P&amp;L1'!O362</f>
        <v>0</v>
      </c>
      <c r="P46" s="85">
        <f>'P&amp;L1'!P362</f>
        <v>0</v>
      </c>
      <c r="Q46" s="85">
        <f>'P&amp;L1'!Q362</f>
        <v>0</v>
      </c>
      <c r="R46" s="85">
        <f>'P&amp;L1'!R362</f>
        <v>0</v>
      </c>
      <c r="S46" s="85">
        <f>'P&amp;L1'!S362</f>
        <v>0</v>
      </c>
      <c r="T46" s="85">
        <f>'P&amp;L1'!T362</f>
        <v>0</v>
      </c>
      <c r="U46" s="85">
        <f>'P&amp;L1'!U362</f>
        <v>0</v>
      </c>
      <c r="V46" s="85">
        <f>'P&amp;L1'!V362</f>
        <v>0</v>
      </c>
      <c r="W46" s="85">
        <f>'P&amp;L1'!W362</f>
        <v>0</v>
      </c>
      <c r="X46" s="85">
        <f>'P&amp;L1'!X362</f>
        <v>0</v>
      </c>
      <c r="Y46" s="85">
        <f>'P&amp;L1'!Y362</f>
        <v>0</v>
      </c>
      <c r="Z46" s="274">
        <f>'P&amp;L1'!Z362</f>
        <v>0</v>
      </c>
      <c r="AB46" s="275">
        <f>'P&amp;L1'!AB362</f>
        <v>0</v>
      </c>
      <c r="AD46" s="275">
        <f>'P&amp;L1'!AD362</f>
        <v>0</v>
      </c>
      <c r="AF46" s="275">
        <f>'P&amp;L1'!AF362</f>
        <v>0</v>
      </c>
      <c r="AG46" s="85"/>
    </row>
    <row r="47" spans="4:33" outlineLevel="1">
      <c r="D47" s="83" t="str">
        <f>'Line Items'!D673</f>
        <v>[Totals and Below the Line Items Line 19]</v>
      </c>
      <c r="E47" s="84"/>
      <c r="F47" s="150" t="str">
        <f>'P&amp;L1'!F363</f>
        <v>£000</v>
      </c>
      <c r="G47" s="85">
        <f>'P&amp;L1'!G363</f>
        <v>0</v>
      </c>
      <c r="H47" s="85">
        <f>'P&amp;L1'!H363</f>
        <v>0</v>
      </c>
      <c r="I47" s="85">
        <f>'P&amp;L1'!I363</f>
        <v>0</v>
      </c>
      <c r="J47" s="85">
        <f>'P&amp;L1'!J363</f>
        <v>0</v>
      </c>
      <c r="K47" s="85">
        <f>'P&amp;L1'!K363</f>
        <v>0</v>
      </c>
      <c r="L47" s="85">
        <f>'P&amp;L1'!L363</f>
        <v>0</v>
      </c>
      <c r="M47" s="85">
        <f>'P&amp;L1'!M363</f>
        <v>0</v>
      </c>
      <c r="N47" s="85">
        <f>'P&amp;L1'!N363</f>
        <v>0</v>
      </c>
      <c r="O47" s="85">
        <f>'P&amp;L1'!O363</f>
        <v>0</v>
      </c>
      <c r="P47" s="85">
        <f>'P&amp;L1'!P363</f>
        <v>0</v>
      </c>
      <c r="Q47" s="85">
        <f>'P&amp;L1'!Q363</f>
        <v>0</v>
      </c>
      <c r="R47" s="85">
        <f>'P&amp;L1'!R363</f>
        <v>0</v>
      </c>
      <c r="S47" s="85">
        <f>'P&amp;L1'!S363</f>
        <v>0</v>
      </c>
      <c r="T47" s="85">
        <f>'P&amp;L1'!T363</f>
        <v>0</v>
      </c>
      <c r="U47" s="85">
        <f>'P&amp;L1'!U363</f>
        <v>0</v>
      </c>
      <c r="V47" s="85">
        <f>'P&amp;L1'!V363</f>
        <v>0</v>
      </c>
      <c r="W47" s="85">
        <f>'P&amp;L1'!W363</f>
        <v>0</v>
      </c>
      <c r="X47" s="85">
        <f>'P&amp;L1'!X363</f>
        <v>0</v>
      </c>
      <c r="Y47" s="85">
        <f>'P&amp;L1'!Y363</f>
        <v>0</v>
      </c>
      <c r="Z47" s="274">
        <f>'P&amp;L1'!Z363</f>
        <v>0</v>
      </c>
      <c r="AB47" s="275">
        <f>'P&amp;L1'!AB363</f>
        <v>0</v>
      </c>
      <c r="AD47" s="275">
        <f>'P&amp;L1'!AD363</f>
        <v>0</v>
      </c>
      <c r="AF47" s="275">
        <f>'P&amp;L1'!AF363</f>
        <v>0</v>
      </c>
      <c r="AG47" s="85"/>
    </row>
    <row r="48" spans="4:33" outlineLevel="1">
      <c r="D48" s="108" t="str">
        <f>'Line Items'!D674</f>
        <v>[Totals and Below the Line Items Line 20]</v>
      </c>
      <c r="E48" s="110"/>
      <c r="F48" s="164" t="str">
        <f>'P&amp;L1'!F364</f>
        <v>£000</v>
      </c>
      <c r="G48" s="96">
        <f>'P&amp;L1'!G364</f>
        <v>0</v>
      </c>
      <c r="H48" s="96">
        <f>'P&amp;L1'!H364</f>
        <v>0</v>
      </c>
      <c r="I48" s="96">
        <f>'P&amp;L1'!I364</f>
        <v>0</v>
      </c>
      <c r="J48" s="96">
        <f>'P&amp;L1'!J364</f>
        <v>0</v>
      </c>
      <c r="K48" s="96">
        <f>'P&amp;L1'!K364</f>
        <v>0</v>
      </c>
      <c r="L48" s="96">
        <f>'P&amp;L1'!L364</f>
        <v>0</v>
      </c>
      <c r="M48" s="96">
        <f>'P&amp;L1'!M364</f>
        <v>0</v>
      </c>
      <c r="N48" s="96">
        <f>'P&amp;L1'!N364</f>
        <v>0</v>
      </c>
      <c r="O48" s="96">
        <f>'P&amp;L1'!O364</f>
        <v>0</v>
      </c>
      <c r="P48" s="96">
        <f>'P&amp;L1'!P364</f>
        <v>0</v>
      </c>
      <c r="Q48" s="96">
        <f>'P&amp;L1'!Q364</f>
        <v>0</v>
      </c>
      <c r="R48" s="96">
        <f>'P&amp;L1'!R364</f>
        <v>0</v>
      </c>
      <c r="S48" s="96">
        <f>'P&amp;L1'!S364</f>
        <v>0</v>
      </c>
      <c r="T48" s="96">
        <f>'P&amp;L1'!T364</f>
        <v>0</v>
      </c>
      <c r="U48" s="96">
        <f>'P&amp;L1'!U364</f>
        <v>0</v>
      </c>
      <c r="V48" s="96">
        <f>'P&amp;L1'!V364</f>
        <v>0</v>
      </c>
      <c r="W48" s="96">
        <f>'P&amp;L1'!W364</f>
        <v>0</v>
      </c>
      <c r="X48" s="96">
        <f>'P&amp;L1'!X364</f>
        <v>0</v>
      </c>
      <c r="Y48" s="96">
        <f>'P&amp;L1'!Y364</f>
        <v>0</v>
      </c>
      <c r="Z48" s="277">
        <f>'P&amp;L1'!Z364</f>
        <v>0</v>
      </c>
      <c r="AB48" s="278">
        <f>'P&amp;L1'!AB364</f>
        <v>0</v>
      </c>
      <c r="AD48" s="278">
        <f>'P&amp;L1'!AD364</f>
        <v>0</v>
      </c>
      <c r="AF48" s="278">
        <f>'P&amp;L1'!AF364</f>
        <v>0</v>
      </c>
      <c r="AG48" s="85"/>
    </row>
    <row r="49" spans="4:33" outlineLevel="1">
      <c r="K49" s="378"/>
      <c r="L49" s="378"/>
      <c r="M49" s="378"/>
      <c r="N49" s="378"/>
      <c r="O49" s="378"/>
      <c r="P49" s="378"/>
      <c r="Q49" s="378"/>
      <c r="R49" s="378"/>
      <c r="S49" s="378"/>
      <c r="T49" s="85"/>
      <c r="U49" s="85"/>
      <c r="V49" s="85"/>
      <c r="W49" s="85"/>
      <c r="X49" s="85"/>
      <c r="Y49" s="85"/>
      <c r="Z49" s="85"/>
      <c r="AA49" s="85"/>
      <c r="AB49" s="85"/>
      <c r="AC49" s="85"/>
      <c r="AD49" s="85"/>
      <c r="AE49" s="85"/>
      <c r="AF49" s="85"/>
    </row>
    <row r="50" spans="4:33" ht="13.5" outlineLevel="1" thickBot="1">
      <c r="D50" s="347" t="str">
        <f>'Line Items'!D675</f>
        <v>Operating Profit / (Loss) After Financing Costs</v>
      </c>
      <c r="E50" s="348"/>
      <c r="F50" s="349" t="str">
        <f>F48</f>
        <v>£000</v>
      </c>
      <c r="G50" s="350">
        <f>SUM(G33,G35:G48)</f>
        <v>0</v>
      </c>
      <c r="H50" s="350">
        <f>SUM(H33,H35:H48)</f>
        <v>0</v>
      </c>
      <c r="I50" s="350">
        <f t="shared" ref="I50:Z50" si="4">SUM(I33,I35:I48)</f>
        <v>0</v>
      </c>
      <c r="J50" s="350">
        <f t="shared" si="4"/>
        <v>0</v>
      </c>
      <c r="K50" s="350">
        <f t="shared" si="4"/>
        <v>0</v>
      </c>
      <c r="L50" s="350">
        <f t="shared" si="4"/>
        <v>0</v>
      </c>
      <c r="M50" s="350">
        <f t="shared" si="4"/>
        <v>0</v>
      </c>
      <c r="N50" s="350">
        <f t="shared" si="4"/>
        <v>0</v>
      </c>
      <c r="O50" s="350">
        <f t="shared" si="4"/>
        <v>0</v>
      </c>
      <c r="P50" s="350">
        <f t="shared" si="4"/>
        <v>0</v>
      </c>
      <c r="Q50" s="350">
        <f t="shared" si="4"/>
        <v>0</v>
      </c>
      <c r="R50" s="350">
        <f t="shared" si="4"/>
        <v>0</v>
      </c>
      <c r="S50" s="350">
        <f t="shared" si="4"/>
        <v>0</v>
      </c>
      <c r="T50" s="350">
        <f t="shared" si="4"/>
        <v>0</v>
      </c>
      <c r="U50" s="350">
        <f t="shared" si="4"/>
        <v>0</v>
      </c>
      <c r="V50" s="350">
        <f t="shared" si="4"/>
        <v>0</v>
      </c>
      <c r="W50" s="350">
        <f t="shared" si="4"/>
        <v>0</v>
      </c>
      <c r="X50" s="350">
        <f t="shared" si="4"/>
        <v>0</v>
      </c>
      <c r="Y50" s="350">
        <f t="shared" si="4"/>
        <v>0</v>
      </c>
      <c r="Z50" s="351">
        <f t="shared" si="4"/>
        <v>0</v>
      </c>
      <c r="AB50" s="352">
        <f>SUM(AB33,AB35:AB48)</f>
        <v>0</v>
      </c>
      <c r="AD50" s="352">
        <f>SUM(AD33,AD35:AD48)</f>
        <v>0</v>
      </c>
      <c r="AF50" s="352">
        <f>SUM(AF33,AF35:AF48)</f>
        <v>0</v>
      </c>
    </row>
    <row r="51" spans="4:33" ht="13.5" outlineLevel="1" thickTop="1">
      <c r="O51" s="381"/>
      <c r="P51" s="381"/>
      <c r="Q51" s="381"/>
      <c r="R51" s="381"/>
      <c r="S51" s="381"/>
      <c r="T51" s="381"/>
      <c r="U51" s="381"/>
      <c r="V51" s="381"/>
      <c r="W51" s="381"/>
      <c r="X51" s="381"/>
      <c r="Y51" s="381"/>
      <c r="Z51" s="381"/>
      <c r="AA51" s="381"/>
      <c r="AB51" s="381"/>
      <c r="AC51" s="381"/>
      <c r="AD51" s="381"/>
      <c r="AE51" s="381"/>
      <c r="AF51" s="381"/>
      <c r="AG51" s="381"/>
    </row>
    <row r="52" spans="4:33" outlineLevel="1">
      <c r="D52" s="102" t="str">
        <f>'Line Items'!D676</f>
        <v>Financial Subsidy / (Premium)</v>
      </c>
      <c r="E52" s="336"/>
      <c r="F52" s="337" t="str">
        <f>'P&amp;L1'!F368</f>
        <v>£000</v>
      </c>
      <c r="G52" s="363">
        <f>'P&amp;L1'!G368</f>
        <v>0</v>
      </c>
      <c r="H52" s="363">
        <f>'P&amp;L1'!H368</f>
        <v>0</v>
      </c>
      <c r="I52" s="363">
        <f>'P&amp;L1'!I368</f>
        <v>0</v>
      </c>
      <c r="J52" s="363">
        <f>'P&amp;L1'!J368</f>
        <v>0</v>
      </c>
      <c r="K52" s="363">
        <f>'P&amp;L1'!K368</f>
        <v>0</v>
      </c>
      <c r="L52" s="363">
        <f>'P&amp;L1'!L368</f>
        <v>0</v>
      </c>
      <c r="M52" s="363">
        <f>'P&amp;L1'!M368</f>
        <v>0</v>
      </c>
      <c r="N52" s="363">
        <f>'P&amp;L1'!N368</f>
        <v>0</v>
      </c>
      <c r="O52" s="363">
        <f>'P&amp;L1'!O368</f>
        <v>0</v>
      </c>
      <c r="P52" s="363">
        <f>'P&amp;L1'!P368</f>
        <v>0</v>
      </c>
      <c r="Q52" s="363">
        <f>'P&amp;L1'!Q368</f>
        <v>0</v>
      </c>
      <c r="R52" s="363">
        <f>'P&amp;L1'!R368</f>
        <v>0</v>
      </c>
      <c r="S52" s="363">
        <f>'P&amp;L1'!S368</f>
        <v>0</v>
      </c>
      <c r="T52" s="363">
        <f>'P&amp;L1'!T368</f>
        <v>0</v>
      </c>
      <c r="U52" s="363">
        <f>'P&amp;L1'!U368</f>
        <v>0</v>
      </c>
      <c r="V52" s="363">
        <f>'P&amp;L1'!V368</f>
        <v>0</v>
      </c>
      <c r="W52" s="363">
        <f>'P&amp;L1'!W368</f>
        <v>0</v>
      </c>
      <c r="X52" s="363">
        <f>'P&amp;L1'!X368</f>
        <v>0</v>
      </c>
      <c r="Y52" s="363">
        <f>'P&amp;L1'!Y368</f>
        <v>0</v>
      </c>
      <c r="Z52" s="364">
        <f>'P&amp;L1'!Z368</f>
        <v>0</v>
      </c>
      <c r="AB52" s="365">
        <f>'P&amp;L1'!AB368</f>
        <v>0</v>
      </c>
      <c r="AD52" s="365">
        <f>'P&amp;L1'!AD368</f>
        <v>0</v>
      </c>
      <c r="AF52" s="365">
        <f>'P&amp;L1'!AF368</f>
        <v>0</v>
      </c>
    </row>
    <row r="53" spans="4:33" outlineLevel="1">
      <c r="D53" s="83" t="str">
        <f>'Line Items'!D677</f>
        <v>Revenue Share / Support - GDP Mechanism</v>
      </c>
      <c r="E53" s="84"/>
      <c r="F53" s="150" t="str">
        <f>'P&amp;L1'!F369</f>
        <v>£000</v>
      </c>
      <c r="G53" s="307">
        <f>'P&amp;L1'!G369</f>
        <v>0</v>
      </c>
      <c r="H53" s="307">
        <f>'P&amp;L1'!H369</f>
        <v>0</v>
      </c>
      <c r="I53" s="307">
        <f>'P&amp;L1'!I369</f>
        <v>0</v>
      </c>
      <c r="J53" s="307">
        <f>'P&amp;L1'!J369</f>
        <v>0</v>
      </c>
      <c r="K53" s="307">
        <f>'P&amp;L1'!K369</f>
        <v>0</v>
      </c>
      <c r="L53" s="307">
        <f>'P&amp;L1'!L369</f>
        <v>0</v>
      </c>
      <c r="M53" s="307">
        <f>'P&amp;L1'!M369</f>
        <v>0</v>
      </c>
      <c r="N53" s="307">
        <f>'P&amp;L1'!N369</f>
        <v>0</v>
      </c>
      <c r="O53" s="307">
        <f>'P&amp;L1'!O369</f>
        <v>0</v>
      </c>
      <c r="P53" s="307">
        <f>'P&amp;L1'!P369</f>
        <v>0</v>
      </c>
      <c r="Q53" s="307">
        <f>'P&amp;L1'!Q369</f>
        <v>0</v>
      </c>
      <c r="R53" s="307">
        <f>'P&amp;L1'!R369</f>
        <v>0</v>
      </c>
      <c r="S53" s="307">
        <f>'P&amp;L1'!S369</f>
        <v>0</v>
      </c>
      <c r="T53" s="307">
        <f>'P&amp;L1'!T369</f>
        <v>0</v>
      </c>
      <c r="U53" s="307">
        <f>'P&amp;L1'!U369</f>
        <v>0</v>
      </c>
      <c r="V53" s="307">
        <f>'P&amp;L1'!V369</f>
        <v>0</v>
      </c>
      <c r="W53" s="307">
        <f>'P&amp;L1'!W369</f>
        <v>0</v>
      </c>
      <c r="X53" s="307">
        <f>'P&amp;L1'!X369</f>
        <v>0</v>
      </c>
      <c r="Y53" s="307">
        <f>'P&amp;L1'!Y369</f>
        <v>0</v>
      </c>
      <c r="Z53" s="366">
        <f>'P&amp;L1'!Z369</f>
        <v>0</v>
      </c>
      <c r="AB53" s="367">
        <f>'P&amp;L1'!AB369</f>
        <v>0</v>
      </c>
      <c r="AD53" s="367">
        <f>'P&amp;L1'!AD369</f>
        <v>0</v>
      </c>
      <c r="AF53" s="367">
        <f>'P&amp;L1'!AF369</f>
        <v>0</v>
      </c>
    </row>
    <row r="54" spans="4:33" outlineLevel="1">
      <c r="D54" s="83" t="str">
        <f>'Line Items'!D678</f>
        <v>Revenue Share / Support - CLE Mechanism</v>
      </c>
      <c r="E54" s="84"/>
      <c r="F54" s="150" t="str">
        <f>'P&amp;L1'!F370</f>
        <v>£000</v>
      </c>
      <c r="G54" s="307">
        <f>'P&amp;L1'!G370</f>
        <v>0</v>
      </c>
      <c r="H54" s="307">
        <f>'P&amp;L1'!H370</f>
        <v>0</v>
      </c>
      <c r="I54" s="307">
        <f>'P&amp;L1'!I370</f>
        <v>0</v>
      </c>
      <c r="J54" s="307">
        <f>'P&amp;L1'!J370</f>
        <v>0</v>
      </c>
      <c r="K54" s="307">
        <f>'P&amp;L1'!K370</f>
        <v>0</v>
      </c>
      <c r="L54" s="307">
        <f>'P&amp;L1'!L370</f>
        <v>0</v>
      </c>
      <c r="M54" s="307">
        <f>'P&amp;L1'!M370</f>
        <v>0</v>
      </c>
      <c r="N54" s="307">
        <f>'P&amp;L1'!N370</f>
        <v>0</v>
      </c>
      <c r="O54" s="307">
        <f>'P&amp;L1'!O370</f>
        <v>0</v>
      </c>
      <c r="P54" s="307">
        <f>'P&amp;L1'!P370</f>
        <v>0</v>
      </c>
      <c r="Q54" s="307">
        <f>'P&amp;L1'!Q370</f>
        <v>0</v>
      </c>
      <c r="R54" s="307">
        <f>'P&amp;L1'!R370</f>
        <v>0</v>
      </c>
      <c r="S54" s="307">
        <f>'P&amp;L1'!S370</f>
        <v>0</v>
      </c>
      <c r="T54" s="307">
        <f>'P&amp;L1'!T370</f>
        <v>0</v>
      </c>
      <c r="U54" s="307">
        <f>'P&amp;L1'!U370</f>
        <v>0</v>
      </c>
      <c r="V54" s="307">
        <f>'P&amp;L1'!V370</f>
        <v>0</v>
      </c>
      <c r="W54" s="307">
        <f>'P&amp;L1'!W370</f>
        <v>0</v>
      </c>
      <c r="X54" s="307">
        <f>'P&amp;L1'!X370</f>
        <v>0</v>
      </c>
      <c r="Y54" s="307">
        <f>'P&amp;L1'!Y370</f>
        <v>0</v>
      </c>
      <c r="Z54" s="366">
        <f>'P&amp;L1'!Z370</f>
        <v>0</v>
      </c>
      <c r="AB54" s="367">
        <f>'P&amp;L1'!AB370</f>
        <v>0</v>
      </c>
      <c r="AD54" s="367">
        <f>'P&amp;L1'!AD370</f>
        <v>0</v>
      </c>
      <c r="AF54" s="367">
        <f>'P&amp;L1'!AF370</f>
        <v>0</v>
      </c>
    </row>
    <row r="55" spans="4:33" outlineLevel="1">
      <c r="D55" s="108" t="str">
        <f>'Line Items'!D679</f>
        <v>DfT Profit Share</v>
      </c>
      <c r="E55" s="110"/>
      <c r="F55" s="164" t="str">
        <f>'P&amp;L1'!F371</f>
        <v>£000</v>
      </c>
      <c r="G55" s="368">
        <f>'P&amp;L1'!G371</f>
        <v>0</v>
      </c>
      <c r="H55" s="368">
        <f>'P&amp;L1'!H371</f>
        <v>0</v>
      </c>
      <c r="I55" s="368">
        <f>'P&amp;L1'!I371</f>
        <v>0</v>
      </c>
      <c r="J55" s="368">
        <f>'P&amp;L1'!J371</f>
        <v>0</v>
      </c>
      <c r="K55" s="368">
        <f>'P&amp;L1'!K371</f>
        <v>0</v>
      </c>
      <c r="L55" s="368">
        <f>'P&amp;L1'!L371</f>
        <v>0</v>
      </c>
      <c r="M55" s="368">
        <f>'P&amp;L1'!M371</f>
        <v>0</v>
      </c>
      <c r="N55" s="368">
        <f>'P&amp;L1'!N371</f>
        <v>0</v>
      </c>
      <c r="O55" s="368">
        <f>'P&amp;L1'!O371</f>
        <v>0</v>
      </c>
      <c r="P55" s="368">
        <f>'P&amp;L1'!P371</f>
        <v>0</v>
      </c>
      <c r="Q55" s="368">
        <f>'P&amp;L1'!Q371</f>
        <v>0</v>
      </c>
      <c r="R55" s="368">
        <f>'P&amp;L1'!R371</f>
        <v>0</v>
      </c>
      <c r="S55" s="368">
        <f>'P&amp;L1'!S371</f>
        <v>0</v>
      </c>
      <c r="T55" s="368">
        <f>'P&amp;L1'!T371</f>
        <v>0</v>
      </c>
      <c r="U55" s="368">
        <f>'P&amp;L1'!U371</f>
        <v>0</v>
      </c>
      <c r="V55" s="368">
        <f>'P&amp;L1'!V371</f>
        <v>0</v>
      </c>
      <c r="W55" s="368">
        <f>'P&amp;L1'!W371</f>
        <v>0</v>
      </c>
      <c r="X55" s="368">
        <f>'P&amp;L1'!X371</f>
        <v>0</v>
      </c>
      <c r="Y55" s="368">
        <f>'P&amp;L1'!Y371</f>
        <v>0</v>
      </c>
      <c r="Z55" s="369">
        <f>'P&amp;L1'!Z371</f>
        <v>0</v>
      </c>
      <c r="AB55" s="370">
        <f>'P&amp;L1'!AB371</f>
        <v>0</v>
      </c>
      <c r="AD55" s="370">
        <f>'P&amp;L1'!AD371</f>
        <v>0</v>
      </c>
      <c r="AF55" s="370">
        <f>'P&amp;L1'!AF371</f>
        <v>0</v>
      </c>
    </row>
    <row r="56" spans="4:33" outlineLevel="1"/>
    <row r="57" spans="4:33" ht="13.5" outlineLevel="1" thickBot="1">
      <c r="D57" s="347" t="str">
        <f>'Line Items'!D680</f>
        <v>Profit / (Loss) Before Taxation</v>
      </c>
      <c r="E57" s="348"/>
      <c r="F57" s="349" t="str">
        <f>F55</f>
        <v>£000</v>
      </c>
      <c r="G57" s="350">
        <f t="shared" ref="G57:Z57" si="5">SUM(G50,G52:G55)</f>
        <v>0</v>
      </c>
      <c r="H57" s="350">
        <f t="shared" si="5"/>
        <v>0</v>
      </c>
      <c r="I57" s="350">
        <f t="shared" si="5"/>
        <v>0</v>
      </c>
      <c r="J57" s="350">
        <f t="shared" si="5"/>
        <v>0</v>
      </c>
      <c r="K57" s="350">
        <f t="shared" si="5"/>
        <v>0</v>
      </c>
      <c r="L57" s="350">
        <f t="shared" si="5"/>
        <v>0</v>
      </c>
      <c r="M57" s="350">
        <f t="shared" si="5"/>
        <v>0</v>
      </c>
      <c r="N57" s="350">
        <f t="shared" si="5"/>
        <v>0</v>
      </c>
      <c r="O57" s="350">
        <f t="shared" si="5"/>
        <v>0</v>
      </c>
      <c r="P57" s="350">
        <f t="shared" si="5"/>
        <v>0</v>
      </c>
      <c r="Q57" s="350">
        <f t="shared" si="5"/>
        <v>0</v>
      </c>
      <c r="R57" s="350">
        <f t="shared" si="5"/>
        <v>0</v>
      </c>
      <c r="S57" s="350">
        <f t="shared" si="5"/>
        <v>0</v>
      </c>
      <c r="T57" s="350">
        <f t="shared" si="5"/>
        <v>0</v>
      </c>
      <c r="U57" s="350">
        <f t="shared" si="5"/>
        <v>0</v>
      </c>
      <c r="V57" s="350">
        <f t="shared" si="5"/>
        <v>0</v>
      </c>
      <c r="W57" s="350">
        <f t="shared" si="5"/>
        <v>0</v>
      </c>
      <c r="X57" s="350">
        <f t="shared" si="5"/>
        <v>0</v>
      </c>
      <c r="Y57" s="350">
        <f t="shared" si="5"/>
        <v>0</v>
      </c>
      <c r="Z57" s="351">
        <f t="shared" si="5"/>
        <v>0</v>
      </c>
      <c r="AB57" s="352">
        <f>SUM(AB50,AB52:AB55)</f>
        <v>0</v>
      </c>
      <c r="AD57" s="352">
        <f>SUM(AD50,AD52:AD55)</f>
        <v>0</v>
      </c>
      <c r="AF57" s="352">
        <f>SUM(AF50,AF52:AF55)</f>
        <v>0</v>
      </c>
    </row>
    <row r="58" spans="4:33" ht="13.5" outlineLevel="1" thickTop="1"/>
    <row r="59" spans="4:33" outlineLevel="1">
      <c r="D59" s="359" t="str">
        <f>'Line Items'!D681</f>
        <v>Corporation Tax - Current Tax</v>
      </c>
      <c r="E59" s="360"/>
      <c r="F59" s="264" t="str">
        <f>'P&amp;L1'!F375</f>
        <v>£000</v>
      </c>
      <c r="G59" s="371">
        <f>'P&amp;L1'!G375</f>
        <v>0</v>
      </c>
      <c r="H59" s="371">
        <f>'P&amp;L1'!H375</f>
        <v>0</v>
      </c>
      <c r="I59" s="371">
        <f>'P&amp;L1'!I375</f>
        <v>0</v>
      </c>
      <c r="J59" s="371">
        <f>'P&amp;L1'!J375</f>
        <v>0</v>
      </c>
      <c r="K59" s="371">
        <f>'P&amp;L1'!K375</f>
        <v>0</v>
      </c>
      <c r="L59" s="371">
        <f>'P&amp;L1'!L375</f>
        <v>0</v>
      </c>
      <c r="M59" s="371">
        <f>'P&amp;L1'!M375</f>
        <v>0</v>
      </c>
      <c r="N59" s="371">
        <f>'P&amp;L1'!N375</f>
        <v>0</v>
      </c>
      <c r="O59" s="371">
        <f>'P&amp;L1'!O375</f>
        <v>0</v>
      </c>
      <c r="P59" s="371">
        <f>'P&amp;L1'!P375</f>
        <v>0</v>
      </c>
      <c r="Q59" s="371">
        <f>'P&amp;L1'!Q375</f>
        <v>0</v>
      </c>
      <c r="R59" s="371">
        <f>'P&amp;L1'!R375</f>
        <v>0</v>
      </c>
      <c r="S59" s="371">
        <f>'P&amp;L1'!S375</f>
        <v>0</v>
      </c>
      <c r="T59" s="371">
        <f>'P&amp;L1'!T375</f>
        <v>0</v>
      </c>
      <c r="U59" s="371">
        <f>'P&amp;L1'!U375</f>
        <v>0</v>
      </c>
      <c r="V59" s="371">
        <f>'P&amp;L1'!V375</f>
        <v>0</v>
      </c>
      <c r="W59" s="371">
        <f>'P&amp;L1'!W375</f>
        <v>0</v>
      </c>
      <c r="X59" s="371">
        <f>'P&amp;L1'!X375</f>
        <v>0</v>
      </c>
      <c r="Y59" s="371">
        <f>'P&amp;L1'!Y375</f>
        <v>0</v>
      </c>
      <c r="Z59" s="372">
        <f>'P&amp;L1'!Z375</f>
        <v>0</v>
      </c>
      <c r="AB59" s="373">
        <f>'P&amp;L1'!AB375</f>
        <v>0</v>
      </c>
      <c r="AD59" s="373">
        <f>'P&amp;L1'!AD375</f>
        <v>0</v>
      </c>
      <c r="AF59" s="373">
        <f>'P&amp;L1'!AF375</f>
        <v>0</v>
      </c>
    </row>
    <row r="60" spans="4:33" outlineLevel="1"/>
    <row r="61" spans="4:33" outlineLevel="1">
      <c r="D61" s="359" t="str">
        <f>'Line Items'!D682</f>
        <v>Deferred Tax</v>
      </c>
      <c r="E61" s="360"/>
      <c r="F61" s="264" t="str">
        <f>'P&amp;L1'!F377</f>
        <v>£000</v>
      </c>
      <c r="G61" s="371">
        <f>'P&amp;L1'!G377</f>
        <v>0</v>
      </c>
      <c r="H61" s="371">
        <f>'P&amp;L1'!H377</f>
        <v>0</v>
      </c>
      <c r="I61" s="371">
        <f>'P&amp;L1'!I377</f>
        <v>0</v>
      </c>
      <c r="J61" s="371">
        <f>'P&amp;L1'!J377</f>
        <v>0</v>
      </c>
      <c r="K61" s="371">
        <f>'P&amp;L1'!K377</f>
        <v>0</v>
      </c>
      <c r="L61" s="371">
        <f>'P&amp;L1'!L377</f>
        <v>0</v>
      </c>
      <c r="M61" s="371">
        <f>'P&amp;L1'!M377</f>
        <v>0</v>
      </c>
      <c r="N61" s="371">
        <f>'P&amp;L1'!N377</f>
        <v>0</v>
      </c>
      <c r="O61" s="371">
        <f>'P&amp;L1'!O377</f>
        <v>0</v>
      </c>
      <c r="P61" s="371">
        <f>'P&amp;L1'!P377</f>
        <v>0</v>
      </c>
      <c r="Q61" s="371">
        <f>'P&amp;L1'!Q377</f>
        <v>0</v>
      </c>
      <c r="R61" s="371">
        <f>'P&amp;L1'!R377</f>
        <v>0</v>
      </c>
      <c r="S61" s="371">
        <f>'P&amp;L1'!S377</f>
        <v>0</v>
      </c>
      <c r="T61" s="371">
        <f>'P&amp;L1'!T377</f>
        <v>0</v>
      </c>
      <c r="U61" s="371">
        <f>'P&amp;L1'!U377</f>
        <v>0</v>
      </c>
      <c r="V61" s="371">
        <f>'P&amp;L1'!V377</f>
        <v>0</v>
      </c>
      <c r="W61" s="371">
        <f>'P&amp;L1'!W377</f>
        <v>0</v>
      </c>
      <c r="X61" s="371">
        <f>'P&amp;L1'!X377</f>
        <v>0</v>
      </c>
      <c r="Y61" s="371">
        <f>'P&amp;L1'!Y377</f>
        <v>0</v>
      </c>
      <c r="Z61" s="372">
        <f>'P&amp;L1'!Z377</f>
        <v>0</v>
      </c>
      <c r="AB61" s="373">
        <f>'P&amp;L1'!AB377</f>
        <v>0</v>
      </c>
      <c r="AD61" s="373">
        <f>'P&amp;L1'!AD377</f>
        <v>0</v>
      </c>
      <c r="AF61" s="373">
        <f>'P&amp;L1'!AF377</f>
        <v>0</v>
      </c>
    </row>
    <row r="62" spans="4:33" outlineLevel="1"/>
    <row r="63" spans="4:33" ht="13.5" outlineLevel="1" thickBot="1">
      <c r="D63" s="347" t="str">
        <f>'Line Items'!D683</f>
        <v>Profit / (Loss) After Taxation</v>
      </c>
      <c r="E63" s="348"/>
      <c r="F63" s="349" t="str">
        <f>F61</f>
        <v>£000</v>
      </c>
      <c r="G63" s="350">
        <f>SUM(G57,G59,G61)</f>
        <v>0</v>
      </c>
      <c r="H63" s="350">
        <f t="shared" ref="H63:AF63" si="6">SUM(H57,H59,H61)</f>
        <v>0</v>
      </c>
      <c r="I63" s="350">
        <f t="shared" si="6"/>
        <v>0</v>
      </c>
      <c r="J63" s="350">
        <f t="shared" si="6"/>
        <v>0</v>
      </c>
      <c r="K63" s="350">
        <f t="shared" si="6"/>
        <v>0</v>
      </c>
      <c r="L63" s="350">
        <f t="shared" si="6"/>
        <v>0</v>
      </c>
      <c r="M63" s="350">
        <f t="shared" si="6"/>
        <v>0</v>
      </c>
      <c r="N63" s="350">
        <f t="shared" si="6"/>
        <v>0</v>
      </c>
      <c r="O63" s="350">
        <f t="shared" si="6"/>
        <v>0</v>
      </c>
      <c r="P63" s="350">
        <f t="shared" si="6"/>
        <v>0</v>
      </c>
      <c r="Q63" s="350">
        <f t="shared" si="6"/>
        <v>0</v>
      </c>
      <c r="R63" s="350">
        <f t="shared" si="6"/>
        <v>0</v>
      </c>
      <c r="S63" s="350">
        <f t="shared" si="6"/>
        <v>0</v>
      </c>
      <c r="T63" s="350">
        <f t="shared" si="6"/>
        <v>0</v>
      </c>
      <c r="U63" s="350">
        <f t="shared" si="6"/>
        <v>0</v>
      </c>
      <c r="V63" s="350">
        <f t="shared" si="6"/>
        <v>0</v>
      </c>
      <c r="W63" s="350">
        <f t="shared" si="6"/>
        <v>0</v>
      </c>
      <c r="X63" s="350">
        <f t="shared" si="6"/>
        <v>0</v>
      </c>
      <c r="Y63" s="350">
        <f t="shared" si="6"/>
        <v>0</v>
      </c>
      <c r="Z63" s="350">
        <f t="shared" si="6"/>
        <v>0</v>
      </c>
      <c r="AB63" s="350">
        <f t="shared" si="6"/>
        <v>0</v>
      </c>
      <c r="AD63" s="350">
        <f t="shared" si="6"/>
        <v>0</v>
      </c>
      <c r="AF63" s="350">
        <f t="shared" si="6"/>
        <v>0</v>
      </c>
    </row>
    <row r="64" spans="4:33" ht="13.5" outlineLevel="1" thickTop="1"/>
    <row r="65" spans="2:32" outlineLevel="1">
      <c r="D65" s="359" t="str">
        <f>'Line Items'!D684</f>
        <v>Dividends declared</v>
      </c>
      <c r="E65" s="360"/>
      <c r="F65" s="264" t="str">
        <f>'P&amp;L1'!F381</f>
        <v>£000</v>
      </c>
      <c r="G65" s="371">
        <f>'P&amp;L1'!G381</f>
        <v>0</v>
      </c>
      <c r="H65" s="371">
        <f>'P&amp;L1'!H381</f>
        <v>0</v>
      </c>
      <c r="I65" s="371">
        <f>'P&amp;L1'!I381</f>
        <v>0</v>
      </c>
      <c r="J65" s="371">
        <f>'P&amp;L1'!J381</f>
        <v>0</v>
      </c>
      <c r="K65" s="371">
        <f>'P&amp;L1'!K381</f>
        <v>0</v>
      </c>
      <c r="L65" s="371">
        <f>'P&amp;L1'!L381</f>
        <v>0</v>
      </c>
      <c r="M65" s="371">
        <f>'P&amp;L1'!M381</f>
        <v>0</v>
      </c>
      <c r="N65" s="371">
        <f>'P&amp;L1'!N381</f>
        <v>0</v>
      </c>
      <c r="O65" s="371">
        <f>'P&amp;L1'!O381</f>
        <v>0</v>
      </c>
      <c r="P65" s="371">
        <f>'P&amp;L1'!P381</f>
        <v>0</v>
      </c>
      <c r="Q65" s="371">
        <f>'P&amp;L1'!Q381</f>
        <v>0</v>
      </c>
      <c r="R65" s="371">
        <f>'P&amp;L1'!R381</f>
        <v>0</v>
      </c>
      <c r="S65" s="371">
        <f>'P&amp;L1'!S381</f>
        <v>0</v>
      </c>
      <c r="T65" s="371">
        <f>'P&amp;L1'!T381</f>
        <v>0</v>
      </c>
      <c r="U65" s="371">
        <f>'P&amp;L1'!U381</f>
        <v>0</v>
      </c>
      <c r="V65" s="371">
        <f>'P&amp;L1'!V381</f>
        <v>0</v>
      </c>
      <c r="W65" s="371">
        <f>'P&amp;L1'!W381</f>
        <v>0</v>
      </c>
      <c r="X65" s="371">
        <f>'P&amp;L1'!X381</f>
        <v>0</v>
      </c>
      <c r="Y65" s="371">
        <f>'P&amp;L1'!Y381</f>
        <v>0</v>
      </c>
      <c r="Z65" s="372">
        <f>'P&amp;L1'!Z381</f>
        <v>0</v>
      </c>
      <c r="AB65" s="373">
        <f>'P&amp;L1'!AB381</f>
        <v>0</v>
      </c>
      <c r="AD65" s="373">
        <f>'P&amp;L1'!AD381</f>
        <v>0</v>
      </c>
      <c r="AF65" s="373">
        <f>'P&amp;L1'!AF381</f>
        <v>0</v>
      </c>
    </row>
    <row r="66" spans="2:32" outlineLevel="1"/>
    <row r="67" spans="2:32" ht="13.5" outlineLevel="1" thickBot="1">
      <c r="D67" s="347" t="str">
        <f>'Line Items'!D685</f>
        <v>Profit / (Loss)</v>
      </c>
      <c r="E67" s="348"/>
      <c r="F67" s="349" t="str">
        <f>F65</f>
        <v>£000</v>
      </c>
      <c r="G67" s="350">
        <f>SUM(G63,G65)</f>
        <v>0</v>
      </c>
      <c r="H67" s="350">
        <f t="shared" ref="H67:Z67" si="7">SUM(H63,H65)</f>
        <v>0</v>
      </c>
      <c r="I67" s="350">
        <f t="shared" si="7"/>
        <v>0</v>
      </c>
      <c r="J67" s="350">
        <f t="shared" si="7"/>
        <v>0</v>
      </c>
      <c r="K67" s="350">
        <f t="shared" si="7"/>
        <v>0</v>
      </c>
      <c r="L67" s="350">
        <f t="shared" si="7"/>
        <v>0</v>
      </c>
      <c r="M67" s="350">
        <f t="shared" si="7"/>
        <v>0</v>
      </c>
      <c r="N67" s="350">
        <f t="shared" si="7"/>
        <v>0</v>
      </c>
      <c r="O67" s="350">
        <f t="shared" si="7"/>
        <v>0</v>
      </c>
      <c r="P67" s="350">
        <f t="shared" si="7"/>
        <v>0</v>
      </c>
      <c r="Q67" s="350">
        <f t="shared" si="7"/>
        <v>0</v>
      </c>
      <c r="R67" s="350">
        <f t="shared" si="7"/>
        <v>0</v>
      </c>
      <c r="S67" s="350">
        <f t="shared" si="7"/>
        <v>0</v>
      </c>
      <c r="T67" s="350">
        <f t="shared" si="7"/>
        <v>0</v>
      </c>
      <c r="U67" s="350">
        <f t="shared" si="7"/>
        <v>0</v>
      </c>
      <c r="V67" s="350">
        <f t="shared" si="7"/>
        <v>0</v>
      </c>
      <c r="W67" s="350">
        <f t="shared" si="7"/>
        <v>0</v>
      </c>
      <c r="X67" s="350">
        <f t="shared" si="7"/>
        <v>0</v>
      </c>
      <c r="Y67" s="350">
        <f t="shared" si="7"/>
        <v>0</v>
      </c>
      <c r="Z67" s="351">
        <f t="shared" si="7"/>
        <v>0</v>
      </c>
      <c r="AB67" s="352">
        <f>SUM(AB63,AB65)</f>
        <v>0</v>
      </c>
      <c r="AD67" s="352">
        <f>SUM(AD63,AD65)</f>
        <v>0</v>
      </c>
      <c r="AF67" s="352">
        <f>SUM(AF63,AF65)</f>
        <v>0</v>
      </c>
    </row>
    <row r="68" spans="2:32" ht="13.5" outlineLevel="1" thickTop="1"/>
    <row r="69" spans="2:32" ht="13.5" outlineLevel="1" thickBot="1">
      <c r="D69" s="347" t="str">
        <f>'Line Items'!D686</f>
        <v>Retained Profit / (Loss)</v>
      </c>
      <c r="E69" s="348"/>
      <c r="F69" s="349" t="str">
        <f>F67</f>
        <v>£000</v>
      </c>
      <c r="G69" s="350">
        <f>'P&amp;L1'!G385</f>
        <v>0</v>
      </c>
      <c r="H69" s="350">
        <f>'P&amp;L1'!H385</f>
        <v>0</v>
      </c>
      <c r="I69" s="350">
        <f>'P&amp;L1'!I385</f>
        <v>0</v>
      </c>
      <c r="J69" s="350">
        <f>'P&amp;L1'!J385</f>
        <v>0</v>
      </c>
      <c r="K69" s="350">
        <f>'P&amp;L1'!K385</f>
        <v>0</v>
      </c>
      <c r="L69" s="350">
        <f>'P&amp;L1'!L385</f>
        <v>0</v>
      </c>
      <c r="M69" s="350">
        <f>'P&amp;L1'!M385</f>
        <v>0</v>
      </c>
      <c r="N69" s="350">
        <f>'P&amp;L1'!N385</f>
        <v>0</v>
      </c>
      <c r="O69" s="350">
        <f>'P&amp;L1'!O385</f>
        <v>0</v>
      </c>
      <c r="P69" s="350">
        <f>'P&amp;L1'!P385</f>
        <v>0</v>
      </c>
      <c r="Q69" s="350">
        <f>'P&amp;L1'!Q385</f>
        <v>0</v>
      </c>
      <c r="R69" s="350">
        <f>'P&amp;L1'!R385</f>
        <v>0</v>
      </c>
      <c r="S69" s="350">
        <f>'P&amp;L1'!S385</f>
        <v>0</v>
      </c>
      <c r="T69" s="350">
        <f>'P&amp;L1'!T385</f>
        <v>0</v>
      </c>
      <c r="U69" s="350">
        <f>'P&amp;L1'!U385</f>
        <v>0</v>
      </c>
      <c r="V69" s="350">
        <f>'P&amp;L1'!V385</f>
        <v>0</v>
      </c>
      <c r="W69" s="350">
        <f>'P&amp;L1'!W385</f>
        <v>0</v>
      </c>
      <c r="X69" s="350">
        <f>'P&amp;L1'!X385</f>
        <v>0</v>
      </c>
      <c r="Y69" s="350">
        <f>'P&amp;L1'!Y385</f>
        <v>0</v>
      </c>
      <c r="Z69" s="351">
        <f>'P&amp;L1'!Z385</f>
        <v>0</v>
      </c>
      <c r="AB69" s="352">
        <f>'P&amp;L1'!AB385</f>
        <v>0</v>
      </c>
      <c r="AD69" s="352">
        <f>'P&amp;L1'!AD385</f>
        <v>0</v>
      </c>
      <c r="AF69" s="352">
        <f>'P&amp;L1'!AF385</f>
        <v>0</v>
      </c>
    </row>
    <row r="70" spans="2:32" ht="13.5" outlineLevel="1" thickTop="1">
      <c r="D70" s="374" t="s">
        <v>1004</v>
      </c>
      <c r="E70" s="374"/>
      <c r="F70" s="374"/>
      <c r="G70" s="375" t="b">
        <f>ABS(G67-'P&amp;L1'!G$383)&lt;CheckTolerance</f>
        <v>1</v>
      </c>
      <c r="H70" s="375" t="b">
        <f>ABS(H67-'P&amp;L1'!H$383)&lt;CheckTolerance</f>
        <v>1</v>
      </c>
      <c r="I70" s="375" t="b">
        <f>ABS(I67-'P&amp;L1'!I$383)&lt;CheckTolerance</f>
        <v>1</v>
      </c>
      <c r="J70" s="375" t="b">
        <f>ABS(J67-'P&amp;L1'!J$383)&lt;CheckTolerance</f>
        <v>1</v>
      </c>
      <c r="K70" s="375" t="b">
        <f>ABS(K67-'P&amp;L1'!K$383)&lt;CheckTolerance</f>
        <v>1</v>
      </c>
      <c r="L70" s="375" t="b">
        <f>ABS(L67-'P&amp;L1'!L$383)&lt;CheckTolerance</f>
        <v>1</v>
      </c>
      <c r="M70" s="375" t="b">
        <f>ABS(M67-'P&amp;L1'!M$383)&lt;CheckTolerance</f>
        <v>1</v>
      </c>
      <c r="N70" s="375" t="b">
        <f>ABS(N67-'P&amp;L1'!N$383)&lt;CheckTolerance</f>
        <v>1</v>
      </c>
      <c r="O70" s="375" t="b">
        <f>ABS(O67-'P&amp;L1'!O$383)&lt;CheckTolerance</f>
        <v>1</v>
      </c>
      <c r="P70" s="375" t="b">
        <f>ABS(P67-'P&amp;L1'!P$383)&lt;CheckTolerance</f>
        <v>1</v>
      </c>
      <c r="Q70" s="375" t="b">
        <f>ABS(Q67-'P&amp;L1'!Q$383)&lt;CheckTolerance</f>
        <v>1</v>
      </c>
      <c r="R70" s="375" t="b">
        <f>ABS(R67-'P&amp;L1'!R$383)&lt;CheckTolerance</f>
        <v>1</v>
      </c>
      <c r="S70" s="375" t="b">
        <f>ABS(S67-'P&amp;L1'!S$383)&lt;CheckTolerance</f>
        <v>1</v>
      </c>
      <c r="T70" s="375" t="b">
        <f>ABS(T67-'P&amp;L1'!T$383)&lt;CheckTolerance</f>
        <v>1</v>
      </c>
      <c r="U70" s="375" t="b">
        <f>ABS(U67-'P&amp;L1'!U$383)&lt;CheckTolerance</f>
        <v>1</v>
      </c>
      <c r="V70" s="375" t="b">
        <f>ABS(V67-'P&amp;L1'!V$383)&lt;CheckTolerance</f>
        <v>1</v>
      </c>
      <c r="W70" s="375" t="b">
        <f>ABS(W67-'P&amp;L1'!W$383)&lt;CheckTolerance</f>
        <v>1</v>
      </c>
      <c r="X70" s="375" t="b">
        <f>ABS(X67-'P&amp;L1'!X$383)&lt;CheckTolerance</f>
        <v>1</v>
      </c>
      <c r="Y70" s="375" t="b">
        <f>ABS(Y67-'P&amp;L1'!Y$383)&lt;CheckTolerance</f>
        <v>1</v>
      </c>
      <c r="Z70" s="375" t="b">
        <f>ABS(Z67-'P&amp;L1'!Z$383)&lt;CheckTolerance</f>
        <v>1</v>
      </c>
      <c r="AB70" s="375" t="b">
        <f>ABS(AB67-'P&amp;L1'!AB$383)&lt;CheckTolerance</f>
        <v>1</v>
      </c>
      <c r="AD70" s="375" t="b">
        <f>ABS(AD67-'P&amp;L1'!AD$383)&lt;CheckTolerance</f>
        <v>1</v>
      </c>
      <c r="AF70" s="375" t="b">
        <f>ABS(AF67-'P&amp;L1'!AF$383)&lt;CheckTolerance</f>
        <v>1</v>
      </c>
    </row>
    <row r="73" spans="2:32" ht="16.5">
      <c r="B73" s="5" t="s">
        <v>27</v>
      </c>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row>
    <row r="75" spans="2:32">
      <c r="K75" s="382"/>
    </row>
  </sheetData>
  <mergeCells count="3">
    <mergeCell ref="D9:E9"/>
    <mergeCell ref="F9:F11"/>
    <mergeCell ref="D10:E1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2:AF85"/>
  <sheetViews>
    <sheetView showGridLines="0" zoomScale="85" zoomScaleNormal="85" workbookViewId="0">
      <pane xSplit="6" ySplit="12" topLeftCell="G13" activePane="bottomRight" state="frozen"/>
      <selection activeCell="E21" sqref="E21"/>
      <selection pane="topRight" activeCell="E21" sqref="E21"/>
      <selection pane="bottomLeft" activeCell="E21" sqref="E21"/>
      <selection pane="bottomRight" sqref="A1:XFD1048576"/>
    </sheetView>
  </sheetViews>
  <sheetFormatPr defaultColWidth="9" defaultRowHeight="12.75" outlineLevelRow="1" outlineLevelCol="1"/>
  <cols>
    <col min="1" max="1" width="2.85546875" style="3" customWidth="1"/>
    <col min="2" max="3" width="4.7109375" style="3" customWidth="1"/>
    <col min="4" max="4" width="12.7109375" style="3" customWidth="1"/>
    <col min="5" max="5" width="48.7109375" style="3" customWidth="1"/>
    <col min="6" max="21" width="11.42578125" style="3" customWidth="1"/>
    <col min="22" max="26" width="11.42578125" style="3" customWidth="1" outlineLevel="1"/>
    <col min="27" max="27" width="3.42578125" style="3" customWidth="1"/>
    <col min="28" max="28" width="11.42578125" style="3" customWidth="1"/>
    <col min="29" max="29" width="3.42578125" style="3" customWidth="1"/>
    <col min="30" max="30" width="11.42578125" style="3" customWidth="1"/>
    <col min="31" max="31" width="3.42578125" style="3" customWidth="1"/>
    <col min="32" max="32" width="11.42578125" style="3" customWidth="1"/>
    <col min="33" max="33" width="3.42578125" style="3" customWidth="1"/>
    <col min="34" max="34" width="11.42578125" style="3" customWidth="1"/>
    <col min="35" max="35" width="9" style="3"/>
    <col min="36" max="36" width="11.42578125" style="3" customWidth="1"/>
    <col min="37" max="37" width="9" style="3"/>
    <col min="38" max="38" width="11.42578125" style="3" customWidth="1"/>
    <col min="39" max="254" width="9" style="3"/>
    <col min="255" max="255" width="2.85546875" style="3" customWidth="1"/>
    <col min="256" max="257" width="3.140625" style="3" customWidth="1"/>
    <col min="258" max="258" width="3.42578125" style="3" customWidth="1"/>
    <col min="259" max="259" width="44.85546875" style="3" customWidth="1"/>
    <col min="260" max="282" width="11.42578125" style="3" customWidth="1"/>
    <col min="283" max="283" width="4.28515625" style="3" customWidth="1"/>
    <col min="284" max="284" width="11.42578125" style="3" customWidth="1"/>
    <col min="285" max="285" width="4.28515625" style="3" customWidth="1"/>
    <col min="286" max="286" width="11.42578125" style="3" customWidth="1"/>
    <col min="287" max="287" width="4.28515625" style="3" customWidth="1"/>
    <col min="288" max="288" width="11.42578125" style="3" customWidth="1"/>
    <col min="289" max="510" width="9" style="3"/>
    <col min="511" max="511" width="2.85546875" style="3" customWidth="1"/>
    <col min="512" max="513" width="3.140625" style="3" customWidth="1"/>
    <col min="514" max="514" width="3.42578125" style="3" customWidth="1"/>
    <col min="515" max="515" width="44.85546875" style="3" customWidth="1"/>
    <col min="516" max="538" width="11.42578125" style="3" customWidth="1"/>
    <col min="539" max="539" width="4.28515625" style="3" customWidth="1"/>
    <col min="540" max="540" width="11.42578125" style="3" customWidth="1"/>
    <col min="541" max="541" width="4.28515625" style="3" customWidth="1"/>
    <col min="542" max="542" width="11.42578125" style="3" customWidth="1"/>
    <col min="543" max="543" width="4.28515625" style="3" customWidth="1"/>
    <col min="544" max="544" width="11.42578125" style="3" customWidth="1"/>
    <col min="545" max="766" width="9" style="3"/>
    <col min="767" max="767" width="2.85546875" style="3" customWidth="1"/>
    <col min="768" max="769" width="3.140625" style="3" customWidth="1"/>
    <col min="770" max="770" width="3.42578125" style="3" customWidth="1"/>
    <col min="771" max="771" width="44.85546875" style="3" customWidth="1"/>
    <col min="772" max="794" width="11.42578125" style="3" customWidth="1"/>
    <col min="795" max="795" width="4.28515625" style="3" customWidth="1"/>
    <col min="796" max="796" width="11.42578125" style="3" customWidth="1"/>
    <col min="797" max="797" width="4.28515625" style="3" customWidth="1"/>
    <col min="798" max="798" width="11.42578125" style="3" customWidth="1"/>
    <col min="799" max="799" width="4.28515625" style="3" customWidth="1"/>
    <col min="800" max="800" width="11.42578125" style="3" customWidth="1"/>
    <col min="801" max="1022" width="9" style="3"/>
    <col min="1023" max="1023" width="2.85546875" style="3" customWidth="1"/>
    <col min="1024" max="1025" width="3.140625" style="3" customWidth="1"/>
    <col min="1026" max="1026" width="3.42578125" style="3" customWidth="1"/>
    <col min="1027" max="1027" width="44.85546875" style="3" customWidth="1"/>
    <col min="1028" max="1050" width="11.42578125" style="3" customWidth="1"/>
    <col min="1051" max="1051" width="4.28515625" style="3" customWidth="1"/>
    <col min="1052" max="1052" width="11.42578125" style="3" customWidth="1"/>
    <col min="1053" max="1053" width="4.28515625" style="3" customWidth="1"/>
    <col min="1054" max="1054" width="11.42578125" style="3" customWidth="1"/>
    <col min="1055" max="1055" width="4.28515625" style="3" customWidth="1"/>
    <col min="1056" max="1056" width="11.42578125" style="3" customWidth="1"/>
    <col min="1057" max="1278" width="9" style="3"/>
    <col min="1279" max="1279" width="2.85546875" style="3" customWidth="1"/>
    <col min="1280" max="1281" width="3.140625" style="3" customWidth="1"/>
    <col min="1282" max="1282" width="3.42578125" style="3" customWidth="1"/>
    <col min="1283" max="1283" width="44.85546875" style="3" customWidth="1"/>
    <col min="1284" max="1306" width="11.42578125" style="3" customWidth="1"/>
    <col min="1307" max="1307" width="4.28515625" style="3" customWidth="1"/>
    <col min="1308" max="1308" width="11.42578125" style="3" customWidth="1"/>
    <col min="1309" max="1309" width="4.28515625" style="3" customWidth="1"/>
    <col min="1310" max="1310" width="11.42578125" style="3" customWidth="1"/>
    <col min="1311" max="1311" width="4.28515625" style="3" customWidth="1"/>
    <col min="1312" max="1312" width="11.42578125" style="3" customWidth="1"/>
    <col min="1313" max="1534" width="9" style="3"/>
    <col min="1535" max="1535" width="2.85546875" style="3" customWidth="1"/>
    <col min="1536" max="1537" width="3.140625" style="3" customWidth="1"/>
    <col min="1538" max="1538" width="3.42578125" style="3" customWidth="1"/>
    <col min="1539" max="1539" width="44.85546875" style="3" customWidth="1"/>
    <col min="1540" max="1562" width="11.42578125" style="3" customWidth="1"/>
    <col min="1563" max="1563" width="4.28515625" style="3" customWidth="1"/>
    <col min="1564" max="1564" width="11.42578125" style="3" customWidth="1"/>
    <col min="1565" max="1565" width="4.28515625" style="3" customWidth="1"/>
    <col min="1566" max="1566" width="11.42578125" style="3" customWidth="1"/>
    <col min="1567" max="1567" width="4.28515625" style="3" customWidth="1"/>
    <col min="1568" max="1568" width="11.42578125" style="3" customWidth="1"/>
    <col min="1569" max="1790" width="9" style="3"/>
    <col min="1791" max="1791" width="2.85546875" style="3" customWidth="1"/>
    <col min="1792" max="1793" width="3.140625" style="3" customWidth="1"/>
    <col min="1794" max="1794" width="3.42578125" style="3" customWidth="1"/>
    <col min="1795" max="1795" width="44.85546875" style="3" customWidth="1"/>
    <col min="1796" max="1818" width="11.42578125" style="3" customWidth="1"/>
    <col min="1819" max="1819" width="4.28515625" style="3" customWidth="1"/>
    <col min="1820" max="1820" width="11.42578125" style="3" customWidth="1"/>
    <col min="1821" max="1821" width="4.28515625" style="3" customWidth="1"/>
    <col min="1822" max="1822" width="11.42578125" style="3" customWidth="1"/>
    <col min="1823" max="1823" width="4.28515625" style="3" customWidth="1"/>
    <col min="1824" max="1824" width="11.42578125" style="3" customWidth="1"/>
    <col min="1825" max="2046" width="9" style="3"/>
    <col min="2047" max="2047" width="2.85546875" style="3" customWidth="1"/>
    <col min="2048" max="2049" width="3.140625" style="3" customWidth="1"/>
    <col min="2050" max="2050" width="3.42578125" style="3" customWidth="1"/>
    <col min="2051" max="2051" width="44.85546875" style="3" customWidth="1"/>
    <col min="2052" max="2074" width="11.42578125" style="3" customWidth="1"/>
    <col min="2075" max="2075" width="4.28515625" style="3" customWidth="1"/>
    <col min="2076" max="2076" width="11.42578125" style="3" customWidth="1"/>
    <col min="2077" max="2077" width="4.28515625" style="3" customWidth="1"/>
    <col min="2078" max="2078" width="11.42578125" style="3" customWidth="1"/>
    <col min="2079" max="2079" width="4.28515625" style="3" customWidth="1"/>
    <col min="2080" max="2080" width="11.42578125" style="3" customWidth="1"/>
    <col min="2081" max="2302" width="9" style="3"/>
    <col min="2303" max="2303" width="2.85546875" style="3" customWidth="1"/>
    <col min="2304" max="2305" width="3.140625" style="3" customWidth="1"/>
    <col min="2306" max="2306" width="3.42578125" style="3" customWidth="1"/>
    <col min="2307" max="2307" width="44.85546875" style="3" customWidth="1"/>
    <col min="2308" max="2330" width="11.42578125" style="3" customWidth="1"/>
    <col min="2331" max="2331" width="4.28515625" style="3" customWidth="1"/>
    <col min="2332" max="2332" width="11.42578125" style="3" customWidth="1"/>
    <col min="2333" max="2333" width="4.28515625" style="3" customWidth="1"/>
    <col min="2334" max="2334" width="11.42578125" style="3" customWidth="1"/>
    <col min="2335" max="2335" width="4.28515625" style="3" customWidth="1"/>
    <col min="2336" max="2336" width="11.42578125" style="3" customWidth="1"/>
    <col min="2337" max="2558" width="9" style="3"/>
    <col min="2559" max="2559" width="2.85546875" style="3" customWidth="1"/>
    <col min="2560" max="2561" width="3.140625" style="3" customWidth="1"/>
    <col min="2562" max="2562" width="3.42578125" style="3" customWidth="1"/>
    <col min="2563" max="2563" width="44.85546875" style="3" customWidth="1"/>
    <col min="2564" max="2586" width="11.42578125" style="3" customWidth="1"/>
    <col min="2587" max="2587" width="4.28515625" style="3" customWidth="1"/>
    <col min="2588" max="2588" width="11.42578125" style="3" customWidth="1"/>
    <col min="2589" max="2589" width="4.28515625" style="3" customWidth="1"/>
    <col min="2590" max="2590" width="11.42578125" style="3" customWidth="1"/>
    <col min="2591" max="2591" width="4.28515625" style="3" customWidth="1"/>
    <col min="2592" max="2592" width="11.42578125" style="3" customWidth="1"/>
    <col min="2593" max="2814" width="9" style="3"/>
    <col min="2815" max="2815" width="2.85546875" style="3" customWidth="1"/>
    <col min="2816" max="2817" width="3.140625" style="3" customWidth="1"/>
    <col min="2818" max="2818" width="3.42578125" style="3" customWidth="1"/>
    <col min="2819" max="2819" width="44.85546875" style="3" customWidth="1"/>
    <col min="2820" max="2842" width="11.42578125" style="3" customWidth="1"/>
    <col min="2843" max="2843" width="4.28515625" style="3" customWidth="1"/>
    <col min="2844" max="2844" width="11.42578125" style="3" customWidth="1"/>
    <col min="2845" max="2845" width="4.28515625" style="3" customWidth="1"/>
    <col min="2846" max="2846" width="11.42578125" style="3" customWidth="1"/>
    <col min="2847" max="2847" width="4.28515625" style="3" customWidth="1"/>
    <col min="2848" max="2848" width="11.42578125" style="3" customWidth="1"/>
    <col min="2849" max="3070" width="9" style="3"/>
    <col min="3071" max="3071" width="2.85546875" style="3" customWidth="1"/>
    <col min="3072" max="3073" width="3.140625" style="3" customWidth="1"/>
    <col min="3074" max="3074" width="3.42578125" style="3" customWidth="1"/>
    <col min="3075" max="3075" width="44.85546875" style="3" customWidth="1"/>
    <col min="3076" max="3098" width="11.42578125" style="3" customWidth="1"/>
    <col min="3099" max="3099" width="4.28515625" style="3" customWidth="1"/>
    <col min="3100" max="3100" width="11.42578125" style="3" customWidth="1"/>
    <col min="3101" max="3101" width="4.28515625" style="3" customWidth="1"/>
    <col min="3102" max="3102" width="11.42578125" style="3" customWidth="1"/>
    <col min="3103" max="3103" width="4.28515625" style="3" customWidth="1"/>
    <col min="3104" max="3104" width="11.42578125" style="3" customWidth="1"/>
    <col min="3105" max="3326" width="9" style="3"/>
    <col min="3327" max="3327" width="2.85546875" style="3" customWidth="1"/>
    <col min="3328" max="3329" width="3.140625" style="3" customWidth="1"/>
    <col min="3330" max="3330" width="3.42578125" style="3" customWidth="1"/>
    <col min="3331" max="3331" width="44.85546875" style="3" customWidth="1"/>
    <col min="3332" max="3354" width="11.42578125" style="3" customWidth="1"/>
    <col min="3355" max="3355" width="4.28515625" style="3" customWidth="1"/>
    <col min="3356" max="3356" width="11.42578125" style="3" customWidth="1"/>
    <col min="3357" max="3357" width="4.28515625" style="3" customWidth="1"/>
    <col min="3358" max="3358" width="11.42578125" style="3" customWidth="1"/>
    <col min="3359" max="3359" width="4.28515625" style="3" customWidth="1"/>
    <col min="3360" max="3360" width="11.42578125" style="3" customWidth="1"/>
    <col min="3361" max="3582" width="9" style="3"/>
    <col min="3583" max="3583" width="2.85546875" style="3" customWidth="1"/>
    <col min="3584" max="3585" width="3.140625" style="3" customWidth="1"/>
    <col min="3586" max="3586" width="3.42578125" style="3" customWidth="1"/>
    <col min="3587" max="3587" width="44.85546875" style="3" customWidth="1"/>
    <col min="3588" max="3610" width="11.42578125" style="3" customWidth="1"/>
    <col min="3611" max="3611" width="4.28515625" style="3" customWidth="1"/>
    <col min="3612" max="3612" width="11.42578125" style="3" customWidth="1"/>
    <col min="3613" max="3613" width="4.28515625" style="3" customWidth="1"/>
    <col min="3614" max="3614" width="11.42578125" style="3" customWidth="1"/>
    <col min="3615" max="3615" width="4.28515625" style="3" customWidth="1"/>
    <col min="3616" max="3616" width="11.42578125" style="3" customWidth="1"/>
    <col min="3617" max="3838" width="9" style="3"/>
    <col min="3839" max="3839" width="2.85546875" style="3" customWidth="1"/>
    <col min="3840" max="3841" width="3.140625" style="3" customWidth="1"/>
    <col min="3842" max="3842" width="3.42578125" style="3" customWidth="1"/>
    <col min="3843" max="3843" width="44.85546875" style="3" customWidth="1"/>
    <col min="3844" max="3866" width="11.42578125" style="3" customWidth="1"/>
    <col min="3867" max="3867" width="4.28515625" style="3" customWidth="1"/>
    <col min="3868" max="3868" width="11.42578125" style="3" customWidth="1"/>
    <col min="3869" max="3869" width="4.28515625" style="3" customWidth="1"/>
    <col min="3870" max="3870" width="11.42578125" style="3" customWidth="1"/>
    <col min="3871" max="3871" width="4.28515625" style="3" customWidth="1"/>
    <col min="3872" max="3872" width="11.42578125" style="3" customWidth="1"/>
    <col min="3873" max="4094" width="9" style="3"/>
    <col min="4095" max="4095" width="2.85546875" style="3" customWidth="1"/>
    <col min="4096" max="4097" width="3.140625" style="3" customWidth="1"/>
    <col min="4098" max="4098" width="3.42578125" style="3" customWidth="1"/>
    <col min="4099" max="4099" width="44.85546875" style="3" customWidth="1"/>
    <col min="4100" max="4122" width="11.42578125" style="3" customWidth="1"/>
    <col min="4123" max="4123" width="4.28515625" style="3" customWidth="1"/>
    <col min="4124" max="4124" width="11.42578125" style="3" customWidth="1"/>
    <col min="4125" max="4125" width="4.28515625" style="3" customWidth="1"/>
    <col min="4126" max="4126" width="11.42578125" style="3" customWidth="1"/>
    <col min="4127" max="4127" width="4.28515625" style="3" customWidth="1"/>
    <col min="4128" max="4128" width="11.42578125" style="3" customWidth="1"/>
    <col min="4129" max="4350" width="9" style="3"/>
    <col min="4351" max="4351" width="2.85546875" style="3" customWidth="1"/>
    <col min="4352" max="4353" width="3.140625" style="3" customWidth="1"/>
    <col min="4354" max="4354" width="3.42578125" style="3" customWidth="1"/>
    <col min="4355" max="4355" width="44.85546875" style="3" customWidth="1"/>
    <col min="4356" max="4378" width="11.42578125" style="3" customWidth="1"/>
    <col min="4379" max="4379" width="4.28515625" style="3" customWidth="1"/>
    <col min="4380" max="4380" width="11.42578125" style="3" customWidth="1"/>
    <col min="4381" max="4381" width="4.28515625" style="3" customWidth="1"/>
    <col min="4382" max="4382" width="11.42578125" style="3" customWidth="1"/>
    <col min="4383" max="4383" width="4.28515625" style="3" customWidth="1"/>
    <col min="4384" max="4384" width="11.42578125" style="3" customWidth="1"/>
    <col min="4385" max="4606" width="9" style="3"/>
    <col min="4607" max="4607" width="2.85546875" style="3" customWidth="1"/>
    <col min="4608" max="4609" width="3.140625" style="3" customWidth="1"/>
    <col min="4610" max="4610" width="3.42578125" style="3" customWidth="1"/>
    <col min="4611" max="4611" width="44.85546875" style="3" customWidth="1"/>
    <col min="4612" max="4634" width="11.42578125" style="3" customWidth="1"/>
    <col min="4635" max="4635" width="4.28515625" style="3" customWidth="1"/>
    <col min="4636" max="4636" width="11.42578125" style="3" customWidth="1"/>
    <col min="4637" max="4637" width="4.28515625" style="3" customWidth="1"/>
    <col min="4638" max="4638" width="11.42578125" style="3" customWidth="1"/>
    <col min="4639" max="4639" width="4.28515625" style="3" customWidth="1"/>
    <col min="4640" max="4640" width="11.42578125" style="3" customWidth="1"/>
    <col min="4641" max="4862" width="9" style="3"/>
    <col min="4863" max="4863" width="2.85546875" style="3" customWidth="1"/>
    <col min="4864" max="4865" width="3.140625" style="3" customWidth="1"/>
    <col min="4866" max="4866" width="3.42578125" style="3" customWidth="1"/>
    <col min="4867" max="4867" width="44.85546875" style="3" customWidth="1"/>
    <col min="4868" max="4890" width="11.42578125" style="3" customWidth="1"/>
    <col min="4891" max="4891" width="4.28515625" style="3" customWidth="1"/>
    <col min="4892" max="4892" width="11.42578125" style="3" customWidth="1"/>
    <col min="4893" max="4893" width="4.28515625" style="3" customWidth="1"/>
    <col min="4894" max="4894" width="11.42578125" style="3" customWidth="1"/>
    <col min="4895" max="4895" width="4.28515625" style="3" customWidth="1"/>
    <col min="4896" max="4896" width="11.42578125" style="3" customWidth="1"/>
    <col min="4897" max="5118" width="9" style="3"/>
    <col min="5119" max="5119" width="2.85546875" style="3" customWidth="1"/>
    <col min="5120" max="5121" width="3.140625" style="3" customWidth="1"/>
    <col min="5122" max="5122" width="3.42578125" style="3" customWidth="1"/>
    <col min="5123" max="5123" width="44.85546875" style="3" customWidth="1"/>
    <col min="5124" max="5146" width="11.42578125" style="3" customWidth="1"/>
    <col min="5147" max="5147" width="4.28515625" style="3" customWidth="1"/>
    <col min="5148" max="5148" width="11.42578125" style="3" customWidth="1"/>
    <col min="5149" max="5149" width="4.28515625" style="3" customWidth="1"/>
    <col min="5150" max="5150" width="11.42578125" style="3" customWidth="1"/>
    <col min="5151" max="5151" width="4.28515625" style="3" customWidth="1"/>
    <col min="5152" max="5152" width="11.42578125" style="3" customWidth="1"/>
    <col min="5153" max="5374" width="9" style="3"/>
    <col min="5375" max="5375" width="2.85546875" style="3" customWidth="1"/>
    <col min="5376" max="5377" width="3.140625" style="3" customWidth="1"/>
    <col min="5378" max="5378" width="3.42578125" style="3" customWidth="1"/>
    <col min="5379" max="5379" width="44.85546875" style="3" customWidth="1"/>
    <col min="5380" max="5402" width="11.42578125" style="3" customWidth="1"/>
    <col min="5403" max="5403" width="4.28515625" style="3" customWidth="1"/>
    <col min="5404" max="5404" width="11.42578125" style="3" customWidth="1"/>
    <col min="5405" max="5405" width="4.28515625" style="3" customWidth="1"/>
    <col min="5406" max="5406" width="11.42578125" style="3" customWidth="1"/>
    <col min="5407" max="5407" width="4.28515625" style="3" customWidth="1"/>
    <col min="5408" max="5408" width="11.42578125" style="3" customWidth="1"/>
    <col min="5409" max="5630" width="9" style="3"/>
    <col min="5631" max="5631" width="2.85546875" style="3" customWidth="1"/>
    <col min="5632" max="5633" width="3.140625" style="3" customWidth="1"/>
    <col min="5634" max="5634" width="3.42578125" style="3" customWidth="1"/>
    <col min="5635" max="5635" width="44.85546875" style="3" customWidth="1"/>
    <col min="5636" max="5658" width="11.42578125" style="3" customWidth="1"/>
    <col min="5659" max="5659" width="4.28515625" style="3" customWidth="1"/>
    <col min="5660" max="5660" width="11.42578125" style="3" customWidth="1"/>
    <col min="5661" max="5661" width="4.28515625" style="3" customWidth="1"/>
    <col min="5662" max="5662" width="11.42578125" style="3" customWidth="1"/>
    <col min="5663" max="5663" width="4.28515625" style="3" customWidth="1"/>
    <col min="5664" max="5664" width="11.42578125" style="3" customWidth="1"/>
    <col min="5665" max="5886" width="9" style="3"/>
    <col min="5887" max="5887" width="2.85546875" style="3" customWidth="1"/>
    <col min="5888" max="5889" width="3.140625" style="3" customWidth="1"/>
    <col min="5890" max="5890" width="3.42578125" style="3" customWidth="1"/>
    <col min="5891" max="5891" width="44.85546875" style="3" customWidth="1"/>
    <col min="5892" max="5914" width="11.42578125" style="3" customWidth="1"/>
    <col min="5915" max="5915" width="4.28515625" style="3" customWidth="1"/>
    <col min="5916" max="5916" width="11.42578125" style="3" customWidth="1"/>
    <col min="5917" max="5917" width="4.28515625" style="3" customWidth="1"/>
    <col min="5918" max="5918" width="11.42578125" style="3" customWidth="1"/>
    <col min="5919" max="5919" width="4.28515625" style="3" customWidth="1"/>
    <col min="5920" max="5920" width="11.42578125" style="3" customWidth="1"/>
    <col min="5921" max="6142" width="9" style="3"/>
    <col min="6143" max="6143" width="2.85546875" style="3" customWidth="1"/>
    <col min="6144" max="6145" width="3.140625" style="3" customWidth="1"/>
    <col min="6146" max="6146" width="3.42578125" style="3" customWidth="1"/>
    <col min="6147" max="6147" width="44.85546875" style="3" customWidth="1"/>
    <col min="6148" max="6170" width="11.42578125" style="3" customWidth="1"/>
    <col min="6171" max="6171" width="4.28515625" style="3" customWidth="1"/>
    <col min="6172" max="6172" width="11.42578125" style="3" customWidth="1"/>
    <col min="6173" max="6173" width="4.28515625" style="3" customWidth="1"/>
    <col min="6174" max="6174" width="11.42578125" style="3" customWidth="1"/>
    <col min="6175" max="6175" width="4.28515625" style="3" customWidth="1"/>
    <col min="6176" max="6176" width="11.42578125" style="3" customWidth="1"/>
    <col min="6177" max="6398" width="9" style="3"/>
    <col min="6399" max="6399" width="2.85546875" style="3" customWidth="1"/>
    <col min="6400" max="6401" width="3.140625" style="3" customWidth="1"/>
    <col min="6402" max="6402" width="3.42578125" style="3" customWidth="1"/>
    <col min="6403" max="6403" width="44.85546875" style="3" customWidth="1"/>
    <col min="6404" max="6426" width="11.42578125" style="3" customWidth="1"/>
    <col min="6427" max="6427" width="4.28515625" style="3" customWidth="1"/>
    <col min="6428" max="6428" width="11.42578125" style="3" customWidth="1"/>
    <col min="6429" max="6429" width="4.28515625" style="3" customWidth="1"/>
    <col min="6430" max="6430" width="11.42578125" style="3" customWidth="1"/>
    <col min="6431" max="6431" width="4.28515625" style="3" customWidth="1"/>
    <col min="6432" max="6432" width="11.42578125" style="3" customWidth="1"/>
    <col min="6433" max="6654" width="9" style="3"/>
    <col min="6655" max="6655" width="2.85546875" style="3" customWidth="1"/>
    <col min="6656" max="6657" width="3.140625" style="3" customWidth="1"/>
    <col min="6658" max="6658" width="3.42578125" style="3" customWidth="1"/>
    <col min="6659" max="6659" width="44.85546875" style="3" customWidth="1"/>
    <col min="6660" max="6682" width="11.42578125" style="3" customWidth="1"/>
    <col min="6683" max="6683" width="4.28515625" style="3" customWidth="1"/>
    <col min="6684" max="6684" width="11.42578125" style="3" customWidth="1"/>
    <col min="6685" max="6685" width="4.28515625" style="3" customWidth="1"/>
    <col min="6686" max="6686" width="11.42578125" style="3" customWidth="1"/>
    <col min="6687" max="6687" width="4.28515625" style="3" customWidth="1"/>
    <col min="6688" max="6688" width="11.42578125" style="3" customWidth="1"/>
    <col min="6689" max="6910" width="9" style="3"/>
    <col min="6911" max="6911" width="2.85546875" style="3" customWidth="1"/>
    <col min="6912" max="6913" width="3.140625" style="3" customWidth="1"/>
    <col min="6914" max="6914" width="3.42578125" style="3" customWidth="1"/>
    <col min="6915" max="6915" width="44.85546875" style="3" customWidth="1"/>
    <col min="6916" max="6938" width="11.42578125" style="3" customWidth="1"/>
    <col min="6939" max="6939" width="4.28515625" style="3" customWidth="1"/>
    <col min="6940" max="6940" width="11.42578125" style="3" customWidth="1"/>
    <col min="6941" max="6941" width="4.28515625" style="3" customWidth="1"/>
    <col min="6942" max="6942" width="11.42578125" style="3" customWidth="1"/>
    <col min="6943" max="6943" width="4.28515625" style="3" customWidth="1"/>
    <col min="6944" max="6944" width="11.42578125" style="3" customWidth="1"/>
    <col min="6945" max="7166" width="9" style="3"/>
    <col min="7167" max="7167" width="2.85546875" style="3" customWidth="1"/>
    <col min="7168" max="7169" width="3.140625" style="3" customWidth="1"/>
    <col min="7170" max="7170" width="3.42578125" style="3" customWidth="1"/>
    <col min="7171" max="7171" width="44.85546875" style="3" customWidth="1"/>
    <col min="7172" max="7194" width="11.42578125" style="3" customWidth="1"/>
    <col min="7195" max="7195" width="4.28515625" style="3" customWidth="1"/>
    <col min="7196" max="7196" width="11.42578125" style="3" customWidth="1"/>
    <col min="7197" max="7197" width="4.28515625" style="3" customWidth="1"/>
    <col min="7198" max="7198" width="11.42578125" style="3" customWidth="1"/>
    <col min="7199" max="7199" width="4.28515625" style="3" customWidth="1"/>
    <col min="7200" max="7200" width="11.42578125" style="3" customWidth="1"/>
    <col min="7201" max="7422" width="9" style="3"/>
    <col min="7423" max="7423" width="2.85546875" style="3" customWidth="1"/>
    <col min="7424" max="7425" width="3.140625" style="3" customWidth="1"/>
    <col min="7426" max="7426" width="3.42578125" style="3" customWidth="1"/>
    <col min="7427" max="7427" width="44.85546875" style="3" customWidth="1"/>
    <col min="7428" max="7450" width="11.42578125" style="3" customWidth="1"/>
    <col min="7451" max="7451" width="4.28515625" style="3" customWidth="1"/>
    <col min="7452" max="7452" width="11.42578125" style="3" customWidth="1"/>
    <col min="7453" max="7453" width="4.28515625" style="3" customWidth="1"/>
    <col min="7454" max="7454" width="11.42578125" style="3" customWidth="1"/>
    <col min="7455" max="7455" width="4.28515625" style="3" customWidth="1"/>
    <col min="7456" max="7456" width="11.42578125" style="3" customWidth="1"/>
    <col min="7457" max="7678" width="9" style="3"/>
    <col min="7679" max="7679" width="2.85546875" style="3" customWidth="1"/>
    <col min="7680" max="7681" width="3.140625" style="3" customWidth="1"/>
    <col min="7682" max="7682" width="3.42578125" style="3" customWidth="1"/>
    <col min="7683" max="7683" width="44.85546875" style="3" customWidth="1"/>
    <col min="7684" max="7706" width="11.42578125" style="3" customWidth="1"/>
    <col min="7707" max="7707" width="4.28515625" style="3" customWidth="1"/>
    <col min="7708" max="7708" width="11.42578125" style="3" customWidth="1"/>
    <col min="7709" max="7709" width="4.28515625" style="3" customWidth="1"/>
    <col min="7710" max="7710" width="11.42578125" style="3" customWidth="1"/>
    <col min="7711" max="7711" width="4.28515625" style="3" customWidth="1"/>
    <col min="7712" max="7712" width="11.42578125" style="3" customWidth="1"/>
    <col min="7713" max="7934" width="9" style="3"/>
    <col min="7935" max="7935" width="2.85546875" style="3" customWidth="1"/>
    <col min="7936" max="7937" width="3.140625" style="3" customWidth="1"/>
    <col min="7938" max="7938" width="3.42578125" style="3" customWidth="1"/>
    <col min="7939" max="7939" width="44.85546875" style="3" customWidth="1"/>
    <col min="7940" max="7962" width="11.42578125" style="3" customWidth="1"/>
    <col min="7963" max="7963" width="4.28515625" style="3" customWidth="1"/>
    <col min="7964" max="7964" width="11.42578125" style="3" customWidth="1"/>
    <col min="7965" max="7965" width="4.28515625" style="3" customWidth="1"/>
    <col min="7966" max="7966" width="11.42578125" style="3" customWidth="1"/>
    <col min="7967" max="7967" width="4.28515625" style="3" customWidth="1"/>
    <col min="7968" max="7968" width="11.42578125" style="3" customWidth="1"/>
    <col min="7969" max="8190" width="9" style="3"/>
    <col min="8191" max="8191" width="2.85546875" style="3" customWidth="1"/>
    <col min="8192" max="8193" width="3.140625" style="3" customWidth="1"/>
    <col min="8194" max="8194" width="3.42578125" style="3" customWidth="1"/>
    <col min="8195" max="8195" width="44.85546875" style="3" customWidth="1"/>
    <col min="8196" max="8218" width="11.42578125" style="3" customWidth="1"/>
    <col min="8219" max="8219" width="4.28515625" style="3" customWidth="1"/>
    <col min="8220" max="8220" width="11.42578125" style="3" customWidth="1"/>
    <col min="8221" max="8221" width="4.28515625" style="3" customWidth="1"/>
    <col min="8222" max="8222" width="11.42578125" style="3" customWidth="1"/>
    <col min="8223" max="8223" width="4.28515625" style="3" customWidth="1"/>
    <col min="8224" max="8224" width="11.42578125" style="3" customWidth="1"/>
    <col min="8225" max="8446" width="9" style="3"/>
    <col min="8447" max="8447" width="2.85546875" style="3" customWidth="1"/>
    <col min="8448" max="8449" width="3.140625" style="3" customWidth="1"/>
    <col min="8450" max="8450" width="3.42578125" style="3" customWidth="1"/>
    <col min="8451" max="8451" width="44.85546875" style="3" customWidth="1"/>
    <col min="8452" max="8474" width="11.42578125" style="3" customWidth="1"/>
    <col min="8475" max="8475" width="4.28515625" style="3" customWidth="1"/>
    <col min="8476" max="8476" width="11.42578125" style="3" customWidth="1"/>
    <col min="8477" max="8477" width="4.28515625" style="3" customWidth="1"/>
    <col min="8478" max="8478" width="11.42578125" style="3" customWidth="1"/>
    <col min="8479" max="8479" width="4.28515625" style="3" customWidth="1"/>
    <col min="8480" max="8480" width="11.42578125" style="3" customWidth="1"/>
    <col min="8481" max="8702" width="9" style="3"/>
    <col min="8703" max="8703" width="2.85546875" style="3" customWidth="1"/>
    <col min="8704" max="8705" width="3.140625" style="3" customWidth="1"/>
    <col min="8706" max="8706" width="3.42578125" style="3" customWidth="1"/>
    <col min="8707" max="8707" width="44.85546875" style="3" customWidth="1"/>
    <col min="8708" max="8730" width="11.42578125" style="3" customWidth="1"/>
    <col min="8731" max="8731" width="4.28515625" style="3" customWidth="1"/>
    <col min="8732" max="8732" width="11.42578125" style="3" customWidth="1"/>
    <col min="8733" max="8733" width="4.28515625" style="3" customWidth="1"/>
    <col min="8734" max="8734" width="11.42578125" style="3" customWidth="1"/>
    <col min="8735" max="8735" width="4.28515625" style="3" customWidth="1"/>
    <col min="8736" max="8736" width="11.42578125" style="3" customWidth="1"/>
    <col min="8737" max="8958" width="9" style="3"/>
    <col min="8959" max="8959" width="2.85546875" style="3" customWidth="1"/>
    <col min="8960" max="8961" width="3.140625" style="3" customWidth="1"/>
    <col min="8962" max="8962" width="3.42578125" style="3" customWidth="1"/>
    <col min="8963" max="8963" width="44.85546875" style="3" customWidth="1"/>
    <col min="8964" max="8986" width="11.42578125" style="3" customWidth="1"/>
    <col min="8987" max="8987" width="4.28515625" style="3" customWidth="1"/>
    <col min="8988" max="8988" width="11.42578125" style="3" customWidth="1"/>
    <col min="8989" max="8989" width="4.28515625" style="3" customWidth="1"/>
    <col min="8990" max="8990" width="11.42578125" style="3" customWidth="1"/>
    <col min="8991" max="8991" width="4.28515625" style="3" customWidth="1"/>
    <col min="8992" max="8992" width="11.42578125" style="3" customWidth="1"/>
    <col min="8993" max="9214" width="9" style="3"/>
    <col min="9215" max="9215" width="2.85546875" style="3" customWidth="1"/>
    <col min="9216" max="9217" width="3.140625" style="3" customWidth="1"/>
    <col min="9218" max="9218" width="3.42578125" style="3" customWidth="1"/>
    <col min="9219" max="9219" width="44.85546875" style="3" customWidth="1"/>
    <col min="9220" max="9242" width="11.42578125" style="3" customWidth="1"/>
    <col min="9243" max="9243" width="4.28515625" style="3" customWidth="1"/>
    <col min="9244" max="9244" width="11.42578125" style="3" customWidth="1"/>
    <col min="9245" max="9245" width="4.28515625" style="3" customWidth="1"/>
    <col min="9246" max="9246" width="11.42578125" style="3" customWidth="1"/>
    <col min="9247" max="9247" width="4.28515625" style="3" customWidth="1"/>
    <col min="9248" max="9248" width="11.42578125" style="3" customWidth="1"/>
    <col min="9249" max="9470" width="9" style="3"/>
    <col min="9471" max="9471" width="2.85546875" style="3" customWidth="1"/>
    <col min="9472" max="9473" width="3.140625" style="3" customWidth="1"/>
    <col min="9474" max="9474" width="3.42578125" style="3" customWidth="1"/>
    <col min="9475" max="9475" width="44.85546875" style="3" customWidth="1"/>
    <col min="9476" max="9498" width="11.42578125" style="3" customWidth="1"/>
    <col min="9499" max="9499" width="4.28515625" style="3" customWidth="1"/>
    <col min="9500" max="9500" width="11.42578125" style="3" customWidth="1"/>
    <col min="9501" max="9501" width="4.28515625" style="3" customWidth="1"/>
    <col min="9502" max="9502" width="11.42578125" style="3" customWidth="1"/>
    <col min="9503" max="9503" width="4.28515625" style="3" customWidth="1"/>
    <col min="9504" max="9504" width="11.42578125" style="3" customWidth="1"/>
    <col min="9505" max="9726" width="9" style="3"/>
    <col min="9727" max="9727" width="2.85546875" style="3" customWidth="1"/>
    <col min="9728" max="9729" width="3.140625" style="3" customWidth="1"/>
    <col min="9730" max="9730" width="3.42578125" style="3" customWidth="1"/>
    <col min="9731" max="9731" width="44.85546875" style="3" customWidth="1"/>
    <col min="9732" max="9754" width="11.42578125" style="3" customWidth="1"/>
    <col min="9755" max="9755" width="4.28515625" style="3" customWidth="1"/>
    <col min="9756" max="9756" width="11.42578125" style="3" customWidth="1"/>
    <col min="9757" max="9757" width="4.28515625" style="3" customWidth="1"/>
    <col min="9758" max="9758" width="11.42578125" style="3" customWidth="1"/>
    <col min="9759" max="9759" width="4.28515625" style="3" customWidth="1"/>
    <col min="9760" max="9760" width="11.42578125" style="3" customWidth="1"/>
    <col min="9761" max="9982" width="9" style="3"/>
    <col min="9983" max="9983" width="2.85546875" style="3" customWidth="1"/>
    <col min="9984" max="9985" width="3.140625" style="3" customWidth="1"/>
    <col min="9986" max="9986" width="3.42578125" style="3" customWidth="1"/>
    <col min="9987" max="9987" width="44.85546875" style="3" customWidth="1"/>
    <col min="9988" max="10010" width="11.42578125" style="3" customWidth="1"/>
    <col min="10011" max="10011" width="4.28515625" style="3" customWidth="1"/>
    <col min="10012" max="10012" width="11.42578125" style="3" customWidth="1"/>
    <col min="10013" max="10013" width="4.28515625" style="3" customWidth="1"/>
    <col min="10014" max="10014" width="11.42578125" style="3" customWidth="1"/>
    <col min="10015" max="10015" width="4.28515625" style="3" customWidth="1"/>
    <col min="10016" max="10016" width="11.42578125" style="3" customWidth="1"/>
    <col min="10017" max="10238" width="9" style="3"/>
    <col min="10239" max="10239" width="2.85546875" style="3" customWidth="1"/>
    <col min="10240" max="10241" width="3.140625" style="3" customWidth="1"/>
    <col min="10242" max="10242" width="3.42578125" style="3" customWidth="1"/>
    <col min="10243" max="10243" width="44.85546875" style="3" customWidth="1"/>
    <col min="10244" max="10266" width="11.42578125" style="3" customWidth="1"/>
    <col min="10267" max="10267" width="4.28515625" style="3" customWidth="1"/>
    <col min="10268" max="10268" width="11.42578125" style="3" customWidth="1"/>
    <col min="10269" max="10269" width="4.28515625" style="3" customWidth="1"/>
    <col min="10270" max="10270" width="11.42578125" style="3" customWidth="1"/>
    <col min="10271" max="10271" width="4.28515625" style="3" customWidth="1"/>
    <col min="10272" max="10272" width="11.42578125" style="3" customWidth="1"/>
    <col min="10273" max="10494" width="9" style="3"/>
    <col min="10495" max="10495" width="2.85546875" style="3" customWidth="1"/>
    <col min="10496" max="10497" width="3.140625" style="3" customWidth="1"/>
    <col min="10498" max="10498" width="3.42578125" style="3" customWidth="1"/>
    <col min="10499" max="10499" width="44.85546875" style="3" customWidth="1"/>
    <col min="10500" max="10522" width="11.42578125" style="3" customWidth="1"/>
    <col min="10523" max="10523" width="4.28515625" style="3" customWidth="1"/>
    <col min="10524" max="10524" width="11.42578125" style="3" customWidth="1"/>
    <col min="10525" max="10525" width="4.28515625" style="3" customWidth="1"/>
    <col min="10526" max="10526" width="11.42578125" style="3" customWidth="1"/>
    <col min="10527" max="10527" width="4.28515625" style="3" customWidth="1"/>
    <col min="10528" max="10528" width="11.42578125" style="3" customWidth="1"/>
    <col min="10529" max="10750" width="9" style="3"/>
    <col min="10751" max="10751" width="2.85546875" style="3" customWidth="1"/>
    <col min="10752" max="10753" width="3.140625" style="3" customWidth="1"/>
    <col min="10754" max="10754" width="3.42578125" style="3" customWidth="1"/>
    <col min="10755" max="10755" width="44.85546875" style="3" customWidth="1"/>
    <col min="10756" max="10778" width="11.42578125" style="3" customWidth="1"/>
    <col min="10779" max="10779" width="4.28515625" style="3" customWidth="1"/>
    <col min="10780" max="10780" width="11.42578125" style="3" customWidth="1"/>
    <col min="10781" max="10781" width="4.28515625" style="3" customWidth="1"/>
    <col min="10782" max="10782" width="11.42578125" style="3" customWidth="1"/>
    <col min="10783" max="10783" width="4.28515625" style="3" customWidth="1"/>
    <col min="10784" max="10784" width="11.42578125" style="3" customWidth="1"/>
    <col min="10785" max="11006" width="9" style="3"/>
    <col min="11007" max="11007" width="2.85546875" style="3" customWidth="1"/>
    <col min="11008" max="11009" width="3.140625" style="3" customWidth="1"/>
    <col min="11010" max="11010" width="3.42578125" style="3" customWidth="1"/>
    <col min="11011" max="11011" width="44.85546875" style="3" customWidth="1"/>
    <col min="11012" max="11034" width="11.42578125" style="3" customWidth="1"/>
    <col min="11035" max="11035" width="4.28515625" style="3" customWidth="1"/>
    <col min="11036" max="11036" width="11.42578125" style="3" customWidth="1"/>
    <col min="11037" max="11037" width="4.28515625" style="3" customWidth="1"/>
    <col min="11038" max="11038" width="11.42578125" style="3" customWidth="1"/>
    <col min="11039" max="11039" width="4.28515625" style="3" customWidth="1"/>
    <col min="11040" max="11040" width="11.42578125" style="3" customWidth="1"/>
    <col min="11041" max="11262" width="9" style="3"/>
    <col min="11263" max="11263" width="2.85546875" style="3" customWidth="1"/>
    <col min="11264" max="11265" width="3.140625" style="3" customWidth="1"/>
    <col min="11266" max="11266" width="3.42578125" style="3" customWidth="1"/>
    <col min="11267" max="11267" width="44.85546875" style="3" customWidth="1"/>
    <col min="11268" max="11290" width="11.42578125" style="3" customWidth="1"/>
    <col min="11291" max="11291" width="4.28515625" style="3" customWidth="1"/>
    <col min="11292" max="11292" width="11.42578125" style="3" customWidth="1"/>
    <col min="11293" max="11293" width="4.28515625" style="3" customWidth="1"/>
    <col min="11294" max="11294" width="11.42578125" style="3" customWidth="1"/>
    <col min="11295" max="11295" width="4.28515625" style="3" customWidth="1"/>
    <col min="11296" max="11296" width="11.42578125" style="3" customWidth="1"/>
    <col min="11297" max="11518" width="9" style="3"/>
    <col min="11519" max="11519" width="2.85546875" style="3" customWidth="1"/>
    <col min="11520" max="11521" width="3.140625" style="3" customWidth="1"/>
    <col min="11522" max="11522" width="3.42578125" style="3" customWidth="1"/>
    <col min="11523" max="11523" width="44.85546875" style="3" customWidth="1"/>
    <col min="11524" max="11546" width="11.42578125" style="3" customWidth="1"/>
    <col min="11547" max="11547" width="4.28515625" style="3" customWidth="1"/>
    <col min="11548" max="11548" width="11.42578125" style="3" customWidth="1"/>
    <col min="11549" max="11549" width="4.28515625" style="3" customWidth="1"/>
    <col min="11550" max="11550" width="11.42578125" style="3" customWidth="1"/>
    <col min="11551" max="11551" width="4.28515625" style="3" customWidth="1"/>
    <col min="11552" max="11552" width="11.42578125" style="3" customWidth="1"/>
    <col min="11553" max="11774" width="9" style="3"/>
    <col min="11775" max="11775" width="2.85546875" style="3" customWidth="1"/>
    <col min="11776" max="11777" width="3.140625" style="3" customWidth="1"/>
    <col min="11778" max="11778" width="3.42578125" style="3" customWidth="1"/>
    <col min="11779" max="11779" width="44.85546875" style="3" customWidth="1"/>
    <col min="11780" max="11802" width="11.42578125" style="3" customWidth="1"/>
    <col min="11803" max="11803" width="4.28515625" style="3" customWidth="1"/>
    <col min="11804" max="11804" width="11.42578125" style="3" customWidth="1"/>
    <col min="11805" max="11805" width="4.28515625" style="3" customWidth="1"/>
    <col min="11806" max="11806" width="11.42578125" style="3" customWidth="1"/>
    <col min="11807" max="11807" width="4.28515625" style="3" customWidth="1"/>
    <col min="11808" max="11808" width="11.42578125" style="3" customWidth="1"/>
    <col min="11809" max="12030" width="9" style="3"/>
    <col min="12031" max="12031" width="2.85546875" style="3" customWidth="1"/>
    <col min="12032" max="12033" width="3.140625" style="3" customWidth="1"/>
    <col min="12034" max="12034" width="3.42578125" style="3" customWidth="1"/>
    <col min="12035" max="12035" width="44.85546875" style="3" customWidth="1"/>
    <col min="12036" max="12058" width="11.42578125" style="3" customWidth="1"/>
    <col min="12059" max="12059" width="4.28515625" style="3" customWidth="1"/>
    <col min="12060" max="12060" width="11.42578125" style="3" customWidth="1"/>
    <col min="12061" max="12061" width="4.28515625" style="3" customWidth="1"/>
    <col min="12062" max="12062" width="11.42578125" style="3" customWidth="1"/>
    <col min="12063" max="12063" width="4.28515625" style="3" customWidth="1"/>
    <col min="12064" max="12064" width="11.42578125" style="3" customWidth="1"/>
    <col min="12065" max="12286" width="9" style="3"/>
    <col min="12287" max="12287" width="2.85546875" style="3" customWidth="1"/>
    <col min="12288" max="12289" width="3.140625" style="3" customWidth="1"/>
    <col min="12290" max="12290" width="3.42578125" style="3" customWidth="1"/>
    <col min="12291" max="12291" width="44.85546875" style="3" customWidth="1"/>
    <col min="12292" max="12314" width="11.42578125" style="3" customWidth="1"/>
    <col min="12315" max="12315" width="4.28515625" style="3" customWidth="1"/>
    <col min="12316" max="12316" width="11.42578125" style="3" customWidth="1"/>
    <col min="12317" max="12317" width="4.28515625" style="3" customWidth="1"/>
    <col min="12318" max="12318" width="11.42578125" style="3" customWidth="1"/>
    <col min="12319" max="12319" width="4.28515625" style="3" customWidth="1"/>
    <col min="12320" max="12320" width="11.42578125" style="3" customWidth="1"/>
    <col min="12321" max="12542" width="9" style="3"/>
    <col min="12543" max="12543" width="2.85546875" style="3" customWidth="1"/>
    <col min="12544" max="12545" width="3.140625" style="3" customWidth="1"/>
    <col min="12546" max="12546" width="3.42578125" style="3" customWidth="1"/>
    <col min="12547" max="12547" width="44.85546875" style="3" customWidth="1"/>
    <col min="12548" max="12570" width="11.42578125" style="3" customWidth="1"/>
    <col min="12571" max="12571" width="4.28515625" style="3" customWidth="1"/>
    <col min="12572" max="12572" width="11.42578125" style="3" customWidth="1"/>
    <col min="12573" max="12573" width="4.28515625" style="3" customWidth="1"/>
    <col min="12574" max="12574" width="11.42578125" style="3" customWidth="1"/>
    <col min="12575" max="12575" width="4.28515625" style="3" customWidth="1"/>
    <col min="12576" max="12576" width="11.42578125" style="3" customWidth="1"/>
    <col min="12577" max="12798" width="9" style="3"/>
    <col min="12799" max="12799" width="2.85546875" style="3" customWidth="1"/>
    <col min="12800" max="12801" width="3.140625" style="3" customWidth="1"/>
    <col min="12802" max="12802" width="3.42578125" style="3" customWidth="1"/>
    <col min="12803" max="12803" width="44.85546875" style="3" customWidth="1"/>
    <col min="12804" max="12826" width="11.42578125" style="3" customWidth="1"/>
    <col min="12827" max="12827" width="4.28515625" style="3" customWidth="1"/>
    <col min="12828" max="12828" width="11.42578125" style="3" customWidth="1"/>
    <col min="12829" max="12829" width="4.28515625" style="3" customWidth="1"/>
    <col min="12830" max="12830" width="11.42578125" style="3" customWidth="1"/>
    <col min="12831" max="12831" width="4.28515625" style="3" customWidth="1"/>
    <col min="12832" max="12832" width="11.42578125" style="3" customWidth="1"/>
    <col min="12833" max="13054" width="9" style="3"/>
    <col min="13055" max="13055" width="2.85546875" style="3" customWidth="1"/>
    <col min="13056" max="13057" width="3.140625" style="3" customWidth="1"/>
    <col min="13058" max="13058" width="3.42578125" style="3" customWidth="1"/>
    <col min="13059" max="13059" width="44.85546875" style="3" customWidth="1"/>
    <col min="13060" max="13082" width="11.42578125" style="3" customWidth="1"/>
    <col min="13083" max="13083" width="4.28515625" style="3" customWidth="1"/>
    <col min="13084" max="13084" width="11.42578125" style="3" customWidth="1"/>
    <col min="13085" max="13085" width="4.28515625" style="3" customWidth="1"/>
    <col min="13086" max="13086" width="11.42578125" style="3" customWidth="1"/>
    <col min="13087" max="13087" width="4.28515625" style="3" customWidth="1"/>
    <col min="13088" max="13088" width="11.42578125" style="3" customWidth="1"/>
    <col min="13089" max="13310" width="9" style="3"/>
    <col min="13311" max="13311" width="2.85546875" style="3" customWidth="1"/>
    <col min="13312" max="13313" width="3.140625" style="3" customWidth="1"/>
    <col min="13314" max="13314" width="3.42578125" style="3" customWidth="1"/>
    <col min="13315" max="13315" width="44.85546875" style="3" customWidth="1"/>
    <col min="13316" max="13338" width="11.42578125" style="3" customWidth="1"/>
    <col min="13339" max="13339" width="4.28515625" style="3" customWidth="1"/>
    <col min="13340" max="13340" width="11.42578125" style="3" customWidth="1"/>
    <col min="13341" max="13341" width="4.28515625" style="3" customWidth="1"/>
    <col min="13342" max="13342" width="11.42578125" style="3" customWidth="1"/>
    <col min="13343" max="13343" width="4.28515625" style="3" customWidth="1"/>
    <col min="13344" max="13344" width="11.42578125" style="3" customWidth="1"/>
    <col min="13345" max="13566" width="9" style="3"/>
    <col min="13567" max="13567" width="2.85546875" style="3" customWidth="1"/>
    <col min="13568" max="13569" width="3.140625" style="3" customWidth="1"/>
    <col min="13570" max="13570" width="3.42578125" style="3" customWidth="1"/>
    <col min="13571" max="13571" width="44.85546875" style="3" customWidth="1"/>
    <col min="13572" max="13594" width="11.42578125" style="3" customWidth="1"/>
    <col min="13595" max="13595" width="4.28515625" style="3" customWidth="1"/>
    <col min="13596" max="13596" width="11.42578125" style="3" customWidth="1"/>
    <col min="13597" max="13597" width="4.28515625" style="3" customWidth="1"/>
    <col min="13598" max="13598" width="11.42578125" style="3" customWidth="1"/>
    <col min="13599" max="13599" width="4.28515625" style="3" customWidth="1"/>
    <col min="13600" max="13600" width="11.42578125" style="3" customWidth="1"/>
    <col min="13601" max="13822" width="9" style="3"/>
    <col min="13823" max="13823" width="2.85546875" style="3" customWidth="1"/>
    <col min="13824" max="13825" width="3.140625" style="3" customWidth="1"/>
    <col min="13826" max="13826" width="3.42578125" style="3" customWidth="1"/>
    <col min="13827" max="13827" width="44.85546875" style="3" customWidth="1"/>
    <col min="13828" max="13850" width="11.42578125" style="3" customWidth="1"/>
    <col min="13851" max="13851" width="4.28515625" style="3" customWidth="1"/>
    <col min="13852" max="13852" width="11.42578125" style="3" customWidth="1"/>
    <col min="13853" max="13853" width="4.28515625" style="3" customWidth="1"/>
    <col min="13854" max="13854" width="11.42578125" style="3" customWidth="1"/>
    <col min="13855" max="13855" width="4.28515625" style="3" customWidth="1"/>
    <col min="13856" max="13856" width="11.42578125" style="3" customWidth="1"/>
    <col min="13857" max="14078" width="9" style="3"/>
    <col min="14079" max="14079" width="2.85546875" style="3" customWidth="1"/>
    <col min="14080" max="14081" width="3.140625" style="3" customWidth="1"/>
    <col min="14082" max="14082" width="3.42578125" style="3" customWidth="1"/>
    <col min="14083" max="14083" width="44.85546875" style="3" customWidth="1"/>
    <col min="14084" max="14106" width="11.42578125" style="3" customWidth="1"/>
    <col min="14107" max="14107" width="4.28515625" style="3" customWidth="1"/>
    <col min="14108" max="14108" width="11.42578125" style="3" customWidth="1"/>
    <col min="14109" max="14109" width="4.28515625" style="3" customWidth="1"/>
    <col min="14110" max="14110" width="11.42578125" style="3" customWidth="1"/>
    <col min="14111" max="14111" width="4.28515625" style="3" customWidth="1"/>
    <col min="14112" max="14112" width="11.42578125" style="3" customWidth="1"/>
    <col min="14113" max="14334" width="9" style="3"/>
    <col min="14335" max="14335" width="2.85546875" style="3" customWidth="1"/>
    <col min="14336" max="14337" width="3.140625" style="3" customWidth="1"/>
    <col min="14338" max="14338" width="3.42578125" style="3" customWidth="1"/>
    <col min="14339" max="14339" width="44.85546875" style="3" customWidth="1"/>
    <col min="14340" max="14362" width="11.42578125" style="3" customWidth="1"/>
    <col min="14363" max="14363" width="4.28515625" style="3" customWidth="1"/>
    <col min="14364" max="14364" width="11.42578125" style="3" customWidth="1"/>
    <col min="14365" max="14365" width="4.28515625" style="3" customWidth="1"/>
    <col min="14366" max="14366" width="11.42578125" style="3" customWidth="1"/>
    <col min="14367" max="14367" width="4.28515625" style="3" customWidth="1"/>
    <col min="14368" max="14368" width="11.42578125" style="3" customWidth="1"/>
    <col min="14369" max="14590" width="9" style="3"/>
    <col min="14591" max="14591" width="2.85546875" style="3" customWidth="1"/>
    <col min="14592" max="14593" width="3.140625" style="3" customWidth="1"/>
    <col min="14594" max="14594" width="3.42578125" style="3" customWidth="1"/>
    <col min="14595" max="14595" width="44.85546875" style="3" customWidth="1"/>
    <col min="14596" max="14618" width="11.42578125" style="3" customWidth="1"/>
    <col min="14619" max="14619" width="4.28515625" style="3" customWidth="1"/>
    <col min="14620" max="14620" width="11.42578125" style="3" customWidth="1"/>
    <col min="14621" max="14621" width="4.28515625" style="3" customWidth="1"/>
    <col min="14622" max="14622" width="11.42578125" style="3" customWidth="1"/>
    <col min="14623" max="14623" width="4.28515625" style="3" customWidth="1"/>
    <col min="14624" max="14624" width="11.42578125" style="3" customWidth="1"/>
    <col min="14625" max="14846" width="9" style="3"/>
    <col min="14847" max="14847" width="2.85546875" style="3" customWidth="1"/>
    <col min="14848" max="14849" width="3.140625" style="3" customWidth="1"/>
    <col min="14850" max="14850" width="3.42578125" style="3" customWidth="1"/>
    <col min="14851" max="14851" width="44.85546875" style="3" customWidth="1"/>
    <col min="14852" max="14874" width="11.42578125" style="3" customWidth="1"/>
    <col min="14875" max="14875" width="4.28515625" style="3" customWidth="1"/>
    <col min="14876" max="14876" width="11.42578125" style="3" customWidth="1"/>
    <col min="14877" max="14877" width="4.28515625" style="3" customWidth="1"/>
    <col min="14878" max="14878" width="11.42578125" style="3" customWidth="1"/>
    <col min="14879" max="14879" width="4.28515625" style="3" customWidth="1"/>
    <col min="14880" max="14880" width="11.42578125" style="3" customWidth="1"/>
    <col min="14881" max="15102" width="9" style="3"/>
    <col min="15103" max="15103" width="2.85546875" style="3" customWidth="1"/>
    <col min="15104" max="15105" width="3.140625" style="3" customWidth="1"/>
    <col min="15106" max="15106" width="3.42578125" style="3" customWidth="1"/>
    <col min="15107" max="15107" width="44.85546875" style="3" customWidth="1"/>
    <col min="15108" max="15130" width="11.42578125" style="3" customWidth="1"/>
    <col min="15131" max="15131" width="4.28515625" style="3" customWidth="1"/>
    <col min="15132" max="15132" width="11.42578125" style="3" customWidth="1"/>
    <col min="15133" max="15133" width="4.28515625" style="3" customWidth="1"/>
    <col min="15134" max="15134" width="11.42578125" style="3" customWidth="1"/>
    <col min="15135" max="15135" width="4.28515625" style="3" customWidth="1"/>
    <col min="15136" max="15136" width="11.42578125" style="3" customWidth="1"/>
    <col min="15137" max="15358" width="9" style="3"/>
    <col min="15359" max="15359" width="2.85546875" style="3" customWidth="1"/>
    <col min="15360" max="15361" width="3.140625" style="3" customWidth="1"/>
    <col min="15362" max="15362" width="3.42578125" style="3" customWidth="1"/>
    <col min="15363" max="15363" width="44.85546875" style="3" customWidth="1"/>
    <col min="15364" max="15386" width="11.42578125" style="3" customWidth="1"/>
    <col min="15387" max="15387" width="4.28515625" style="3" customWidth="1"/>
    <col min="15388" max="15388" width="11.42578125" style="3" customWidth="1"/>
    <col min="15389" max="15389" width="4.28515625" style="3" customWidth="1"/>
    <col min="15390" max="15390" width="11.42578125" style="3" customWidth="1"/>
    <col min="15391" max="15391" width="4.28515625" style="3" customWidth="1"/>
    <col min="15392" max="15392" width="11.42578125" style="3" customWidth="1"/>
    <col min="15393" max="15614" width="9" style="3"/>
    <col min="15615" max="15615" width="2.85546875" style="3" customWidth="1"/>
    <col min="15616" max="15617" width="3.140625" style="3" customWidth="1"/>
    <col min="15618" max="15618" width="3.42578125" style="3" customWidth="1"/>
    <col min="15619" max="15619" width="44.85546875" style="3" customWidth="1"/>
    <col min="15620" max="15642" width="11.42578125" style="3" customWidth="1"/>
    <col min="15643" max="15643" width="4.28515625" style="3" customWidth="1"/>
    <col min="15644" max="15644" width="11.42578125" style="3" customWidth="1"/>
    <col min="15645" max="15645" width="4.28515625" style="3" customWidth="1"/>
    <col min="15646" max="15646" width="11.42578125" style="3" customWidth="1"/>
    <col min="15647" max="15647" width="4.28515625" style="3" customWidth="1"/>
    <col min="15648" max="15648" width="11.42578125" style="3" customWidth="1"/>
    <col min="15649" max="15870" width="9" style="3"/>
    <col min="15871" max="15871" width="2.85546875" style="3" customWidth="1"/>
    <col min="15872" max="15873" width="3.140625" style="3" customWidth="1"/>
    <col min="15874" max="15874" width="3.42578125" style="3" customWidth="1"/>
    <col min="15875" max="15875" width="44.85546875" style="3" customWidth="1"/>
    <col min="15876" max="15898" width="11.42578125" style="3" customWidth="1"/>
    <col min="15899" max="15899" width="4.28515625" style="3" customWidth="1"/>
    <col min="15900" max="15900" width="11.42578125" style="3" customWidth="1"/>
    <col min="15901" max="15901" width="4.28515625" style="3" customWidth="1"/>
    <col min="15902" max="15902" width="11.42578125" style="3" customWidth="1"/>
    <col min="15903" max="15903" width="4.28515625" style="3" customWidth="1"/>
    <col min="15904" max="15904" width="11.42578125" style="3" customWidth="1"/>
    <col min="15905" max="16126" width="9" style="3"/>
    <col min="16127" max="16127" width="2.85546875" style="3" customWidth="1"/>
    <col min="16128" max="16129" width="3.140625" style="3" customWidth="1"/>
    <col min="16130" max="16130" width="3.42578125" style="3" customWidth="1"/>
    <col min="16131" max="16131" width="44.85546875" style="3" customWidth="1"/>
    <col min="16132" max="16154" width="11.42578125" style="3" customWidth="1"/>
    <col min="16155" max="16155" width="4.28515625" style="3" customWidth="1"/>
    <col min="16156" max="16156" width="11.42578125" style="3" customWidth="1"/>
    <col min="16157" max="16157" width="4.28515625" style="3" customWidth="1"/>
    <col min="16158" max="16158" width="11.42578125" style="3" customWidth="1"/>
    <col min="16159" max="16159" width="4.28515625" style="3" customWidth="1"/>
    <col min="16160" max="16160" width="11.42578125" style="3" customWidth="1"/>
    <col min="16161" max="16384" width="9" style="3"/>
  </cols>
  <sheetData>
    <row r="2" spans="2:32">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row>
    <row r="3" spans="2:32">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row>
    <row r="4" spans="2:32">
      <c r="B4" s="1" t="str">
        <f>'Template Cover'!B4</f>
        <v>Sheet:</v>
      </c>
      <c r="C4" s="2"/>
      <c r="D4" s="2"/>
      <c r="E4" s="2"/>
      <c r="F4" s="2"/>
      <c r="G4" s="2" t="str">
        <f ca="1">MID(CELL("filename",$A$1),FIND("]",CELL("filename",$A$1))+1,99)</f>
        <v>CF</v>
      </c>
      <c r="H4" s="2"/>
      <c r="I4" s="2"/>
      <c r="J4" s="2"/>
      <c r="K4" s="2"/>
      <c r="L4" s="2"/>
      <c r="M4" s="2"/>
      <c r="N4" s="2"/>
      <c r="O4" s="2"/>
      <c r="P4" s="2"/>
      <c r="Q4" s="2"/>
      <c r="R4" s="2"/>
      <c r="S4" s="2"/>
      <c r="T4" s="2"/>
      <c r="U4" s="2"/>
      <c r="V4" s="2"/>
      <c r="W4" s="2"/>
      <c r="X4" s="2"/>
      <c r="Y4" s="2"/>
      <c r="Z4" s="2"/>
      <c r="AA4" s="2"/>
      <c r="AB4" s="2"/>
      <c r="AC4" s="2"/>
      <c r="AD4" s="2"/>
      <c r="AE4" s="2"/>
      <c r="AF4" s="2"/>
    </row>
    <row r="5" spans="2:32">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row>
    <row r="6" spans="2:32">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row>
    <row r="7" spans="2:32">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row>
    <row r="9" spans="2:32" ht="37.5" customHeight="1">
      <c r="D9" s="987" t="str">
        <f>RN_Switch</f>
        <v>Nominal</v>
      </c>
      <c r="E9" s="1002"/>
      <c r="F9" s="984"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row>
    <row r="10" spans="2:32" ht="25.5" customHeight="1">
      <c r="D10" s="1003" t="str">
        <f>Option_Switch</f>
        <v>Sc0 : Baseline</v>
      </c>
      <c r="E10" s="1004"/>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row>
    <row r="11" spans="2:32" ht="12.75" customHeight="1">
      <c r="D11" s="992"/>
      <c r="E11" s="1005"/>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row>
    <row r="13" spans="2:32" ht="16.5">
      <c r="B13" s="5" t="s">
        <v>1005</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outlineLevel="1"/>
    <row r="15" spans="2:32" outlineLevel="1">
      <c r="D15" s="204" t="str">
        <f>'Line Items'!C692</f>
        <v>Operating Cashflow</v>
      </c>
    </row>
    <row r="16" spans="2:32" outlineLevel="1">
      <c r="D16" s="102" t="str">
        <f>'Line Items'!D693</f>
        <v>Operating Profit / (Loss) After Exceptionals &amp; Contingencies</v>
      </c>
      <c r="E16" s="336"/>
      <c r="F16" s="143" t="s">
        <v>902</v>
      </c>
      <c r="G16" s="105">
        <f>'P&amp;L1'!G$349</f>
        <v>0</v>
      </c>
      <c r="H16" s="105">
        <f>'P&amp;L1'!H$349</f>
        <v>0</v>
      </c>
      <c r="I16" s="105">
        <f>'P&amp;L1'!I$349</f>
        <v>0</v>
      </c>
      <c r="J16" s="105">
        <f>'P&amp;L1'!J$349</f>
        <v>0</v>
      </c>
      <c r="K16" s="105">
        <f>'P&amp;L1'!K$349</f>
        <v>0</v>
      </c>
      <c r="L16" s="105">
        <f>'P&amp;L1'!L$349</f>
        <v>0</v>
      </c>
      <c r="M16" s="105">
        <f>'P&amp;L1'!M$349</f>
        <v>0</v>
      </c>
      <c r="N16" s="105">
        <f>'P&amp;L1'!N$349</f>
        <v>0</v>
      </c>
      <c r="O16" s="105">
        <f>'P&amp;L1'!O$349</f>
        <v>0</v>
      </c>
      <c r="P16" s="105">
        <f>'P&amp;L1'!P$349</f>
        <v>0</v>
      </c>
      <c r="Q16" s="105">
        <f>'P&amp;L1'!Q$349</f>
        <v>0</v>
      </c>
      <c r="R16" s="105">
        <f>'P&amp;L1'!R$349</f>
        <v>0</v>
      </c>
      <c r="S16" s="105">
        <f>'P&amp;L1'!S$349</f>
        <v>0</v>
      </c>
      <c r="T16" s="105">
        <f>'P&amp;L1'!T$349</f>
        <v>0</v>
      </c>
      <c r="U16" s="105">
        <f>'P&amp;L1'!U$349</f>
        <v>0</v>
      </c>
      <c r="V16" s="105">
        <f>'P&amp;L1'!V$349</f>
        <v>0</v>
      </c>
      <c r="W16" s="105">
        <f>'P&amp;L1'!W$349</f>
        <v>0</v>
      </c>
      <c r="X16" s="105">
        <f>'P&amp;L1'!X$349</f>
        <v>0</v>
      </c>
      <c r="Y16" s="105">
        <f>'P&amp;L1'!Y$349</f>
        <v>0</v>
      </c>
      <c r="Z16" s="338">
        <f>'P&amp;L1'!Z$349</f>
        <v>0</v>
      </c>
      <c r="AB16" s="339">
        <f>'P&amp;L1'!AB$349</f>
        <v>0</v>
      </c>
      <c r="AD16" s="339">
        <f>'P&amp;L1'!AD$349</f>
        <v>0</v>
      </c>
      <c r="AF16" s="339">
        <f>'P&amp;L1'!AF$349</f>
        <v>0</v>
      </c>
    </row>
    <row r="17" spans="4:32" outlineLevel="1">
      <c r="D17" s="83" t="str">
        <f>'Line Items'!D694</f>
        <v>Adjusted for:</v>
      </c>
      <c r="E17" s="84"/>
      <c r="F17" s="150"/>
      <c r="G17" s="257"/>
      <c r="H17" s="257"/>
      <c r="I17" s="257"/>
      <c r="J17" s="257"/>
      <c r="K17" s="257"/>
      <c r="L17" s="257"/>
      <c r="M17" s="257"/>
      <c r="N17" s="257"/>
      <c r="O17" s="257"/>
      <c r="P17" s="257"/>
      <c r="Q17" s="257"/>
      <c r="R17" s="257"/>
      <c r="S17" s="257"/>
      <c r="T17" s="257"/>
      <c r="U17" s="257"/>
      <c r="V17" s="257"/>
      <c r="W17" s="257"/>
      <c r="X17" s="257"/>
      <c r="Y17" s="257"/>
      <c r="Z17" s="258"/>
      <c r="AB17" s="27"/>
      <c r="AD17" s="27"/>
      <c r="AF17" s="27"/>
    </row>
    <row r="18" spans="4:32" outlineLevel="1">
      <c r="D18" s="83"/>
      <c r="E18" s="84" t="str">
        <f>'Line Items'!E695</f>
        <v>Working Capital Movements</v>
      </c>
      <c r="F18" s="150" t="str">
        <f>F16</f>
        <v>£000</v>
      </c>
      <c r="G18" s="257"/>
      <c r="H18" s="257"/>
      <c r="I18" s="257"/>
      <c r="J18" s="257"/>
      <c r="K18" s="257"/>
      <c r="L18" s="257"/>
      <c r="M18" s="257"/>
      <c r="N18" s="257"/>
      <c r="O18" s="257"/>
      <c r="P18" s="257"/>
      <c r="Q18" s="257"/>
      <c r="R18" s="257"/>
      <c r="S18" s="257"/>
      <c r="T18" s="257"/>
      <c r="U18" s="257"/>
      <c r="V18" s="257"/>
      <c r="W18" s="257"/>
      <c r="X18" s="257"/>
      <c r="Y18" s="257"/>
      <c r="Z18" s="258"/>
      <c r="AB18" s="27"/>
      <c r="AD18" s="27"/>
      <c r="AF18" s="27"/>
    </row>
    <row r="19" spans="4:32" outlineLevel="1">
      <c r="D19" s="83"/>
      <c r="E19" s="84" t="str">
        <f>'Line Items'!E696</f>
        <v>Movement in long term liabilities (excl. bank debt)</v>
      </c>
      <c r="F19" s="150" t="str">
        <f>F18</f>
        <v>£000</v>
      </c>
      <c r="G19" s="257"/>
      <c r="H19" s="257"/>
      <c r="I19" s="257"/>
      <c r="J19" s="257"/>
      <c r="K19" s="257"/>
      <c r="L19" s="257"/>
      <c r="M19" s="257"/>
      <c r="N19" s="257"/>
      <c r="O19" s="257"/>
      <c r="P19" s="257"/>
      <c r="Q19" s="257"/>
      <c r="R19" s="257"/>
      <c r="S19" s="257"/>
      <c r="T19" s="257"/>
      <c r="U19" s="257"/>
      <c r="V19" s="257"/>
      <c r="W19" s="257"/>
      <c r="X19" s="257"/>
      <c r="Y19" s="257"/>
      <c r="Z19" s="258"/>
      <c r="AB19" s="27"/>
      <c r="AD19" s="27"/>
      <c r="AF19" s="27"/>
    </row>
    <row r="20" spans="4:32" outlineLevel="1">
      <c r="D20" s="83"/>
      <c r="E20" s="84" t="str">
        <f>'Line Items'!E697</f>
        <v>[Operating Cashflow Line 5]</v>
      </c>
      <c r="F20" s="150" t="str">
        <f>F19</f>
        <v>£000</v>
      </c>
      <c r="G20" s="257"/>
      <c r="H20" s="257"/>
      <c r="I20" s="257"/>
      <c r="J20" s="257"/>
      <c r="K20" s="257"/>
      <c r="L20" s="257"/>
      <c r="M20" s="257"/>
      <c r="N20" s="257"/>
      <c r="O20" s="257"/>
      <c r="P20" s="257"/>
      <c r="Q20" s="257"/>
      <c r="R20" s="257"/>
      <c r="S20" s="257"/>
      <c r="T20" s="257"/>
      <c r="U20" s="257"/>
      <c r="V20" s="257"/>
      <c r="W20" s="257"/>
      <c r="X20" s="257"/>
      <c r="Y20" s="257"/>
      <c r="Z20" s="258"/>
      <c r="AB20" s="27"/>
      <c r="AD20" s="27"/>
      <c r="AF20" s="27"/>
    </row>
    <row r="21" spans="4:32" outlineLevel="1">
      <c r="D21" s="83"/>
      <c r="E21" s="84" t="str">
        <f>'Line Items'!E698</f>
        <v>[Operating Cashflow Line 6]</v>
      </c>
      <c r="F21" s="150" t="str">
        <f>F20</f>
        <v>£000</v>
      </c>
      <c r="G21" s="257"/>
      <c r="H21" s="257"/>
      <c r="I21" s="257"/>
      <c r="J21" s="257"/>
      <c r="K21" s="257"/>
      <c r="L21" s="257"/>
      <c r="M21" s="257"/>
      <c r="N21" s="257"/>
      <c r="O21" s="257"/>
      <c r="P21" s="257"/>
      <c r="Q21" s="257"/>
      <c r="R21" s="257"/>
      <c r="S21" s="257"/>
      <c r="T21" s="257"/>
      <c r="U21" s="257"/>
      <c r="V21" s="257"/>
      <c r="W21" s="257"/>
      <c r="X21" s="257"/>
      <c r="Y21" s="257"/>
      <c r="Z21" s="258"/>
      <c r="AB21" s="27"/>
      <c r="AD21" s="27"/>
      <c r="AF21" s="27"/>
    </row>
    <row r="22" spans="4:32" outlineLevel="1">
      <c r="D22" s="108"/>
      <c r="E22" s="110" t="str">
        <f>'Line Items'!E699</f>
        <v>Add Back Depreciation and Amortisation</v>
      </c>
      <c r="F22" s="164" t="str">
        <f>F21</f>
        <v>£000</v>
      </c>
      <c r="G22" s="260"/>
      <c r="H22" s="260"/>
      <c r="I22" s="260"/>
      <c r="J22" s="260"/>
      <c r="K22" s="260"/>
      <c r="L22" s="260"/>
      <c r="M22" s="260"/>
      <c r="N22" s="260"/>
      <c r="O22" s="260"/>
      <c r="P22" s="260"/>
      <c r="Q22" s="260"/>
      <c r="R22" s="260"/>
      <c r="S22" s="260"/>
      <c r="T22" s="260"/>
      <c r="U22" s="260"/>
      <c r="V22" s="260"/>
      <c r="W22" s="260"/>
      <c r="X22" s="260"/>
      <c r="Y22" s="260"/>
      <c r="Z22" s="261"/>
      <c r="AB22" s="29"/>
      <c r="AD22" s="29"/>
      <c r="AF22" s="29"/>
    </row>
    <row r="23" spans="4:32" outlineLevel="1"/>
    <row r="24" spans="4:32" s="205" customFormat="1" outlineLevel="1">
      <c r="D24" s="262" t="str">
        <f>'Line Items'!D700</f>
        <v>Cashflow (pre-financial support)</v>
      </c>
      <c r="E24" s="263"/>
      <c r="F24" s="264" t="str">
        <f>F22</f>
        <v>£000</v>
      </c>
      <c r="G24" s="265">
        <f>SUM(G16:G22)</f>
        <v>0</v>
      </c>
      <c r="H24" s="265">
        <f>SUM(H16:H22)</f>
        <v>0</v>
      </c>
      <c r="I24" s="265">
        <f>SUM(I16:I22)</f>
        <v>0</v>
      </c>
      <c r="J24" s="265">
        <f>SUM(J16:J22)</f>
        <v>0</v>
      </c>
      <c r="K24" s="265">
        <f t="shared" ref="K24:AB24" si="0">SUM(K16:K22)</f>
        <v>0</v>
      </c>
      <c r="L24" s="265">
        <f t="shared" si="0"/>
        <v>0</v>
      </c>
      <c r="M24" s="265">
        <f t="shared" si="0"/>
        <v>0</v>
      </c>
      <c r="N24" s="265">
        <f>SUM(N16:N22)</f>
        <v>0</v>
      </c>
      <c r="O24" s="265">
        <f t="shared" si="0"/>
        <v>0</v>
      </c>
      <c r="P24" s="265">
        <f t="shared" si="0"/>
        <v>0</v>
      </c>
      <c r="Q24" s="265">
        <f t="shared" si="0"/>
        <v>0</v>
      </c>
      <c r="R24" s="265">
        <f t="shared" si="0"/>
        <v>0</v>
      </c>
      <c r="S24" s="265">
        <f t="shared" si="0"/>
        <v>0</v>
      </c>
      <c r="T24" s="265">
        <f t="shared" si="0"/>
        <v>0</v>
      </c>
      <c r="U24" s="265">
        <f t="shared" si="0"/>
        <v>0</v>
      </c>
      <c r="V24" s="265">
        <f t="shared" si="0"/>
        <v>0</v>
      </c>
      <c r="W24" s="265">
        <f t="shared" si="0"/>
        <v>0</v>
      </c>
      <c r="X24" s="265">
        <f t="shared" si="0"/>
        <v>0</v>
      </c>
      <c r="Y24" s="265">
        <f t="shared" si="0"/>
        <v>0</v>
      </c>
      <c r="Z24" s="266">
        <f t="shared" si="0"/>
        <v>0</v>
      </c>
      <c r="AB24" s="267">
        <f t="shared" si="0"/>
        <v>0</v>
      </c>
      <c r="AD24" s="267">
        <f>SUM(AD16:AD22)</f>
        <v>0</v>
      </c>
      <c r="AF24" s="267">
        <f>SUM(AF16:AF22)</f>
        <v>0</v>
      </c>
    </row>
    <row r="25" spans="4:32" outlineLevel="1"/>
    <row r="26" spans="4:32" outlineLevel="1">
      <c r="D26" s="102" t="str">
        <f>'Line Items'!D702</f>
        <v>Financial Subsidy /(Premium)</v>
      </c>
      <c r="E26" s="336"/>
      <c r="F26" s="143" t="s">
        <v>902</v>
      </c>
      <c r="G26" s="353"/>
      <c r="H26" s="353"/>
      <c r="I26" s="353"/>
      <c r="J26" s="353"/>
      <c r="K26" s="353"/>
      <c r="L26" s="353"/>
      <c r="M26" s="353"/>
      <c r="N26" s="353"/>
      <c r="O26" s="353"/>
      <c r="P26" s="353"/>
      <c r="Q26" s="353"/>
      <c r="R26" s="353"/>
      <c r="S26" s="353"/>
      <c r="T26" s="353"/>
      <c r="U26" s="353"/>
      <c r="V26" s="353"/>
      <c r="W26" s="353"/>
      <c r="X26" s="353"/>
      <c r="Y26" s="353"/>
      <c r="Z26" s="354"/>
      <c r="AB26" s="355"/>
      <c r="AD26" s="355"/>
      <c r="AF26" s="355"/>
    </row>
    <row r="27" spans="4:32" outlineLevel="1">
      <c r="D27" s="83" t="str">
        <f>'Line Items'!D703</f>
        <v>Capital Expenditure (inc intangible assets)</v>
      </c>
      <c r="E27" s="84"/>
      <c r="F27" s="150" t="str">
        <f>F26</f>
        <v>£000</v>
      </c>
      <c r="G27" s="257"/>
      <c r="H27" s="257"/>
      <c r="I27" s="257"/>
      <c r="J27" s="257"/>
      <c r="K27" s="257"/>
      <c r="L27" s="257"/>
      <c r="M27" s="257"/>
      <c r="N27" s="257"/>
      <c r="O27" s="257"/>
      <c r="P27" s="257"/>
      <c r="Q27" s="257"/>
      <c r="R27" s="257"/>
      <c r="S27" s="257"/>
      <c r="T27" s="257"/>
      <c r="U27" s="257"/>
      <c r="V27" s="257"/>
      <c r="W27" s="257"/>
      <c r="X27" s="257"/>
      <c r="Y27" s="257"/>
      <c r="Z27" s="258"/>
      <c r="AB27" s="27"/>
      <c r="AD27" s="27"/>
      <c r="AF27" s="27"/>
    </row>
    <row r="28" spans="4:32" outlineLevel="1">
      <c r="D28" s="83" t="str">
        <f>'Line Items'!D704</f>
        <v>Disposal income, non-cash corrections</v>
      </c>
      <c r="E28" s="84"/>
      <c r="F28" s="150" t="str">
        <f>F27</f>
        <v>£000</v>
      </c>
      <c r="G28" s="257"/>
      <c r="H28" s="257"/>
      <c r="I28" s="257"/>
      <c r="J28" s="257"/>
      <c r="K28" s="257"/>
      <c r="L28" s="257"/>
      <c r="M28" s="257"/>
      <c r="N28" s="257"/>
      <c r="O28" s="257"/>
      <c r="P28" s="257"/>
      <c r="Q28" s="257"/>
      <c r="R28" s="257"/>
      <c r="S28" s="257"/>
      <c r="T28" s="257"/>
      <c r="U28" s="257"/>
      <c r="V28" s="257"/>
      <c r="W28" s="257"/>
      <c r="X28" s="257"/>
      <c r="Y28" s="257"/>
      <c r="Z28" s="258"/>
      <c r="AB28" s="27"/>
      <c r="AD28" s="27"/>
      <c r="AF28" s="27"/>
    </row>
    <row r="29" spans="4:32" outlineLevel="1">
      <c r="D29" s="108" t="str">
        <f>'Line Items'!D705</f>
        <v>Tax paid</v>
      </c>
      <c r="E29" s="110"/>
      <c r="F29" s="164" t="str">
        <f>F28</f>
        <v>£000</v>
      </c>
      <c r="G29" s="260"/>
      <c r="H29" s="260"/>
      <c r="I29" s="260"/>
      <c r="J29" s="260"/>
      <c r="K29" s="260"/>
      <c r="L29" s="260"/>
      <c r="M29" s="260"/>
      <c r="N29" s="260"/>
      <c r="O29" s="260"/>
      <c r="P29" s="260"/>
      <c r="Q29" s="260"/>
      <c r="R29" s="260"/>
      <c r="S29" s="260"/>
      <c r="T29" s="260"/>
      <c r="U29" s="260"/>
      <c r="V29" s="260"/>
      <c r="W29" s="260"/>
      <c r="X29" s="260"/>
      <c r="Y29" s="260"/>
      <c r="Z29" s="261"/>
      <c r="AB29" s="29"/>
      <c r="AD29" s="29"/>
      <c r="AF29" s="29"/>
    </row>
    <row r="30" spans="4:32" outlineLevel="1"/>
    <row r="31" spans="4:32" s="205" customFormat="1" outlineLevel="1">
      <c r="D31" s="262" t="str">
        <f>'Line Items'!D707</f>
        <v>Cashflow (pre-financing)</v>
      </c>
      <c r="E31" s="263"/>
      <c r="F31" s="264" t="str">
        <f>F29</f>
        <v>£000</v>
      </c>
      <c r="G31" s="265">
        <f>SUM(G24,G26:G29)</f>
        <v>0</v>
      </c>
      <c r="H31" s="265">
        <f>SUM(H24,H26:H29)</f>
        <v>0</v>
      </c>
      <c r="I31" s="265">
        <f>SUM(I24,I26:I29)</f>
        <v>0</v>
      </c>
      <c r="J31" s="265">
        <f>SUM(J24,J26:J29)</f>
        <v>0</v>
      </c>
      <c r="K31" s="265">
        <f t="shared" ref="K31:Z31" si="1">SUM(K24,K26:K29)</f>
        <v>0</v>
      </c>
      <c r="L31" s="265">
        <f t="shared" si="1"/>
        <v>0</v>
      </c>
      <c r="M31" s="265">
        <f t="shared" si="1"/>
        <v>0</v>
      </c>
      <c r="N31" s="265">
        <f t="shared" si="1"/>
        <v>0</v>
      </c>
      <c r="O31" s="265">
        <f t="shared" si="1"/>
        <v>0</v>
      </c>
      <c r="P31" s="265">
        <f t="shared" si="1"/>
        <v>0</v>
      </c>
      <c r="Q31" s="265">
        <f t="shared" si="1"/>
        <v>0</v>
      </c>
      <c r="R31" s="265">
        <f t="shared" si="1"/>
        <v>0</v>
      </c>
      <c r="S31" s="265">
        <f t="shared" si="1"/>
        <v>0</v>
      </c>
      <c r="T31" s="265">
        <f t="shared" si="1"/>
        <v>0</v>
      </c>
      <c r="U31" s="265">
        <f t="shared" si="1"/>
        <v>0</v>
      </c>
      <c r="V31" s="265">
        <f t="shared" si="1"/>
        <v>0</v>
      </c>
      <c r="W31" s="265">
        <f t="shared" si="1"/>
        <v>0</v>
      </c>
      <c r="X31" s="265">
        <f t="shared" si="1"/>
        <v>0</v>
      </c>
      <c r="Y31" s="265">
        <f t="shared" si="1"/>
        <v>0</v>
      </c>
      <c r="Z31" s="266">
        <f t="shared" si="1"/>
        <v>0</v>
      </c>
      <c r="AB31" s="267">
        <f>SUM(AB24,AB26:AB29)</f>
        <v>0</v>
      </c>
      <c r="AD31" s="267">
        <f>SUM(AD24,AD26:AD29)</f>
        <v>0</v>
      </c>
      <c r="AF31" s="267">
        <f>SUM(AF24,AF26:AF29)</f>
        <v>0</v>
      </c>
    </row>
    <row r="32" spans="4:32" outlineLevel="1"/>
    <row r="33" spans="4:32" outlineLevel="1">
      <c r="D33" s="204" t="str">
        <f>'Line Items'!C709</f>
        <v>Financing</v>
      </c>
    </row>
    <row r="34" spans="4:32" outlineLevel="1">
      <c r="D34" s="102" t="str">
        <f>'Line Items'!D710</f>
        <v>Commercial &amp; Other Debt AFC drawdown</v>
      </c>
      <c r="E34" s="336"/>
      <c r="F34" s="143" t="s">
        <v>902</v>
      </c>
      <c r="G34" s="353"/>
      <c r="H34" s="353"/>
      <c r="I34" s="353"/>
      <c r="J34" s="353"/>
      <c r="K34" s="353"/>
      <c r="L34" s="353"/>
      <c r="M34" s="353"/>
      <c r="N34" s="353"/>
      <c r="O34" s="353"/>
      <c r="P34" s="353"/>
      <c r="Q34" s="353"/>
      <c r="R34" s="353"/>
      <c r="S34" s="353"/>
      <c r="T34" s="353"/>
      <c r="U34" s="353"/>
      <c r="V34" s="353"/>
      <c r="W34" s="353"/>
      <c r="X34" s="353"/>
      <c r="Y34" s="353"/>
      <c r="Z34" s="354"/>
      <c r="AB34" s="355"/>
      <c r="AD34" s="355"/>
      <c r="AF34" s="355"/>
    </row>
    <row r="35" spans="4:32" outlineLevel="1">
      <c r="D35" s="83" t="str">
        <f>'Line Items'!D711</f>
        <v>Commercial &amp; Other Debt AFC repayment</v>
      </c>
      <c r="E35" s="84"/>
      <c r="F35" s="150" t="str">
        <f>F34</f>
        <v>£000</v>
      </c>
      <c r="G35" s="257"/>
      <c r="H35" s="257"/>
      <c r="I35" s="257"/>
      <c r="J35" s="257"/>
      <c r="K35" s="257"/>
      <c r="L35" s="257"/>
      <c r="M35" s="257"/>
      <c r="N35" s="257"/>
      <c r="O35" s="257"/>
      <c r="P35" s="257"/>
      <c r="Q35" s="257"/>
      <c r="R35" s="257"/>
      <c r="S35" s="257"/>
      <c r="T35" s="257"/>
      <c r="U35" s="257"/>
      <c r="V35" s="257"/>
      <c r="W35" s="257"/>
      <c r="X35" s="257"/>
      <c r="Y35" s="257"/>
      <c r="Z35" s="258"/>
      <c r="AB35" s="27"/>
      <c r="AD35" s="27"/>
      <c r="AF35" s="27"/>
    </row>
    <row r="36" spans="4:32" outlineLevel="1">
      <c r="D36" s="83" t="str">
        <f>'Line Items'!D712</f>
        <v>Shareholder Loan AFC (excl. PCS) drawdown</v>
      </c>
      <c r="E36" s="84"/>
      <c r="F36" s="150" t="str">
        <f t="shared" ref="F36:F45" si="2">F35</f>
        <v>£000</v>
      </c>
      <c r="G36" s="257"/>
      <c r="H36" s="257"/>
      <c r="I36" s="257"/>
      <c r="J36" s="257"/>
      <c r="K36" s="257"/>
      <c r="L36" s="257"/>
      <c r="M36" s="257"/>
      <c r="N36" s="257"/>
      <c r="O36" s="257"/>
      <c r="P36" s="257"/>
      <c r="Q36" s="257"/>
      <c r="R36" s="257"/>
      <c r="S36" s="257"/>
      <c r="T36" s="257"/>
      <c r="U36" s="257"/>
      <c r="V36" s="257"/>
      <c r="W36" s="257"/>
      <c r="X36" s="257"/>
      <c r="Y36" s="257"/>
      <c r="Z36" s="258"/>
      <c r="AB36" s="27"/>
      <c r="AD36" s="27"/>
      <c r="AF36" s="27"/>
    </row>
    <row r="37" spans="4:32" outlineLevel="1">
      <c r="D37" s="83" t="str">
        <f>'Line Items'!D713</f>
        <v>Shareholder Loan AFC (excl. PCS) repayment</v>
      </c>
      <c r="E37" s="84"/>
      <c r="F37" s="150" t="str">
        <f t="shared" si="2"/>
        <v>£000</v>
      </c>
      <c r="G37" s="257"/>
      <c r="H37" s="257"/>
      <c r="I37" s="257"/>
      <c r="J37" s="257"/>
      <c r="K37" s="257"/>
      <c r="L37" s="257"/>
      <c r="M37" s="257"/>
      <c r="N37" s="257"/>
      <c r="O37" s="257"/>
      <c r="P37" s="257"/>
      <c r="Q37" s="257"/>
      <c r="R37" s="257"/>
      <c r="S37" s="257"/>
      <c r="T37" s="257"/>
      <c r="U37" s="257"/>
      <c r="V37" s="257"/>
      <c r="W37" s="257"/>
      <c r="X37" s="257"/>
      <c r="Y37" s="257"/>
      <c r="Z37" s="258"/>
      <c r="AB37" s="27"/>
      <c r="AD37" s="27"/>
      <c r="AF37" s="27"/>
    </row>
    <row r="38" spans="4:32" outlineLevel="1">
      <c r="D38" s="83" t="str">
        <f>'Line Items'!D714</f>
        <v>PCS drawdown</v>
      </c>
      <c r="E38" s="84"/>
      <c r="F38" s="150" t="str">
        <f t="shared" si="2"/>
        <v>£000</v>
      </c>
      <c r="G38" s="257"/>
      <c r="H38" s="257"/>
      <c r="I38" s="257"/>
      <c r="J38" s="257"/>
      <c r="K38" s="257"/>
      <c r="L38" s="257"/>
      <c r="M38" s="257"/>
      <c r="N38" s="257"/>
      <c r="O38" s="257"/>
      <c r="P38" s="257"/>
      <c r="Q38" s="257"/>
      <c r="R38" s="257"/>
      <c r="S38" s="257"/>
      <c r="T38" s="257"/>
      <c r="U38" s="257"/>
      <c r="V38" s="257"/>
      <c r="W38" s="257"/>
      <c r="X38" s="257"/>
      <c r="Y38" s="257"/>
      <c r="Z38" s="258"/>
      <c r="AB38" s="27"/>
      <c r="AD38" s="27"/>
      <c r="AF38" s="27"/>
    </row>
    <row r="39" spans="4:32" outlineLevel="1">
      <c r="D39" s="83" t="str">
        <f>'Line Items'!D715</f>
        <v>PCS repayment</v>
      </c>
      <c r="E39" s="84"/>
      <c r="F39" s="150" t="str">
        <f t="shared" si="2"/>
        <v>£000</v>
      </c>
      <c r="G39" s="257"/>
      <c r="H39" s="257"/>
      <c r="I39" s="257"/>
      <c r="J39" s="257"/>
      <c r="K39" s="257"/>
      <c r="L39" s="257"/>
      <c r="M39" s="257"/>
      <c r="N39" s="257"/>
      <c r="O39" s="257"/>
      <c r="P39" s="257"/>
      <c r="Q39" s="257"/>
      <c r="R39" s="257"/>
      <c r="S39" s="257"/>
      <c r="T39" s="257"/>
      <c r="U39" s="257"/>
      <c r="V39" s="257"/>
      <c r="W39" s="257"/>
      <c r="X39" s="257"/>
      <c r="Y39" s="257"/>
      <c r="Z39" s="258"/>
      <c r="AB39" s="27"/>
      <c r="AD39" s="27"/>
      <c r="AF39" s="27"/>
    </row>
    <row r="40" spans="4:32" outlineLevel="1">
      <c r="D40" s="83" t="str">
        <f>'Line Items'!D716</f>
        <v>Equity issue</v>
      </c>
      <c r="E40" s="84"/>
      <c r="F40" s="150" t="str">
        <f t="shared" si="2"/>
        <v>£000</v>
      </c>
      <c r="G40" s="257"/>
      <c r="H40" s="257"/>
      <c r="I40" s="257"/>
      <c r="J40" s="257"/>
      <c r="K40" s="257"/>
      <c r="L40" s="257"/>
      <c r="M40" s="257"/>
      <c r="N40" s="257"/>
      <c r="O40" s="257"/>
      <c r="P40" s="257"/>
      <c r="Q40" s="257"/>
      <c r="R40" s="257"/>
      <c r="S40" s="257"/>
      <c r="T40" s="257"/>
      <c r="U40" s="257"/>
      <c r="V40" s="257"/>
      <c r="W40" s="257"/>
      <c r="X40" s="257"/>
      <c r="Y40" s="257"/>
      <c r="Z40" s="258"/>
      <c r="AB40" s="27"/>
      <c r="AD40" s="27"/>
      <c r="AF40" s="27"/>
    </row>
    <row r="41" spans="4:32" outlineLevel="1">
      <c r="D41" s="83" t="str">
        <f>'Line Items'!D717</f>
        <v>Equity redemption</v>
      </c>
      <c r="E41" s="84"/>
      <c r="F41" s="150" t="str">
        <f t="shared" si="2"/>
        <v>£000</v>
      </c>
      <c r="G41" s="257"/>
      <c r="H41" s="257"/>
      <c r="I41" s="257"/>
      <c r="J41" s="257"/>
      <c r="K41" s="257"/>
      <c r="L41" s="257"/>
      <c r="M41" s="257"/>
      <c r="N41" s="257"/>
      <c r="O41" s="257"/>
      <c r="P41" s="257"/>
      <c r="Q41" s="257"/>
      <c r="R41" s="257"/>
      <c r="S41" s="257"/>
      <c r="T41" s="257"/>
      <c r="U41" s="257"/>
      <c r="V41" s="257"/>
      <c r="W41" s="257"/>
      <c r="X41" s="257"/>
      <c r="Y41" s="257"/>
      <c r="Z41" s="258"/>
      <c r="AB41" s="27"/>
      <c r="AD41" s="27"/>
      <c r="AF41" s="27"/>
    </row>
    <row r="42" spans="4:32" outlineLevel="1">
      <c r="D42" s="83" t="str">
        <f>'Line Items'!D718</f>
        <v>[Financing Line 9]</v>
      </c>
      <c r="E42" s="84"/>
      <c r="F42" s="150" t="str">
        <f t="shared" si="2"/>
        <v>£000</v>
      </c>
      <c r="G42" s="257"/>
      <c r="H42" s="257"/>
      <c r="I42" s="257"/>
      <c r="J42" s="257"/>
      <c r="K42" s="257"/>
      <c r="L42" s="257"/>
      <c r="M42" s="257"/>
      <c r="N42" s="257"/>
      <c r="O42" s="257"/>
      <c r="P42" s="257"/>
      <c r="Q42" s="257"/>
      <c r="R42" s="257"/>
      <c r="S42" s="257"/>
      <c r="T42" s="257"/>
      <c r="U42" s="257"/>
      <c r="V42" s="257"/>
      <c r="W42" s="257"/>
      <c r="X42" s="257"/>
      <c r="Y42" s="257"/>
      <c r="Z42" s="258"/>
      <c r="AB42" s="27"/>
      <c r="AD42" s="27"/>
      <c r="AF42" s="27"/>
    </row>
    <row r="43" spans="4:32" outlineLevel="1">
      <c r="D43" s="83" t="str">
        <f>'Line Items'!D719</f>
        <v>[Financing Line 10]</v>
      </c>
      <c r="E43" s="84"/>
      <c r="F43" s="150" t="str">
        <f t="shared" si="2"/>
        <v>£000</v>
      </c>
      <c r="G43" s="257"/>
      <c r="H43" s="257"/>
      <c r="I43" s="257"/>
      <c r="J43" s="257"/>
      <c r="K43" s="257"/>
      <c r="L43" s="257"/>
      <c r="M43" s="257"/>
      <c r="N43" s="257"/>
      <c r="O43" s="257"/>
      <c r="P43" s="257"/>
      <c r="Q43" s="257"/>
      <c r="R43" s="257"/>
      <c r="S43" s="257"/>
      <c r="T43" s="257"/>
      <c r="U43" s="257"/>
      <c r="V43" s="257"/>
      <c r="W43" s="257"/>
      <c r="X43" s="257"/>
      <c r="Y43" s="257"/>
      <c r="Z43" s="258"/>
      <c r="AB43" s="27"/>
      <c r="AD43" s="27"/>
      <c r="AF43" s="27"/>
    </row>
    <row r="44" spans="4:32" outlineLevel="1">
      <c r="D44" s="83" t="str">
        <f>'Line Items'!D720</f>
        <v>[Financing Line 11]</v>
      </c>
      <c r="E44" s="84"/>
      <c r="F44" s="150" t="str">
        <f t="shared" si="2"/>
        <v>£000</v>
      </c>
      <c r="G44" s="257"/>
      <c r="H44" s="257"/>
      <c r="I44" s="257"/>
      <c r="J44" s="257"/>
      <c r="K44" s="257"/>
      <c r="L44" s="257"/>
      <c r="M44" s="257"/>
      <c r="N44" s="257"/>
      <c r="O44" s="257"/>
      <c r="P44" s="257"/>
      <c r="Q44" s="257"/>
      <c r="R44" s="257"/>
      <c r="S44" s="257"/>
      <c r="T44" s="257"/>
      <c r="U44" s="257"/>
      <c r="V44" s="257"/>
      <c r="W44" s="257"/>
      <c r="X44" s="257"/>
      <c r="Y44" s="257"/>
      <c r="Z44" s="258"/>
      <c r="AB44" s="27"/>
      <c r="AD44" s="27"/>
      <c r="AF44" s="27"/>
    </row>
    <row r="45" spans="4:32" outlineLevel="1">
      <c r="D45" s="108" t="str">
        <f>'Line Items'!D721</f>
        <v>[Financing Line 12]</v>
      </c>
      <c r="E45" s="110"/>
      <c r="F45" s="164" t="str">
        <f t="shared" si="2"/>
        <v>£000</v>
      </c>
      <c r="G45" s="260"/>
      <c r="H45" s="260"/>
      <c r="I45" s="260"/>
      <c r="J45" s="260"/>
      <c r="K45" s="260"/>
      <c r="L45" s="260"/>
      <c r="M45" s="260"/>
      <c r="N45" s="260"/>
      <c r="O45" s="260"/>
      <c r="P45" s="260"/>
      <c r="Q45" s="260"/>
      <c r="R45" s="260"/>
      <c r="S45" s="260"/>
      <c r="T45" s="260"/>
      <c r="U45" s="260"/>
      <c r="V45" s="260"/>
      <c r="W45" s="260"/>
      <c r="X45" s="260"/>
      <c r="Y45" s="260"/>
      <c r="Z45" s="261"/>
      <c r="AB45" s="29"/>
      <c r="AD45" s="29"/>
      <c r="AF45" s="29"/>
    </row>
    <row r="46" spans="4:32" outlineLevel="1"/>
    <row r="47" spans="4:32" s="205" customFormat="1" outlineLevel="1">
      <c r="D47" s="262" t="str">
        <f>'Line Items'!D723</f>
        <v>Total financing</v>
      </c>
      <c r="E47" s="263"/>
      <c r="F47" s="264" t="str">
        <f>F45</f>
        <v>£000</v>
      </c>
      <c r="G47" s="265">
        <f>SUM(G34:G45)</f>
        <v>0</v>
      </c>
      <c r="H47" s="265">
        <f>SUM(H34:H45)</f>
        <v>0</v>
      </c>
      <c r="I47" s="265">
        <f>SUM(I34:I45)</f>
        <v>0</v>
      </c>
      <c r="J47" s="265">
        <f>SUM(J34:J45)</f>
        <v>0</v>
      </c>
      <c r="K47" s="265">
        <f t="shared" ref="K47:Z47" si="3">SUM(K34:K45)</f>
        <v>0</v>
      </c>
      <c r="L47" s="265">
        <f t="shared" si="3"/>
        <v>0</v>
      </c>
      <c r="M47" s="265">
        <f t="shared" si="3"/>
        <v>0</v>
      </c>
      <c r="N47" s="265">
        <f t="shared" si="3"/>
        <v>0</v>
      </c>
      <c r="O47" s="265">
        <f t="shared" si="3"/>
        <v>0</v>
      </c>
      <c r="P47" s="265">
        <f t="shared" si="3"/>
        <v>0</v>
      </c>
      <c r="Q47" s="265">
        <f t="shared" si="3"/>
        <v>0</v>
      </c>
      <c r="R47" s="265">
        <f t="shared" si="3"/>
        <v>0</v>
      </c>
      <c r="S47" s="265">
        <f t="shared" si="3"/>
        <v>0</v>
      </c>
      <c r="T47" s="265">
        <f t="shared" si="3"/>
        <v>0</v>
      </c>
      <c r="U47" s="265">
        <f t="shared" si="3"/>
        <v>0</v>
      </c>
      <c r="V47" s="265">
        <f t="shared" si="3"/>
        <v>0</v>
      </c>
      <c r="W47" s="265">
        <f t="shared" si="3"/>
        <v>0</v>
      </c>
      <c r="X47" s="265">
        <f t="shared" si="3"/>
        <v>0</v>
      </c>
      <c r="Y47" s="265">
        <f t="shared" si="3"/>
        <v>0</v>
      </c>
      <c r="Z47" s="266">
        <f t="shared" si="3"/>
        <v>0</v>
      </c>
      <c r="AB47" s="267">
        <f>SUM(AB34:AB45)</f>
        <v>0</v>
      </c>
      <c r="AD47" s="267">
        <f>SUM(AD34:AD45)</f>
        <v>0</v>
      </c>
      <c r="AF47" s="267">
        <f>SUM(AF34:AF45)</f>
        <v>0</v>
      </c>
    </row>
    <row r="48" spans="4:32" outlineLevel="1"/>
    <row r="49" spans="4:32" outlineLevel="1">
      <c r="D49" s="204" t="str">
        <f>'Line Items'!C725</f>
        <v>Servicing of finance</v>
      </c>
    </row>
    <row r="50" spans="4:32" outlineLevel="1">
      <c r="D50" s="102" t="str">
        <f>'Line Items'!D726</f>
        <v>Interest received on cash balance</v>
      </c>
      <c r="E50" s="336"/>
      <c r="F50" s="143" t="s">
        <v>902</v>
      </c>
      <c r="G50" s="353"/>
      <c r="H50" s="353"/>
      <c r="I50" s="353"/>
      <c r="J50" s="353"/>
      <c r="K50" s="353"/>
      <c r="L50" s="353"/>
      <c r="M50" s="353"/>
      <c r="N50" s="353"/>
      <c r="O50" s="353"/>
      <c r="P50" s="353"/>
      <c r="Q50" s="353"/>
      <c r="R50" s="353"/>
      <c r="S50" s="353"/>
      <c r="T50" s="353"/>
      <c r="U50" s="353"/>
      <c r="V50" s="353"/>
      <c r="W50" s="353"/>
      <c r="X50" s="353"/>
      <c r="Y50" s="353"/>
      <c r="Z50" s="354"/>
      <c r="AB50" s="355"/>
      <c r="AD50" s="355"/>
      <c r="AF50" s="355"/>
    </row>
    <row r="51" spans="4:32" outlineLevel="1">
      <c r="D51" s="83" t="str">
        <f>'Line Items'!D727</f>
        <v>Interest paid on cash balance</v>
      </c>
      <c r="E51" s="84"/>
      <c r="F51" s="150" t="str">
        <f>F50</f>
        <v>£000</v>
      </c>
      <c r="G51" s="257"/>
      <c r="H51" s="257"/>
      <c r="I51" s="257"/>
      <c r="J51" s="257"/>
      <c r="K51" s="257"/>
      <c r="L51" s="257"/>
      <c r="M51" s="257"/>
      <c r="N51" s="257"/>
      <c r="O51" s="257"/>
      <c r="P51" s="257"/>
      <c r="Q51" s="257"/>
      <c r="R51" s="257"/>
      <c r="S51" s="257"/>
      <c r="T51" s="257"/>
      <c r="U51" s="257"/>
      <c r="V51" s="257"/>
      <c r="W51" s="257"/>
      <c r="X51" s="257"/>
      <c r="Y51" s="257"/>
      <c r="Z51" s="258"/>
      <c r="AB51" s="27"/>
      <c r="AD51" s="27"/>
      <c r="AF51" s="27"/>
    </row>
    <row r="52" spans="4:32" outlineLevel="1">
      <c r="D52" s="83" t="str">
        <f>'Line Items'!D728</f>
        <v>Interest &amp; Fees paid on Commercial &amp; Other Debt AFC</v>
      </c>
      <c r="E52" s="84"/>
      <c r="F52" s="150" t="str">
        <f>F51</f>
        <v>£000</v>
      </c>
      <c r="G52" s="257"/>
      <c r="H52" s="257"/>
      <c r="I52" s="257"/>
      <c r="J52" s="257"/>
      <c r="K52" s="257"/>
      <c r="L52" s="257"/>
      <c r="M52" s="257"/>
      <c r="N52" s="257"/>
      <c r="O52" s="257"/>
      <c r="P52" s="257"/>
      <c r="Q52" s="257"/>
      <c r="R52" s="257"/>
      <c r="S52" s="257"/>
      <c r="T52" s="257"/>
      <c r="U52" s="257"/>
      <c r="V52" s="257"/>
      <c r="W52" s="257"/>
      <c r="X52" s="257"/>
      <c r="Y52" s="257"/>
      <c r="Z52" s="258"/>
      <c r="AB52" s="27"/>
      <c r="AD52" s="27"/>
      <c r="AF52" s="27"/>
    </row>
    <row r="53" spans="4:32" outlineLevel="1">
      <c r="D53" s="83" t="str">
        <f>'Line Items'!D729</f>
        <v>Interest &amp; Fees paid on Shareholder Loan AFC (excl. PCS)</v>
      </c>
      <c r="E53" s="84"/>
      <c r="F53" s="150" t="str">
        <f t="shared" ref="F53:F62" si="4">F52</f>
        <v>£000</v>
      </c>
      <c r="G53" s="257"/>
      <c r="H53" s="257"/>
      <c r="I53" s="257"/>
      <c r="J53" s="257"/>
      <c r="K53" s="257"/>
      <c r="L53" s="257"/>
      <c r="M53" s="257"/>
      <c r="N53" s="257"/>
      <c r="O53" s="257"/>
      <c r="P53" s="257"/>
      <c r="Q53" s="257"/>
      <c r="R53" s="257"/>
      <c r="S53" s="257"/>
      <c r="T53" s="257"/>
      <c r="U53" s="257"/>
      <c r="V53" s="257"/>
      <c r="W53" s="257"/>
      <c r="X53" s="257"/>
      <c r="Y53" s="257"/>
      <c r="Z53" s="258"/>
      <c r="AB53" s="27"/>
      <c r="AD53" s="27"/>
      <c r="AF53" s="27"/>
    </row>
    <row r="54" spans="4:32" outlineLevel="1">
      <c r="D54" s="83" t="str">
        <f>'Line Items'!D730</f>
        <v>Interest &amp; Fees paid on Parent Company Support</v>
      </c>
      <c r="E54" s="84"/>
      <c r="F54" s="150" t="str">
        <f t="shared" si="4"/>
        <v>£000</v>
      </c>
      <c r="G54" s="257"/>
      <c r="H54" s="257"/>
      <c r="I54" s="257"/>
      <c r="J54" s="257"/>
      <c r="K54" s="257"/>
      <c r="L54" s="257"/>
      <c r="M54" s="257"/>
      <c r="N54" s="257"/>
      <c r="O54" s="257"/>
      <c r="P54" s="257"/>
      <c r="Q54" s="257"/>
      <c r="R54" s="257"/>
      <c r="S54" s="257"/>
      <c r="T54" s="257"/>
      <c r="U54" s="257"/>
      <c r="V54" s="257"/>
      <c r="W54" s="257"/>
      <c r="X54" s="257"/>
      <c r="Y54" s="257"/>
      <c r="Z54" s="258"/>
      <c r="AB54" s="27"/>
      <c r="AD54" s="27"/>
      <c r="AF54" s="27"/>
    </row>
    <row r="55" spans="4:32" outlineLevel="1">
      <c r="D55" s="83" t="str">
        <f>'Line Items'!D731</f>
        <v>Performance bond costs</v>
      </c>
      <c r="E55" s="84"/>
      <c r="F55" s="150" t="str">
        <f t="shared" si="4"/>
        <v>£000</v>
      </c>
      <c r="G55" s="257"/>
      <c r="H55" s="257"/>
      <c r="I55" s="257"/>
      <c r="J55" s="257"/>
      <c r="K55" s="257"/>
      <c r="L55" s="257"/>
      <c r="M55" s="257"/>
      <c r="N55" s="257"/>
      <c r="O55" s="257"/>
      <c r="P55" s="257"/>
      <c r="Q55" s="257"/>
      <c r="R55" s="257"/>
      <c r="S55" s="257"/>
      <c r="T55" s="257"/>
      <c r="U55" s="257"/>
      <c r="V55" s="257"/>
      <c r="W55" s="257"/>
      <c r="X55" s="257"/>
      <c r="Y55" s="257"/>
      <c r="Z55" s="258"/>
      <c r="AB55" s="27"/>
      <c r="AD55" s="27"/>
      <c r="AF55" s="27"/>
    </row>
    <row r="56" spans="4:32" outlineLevel="1">
      <c r="D56" s="83" t="str">
        <f>'Line Items'!D732</f>
        <v>PCS Bond Costs</v>
      </c>
      <c r="E56" s="84"/>
      <c r="F56" s="150" t="str">
        <f t="shared" si="4"/>
        <v>£000</v>
      </c>
      <c r="G56" s="257"/>
      <c r="H56" s="257"/>
      <c r="I56" s="257"/>
      <c r="J56" s="257"/>
      <c r="K56" s="257"/>
      <c r="L56" s="257"/>
      <c r="M56" s="257"/>
      <c r="N56" s="257"/>
      <c r="O56" s="257"/>
      <c r="P56" s="257"/>
      <c r="Q56" s="257"/>
      <c r="R56" s="257"/>
      <c r="S56" s="257"/>
      <c r="T56" s="257"/>
      <c r="U56" s="257"/>
      <c r="V56" s="257"/>
      <c r="W56" s="257"/>
      <c r="X56" s="257"/>
      <c r="Y56" s="257"/>
      <c r="Z56" s="258"/>
      <c r="AB56" s="27"/>
      <c r="AD56" s="27"/>
      <c r="AF56" s="27"/>
    </row>
    <row r="57" spans="4:32" outlineLevel="1">
      <c r="D57" s="83" t="str">
        <f>'Line Items'!D733</f>
        <v>Season ticket bond costs</v>
      </c>
      <c r="E57" s="84"/>
      <c r="F57" s="150" t="str">
        <f t="shared" si="4"/>
        <v>£000</v>
      </c>
      <c r="G57" s="257"/>
      <c r="H57" s="257"/>
      <c r="I57" s="257"/>
      <c r="J57" s="257"/>
      <c r="K57" s="257"/>
      <c r="L57" s="257"/>
      <c r="M57" s="257"/>
      <c r="N57" s="257"/>
      <c r="O57" s="257"/>
      <c r="P57" s="257"/>
      <c r="Q57" s="257"/>
      <c r="R57" s="257"/>
      <c r="S57" s="257"/>
      <c r="T57" s="257"/>
      <c r="U57" s="257"/>
      <c r="V57" s="257"/>
      <c r="W57" s="257"/>
      <c r="X57" s="257"/>
      <c r="Y57" s="257"/>
      <c r="Z57" s="258"/>
      <c r="AB57" s="27"/>
      <c r="AD57" s="27"/>
      <c r="AF57" s="27"/>
    </row>
    <row r="58" spans="4:32" outlineLevel="1">
      <c r="D58" s="83" t="str">
        <f>'Line Items'!D734</f>
        <v>[Servicing of finance Line 9]</v>
      </c>
      <c r="E58" s="84"/>
      <c r="F58" s="150" t="str">
        <f t="shared" si="4"/>
        <v>£000</v>
      </c>
      <c r="G58" s="257"/>
      <c r="H58" s="257"/>
      <c r="I58" s="257"/>
      <c r="J58" s="257"/>
      <c r="K58" s="257"/>
      <c r="L58" s="257"/>
      <c r="M58" s="257"/>
      <c r="N58" s="257"/>
      <c r="O58" s="257"/>
      <c r="P58" s="257"/>
      <c r="Q58" s="257"/>
      <c r="R58" s="257"/>
      <c r="S58" s="257"/>
      <c r="T58" s="257"/>
      <c r="U58" s="257"/>
      <c r="V58" s="257"/>
      <c r="W58" s="257"/>
      <c r="X58" s="257"/>
      <c r="Y58" s="257"/>
      <c r="Z58" s="258"/>
      <c r="AB58" s="27"/>
      <c r="AD58" s="27"/>
      <c r="AF58" s="27"/>
    </row>
    <row r="59" spans="4:32" outlineLevel="1">
      <c r="D59" s="83" t="str">
        <f>'Line Items'!D735</f>
        <v>[Servicing of finance Line 10]</v>
      </c>
      <c r="E59" s="84"/>
      <c r="F59" s="150" t="str">
        <f t="shared" si="4"/>
        <v>£000</v>
      </c>
      <c r="G59" s="257"/>
      <c r="H59" s="257"/>
      <c r="I59" s="257"/>
      <c r="J59" s="257"/>
      <c r="K59" s="257"/>
      <c r="L59" s="257"/>
      <c r="M59" s="257"/>
      <c r="N59" s="257"/>
      <c r="O59" s="257"/>
      <c r="P59" s="257"/>
      <c r="Q59" s="257"/>
      <c r="R59" s="257"/>
      <c r="S59" s="257"/>
      <c r="T59" s="257"/>
      <c r="U59" s="257"/>
      <c r="V59" s="257"/>
      <c r="W59" s="257"/>
      <c r="X59" s="257"/>
      <c r="Y59" s="257"/>
      <c r="Z59" s="258"/>
      <c r="AB59" s="27"/>
      <c r="AD59" s="27"/>
      <c r="AF59" s="27"/>
    </row>
    <row r="60" spans="4:32" outlineLevel="1">
      <c r="D60" s="83" t="str">
        <f>'Line Items'!D736</f>
        <v>[Servicing of finance Line 11]</v>
      </c>
      <c r="E60" s="84"/>
      <c r="F60" s="150" t="str">
        <f t="shared" si="4"/>
        <v>£000</v>
      </c>
      <c r="G60" s="257"/>
      <c r="H60" s="257"/>
      <c r="I60" s="257"/>
      <c r="J60" s="257"/>
      <c r="K60" s="257"/>
      <c r="L60" s="257"/>
      <c r="M60" s="257"/>
      <c r="N60" s="257"/>
      <c r="O60" s="257"/>
      <c r="P60" s="257"/>
      <c r="Q60" s="257"/>
      <c r="R60" s="257"/>
      <c r="S60" s="257"/>
      <c r="T60" s="257"/>
      <c r="U60" s="257"/>
      <c r="V60" s="257"/>
      <c r="W60" s="257"/>
      <c r="X60" s="257"/>
      <c r="Y60" s="257"/>
      <c r="Z60" s="258"/>
      <c r="AB60" s="27"/>
      <c r="AD60" s="27"/>
      <c r="AF60" s="27"/>
    </row>
    <row r="61" spans="4:32" outlineLevel="1">
      <c r="D61" s="83" t="str">
        <f>'Line Items'!D737</f>
        <v>[Servicing of finance Line 12]</v>
      </c>
      <c r="E61" s="84"/>
      <c r="F61" s="150" t="str">
        <f t="shared" si="4"/>
        <v>£000</v>
      </c>
      <c r="G61" s="257"/>
      <c r="H61" s="257"/>
      <c r="I61" s="257"/>
      <c r="J61" s="257"/>
      <c r="K61" s="257"/>
      <c r="L61" s="257"/>
      <c r="M61" s="257"/>
      <c r="N61" s="257"/>
      <c r="O61" s="257"/>
      <c r="P61" s="257"/>
      <c r="Q61" s="257"/>
      <c r="R61" s="257"/>
      <c r="S61" s="257"/>
      <c r="T61" s="257"/>
      <c r="U61" s="257"/>
      <c r="V61" s="257"/>
      <c r="W61" s="257"/>
      <c r="X61" s="257"/>
      <c r="Y61" s="257"/>
      <c r="Z61" s="258"/>
      <c r="AB61" s="27"/>
      <c r="AD61" s="27"/>
      <c r="AF61" s="27"/>
    </row>
    <row r="62" spans="4:32" outlineLevel="1">
      <c r="D62" s="108" t="str">
        <f>'Line Items'!D738</f>
        <v>[Servicing of finance Line 13]</v>
      </c>
      <c r="E62" s="110"/>
      <c r="F62" s="164" t="str">
        <f t="shared" si="4"/>
        <v>£000</v>
      </c>
      <c r="G62" s="260"/>
      <c r="H62" s="260"/>
      <c r="I62" s="260"/>
      <c r="J62" s="260"/>
      <c r="K62" s="260"/>
      <c r="L62" s="260"/>
      <c r="M62" s="260"/>
      <c r="N62" s="260"/>
      <c r="O62" s="260"/>
      <c r="P62" s="260"/>
      <c r="Q62" s="260"/>
      <c r="R62" s="260"/>
      <c r="S62" s="260"/>
      <c r="T62" s="260"/>
      <c r="U62" s="260"/>
      <c r="V62" s="260"/>
      <c r="W62" s="260"/>
      <c r="X62" s="260"/>
      <c r="Y62" s="260"/>
      <c r="Z62" s="261"/>
      <c r="AB62" s="29"/>
      <c r="AD62" s="29"/>
      <c r="AF62" s="29"/>
    </row>
    <row r="63" spans="4:32" outlineLevel="1"/>
    <row r="64" spans="4:32" s="205" customFormat="1" outlineLevel="1">
      <c r="D64" s="262" t="str">
        <f>'Line Items'!D739</f>
        <v>Total servicing of finance</v>
      </c>
      <c r="E64" s="263"/>
      <c r="F64" s="264" t="str">
        <f>F62</f>
        <v>£000</v>
      </c>
      <c r="G64" s="265">
        <f>SUM(G50:G62)</f>
        <v>0</v>
      </c>
      <c r="H64" s="265">
        <f>SUM(H50:H62)</f>
        <v>0</v>
      </c>
      <c r="I64" s="265">
        <f>SUM(I50:I62)</f>
        <v>0</v>
      </c>
      <c r="J64" s="265">
        <f>SUM(J50:J62)</f>
        <v>0</v>
      </c>
      <c r="K64" s="265">
        <f t="shared" ref="K64:Z64" si="5">SUM(K50:K62)</f>
        <v>0</v>
      </c>
      <c r="L64" s="265">
        <f t="shared" si="5"/>
        <v>0</v>
      </c>
      <c r="M64" s="265">
        <f t="shared" si="5"/>
        <v>0</v>
      </c>
      <c r="N64" s="265">
        <f t="shared" si="5"/>
        <v>0</v>
      </c>
      <c r="O64" s="265">
        <f t="shared" si="5"/>
        <v>0</v>
      </c>
      <c r="P64" s="265">
        <f t="shared" si="5"/>
        <v>0</v>
      </c>
      <c r="Q64" s="265">
        <f t="shared" si="5"/>
        <v>0</v>
      </c>
      <c r="R64" s="265">
        <f t="shared" si="5"/>
        <v>0</v>
      </c>
      <c r="S64" s="265">
        <f t="shared" si="5"/>
        <v>0</v>
      </c>
      <c r="T64" s="265">
        <f t="shared" si="5"/>
        <v>0</v>
      </c>
      <c r="U64" s="265">
        <f t="shared" si="5"/>
        <v>0</v>
      </c>
      <c r="V64" s="265">
        <f t="shared" si="5"/>
        <v>0</v>
      </c>
      <c r="W64" s="265">
        <f t="shared" si="5"/>
        <v>0</v>
      </c>
      <c r="X64" s="265">
        <f t="shared" si="5"/>
        <v>0</v>
      </c>
      <c r="Y64" s="265">
        <f t="shared" si="5"/>
        <v>0</v>
      </c>
      <c r="Z64" s="266">
        <f t="shared" si="5"/>
        <v>0</v>
      </c>
      <c r="AB64" s="267">
        <f>SUM(AB50:AB62)</f>
        <v>0</v>
      </c>
      <c r="AD64" s="267">
        <f>SUM(AD50:AD62)</f>
        <v>0</v>
      </c>
      <c r="AF64" s="267">
        <f>SUM(AF50:AF62)</f>
        <v>0</v>
      </c>
    </row>
    <row r="65" spans="4:32" outlineLevel="1"/>
    <row r="66" spans="4:32" s="205" customFormat="1" outlineLevel="1">
      <c r="D66" s="262" t="str">
        <f>'Line Items'!D741</f>
        <v>Cashflow (post financing)</v>
      </c>
      <c r="E66" s="263"/>
      <c r="F66" s="264" t="str">
        <f>F64</f>
        <v>£000</v>
      </c>
      <c r="G66" s="265">
        <f>SUM(G31,G47,G64)</f>
        <v>0</v>
      </c>
      <c r="H66" s="265">
        <f>SUM(H31,H47,H64)</f>
        <v>0</v>
      </c>
      <c r="I66" s="265">
        <f>SUM(I31,I47,I64)</f>
        <v>0</v>
      </c>
      <c r="J66" s="265">
        <f>SUM(J31,J47,J64)</f>
        <v>0</v>
      </c>
      <c r="K66" s="265">
        <f t="shared" ref="K66:AB66" si="6">SUM(K31,K47,K64)</f>
        <v>0</v>
      </c>
      <c r="L66" s="265">
        <f>SUM(L31,L47,L64)</f>
        <v>0</v>
      </c>
      <c r="M66" s="265">
        <f>SUM(M31,M47,M64)</f>
        <v>0</v>
      </c>
      <c r="N66" s="265">
        <f t="shared" si="6"/>
        <v>0</v>
      </c>
      <c r="O66" s="265">
        <f>SUM(O31,O47,O64)</f>
        <v>0</v>
      </c>
      <c r="P66" s="265">
        <f t="shared" si="6"/>
        <v>0</v>
      </c>
      <c r="Q66" s="265">
        <f t="shared" si="6"/>
        <v>0</v>
      </c>
      <c r="R66" s="265">
        <f t="shared" si="6"/>
        <v>0</v>
      </c>
      <c r="S66" s="265">
        <f t="shared" si="6"/>
        <v>0</v>
      </c>
      <c r="T66" s="265">
        <f t="shared" si="6"/>
        <v>0</v>
      </c>
      <c r="U66" s="265">
        <f t="shared" si="6"/>
        <v>0</v>
      </c>
      <c r="V66" s="265">
        <f t="shared" si="6"/>
        <v>0</v>
      </c>
      <c r="W66" s="265">
        <f t="shared" si="6"/>
        <v>0</v>
      </c>
      <c r="X66" s="265">
        <f t="shared" si="6"/>
        <v>0</v>
      </c>
      <c r="Y66" s="265">
        <f t="shared" si="6"/>
        <v>0</v>
      </c>
      <c r="Z66" s="266">
        <f t="shared" si="6"/>
        <v>0</v>
      </c>
      <c r="AB66" s="267">
        <f t="shared" si="6"/>
        <v>0</v>
      </c>
      <c r="AD66" s="267">
        <f>SUM(AD31,AD47,AD64)</f>
        <v>0</v>
      </c>
      <c r="AF66" s="267">
        <f>SUM(AF31,AF47,AF64)</f>
        <v>0</v>
      </c>
    </row>
    <row r="67" spans="4:32" outlineLevel="1"/>
    <row r="68" spans="4:32" outlineLevel="1">
      <c r="D68" s="102" t="str">
        <f>'Line Items'!D743</f>
        <v>Revenue Share / Support - GDP Mechanism</v>
      </c>
      <c r="E68" s="336"/>
      <c r="F68" s="143" t="s">
        <v>902</v>
      </c>
      <c r="G68" s="353"/>
      <c r="H68" s="353"/>
      <c r="I68" s="353"/>
      <c r="J68" s="353"/>
      <c r="K68" s="353"/>
      <c r="L68" s="353"/>
      <c r="M68" s="353"/>
      <c r="N68" s="353"/>
      <c r="O68" s="353"/>
      <c r="P68" s="353"/>
      <c r="Q68" s="353"/>
      <c r="R68" s="353"/>
      <c r="S68" s="353"/>
      <c r="T68" s="353"/>
      <c r="U68" s="353"/>
      <c r="V68" s="353"/>
      <c r="W68" s="353"/>
      <c r="X68" s="353"/>
      <c r="Y68" s="353"/>
      <c r="Z68" s="354"/>
      <c r="AB68" s="355"/>
      <c r="AD68" s="355"/>
      <c r="AF68" s="355"/>
    </row>
    <row r="69" spans="4:32" outlineLevel="1">
      <c r="D69" s="83" t="str">
        <f>'Line Items'!D744</f>
        <v>Revenue Share / Support - CLE Mechanism</v>
      </c>
      <c r="E69" s="84"/>
      <c r="F69" s="150" t="str">
        <f>F68</f>
        <v>£000</v>
      </c>
      <c r="G69" s="257"/>
      <c r="H69" s="257"/>
      <c r="I69" s="257"/>
      <c r="J69" s="257"/>
      <c r="K69" s="257"/>
      <c r="L69" s="257"/>
      <c r="M69" s="257"/>
      <c r="N69" s="257"/>
      <c r="O69" s="257"/>
      <c r="P69" s="257"/>
      <c r="Q69" s="257"/>
      <c r="R69" s="257"/>
      <c r="S69" s="257"/>
      <c r="T69" s="257"/>
      <c r="U69" s="257"/>
      <c r="V69" s="257"/>
      <c r="W69" s="257"/>
      <c r="X69" s="257"/>
      <c r="Y69" s="257"/>
      <c r="Z69" s="258"/>
      <c r="AB69" s="27"/>
      <c r="AD69" s="27"/>
      <c r="AF69" s="27"/>
    </row>
    <row r="70" spans="4:32" outlineLevel="1">
      <c r="D70" s="108" t="str">
        <f>'Line Items'!D745</f>
        <v>Profit Share</v>
      </c>
      <c r="E70" s="110"/>
      <c r="F70" s="164" t="str">
        <f>F69</f>
        <v>£000</v>
      </c>
      <c r="G70" s="260"/>
      <c r="H70" s="260"/>
      <c r="I70" s="260"/>
      <c r="J70" s="260"/>
      <c r="K70" s="260"/>
      <c r="L70" s="260"/>
      <c r="M70" s="260"/>
      <c r="N70" s="260"/>
      <c r="O70" s="260"/>
      <c r="P70" s="260"/>
      <c r="Q70" s="260"/>
      <c r="R70" s="260"/>
      <c r="S70" s="260"/>
      <c r="T70" s="260"/>
      <c r="U70" s="260"/>
      <c r="V70" s="260"/>
      <c r="W70" s="260"/>
      <c r="X70" s="260"/>
      <c r="Y70" s="260"/>
      <c r="Z70" s="261"/>
      <c r="AB70" s="29"/>
      <c r="AD70" s="29"/>
      <c r="AF70" s="29"/>
    </row>
    <row r="71" spans="4:32" outlineLevel="1"/>
    <row r="72" spans="4:32" s="205" customFormat="1" outlineLevel="1">
      <c r="D72" s="262" t="str">
        <f>'Line Items'!D747</f>
        <v>Total Revenue &amp; Profit Share</v>
      </c>
      <c r="E72" s="263"/>
      <c r="F72" s="264" t="str">
        <f>F70</f>
        <v>£000</v>
      </c>
      <c r="G72" s="265">
        <f t="shared" ref="G72:L72" si="7">SUM(G68:G70)</f>
        <v>0</v>
      </c>
      <c r="H72" s="265">
        <f t="shared" si="7"/>
        <v>0</v>
      </c>
      <c r="I72" s="265">
        <f t="shared" si="7"/>
        <v>0</v>
      </c>
      <c r="J72" s="265">
        <f t="shared" si="7"/>
        <v>0</v>
      </c>
      <c r="K72" s="265">
        <f t="shared" si="7"/>
        <v>0</v>
      </c>
      <c r="L72" s="265">
        <f t="shared" si="7"/>
        <v>0</v>
      </c>
      <c r="M72" s="265">
        <f t="shared" ref="M72:AB72" si="8">SUM(M68:M70)</f>
        <v>0</v>
      </c>
      <c r="N72" s="265">
        <f t="shared" si="8"/>
        <v>0</v>
      </c>
      <c r="O72" s="265">
        <f>SUM(O68:O70)</f>
        <v>0</v>
      </c>
      <c r="P72" s="265">
        <f t="shared" si="8"/>
        <v>0</v>
      </c>
      <c r="Q72" s="265">
        <f t="shared" si="8"/>
        <v>0</v>
      </c>
      <c r="R72" s="265">
        <f t="shared" si="8"/>
        <v>0</v>
      </c>
      <c r="S72" s="265">
        <f t="shared" si="8"/>
        <v>0</v>
      </c>
      <c r="T72" s="265">
        <f t="shared" si="8"/>
        <v>0</v>
      </c>
      <c r="U72" s="265">
        <f t="shared" si="8"/>
        <v>0</v>
      </c>
      <c r="V72" s="265">
        <f t="shared" si="8"/>
        <v>0</v>
      </c>
      <c r="W72" s="265">
        <f t="shared" si="8"/>
        <v>0</v>
      </c>
      <c r="X72" s="265">
        <f t="shared" si="8"/>
        <v>0</v>
      </c>
      <c r="Y72" s="265">
        <f t="shared" si="8"/>
        <v>0</v>
      </c>
      <c r="Z72" s="266">
        <f t="shared" si="8"/>
        <v>0</v>
      </c>
      <c r="AB72" s="267">
        <f t="shared" si="8"/>
        <v>0</v>
      </c>
      <c r="AD72" s="267">
        <f>SUM(AD68:AD70)</f>
        <v>0</v>
      </c>
      <c r="AF72" s="267">
        <f>SUM(AF68:AF70)</f>
        <v>0</v>
      </c>
    </row>
    <row r="73" spans="4:32" outlineLevel="1"/>
    <row r="74" spans="4:32" outlineLevel="1">
      <c r="D74" s="359" t="str">
        <f>'Line Items'!D749</f>
        <v>Dividends paid</v>
      </c>
      <c r="E74" s="360"/>
      <c r="F74" s="383" t="s">
        <v>902</v>
      </c>
      <c r="G74" s="362"/>
      <c r="H74" s="362"/>
      <c r="I74" s="362"/>
      <c r="J74" s="362"/>
      <c r="K74" s="362"/>
      <c r="L74" s="362"/>
      <c r="M74" s="362"/>
      <c r="N74" s="362"/>
      <c r="O74" s="362"/>
      <c r="P74" s="362"/>
      <c r="Q74" s="362"/>
      <c r="R74" s="362"/>
      <c r="S74" s="362"/>
      <c r="T74" s="362"/>
      <c r="U74" s="362"/>
      <c r="V74" s="362"/>
      <c r="W74" s="362"/>
      <c r="X74" s="362"/>
      <c r="Y74" s="362"/>
      <c r="Z74" s="384"/>
      <c r="AB74" s="385"/>
      <c r="AD74" s="385"/>
      <c r="AF74" s="385"/>
    </row>
    <row r="75" spans="4:32" outlineLevel="1"/>
    <row r="76" spans="4:32" s="205" customFormat="1" outlineLevel="1">
      <c r="D76" s="262" t="str">
        <f>'Line Items'!D751</f>
        <v>Cashflow for Period</v>
      </c>
      <c r="E76" s="263"/>
      <c r="F76" s="686" t="s">
        <v>902</v>
      </c>
      <c r="G76" s="265">
        <f>SUM(G74,G66,G72)</f>
        <v>0</v>
      </c>
      <c r="H76" s="265">
        <f t="shared" ref="H76:Z76" si="9">SUM(H74,H66,H72)</f>
        <v>0</v>
      </c>
      <c r="I76" s="265">
        <f t="shared" si="9"/>
        <v>0</v>
      </c>
      <c r="J76" s="265">
        <f t="shared" si="9"/>
        <v>0</v>
      </c>
      <c r="K76" s="265">
        <f t="shared" si="9"/>
        <v>0</v>
      </c>
      <c r="L76" s="265">
        <f t="shared" si="9"/>
        <v>0</v>
      </c>
      <c r="M76" s="265">
        <f t="shared" si="9"/>
        <v>0</v>
      </c>
      <c r="N76" s="265">
        <f t="shared" si="9"/>
        <v>0</v>
      </c>
      <c r="O76" s="265">
        <f t="shared" si="9"/>
        <v>0</v>
      </c>
      <c r="P76" s="265">
        <f t="shared" si="9"/>
        <v>0</v>
      </c>
      <c r="Q76" s="265">
        <f t="shared" si="9"/>
        <v>0</v>
      </c>
      <c r="R76" s="265">
        <f t="shared" si="9"/>
        <v>0</v>
      </c>
      <c r="S76" s="265">
        <f t="shared" si="9"/>
        <v>0</v>
      </c>
      <c r="T76" s="265">
        <f t="shared" si="9"/>
        <v>0</v>
      </c>
      <c r="U76" s="265">
        <f t="shared" si="9"/>
        <v>0</v>
      </c>
      <c r="V76" s="265">
        <f t="shared" si="9"/>
        <v>0</v>
      </c>
      <c r="W76" s="265">
        <f t="shared" si="9"/>
        <v>0</v>
      </c>
      <c r="X76" s="265">
        <f t="shared" si="9"/>
        <v>0</v>
      </c>
      <c r="Y76" s="265">
        <f t="shared" si="9"/>
        <v>0</v>
      </c>
      <c r="Z76" s="265">
        <f t="shared" si="9"/>
        <v>0</v>
      </c>
      <c r="AB76" s="267">
        <f>SUM(AB74,AB66,AB72)</f>
        <v>0</v>
      </c>
      <c r="AD76" s="267">
        <f>SUM(AD74,AD66,AD72)</f>
        <v>0</v>
      </c>
      <c r="AF76" s="267">
        <f>SUM(AF74,AF66,AF72)</f>
        <v>0</v>
      </c>
    </row>
    <row r="77" spans="4:32" outlineLevel="1"/>
    <row r="78" spans="4:32" outlineLevel="1">
      <c r="D78" s="102" t="str">
        <f>'Line Items'!D753</f>
        <v>Balance B/F</v>
      </c>
      <c r="E78" s="336"/>
      <c r="F78" s="143" t="s">
        <v>902</v>
      </c>
      <c r="G78" s="353"/>
      <c r="H78" s="353"/>
      <c r="I78" s="353"/>
      <c r="J78" s="353"/>
      <c r="K78" s="353"/>
      <c r="L78" s="353"/>
      <c r="M78" s="353"/>
      <c r="N78" s="353"/>
      <c r="O78" s="353"/>
      <c r="P78" s="353"/>
      <c r="Q78" s="353"/>
      <c r="R78" s="353"/>
      <c r="S78" s="353"/>
      <c r="T78" s="353"/>
      <c r="U78" s="353"/>
      <c r="V78" s="353"/>
      <c r="W78" s="353"/>
      <c r="X78" s="353"/>
      <c r="Y78" s="353"/>
      <c r="Z78" s="354"/>
      <c r="AB78" s="355"/>
      <c r="AD78" s="355"/>
      <c r="AF78" s="355"/>
    </row>
    <row r="79" spans="4:32" outlineLevel="1">
      <c r="D79" s="83" t="str">
        <f>'Line Items'!D754</f>
        <v>Balance generated in year</v>
      </c>
      <c r="E79" s="84"/>
      <c r="F79" s="150" t="str">
        <f>F78</f>
        <v>£000</v>
      </c>
      <c r="G79" s="257"/>
      <c r="H79" s="257"/>
      <c r="I79" s="257"/>
      <c r="J79" s="257"/>
      <c r="K79" s="257"/>
      <c r="L79" s="257"/>
      <c r="M79" s="257"/>
      <c r="N79" s="257"/>
      <c r="O79" s="257"/>
      <c r="P79" s="257"/>
      <c r="Q79" s="257"/>
      <c r="R79" s="257"/>
      <c r="S79" s="257"/>
      <c r="T79" s="257"/>
      <c r="U79" s="257"/>
      <c r="V79" s="257"/>
      <c r="W79" s="257"/>
      <c r="X79" s="257"/>
      <c r="Y79" s="257"/>
      <c r="Z79" s="258"/>
      <c r="AB79" s="27"/>
      <c r="AD79" s="27"/>
      <c r="AF79" s="27"/>
    </row>
    <row r="80" spans="4:32" outlineLevel="1">
      <c r="D80" s="108" t="str">
        <f>'Line Items'!D755</f>
        <v>Balance C/F</v>
      </c>
      <c r="E80" s="110"/>
      <c r="F80" s="164" t="str">
        <f>F79</f>
        <v>£000</v>
      </c>
      <c r="G80" s="260"/>
      <c r="H80" s="260"/>
      <c r="I80" s="260"/>
      <c r="J80" s="260"/>
      <c r="K80" s="260"/>
      <c r="L80" s="260"/>
      <c r="M80" s="260"/>
      <c r="N80" s="260"/>
      <c r="O80" s="260"/>
      <c r="P80" s="260"/>
      <c r="Q80" s="260"/>
      <c r="R80" s="260"/>
      <c r="S80" s="260"/>
      <c r="T80" s="260"/>
      <c r="U80" s="260"/>
      <c r="V80" s="260"/>
      <c r="W80" s="260"/>
      <c r="X80" s="260"/>
      <c r="Y80" s="260"/>
      <c r="Z80" s="261"/>
      <c r="AB80" s="29"/>
      <c r="AD80" s="29"/>
      <c r="AF80" s="29"/>
    </row>
    <row r="81" spans="2:32" outlineLevel="1">
      <c r="D81" s="196" t="s">
        <v>1006</v>
      </c>
      <c r="G81" s="196" t="str">
        <f t="shared" ref="G81:Z81" si="10">IF(G79=0,"",ABS(G79-G76)&lt;CheckTolerance)</f>
        <v/>
      </c>
      <c r="H81" s="196" t="str">
        <f t="shared" si="10"/>
        <v/>
      </c>
      <c r="I81" s="196" t="str">
        <f t="shared" si="10"/>
        <v/>
      </c>
      <c r="J81" s="196" t="str">
        <f t="shared" si="10"/>
        <v/>
      </c>
      <c r="K81" s="196" t="str">
        <f t="shared" si="10"/>
        <v/>
      </c>
      <c r="L81" s="196" t="str">
        <f t="shared" si="10"/>
        <v/>
      </c>
      <c r="M81" s="196" t="str">
        <f t="shared" si="10"/>
        <v/>
      </c>
      <c r="N81" s="196" t="str">
        <f t="shared" si="10"/>
        <v/>
      </c>
      <c r="O81" s="196" t="str">
        <f t="shared" si="10"/>
        <v/>
      </c>
      <c r="P81" s="196" t="str">
        <f t="shared" si="10"/>
        <v/>
      </c>
      <c r="Q81" s="196" t="str">
        <f t="shared" si="10"/>
        <v/>
      </c>
      <c r="R81" s="196" t="str">
        <f t="shared" si="10"/>
        <v/>
      </c>
      <c r="S81" s="196" t="str">
        <f t="shared" si="10"/>
        <v/>
      </c>
      <c r="T81" s="196" t="str">
        <f t="shared" si="10"/>
        <v/>
      </c>
      <c r="U81" s="196" t="str">
        <f t="shared" si="10"/>
        <v/>
      </c>
      <c r="V81" s="196" t="str">
        <f t="shared" si="10"/>
        <v/>
      </c>
      <c r="W81" s="196" t="str">
        <f t="shared" si="10"/>
        <v/>
      </c>
      <c r="X81" s="196" t="str">
        <f t="shared" si="10"/>
        <v/>
      </c>
      <c r="Y81" s="196" t="str">
        <f t="shared" si="10"/>
        <v/>
      </c>
      <c r="Z81" s="196" t="str">
        <f t="shared" si="10"/>
        <v/>
      </c>
      <c r="AB81" s="196" t="str">
        <f>IF(AB79=0,"",ABS(AB79-AB76)&lt;CheckTolerance)</f>
        <v/>
      </c>
      <c r="AD81" s="196" t="str">
        <f>IF(AD79=0,"",ABS(AD79-AD76)&lt;CheckTolerance)</f>
        <v/>
      </c>
      <c r="AF81" s="196" t="str">
        <f>IF(AF79=0,"",ABS(AF79-AF76)&lt;CheckTolerance)</f>
        <v/>
      </c>
    </row>
    <row r="82" spans="2:32" outlineLevel="1">
      <c r="D82" s="196" t="s">
        <v>1007</v>
      </c>
      <c r="G82" s="196" t="str">
        <f>IF(G80=0,"",ABS(G80-BS!G25-BS!G43)&lt;CheckTolerance)</f>
        <v/>
      </c>
      <c r="H82" s="196" t="str">
        <f>IF(H80=0,"",ABS(H80-BS!H25-BS!H43)&lt;CheckTolerance)</f>
        <v/>
      </c>
      <c r="I82" s="196" t="str">
        <f>IF(I80=0,"",ABS(I80-BS!I25-BS!I43)&lt;CheckTolerance)</f>
        <v/>
      </c>
      <c r="J82" s="196" t="str">
        <f>IF(J80=0,"",ABS(J80-BS!J25-BS!J43)&lt;CheckTolerance)</f>
        <v/>
      </c>
      <c r="K82" s="196" t="str">
        <f>IF(K80=0,"",ABS(K80-BS!K25-BS!K43)&lt;CheckTolerance)</f>
        <v/>
      </c>
      <c r="L82" s="196" t="str">
        <f>IF(L80=0,"",ABS(L80-BS!L25-BS!L43)&lt;CheckTolerance)</f>
        <v/>
      </c>
      <c r="M82" s="196" t="str">
        <f>IF(M80=0,"",ABS(M80-BS!M25-BS!M43)&lt;CheckTolerance)</f>
        <v/>
      </c>
      <c r="N82" s="196" t="str">
        <f>IF(N80=0,"",ABS(N80-BS!N25-BS!N43)&lt;CheckTolerance)</f>
        <v/>
      </c>
      <c r="O82" s="196" t="str">
        <f>IF(O80=0,"",ABS(O80-BS!O25-BS!O43)&lt;CheckTolerance)</f>
        <v/>
      </c>
      <c r="P82" s="196" t="str">
        <f>IF(P80=0,"",ABS(P80-BS!P25-BS!P43)&lt;CheckTolerance)</f>
        <v/>
      </c>
      <c r="Q82" s="196" t="str">
        <f>IF(Q80=0,"",ABS(Q80-BS!Q25-BS!Q43)&lt;CheckTolerance)</f>
        <v/>
      </c>
      <c r="R82" s="196" t="str">
        <f>IF(R80=0,"",ABS(R80-BS!R25-BS!R43)&lt;CheckTolerance)</f>
        <v/>
      </c>
      <c r="S82" s="196" t="str">
        <f>IF(S80=0,"",ABS(S80-BS!S25-BS!S43)&lt;CheckTolerance)</f>
        <v/>
      </c>
      <c r="T82" s="196" t="str">
        <f>IF(T80=0,"",ABS(T80-BS!T25-BS!T43)&lt;CheckTolerance)</f>
        <v/>
      </c>
      <c r="U82" s="196" t="str">
        <f>IF(U80=0,"",ABS(U80-BS!U25-BS!U43)&lt;CheckTolerance)</f>
        <v/>
      </c>
      <c r="V82" s="196" t="str">
        <f>IF(V80=0,"",ABS(V80-BS!V25-BS!V43)&lt;CheckTolerance)</f>
        <v/>
      </c>
      <c r="W82" s="196" t="str">
        <f>IF(W80=0,"",ABS(W80-BS!W25-BS!W43)&lt;CheckTolerance)</f>
        <v/>
      </c>
      <c r="X82" s="196" t="str">
        <f>IF(X80=0,"",ABS(X80-BS!X25-BS!X43)&lt;CheckTolerance)</f>
        <v/>
      </c>
      <c r="Y82" s="196" t="str">
        <f>IF(Y80=0,"",ABS(Y80-BS!Y25-BS!Y43)&lt;CheckTolerance)</f>
        <v/>
      </c>
      <c r="Z82" s="196" t="str">
        <f>IF(Z80=0,"",ABS(Z80-BS!Z25-BS!Z43)&lt;CheckTolerance)</f>
        <v/>
      </c>
      <c r="AA82" s="196"/>
      <c r="AB82" s="196" t="str">
        <f>IF(AB80=0,"",ABS(AB80-BS!AB25-BS!AB43)&lt;CheckTolerance)</f>
        <v/>
      </c>
      <c r="AC82" s="196"/>
      <c r="AD82" s="196" t="str">
        <f>IF(AD80=0,"",ABS(AD80-BS!AD25-BS!AD43)&lt;CheckTolerance)</f>
        <v/>
      </c>
      <c r="AE82" s="196"/>
      <c r="AF82" s="196" t="str">
        <f>IF(AF80=0,"",ABS(AF80-BS!AF25-BS!AF43)&lt;CheckTolerance)</f>
        <v/>
      </c>
    </row>
    <row r="85" spans="2:32" ht="16.5">
      <c r="B85" s="5" t="s">
        <v>27</v>
      </c>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row>
  </sheetData>
  <mergeCells count="3">
    <mergeCell ref="D9:E9"/>
    <mergeCell ref="F9:F11"/>
    <mergeCell ref="D10:E11"/>
  </mergeCells>
  <pageMargins left="0.7" right="0.7" top="0.75" bottom="0.75" header="0.3" footer="0.3"/>
  <pageSetup paperSize="9" orientation="portrait" r:id="rId1"/>
  <ignoredErrors>
    <ignoredError sqref="F16 F26 F34 F50 F68 F74 F78 F7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AN118"/>
  <sheetViews>
    <sheetView showGridLines="0" zoomScale="85" zoomScaleNormal="85" workbookViewId="0">
      <pane xSplit="6" ySplit="14" topLeftCell="G15" activePane="bottomRight" state="frozen"/>
      <selection activeCell="E21" sqref="E21"/>
      <selection pane="topRight" activeCell="E21" sqref="E21"/>
      <selection pane="bottomLeft" activeCell="E21" sqref="E21"/>
      <selection pane="bottomRight" sqref="A1:XFD1048576"/>
    </sheetView>
  </sheetViews>
  <sheetFormatPr defaultColWidth="9" defaultRowHeight="12.75" outlineLevelRow="1" outlineLevelCol="1"/>
  <cols>
    <col min="1" max="1" width="2.85546875" style="3" customWidth="1"/>
    <col min="2" max="3" width="4.7109375" style="3" customWidth="1"/>
    <col min="4" max="4" width="12.7109375" style="3" customWidth="1"/>
    <col min="5" max="5" width="48.7109375" style="3" customWidth="1"/>
    <col min="6" max="21" width="11.42578125" style="3" customWidth="1"/>
    <col min="22" max="26" width="11.42578125" style="3" customWidth="1" outlineLevel="1"/>
    <col min="27" max="27" width="3.42578125" style="3" customWidth="1"/>
    <col min="28" max="28" width="11.42578125" style="3" customWidth="1"/>
    <col min="29" max="29" width="3.42578125" style="3" customWidth="1"/>
    <col min="30" max="30" width="11.42578125" style="3" customWidth="1"/>
    <col min="31" max="31" width="3.42578125" style="3" customWidth="1"/>
    <col min="32" max="32" width="11.42578125" style="3" customWidth="1"/>
    <col min="33" max="33" width="3.42578125" style="3" customWidth="1"/>
    <col min="34" max="34" width="13.42578125" style="3" customWidth="1"/>
    <col min="35" max="35" width="4" style="3" customWidth="1"/>
    <col min="36" max="36" width="13.42578125" style="3" customWidth="1"/>
    <col min="37" max="37" width="4" style="3" customWidth="1"/>
    <col min="38" max="38" width="13.42578125" style="3" customWidth="1"/>
    <col min="39" max="254" width="9" style="3"/>
    <col min="255" max="255" width="2.85546875" style="3" customWidth="1"/>
    <col min="256" max="257" width="3.140625" style="3" customWidth="1"/>
    <col min="258" max="258" width="11" style="3" customWidth="1"/>
    <col min="259" max="259" width="43.140625" style="3" customWidth="1"/>
    <col min="260" max="260" width="11.42578125" style="3" customWidth="1"/>
    <col min="261" max="282" width="10.7109375" style="3" customWidth="1"/>
    <col min="283" max="283" width="4" style="3" customWidth="1"/>
    <col min="284" max="284" width="11.42578125" style="3" customWidth="1"/>
    <col min="285" max="285" width="4" style="3" customWidth="1"/>
    <col min="286" max="286" width="11.42578125" style="3" customWidth="1"/>
    <col min="287" max="287" width="4" style="3" customWidth="1"/>
    <col min="288" max="288" width="11.42578125" style="3" customWidth="1"/>
    <col min="289" max="289" width="4" style="3" customWidth="1"/>
    <col min="290" max="290" width="11.42578125" style="3" customWidth="1"/>
    <col min="291" max="291" width="4" style="3" customWidth="1"/>
    <col min="292" max="292" width="13.28515625" style="3" customWidth="1"/>
    <col min="293" max="293" width="4" style="3" customWidth="1"/>
    <col min="294" max="294" width="13.28515625" style="3" customWidth="1"/>
    <col min="295" max="510" width="9" style="3"/>
    <col min="511" max="511" width="2.85546875" style="3" customWidth="1"/>
    <col min="512" max="513" width="3.140625" style="3" customWidth="1"/>
    <col min="514" max="514" width="11" style="3" customWidth="1"/>
    <col min="515" max="515" width="43.140625" style="3" customWidth="1"/>
    <col min="516" max="516" width="11.42578125" style="3" customWidth="1"/>
    <col min="517" max="538" width="10.7109375" style="3" customWidth="1"/>
    <col min="539" max="539" width="4" style="3" customWidth="1"/>
    <col min="540" max="540" width="11.42578125" style="3" customWidth="1"/>
    <col min="541" max="541" width="4" style="3" customWidth="1"/>
    <col min="542" max="542" width="11.42578125" style="3" customWidth="1"/>
    <col min="543" max="543" width="4" style="3" customWidth="1"/>
    <col min="544" max="544" width="11.42578125" style="3" customWidth="1"/>
    <col min="545" max="545" width="4" style="3" customWidth="1"/>
    <col min="546" max="546" width="11.42578125" style="3" customWidth="1"/>
    <col min="547" max="547" width="4" style="3" customWidth="1"/>
    <col min="548" max="548" width="13.28515625" style="3" customWidth="1"/>
    <col min="549" max="549" width="4" style="3" customWidth="1"/>
    <col min="550" max="550" width="13.28515625" style="3" customWidth="1"/>
    <col min="551" max="766" width="9" style="3"/>
    <col min="767" max="767" width="2.85546875" style="3" customWidth="1"/>
    <col min="768" max="769" width="3.140625" style="3" customWidth="1"/>
    <col min="770" max="770" width="11" style="3" customWidth="1"/>
    <col min="771" max="771" width="43.140625" style="3" customWidth="1"/>
    <col min="772" max="772" width="11.42578125" style="3" customWidth="1"/>
    <col min="773" max="794" width="10.7109375" style="3" customWidth="1"/>
    <col min="795" max="795" width="4" style="3" customWidth="1"/>
    <col min="796" max="796" width="11.42578125" style="3" customWidth="1"/>
    <col min="797" max="797" width="4" style="3" customWidth="1"/>
    <col min="798" max="798" width="11.42578125" style="3" customWidth="1"/>
    <col min="799" max="799" width="4" style="3" customWidth="1"/>
    <col min="800" max="800" width="11.42578125" style="3" customWidth="1"/>
    <col min="801" max="801" width="4" style="3" customWidth="1"/>
    <col min="802" max="802" width="11.42578125" style="3" customWidth="1"/>
    <col min="803" max="803" width="4" style="3" customWidth="1"/>
    <col min="804" max="804" width="13.28515625" style="3" customWidth="1"/>
    <col min="805" max="805" width="4" style="3" customWidth="1"/>
    <col min="806" max="806" width="13.28515625" style="3" customWidth="1"/>
    <col min="807" max="1022" width="9" style="3"/>
    <col min="1023" max="1023" width="2.85546875" style="3" customWidth="1"/>
    <col min="1024" max="1025" width="3.140625" style="3" customWidth="1"/>
    <col min="1026" max="1026" width="11" style="3" customWidth="1"/>
    <col min="1027" max="1027" width="43.140625" style="3" customWidth="1"/>
    <col min="1028" max="1028" width="11.42578125" style="3" customWidth="1"/>
    <col min="1029" max="1050" width="10.7109375" style="3" customWidth="1"/>
    <col min="1051" max="1051" width="4" style="3" customWidth="1"/>
    <col min="1052" max="1052" width="11.42578125" style="3" customWidth="1"/>
    <col min="1053" max="1053" width="4" style="3" customWidth="1"/>
    <col min="1054" max="1054" width="11.42578125" style="3" customWidth="1"/>
    <col min="1055" max="1055" width="4" style="3" customWidth="1"/>
    <col min="1056" max="1056" width="11.42578125" style="3" customWidth="1"/>
    <col min="1057" max="1057" width="4" style="3" customWidth="1"/>
    <col min="1058" max="1058" width="11.42578125" style="3" customWidth="1"/>
    <col min="1059" max="1059" width="4" style="3" customWidth="1"/>
    <col min="1060" max="1060" width="13.28515625" style="3" customWidth="1"/>
    <col min="1061" max="1061" width="4" style="3" customWidth="1"/>
    <col min="1062" max="1062" width="13.28515625" style="3" customWidth="1"/>
    <col min="1063" max="1278" width="9" style="3"/>
    <col min="1279" max="1279" width="2.85546875" style="3" customWidth="1"/>
    <col min="1280" max="1281" width="3.140625" style="3" customWidth="1"/>
    <col min="1282" max="1282" width="11" style="3" customWidth="1"/>
    <col min="1283" max="1283" width="43.140625" style="3" customWidth="1"/>
    <col min="1284" max="1284" width="11.42578125" style="3" customWidth="1"/>
    <col min="1285" max="1306" width="10.7109375" style="3" customWidth="1"/>
    <col min="1307" max="1307" width="4" style="3" customWidth="1"/>
    <col min="1308" max="1308" width="11.42578125" style="3" customWidth="1"/>
    <col min="1309" max="1309" width="4" style="3" customWidth="1"/>
    <col min="1310" max="1310" width="11.42578125" style="3" customWidth="1"/>
    <col min="1311" max="1311" width="4" style="3" customWidth="1"/>
    <col min="1312" max="1312" width="11.42578125" style="3" customWidth="1"/>
    <col min="1313" max="1313" width="4" style="3" customWidth="1"/>
    <col min="1314" max="1314" width="11.42578125" style="3" customWidth="1"/>
    <col min="1315" max="1315" width="4" style="3" customWidth="1"/>
    <col min="1316" max="1316" width="13.28515625" style="3" customWidth="1"/>
    <col min="1317" max="1317" width="4" style="3" customWidth="1"/>
    <col min="1318" max="1318" width="13.28515625" style="3" customWidth="1"/>
    <col min="1319" max="1534" width="9" style="3"/>
    <col min="1535" max="1535" width="2.85546875" style="3" customWidth="1"/>
    <col min="1536" max="1537" width="3.140625" style="3" customWidth="1"/>
    <col min="1538" max="1538" width="11" style="3" customWidth="1"/>
    <col min="1539" max="1539" width="43.140625" style="3" customWidth="1"/>
    <col min="1540" max="1540" width="11.42578125" style="3" customWidth="1"/>
    <col min="1541" max="1562" width="10.7109375" style="3" customWidth="1"/>
    <col min="1563" max="1563" width="4" style="3" customWidth="1"/>
    <col min="1564" max="1564" width="11.42578125" style="3" customWidth="1"/>
    <col min="1565" max="1565" width="4" style="3" customWidth="1"/>
    <col min="1566" max="1566" width="11.42578125" style="3" customWidth="1"/>
    <col min="1567" max="1567" width="4" style="3" customWidth="1"/>
    <col min="1568" max="1568" width="11.42578125" style="3" customWidth="1"/>
    <col min="1569" max="1569" width="4" style="3" customWidth="1"/>
    <col min="1570" max="1570" width="11.42578125" style="3" customWidth="1"/>
    <col min="1571" max="1571" width="4" style="3" customWidth="1"/>
    <col min="1572" max="1572" width="13.28515625" style="3" customWidth="1"/>
    <col min="1573" max="1573" width="4" style="3" customWidth="1"/>
    <col min="1574" max="1574" width="13.28515625" style="3" customWidth="1"/>
    <col min="1575" max="1790" width="9" style="3"/>
    <col min="1791" max="1791" width="2.85546875" style="3" customWidth="1"/>
    <col min="1792" max="1793" width="3.140625" style="3" customWidth="1"/>
    <col min="1794" max="1794" width="11" style="3" customWidth="1"/>
    <col min="1795" max="1795" width="43.140625" style="3" customWidth="1"/>
    <col min="1796" max="1796" width="11.42578125" style="3" customWidth="1"/>
    <col min="1797" max="1818" width="10.7109375" style="3" customWidth="1"/>
    <col min="1819" max="1819" width="4" style="3" customWidth="1"/>
    <col min="1820" max="1820" width="11.42578125" style="3" customWidth="1"/>
    <col min="1821" max="1821" width="4" style="3" customWidth="1"/>
    <col min="1822" max="1822" width="11.42578125" style="3" customWidth="1"/>
    <col min="1823" max="1823" width="4" style="3" customWidth="1"/>
    <col min="1824" max="1824" width="11.42578125" style="3" customWidth="1"/>
    <col min="1825" max="1825" width="4" style="3" customWidth="1"/>
    <col min="1826" max="1826" width="11.42578125" style="3" customWidth="1"/>
    <col min="1827" max="1827" width="4" style="3" customWidth="1"/>
    <col min="1828" max="1828" width="13.28515625" style="3" customWidth="1"/>
    <col min="1829" max="1829" width="4" style="3" customWidth="1"/>
    <col min="1830" max="1830" width="13.28515625" style="3" customWidth="1"/>
    <col min="1831" max="2046" width="9" style="3"/>
    <col min="2047" max="2047" width="2.85546875" style="3" customWidth="1"/>
    <col min="2048" max="2049" width="3.140625" style="3" customWidth="1"/>
    <col min="2050" max="2050" width="11" style="3" customWidth="1"/>
    <col min="2051" max="2051" width="43.140625" style="3" customWidth="1"/>
    <col min="2052" max="2052" width="11.42578125" style="3" customWidth="1"/>
    <col min="2053" max="2074" width="10.7109375" style="3" customWidth="1"/>
    <col min="2075" max="2075" width="4" style="3" customWidth="1"/>
    <col min="2076" max="2076" width="11.42578125" style="3" customWidth="1"/>
    <col min="2077" max="2077" width="4" style="3" customWidth="1"/>
    <col min="2078" max="2078" width="11.42578125" style="3" customWidth="1"/>
    <col min="2079" max="2079" width="4" style="3" customWidth="1"/>
    <col min="2080" max="2080" width="11.42578125" style="3" customWidth="1"/>
    <col min="2081" max="2081" width="4" style="3" customWidth="1"/>
    <col min="2082" max="2082" width="11.42578125" style="3" customWidth="1"/>
    <col min="2083" max="2083" width="4" style="3" customWidth="1"/>
    <col min="2084" max="2084" width="13.28515625" style="3" customWidth="1"/>
    <col min="2085" max="2085" width="4" style="3" customWidth="1"/>
    <col min="2086" max="2086" width="13.28515625" style="3" customWidth="1"/>
    <col min="2087" max="2302" width="9" style="3"/>
    <col min="2303" max="2303" width="2.85546875" style="3" customWidth="1"/>
    <col min="2304" max="2305" width="3.140625" style="3" customWidth="1"/>
    <col min="2306" max="2306" width="11" style="3" customWidth="1"/>
    <col min="2307" max="2307" width="43.140625" style="3" customWidth="1"/>
    <col min="2308" max="2308" width="11.42578125" style="3" customWidth="1"/>
    <col min="2309" max="2330" width="10.7109375" style="3" customWidth="1"/>
    <col min="2331" max="2331" width="4" style="3" customWidth="1"/>
    <col min="2332" max="2332" width="11.42578125" style="3" customWidth="1"/>
    <col min="2333" max="2333" width="4" style="3" customWidth="1"/>
    <col min="2334" max="2334" width="11.42578125" style="3" customWidth="1"/>
    <col min="2335" max="2335" width="4" style="3" customWidth="1"/>
    <col min="2336" max="2336" width="11.42578125" style="3" customWidth="1"/>
    <col min="2337" max="2337" width="4" style="3" customWidth="1"/>
    <col min="2338" max="2338" width="11.42578125" style="3" customWidth="1"/>
    <col min="2339" max="2339" width="4" style="3" customWidth="1"/>
    <col min="2340" max="2340" width="13.28515625" style="3" customWidth="1"/>
    <col min="2341" max="2341" width="4" style="3" customWidth="1"/>
    <col min="2342" max="2342" width="13.28515625" style="3" customWidth="1"/>
    <col min="2343" max="2558" width="9" style="3"/>
    <col min="2559" max="2559" width="2.85546875" style="3" customWidth="1"/>
    <col min="2560" max="2561" width="3.140625" style="3" customWidth="1"/>
    <col min="2562" max="2562" width="11" style="3" customWidth="1"/>
    <col min="2563" max="2563" width="43.140625" style="3" customWidth="1"/>
    <col min="2564" max="2564" width="11.42578125" style="3" customWidth="1"/>
    <col min="2565" max="2586" width="10.7109375" style="3" customWidth="1"/>
    <col min="2587" max="2587" width="4" style="3" customWidth="1"/>
    <col min="2588" max="2588" width="11.42578125" style="3" customWidth="1"/>
    <col min="2589" max="2589" width="4" style="3" customWidth="1"/>
    <col min="2590" max="2590" width="11.42578125" style="3" customWidth="1"/>
    <col min="2591" max="2591" width="4" style="3" customWidth="1"/>
    <col min="2592" max="2592" width="11.42578125" style="3" customWidth="1"/>
    <col min="2593" max="2593" width="4" style="3" customWidth="1"/>
    <col min="2594" max="2594" width="11.42578125" style="3" customWidth="1"/>
    <col min="2595" max="2595" width="4" style="3" customWidth="1"/>
    <col min="2596" max="2596" width="13.28515625" style="3" customWidth="1"/>
    <col min="2597" max="2597" width="4" style="3" customWidth="1"/>
    <col min="2598" max="2598" width="13.28515625" style="3" customWidth="1"/>
    <col min="2599" max="2814" width="9" style="3"/>
    <col min="2815" max="2815" width="2.85546875" style="3" customWidth="1"/>
    <col min="2816" max="2817" width="3.140625" style="3" customWidth="1"/>
    <col min="2818" max="2818" width="11" style="3" customWidth="1"/>
    <col min="2819" max="2819" width="43.140625" style="3" customWidth="1"/>
    <col min="2820" max="2820" width="11.42578125" style="3" customWidth="1"/>
    <col min="2821" max="2842" width="10.7109375" style="3" customWidth="1"/>
    <col min="2843" max="2843" width="4" style="3" customWidth="1"/>
    <col min="2844" max="2844" width="11.42578125" style="3" customWidth="1"/>
    <col min="2845" max="2845" width="4" style="3" customWidth="1"/>
    <col min="2846" max="2846" width="11.42578125" style="3" customWidth="1"/>
    <col min="2847" max="2847" width="4" style="3" customWidth="1"/>
    <col min="2848" max="2848" width="11.42578125" style="3" customWidth="1"/>
    <col min="2849" max="2849" width="4" style="3" customWidth="1"/>
    <col min="2850" max="2850" width="11.42578125" style="3" customWidth="1"/>
    <col min="2851" max="2851" width="4" style="3" customWidth="1"/>
    <col min="2852" max="2852" width="13.28515625" style="3" customWidth="1"/>
    <col min="2853" max="2853" width="4" style="3" customWidth="1"/>
    <col min="2854" max="2854" width="13.28515625" style="3" customWidth="1"/>
    <col min="2855" max="3070" width="9" style="3"/>
    <col min="3071" max="3071" width="2.85546875" style="3" customWidth="1"/>
    <col min="3072" max="3073" width="3.140625" style="3" customWidth="1"/>
    <col min="3074" max="3074" width="11" style="3" customWidth="1"/>
    <col min="3075" max="3075" width="43.140625" style="3" customWidth="1"/>
    <col min="3076" max="3076" width="11.42578125" style="3" customWidth="1"/>
    <col min="3077" max="3098" width="10.7109375" style="3" customWidth="1"/>
    <col min="3099" max="3099" width="4" style="3" customWidth="1"/>
    <col min="3100" max="3100" width="11.42578125" style="3" customWidth="1"/>
    <col min="3101" max="3101" width="4" style="3" customWidth="1"/>
    <col min="3102" max="3102" width="11.42578125" style="3" customWidth="1"/>
    <col min="3103" max="3103" width="4" style="3" customWidth="1"/>
    <col min="3104" max="3104" width="11.42578125" style="3" customWidth="1"/>
    <col min="3105" max="3105" width="4" style="3" customWidth="1"/>
    <col min="3106" max="3106" width="11.42578125" style="3" customWidth="1"/>
    <col min="3107" max="3107" width="4" style="3" customWidth="1"/>
    <col min="3108" max="3108" width="13.28515625" style="3" customWidth="1"/>
    <col min="3109" max="3109" width="4" style="3" customWidth="1"/>
    <col min="3110" max="3110" width="13.28515625" style="3" customWidth="1"/>
    <col min="3111" max="3326" width="9" style="3"/>
    <col min="3327" max="3327" width="2.85546875" style="3" customWidth="1"/>
    <col min="3328" max="3329" width="3.140625" style="3" customWidth="1"/>
    <col min="3330" max="3330" width="11" style="3" customWidth="1"/>
    <col min="3331" max="3331" width="43.140625" style="3" customWidth="1"/>
    <col min="3332" max="3332" width="11.42578125" style="3" customWidth="1"/>
    <col min="3333" max="3354" width="10.7109375" style="3" customWidth="1"/>
    <col min="3355" max="3355" width="4" style="3" customWidth="1"/>
    <col min="3356" max="3356" width="11.42578125" style="3" customWidth="1"/>
    <col min="3357" max="3357" width="4" style="3" customWidth="1"/>
    <col min="3358" max="3358" width="11.42578125" style="3" customWidth="1"/>
    <col min="3359" max="3359" width="4" style="3" customWidth="1"/>
    <col min="3360" max="3360" width="11.42578125" style="3" customWidth="1"/>
    <col min="3361" max="3361" width="4" style="3" customWidth="1"/>
    <col min="3362" max="3362" width="11.42578125" style="3" customWidth="1"/>
    <col min="3363" max="3363" width="4" style="3" customWidth="1"/>
    <col min="3364" max="3364" width="13.28515625" style="3" customWidth="1"/>
    <col min="3365" max="3365" width="4" style="3" customWidth="1"/>
    <col min="3366" max="3366" width="13.28515625" style="3" customWidth="1"/>
    <col min="3367" max="3582" width="9" style="3"/>
    <col min="3583" max="3583" width="2.85546875" style="3" customWidth="1"/>
    <col min="3584" max="3585" width="3.140625" style="3" customWidth="1"/>
    <col min="3586" max="3586" width="11" style="3" customWidth="1"/>
    <col min="3587" max="3587" width="43.140625" style="3" customWidth="1"/>
    <col min="3588" max="3588" width="11.42578125" style="3" customWidth="1"/>
    <col min="3589" max="3610" width="10.7109375" style="3" customWidth="1"/>
    <col min="3611" max="3611" width="4" style="3" customWidth="1"/>
    <col min="3612" max="3612" width="11.42578125" style="3" customWidth="1"/>
    <col min="3613" max="3613" width="4" style="3" customWidth="1"/>
    <col min="3614" max="3614" width="11.42578125" style="3" customWidth="1"/>
    <col min="3615" max="3615" width="4" style="3" customWidth="1"/>
    <col min="3616" max="3616" width="11.42578125" style="3" customWidth="1"/>
    <col min="3617" max="3617" width="4" style="3" customWidth="1"/>
    <col min="3618" max="3618" width="11.42578125" style="3" customWidth="1"/>
    <col min="3619" max="3619" width="4" style="3" customWidth="1"/>
    <col min="3620" max="3620" width="13.28515625" style="3" customWidth="1"/>
    <col min="3621" max="3621" width="4" style="3" customWidth="1"/>
    <col min="3622" max="3622" width="13.28515625" style="3" customWidth="1"/>
    <col min="3623" max="3838" width="9" style="3"/>
    <col min="3839" max="3839" width="2.85546875" style="3" customWidth="1"/>
    <col min="3840" max="3841" width="3.140625" style="3" customWidth="1"/>
    <col min="3842" max="3842" width="11" style="3" customWidth="1"/>
    <col min="3843" max="3843" width="43.140625" style="3" customWidth="1"/>
    <col min="3844" max="3844" width="11.42578125" style="3" customWidth="1"/>
    <col min="3845" max="3866" width="10.7109375" style="3" customWidth="1"/>
    <col min="3867" max="3867" width="4" style="3" customWidth="1"/>
    <col min="3868" max="3868" width="11.42578125" style="3" customWidth="1"/>
    <col min="3869" max="3869" width="4" style="3" customWidth="1"/>
    <col min="3870" max="3870" width="11.42578125" style="3" customWidth="1"/>
    <col min="3871" max="3871" width="4" style="3" customWidth="1"/>
    <col min="3872" max="3872" width="11.42578125" style="3" customWidth="1"/>
    <col min="3873" max="3873" width="4" style="3" customWidth="1"/>
    <col min="3874" max="3874" width="11.42578125" style="3" customWidth="1"/>
    <col min="3875" max="3875" width="4" style="3" customWidth="1"/>
    <col min="3876" max="3876" width="13.28515625" style="3" customWidth="1"/>
    <col min="3877" max="3877" width="4" style="3" customWidth="1"/>
    <col min="3878" max="3878" width="13.28515625" style="3" customWidth="1"/>
    <col min="3879" max="4094" width="9" style="3"/>
    <col min="4095" max="4095" width="2.85546875" style="3" customWidth="1"/>
    <col min="4096" max="4097" width="3.140625" style="3" customWidth="1"/>
    <col min="4098" max="4098" width="11" style="3" customWidth="1"/>
    <col min="4099" max="4099" width="43.140625" style="3" customWidth="1"/>
    <col min="4100" max="4100" width="11.42578125" style="3" customWidth="1"/>
    <col min="4101" max="4122" width="10.7109375" style="3" customWidth="1"/>
    <col min="4123" max="4123" width="4" style="3" customWidth="1"/>
    <col min="4124" max="4124" width="11.42578125" style="3" customWidth="1"/>
    <col min="4125" max="4125" width="4" style="3" customWidth="1"/>
    <col min="4126" max="4126" width="11.42578125" style="3" customWidth="1"/>
    <col min="4127" max="4127" width="4" style="3" customWidth="1"/>
    <col min="4128" max="4128" width="11.42578125" style="3" customWidth="1"/>
    <col min="4129" max="4129" width="4" style="3" customWidth="1"/>
    <col min="4130" max="4130" width="11.42578125" style="3" customWidth="1"/>
    <col min="4131" max="4131" width="4" style="3" customWidth="1"/>
    <col min="4132" max="4132" width="13.28515625" style="3" customWidth="1"/>
    <col min="4133" max="4133" width="4" style="3" customWidth="1"/>
    <col min="4134" max="4134" width="13.28515625" style="3" customWidth="1"/>
    <col min="4135" max="4350" width="9" style="3"/>
    <col min="4351" max="4351" width="2.85546875" style="3" customWidth="1"/>
    <col min="4352" max="4353" width="3.140625" style="3" customWidth="1"/>
    <col min="4354" max="4354" width="11" style="3" customWidth="1"/>
    <col min="4355" max="4355" width="43.140625" style="3" customWidth="1"/>
    <col min="4356" max="4356" width="11.42578125" style="3" customWidth="1"/>
    <col min="4357" max="4378" width="10.7109375" style="3" customWidth="1"/>
    <col min="4379" max="4379" width="4" style="3" customWidth="1"/>
    <col min="4380" max="4380" width="11.42578125" style="3" customWidth="1"/>
    <col min="4381" max="4381" width="4" style="3" customWidth="1"/>
    <col min="4382" max="4382" width="11.42578125" style="3" customWidth="1"/>
    <col min="4383" max="4383" width="4" style="3" customWidth="1"/>
    <col min="4384" max="4384" width="11.42578125" style="3" customWidth="1"/>
    <col min="4385" max="4385" width="4" style="3" customWidth="1"/>
    <col min="4386" max="4386" width="11.42578125" style="3" customWidth="1"/>
    <col min="4387" max="4387" width="4" style="3" customWidth="1"/>
    <col min="4388" max="4388" width="13.28515625" style="3" customWidth="1"/>
    <col min="4389" max="4389" width="4" style="3" customWidth="1"/>
    <col min="4390" max="4390" width="13.28515625" style="3" customWidth="1"/>
    <col min="4391" max="4606" width="9" style="3"/>
    <col min="4607" max="4607" width="2.85546875" style="3" customWidth="1"/>
    <col min="4608" max="4609" width="3.140625" style="3" customWidth="1"/>
    <col min="4610" max="4610" width="11" style="3" customWidth="1"/>
    <col min="4611" max="4611" width="43.140625" style="3" customWidth="1"/>
    <col min="4612" max="4612" width="11.42578125" style="3" customWidth="1"/>
    <col min="4613" max="4634" width="10.7109375" style="3" customWidth="1"/>
    <col min="4635" max="4635" width="4" style="3" customWidth="1"/>
    <col min="4636" max="4636" width="11.42578125" style="3" customWidth="1"/>
    <col min="4637" max="4637" width="4" style="3" customWidth="1"/>
    <col min="4638" max="4638" width="11.42578125" style="3" customWidth="1"/>
    <col min="4639" max="4639" width="4" style="3" customWidth="1"/>
    <col min="4640" max="4640" width="11.42578125" style="3" customWidth="1"/>
    <col min="4641" max="4641" width="4" style="3" customWidth="1"/>
    <col min="4642" max="4642" width="11.42578125" style="3" customWidth="1"/>
    <col min="4643" max="4643" width="4" style="3" customWidth="1"/>
    <col min="4644" max="4644" width="13.28515625" style="3" customWidth="1"/>
    <col min="4645" max="4645" width="4" style="3" customWidth="1"/>
    <col min="4646" max="4646" width="13.28515625" style="3" customWidth="1"/>
    <col min="4647" max="4862" width="9" style="3"/>
    <col min="4863" max="4863" width="2.85546875" style="3" customWidth="1"/>
    <col min="4864" max="4865" width="3.140625" style="3" customWidth="1"/>
    <col min="4866" max="4866" width="11" style="3" customWidth="1"/>
    <col min="4867" max="4867" width="43.140625" style="3" customWidth="1"/>
    <col min="4868" max="4868" width="11.42578125" style="3" customWidth="1"/>
    <col min="4869" max="4890" width="10.7109375" style="3" customWidth="1"/>
    <col min="4891" max="4891" width="4" style="3" customWidth="1"/>
    <col min="4892" max="4892" width="11.42578125" style="3" customWidth="1"/>
    <col min="4893" max="4893" width="4" style="3" customWidth="1"/>
    <col min="4894" max="4894" width="11.42578125" style="3" customWidth="1"/>
    <col min="4895" max="4895" width="4" style="3" customWidth="1"/>
    <col min="4896" max="4896" width="11.42578125" style="3" customWidth="1"/>
    <col min="4897" max="4897" width="4" style="3" customWidth="1"/>
    <col min="4898" max="4898" width="11.42578125" style="3" customWidth="1"/>
    <col min="4899" max="4899" width="4" style="3" customWidth="1"/>
    <col min="4900" max="4900" width="13.28515625" style="3" customWidth="1"/>
    <col min="4901" max="4901" width="4" style="3" customWidth="1"/>
    <col min="4902" max="4902" width="13.28515625" style="3" customWidth="1"/>
    <col min="4903" max="5118" width="9" style="3"/>
    <col min="5119" max="5119" width="2.85546875" style="3" customWidth="1"/>
    <col min="5120" max="5121" width="3.140625" style="3" customWidth="1"/>
    <col min="5122" max="5122" width="11" style="3" customWidth="1"/>
    <col min="5123" max="5123" width="43.140625" style="3" customWidth="1"/>
    <col min="5124" max="5124" width="11.42578125" style="3" customWidth="1"/>
    <col min="5125" max="5146" width="10.7109375" style="3" customWidth="1"/>
    <col min="5147" max="5147" width="4" style="3" customWidth="1"/>
    <col min="5148" max="5148" width="11.42578125" style="3" customWidth="1"/>
    <col min="5149" max="5149" width="4" style="3" customWidth="1"/>
    <col min="5150" max="5150" width="11.42578125" style="3" customWidth="1"/>
    <col min="5151" max="5151" width="4" style="3" customWidth="1"/>
    <col min="5152" max="5152" width="11.42578125" style="3" customWidth="1"/>
    <col min="5153" max="5153" width="4" style="3" customWidth="1"/>
    <col min="5154" max="5154" width="11.42578125" style="3" customWidth="1"/>
    <col min="5155" max="5155" width="4" style="3" customWidth="1"/>
    <col min="5156" max="5156" width="13.28515625" style="3" customWidth="1"/>
    <col min="5157" max="5157" width="4" style="3" customWidth="1"/>
    <col min="5158" max="5158" width="13.28515625" style="3" customWidth="1"/>
    <col min="5159" max="5374" width="9" style="3"/>
    <col min="5375" max="5375" width="2.85546875" style="3" customWidth="1"/>
    <col min="5376" max="5377" width="3.140625" style="3" customWidth="1"/>
    <col min="5378" max="5378" width="11" style="3" customWidth="1"/>
    <col min="5379" max="5379" width="43.140625" style="3" customWidth="1"/>
    <col min="5380" max="5380" width="11.42578125" style="3" customWidth="1"/>
    <col min="5381" max="5402" width="10.7109375" style="3" customWidth="1"/>
    <col min="5403" max="5403" width="4" style="3" customWidth="1"/>
    <col min="5404" max="5404" width="11.42578125" style="3" customWidth="1"/>
    <col min="5405" max="5405" width="4" style="3" customWidth="1"/>
    <col min="5406" max="5406" width="11.42578125" style="3" customWidth="1"/>
    <col min="5407" max="5407" width="4" style="3" customWidth="1"/>
    <col min="5408" max="5408" width="11.42578125" style="3" customWidth="1"/>
    <col min="5409" max="5409" width="4" style="3" customWidth="1"/>
    <col min="5410" max="5410" width="11.42578125" style="3" customWidth="1"/>
    <col min="5411" max="5411" width="4" style="3" customWidth="1"/>
    <col min="5412" max="5412" width="13.28515625" style="3" customWidth="1"/>
    <col min="5413" max="5413" width="4" style="3" customWidth="1"/>
    <col min="5414" max="5414" width="13.28515625" style="3" customWidth="1"/>
    <col min="5415" max="5630" width="9" style="3"/>
    <col min="5631" max="5631" width="2.85546875" style="3" customWidth="1"/>
    <col min="5632" max="5633" width="3.140625" style="3" customWidth="1"/>
    <col min="5634" max="5634" width="11" style="3" customWidth="1"/>
    <col min="5635" max="5635" width="43.140625" style="3" customWidth="1"/>
    <col min="5636" max="5636" width="11.42578125" style="3" customWidth="1"/>
    <col min="5637" max="5658" width="10.7109375" style="3" customWidth="1"/>
    <col min="5659" max="5659" width="4" style="3" customWidth="1"/>
    <col min="5660" max="5660" width="11.42578125" style="3" customWidth="1"/>
    <col min="5661" max="5661" width="4" style="3" customWidth="1"/>
    <col min="5662" max="5662" width="11.42578125" style="3" customWidth="1"/>
    <col min="5663" max="5663" width="4" style="3" customWidth="1"/>
    <col min="5664" max="5664" width="11.42578125" style="3" customWidth="1"/>
    <col min="5665" max="5665" width="4" style="3" customWidth="1"/>
    <col min="5666" max="5666" width="11.42578125" style="3" customWidth="1"/>
    <col min="5667" max="5667" width="4" style="3" customWidth="1"/>
    <col min="5668" max="5668" width="13.28515625" style="3" customWidth="1"/>
    <col min="5669" max="5669" width="4" style="3" customWidth="1"/>
    <col min="5670" max="5670" width="13.28515625" style="3" customWidth="1"/>
    <col min="5671" max="5886" width="9" style="3"/>
    <col min="5887" max="5887" width="2.85546875" style="3" customWidth="1"/>
    <col min="5888" max="5889" width="3.140625" style="3" customWidth="1"/>
    <col min="5890" max="5890" width="11" style="3" customWidth="1"/>
    <col min="5891" max="5891" width="43.140625" style="3" customWidth="1"/>
    <col min="5892" max="5892" width="11.42578125" style="3" customWidth="1"/>
    <col min="5893" max="5914" width="10.7109375" style="3" customWidth="1"/>
    <col min="5915" max="5915" width="4" style="3" customWidth="1"/>
    <col min="5916" max="5916" width="11.42578125" style="3" customWidth="1"/>
    <col min="5917" max="5917" width="4" style="3" customWidth="1"/>
    <col min="5918" max="5918" width="11.42578125" style="3" customWidth="1"/>
    <col min="5919" max="5919" width="4" style="3" customWidth="1"/>
    <col min="5920" max="5920" width="11.42578125" style="3" customWidth="1"/>
    <col min="5921" max="5921" width="4" style="3" customWidth="1"/>
    <col min="5922" max="5922" width="11.42578125" style="3" customWidth="1"/>
    <col min="5923" max="5923" width="4" style="3" customWidth="1"/>
    <col min="5924" max="5924" width="13.28515625" style="3" customWidth="1"/>
    <col min="5925" max="5925" width="4" style="3" customWidth="1"/>
    <col min="5926" max="5926" width="13.28515625" style="3" customWidth="1"/>
    <col min="5927" max="6142" width="9" style="3"/>
    <col min="6143" max="6143" width="2.85546875" style="3" customWidth="1"/>
    <col min="6144" max="6145" width="3.140625" style="3" customWidth="1"/>
    <col min="6146" max="6146" width="11" style="3" customWidth="1"/>
    <col min="6147" max="6147" width="43.140625" style="3" customWidth="1"/>
    <col min="6148" max="6148" width="11.42578125" style="3" customWidth="1"/>
    <col min="6149" max="6170" width="10.7109375" style="3" customWidth="1"/>
    <col min="6171" max="6171" width="4" style="3" customWidth="1"/>
    <col min="6172" max="6172" width="11.42578125" style="3" customWidth="1"/>
    <col min="6173" max="6173" width="4" style="3" customWidth="1"/>
    <col min="6174" max="6174" width="11.42578125" style="3" customWidth="1"/>
    <col min="6175" max="6175" width="4" style="3" customWidth="1"/>
    <col min="6176" max="6176" width="11.42578125" style="3" customWidth="1"/>
    <col min="6177" max="6177" width="4" style="3" customWidth="1"/>
    <col min="6178" max="6178" width="11.42578125" style="3" customWidth="1"/>
    <col min="6179" max="6179" width="4" style="3" customWidth="1"/>
    <col min="6180" max="6180" width="13.28515625" style="3" customWidth="1"/>
    <col min="6181" max="6181" width="4" style="3" customWidth="1"/>
    <col min="6182" max="6182" width="13.28515625" style="3" customWidth="1"/>
    <col min="6183" max="6398" width="9" style="3"/>
    <col min="6399" max="6399" width="2.85546875" style="3" customWidth="1"/>
    <col min="6400" max="6401" width="3.140625" style="3" customWidth="1"/>
    <col min="6402" max="6402" width="11" style="3" customWidth="1"/>
    <col min="6403" max="6403" width="43.140625" style="3" customWidth="1"/>
    <col min="6404" max="6404" width="11.42578125" style="3" customWidth="1"/>
    <col min="6405" max="6426" width="10.7109375" style="3" customWidth="1"/>
    <col min="6427" max="6427" width="4" style="3" customWidth="1"/>
    <col min="6428" max="6428" width="11.42578125" style="3" customWidth="1"/>
    <col min="6429" max="6429" width="4" style="3" customWidth="1"/>
    <col min="6430" max="6430" width="11.42578125" style="3" customWidth="1"/>
    <col min="6431" max="6431" width="4" style="3" customWidth="1"/>
    <col min="6432" max="6432" width="11.42578125" style="3" customWidth="1"/>
    <col min="6433" max="6433" width="4" style="3" customWidth="1"/>
    <col min="6434" max="6434" width="11.42578125" style="3" customWidth="1"/>
    <col min="6435" max="6435" width="4" style="3" customWidth="1"/>
    <col min="6436" max="6436" width="13.28515625" style="3" customWidth="1"/>
    <col min="6437" max="6437" width="4" style="3" customWidth="1"/>
    <col min="6438" max="6438" width="13.28515625" style="3" customWidth="1"/>
    <col min="6439" max="6654" width="9" style="3"/>
    <col min="6655" max="6655" width="2.85546875" style="3" customWidth="1"/>
    <col min="6656" max="6657" width="3.140625" style="3" customWidth="1"/>
    <col min="6658" max="6658" width="11" style="3" customWidth="1"/>
    <col min="6659" max="6659" width="43.140625" style="3" customWidth="1"/>
    <col min="6660" max="6660" width="11.42578125" style="3" customWidth="1"/>
    <col min="6661" max="6682" width="10.7109375" style="3" customWidth="1"/>
    <col min="6683" max="6683" width="4" style="3" customWidth="1"/>
    <col min="6684" max="6684" width="11.42578125" style="3" customWidth="1"/>
    <col min="6685" max="6685" width="4" style="3" customWidth="1"/>
    <col min="6686" max="6686" width="11.42578125" style="3" customWidth="1"/>
    <col min="6687" max="6687" width="4" style="3" customWidth="1"/>
    <col min="6688" max="6688" width="11.42578125" style="3" customWidth="1"/>
    <col min="6689" max="6689" width="4" style="3" customWidth="1"/>
    <col min="6690" max="6690" width="11.42578125" style="3" customWidth="1"/>
    <col min="6691" max="6691" width="4" style="3" customWidth="1"/>
    <col min="6692" max="6692" width="13.28515625" style="3" customWidth="1"/>
    <col min="6693" max="6693" width="4" style="3" customWidth="1"/>
    <col min="6694" max="6694" width="13.28515625" style="3" customWidth="1"/>
    <col min="6695" max="6910" width="9" style="3"/>
    <col min="6911" max="6911" width="2.85546875" style="3" customWidth="1"/>
    <col min="6912" max="6913" width="3.140625" style="3" customWidth="1"/>
    <col min="6914" max="6914" width="11" style="3" customWidth="1"/>
    <col min="6915" max="6915" width="43.140625" style="3" customWidth="1"/>
    <col min="6916" max="6916" width="11.42578125" style="3" customWidth="1"/>
    <col min="6917" max="6938" width="10.7109375" style="3" customWidth="1"/>
    <col min="6939" max="6939" width="4" style="3" customWidth="1"/>
    <col min="6940" max="6940" width="11.42578125" style="3" customWidth="1"/>
    <col min="6941" max="6941" width="4" style="3" customWidth="1"/>
    <col min="6942" max="6942" width="11.42578125" style="3" customWidth="1"/>
    <col min="6943" max="6943" width="4" style="3" customWidth="1"/>
    <col min="6944" max="6944" width="11.42578125" style="3" customWidth="1"/>
    <col min="6945" max="6945" width="4" style="3" customWidth="1"/>
    <col min="6946" max="6946" width="11.42578125" style="3" customWidth="1"/>
    <col min="6947" max="6947" width="4" style="3" customWidth="1"/>
    <col min="6948" max="6948" width="13.28515625" style="3" customWidth="1"/>
    <col min="6949" max="6949" width="4" style="3" customWidth="1"/>
    <col min="6950" max="6950" width="13.28515625" style="3" customWidth="1"/>
    <col min="6951" max="7166" width="9" style="3"/>
    <col min="7167" max="7167" width="2.85546875" style="3" customWidth="1"/>
    <col min="7168" max="7169" width="3.140625" style="3" customWidth="1"/>
    <col min="7170" max="7170" width="11" style="3" customWidth="1"/>
    <col min="7171" max="7171" width="43.140625" style="3" customWidth="1"/>
    <col min="7172" max="7172" width="11.42578125" style="3" customWidth="1"/>
    <col min="7173" max="7194" width="10.7109375" style="3" customWidth="1"/>
    <col min="7195" max="7195" width="4" style="3" customWidth="1"/>
    <col min="7196" max="7196" width="11.42578125" style="3" customWidth="1"/>
    <col min="7197" max="7197" width="4" style="3" customWidth="1"/>
    <col min="7198" max="7198" width="11.42578125" style="3" customWidth="1"/>
    <col min="7199" max="7199" width="4" style="3" customWidth="1"/>
    <col min="7200" max="7200" width="11.42578125" style="3" customWidth="1"/>
    <col min="7201" max="7201" width="4" style="3" customWidth="1"/>
    <col min="7202" max="7202" width="11.42578125" style="3" customWidth="1"/>
    <col min="7203" max="7203" width="4" style="3" customWidth="1"/>
    <col min="7204" max="7204" width="13.28515625" style="3" customWidth="1"/>
    <col min="7205" max="7205" width="4" style="3" customWidth="1"/>
    <col min="7206" max="7206" width="13.28515625" style="3" customWidth="1"/>
    <col min="7207" max="7422" width="9" style="3"/>
    <col min="7423" max="7423" width="2.85546875" style="3" customWidth="1"/>
    <col min="7424" max="7425" width="3.140625" style="3" customWidth="1"/>
    <col min="7426" max="7426" width="11" style="3" customWidth="1"/>
    <col min="7427" max="7427" width="43.140625" style="3" customWidth="1"/>
    <col min="7428" max="7428" width="11.42578125" style="3" customWidth="1"/>
    <col min="7429" max="7450" width="10.7109375" style="3" customWidth="1"/>
    <col min="7451" max="7451" width="4" style="3" customWidth="1"/>
    <col min="7452" max="7452" width="11.42578125" style="3" customWidth="1"/>
    <col min="7453" max="7453" width="4" style="3" customWidth="1"/>
    <col min="7454" max="7454" width="11.42578125" style="3" customWidth="1"/>
    <col min="7455" max="7455" width="4" style="3" customWidth="1"/>
    <col min="7456" max="7456" width="11.42578125" style="3" customWidth="1"/>
    <col min="7457" max="7457" width="4" style="3" customWidth="1"/>
    <col min="7458" max="7458" width="11.42578125" style="3" customWidth="1"/>
    <col min="7459" max="7459" width="4" style="3" customWidth="1"/>
    <col min="7460" max="7460" width="13.28515625" style="3" customWidth="1"/>
    <col min="7461" max="7461" width="4" style="3" customWidth="1"/>
    <col min="7462" max="7462" width="13.28515625" style="3" customWidth="1"/>
    <col min="7463" max="7678" width="9" style="3"/>
    <col min="7679" max="7679" width="2.85546875" style="3" customWidth="1"/>
    <col min="7680" max="7681" width="3.140625" style="3" customWidth="1"/>
    <col min="7682" max="7682" width="11" style="3" customWidth="1"/>
    <col min="7683" max="7683" width="43.140625" style="3" customWidth="1"/>
    <col min="7684" max="7684" width="11.42578125" style="3" customWidth="1"/>
    <col min="7685" max="7706" width="10.7109375" style="3" customWidth="1"/>
    <col min="7707" max="7707" width="4" style="3" customWidth="1"/>
    <col min="7708" max="7708" width="11.42578125" style="3" customWidth="1"/>
    <col min="7709" max="7709" width="4" style="3" customWidth="1"/>
    <col min="7710" max="7710" width="11.42578125" style="3" customWidth="1"/>
    <col min="7711" max="7711" width="4" style="3" customWidth="1"/>
    <col min="7712" max="7712" width="11.42578125" style="3" customWidth="1"/>
    <col min="7713" max="7713" width="4" style="3" customWidth="1"/>
    <col min="7714" max="7714" width="11.42578125" style="3" customWidth="1"/>
    <col min="7715" max="7715" width="4" style="3" customWidth="1"/>
    <col min="7716" max="7716" width="13.28515625" style="3" customWidth="1"/>
    <col min="7717" max="7717" width="4" style="3" customWidth="1"/>
    <col min="7718" max="7718" width="13.28515625" style="3" customWidth="1"/>
    <col min="7719" max="7934" width="9" style="3"/>
    <col min="7935" max="7935" width="2.85546875" style="3" customWidth="1"/>
    <col min="7936" max="7937" width="3.140625" style="3" customWidth="1"/>
    <col min="7938" max="7938" width="11" style="3" customWidth="1"/>
    <col min="7939" max="7939" width="43.140625" style="3" customWidth="1"/>
    <col min="7940" max="7940" width="11.42578125" style="3" customWidth="1"/>
    <col min="7941" max="7962" width="10.7109375" style="3" customWidth="1"/>
    <col min="7963" max="7963" width="4" style="3" customWidth="1"/>
    <col min="7964" max="7964" width="11.42578125" style="3" customWidth="1"/>
    <col min="7965" max="7965" width="4" style="3" customWidth="1"/>
    <col min="7966" max="7966" width="11.42578125" style="3" customWidth="1"/>
    <col min="7967" max="7967" width="4" style="3" customWidth="1"/>
    <col min="7968" max="7968" width="11.42578125" style="3" customWidth="1"/>
    <col min="7969" max="7969" width="4" style="3" customWidth="1"/>
    <col min="7970" max="7970" width="11.42578125" style="3" customWidth="1"/>
    <col min="7971" max="7971" width="4" style="3" customWidth="1"/>
    <col min="7972" max="7972" width="13.28515625" style="3" customWidth="1"/>
    <col min="7973" max="7973" width="4" style="3" customWidth="1"/>
    <col min="7974" max="7974" width="13.28515625" style="3" customWidth="1"/>
    <col min="7975" max="8190" width="9" style="3"/>
    <col min="8191" max="8191" width="2.85546875" style="3" customWidth="1"/>
    <col min="8192" max="8193" width="3.140625" style="3" customWidth="1"/>
    <col min="8194" max="8194" width="11" style="3" customWidth="1"/>
    <col min="8195" max="8195" width="43.140625" style="3" customWidth="1"/>
    <col min="8196" max="8196" width="11.42578125" style="3" customWidth="1"/>
    <col min="8197" max="8218" width="10.7109375" style="3" customWidth="1"/>
    <col min="8219" max="8219" width="4" style="3" customWidth="1"/>
    <col min="8220" max="8220" width="11.42578125" style="3" customWidth="1"/>
    <col min="8221" max="8221" width="4" style="3" customWidth="1"/>
    <col min="8222" max="8222" width="11.42578125" style="3" customWidth="1"/>
    <col min="8223" max="8223" width="4" style="3" customWidth="1"/>
    <col min="8224" max="8224" width="11.42578125" style="3" customWidth="1"/>
    <col min="8225" max="8225" width="4" style="3" customWidth="1"/>
    <col min="8226" max="8226" width="11.42578125" style="3" customWidth="1"/>
    <col min="8227" max="8227" width="4" style="3" customWidth="1"/>
    <col min="8228" max="8228" width="13.28515625" style="3" customWidth="1"/>
    <col min="8229" max="8229" width="4" style="3" customWidth="1"/>
    <col min="8230" max="8230" width="13.28515625" style="3" customWidth="1"/>
    <col min="8231" max="8446" width="9" style="3"/>
    <col min="8447" max="8447" width="2.85546875" style="3" customWidth="1"/>
    <col min="8448" max="8449" width="3.140625" style="3" customWidth="1"/>
    <col min="8450" max="8450" width="11" style="3" customWidth="1"/>
    <col min="8451" max="8451" width="43.140625" style="3" customWidth="1"/>
    <col min="8452" max="8452" width="11.42578125" style="3" customWidth="1"/>
    <col min="8453" max="8474" width="10.7109375" style="3" customWidth="1"/>
    <col min="8475" max="8475" width="4" style="3" customWidth="1"/>
    <col min="8476" max="8476" width="11.42578125" style="3" customWidth="1"/>
    <col min="8477" max="8477" width="4" style="3" customWidth="1"/>
    <col min="8478" max="8478" width="11.42578125" style="3" customWidth="1"/>
    <col min="8479" max="8479" width="4" style="3" customWidth="1"/>
    <col min="8480" max="8480" width="11.42578125" style="3" customWidth="1"/>
    <col min="8481" max="8481" width="4" style="3" customWidth="1"/>
    <col min="8482" max="8482" width="11.42578125" style="3" customWidth="1"/>
    <col min="8483" max="8483" width="4" style="3" customWidth="1"/>
    <col min="8484" max="8484" width="13.28515625" style="3" customWidth="1"/>
    <col min="8485" max="8485" width="4" style="3" customWidth="1"/>
    <col min="8486" max="8486" width="13.28515625" style="3" customWidth="1"/>
    <col min="8487" max="8702" width="9" style="3"/>
    <col min="8703" max="8703" width="2.85546875" style="3" customWidth="1"/>
    <col min="8704" max="8705" width="3.140625" style="3" customWidth="1"/>
    <col min="8706" max="8706" width="11" style="3" customWidth="1"/>
    <col min="8707" max="8707" width="43.140625" style="3" customWidth="1"/>
    <col min="8708" max="8708" width="11.42578125" style="3" customWidth="1"/>
    <col min="8709" max="8730" width="10.7109375" style="3" customWidth="1"/>
    <col min="8731" max="8731" width="4" style="3" customWidth="1"/>
    <col min="8732" max="8732" width="11.42578125" style="3" customWidth="1"/>
    <col min="8733" max="8733" width="4" style="3" customWidth="1"/>
    <col min="8734" max="8734" width="11.42578125" style="3" customWidth="1"/>
    <col min="8735" max="8735" width="4" style="3" customWidth="1"/>
    <col min="8736" max="8736" width="11.42578125" style="3" customWidth="1"/>
    <col min="8737" max="8737" width="4" style="3" customWidth="1"/>
    <col min="8738" max="8738" width="11.42578125" style="3" customWidth="1"/>
    <col min="8739" max="8739" width="4" style="3" customWidth="1"/>
    <col min="8740" max="8740" width="13.28515625" style="3" customWidth="1"/>
    <col min="8741" max="8741" width="4" style="3" customWidth="1"/>
    <col min="8742" max="8742" width="13.28515625" style="3" customWidth="1"/>
    <col min="8743" max="8958" width="9" style="3"/>
    <col min="8959" max="8959" width="2.85546875" style="3" customWidth="1"/>
    <col min="8960" max="8961" width="3.140625" style="3" customWidth="1"/>
    <col min="8962" max="8962" width="11" style="3" customWidth="1"/>
    <col min="8963" max="8963" width="43.140625" style="3" customWidth="1"/>
    <col min="8964" max="8964" width="11.42578125" style="3" customWidth="1"/>
    <col min="8965" max="8986" width="10.7109375" style="3" customWidth="1"/>
    <col min="8987" max="8987" width="4" style="3" customWidth="1"/>
    <col min="8988" max="8988" width="11.42578125" style="3" customWidth="1"/>
    <col min="8989" max="8989" width="4" style="3" customWidth="1"/>
    <col min="8990" max="8990" width="11.42578125" style="3" customWidth="1"/>
    <col min="8991" max="8991" width="4" style="3" customWidth="1"/>
    <col min="8992" max="8992" width="11.42578125" style="3" customWidth="1"/>
    <col min="8993" max="8993" width="4" style="3" customWidth="1"/>
    <col min="8994" max="8994" width="11.42578125" style="3" customWidth="1"/>
    <col min="8995" max="8995" width="4" style="3" customWidth="1"/>
    <col min="8996" max="8996" width="13.28515625" style="3" customWidth="1"/>
    <col min="8997" max="8997" width="4" style="3" customWidth="1"/>
    <col min="8998" max="8998" width="13.28515625" style="3" customWidth="1"/>
    <col min="8999" max="9214" width="9" style="3"/>
    <col min="9215" max="9215" width="2.85546875" style="3" customWidth="1"/>
    <col min="9216" max="9217" width="3.140625" style="3" customWidth="1"/>
    <col min="9218" max="9218" width="11" style="3" customWidth="1"/>
    <col min="9219" max="9219" width="43.140625" style="3" customWidth="1"/>
    <col min="9220" max="9220" width="11.42578125" style="3" customWidth="1"/>
    <col min="9221" max="9242" width="10.7109375" style="3" customWidth="1"/>
    <col min="9243" max="9243" width="4" style="3" customWidth="1"/>
    <col min="9244" max="9244" width="11.42578125" style="3" customWidth="1"/>
    <col min="9245" max="9245" width="4" style="3" customWidth="1"/>
    <col min="9246" max="9246" width="11.42578125" style="3" customWidth="1"/>
    <col min="9247" max="9247" width="4" style="3" customWidth="1"/>
    <col min="9248" max="9248" width="11.42578125" style="3" customWidth="1"/>
    <col min="9249" max="9249" width="4" style="3" customWidth="1"/>
    <col min="9250" max="9250" width="11.42578125" style="3" customWidth="1"/>
    <col min="9251" max="9251" width="4" style="3" customWidth="1"/>
    <col min="9252" max="9252" width="13.28515625" style="3" customWidth="1"/>
    <col min="9253" max="9253" width="4" style="3" customWidth="1"/>
    <col min="9254" max="9254" width="13.28515625" style="3" customWidth="1"/>
    <col min="9255" max="9470" width="9" style="3"/>
    <col min="9471" max="9471" width="2.85546875" style="3" customWidth="1"/>
    <col min="9472" max="9473" width="3.140625" style="3" customWidth="1"/>
    <col min="9474" max="9474" width="11" style="3" customWidth="1"/>
    <col min="9475" max="9475" width="43.140625" style="3" customWidth="1"/>
    <col min="9476" max="9476" width="11.42578125" style="3" customWidth="1"/>
    <col min="9477" max="9498" width="10.7109375" style="3" customWidth="1"/>
    <col min="9499" max="9499" width="4" style="3" customWidth="1"/>
    <col min="9500" max="9500" width="11.42578125" style="3" customWidth="1"/>
    <col min="9501" max="9501" width="4" style="3" customWidth="1"/>
    <col min="9502" max="9502" width="11.42578125" style="3" customWidth="1"/>
    <col min="9503" max="9503" width="4" style="3" customWidth="1"/>
    <col min="9504" max="9504" width="11.42578125" style="3" customWidth="1"/>
    <col min="9505" max="9505" width="4" style="3" customWidth="1"/>
    <col min="9506" max="9506" width="11.42578125" style="3" customWidth="1"/>
    <col min="9507" max="9507" width="4" style="3" customWidth="1"/>
    <col min="9508" max="9508" width="13.28515625" style="3" customWidth="1"/>
    <col min="9509" max="9509" width="4" style="3" customWidth="1"/>
    <col min="9510" max="9510" width="13.28515625" style="3" customWidth="1"/>
    <col min="9511" max="9726" width="9" style="3"/>
    <col min="9727" max="9727" width="2.85546875" style="3" customWidth="1"/>
    <col min="9728" max="9729" width="3.140625" style="3" customWidth="1"/>
    <col min="9730" max="9730" width="11" style="3" customWidth="1"/>
    <col min="9731" max="9731" width="43.140625" style="3" customWidth="1"/>
    <col min="9732" max="9732" width="11.42578125" style="3" customWidth="1"/>
    <col min="9733" max="9754" width="10.7109375" style="3" customWidth="1"/>
    <col min="9755" max="9755" width="4" style="3" customWidth="1"/>
    <col min="9756" max="9756" width="11.42578125" style="3" customWidth="1"/>
    <col min="9757" max="9757" width="4" style="3" customWidth="1"/>
    <col min="9758" max="9758" width="11.42578125" style="3" customWidth="1"/>
    <col min="9759" max="9759" width="4" style="3" customWidth="1"/>
    <col min="9760" max="9760" width="11.42578125" style="3" customWidth="1"/>
    <col min="9761" max="9761" width="4" style="3" customWidth="1"/>
    <col min="9762" max="9762" width="11.42578125" style="3" customWidth="1"/>
    <col min="9763" max="9763" width="4" style="3" customWidth="1"/>
    <col min="9764" max="9764" width="13.28515625" style="3" customWidth="1"/>
    <col min="9765" max="9765" width="4" style="3" customWidth="1"/>
    <col min="9766" max="9766" width="13.28515625" style="3" customWidth="1"/>
    <col min="9767" max="9982" width="9" style="3"/>
    <col min="9983" max="9983" width="2.85546875" style="3" customWidth="1"/>
    <col min="9984" max="9985" width="3.140625" style="3" customWidth="1"/>
    <col min="9986" max="9986" width="11" style="3" customWidth="1"/>
    <col min="9987" max="9987" width="43.140625" style="3" customWidth="1"/>
    <col min="9988" max="9988" width="11.42578125" style="3" customWidth="1"/>
    <col min="9989" max="10010" width="10.7109375" style="3" customWidth="1"/>
    <col min="10011" max="10011" width="4" style="3" customWidth="1"/>
    <col min="10012" max="10012" width="11.42578125" style="3" customWidth="1"/>
    <col min="10013" max="10013" width="4" style="3" customWidth="1"/>
    <col min="10014" max="10014" width="11.42578125" style="3" customWidth="1"/>
    <col min="10015" max="10015" width="4" style="3" customWidth="1"/>
    <col min="10016" max="10016" width="11.42578125" style="3" customWidth="1"/>
    <col min="10017" max="10017" width="4" style="3" customWidth="1"/>
    <col min="10018" max="10018" width="11.42578125" style="3" customWidth="1"/>
    <col min="10019" max="10019" width="4" style="3" customWidth="1"/>
    <col min="10020" max="10020" width="13.28515625" style="3" customWidth="1"/>
    <col min="10021" max="10021" width="4" style="3" customWidth="1"/>
    <col min="10022" max="10022" width="13.28515625" style="3" customWidth="1"/>
    <col min="10023" max="10238" width="9" style="3"/>
    <col min="10239" max="10239" width="2.85546875" style="3" customWidth="1"/>
    <col min="10240" max="10241" width="3.140625" style="3" customWidth="1"/>
    <col min="10242" max="10242" width="11" style="3" customWidth="1"/>
    <col min="10243" max="10243" width="43.140625" style="3" customWidth="1"/>
    <col min="10244" max="10244" width="11.42578125" style="3" customWidth="1"/>
    <col min="10245" max="10266" width="10.7109375" style="3" customWidth="1"/>
    <col min="10267" max="10267" width="4" style="3" customWidth="1"/>
    <col min="10268" max="10268" width="11.42578125" style="3" customWidth="1"/>
    <col min="10269" max="10269" width="4" style="3" customWidth="1"/>
    <col min="10270" max="10270" width="11.42578125" style="3" customWidth="1"/>
    <col min="10271" max="10271" width="4" style="3" customWidth="1"/>
    <col min="10272" max="10272" width="11.42578125" style="3" customWidth="1"/>
    <col min="10273" max="10273" width="4" style="3" customWidth="1"/>
    <col min="10274" max="10274" width="11.42578125" style="3" customWidth="1"/>
    <col min="10275" max="10275" width="4" style="3" customWidth="1"/>
    <col min="10276" max="10276" width="13.28515625" style="3" customWidth="1"/>
    <col min="10277" max="10277" width="4" style="3" customWidth="1"/>
    <col min="10278" max="10278" width="13.28515625" style="3" customWidth="1"/>
    <col min="10279" max="10494" width="9" style="3"/>
    <col min="10495" max="10495" width="2.85546875" style="3" customWidth="1"/>
    <col min="10496" max="10497" width="3.140625" style="3" customWidth="1"/>
    <col min="10498" max="10498" width="11" style="3" customWidth="1"/>
    <col min="10499" max="10499" width="43.140625" style="3" customWidth="1"/>
    <col min="10500" max="10500" width="11.42578125" style="3" customWidth="1"/>
    <col min="10501" max="10522" width="10.7109375" style="3" customWidth="1"/>
    <col min="10523" max="10523" width="4" style="3" customWidth="1"/>
    <col min="10524" max="10524" width="11.42578125" style="3" customWidth="1"/>
    <col min="10525" max="10525" width="4" style="3" customWidth="1"/>
    <col min="10526" max="10526" width="11.42578125" style="3" customWidth="1"/>
    <col min="10527" max="10527" width="4" style="3" customWidth="1"/>
    <col min="10528" max="10528" width="11.42578125" style="3" customWidth="1"/>
    <col min="10529" max="10529" width="4" style="3" customWidth="1"/>
    <col min="10530" max="10530" width="11.42578125" style="3" customWidth="1"/>
    <col min="10531" max="10531" width="4" style="3" customWidth="1"/>
    <col min="10532" max="10532" width="13.28515625" style="3" customWidth="1"/>
    <col min="10533" max="10533" width="4" style="3" customWidth="1"/>
    <col min="10534" max="10534" width="13.28515625" style="3" customWidth="1"/>
    <col min="10535" max="10750" width="9" style="3"/>
    <col min="10751" max="10751" width="2.85546875" style="3" customWidth="1"/>
    <col min="10752" max="10753" width="3.140625" style="3" customWidth="1"/>
    <col min="10754" max="10754" width="11" style="3" customWidth="1"/>
    <col min="10755" max="10755" width="43.140625" style="3" customWidth="1"/>
    <col min="10756" max="10756" width="11.42578125" style="3" customWidth="1"/>
    <col min="10757" max="10778" width="10.7109375" style="3" customWidth="1"/>
    <col min="10779" max="10779" width="4" style="3" customWidth="1"/>
    <col min="10780" max="10780" width="11.42578125" style="3" customWidth="1"/>
    <col min="10781" max="10781" width="4" style="3" customWidth="1"/>
    <col min="10782" max="10782" width="11.42578125" style="3" customWidth="1"/>
    <col min="10783" max="10783" width="4" style="3" customWidth="1"/>
    <col min="10784" max="10784" width="11.42578125" style="3" customWidth="1"/>
    <col min="10785" max="10785" width="4" style="3" customWidth="1"/>
    <col min="10786" max="10786" width="11.42578125" style="3" customWidth="1"/>
    <col min="10787" max="10787" width="4" style="3" customWidth="1"/>
    <col min="10788" max="10788" width="13.28515625" style="3" customWidth="1"/>
    <col min="10789" max="10789" width="4" style="3" customWidth="1"/>
    <col min="10790" max="10790" width="13.28515625" style="3" customWidth="1"/>
    <col min="10791" max="11006" width="9" style="3"/>
    <col min="11007" max="11007" width="2.85546875" style="3" customWidth="1"/>
    <col min="11008" max="11009" width="3.140625" style="3" customWidth="1"/>
    <col min="11010" max="11010" width="11" style="3" customWidth="1"/>
    <col min="11011" max="11011" width="43.140625" style="3" customWidth="1"/>
    <col min="11012" max="11012" width="11.42578125" style="3" customWidth="1"/>
    <col min="11013" max="11034" width="10.7109375" style="3" customWidth="1"/>
    <col min="11035" max="11035" width="4" style="3" customWidth="1"/>
    <col min="11036" max="11036" width="11.42578125" style="3" customWidth="1"/>
    <col min="11037" max="11037" width="4" style="3" customWidth="1"/>
    <col min="11038" max="11038" width="11.42578125" style="3" customWidth="1"/>
    <col min="11039" max="11039" width="4" style="3" customWidth="1"/>
    <col min="11040" max="11040" width="11.42578125" style="3" customWidth="1"/>
    <col min="11041" max="11041" width="4" style="3" customWidth="1"/>
    <col min="11042" max="11042" width="11.42578125" style="3" customWidth="1"/>
    <col min="11043" max="11043" width="4" style="3" customWidth="1"/>
    <col min="11044" max="11044" width="13.28515625" style="3" customWidth="1"/>
    <col min="11045" max="11045" width="4" style="3" customWidth="1"/>
    <col min="11046" max="11046" width="13.28515625" style="3" customWidth="1"/>
    <col min="11047" max="11262" width="9" style="3"/>
    <col min="11263" max="11263" width="2.85546875" style="3" customWidth="1"/>
    <col min="11264" max="11265" width="3.140625" style="3" customWidth="1"/>
    <col min="11266" max="11266" width="11" style="3" customWidth="1"/>
    <col min="11267" max="11267" width="43.140625" style="3" customWidth="1"/>
    <col min="11268" max="11268" width="11.42578125" style="3" customWidth="1"/>
    <col min="11269" max="11290" width="10.7109375" style="3" customWidth="1"/>
    <col min="11291" max="11291" width="4" style="3" customWidth="1"/>
    <col min="11292" max="11292" width="11.42578125" style="3" customWidth="1"/>
    <col min="11293" max="11293" width="4" style="3" customWidth="1"/>
    <col min="11294" max="11294" width="11.42578125" style="3" customWidth="1"/>
    <col min="11295" max="11295" width="4" style="3" customWidth="1"/>
    <col min="11296" max="11296" width="11.42578125" style="3" customWidth="1"/>
    <col min="11297" max="11297" width="4" style="3" customWidth="1"/>
    <col min="11298" max="11298" width="11.42578125" style="3" customWidth="1"/>
    <col min="11299" max="11299" width="4" style="3" customWidth="1"/>
    <col min="11300" max="11300" width="13.28515625" style="3" customWidth="1"/>
    <col min="11301" max="11301" width="4" style="3" customWidth="1"/>
    <col min="11302" max="11302" width="13.28515625" style="3" customWidth="1"/>
    <col min="11303" max="11518" width="9" style="3"/>
    <col min="11519" max="11519" width="2.85546875" style="3" customWidth="1"/>
    <col min="11520" max="11521" width="3.140625" style="3" customWidth="1"/>
    <col min="11522" max="11522" width="11" style="3" customWidth="1"/>
    <col min="11523" max="11523" width="43.140625" style="3" customWidth="1"/>
    <col min="11524" max="11524" width="11.42578125" style="3" customWidth="1"/>
    <col min="11525" max="11546" width="10.7109375" style="3" customWidth="1"/>
    <col min="11547" max="11547" width="4" style="3" customWidth="1"/>
    <col min="11548" max="11548" width="11.42578125" style="3" customWidth="1"/>
    <col min="11549" max="11549" width="4" style="3" customWidth="1"/>
    <col min="11550" max="11550" width="11.42578125" style="3" customWidth="1"/>
    <col min="11551" max="11551" width="4" style="3" customWidth="1"/>
    <col min="11552" max="11552" width="11.42578125" style="3" customWidth="1"/>
    <col min="11553" max="11553" width="4" style="3" customWidth="1"/>
    <col min="11554" max="11554" width="11.42578125" style="3" customWidth="1"/>
    <col min="11555" max="11555" width="4" style="3" customWidth="1"/>
    <col min="11556" max="11556" width="13.28515625" style="3" customWidth="1"/>
    <col min="11557" max="11557" width="4" style="3" customWidth="1"/>
    <col min="11558" max="11558" width="13.28515625" style="3" customWidth="1"/>
    <col min="11559" max="11774" width="9" style="3"/>
    <col min="11775" max="11775" width="2.85546875" style="3" customWidth="1"/>
    <col min="11776" max="11777" width="3.140625" style="3" customWidth="1"/>
    <col min="11778" max="11778" width="11" style="3" customWidth="1"/>
    <col min="11779" max="11779" width="43.140625" style="3" customWidth="1"/>
    <col min="11780" max="11780" width="11.42578125" style="3" customWidth="1"/>
    <col min="11781" max="11802" width="10.7109375" style="3" customWidth="1"/>
    <col min="11803" max="11803" width="4" style="3" customWidth="1"/>
    <col min="11804" max="11804" width="11.42578125" style="3" customWidth="1"/>
    <col min="11805" max="11805" width="4" style="3" customWidth="1"/>
    <col min="11806" max="11806" width="11.42578125" style="3" customWidth="1"/>
    <col min="11807" max="11807" width="4" style="3" customWidth="1"/>
    <col min="11808" max="11808" width="11.42578125" style="3" customWidth="1"/>
    <col min="11809" max="11809" width="4" style="3" customWidth="1"/>
    <col min="11810" max="11810" width="11.42578125" style="3" customWidth="1"/>
    <col min="11811" max="11811" width="4" style="3" customWidth="1"/>
    <col min="11812" max="11812" width="13.28515625" style="3" customWidth="1"/>
    <col min="11813" max="11813" width="4" style="3" customWidth="1"/>
    <col min="11814" max="11814" width="13.28515625" style="3" customWidth="1"/>
    <col min="11815" max="12030" width="9" style="3"/>
    <col min="12031" max="12031" width="2.85546875" style="3" customWidth="1"/>
    <col min="12032" max="12033" width="3.140625" style="3" customWidth="1"/>
    <col min="12034" max="12034" width="11" style="3" customWidth="1"/>
    <col min="12035" max="12035" width="43.140625" style="3" customWidth="1"/>
    <col min="12036" max="12036" width="11.42578125" style="3" customWidth="1"/>
    <col min="12037" max="12058" width="10.7109375" style="3" customWidth="1"/>
    <col min="12059" max="12059" width="4" style="3" customWidth="1"/>
    <col min="12060" max="12060" width="11.42578125" style="3" customWidth="1"/>
    <col min="12061" max="12061" width="4" style="3" customWidth="1"/>
    <col min="12062" max="12062" width="11.42578125" style="3" customWidth="1"/>
    <col min="12063" max="12063" width="4" style="3" customWidth="1"/>
    <col min="12064" max="12064" width="11.42578125" style="3" customWidth="1"/>
    <col min="12065" max="12065" width="4" style="3" customWidth="1"/>
    <col min="12066" max="12066" width="11.42578125" style="3" customWidth="1"/>
    <col min="12067" max="12067" width="4" style="3" customWidth="1"/>
    <col min="12068" max="12068" width="13.28515625" style="3" customWidth="1"/>
    <col min="12069" max="12069" width="4" style="3" customWidth="1"/>
    <col min="12070" max="12070" width="13.28515625" style="3" customWidth="1"/>
    <col min="12071" max="12286" width="9" style="3"/>
    <col min="12287" max="12287" width="2.85546875" style="3" customWidth="1"/>
    <col min="12288" max="12289" width="3.140625" style="3" customWidth="1"/>
    <col min="12290" max="12290" width="11" style="3" customWidth="1"/>
    <col min="12291" max="12291" width="43.140625" style="3" customWidth="1"/>
    <col min="12292" max="12292" width="11.42578125" style="3" customWidth="1"/>
    <col min="12293" max="12314" width="10.7109375" style="3" customWidth="1"/>
    <col min="12315" max="12315" width="4" style="3" customWidth="1"/>
    <col min="12316" max="12316" width="11.42578125" style="3" customWidth="1"/>
    <col min="12317" max="12317" width="4" style="3" customWidth="1"/>
    <col min="12318" max="12318" width="11.42578125" style="3" customWidth="1"/>
    <col min="12319" max="12319" width="4" style="3" customWidth="1"/>
    <col min="12320" max="12320" width="11.42578125" style="3" customWidth="1"/>
    <col min="12321" max="12321" width="4" style="3" customWidth="1"/>
    <col min="12322" max="12322" width="11.42578125" style="3" customWidth="1"/>
    <col min="12323" max="12323" width="4" style="3" customWidth="1"/>
    <col min="12324" max="12324" width="13.28515625" style="3" customWidth="1"/>
    <col min="12325" max="12325" width="4" style="3" customWidth="1"/>
    <col min="12326" max="12326" width="13.28515625" style="3" customWidth="1"/>
    <col min="12327" max="12542" width="9" style="3"/>
    <col min="12543" max="12543" width="2.85546875" style="3" customWidth="1"/>
    <col min="12544" max="12545" width="3.140625" style="3" customWidth="1"/>
    <col min="12546" max="12546" width="11" style="3" customWidth="1"/>
    <col min="12547" max="12547" width="43.140625" style="3" customWidth="1"/>
    <col min="12548" max="12548" width="11.42578125" style="3" customWidth="1"/>
    <col min="12549" max="12570" width="10.7109375" style="3" customWidth="1"/>
    <col min="12571" max="12571" width="4" style="3" customWidth="1"/>
    <col min="12572" max="12572" width="11.42578125" style="3" customWidth="1"/>
    <col min="12573" max="12573" width="4" style="3" customWidth="1"/>
    <col min="12574" max="12574" width="11.42578125" style="3" customWidth="1"/>
    <col min="12575" max="12575" width="4" style="3" customWidth="1"/>
    <col min="12576" max="12576" width="11.42578125" style="3" customWidth="1"/>
    <col min="12577" max="12577" width="4" style="3" customWidth="1"/>
    <col min="12578" max="12578" width="11.42578125" style="3" customWidth="1"/>
    <col min="12579" max="12579" width="4" style="3" customWidth="1"/>
    <col min="12580" max="12580" width="13.28515625" style="3" customWidth="1"/>
    <col min="12581" max="12581" width="4" style="3" customWidth="1"/>
    <col min="12582" max="12582" width="13.28515625" style="3" customWidth="1"/>
    <col min="12583" max="12798" width="9" style="3"/>
    <col min="12799" max="12799" width="2.85546875" style="3" customWidth="1"/>
    <col min="12800" max="12801" width="3.140625" style="3" customWidth="1"/>
    <col min="12802" max="12802" width="11" style="3" customWidth="1"/>
    <col min="12803" max="12803" width="43.140625" style="3" customWidth="1"/>
    <col min="12804" max="12804" width="11.42578125" style="3" customWidth="1"/>
    <col min="12805" max="12826" width="10.7109375" style="3" customWidth="1"/>
    <col min="12827" max="12827" width="4" style="3" customWidth="1"/>
    <col min="12828" max="12828" width="11.42578125" style="3" customWidth="1"/>
    <col min="12829" max="12829" width="4" style="3" customWidth="1"/>
    <col min="12830" max="12830" width="11.42578125" style="3" customWidth="1"/>
    <col min="12831" max="12831" width="4" style="3" customWidth="1"/>
    <col min="12832" max="12832" width="11.42578125" style="3" customWidth="1"/>
    <col min="12833" max="12833" width="4" style="3" customWidth="1"/>
    <col min="12834" max="12834" width="11.42578125" style="3" customWidth="1"/>
    <col min="12835" max="12835" width="4" style="3" customWidth="1"/>
    <col min="12836" max="12836" width="13.28515625" style="3" customWidth="1"/>
    <col min="12837" max="12837" width="4" style="3" customWidth="1"/>
    <col min="12838" max="12838" width="13.28515625" style="3" customWidth="1"/>
    <col min="12839" max="13054" width="9" style="3"/>
    <col min="13055" max="13055" width="2.85546875" style="3" customWidth="1"/>
    <col min="13056" max="13057" width="3.140625" style="3" customWidth="1"/>
    <col min="13058" max="13058" width="11" style="3" customWidth="1"/>
    <col min="13059" max="13059" width="43.140625" style="3" customWidth="1"/>
    <col min="13060" max="13060" width="11.42578125" style="3" customWidth="1"/>
    <col min="13061" max="13082" width="10.7109375" style="3" customWidth="1"/>
    <col min="13083" max="13083" width="4" style="3" customWidth="1"/>
    <col min="13084" max="13084" width="11.42578125" style="3" customWidth="1"/>
    <col min="13085" max="13085" width="4" style="3" customWidth="1"/>
    <col min="13086" max="13086" width="11.42578125" style="3" customWidth="1"/>
    <col min="13087" max="13087" width="4" style="3" customWidth="1"/>
    <col min="13088" max="13088" width="11.42578125" style="3" customWidth="1"/>
    <col min="13089" max="13089" width="4" style="3" customWidth="1"/>
    <col min="13090" max="13090" width="11.42578125" style="3" customWidth="1"/>
    <col min="13091" max="13091" width="4" style="3" customWidth="1"/>
    <col min="13092" max="13092" width="13.28515625" style="3" customWidth="1"/>
    <col min="13093" max="13093" width="4" style="3" customWidth="1"/>
    <col min="13094" max="13094" width="13.28515625" style="3" customWidth="1"/>
    <col min="13095" max="13310" width="9" style="3"/>
    <col min="13311" max="13311" width="2.85546875" style="3" customWidth="1"/>
    <col min="13312" max="13313" width="3.140625" style="3" customWidth="1"/>
    <col min="13314" max="13314" width="11" style="3" customWidth="1"/>
    <col min="13315" max="13315" width="43.140625" style="3" customWidth="1"/>
    <col min="13316" max="13316" width="11.42578125" style="3" customWidth="1"/>
    <col min="13317" max="13338" width="10.7109375" style="3" customWidth="1"/>
    <col min="13339" max="13339" width="4" style="3" customWidth="1"/>
    <col min="13340" max="13340" width="11.42578125" style="3" customWidth="1"/>
    <col min="13341" max="13341" width="4" style="3" customWidth="1"/>
    <col min="13342" max="13342" width="11.42578125" style="3" customWidth="1"/>
    <col min="13343" max="13343" width="4" style="3" customWidth="1"/>
    <col min="13344" max="13344" width="11.42578125" style="3" customWidth="1"/>
    <col min="13345" max="13345" width="4" style="3" customWidth="1"/>
    <col min="13346" max="13346" width="11.42578125" style="3" customWidth="1"/>
    <col min="13347" max="13347" width="4" style="3" customWidth="1"/>
    <col min="13348" max="13348" width="13.28515625" style="3" customWidth="1"/>
    <col min="13349" max="13349" width="4" style="3" customWidth="1"/>
    <col min="13350" max="13350" width="13.28515625" style="3" customWidth="1"/>
    <col min="13351" max="13566" width="9" style="3"/>
    <col min="13567" max="13567" width="2.85546875" style="3" customWidth="1"/>
    <col min="13568" max="13569" width="3.140625" style="3" customWidth="1"/>
    <col min="13570" max="13570" width="11" style="3" customWidth="1"/>
    <col min="13571" max="13571" width="43.140625" style="3" customWidth="1"/>
    <col min="13572" max="13572" width="11.42578125" style="3" customWidth="1"/>
    <col min="13573" max="13594" width="10.7109375" style="3" customWidth="1"/>
    <col min="13595" max="13595" width="4" style="3" customWidth="1"/>
    <col min="13596" max="13596" width="11.42578125" style="3" customWidth="1"/>
    <col min="13597" max="13597" width="4" style="3" customWidth="1"/>
    <col min="13598" max="13598" width="11.42578125" style="3" customWidth="1"/>
    <col min="13599" max="13599" width="4" style="3" customWidth="1"/>
    <col min="13600" max="13600" width="11.42578125" style="3" customWidth="1"/>
    <col min="13601" max="13601" width="4" style="3" customWidth="1"/>
    <col min="13602" max="13602" width="11.42578125" style="3" customWidth="1"/>
    <col min="13603" max="13603" width="4" style="3" customWidth="1"/>
    <col min="13604" max="13604" width="13.28515625" style="3" customWidth="1"/>
    <col min="13605" max="13605" width="4" style="3" customWidth="1"/>
    <col min="13606" max="13606" width="13.28515625" style="3" customWidth="1"/>
    <col min="13607" max="13822" width="9" style="3"/>
    <col min="13823" max="13823" width="2.85546875" style="3" customWidth="1"/>
    <col min="13824" max="13825" width="3.140625" style="3" customWidth="1"/>
    <col min="13826" max="13826" width="11" style="3" customWidth="1"/>
    <col min="13827" max="13827" width="43.140625" style="3" customWidth="1"/>
    <col min="13828" max="13828" width="11.42578125" style="3" customWidth="1"/>
    <col min="13829" max="13850" width="10.7109375" style="3" customWidth="1"/>
    <col min="13851" max="13851" width="4" style="3" customWidth="1"/>
    <col min="13852" max="13852" width="11.42578125" style="3" customWidth="1"/>
    <col min="13853" max="13853" width="4" style="3" customWidth="1"/>
    <col min="13854" max="13854" width="11.42578125" style="3" customWidth="1"/>
    <col min="13855" max="13855" width="4" style="3" customWidth="1"/>
    <col min="13856" max="13856" width="11.42578125" style="3" customWidth="1"/>
    <col min="13857" max="13857" width="4" style="3" customWidth="1"/>
    <col min="13858" max="13858" width="11.42578125" style="3" customWidth="1"/>
    <col min="13859" max="13859" width="4" style="3" customWidth="1"/>
    <col min="13860" max="13860" width="13.28515625" style="3" customWidth="1"/>
    <col min="13861" max="13861" width="4" style="3" customWidth="1"/>
    <col min="13862" max="13862" width="13.28515625" style="3" customWidth="1"/>
    <col min="13863" max="14078" width="9" style="3"/>
    <col min="14079" max="14079" width="2.85546875" style="3" customWidth="1"/>
    <col min="14080" max="14081" width="3.140625" style="3" customWidth="1"/>
    <col min="14082" max="14082" width="11" style="3" customWidth="1"/>
    <col min="14083" max="14083" width="43.140625" style="3" customWidth="1"/>
    <col min="14084" max="14084" width="11.42578125" style="3" customWidth="1"/>
    <col min="14085" max="14106" width="10.7109375" style="3" customWidth="1"/>
    <col min="14107" max="14107" width="4" style="3" customWidth="1"/>
    <col min="14108" max="14108" width="11.42578125" style="3" customWidth="1"/>
    <col min="14109" max="14109" width="4" style="3" customWidth="1"/>
    <col min="14110" max="14110" width="11.42578125" style="3" customWidth="1"/>
    <col min="14111" max="14111" width="4" style="3" customWidth="1"/>
    <col min="14112" max="14112" width="11.42578125" style="3" customWidth="1"/>
    <col min="14113" max="14113" width="4" style="3" customWidth="1"/>
    <col min="14114" max="14114" width="11.42578125" style="3" customWidth="1"/>
    <col min="14115" max="14115" width="4" style="3" customWidth="1"/>
    <col min="14116" max="14116" width="13.28515625" style="3" customWidth="1"/>
    <col min="14117" max="14117" width="4" style="3" customWidth="1"/>
    <col min="14118" max="14118" width="13.28515625" style="3" customWidth="1"/>
    <col min="14119" max="14334" width="9" style="3"/>
    <col min="14335" max="14335" width="2.85546875" style="3" customWidth="1"/>
    <col min="14336" max="14337" width="3.140625" style="3" customWidth="1"/>
    <col min="14338" max="14338" width="11" style="3" customWidth="1"/>
    <col min="14339" max="14339" width="43.140625" style="3" customWidth="1"/>
    <col min="14340" max="14340" width="11.42578125" style="3" customWidth="1"/>
    <col min="14341" max="14362" width="10.7109375" style="3" customWidth="1"/>
    <col min="14363" max="14363" width="4" style="3" customWidth="1"/>
    <col min="14364" max="14364" width="11.42578125" style="3" customWidth="1"/>
    <col min="14365" max="14365" width="4" style="3" customWidth="1"/>
    <col min="14366" max="14366" width="11.42578125" style="3" customWidth="1"/>
    <col min="14367" max="14367" width="4" style="3" customWidth="1"/>
    <col min="14368" max="14368" width="11.42578125" style="3" customWidth="1"/>
    <col min="14369" max="14369" width="4" style="3" customWidth="1"/>
    <col min="14370" max="14370" width="11.42578125" style="3" customWidth="1"/>
    <col min="14371" max="14371" width="4" style="3" customWidth="1"/>
    <col min="14372" max="14372" width="13.28515625" style="3" customWidth="1"/>
    <col min="14373" max="14373" width="4" style="3" customWidth="1"/>
    <col min="14374" max="14374" width="13.28515625" style="3" customWidth="1"/>
    <col min="14375" max="14590" width="9" style="3"/>
    <col min="14591" max="14591" width="2.85546875" style="3" customWidth="1"/>
    <col min="14592" max="14593" width="3.140625" style="3" customWidth="1"/>
    <col min="14594" max="14594" width="11" style="3" customWidth="1"/>
    <col min="14595" max="14595" width="43.140625" style="3" customWidth="1"/>
    <col min="14596" max="14596" width="11.42578125" style="3" customWidth="1"/>
    <col min="14597" max="14618" width="10.7109375" style="3" customWidth="1"/>
    <col min="14619" max="14619" width="4" style="3" customWidth="1"/>
    <col min="14620" max="14620" width="11.42578125" style="3" customWidth="1"/>
    <col min="14621" max="14621" width="4" style="3" customWidth="1"/>
    <col min="14622" max="14622" width="11.42578125" style="3" customWidth="1"/>
    <col min="14623" max="14623" width="4" style="3" customWidth="1"/>
    <col min="14624" max="14624" width="11.42578125" style="3" customWidth="1"/>
    <col min="14625" max="14625" width="4" style="3" customWidth="1"/>
    <col min="14626" max="14626" width="11.42578125" style="3" customWidth="1"/>
    <col min="14627" max="14627" width="4" style="3" customWidth="1"/>
    <col min="14628" max="14628" width="13.28515625" style="3" customWidth="1"/>
    <col min="14629" max="14629" width="4" style="3" customWidth="1"/>
    <col min="14630" max="14630" width="13.28515625" style="3" customWidth="1"/>
    <col min="14631" max="14846" width="9" style="3"/>
    <col min="14847" max="14847" width="2.85546875" style="3" customWidth="1"/>
    <col min="14848" max="14849" width="3.140625" style="3" customWidth="1"/>
    <col min="14850" max="14850" width="11" style="3" customWidth="1"/>
    <col min="14851" max="14851" width="43.140625" style="3" customWidth="1"/>
    <col min="14852" max="14852" width="11.42578125" style="3" customWidth="1"/>
    <col min="14853" max="14874" width="10.7109375" style="3" customWidth="1"/>
    <col min="14875" max="14875" width="4" style="3" customWidth="1"/>
    <col min="14876" max="14876" width="11.42578125" style="3" customWidth="1"/>
    <col min="14877" max="14877" width="4" style="3" customWidth="1"/>
    <col min="14878" max="14878" width="11.42578125" style="3" customWidth="1"/>
    <col min="14879" max="14879" width="4" style="3" customWidth="1"/>
    <col min="14880" max="14880" width="11.42578125" style="3" customWidth="1"/>
    <col min="14881" max="14881" width="4" style="3" customWidth="1"/>
    <col min="14882" max="14882" width="11.42578125" style="3" customWidth="1"/>
    <col min="14883" max="14883" width="4" style="3" customWidth="1"/>
    <col min="14884" max="14884" width="13.28515625" style="3" customWidth="1"/>
    <col min="14885" max="14885" width="4" style="3" customWidth="1"/>
    <col min="14886" max="14886" width="13.28515625" style="3" customWidth="1"/>
    <col min="14887" max="15102" width="9" style="3"/>
    <col min="15103" max="15103" width="2.85546875" style="3" customWidth="1"/>
    <col min="15104" max="15105" width="3.140625" style="3" customWidth="1"/>
    <col min="15106" max="15106" width="11" style="3" customWidth="1"/>
    <col min="15107" max="15107" width="43.140625" style="3" customWidth="1"/>
    <col min="15108" max="15108" width="11.42578125" style="3" customWidth="1"/>
    <col min="15109" max="15130" width="10.7109375" style="3" customWidth="1"/>
    <col min="15131" max="15131" width="4" style="3" customWidth="1"/>
    <col min="15132" max="15132" width="11.42578125" style="3" customWidth="1"/>
    <col min="15133" max="15133" width="4" style="3" customWidth="1"/>
    <col min="15134" max="15134" width="11.42578125" style="3" customWidth="1"/>
    <col min="15135" max="15135" width="4" style="3" customWidth="1"/>
    <col min="15136" max="15136" width="11.42578125" style="3" customWidth="1"/>
    <col min="15137" max="15137" width="4" style="3" customWidth="1"/>
    <col min="15138" max="15138" width="11.42578125" style="3" customWidth="1"/>
    <col min="15139" max="15139" width="4" style="3" customWidth="1"/>
    <col min="15140" max="15140" width="13.28515625" style="3" customWidth="1"/>
    <col min="15141" max="15141" width="4" style="3" customWidth="1"/>
    <col min="15142" max="15142" width="13.28515625" style="3" customWidth="1"/>
    <col min="15143" max="15358" width="9" style="3"/>
    <col min="15359" max="15359" width="2.85546875" style="3" customWidth="1"/>
    <col min="15360" max="15361" width="3.140625" style="3" customWidth="1"/>
    <col min="15362" max="15362" width="11" style="3" customWidth="1"/>
    <col min="15363" max="15363" width="43.140625" style="3" customWidth="1"/>
    <col min="15364" max="15364" width="11.42578125" style="3" customWidth="1"/>
    <col min="15365" max="15386" width="10.7109375" style="3" customWidth="1"/>
    <col min="15387" max="15387" width="4" style="3" customWidth="1"/>
    <col min="15388" max="15388" width="11.42578125" style="3" customWidth="1"/>
    <col min="15389" max="15389" width="4" style="3" customWidth="1"/>
    <col min="15390" max="15390" width="11.42578125" style="3" customWidth="1"/>
    <col min="15391" max="15391" width="4" style="3" customWidth="1"/>
    <col min="15392" max="15392" width="11.42578125" style="3" customWidth="1"/>
    <col min="15393" max="15393" width="4" style="3" customWidth="1"/>
    <col min="15394" max="15394" width="11.42578125" style="3" customWidth="1"/>
    <col min="15395" max="15395" width="4" style="3" customWidth="1"/>
    <col min="15396" max="15396" width="13.28515625" style="3" customWidth="1"/>
    <col min="15397" max="15397" width="4" style="3" customWidth="1"/>
    <col min="15398" max="15398" width="13.28515625" style="3" customWidth="1"/>
    <col min="15399" max="15614" width="9" style="3"/>
    <col min="15615" max="15615" width="2.85546875" style="3" customWidth="1"/>
    <col min="15616" max="15617" width="3.140625" style="3" customWidth="1"/>
    <col min="15618" max="15618" width="11" style="3" customWidth="1"/>
    <col min="15619" max="15619" width="43.140625" style="3" customWidth="1"/>
    <col min="15620" max="15620" width="11.42578125" style="3" customWidth="1"/>
    <col min="15621" max="15642" width="10.7109375" style="3" customWidth="1"/>
    <col min="15643" max="15643" width="4" style="3" customWidth="1"/>
    <col min="15644" max="15644" width="11.42578125" style="3" customWidth="1"/>
    <col min="15645" max="15645" width="4" style="3" customWidth="1"/>
    <col min="15646" max="15646" width="11.42578125" style="3" customWidth="1"/>
    <col min="15647" max="15647" width="4" style="3" customWidth="1"/>
    <col min="15648" max="15648" width="11.42578125" style="3" customWidth="1"/>
    <col min="15649" max="15649" width="4" style="3" customWidth="1"/>
    <col min="15650" max="15650" width="11.42578125" style="3" customWidth="1"/>
    <col min="15651" max="15651" width="4" style="3" customWidth="1"/>
    <col min="15652" max="15652" width="13.28515625" style="3" customWidth="1"/>
    <col min="15653" max="15653" width="4" style="3" customWidth="1"/>
    <col min="15654" max="15654" width="13.28515625" style="3" customWidth="1"/>
    <col min="15655" max="15870" width="9" style="3"/>
    <col min="15871" max="15871" width="2.85546875" style="3" customWidth="1"/>
    <col min="15872" max="15873" width="3.140625" style="3" customWidth="1"/>
    <col min="15874" max="15874" width="11" style="3" customWidth="1"/>
    <col min="15875" max="15875" width="43.140625" style="3" customWidth="1"/>
    <col min="15876" max="15876" width="11.42578125" style="3" customWidth="1"/>
    <col min="15877" max="15898" width="10.7109375" style="3" customWidth="1"/>
    <col min="15899" max="15899" width="4" style="3" customWidth="1"/>
    <col min="15900" max="15900" width="11.42578125" style="3" customWidth="1"/>
    <col min="15901" max="15901" width="4" style="3" customWidth="1"/>
    <col min="15902" max="15902" width="11.42578125" style="3" customWidth="1"/>
    <col min="15903" max="15903" width="4" style="3" customWidth="1"/>
    <col min="15904" max="15904" width="11.42578125" style="3" customWidth="1"/>
    <col min="15905" max="15905" width="4" style="3" customWidth="1"/>
    <col min="15906" max="15906" width="11.42578125" style="3" customWidth="1"/>
    <col min="15907" max="15907" width="4" style="3" customWidth="1"/>
    <col min="15908" max="15908" width="13.28515625" style="3" customWidth="1"/>
    <col min="15909" max="15909" width="4" style="3" customWidth="1"/>
    <col min="15910" max="15910" width="13.28515625" style="3" customWidth="1"/>
    <col min="15911" max="16126" width="9" style="3"/>
    <col min="16127" max="16127" width="2.85546875" style="3" customWidth="1"/>
    <col min="16128" max="16129" width="3.140625" style="3" customWidth="1"/>
    <col min="16130" max="16130" width="11" style="3" customWidth="1"/>
    <col min="16131" max="16131" width="43.140625" style="3" customWidth="1"/>
    <col min="16132" max="16132" width="11.42578125" style="3" customWidth="1"/>
    <col min="16133" max="16154" width="10.7109375" style="3" customWidth="1"/>
    <col min="16155" max="16155" width="4" style="3" customWidth="1"/>
    <col min="16156" max="16156" width="11.42578125" style="3" customWidth="1"/>
    <col min="16157" max="16157" width="4" style="3" customWidth="1"/>
    <col min="16158" max="16158" width="11.42578125" style="3" customWidth="1"/>
    <col min="16159" max="16159" width="4" style="3" customWidth="1"/>
    <col min="16160" max="16160" width="11.42578125" style="3" customWidth="1"/>
    <col min="16161" max="16161" width="4" style="3" customWidth="1"/>
    <col min="16162" max="16162" width="11.42578125" style="3" customWidth="1"/>
    <col min="16163" max="16163" width="4" style="3" customWidth="1"/>
    <col min="16164" max="16164" width="13.28515625" style="3" customWidth="1"/>
    <col min="16165" max="16165" width="4" style="3" customWidth="1"/>
    <col min="16166" max="16166" width="13.28515625" style="3" customWidth="1"/>
    <col min="16167" max="16384" width="9" style="3"/>
  </cols>
  <sheetData>
    <row r="2" spans="2:38">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row>
    <row r="3" spans="2:38">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row>
    <row r="4" spans="2:38">
      <c r="B4" s="1" t="str">
        <f>'Template Cover'!B4</f>
        <v>Sheet:</v>
      </c>
      <c r="C4" s="2"/>
      <c r="D4" s="2"/>
      <c r="E4" s="2"/>
      <c r="F4" s="2"/>
      <c r="G4" s="2" t="str">
        <f ca="1">MID(CELL("filename",$A$1),FIND("]",CELL("filename",$A$1))+1,99)</f>
        <v>BS</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2:38">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2:38">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row>
    <row r="9" spans="2:38" ht="37.5" customHeight="1">
      <c r="D9" s="987" t="str">
        <f>RN_Switch</f>
        <v>Nominal</v>
      </c>
      <c r="E9" s="1002"/>
      <c r="F9" s="984"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c r="AH9" s="386" t="s">
        <v>1008</v>
      </c>
      <c r="AJ9" s="386" t="s">
        <v>1009</v>
      </c>
      <c r="AL9" s="386" t="s">
        <v>1010</v>
      </c>
    </row>
    <row r="10" spans="2:38" ht="25.5" customHeight="1">
      <c r="D10" s="1003" t="str">
        <f>Option_Switch</f>
        <v>Sc0 : Baseline</v>
      </c>
      <c r="E10" s="1004"/>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c r="AH10" s="386" t="s">
        <v>1011</v>
      </c>
      <c r="AJ10" s="386" t="s">
        <v>1011</v>
      </c>
      <c r="AL10" s="386" t="s">
        <v>1012</v>
      </c>
    </row>
    <row r="11" spans="2:38" ht="12.75" customHeight="1">
      <c r="D11" s="992"/>
      <c r="E11" s="1005"/>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c r="AH11" s="387">
        <f>Timeline!AB52-1</f>
        <v>42910</v>
      </c>
      <c r="AJ11" s="387">
        <f>Timeline!AD52-1</f>
        <v>45382</v>
      </c>
      <c r="AL11" s="387">
        <f>Timeline!AF52-1</f>
        <v>45747</v>
      </c>
    </row>
    <row r="13" spans="2:38" ht="16.5">
      <c r="B13" s="5" t="s">
        <v>704</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row>
    <row r="14" spans="2:38" outlineLevel="1"/>
    <row r="15" spans="2:38" outlineLevel="1">
      <c r="D15" s="204" t="str">
        <f>'Line Items'!C760</f>
        <v>Fixed assets (positive)</v>
      </c>
    </row>
    <row r="16" spans="2:38" outlineLevel="1">
      <c r="D16" s="102" t="str">
        <f>'Line Items'!D761</f>
        <v>Tangible assets</v>
      </c>
      <c r="E16" s="336"/>
      <c r="F16" s="143" t="s">
        <v>902</v>
      </c>
      <c r="G16" s="353"/>
      <c r="H16" s="353"/>
      <c r="I16" s="353"/>
      <c r="J16" s="353"/>
      <c r="K16" s="353"/>
      <c r="L16" s="353"/>
      <c r="M16" s="353"/>
      <c r="N16" s="353"/>
      <c r="O16" s="353"/>
      <c r="P16" s="353"/>
      <c r="Q16" s="353"/>
      <c r="R16" s="353"/>
      <c r="S16" s="353"/>
      <c r="T16" s="353"/>
      <c r="U16" s="353"/>
      <c r="V16" s="353"/>
      <c r="W16" s="353"/>
      <c r="X16" s="353"/>
      <c r="Y16" s="353"/>
      <c r="Z16" s="354"/>
      <c r="AB16" s="355"/>
      <c r="AD16" s="355"/>
      <c r="AF16" s="355"/>
      <c r="AH16" s="339">
        <f>SUMPRODUCT($G16:$AF16,Timeline!$G$78:$AF$78)</f>
        <v>0</v>
      </c>
      <c r="AJ16" s="339">
        <f>SUMPRODUCT($G16:$AF16,Timeline!$G$79:$AF$79)</f>
        <v>0</v>
      </c>
      <c r="AL16" s="339">
        <f>SUMPRODUCT($G16:$AF16,Timeline!$G$80:$AF$80)</f>
        <v>0</v>
      </c>
    </row>
    <row r="17" spans="4:38" outlineLevel="1">
      <c r="D17" s="108" t="str">
        <f>'Line Items'!D762</f>
        <v>Intangible assets</v>
      </c>
      <c r="E17" s="110"/>
      <c r="F17" s="164" t="str">
        <f>F16</f>
        <v>£000</v>
      </c>
      <c r="G17" s="260"/>
      <c r="H17" s="260"/>
      <c r="I17" s="260"/>
      <c r="J17" s="260"/>
      <c r="K17" s="260"/>
      <c r="L17" s="260"/>
      <c r="M17" s="260"/>
      <c r="N17" s="260"/>
      <c r="O17" s="260"/>
      <c r="P17" s="260"/>
      <c r="Q17" s="260"/>
      <c r="R17" s="260"/>
      <c r="S17" s="260"/>
      <c r="T17" s="260"/>
      <c r="U17" s="260"/>
      <c r="V17" s="260"/>
      <c r="W17" s="260"/>
      <c r="X17" s="260"/>
      <c r="Y17" s="260"/>
      <c r="Z17" s="261"/>
      <c r="AB17" s="29"/>
      <c r="AD17" s="29"/>
      <c r="AF17" s="29"/>
      <c r="AH17" s="278">
        <f>SUMPRODUCT($G17:$AF17,Timeline!$G$78:$AF$78)</f>
        <v>0</v>
      </c>
      <c r="AJ17" s="278">
        <f>SUMPRODUCT($G17:$AF17,Timeline!$G$79:$AF$79)</f>
        <v>0</v>
      </c>
      <c r="AL17" s="278">
        <f>SUMPRODUCT($G17:$AF17,Timeline!$G$80:$AF$80)</f>
        <v>0</v>
      </c>
    </row>
    <row r="18" spans="4:38" outlineLevel="1"/>
    <row r="19" spans="4:38" s="205" customFormat="1" outlineLevel="1">
      <c r="D19" s="262" t="str">
        <f>'Line Items'!D763</f>
        <v>Total fixed assets</v>
      </c>
      <c r="E19" s="263"/>
      <c r="F19" s="264" t="str">
        <f>F17</f>
        <v>£000</v>
      </c>
      <c r="G19" s="265">
        <f>SUM(G16:G17)</f>
        <v>0</v>
      </c>
      <c r="H19" s="265">
        <f t="shared" ref="H19:AH19" si="0">SUM(H16:H17)</f>
        <v>0</v>
      </c>
      <c r="I19" s="265">
        <f t="shared" si="0"/>
        <v>0</v>
      </c>
      <c r="J19" s="265">
        <f t="shared" si="0"/>
        <v>0</v>
      </c>
      <c r="K19" s="265">
        <f t="shared" si="0"/>
        <v>0</v>
      </c>
      <c r="L19" s="265">
        <f t="shared" si="0"/>
        <v>0</v>
      </c>
      <c r="M19" s="265">
        <f t="shared" si="0"/>
        <v>0</v>
      </c>
      <c r="N19" s="265">
        <f t="shared" si="0"/>
        <v>0</v>
      </c>
      <c r="O19" s="265">
        <f t="shared" si="0"/>
        <v>0</v>
      </c>
      <c r="P19" s="265">
        <f t="shared" si="0"/>
        <v>0</v>
      </c>
      <c r="Q19" s="265">
        <f t="shared" si="0"/>
        <v>0</v>
      </c>
      <c r="R19" s="265">
        <f t="shared" si="0"/>
        <v>0</v>
      </c>
      <c r="S19" s="265">
        <f t="shared" si="0"/>
        <v>0</v>
      </c>
      <c r="T19" s="265">
        <f t="shared" si="0"/>
        <v>0</v>
      </c>
      <c r="U19" s="265">
        <f t="shared" si="0"/>
        <v>0</v>
      </c>
      <c r="V19" s="265">
        <f t="shared" si="0"/>
        <v>0</v>
      </c>
      <c r="W19" s="265">
        <f t="shared" si="0"/>
        <v>0</v>
      </c>
      <c r="X19" s="265">
        <f t="shared" si="0"/>
        <v>0</v>
      </c>
      <c r="Y19" s="265">
        <f t="shared" si="0"/>
        <v>0</v>
      </c>
      <c r="Z19" s="266">
        <f t="shared" si="0"/>
        <v>0</v>
      </c>
      <c r="AB19" s="267">
        <f t="shared" si="0"/>
        <v>0</v>
      </c>
      <c r="AD19" s="267">
        <f>SUM(AD16:AD17)</f>
        <v>0</v>
      </c>
      <c r="AF19" s="267">
        <f>SUM(AF16:AF17)</f>
        <v>0</v>
      </c>
      <c r="AH19" s="267">
        <f t="shared" si="0"/>
        <v>0</v>
      </c>
      <c r="AJ19" s="267">
        <f>SUM(AJ16:AJ17)</f>
        <v>0</v>
      </c>
      <c r="AL19" s="267">
        <f>SUM(AL16:AL17)</f>
        <v>0</v>
      </c>
    </row>
    <row r="20" spans="4:38" outlineLevel="1"/>
    <row r="21" spans="4:38" outlineLevel="1">
      <c r="D21" s="204" t="str">
        <f>'Line Items'!C765</f>
        <v>Current assets (positive)</v>
      </c>
    </row>
    <row r="22" spans="4:38" outlineLevel="1">
      <c r="D22" s="102" t="str">
        <f>'Line Items'!D766</f>
        <v>Stock</v>
      </c>
      <c r="E22" s="336"/>
      <c r="F22" s="143" t="s">
        <v>902</v>
      </c>
      <c r="G22" s="353"/>
      <c r="H22" s="353"/>
      <c r="I22" s="353"/>
      <c r="J22" s="353"/>
      <c r="K22" s="353"/>
      <c r="L22" s="353"/>
      <c r="M22" s="353"/>
      <c r="N22" s="353"/>
      <c r="O22" s="353"/>
      <c r="P22" s="353"/>
      <c r="Q22" s="353"/>
      <c r="R22" s="353"/>
      <c r="S22" s="353"/>
      <c r="T22" s="353"/>
      <c r="U22" s="353"/>
      <c r="V22" s="353"/>
      <c r="W22" s="353"/>
      <c r="X22" s="353"/>
      <c r="Y22" s="353"/>
      <c r="Z22" s="354"/>
      <c r="AB22" s="355"/>
      <c r="AD22" s="355"/>
      <c r="AF22" s="355"/>
      <c r="AH22" s="339">
        <f>SUMPRODUCT($G22:$AF22,Timeline!$G$78:$AF$78)</f>
        <v>0</v>
      </c>
      <c r="AJ22" s="339">
        <f>SUMPRODUCT($G22:$AF22,Timeline!$G$79:$AF$79)</f>
        <v>0</v>
      </c>
      <c r="AL22" s="339">
        <f>SUMPRODUCT($G22:$AF22,Timeline!$G$80:$AF$80)</f>
        <v>0</v>
      </c>
    </row>
    <row r="23" spans="4:38" outlineLevel="1">
      <c r="D23" s="83" t="str">
        <f>'Line Items'!D767</f>
        <v>Debtors</v>
      </c>
      <c r="E23" s="84"/>
      <c r="F23" s="150" t="str">
        <f>F22</f>
        <v>£000</v>
      </c>
      <c r="G23" s="257"/>
      <c r="H23" s="257"/>
      <c r="I23" s="257"/>
      <c r="J23" s="257"/>
      <c r="K23" s="257"/>
      <c r="L23" s="257"/>
      <c r="M23" s="257"/>
      <c r="N23" s="257"/>
      <c r="O23" s="257"/>
      <c r="P23" s="257"/>
      <c r="Q23" s="257"/>
      <c r="R23" s="257"/>
      <c r="S23" s="257"/>
      <c r="T23" s="257"/>
      <c r="U23" s="257"/>
      <c r="V23" s="257"/>
      <c r="W23" s="257"/>
      <c r="X23" s="257"/>
      <c r="Y23" s="257"/>
      <c r="Z23" s="258"/>
      <c r="AB23" s="27"/>
      <c r="AD23" s="27"/>
      <c r="AF23" s="27"/>
      <c r="AH23" s="275">
        <f>SUMPRODUCT($G23:$AF23,Timeline!$G$78:$AF$78)</f>
        <v>0</v>
      </c>
      <c r="AJ23" s="275">
        <f>SUMPRODUCT($G23:$AF23,Timeline!$G$79:$AF$79)</f>
        <v>0</v>
      </c>
      <c r="AL23" s="275">
        <f>SUMPRODUCT($G23:$AF23,Timeline!$G$80:$AF$80)</f>
        <v>0</v>
      </c>
    </row>
    <row r="24" spans="4:38" outlineLevel="1">
      <c r="D24" s="83" t="str">
        <f>'Line Items'!D768</f>
        <v>Season Ticket Fund</v>
      </c>
      <c r="E24" s="84"/>
      <c r="F24" s="150" t="str">
        <f t="shared" ref="F24:F31" si="1">F23</f>
        <v>£000</v>
      </c>
      <c r="G24" s="257"/>
      <c r="H24" s="257"/>
      <c r="I24" s="257"/>
      <c r="J24" s="257"/>
      <c r="K24" s="257"/>
      <c r="L24" s="257"/>
      <c r="M24" s="257"/>
      <c r="N24" s="257"/>
      <c r="O24" s="257"/>
      <c r="P24" s="257"/>
      <c r="Q24" s="257"/>
      <c r="R24" s="257"/>
      <c r="S24" s="257"/>
      <c r="T24" s="257"/>
      <c r="U24" s="257"/>
      <c r="V24" s="257"/>
      <c r="W24" s="257"/>
      <c r="X24" s="257"/>
      <c r="Y24" s="257"/>
      <c r="Z24" s="258"/>
      <c r="AB24" s="27"/>
      <c r="AD24" s="27"/>
      <c r="AF24" s="27"/>
      <c r="AH24" s="275">
        <f>SUMPRODUCT($G24:$AF24,Timeline!$G$78:$AF$78)</f>
        <v>0</v>
      </c>
      <c r="AJ24" s="275">
        <f>SUMPRODUCT($G24:$AF24,Timeline!$G$79:$AF$79)</f>
        <v>0</v>
      </c>
      <c r="AL24" s="275">
        <f>SUMPRODUCT($G24:$AF24,Timeline!$G$80:$AF$80)</f>
        <v>0</v>
      </c>
    </row>
    <row r="25" spans="4:38" outlineLevel="1">
      <c r="D25" s="83" t="str">
        <f>'Line Items'!D769</f>
        <v>Cash</v>
      </c>
      <c r="E25" s="84"/>
      <c r="F25" s="150" t="str">
        <f t="shared" si="1"/>
        <v>£000</v>
      </c>
      <c r="G25" s="257"/>
      <c r="H25" s="257"/>
      <c r="I25" s="257"/>
      <c r="J25" s="257"/>
      <c r="K25" s="257"/>
      <c r="L25" s="257"/>
      <c r="M25" s="257"/>
      <c r="N25" s="257"/>
      <c r="O25" s="257"/>
      <c r="P25" s="257"/>
      <c r="Q25" s="257"/>
      <c r="R25" s="257"/>
      <c r="S25" s="257"/>
      <c r="T25" s="257"/>
      <c r="U25" s="257"/>
      <c r="V25" s="257"/>
      <c r="W25" s="257"/>
      <c r="X25" s="257"/>
      <c r="Y25" s="257"/>
      <c r="Z25" s="258"/>
      <c r="AB25" s="27"/>
      <c r="AD25" s="27"/>
      <c r="AF25" s="27"/>
      <c r="AH25" s="275">
        <f>SUMPRODUCT($G25:$AF25,Timeline!$G$78:$AF$78)</f>
        <v>0</v>
      </c>
      <c r="AJ25" s="275">
        <f>SUMPRODUCT($G25:$AF25,Timeline!$G$79:$AF$79)</f>
        <v>0</v>
      </c>
      <c r="AL25" s="275">
        <f>SUMPRODUCT($G25:$AF25,Timeline!$G$80:$AF$80)</f>
        <v>0</v>
      </c>
    </row>
    <row r="26" spans="4:38" outlineLevel="1">
      <c r="D26" s="83" t="str">
        <f>'Line Items'!D770</f>
        <v>Deferred Tax</v>
      </c>
      <c r="E26" s="84"/>
      <c r="F26" s="150" t="str">
        <f t="shared" si="1"/>
        <v>£000</v>
      </c>
      <c r="G26" s="257"/>
      <c r="H26" s="257"/>
      <c r="I26" s="257"/>
      <c r="J26" s="257"/>
      <c r="K26" s="257"/>
      <c r="L26" s="257"/>
      <c r="M26" s="257"/>
      <c r="N26" s="257"/>
      <c r="O26" s="257"/>
      <c r="P26" s="257"/>
      <c r="Q26" s="257"/>
      <c r="R26" s="257"/>
      <c r="S26" s="257"/>
      <c r="T26" s="257"/>
      <c r="U26" s="257"/>
      <c r="V26" s="257"/>
      <c r="W26" s="257"/>
      <c r="X26" s="257"/>
      <c r="Y26" s="257"/>
      <c r="Z26" s="258"/>
      <c r="AB26" s="27"/>
      <c r="AD26" s="27"/>
      <c r="AF26" s="27"/>
      <c r="AH26" s="275">
        <f>SUMPRODUCT($G26:$AF26,Timeline!$G$78:$AF$78)</f>
        <v>0</v>
      </c>
      <c r="AJ26" s="275">
        <f>SUMPRODUCT($G26:$AF26,Timeline!$G$79:$AF$79)</f>
        <v>0</v>
      </c>
      <c r="AL26" s="275">
        <f>SUMPRODUCT($G26:$AF26,Timeline!$G$80:$AF$80)</f>
        <v>0</v>
      </c>
    </row>
    <row r="27" spans="4:38" outlineLevel="1">
      <c r="D27" s="83" t="str">
        <f>'Line Items'!D771</f>
        <v>Prepayments</v>
      </c>
      <c r="E27" s="84"/>
      <c r="F27" s="150" t="str">
        <f t="shared" si="1"/>
        <v>£000</v>
      </c>
      <c r="G27" s="257"/>
      <c r="H27" s="257"/>
      <c r="I27" s="257"/>
      <c r="J27" s="257"/>
      <c r="K27" s="257"/>
      <c r="L27" s="257"/>
      <c r="M27" s="257"/>
      <c r="N27" s="257"/>
      <c r="O27" s="257"/>
      <c r="P27" s="257"/>
      <c r="Q27" s="257"/>
      <c r="R27" s="257"/>
      <c r="S27" s="257"/>
      <c r="T27" s="257"/>
      <c r="U27" s="257"/>
      <c r="V27" s="257"/>
      <c r="W27" s="257"/>
      <c r="X27" s="257"/>
      <c r="Y27" s="257"/>
      <c r="Z27" s="258"/>
      <c r="AB27" s="27"/>
      <c r="AD27" s="27"/>
      <c r="AF27" s="27"/>
      <c r="AH27" s="275">
        <f>SUMPRODUCT($G27:$AF27,Timeline!$G$78:$AF$78)</f>
        <v>0</v>
      </c>
      <c r="AJ27" s="275">
        <f>SUMPRODUCT($G27:$AF27,Timeline!$G$79:$AF$79)</f>
        <v>0</v>
      </c>
      <c r="AL27" s="275">
        <f>SUMPRODUCT($G27:$AF27,Timeline!$G$80:$AF$80)</f>
        <v>0</v>
      </c>
    </row>
    <row r="28" spans="4:38" outlineLevel="1">
      <c r="D28" s="83" t="str">
        <f>'Line Items'!D772</f>
        <v>VAT Net Debtor</v>
      </c>
      <c r="E28" s="84"/>
      <c r="F28" s="150" t="str">
        <f t="shared" si="1"/>
        <v>£000</v>
      </c>
      <c r="G28" s="257"/>
      <c r="H28" s="257"/>
      <c r="I28" s="257"/>
      <c r="J28" s="257"/>
      <c r="K28" s="257"/>
      <c r="L28" s="257"/>
      <c r="M28" s="257"/>
      <c r="N28" s="257"/>
      <c r="O28" s="257"/>
      <c r="P28" s="257"/>
      <c r="Q28" s="257"/>
      <c r="R28" s="257"/>
      <c r="S28" s="257"/>
      <c r="T28" s="257"/>
      <c r="U28" s="257"/>
      <c r="V28" s="257"/>
      <c r="W28" s="257"/>
      <c r="X28" s="257"/>
      <c r="Y28" s="257"/>
      <c r="Z28" s="258"/>
      <c r="AB28" s="27"/>
      <c r="AD28" s="27"/>
      <c r="AF28" s="27"/>
      <c r="AH28" s="275">
        <f>SUMPRODUCT($G28:$AF28,Timeline!$G$78:$AF$78)</f>
        <v>0</v>
      </c>
      <c r="AJ28" s="275">
        <f>SUMPRODUCT($G28:$AF28,Timeline!$G$79:$AF$79)</f>
        <v>0</v>
      </c>
      <c r="AL28" s="275">
        <f>SUMPRODUCT($G28:$AF28,Timeline!$G$80:$AF$80)</f>
        <v>0</v>
      </c>
    </row>
    <row r="29" spans="4:38" outlineLevel="1">
      <c r="D29" s="83" t="str">
        <f>'Line Items'!D773</f>
        <v>Revenue Support Receivable</v>
      </c>
      <c r="E29" s="84"/>
      <c r="F29" s="150" t="str">
        <f t="shared" si="1"/>
        <v>£000</v>
      </c>
      <c r="G29" s="257"/>
      <c r="H29" s="257"/>
      <c r="I29" s="257"/>
      <c r="J29" s="257"/>
      <c r="K29" s="257"/>
      <c r="L29" s="257"/>
      <c r="M29" s="257"/>
      <c r="N29" s="257"/>
      <c r="O29" s="257"/>
      <c r="P29" s="257"/>
      <c r="Q29" s="257"/>
      <c r="R29" s="257"/>
      <c r="S29" s="257"/>
      <c r="T29" s="257"/>
      <c r="U29" s="257"/>
      <c r="V29" s="257"/>
      <c r="W29" s="257"/>
      <c r="X29" s="257"/>
      <c r="Y29" s="257"/>
      <c r="Z29" s="258"/>
      <c r="AB29" s="27"/>
      <c r="AD29" s="27"/>
      <c r="AF29" s="27"/>
      <c r="AH29" s="275">
        <f>SUMPRODUCT($G29:$AF29,Timeline!$G$78:$AF$78)</f>
        <v>0</v>
      </c>
      <c r="AJ29" s="275">
        <f>SUMPRODUCT($G29:$AF29,Timeline!$G$79:$AF$79)</f>
        <v>0</v>
      </c>
      <c r="AL29" s="275">
        <f>SUMPRODUCT($G29:$AF29,Timeline!$G$80:$AF$80)</f>
        <v>0</v>
      </c>
    </row>
    <row r="30" spans="4:38" outlineLevel="1">
      <c r="D30" s="83" t="str">
        <f>'Line Items'!D774</f>
        <v>[Current assets (positive) Line 9]</v>
      </c>
      <c r="E30" s="84"/>
      <c r="F30" s="150" t="str">
        <f t="shared" si="1"/>
        <v>£000</v>
      </c>
      <c r="G30" s="257"/>
      <c r="H30" s="257"/>
      <c r="I30" s="257"/>
      <c r="J30" s="257"/>
      <c r="K30" s="257"/>
      <c r="L30" s="257"/>
      <c r="M30" s="257"/>
      <c r="N30" s="257"/>
      <c r="O30" s="257"/>
      <c r="P30" s="257"/>
      <c r="Q30" s="257"/>
      <c r="R30" s="257"/>
      <c r="S30" s="257"/>
      <c r="T30" s="257"/>
      <c r="U30" s="257"/>
      <c r="V30" s="257"/>
      <c r="W30" s="257"/>
      <c r="X30" s="257"/>
      <c r="Y30" s="257"/>
      <c r="Z30" s="258"/>
      <c r="AB30" s="27"/>
      <c r="AD30" s="27"/>
      <c r="AF30" s="27"/>
      <c r="AH30" s="275">
        <f>SUMPRODUCT($G30:$AF30,Timeline!$G$78:$AF$78)</f>
        <v>0</v>
      </c>
      <c r="AJ30" s="275">
        <f>SUMPRODUCT($G30:$AF30,Timeline!$G$79:$AF$79)</f>
        <v>0</v>
      </c>
      <c r="AL30" s="275">
        <f>SUMPRODUCT($G30:$AF30,Timeline!$G$80:$AF$80)</f>
        <v>0</v>
      </c>
    </row>
    <row r="31" spans="4:38" outlineLevel="1">
      <c r="D31" s="108" t="str">
        <f>'Line Items'!D775</f>
        <v>[Current assets (positive) Line 10]</v>
      </c>
      <c r="E31" s="110"/>
      <c r="F31" s="164" t="str">
        <f t="shared" si="1"/>
        <v>£000</v>
      </c>
      <c r="G31" s="260"/>
      <c r="H31" s="260"/>
      <c r="I31" s="260"/>
      <c r="J31" s="260"/>
      <c r="K31" s="260"/>
      <c r="L31" s="260"/>
      <c r="M31" s="260"/>
      <c r="N31" s="260"/>
      <c r="O31" s="260"/>
      <c r="P31" s="260"/>
      <c r="Q31" s="260"/>
      <c r="R31" s="260"/>
      <c r="S31" s="260"/>
      <c r="T31" s="260"/>
      <c r="U31" s="260"/>
      <c r="V31" s="260"/>
      <c r="W31" s="260"/>
      <c r="X31" s="260"/>
      <c r="Y31" s="260"/>
      <c r="Z31" s="261"/>
      <c r="AB31" s="29"/>
      <c r="AD31" s="29"/>
      <c r="AF31" s="29"/>
      <c r="AH31" s="278">
        <f>SUMPRODUCT($G31:$AF31,Timeline!$G$78:$AF$78)</f>
        <v>0</v>
      </c>
      <c r="AJ31" s="278">
        <f>SUMPRODUCT($G31:$AF31,Timeline!$G$79:$AF$79)</f>
        <v>0</v>
      </c>
      <c r="AL31" s="278">
        <f>SUMPRODUCT($G31:$AF31,Timeline!$G$80:$AF$80)</f>
        <v>0</v>
      </c>
    </row>
    <row r="32" spans="4:38" outlineLevel="1"/>
    <row r="33" spans="4:38" s="205" customFormat="1" outlineLevel="1">
      <c r="D33" s="388" t="str">
        <f>'Line Items'!D776</f>
        <v>Total current assets</v>
      </c>
      <c r="E33" s="389"/>
      <c r="F33" s="264" t="str">
        <f>F31</f>
        <v>£000</v>
      </c>
      <c r="G33" s="265">
        <f>SUM(G22:G31)</f>
        <v>0</v>
      </c>
      <c r="H33" s="265">
        <f t="shared" ref="H33:AH33" si="2">SUM(H22:H31)</f>
        <v>0</v>
      </c>
      <c r="I33" s="265">
        <f t="shared" si="2"/>
        <v>0</v>
      </c>
      <c r="J33" s="265">
        <f t="shared" si="2"/>
        <v>0</v>
      </c>
      <c r="K33" s="265">
        <f t="shared" si="2"/>
        <v>0</v>
      </c>
      <c r="L33" s="265">
        <f>SUM(L22:L31)</f>
        <v>0</v>
      </c>
      <c r="M33" s="265">
        <f t="shared" si="2"/>
        <v>0</v>
      </c>
      <c r="N33" s="265">
        <f t="shared" si="2"/>
        <v>0</v>
      </c>
      <c r="O33" s="265">
        <f t="shared" si="2"/>
        <v>0</v>
      </c>
      <c r="P33" s="265">
        <f t="shared" si="2"/>
        <v>0</v>
      </c>
      <c r="Q33" s="265">
        <f t="shared" si="2"/>
        <v>0</v>
      </c>
      <c r="R33" s="265">
        <f t="shared" si="2"/>
        <v>0</v>
      </c>
      <c r="S33" s="265">
        <f t="shared" si="2"/>
        <v>0</v>
      </c>
      <c r="T33" s="265">
        <f t="shared" si="2"/>
        <v>0</v>
      </c>
      <c r="U33" s="265">
        <f t="shared" si="2"/>
        <v>0</v>
      </c>
      <c r="V33" s="265">
        <f t="shared" si="2"/>
        <v>0</v>
      </c>
      <c r="W33" s="265">
        <f t="shared" si="2"/>
        <v>0</v>
      </c>
      <c r="X33" s="265">
        <f t="shared" si="2"/>
        <v>0</v>
      </c>
      <c r="Y33" s="265">
        <f t="shared" si="2"/>
        <v>0</v>
      </c>
      <c r="Z33" s="266">
        <f t="shared" si="2"/>
        <v>0</v>
      </c>
      <c r="AB33" s="267">
        <f t="shared" si="2"/>
        <v>0</v>
      </c>
      <c r="AD33" s="267">
        <f>SUM(AD22:AD31)</f>
        <v>0</v>
      </c>
      <c r="AF33" s="267">
        <f>SUM(AF22:AF31)</f>
        <v>0</v>
      </c>
      <c r="AH33" s="267">
        <f t="shared" si="2"/>
        <v>0</v>
      </c>
      <c r="AJ33" s="267">
        <f>SUM(AJ22:AJ31)</f>
        <v>0</v>
      </c>
      <c r="AL33" s="267">
        <f>SUM(AL22:AL31)</f>
        <v>0</v>
      </c>
    </row>
    <row r="34" spans="4:38" outlineLevel="1">
      <c r="N34" s="378"/>
    </row>
    <row r="35" spans="4:38" outlineLevel="1">
      <c r="D35" s="204" t="str">
        <f>'Line Items'!C778</f>
        <v>Current liabilities (negative)</v>
      </c>
    </row>
    <row r="36" spans="4:38" outlineLevel="1">
      <c r="D36" s="102" t="str">
        <f>'Line Items'!D779</f>
        <v>Trade creditors</v>
      </c>
      <c r="E36" s="336"/>
      <c r="F36" s="143" t="s">
        <v>902</v>
      </c>
      <c r="G36" s="353"/>
      <c r="H36" s="353"/>
      <c r="I36" s="353"/>
      <c r="J36" s="353"/>
      <c r="K36" s="353"/>
      <c r="L36" s="353"/>
      <c r="M36" s="353"/>
      <c r="N36" s="353"/>
      <c r="O36" s="353"/>
      <c r="P36" s="353"/>
      <c r="Q36" s="353"/>
      <c r="R36" s="353"/>
      <c r="S36" s="353"/>
      <c r="T36" s="353"/>
      <c r="U36" s="353"/>
      <c r="V36" s="353"/>
      <c r="W36" s="353"/>
      <c r="X36" s="353"/>
      <c r="Y36" s="353"/>
      <c r="Z36" s="354"/>
      <c r="AB36" s="355"/>
      <c r="AD36" s="355"/>
      <c r="AF36" s="355"/>
      <c r="AH36" s="339">
        <f>SUMPRODUCT($G36:$AF36,Timeline!$G$78:$AF$78)</f>
        <v>0</v>
      </c>
      <c r="AJ36" s="339">
        <f>SUMPRODUCT($G36:$AF36,Timeline!$G$79:$AF$79)</f>
        <v>0</v>
      </c>
      <c r="AL36" s="339">
        <f>SUMPRODUCT($G36:$AF36,Timeline!$G$80:$AF$80)</f>
        <v>0</v>
      </c>
    </row>
    <row r="37" spans="4:38" outlineLevel="1">
      <c r="D37" s="83" t="str">
        <f>'Line Items'!D780</f>
        <v>Infrastructure Provider(s)</v>
      </c>
      <c r="E37" s="84"/>
      <c r="F37" s="150" t="str">
        <f>F36</f>
        <v>£000</v>
      </c>
      <c r="G37" s="257"/>
      <c r="H37" s="257"/>
      <c r="I37" s="257"/>
      <c r="J37" s="257"/>
      <c r="K37" s="257"/>
      <c r="L37" s="257"/>
      <c r="M37" s="257"/>
      <c r="N37" s="257"/>
      <c r="O37" s="257"/>
      <c r="P37" s="257"/>
      <c r="Q37" s="257"/>
      <c r="R37" s="257"/>
      <c r="S37" s="257"/>
      <c r="T37" s="257"/>
      <c r="U37" s="257"/>
      <c r="V37" s="257"/>
      <c r="W37" s="257"/>
      <c r="X37" s="257"/>
      <c r="Y37" s="257"/>
      <c r="Z37" s="258"/>
      <c r="AB37" s="27"/>
      <c r="AD37" s="27"/>
      <c r="AF37" s="27"/>
      <c r="AH37" s="275">
        <f>SUMPRODUCT($G37:$AF37,Timeline!$G$78:$AF$78)</f>
        <v>0</v>
      </c>
      <c r="AJ37" s="275">
        <f>SUMPRODUCT($G37:$AF37,Timeline!$G$79:$AF$79)</f>
        <v>0</v>
      </c>
      <c r="AL37" s="275">
        <f>SUMPRODUCT($G37:$AF37,Timeline!$G$80:$AF$80)</f>
        <v>0</v>
      </c>
    </row>
    <row r="38" spans="4:38" outlineLevel="1">
      <c r="D38" s="83" t="str">
        <f>'Line Items'!D781</f>
        <v>Season Ticket Suspense</v>
      </c>
      <c r="E38" s="84"/>
      <c r="F38" s="150" t="str">
        <f t="shared" ref="F38:F46" si="3">F37</f>
        <v>£000</v>
      </c>
      <c r="G38" s="257"/>
      <c r="H38" s="257"/>
      <c r="I38" s="257"/>
      <c r="J38" s="257"/>
      <c r="K38" s="257"/>
      <c r="L38" s="257"/>
      <c r="M38" s="257"/>
      <c r="N38" s="257"/>
      <c r="O38" s="257"/>
      <c r="P38" s="257"/>
      <c r="Q38" s="257"/>
      <c r="R38" s="257"/>
      <c r="S38" s="257"/>
      <c r="T38" s="257"/>
      <c r="U38" s="257"/>
      <c r="V38" s="257"/>
      <c r="W38" s="257"/>
      <c r="X38" s="257"/>
      <c r="Y38" s="257"/>
      <c r="Z38" s="258"/>
      <c r="AB38" s="27"/>
      <c r="AD38" s="27"/>
      <c r="AF38" s="27"/>
      <c r="AH38" s="275">
        <f>SUMPRODUCT($G38:$AF38,Timeline!$G$78:$AF$78)</f>
        <v>0</v>
      </c>
      <c r="AJ38" s="275">
        <f>SUMPRODUCT($G38:$AF38,Timeline!$G$79:$AF$79)</f>
        <v>0</v>
      </c>
      <c r="AL38" s="275">
        <f>SUMPRODUCT($G38:$AF38,Timeline!$G$80:$AF$80)</f>
        <v>0</v>
      </c>
    </row>
    <row r="39" spans="4:38" outlineLevel="1">
      <c r="D39" s="83" t="str">
        <f>'Line Items'!D782</f>
        <v>Deferred Tax</v>
      </c>
      <c r="E39" s="84"/>
      <c r="F39" s="150" t="str">
        <f t="shared" si="3"/>
        <v>£000</v>
      </c>
      <c r="G39" s="257"/>
      <c r="H39" s="257"/>
      <c r="I39" s="257"/>
      <c r="J39" s="257"/>
      <c r="K39" s="257"/>
      <c r="L39" s="257"/>
      <c r="M39" s="257"/>
      <c r="N39" s="257"/>
      <c r="O39" s="257"/>
      <c r="P39" s="257"/>
      <c r="Q39" s="257"/>
      <c r="R39" s="257"/>
      <c r="S39" s="257"/>
      <c r="T39" s="257"/>
      <c r="U39" s="257"/>
      <c r="V39" s="257"/>
      <c r="W39" s="257"/>
      <c r="X39" s="257"/>
      <c r="Y39" s="257"/>
      <c r="Z39" s="258"/>
      <c r="AB39" s="27"/>
      <c r="AD39" s="27"/>
      <c r="AF39" s="27"/>
      <c r="AH39" s="275">
        <f>SUMPRODUCT($G39:$AF39,Timeline!$G$78:$AF$78)</f>
        <v>0</v>
      </c>
      <c r="AJ39" s="275">
        <f>SUMPRODUCT($G39:$AF39,Timeline!$G$79:$AF$79)</f>
        <v>0</v>
      </c>
      <c r="AL39" s="275">
        <f>SUMPRODUCT($G39:$AF39,Timeline!$G$80:$AF$80)</f>
        <v>0</v>
      </c>
    </row>
    <row r="40" spans="4:38" outlineLevel="1">
      <c r="D40" s="83" t="str">
        <f>'Line Items'!D783</f>
        <v>Dividends declared</v>
      </c>
      <c r="E40" s="84"/>
      <c r="F40" s="150" t="str">
        <f t="shared" si="3"/>
        <v>£000</v>
      </c>
      <c r="G40" s="257"/>
      <c r="H40" s="257"/>
      <c r="I40" s="257"/>
      <c r="J40" s="257"/>
      <c r="K40" s="257"/>
      <c r="L40" s="257"/>
      <c r="M40" s="257"/>
      <c r="N40" s="257"/>
      <c r="O40" s="257"/>
      <c r="P40" s="257"/>
      <c r="Q40" s="257"/>
      <c r="R40" s="257"/>
      <c r="S40" s="257"/>
      <c r="T40" s="257"/>
      <c r="U40" s="257"/>
      <c r="V40" s="257"/>
      <c r="W40" s="257"/>
      <c r="X40" s="257"/>
      <c r="Y40" s="257"/>
      <c r="Z40" s="258"/>
      <c r="AB40" s="27"/>
      <c r="AD40" s="27"/>
      <c r="AF40" s="27"/>
      <c r="AH40" s="275">
        <f>SUMPRODUCT($G40:$AF40,Timeline!$G$78:$AF$78)</f>
        <v>0</v>
      </c>
      <c r="AJ40" s="275">
        <f>SUMPRODUCT($G40:$AF40,Timeline!$G$79:$AF$79)</f>
        <v>0</v>
      </c>
      <c r="AL40" s="275">
        <f>SUMPRODUCT($G40:$AF40,Timeline!$G$80:$AF$80)</f>
        <v>0</v>
      </c>
    </row>
    <row r="41" spans="4:38" outlineLevel="1">
      <c r="D41" s="83" t="str">
        <f>'Line Items'!D784</f>
        <v>Tax Creditor</v>
      </c>
      <c r="E41" s="84"/>
      <c r="F41" s="150" t="str">
        <f t="shared" si="3"/>
        <v>£000</v>
      </c>
      <c r="G41" s="257"/>
      <c r="H41" s="257"/>
      <c r="I41" s="257"/>
      <c r="J41" s="257"/>
      <c r="K41" s="257"/>
      <c r="L41" s="257"/>
      <c r="M41" s="257"/>
      <c r="N41" s="257"/>
      <c r="O41" s="257"/>
      <c r="P41" s="257"/>
      <c r="Q41" s="257"/>
      <c r="R41" s="257"/>
      <c r="S41" s="257"/>
      <c r="T41" s="257"/>
      <c r="U41" s="257"/>
      <c r="V41" s="257"/>
      <c r="W41" s="257"/>
      <c r="X41" s="257"/>
      <c r="Y41" s="257"/>
      <c r="Z41" s="258"/>
      <c r="AB41" s="27"/>
      <c r="AD41" s="27"/>
      <c r="AF41" s="27"/>
      <c r="AH41" s="275">
        <f>SUMPRODUCT($G41:$AF41,Timeline!$G$78:$AF$78)</f>
        <v>0</v>
      </c>
      <c r="AJ41" s="275">
        <f>SUMPRODUCT($G41:$AF41,Timeline!$G$79:$AF$79)</f>
        <v>0</v>
      </c>
      <c r="AL41" s="275">
        <f>SUMPRODUCT($G41:$AF41,Timeline!$G$80:$AF$80)</f>
        <v>0</v>
      </c>
    </row>
    <row r="42" spans="4:38" outlineLevel="1">
      <c r="D42" s="83" t="str">
        <f>'Line Items'!D785</f>
        <v>Other Accruals</v>
      </c>
      <c r="E42" s="84"/>
      <c r="F42" s="150" t="str">
        <f t="shared" si="3"/>
        <v>£000</v>
      </c>
      <c r="G42" s="257"/>
      <c r="H42" s="257"/>
      <c r="I42" s="257"/>
      <c r="J42" s="257"/>
      <c r="K42" s="257"/>
      <c r="L42" s="257"/>
      <c r="M42" s="257"/>
      <c r="N42" s="257"/>
      <c r="O42" s="257"/>
      <c r="P42" s="257"/>
      <c r="Q42" s="257"/>
      <c r="R42" s="257"/>
      <c r="S42" s="257"/>
      <c r="T42" s="257"/>
      <c r="U42" s="257"/>
      <c r="V42" s="257"/>
      <c r="W42" s="257"/>
      <c r="X42" s="257"/>
      <c r="Y42" s="257"/>
      <c r="Z42" s="258"/>
      <c r="AB42" s="27"/>
      <c r="AD42" s="27"/>
      <c r="AF42" s="27"/>
      <c r="AH42" s="275">
        <f>SUMPRODUCT($G42:$AF42,Timeline!$G$78:$AF$78)</f>
        <v>0</v>
      </c>
      <c r="AJ42" s="275">
        <f>SUMPRODUCT($G42:$AF42,Timeline!$G$79:$AF$79)</f>
        <v>0</v>
      </c>
      <c r="AL42" s="275">
        <f>SUMPRODUCT($G42:$AF42,Timeline!$G$80:$AF$80)</f>
        <v>0</v>
      </c>
    </row>
    <row r="43" spans="4:38" outlineLevel="1">
      <c r="D43" s="83" t="str">
        <f>'Line Items'!D786</f>
        <v>Overdraft</v>
      </c>
      <c r="E43" s="84"/>
      <c r="F43" s="150" t="str">
        <f t="shared" si="3"/>
        <v>£000</v>
      </c>
      <c r="G43" s="257"/>
      <c r="H43" s="257"/>
      <c r="I43" s="257"/>
      <c r="J43" s="257"/>
      <c r="K43" s="257"/>
      <c r="L43" s="257"/>
      <c r="M43" s="257"/>
      <c r="N43" s="257"/>
      <c r="O43" s="257"/>
      <c r="P43" s="257"/>
      <c r="Q43" s="257"/>
      <c r="R43" s="257"/>
      <c r="S43" s="257"/>
      <c r="T43" s="257"/>
      <c r="U43" s="257"/>
      <c r="V43" s="257"/>
      <c r="W43" s="257"/>
      <c r="X43" s="257"/>
      <c r="Y43" s="257"/>
      <c r="Z43" s="258"/>
      <c r="AB43" s="27"/>
      <c r="AD43" s="27"/>
      <c r="AF43" s="27"/>
      <c r="AH43" s="275">
        <f>SUMPRODUCT($G43:$AF43,Timeline!$G$78:$AF$78)</f>
        <v>0</v>
      </c>
      <c r="AJ43" s="275">
        <f>SUMPRODUCT($G43:$AF43,Timeline!$G$79:$AF$79)</f>
        <v>0</v>
      </c>
      <c r="AL43" s="275">
        <f>SUMPRODUCT($G43:$AF43,Timeline!$G$80:$AF$80)</f>
        <v>0</v>
      </c>
    </row>
    <row r="44" spans="4:38" outlineLevel="1">
      <c r="D44" s="83" t="str">
        <f>'Line Items'!D787</f>
        <v>Profit Share Creditor</v>
      </c>
      <c r="E44" s="84"/>
      <c r="F44" s="150" t="str">
        <f t="shared" si="3"/>
        <v>£000</v>
      </c>
      <c r="G44" s="257"/>
      <c r="H44" s="257"/>
      <c r="I44" s="257"/>
      <c r="J44" s="257"/>
      <c r="K44" s="257"/>
      <c r="L44" s="257"/>
      <c r="M44" s="257"/>
      <c r="N44" s="257"/>
      <c r="O44" s="257"/>
      <c r="P44" s="257"/>
      <c r="Q44" s="257"/>
      <c r="R44" s="257"/>
      <c r="S44" s="257"/>
      <c r="T44" s="257"/>
      <c r="U44" s="257"/>
      <c r="V44" s="257"/>
      <c r="W44" s="257"/>
      <c r="X44" s="257"/>
      <c r="Y44" s="257"/>
      <c r="Z44" s="258"/>
      <c r="AB44" s="27"/>
      <c r="AD44" s="27"/>
      <c r="AF44" s="27"/>
      <c r="AH44" s="275">
        <f>SUMPRODUCT($G44:$AF44,Timeline!$G$78:$AF$78)</f>
        <v>0</v>
      </c>
      <c r="AJ44" s="275">
        <f>SUMPRODUCT($G44:$AF44,Timeline!$G$79:$AF$79)</f>
        <v>0</v>
      </c>
      <c r="AL44" s="275">
        <f>SUMPRODUCT($G44:$AF44,Timeline!$G$80:$AF$80)</f>
        <v>0</v>
      </c>
    </row>
    <row r="45" spans="4:38" outlineLevel="1">
      <c r="D45" s="83" t="str">
        <f>'Line Items'!D788</f>
        <v>Revenue Support Payable</v>
      </c>
      <c r="E45" s="84"/>
      <c r="F45" s="150" t="str">
        <f t="shared" si="3"/>
        <v>£000</v>
      </c>
      <c r="G45" s="257"/>
      <c r="H45" s="257"/>
      <c r="I45" s="257"/>
      <c r="J45" s="257"/>
      <c r="K45" s="257"/>
      <c r="L45" s="257"/>
      <c r="M45" s="257"/>
      <c r="N45" s="257"/>
      <c r="O45" s="257"/>
      <c r="P45" s="257"/>
      <c r="Q45" s="257"/>
      <c r="R45" s="257"/>
      <c r="S45" s="257"/>
      <c r="T45" s="257"/>
      <c r="U45" s="257"/>
      <c r="V45" s="257"/>
      <c r="W45" s="257"/>
      <c r="X45" s="257"/>
      <c r="Y45" s="257"/>
      <c r="Z45" s="258"/>
      <c r="AB45" s="27"/>
      <c r="AD45" s="27"/>
      <c r="AF45" s="27"/>
      <c r="AH45" s="275">
        <f>SUMPRODUCT($G45:$AF45,Timeline!$G$78:$AF$78)</f>
        <v>0</v>
      </c>
      <c r="AJ45" s="275">
        <f>SUMPRODUCT($G45:$AF45,Timeline!$G$79:$AF$79)</f>
        <v>0</v>
      </c>
      <c r="AL45" s="275">
        <f>SUMPRODUCT($G45:$AF45,Timeline!$G$80:$AF$80)</f>
        <v>0</v>
      </c>
    </row>
    <row r="46" spans="4:38" outlineLevel="1">
      <c r="D46" s="108" t="str">
        <f>'Line Items'!D789</f>
        <v>[Current liabilities (negative) Line 11]</v>
      </c>
      <c r="E46" s="110"/>
      <c r="F46" s="164" t="str">
        <f t="shared" si="3"/>
        <v>£000</v>
      </c>
      <c r="G46" s="260"/>
      <c r="H46" s="260"/>
      <c r="I46" s="260"/>
      <c r="J46" s="260"/>
      <c r="K46" s="260"/>
      <c r="L46" s="260"/>
      <c r="M46" s="260"/>
      <c r="N46" s="260"/>
      <c r="O46" s="260"/>
      <c r="P46" s="260"/>
      <c r="Q46" s="260"/>
      <c r="R46" s="260"/>
      <c r="S46" s="260"/>
      <c r="T46" s="260"/>
      <c r="U46" s="260"/>
      <c r="V46" s="260"/>
      <c r="W46" s="260"/>
      <c r="X46" s="260"/>
      <c r="Y46" s="260"/>
      <c r="Z46" s="261"/>
      <c r="AB46" s="29"/>
      <c r="AD46" s="29"/>
      <c r="AF46" s="29"/>
      <c r="AH46" s="278">
        <f>SUMPRODUCT($G46:$AF46,Timeline!$G$78:$AF$78)</f>
        <v>0</v>
      </c>
      <c r="AJ46" s="278">
        <f>SUMPRODUCT($G46:$AF46,Timeline!$G$79:$AF$79)</f>
        <v>0</v>
      </c>
      <c r="AL46" s="278">
        <f>SUMPRODUCT($G46:$AF46,Timeline!$G$80:$AF$80)</f>
        <v>0</v>
      </c>
    </row>
    <row r="47" spans="4:38" outlineLevel="1"/>
    <row r="48" spans="4:38" s="205" customFormat="1" outlineLevel="1">
      <c r="D48" s="388" t="str">
        <f>'Line Items'!D790</f>
        <v>Total current liabilities</v>
      </c>
      <c r="E48" s="389"/>
      <c r="F48" s="264" t="str">
        <f>F46</f>
        <v>£000</v>
      </c>
      <c r="G48" s="265">
        <f t="shared" ref="G48:Z48" si="4">SUM(G36:G46)</f>
        <v>0</v>
      </c>
      <c r="H48" s="265">
        <f t="shared" si="4"/>
        <v>0</v>
      </c>
      <c r="I48" s="265">
        <f t="shared" si="4"/>
        <v>0</v>
      </c>
      <c r="J48" s="265">
        <f t="shared" si="4"/>
        <v>0</v>
      </c>
      <c r="K48" s="265">
        <f t="shared" si="4"/>
        <v>0</v>
      </c>
      <c r="L48" s="265">
        <f>SUM(L36:L46)</f>
        <v>0</v>
      </c>
      <c r="M48" s="265">
        <f t="shared" si="4"/>
        <v>0</v>
      </c>
      <c r="N48" s="265">
        <f t="shared" si="4"/>
        <v>0</v>
      </c>
      <c r="O48" s="265">
        <f t="shared" si="4"/>
        <v>0</v>
      </c>
      <c r="P48" s="265">
        <f t="shared" si="4"/>
        <v>0</v>
      </c>
      <c r="Q48" s="265">
        <f t="shared" si="4"/>
        <v>0</v>
      </c>
      <c r="R48" s="265">
        <f t="shared" si="4"/>
        <v>0</v>
      </c>
      <c r="S48" s="265">
        <f t="shared" si="4"/>
        <v>0</v>
      </c>
      <c r="T48" s="265">
        <f t="shared" si="4"/>
        <v>0</v>
      </c>
      <c r="U48" s="265">
        <f t="shared" si="4"/>
        <v>0</v>
      </c>
      <c r="V48" s="265">
        <f t="shared" si="4"/>
        <v>0</v>
      </c>
      <c r="W48" s="265">
        <f t="shared" si="4"/>
        <v>0</v>
      </c>
      <c r="X48" s="265">
        <f t="shared" si="4"/>
        <v>0</v>
      </c>
      <c r="Y48" s="265">
        <f t="shared" si="4"/>
        <v>0</v>
      </c>
      <c r="Z48" s="266">
        <f t="shared" si="4"/>
        <v>0</v>
      </c>
      <c r="AB48" s="267">
        <f>SUM(AB36:AB46)</f>
        <v>0</v>
      </c>
      <c r="AD48" s="267">
        <f>SUM(AD36:AD46)</f>
        <v>0</v>
      </c>
      <c r="AF48" s="267">
        <f>SUM(AF36:AF46)</f>
        <v>0</v>
      </c>
      <c r="AH48" s="267">
        <f>SUM(AH36:AH46)</f>
        <v>0</v>
      </c>
      <c r="AJ48" s="267">
        <f>SUM(AJ36:AJ46)</f>
        <v>0</v>
      </c>
      <c r="AL48" s="267">
        <f>SUM(AL36:AL46)</f>
        <v>0</v>
      </c>
    </row>
    <row r="49" spans="4:38" outlineLevel="1"/>
    <row r="50" spans="4:38" s="205" customFormat="1" outlineLevel="1">
      <c r="D50" s="262" t="str">
        <f>'Line Items'!D792</f>
        <v>Net current assets / (liabilities)</v>
      </c>
      <c r="E50" s="263"/>
      <c r="F50" s="264" t="str">
        <f>F48</f>
        <v>£000</v>
      </c>
      <c r="G50" s="265">
        <f t="shared" ref="G50:Z50" si="5">SUM(G33,G48)</f>
        <v>0</v>
      </c>
      <c r="H50" s="265">
        <f t="shared" si="5"/>
        <v>0</v>
      </c>
      <c r="I50" s="265">
        <f t="shared" si="5"/>
        <v>0</v>
      </c>
      <c r="J50" s="265">
        <f t="shared" si="5"/>
        <v>0</v>
      </c>
      <c r="K50" s="265">
        <f t="shared" si="5"/>
        <v>0</v>
      </c>
      <c r="L50" s="265">
        <f>SUM(L33,L48)</f>
        <v>0</v>
      </c>
      <c r="M50" s="265">
        <f t="shared" si="5"/>
        <v>0</v>
      </c>
      <c r="N50" s="265">
        <f t="shared" si="5"/>
        <v>0</v>
      </c>
      <c r="O50" s="265">
        <f t="shared" si="5"/>
        <v>0</v>
      </c>
      <c r="P50" s="265">
        <f t="shared" si="5"/>
        <v>0</v>
      </c>
      <c r="Q50" s="265">
        <f t="shared" si="5"/>
        <v>0</v>
      </c>
      <c r="R50" s="265">
        <f t="shared" si="5"/>
        <v>0</v>
      </c>
      <c r="S50" s="265">
        <f t="shared" si="5"/>
        <v>0</v>
      </c>
      <c r="T50" s="265">
        <f t="shared" si="5"/>
        <v>0</v>
      </c>
      <c r="U50" s="265">
        <f t="shared" si="5"/>
        <v>0</v>
      </c>
      <c r="V50" s="265">
        <f t="shared" si="5"/>
        <v>0</v>
      </c>
      <c r="W50" s="265">
        <f t="shared" si="5"/>
        <v>0</v>
      </c>
      <c r="X50" s="265">
        <f t="shared" si="5"/>
        <v>0</v>
      </c>
      <c r="Y50" s="265">
        <f t="shared" si="5"/>
        <v>0</v>
      </c>
      <c r="Z50" s="266">
        <f t="shared" si="5"/>
        <v>0</v>
      </c>
      <c r="AB50" s="267">
        <f>SUM(AB33,AB48)</f>
        <v>0</v>
      </c>
      <c r="AD50" s="267">
        <f>SUM(AD33,AD48)</f>
        <v>0</v>
      </c>
      <c r="AF50" s="267">
        <f>SUM(AF33,AF48)</f>
        <v>0</v>
      </c>
      <c r="AH50" s="267">
        <f>SUM(AH33,AH48)</f>
        <v>0</v>
      </c>
      <c r="AJ50" s="267">
        <f>SUM(AJ33,AJ48)</f>
        <v>0</v>
      </c>
      <c r="AL50" s="267">
        <f>SUM(AL33,AL48)</f>
        <v>0</v>
      </c>
    </row>
    <row r="51" spans="4:38" outlineLevel="1">
      <c r="O51" s="390"/>
    </row>
    <row r="52" spans="4:38" outlineLevel="1">
      <c r="D52" s="204" t="str">
        <f>'Line Items'!C794</f>
        <v>Creditors falling due after more than one year (negative)</v>
      </c>
      <c r="Z52" s="101"/>
    </row>
    <row r="53" spans="4:38" outlineLevel="1">
      <c r="D53" s="102" t="str">
        <f>'Line Items'!D795</f>
        <v>Creditors falling due after more than one year</v>
      </c>
      <c r="E53" s="336"/>
      <c r="F53" s="143" t="s">
        <v>902</v>
      </c>
      <c r="G53" s="353"/>
      <c r="H53" s="353"/>
      <c r="I53" s="353"/>
      <c r="J53" s="353"/>
      <c r="K53" s="353"/>
      <c r="L53" s="353"/>
      <c r="M53" s="353"/>
      <c r="N53" s="353"/>
      <c r="O53" s="353"/>
      <c r="P53" s="353"/>
      <c r="Q53" s="353"/>
      <c r="R53" s="353"/>
      <c r="S53" s="353"/>
      <c r="T53" s="353"/>
      <c r="U53" s="353"/>
      <c r="V53" s="353"/>
      <c r="W53" s="353"/>
      <c r="X53" s="353"/>
      <c r="Y53" s="353"/>
      <c r="Z53" s="258"/>
      <c r="AB53" s="355"/>
      <c r="AD53" s="355"/>
      <c r="AF53" s="355"/>
      <c r="AH53" s="339">
        <f>SUMPRODUCT($G53:$AF53,Timeline!$G$78:$AF$78)</f>
        <v>0</v>
      </c>
      <c r="AJ53" s="339">
        <f>SUMPRODUCT($G53:$AF53,Timeline!$G$79:$AF$79)</f>
        <v>0</v>
      </c>
      <c r="AL53" s="339">
        <f>SUMPRODUCT($G53:$AF53,Timeline!$G$80:$AF$80)</f>
        <v>0</v>
      </c>
    </row>
    <row r="54" spans="4:38" outlineLevel="1">
      <c r="D54" s="83" t="str">
        <f>'Line Items'!D796</f>
        <v>Commercial Debt AFC</v>
      </c>
      <c r="E54" s="84"/>
      <c r="F54" s="150" t="str">
        <f>F53</f>
        <v>£000</v>
      </c>
      <c r="G54" s="257"/>
      <c r="H54" s="257"/>
      <c r="I54" s="257"/>
      <c r="J54" s="257"/>
      <c r="K54" s="257"/>
      <c r="L54" s="257"/>
      <c r="M54" s="257"/>
      <c r="N54" s="257"/>
      <c r="O54" s="257"/>
      <c r="P54" s="257"/>
      <c r="Q54" s="257"/>
      <c r="R54" s="257"/>
      <c r="S54" s="257"/>
      <c r="T54" s="257"/>
      <c r="U54" s="257"/>
      <c r="V54" s="257"/>
      <c r="W54" s="257"/>
      <c r="X54" s="257"/>
      <c r="Y54" s="257"/>
      <c r="Z54" s="258"/>
      <c r="AB54" s="27"/>
      <c r="AD54" s="27"/>
      <c r="AF54" s="27"/>
      <c r="AH54" s="275">
        <f>SUMPRODUCT($G54:$AF54,Timeline!$G$78:$AF$78)</f>
        <v>0</v>
      </c>
      <c r="AJ54" s="275">
        <f>SUMPRODUCT($G54:$AF54,Timeline!$G$79:$AF$79)</f>
        <v>0</v>
      </c>
      <c r="AL54" s="275">
        <f>SUMPRODUCT($G54:$AF54,Timeline!$G$80:$AF$80)</f>
        <v>0</v>
      </c>
    </row>
    <row r="55" spans="4:38" outlineLevel="1">
      <c r="D55" s="83" t="str">
        <f>'Line Items'!D797</f>
        <v>Parent Company Support (excluding AFC)</v>
      </c>
      <c r="E55" s="84"/>
      <c r="F55" s="150" t="str">
        <f>F54</f>
        <v>£000</v>
      </c>
      <c r="G55" s="257"/>
      <c r="H55" s="257"/>
      <c r="I55" s="257"/>
      <c r="J55" s="257"/>
      <c r="K55" s="257"/>
      <c r="L55" s="257"/>
      <c r="M55" s="257"/>
      <c r="N55" s="257"/>
      <c r="O55" s="257"/>
      <c r="P55" s="257"/>
      <c r="Q55" s="257"/>
      <c r="R55" s="257"/>
      <c r="S55" s="257"/>
      <c r="T55" s="257"/>
      <c r="U55" s="257"/>
      <c r="V55" s="257"/>
      <c r="W55" s="257"/>
      <c r="X55" s="257"/>
      <c r="Y55" s="257"/>
      <c r="Z55" s="258"/>
      <c r="AB55" s="27"/>
      <c r="AD55" s="27"/>
      <c r="AF55" s="27"/>
      <c r="AH55" s="275">
        <f>SUMPRODUCT($G55:$AF55,Timeline!$G$78:$AF$78)</f>
        <v>0</v>
      </c>
      <c r="AJ55" s="275">
        <f>SUMPRODUCT($G55:$AF55,Timeline!$G$79:$AF$79)</f>
        <v>0</v>
      </c>
      <c r="AL55" s="275">
        <f>SUMPRODUCT($G55:$AF55,Timeline!$G$80:$AF$80)</f>
        <v>0</v>
      </c>
    </row>
    <row r="56" spans="4:38" outlineLevel="1">
      <c r="D56" s="83" t="str">
        <f>'Line Items'!D798</f>
        <v>Provisions for liabilities and charges</v>
      </c>
      <c r="E56" s="84"/>
      <c r="F56" s="150" t="str">
        <f t="shared" ref="F56:F62" si="6">F54</f>
        <v>£000</v>
      </c>
      <c r="G56" s="257"/>
      <c r="H56" s="257"/>
      <c r="I56" s="257"/>
      <c r="J56" s="257"/>
      <c r="K56" s="257"/>
      <c r="L56" s="257"/>
      <c r="M56" s="257"/>
      <c r="N56" s="257"/>
      <c r="O56" s="257"/>
      <c r="P56" s="257"/>
      <c r="Q56" s="257"/>
      <c r="R56" s="257"/>
      <c r="S56" s="257"/>
      <c r="T56" s="257"/>
      <c r="U56" s="257"/>
      <c r="V56" s="257"/>
      <c r="W56" s="257"/>
      <c r="X56" s="257"/>
      <c r="Y56" s="257"/>
      <c r="Z56" s="258"/>
      <c r="AB56" s="27"/>
      <c r="AD56" s="27"/>
      <c r="AF56" s="27"/>
      <c r="AH56" s="275">
        <f>SUMPRODUCT($G56:$AF56,Timeline!$G$78:$AF$78)</f>
        <v>0</v>
      </c>
      <c r="AJ56" s="275">
        <f>SUMPRODUCT($G56:$AF56,Timeline!$G$79:$AF$79)</f>
        <v>0</v>
      </c>
      <c r="AL56" s="275">
        <f>SUMPRODUCT($G56:$AF56,Timeline!$G$80:$AF$80)</f>
        <v>0</v>
      </c>
    </row>
    <row r="57" spans="4:38" outlineLevel="1">
      <c r="D57" s="83" t="str">
        <f>'Line Items'!D799</f>
        <v>Shareholder Loan AFC</v>
      </c>
      <c r="E57" s="84"/>
      <c r="F57" s="150" t="str">
        <f t="shared" si="6"/>
        <v>£000</v>
      </c>
      <c r="G57" s="257"/>
      <c r="H57" s="257"/>
      <c r="I57" s="257"/>
      <c r="J57" s="257"/>
      <c r="K57" s="257"/>
      <c r="L57" s="257"/>
      <c r="M57" s="257"/>
      <c r="N57" s="257"/>
      <c r="O57" s="257"/>
      <c r="P57" s="257"/>
      <c r="Q57" s="257"/>
      <c r="R57" s="257"/>
      <c r="S57" s="257"/>
      <c r="T57" s="257"/>
      <c r="U57" s="257"/>
      <c r="V57" s="257"/>
      <c r="W57" s="257"/>
      <c r="X57" s="257"/>
      <c r="Y57" s="257"/>
      <c r="Z57" s="258"/>
      <c r="AB57" s="27"/>
      <c r="AD57" s="27"/>
      <c r="AF57" s="27"/>
      <c r="AH57" s="275">
        <f>SUMPRODUCT($G57:$AF57,Timeline!$G$78:$AF$78)</f>
        <v>0</v>
      </c>
      <c r="AJ57" s="275">
        <f>SUMPRODUCT($G57:$AF57,Timeline!$G$79:$AF$79)</f>
        <v>0</v>
      </c>
      <c r="AL57" s="275">
        <f>SUMPRODUCT($G57:$AF57,Timeline!$G$80:$AF$80)</f>
        <v>0</v>
      </c>
    </row>
    <row r="58" spans="4:38" outlineLevel="1">
      <c r="D58" s="83" t="str">
        <f>'Line Items'!D800</f>
        <v>Lease Liabilities</v>
      </c>
      <c r="E58" s="84"/>
      <c r="F58" s="150" t="str">
        <f t="shared" si="6"/>
        <v>£000</v>
      </c>
      <c r="G58" s="257"/>
      <c r="H58" s="257"/>
      <c r="I58" s="257"/>
      <c r="J58" s="257"/>
      <c r="K58" s="257"/>
      <c r="L58" s="257"/>
      <c r="M58" s="257"/>
      <c r="N58" s="257"/>
      <c r="O58" s="257"/>
      <c r="P58" s="257"/>
      <c r="Q58" s="257"/>
      <c r="R58" s="257"/>
      <c r="S58" s="257"/>
      <c r="T58" s="257"/>
      <c r="U58" s="257"/>
      <c r="V58" s="257"/>
      <c r="W58" s="257"/>
      <c r="X58" s="257"/>
      <c r="Y58" s="257"/>
      <c r="Z58" s="258"/>
      <c r="AB58" s="27"/>
      <c r="AD58" s="27"/>
      <c r="AF58" s="27"/>
      <c r="AH58" s="275">
        <f>SUMPRODUCT($G58:$AF58,Timeline!$G$78:$AF$78)</f>
        <v>0</v>
      </c>
      <c r="AJ58" s="275">
        <f>SUMPRODUCT($G58:$AF58,Timeline!$G$79:$AF$79)</f>
        <v>0</v>
      </c>
      <c r="AL58" s="275">
        <f>SUMPRODUCT($G58:$AF58,Timeline!$G$80:$AF$80)</f>
        <v>0</v>
      </c>
    </row>
    <row r="59" spans="4:38" outlineLevel="1">
      <c r="D59" s="83" t="str">
        <f>'Line Items'!D801</f>
        <v>[Creditors falling due after more than one year (negative) Line 7]</v>
      </c>
      <c r="E59" s="84"/>
      <c r="F59" s="150" t="str">
        <f t="shared" si="6"/>
        <v>£000</v>
      </c>
      <c r="G59" s="257"/>
      <c r="H59" s="257"/>
      <c r="I59" s="257"/>
      <c r="J59" s="257"/>
      <c r="K59" s="257"/>
      <c r="L59" s="257"/>
      <c r="M59" s="257"/>
      <c r="N59" s="257"/>
      <c r="O59" s="257"/>
      <c r="P59" s="257"/>
      <c r="Q59" s="257"/>
      <c r="R59" s="257"/>
      <c r="S59" s="257"/>
      <c r="T59" s="257"/>
      <c r="U59" s="257"/>
      <c r="V59" s="257"/>
      <c r="W59" s="257"/>
      <c r="X59" s="257"/>
      <c r="Y59" s="257"/>
      <c r="Z59" s="258"/>
      <c r="AB59" s="27"/>
      <c r="AD59" s="27"/>
      <c r="AF59" s="27"/>
      <c r="AH59" s="275">
        <f>SUMPRODUCT($G59:$AF59,Timeline!$G$78:$AF$78)</f>
        <v>0</v>
      </c>
      <c r="AJ59" s="275">
        <f>SUMPRODUCT($G59:$AF59,Timeline!$G$79:$AF$79)</f>
        <v>0</v>
      </c>
      <c r="AL59" s="275">
        <f>SUMPRODUCT($G59:$AF59,Timeline!$G$80:$AF$80)</f>
        <v>0</v>
      </c>
    </row>
    <row r="60" spans="4:38" outlineLevel="1">
      <c r="D60" s="83" t="str">
        <f>'Line Items'!D802</f>
        <v>[Creditors falling due after more than one year (negative) Line 8]</v>
      </c>
      <c r="E60" s="84"/>
      <c r="F60" s="150" t="str">
        <f t="shared" si="6"/>
        <v>£000</v>
      </c>
      <c r="G60" s="257"/>
      <c r="H60" s="257"/>
      <c r="I60" s="257"/>
      <c r="J60" s="257"/>
      <c r="K60" s="257"/>
      <c r="L60" s="257"/>
      <c r="M60" s="257"/>
      <c r="N60" s="257"/>
      <c r="O60" s="257"/>
      <c r="P60" s="257"/>
      <c r="Q60" s="257"/>
      <c r="R60" s="257"/>
      <c r="S60" s="257"/>
      <c r="T60" s="257"/>
      <c r="U60" s="257"/>
      <c r="V60" s="257"/>
      <c r="W60" s="257"/>
      <c r="X60" s="257"/>
      <c r="Y60" s="257"/>
      <c r="Z60" s="258"/>
      <c r="AB60" s="27"/>
      <c r="AD60" s="27"/>
      <c r="AF60" s="27"/>
      <c r="AH60" s="275">
        <f>SUMPRODUCT($G60:$AF60,Timeline!$G$78:$AF$78)</f>
        <v>0</v>
      </c>
      <c r="AJ60" s="275">
        <f>SUMPRODUCT($G60:$AF60,Timeline!$G$79:$AF$79)</f>
        <v>0</v>
      </c>
      <c r="AL60" s="275">
        <f>SUMPRODUCT($G60:$AF60,Timeline!$G$80:$AF$80)</f>
        <v>0</v>
      </c>
    </row>
    <row r="61" spans="4:38" outlineLevel="1">
      <c r="D61" s="83" t="str">
        <f>'Line Items'!D803</f>
        <v>[Creditors falling due after more than one year (negative) Line 9]</v>
      </c>
      <c r="E61" s="84"/>
      <c r="F61" s="150" t="str">
        <f t="shared" si="6"/>
        <v>£000</v>
      </c>
      <c r="G61" s="257"/>
      <c r="H61" s="257"/>
      <c r="I61" s="257"/>
      <c r="J61" s="257"/>
      <c r="K61" s="257"/>
      <c r="L61" s="257"/>
      <c r="M61" s="257"/>
      <c r="N61" s="257"/>
      <c r="O61" s="257"/>
      <c r="P61" s="257"/>
      <c r="Q61" s="257"/>
      <c r="R61" s="257"/>
      <c r="S61" s="257"/>
      <c r="T61" s="257"/>
      <c r="U61" s="257"/>
      <c r="V61" s="257"/>
      <c r="W61" s="257"/>
      <c r="X61" s="257"/>
      <c r="Y61" s="257"/>
      <c r="Z61" s="258"/>
      <c r="AB61" s="27"/>
      <c r="AD61" s="27"/>
      <c r="AF61" s="27"/>
      <c r="AH61" s="275">
        <f>SUMPRODUCT($G61:$AF61,Timeline!$G$78:$AF$78)</f>
        <v>0</v>
      </c>
      <c r="AJ61" s="275">
        <f>SUMPRODUCT($G61:$AF61,Timeline!$G$79:$AF$79)</f>
        <v>0</v>
      </c>
      <c r="AL61" s="275">
        <f>SUMPRODUCT($G61:$AF61,Timeline!$G$80:$AF$80)</f>
        <v>0</v>
      </c>
    </row>
    <row r="62" spans="4:38" outlineLevel="1">
      <c r="D62" s="108" t="str">
        <f>'Line Items'!D804</f>
        <v>[Creditors falling due after more than one year (negative) Line 10]</v>
      </c>
      <c r="E62" s="110"/>
      <c r="F62" s="164" t="str">
        <f t="shared" si="6"/>
        <v>£000</v>
      </c>
      <c r="G62" s="260"/>
      <c r="H62" s="260"/>
      <c r="I62" s="260"/>
      <c r="J62" s="260"/>
      <c r="K62" s="260"/>
      <c r="L62" s="260"/>
      <c r="M62" s="260"/>
      <c r="N62" s="260"/>
      <c r="O62" s="260"/>
      <c r="P62" s="260"/>
      <c r="Q62" s="260"/>
      <c r="R62" s="260"/>
      <c r="S62" s="260"/>
      <c r="T62" s="260"/>
      <c r="U62" s="260"/>
      <c r="V62" s="260"/>
      <c r="W62" s="260"/>
      <c r="X62" s="260"/>
      <c r="Y62" s="260"/>
      <c r="Z62" s="261"/>
      <c r="AB62" s="29"/>
      <c r="AD62" s="29"/>
      <c r="AF62" s="29"/>
      <c r="AH62" s="278">
        <f>SUMPRODUCT($G62:$AF62,Timeline!$G$78:$AF$78)</f>
        <v>0</v>
      </c>
      <c r="AJ62" s="278">
        <f>SUMPRODUCT($G62:$AF62,Timeline!$G$79:$AF$79)</f>
        <v>0</v>
      </c>
      <c r="AL62" s="278">
        <f>SUMPRODUCT($G62:$AF62,Timeline!$G$80:$AF$80)</f>
        <v>0</v>
      </c>
    </row>
    <row r="63" spans="4:38" outlineLevel="1"/>
    <row r="64" spans="4:38" s="205" customFormat="1" outlineLevel="1">
      <c r="D64" s="262" t="str">
        <f>'Line Items'!D806</f>
        <v>Net assets / (liabilities)</v>
      </c>
      <c r="E64" s="263"/>
      <c r="F64" s="264" t="str">
        <f>F62</f>
        <v>£000</v>
      </c>
      <c r="G64" s="265">
        <f t="shared" ref="G64:Z64" si="7">SUM(G19,G33,G48,G53:G62)</f>
        <v>0</v>
      </c>
      <c r="H64" s="265">
        <f t="shared" si="7"/>
        <v>0</v>
      </c>
      <c r="I64" s="265">
        <f t="shared" si="7"/>
        <v>0</v>
      </c>
      <c r="J64" s="265">
        <f t="shared" si="7"/>
        <v>0</v>
      </c>
      <c r="K64" s="265">
        <f t="shared" si="7"/>
        <v>0</v>
      </c>
      <c r="L64" s="265">
        <f>SUM(L19,L33,L48,L53:L62)</f>
        <v>0</v>
      </c>
      <c r="M64" s="265">
        <f t="shared" si="7"/>
        <v>0</v>
      </c>
      <c r="N64" s="265">
        <f t="shared" si="7"/>
        <v>0</v>
      </c>
      <c r="O64" s="265">
        <f t="shared" si="7"/>
        <v>0</v>
      </c>
      <c r="P64" s="265">
        <f t="shared" si="7"/>
        <v>0</v>
      </c>
      <c r="Q64" s="265">
        <f t="shared" si="7"/>
        <v>0</v>
      </c>
      <c r="R64" s="265">
        <f t="shared" si="7"/>
        <v>0</v>
      </c>
      <c r="S64" s="265">
        <f t="shared" si="7"/>
        <v>0</v>
      </c>
      <c r="T64" s="265">
        <f t="shared" si="7"/>
        <v>0</v>
      </c>
      <c r="U64" s="265">
        <f t="shared" si="7"/>
        <v>0</v>
      </c>
      <c r="V64" s="265">
        <f t="shared" si="7"/>
        <v>0</v>
      </c>
      <c r="W64" s="265">
        <f t="shared" si="7"/>
        <v>0</v>
      </c>
      <c r="X64" s="265">
        <f t="shared" si="7"/>
        <v>0</v>
      </c>
      <c r="Y64" s="265">
        <f t="shared" si="7"/>
        <v>0</v>
      </c>
      <c r="Z64" s="266">
        <f t="shared" si="7"/>
        <v>0</v>
      </c>
      <c r="AB64" s="267">
        <f>SUM(AB19,AB33,AB48,AB53:AB62)</f>
        <v>0</v>
      </c>
      <c r="AD64" s="267">
        <f>SUM(AD19,AD33,AD48,AD53:AD62)</f>
        <v>0</v>
      </c>
      <c r="AF64" s="267">
        <f>SUM(AF19,AF33,AF48,AF53:AF62)</f>
        <v>0</v>
      </c>
      <c r="AH64" s="267">
        <f>SUM(AH19,AH33,AH48,AH53:AH62)</f>
        <v>0</v>
      </c>
      <c r="AJ64" s="267">
        <f>SUM(AJ19,AJ33,AJ48,AJ53:AJ62)</f>
        <v>0</v>
      </c>
      <c r="AL64" s="267">
        <f>SUM(AL19,AL33,AL48,AL53:AL62)</f>
        <v>0</v>
      </c>
    </row>
    <row r="65" spans="1:40" outlineLevel="1"/>
    <row r="66" spans="1:40" outlineLevel="1">
      <c r="D66" s="204" t="str">
        <f>'Line Items'!C808</f>
        <v>Capital and Reserves (positive)</v>
      </c>
    </row>
    <row r="67" spans="1:40" outlineLevel="1">
      <c r="D67" s="102" t="str">
        <f>'Line Items'!D809</f>
        <v>Called up share capital</v>
      </c>
      <c r="E67" s="336"/>
      <c r="F67" s="143" t="s">
        <v>902</v>
      </c>
      <c r="G67" s="353"/>
      <c r="H67" s="353"/>
      <c r="I67" s="353"/>
      <c r="J67" s="353"/>
      <c r="K67" s="353"/>
      <c r="L67" s="353"/>
      <c r="M67" s="353"/>
      <c r="N67" s="353"/>
      <c r="O67" s="353"/>
      <c r="P67" s="353"/>
      <c r="Q67" s="353"/>
      <c r="R67" s="353"/>
      <c r="S67" s="353"/>
      <c r="T67" s="353"/>
      <c r="U67" s="353"/>
      <c r="V67" s="353"/>
      <c r="W67" s="353"/>
      <c r="X67" s="353"/>
      <c r="Y67" s="353"/>
      <c r="Z67" s="354"/>
      <c r="AB67" s="355"/>
      <c r="AD67" s="355"/>
      <c r="AF67" s="355"/>
      <c r="AH67" s="339">
        <f>SUMPRODUCT($G67:$AF67,Timeline!$G$78:$AF$78)</f>
        <v>0</v>
      </c>
      <c r="AJ67" s="339">
        <f>SUMPRODUCT($G67:$AF67,Timeline!$G$79:$AF$79)</f>
        <v>0</v>
      </c>
      <c r="AL67" s="339">
        <f>SUMPRODUCT($G67:$AF67,Timeline!$G$80:$AF$80)</f>
        <v>0</v>
      </c>
    </row>
    <row r="68" spans="1:40" outlineLevel="1">
      <c r="D68" s="83" t="str">
        <f>'Line Items'!D810</f>
        <v>Day 1 Sub-debt Injection Required</v>
      </c>
      <c r="E68" s="84"/>
      <c r="F68" s="150" t="str">
        <f>F67</f>
        <v>£000</v>
      </c>
      <c r="G68" s="257"/>
      <c r="H68" s="257"/>
      <c r="I68" s="257"/>
      <c r="J68" s="257"/>
      <c r="K68" s="257"/>
      <c r="L68" s="257"/>
      <c r="M68" s="257"/>
      <c r="N68" s="257"/>
      <c r="O68" s="257"/>
      <c r="P68" s="257"/>
      <c r="Q68" s="257"/>
      <c r="R68" s="257"/>
      <c r="S68" s="257"/>
      <c r="T68" s="257"/>
      <c r="U68" s="257"/>
      <c r="V68" s="257"/>
      <c r="W68" s="257"/>
      <c r="X68" s="257"/>
      <c r="Y68" s="257"/>
      <c r="Z68" s="258"/>
      <c r="AB68" s="27"/>
      <c r="AD68" s="27"/>
      <c r="AF68" s="27"/>
      <c r="AH68" s="275">
        <f>SUMPRODUCT($G68:$AF68,Timeline!$G$78:$AF$78)</f>
        <v>0</v>
      </c>
      <c r="AJ68" s="275">
        <f>SUMPRODUCT($G68:$AF68,Timeline!$G$79:$AF$79)</f>
        <v>0</v>
      </c>
      <c r="AL68" s="275">
        <f>SUMPRODUCT($G68:$AF68,Timeline!$G$80:$AF$80)</f>
        <v>0</v>
      </c>
    </row>
    <row r="69" spans="1:40" outlineLevel="1">
      <c r="D69" s="83" t="str">
        <f>'Line Items'!D811</f>
        <v>Other reserves</v>
      </c>
      <c r="E69" s="84"/>
      <c r="F69" s="150" t="str">
        <f>F68</f>
        <v>£000</v>
      </c>
      <c r="G69" s="257"/>
      <c r="H69" s="257"/>
      <c r="I69" s="257"/>
      <c r="J69" s="257"/>
      <c r="K69" s="257"/>
      <c r="L69" s="257"/>
      <c r="M69" s="257"/>
      <c r="N69" s="257"/>
      <c r="O69" s="257"/>
      <c r="P69" s="257"/>
      <c r="Q69" s="257"/>
      <c r="R69" s="257"/>
      <c r="S69" s="257"/>
      <c r="T69" s="257"/>
      <c r="U69" s="257"/>
      <c r="V69" s="257"/>
      <c r="W69" s="257"/>
      <c r="X69" s="257"/>
      <c r="Y69" s="257"/>
      <c r="Z69" s="258"/>
      <c r="AB69" s="27"/>
      <c r="AD69" s="27"/>
      <c r="AF69" s="27"/>
      <c r="AH69" s="275">
        <f>SUMPRODUCT($G69:$AF69,Timeline!$G$78:$AF$78)</f>
        <v>0</v>
      </c>
      <c r="AJ69" s="275">
        <f>SUMPRODUCT($G69:$AF69,Timeline!$G$79:$AF$79)</f>
        <v>0</v>
      </c>
      <c r="AL69" s="275">
        <f>SUMPRODUCT($G69:$AF69,Timeline!$G$80:$AF$80)</f>
        <v>0</v>
      </c>
    </row>
    <row r="70" spans="1:40" outlineLevel="1">
      <c r="D70" s="108" t="str">
        <f>'Line Items'!D812</f>
        <v>Profit and loss account</v>
      </c>
      <c r="E70" s="110"/>
      <c r="F70" s="164" t="str">
        <f>F69</f>
        <v>£000</v>
      </c>
      <c r="G70" s="260"/>
      <c r="H70" s="260"/>
      <c r="I70" s="260"/>
      <c r="J70" s="260"/>
      <c r="K70" s="260"/>
      <c r="L70" s="260"/>
      <c r="M70" s="260"/>
      <c r="N70" s="260"/>
      <c r="O70" s="260"/>
      <c r="P70" s="260"/>
      <c r="Q70" s="260"/>
      <c r="R70" s="260"/>
      <c r="S70" s="260"/>
      <c r="T70" s="260"/>
      <c r="U70" s="260"/>
      <c r="V70" s="260"/>
      <c r="W70" s="260"/>
      <c r="X70" s="260"/>
      <c r="Y70" s="260"/>
      <c r="Z70" s="261"/>
      <c r="AB70" s="29"/>
      <c r="AD70" s="29"/>
      <c r="AF70" s="29"/>
      <c r="AH70" s="278">
        <f>SUMPRODUCT($G70:$AF70,Timeline!$G$78:$AF$78)</f>
        <v>0</v>
      </c>
      <c r="AJ70" s="278">
        <f>SUMPRODUCT($G70:$AF70,Timeline!$G$79:$AF$79)</f>
        <v>0</v>
      </c>
      <c r="AL70" s="278">
        <f>SUMPRODUCT($G70:$AF70,Timeline!$G$80:$AF$80)</f>
        <v>0</v>
      </c>
    </row>
    <row r="71" spans="1:40" outlineLevel="1"/>
    <row r="72" spans="1:40" s="205" customFormat="1" outlineLevel="1">
      <c r="D72" s="262" t="str">
        <f>'Line Items'!D813</f>
        <v xml:space="preserve">Total capital and reserves </v>
      </c>
      <c r="E72" s="263"/>
      <c r="F72" s="264" t="str">
        <f>F70</f>
        <v>£000</v>
      </c>
      <c r="G72" s="265">
        <f>SUM(G67:G70)</f>
        <v>0</v>
      </c>
      <c r="H72" s="265">
        <f t="shared" ref="H72:AH72" si="8">SUM(H67:H70)</f>
        <v>0</v>
      </c>
      <c r="I72" s="265">
        <f t="shared" si="8"/>
        <v>0</v>
      </c>
      <c r="J72" s="265">
        <f t="shared" si="8"/>
        <v>0</v>
      </c>
      <c r="K72" s="265">
        <f t="shared" si="8"/>
        <v>0</v>
      </c>
      <c r="L72" s="265">
        <f>SUM(L67:L70)</f>
        <v>0</v>
      </c>
      <c r="M72" s="265">
        <f t="shared" si="8"/>
        <v>0</v>
      </c>
      <c r="N72" s="265">
        <f t="shared" si="8"/>
        <v>0</v>
      </c>
      <c r="O72" s="265">
        <f t="shared" si="8"/>
        <v>0</v>
      </c>
      <c r="P72" s="265">
        <f t="shared" si="8"/>
        <v>0</v>
      </c>
      <c r="Q72" s="265">
        <f t="shared" si="8"/>
        <v>0</v>
      </c>
      <c r="R72" s="265">
        <f t="shared" si="8"/>
        <v>0</v>
      </c>
      <c r="S72" s="265">
        <f t="shared" si="8"/>
        <v>0</v>
      </c>
      <c r="T72" s="265">
        <f t="shared" si="8"/>
        <v>0</v>
      </c>
      <c r="U72" s="265">
        <f t="shared" si="8"/>
        <v>0</v>
      </c>
      <c r="V72" s="265">
        <f t="shared" si="8"/>
        <v>0</v>
      </c>
      <c r="W72" s="265">
        <f t="shared" si="8"/>
        <v>0</v>
      </c>
      <c r="X72" s="265">
        <f t="shared" si="8"/>
        <v>0</v>
      </c>
      <c r="Y72" s="265">
        <f t="shared" si="8"/>
        <v>0</v>
      </c>
      <c r="Z72" s="266">
        <f t="shared" si="8"/>
        <v>0</v>
      </c>
      <c r="AB72" s="267">
        <f t="shared" si="8"/>
        <v>0</v>
      </c>
      <c r="AD72" s="267">
        <f>SUM(AD67:AD70)</f>
        <v>0</v>
      </c>
      <c r="AF72" s="267">
        <f>SUM(AF67:AF70)</f>
        <v>0</v>
      </c>
      <c r="AH72" s="267">
        <f t="shared" si="8"/>
        <v>0</v>
      </c>
      <c r="AJ72" s="267">
        <f>SUM(AJ67:AJ70)</f>
        <v>0</v>
      </c>
      <c r="AL72" s="267">
        <f>SUM(AL67:AL70)</f>
        <v>0</v>
      </c>
    </row>
    <row r="73" spans="1:40" outlineLevel="1"/>
    <row r="74" spans="1:40" s="205" customFormat="1" outlineLevel="1">
      <c r="D74" s="391" t="str">
        <f>'Line Items'!D815</f>
        <v>Total net assets / (liabilities)</v>
      </c>
      <c r="E74" s="392"/>
      <c r="F74" s="337" t="str">
        <f t="shared" ref="F74:Z74" si="9">F64</f>
        <v>£000</v>
      </c>
      <c r="G74" s="363">
        <f t="shared" si="9"/>
        <v>0</v>
      </c>
      <c r="H74" s="363">
        <f t="shared" si="9"/>
        <v>0</v>
      </c>
      <c r="I74" s="363">
        <f t="shared" si="9"/>
        <v>0</v>
      </c>
      <c r="J74" s="363">
        <f t="shared" si="9"/>
        <v>0</v>
      </c>
      <c r="K74" s="363">
        <f t="shared" si="9"/>
        <v>0</v>
      </c>
      <c r="L74" s="363">
        <f>L64</f>
        <v>0</v>
      </c>
      <c r="M74" s="363">
        <f t="shared" si="9"/>
        <v>0</v>
      </c>
      <c r="N74" s="363">
        <f t="shared" si="9"/>
        <v>0</v>
      </c>
      <c r="O74" s="363">
        <f t="shared" si="9"/>
        <v>0</v>
      </c>
      <c r="P74" s="363">
        <f t="shared" si="9"/>
        <v>0</v>
      </c>
      <c r="Q74" s="363">
        <f t="shared" si="9"/>
        <v>0</v>
      </c>
      <c r="R74" s="363">
        <f t="shared" si="9"/>
        <v>0</v>
      </c>
      <c r="S74" s="363">
        <f t="shared" si="9"/>
        <v>0</v>
      </c>
      <c r="T74" s="363">
        <f t="shared" si="9"/>
        <v>0</v>
      </c>
      <c r="U74" s="363">
        <f t="shared" si="9"/>
        <v>0</v>
      </c>
      <c r="V74" s="363">
        <f t="shared" si="9"/>
        <v>0</v>
      </c>
      <c r="W74" s="363">
        <f t="shared" si="9"/>
        <v>0</v>
      </c>
      <c r="X74" s="363">
        <f t="shared" si="9"/>
        <v>0</v>
      </c>
      <c r="Y74" s="363">
        <f t="shared" si="9"/>
        <v>0</v>
      </c>
      <c r="Z74" s="364">
        <f t="shared" si="9"/>
        <v>0</v>
      </c>
      <c r="AB74" s="365">
        <f>AB64</f>
        <v>0</v>
      </c>
      <c r="AD74" s="365">
        <f>AD64</f>
        <v>0</v>
      </c>
      <c r="AF74" s="365">
        <f>AF64</f>
        <v>0</v>
      </c>
      <c r="AH74" s="365">
        <f>AH64</f>
        <v>0</v>
      </c>
      <c r="AJ74" s="365">
        <f>AJ64</f>
        <v>0</v>
      </c>
      <c r="AL74" s="365">
        <f>AL64</f>
        <v>0</v>
      </c>
    </row>
    <row r="75" spans="1:40" s="205" customFormat="1" outlineLevel="1">
      <c r="D75" s="393" t="str">
        <f>'Line Items'!D816</f>
        <v>Total capital and reserves</v>
      </c>
      <c r="E75" s="394"/>
      <c r="F75" s="164" t="str">
        <f t="shared" ref="F75:Z75" si="10">F72</f>
        <v>£000</v>
      </c>
      <c r="G75" s="368">
        <f t="shared" si="10"/>
        <v>0</v>
      </c>
      <c r="H75" s="368">
        <f t="shared" si="10"/>
        <v>0</v>
      </c>
      <c r="I75" s="368">
        <f t="shared" si="10"/>
        <v>0</v>
      </c>
      <c r="J75" s="368">
        <f t="shared" si="10"/>
        <v>0</v>
      </c>
      <c r="K75" s="368">
        <f t="shared" si="10"/>
        <v>0</v>
      </c>
      <c r="L75" s="368">
        <f>L72</f>
        <v>0</v>
      </c>
      <c r="M75" s="368">
        <f t="shared" si="10"/>
        <v>0</v>
      </c>
      <c r="N75" s="368">
        <f t="shared" si="10"/>
        <v>0</v>
      </c>
      <c r="O75" s="368">
        <f>O72</f>
        <v>0</v>
      </c>
      <c r="P75" s="368">
        <f t="shared" si="10"/>
        <v>0</v>
      </c>
      <c r="Q75" s="368">
        <f t="shared" si="10"/>
        <v>0</v>
      </c>
      <c r="R75" s="368">
        <f t="shared" si="10"/>
        <v>0</v>
      </c>
      <c r="S75" s="368">
        <f t="shared" si="10"/>
        <v>0</v>
      </c>
      <c r="T75" s="368">
        <f t="shared" si="10"/>
        <v>0</v>
      </c>
      <c r="U75" s="368">
        <f t="shared" si="10"/>
        <v>0</v>
      </c>
      <c r="V75" s="368">
        <f t="shared" si="10"/>
        <v>0</v>
      </c>
      <c r="W75" s="368">
        <f t="shared" si="10"/>
        <v>0</v>
      </c>
      <c r="X75" s="368">
        <f t="shared" si="10"/>
        <v>0</v>
      </c>
      <c r="Y75" s="368">
        <f t="shared" si="10"/>
        <v>0</v>
      </c>
      <c r="Z75" s="369">
        <f t="shared" si="10"/>
        <v>0</v>
      </c>
      <c r="AB75" s="370">
        <f>AB72</f>
        <v>0</v>
      </c>
      <c r="AD75" s="370">
        <f>AD72</f>
        <v>0</v>
      </c>
      <c r="AF75" s="370">
        <f>AF72</f>
        <v>0</v>
      </c>
      <c r="AH75" s="370">
        <f>AH72</f>
        <v>0</v>
      </c>
      <c r="AJ75" s="370">
        <f>AJ72</f>
        <v>0</v>
      </c>
      <c r="AL75" s="370">
        <f>AL72</f>
        <v>0</v>
      </c>
    </row>
    <row r="76" spans="1:40" outlineLevel="1"/>
    <row r="77" spans="1:40" outlineLevel="1">
      <c r="D77" s="359" t="str">
        <f>'Line Items'!D818</f>
        <v>Balance sheet check</v>
      </c>
      <c r="E77" s="360"/>
      <c r="F77" s="264" t="str">
        <f>F75</f>
        <v>£000</v>
      </c>
      <c r="G77" s="395">
        <f>IF(ROUND(G74-G75,3)=0,0, "Error")</f>
        <v>0</v>
      </c>
      <c r="H77" s="395">
        <f t="shared" ref="H77:AL77" si="11">IF(ROUND(H74-H75,3)=0,0, "Error")</f>
        <v>0</v>
      </c>
      <c r="I77" s="395">
        <f t="shared" si="11"/>
        <v>0</v>
      </c>
      <c r="J77" s="395">
        <f t="shared" si="11"/>
        <v>0</v>
      </c>
      <c r="K77" s="395">
        <f t="shared" si="11"/>
        <v>0</v>
      </c>
      <c r="L77" s="395">
        <f t="shared" si="11"/>
        <v>0</v>
      </c>
      <c r="M77" s="395">
        <f t="shared" si="11"/>
        <v>0</v>
      </c>
      <c r="N77" s="395">
        <f t="shared" si="11"/>
        <v>0</v>
      </c>
      <c r="O77" s="395">
        <f t="shared" si="11"/>
        <v>0</v>
      </c>
      <c r="P77" s="395">
        <f t="shared" si="11"/>
        <v>0</v>
      </c>
      <c r="Q77" s="395">
        <f t="shared" si="11"/>
        <v>0</v>
      </c>
      <c r="R77" s="395">
        <f t="shared" si="11"/>
        <v>0</v>
      </c>
      <c r="S77" s="395">
        <f t="shared" si="11"/>
        <v>0</v>
      </c>
      <c r="T77" s="395">
        <f t="shared" si="11"/>
        <v>0</v>
      </c>
      <c r="U77" s="395">
        <f t="shared" si="11"/>
        <v>0</v>
      </c>
      <c r="V77" s="395">
        <f t="shared" si="11"/>
        <v>0</v>
      </c>
      <c r="W77" s="395">
        <f t="shared" si="11"/>
        <v>0</v>
      </c>
      <c r="X77" s="395">
        <f t="shared" si="11"/>
        <v>0</v>
      </c>
      <c r="Y77" s="395">
        <f t="shared" si="11"/>
        <v>0</v>
      </c>
      <c r="Z77" s="396">
        <f t="shared" si="11"/>
        <v>0</v>
      </c>
      <c r="AB77" s="397">
        <f t="shared" si="11"/>
        <v>0</v>
      </c>
      <c r="AD77" s="397">
        <f t="shared" si="11"/>
        <v>0</v>
      </c>
      <c r="AF77" s="397">
        <f t="shared" si="11"/>
        <v>0</v>
      </c>
      <c r="AH77" s="397">
        <f t="shared" si="11"/>
        <v>0</v>
      </c>
      <c r="AJ77" s="397">
        <f t="shared" si="11"/>
        <v>0</v>
      </c>
      <c r="AL77" s="397">
        <f t="shared" si="11"/>
        <v>0</v>
      </c>
    </row>
    <row r="80" spans="1:40" s="399" customFormat="1" ht="16.5">
      <c r="A80" s="3"/>
      <c r="B80" s="398" t="s">
        <v>1013</v>
      </c>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8"/>
      <c r="AL80" s="398"/>
      <c r="AM80" s="3"/>
      <c r="AN80" s="3"/>
    </row>
    <row r="81" spans="1:40" s="399" customFormat="1" outlineLevel="1">
      <c r="A81" s="3"/>
      <c r="AM81" s="3"/>
      <c r="AN81" s="3"/>
    </row>
    <row r="82" spans="1:40" s="399" customFormat="1" outlineLevel="1">
      <c r="A82" s="3"/>
      <c r="D82" s="400" t="s">
        <v>711</v>
      </c>
      <c r="AM82" s="3"/>
      <c r="AN82" s="3"/>
    </row>
    <row r="83" spans="1:40" outlineLevel="1">
      <c r="D83" s="102" t="str">
        <f>D$23</f>
        <v>Debtors</v>
      </c>
      <c r="E83" s="336"/>
      <c r="F83" s="337" t="str">
        <f t="shared" ref="F83:AL83" si="12">F$23</f>
        <v>£000</v>
      </c>
      <c r="G83" s="105">
        <f t="shared" si="12"/>
        <v>0</v>
      </c>
      <c r="H83" s="105">
        <f t="shared" si="12"/>
        <v>0</v>
      </c>
      <c r="I83" s="105">
        <f t="shared" si="12"/>
        <v>0</v>
      </c>
      <c r="J83" s="105">
        <f t="shared" si="12"/>
        <v>0</v>
      </c>
      <c r="K83" s="105">
        <f t="shared" si="12"/>
        <v>0</v>
      </c>
      <c r="L83" s="105">
        <f t="shared" si="12"/>
        <v>0</v>
      </c>
      <c r="M83" s="105">
        <f t="shared" si="12"/>
        <v>0</v>
      </c>
      <c r="N83" s="105">
        <f t="shared" si="12"/>
        <v>0</v>
      </c>
      <c r="O83" s="105">
        <f t="shared" si="12"/>
        <v>0</v>
      </c>
      <c r="P83" s="105">
        <f t="shared" si="12"/>
        <v>0</v>
      </c>
      <c r="Q83" s="105">
        <f t="shared" si="12"/>
        <v>0</v>
      </c>
      <c r="R83" s="105">
        <f t="shared" si="12"/>
        <v>0</v>
      </c>
      <c r="S83" s="105">
        <f t="shared" si="12"/>
        <v>0</v>
      </c>
      <c r="T83" s="105">
        <f t="shared" si="12"/>
        <v>0</v>
      </c>
      <c r="U83" s="105">
        <f t="shared" si="12"/>
        <v>0</v>
      </c>
      <c r="V83" s="105">
        <f t="shared" si="12"/>
        <v>0</v>
      </c>
      <c r="W83" s="105">
        <f t="shared" si="12"/>
        <v>0</v>
      </c>
      <c r="X83" s="105">
        <f t="shared" si="12"/>
        <v>0</v>
      </c>
      <c r="Y83" s="105">
        <f t="shared" si="12"/>
        <v>0</v>
      </c>
      <c r="Z83" s="338">
        <f t="shared" si="12"/>
        <v>0</v>
      </c>
      <c r="AB83" s="339">
        <f t="shared" si="12"/>
        <v>0</v>
      </c>
      <c r="AD83" s="339">
        <f t="shared" si="12"/>
        <v>0</v>
      </c>
      <c r="AF83" s="339">
        <f t="shared" si="12"/>
        <v>0</v>
      </c>
      <c r="AH83" s="339">
        <f t="shared" si="12"/>
        <v>0</v>
      </c>
      <c r="AJ83" s="339">
        <f t="shared" si="12"/>
        <v>0</v>
      </c>
      <c r="AL83" s="339">
        <f t="shared" si="12"/>
        <v>0</v>
      </c>
    </row>
    <row r="84" spans="1:40" outlineLevel="1">
      <c r="D84" s="83" t="str">
        <f>D$26</f>
        <v>Deferred Tax</v>
      </c>
      <c r="E84" s="84"/>
      <c r="F84" s="150" t="str">
        <f t="shared" ref="F84:AL84" si="13">F$26</f>
        <v>£000</v>
      </c>
      <c r="G84" s="85">
        <f t="shared" si="13"/>
        <v>0</v>
      </c>
      <c r="H84" s="85">
        <f t="shared" si="13"/>
        <v>0</v>
      </c>
      <c r="I84" s="85">
        <f t="shared" si="13"/>
        <v>0</v>
      </c>
      <c r="J84" s="85">
        <f t="shared" si="13"/>
        <v>0</v>
      </c>
      <c r="K84" s="85">
        <f t="shared" si="13"/>
        <v>0</v>
      </c>
      <c r="L84" s="85">
        <f t="shared" si="13"/>
        <v>0</v>
      </c>
      <c r="M84" s="85">
        <f t="shared" si="13"/>
        <v>0</v>
      </c>
      <c r="N84" s="85">
        <f t="shared" si="13"/>
        <v>0</v>
      </c>
      <c r="O84" s="85">
        <f t="shared" si="13"/>
        <v>0</v>
      </c>
      <c r="P84" s="85">
        <f t="shared" si="13"/>
        <v>0</v>
      </c>
      <c r="Q84" s="85">
        <f t="shared" si="13"/>
        <v>0</v>
      </c>
      <c r="R84" s="85">
        <f t="shared" si="13"/>
        <v>0</v>
      </c>
      <c r="S84" s="85">
        <f t="shared" si="13"/>
        <v>0</v>
      </c>
      <c r="T84" s="85">
        <f t="shared" si="13"/>
        <v>0</v>
      </c>
      <c r="U84" s="85">
        <f t="shared" si="13"/>
        <v>0</v>
      </c>
      <c r="V84" s="85">
        <f t="shared" si="13"/>
        <v>0</v>
      </c>
      <c r="W84" s="85">
        <f t="shared" si="13"/>
        <v>0</v>
      </c>
      <c r="X84" s="85">
        <f t="shared" si="13"/>
        <v>0</v>
      </c>
      <c r="Y84" s="85">
        <f t="shared" si="13"/>
        <v>0</v>
      </c>
      <c r="Z84" s="274">
        <f t="shared" si="13"/>
        <v>0</v>
      </c>
      <c r="AB84" s="275">
        <f t="shared" si="13"/>
        <v>0</v>
      </c>
      <c r="AD84" s="275">
        <f t="shared" si="13"/>
        <v>0</v>
      </c>
      <c r="AF84" s="275">
        <f t="shared" si="13"/>
        <v>0</v>
      </c>
      <c r="AH84" s="275">
        <f t="shared" si="13"/>
        <v>0</v>
      </c>
      <c r="AJ84" s="275">
        <f t="shared" si="13"/>
        <v>0</v>
      </c>
      <c r="AL84" s="275">
        <f t="shared" si="13"/>
        <v>0</v>
      </c>
    </row>
    <row r="85" spans="1:40" outlineLevel="1">
      <c r="D85" s="83" t="str">
        <f>D$27</f>
        <v>Prepayments</v>
      </c>
      <c r="E85" s="84"/>
      <c r="F85" s="150" t="str">
        <f t="shared" ref="F85:AL85" si="14">F$27</f>
        <v>£000</v>
      </c>
      <c r="G85" s="85">
        <f t="shared" si="14"/>
        <v>0</v>
      </c>
      <c r="H85" s="85">
        <f t="shared" si="14"/>
        <v>0</v>
      </c>
      <c r="I85" s="85">
        <f t="shared" si="14"/>
        <v>0</v>
      </c>
      <c r="J85" s="85">
        <f t="shared" si="14"/>
        <v>0</v>
      </c>
      <c r="K85" s="85">
        <f t="shared" si="14"/>
        <v>0</v>
      </c>
      <c r="L85" s="85">
        <f t="shared" si="14"/>
        <v>0</v>
      </c>
      <c r="M85" s="85">
        <f t="shared" si="14"/>
        <v>0</v>
      </c>
      <c r="N85" s="85">
        <f t="shared" si="14"/>
        <v>0</v>
      </c>
      <c r="O85" s="85">
        <f t="shared" si="14"/>
        <v>0</v>
      </c>
      <c r="P85" s="85">
        <f t="shared" si="14"/>
        <v>0</v>
      </c>
      <c r="Q85" s="85">
        <f t="shared" si="14"/>
        <v>0</v>
      </c>
      <c r="R85" s="85">
        <f t="shared" si="14"/>
        <v>0</v>
      </c>
      <c r="S85" s="85">
        <f t="shared" si="14"/>
        <v>0</v>
      </c>
      <c r="T85" s="85">
        <f t="shared" si="14"/>
        <v>0</v>
      </c>
      <c r="U85" s="85">
        <f t="shared" si="14"/>
        <v>0</v>
      </c>
      <c r="V85" s="85">
        <f t="shared" si="14"/>
        <v>0</v>
      </c>
      <c r="W85" s="85">
        <f t="shared" si="14"/>
        <v>0</v>
      </c>
      <c r="X85" s="85">
        <f t="shared" si="14"/>
        <v>0</v>
      </c>
      <c r="Y85" s="85">
        <f t="shared" si="14"/>
        <v>0</v>
      </c>
      <c r="Z85" s="274">
        <f t="shared" si="14"/>
        <v>0</v>
      </c>
      <c r="AB85" s="275">
        <f t="shared" si="14"/>
        <v>0</v>
      </c>
      <c r="AD85" s="275">
        <f t="shared" si="14"/>
        <v>0</v>
      </c>
      <c r="AF85" s="275">
        <f t="shared" si="14"/>
        <v>0</v>
      </c>
      <c r="AH85" s="275">
        <f t="shared" si="14"/>
        <v>0</v>
      </c>
      <c r="AJ85" s="275">
        <f t="shared" si="14"/>
        <v>0</v>
      </c>
      <c r="AL85" s="275">
        <f t="shared" si="14"/>
        <v>0</v>
      </c>
    </row>
    <row r="86" spans="1:40" outlineLevel="1">
      <c r="D86" s="83" t="str">
        <f>D$28</f>
        <v>VAT Net Debtor</v>
      </c>
      <c r="E86" s="84"/>
      <c r="F86" s="150" t="str">
        <f t="shared" ref="F86:AL86" si="15">F$28</f>
        <v>£000</v>
      </c>
      <c r="G86" s="85">
        <f t="shared" si="15"/>
        <v>0</v>
      </c>
      <c r="H86" s="85">
        <f t="shared" si="15"/>
        <v>0</v>
      </c>
      <c r="I86" s="85">
        <f t="shared" si="15"/>
        <v>0</v>
      </c>
      <c r="J86" s="85">
        <f t="shared" si="15"/>
        <v>0</v>
      </c>
      <c r="K86" s="85">
        <f t="shared" si="15"/>
        <v>0</v>
      </c>
      <c r="L86" s="85">
        <f t="shared" si="15"/>
        <v>0</v>
      </c>
      <c r="M86" s="85">
        <f t="shared" si="15"/>
        <v>0</v>
      </c>
      <c r="N86" s="85">
        <f t="shared" si="15"/>
        <v>0</v>
      </c>
      <c r="O86" s="85">
        <f t="shared" si="15"/>
        <v>0</v>
      </c>
      <c r="P86" s="85">
        <f t="shared" si="15"/>
        <v>0</v>
      </c>
      <c r="Q86" s="85">
        <f t="shared" si="15"/>
        <v>0</v>
      </c>
      <c r="R86" s="85">
        <f t="shared" si="15"/>
        <v>0</v>
      </c>
      <c r="S86" s="85">
        <f t="shared" si="15"/>
        <v>0</v>
      </c>
      <c r="T86" s="85">
        <f t="shared" si="15"/>
        <v>0</v>
      </c>
      <c r="U86" s="85">
        <f t="shared" si="15"/>
        <v>0</v>
      </c>
      <c r="V86" s="85">
        <f t="shared" si="15"/>
        <v>0</v>
      </c>
      <c r="W86" s="85">
        <f t="shared" si="15"/>
        <v>0</v>
      </c>
      <c r="X86" s="85">
        <f t="shared" si="15"/>
        <v>0</v>
      </c>
      <c r="Y86" s="85">
        <f t="shared" si="15"/>
        <v>0</v>
      </c>
      <c r="Z86" s="274">
        <f t="shared" si="15"/>
        <v>0</v>
      </c>
      <c r="AB86" s="275">
        <f t="shared" si="15"/>
        <v>0</v>
      </c>
      <c r="AD86" s="275">
        <f t="shared" si="15"/>
        <v>0</v>
      </c>
      <c r="AF86" s="275">
        <f t="shared" si="15"/>
        <v>0</v>
      </c>
      <c r="AH86" s="275">
        <f t="shared" si="15"/>
        <v>0</v>
      </c>
      <c r="AJ86" s="275">
        <f t="shared" si="15"/>
        <v>0</v>
      </c>
      <c r="AL86" s="275">
        <f t="shared" si="15"/>
        <v>0</v>
      </c>
    </row>
    <row r="87" spans="1:40" outlineLevel="1">
      <c r="D87" s="83" t="str">
        <f>D$29</f>
        <v>Revenue Support Receivable</v>
      </c>
      <c r="E87" s="84"/>
      <c r="F87" s="150" t="str">
        <f t="shared" ref="F87:AL87" si="16">F$29</f>
        <v>£000</v>
      </c>
      <c r="G87" s="85">
        <f t="shared" si="16"/>
        <v>0</v>
      </c>
      <c r="H87" s="85">
        <f t="shared" si="16"/>
        <v>0</v>
      </c>
      <c r="I87" s="85">
        <f t="shared" si="16"/>
        <v>0</v>
      </c>
      <c r="J87" s="85">
        <f t="shared" si="16"/>
        <v>0</v>
      </c>
      <c r="K87" s="85">
        <f t="shared" si="16"/>
        <v>0</v>
      </c>
      <c r="L87" s="85">
        <f t="shared" si="16"/>
        <v>0</v>
      </c>
      <c r="M87" s="85">
        <f t="shared" si="16"/>
        <v>0</v>
      </c>
      <c r="N87" s="85">
        <f t="shared" si="16"/>
        <v>0</v>
      </c>
      <c r="O87" s="85">
        <f t="shared" si="16"/>
        <v>0</v>
      </c>
      <c r="P87" s="85">
        <f t="shared" si="16"/>
        <v>0</v>
      </c>
      <c r="Q87" s="85">
        <f t="shared" si="16"/>
        <v>0</v>
      </c>
      <c r="R87" s="85">
        <f t="shared" si="16"/>
        <v>0</v>
      </c>
      <c r="S87" s="85">
        <f t="shared" si="16"/>
        <v>0</v>
      </c>
      <c r="T87" s="85">
        <f t="shared" si="16"/>
        <v>0</v>
      </c>
      <c r="U87" s="85">
        <f t="shared" si="16"/>
        <v>0</v>
      </c>
      <c r="V87" s="85">
        <f t="shared" si="16"/>
        <v>0</v>
      </c>
      <c r="W87" s="85">
        <f t="shared" si="16"/>
        <v>0</v>
      </c>
      <c r="X87" s="85">
        <f t="shared" si="16"/>
        <v>0</v>
      </c>
      <c r="Y87" s="85">
        <f t="shared" si="16"/>
        <v>0</v>
      </c>
      <c r="Z87" s="274">
        <f t="shared" si="16"/>
        <v>0</v>
      </c>
      <c r="AB87" s="275">
        <f t="shared" si="16"/>
        <v>0</v>
      </c>
      <c r="AD87" s="275">
        <f t="shared" si="16"/>
        <v>0</v>
      </c>
      <c r="AF87" s="275">
        <f t="shared" si="16"/>
        <v>0</v>
      </c>
      <c r="AH87" s="275">
        <f t="shared" si="16"/>
        <v>0</v>
      </c>
      <c r="AJ87" s="275">
        <f t="shared" si="16"/>
        <v>0</v>
      </c>
      <c r="AL87" s="275">
        <f t="shared" si="16"/>
        <v>0</v>
      </c>
    </row>
    <row r="88" spans="1:40" outlineLevel="1">
      <c r="D88" s="83" t="str">
        <f>D$30</f>
        <v>[Current assets (positive) Line 9]</v>
      </c>
      <c r="E88" s="84"/>
      <c r="F88" s="150" t="str">
        <f t="shared" ref="F88:AL88" si="17">F$30</f>
        <v>£000</v>
      </c>
      <c r="G88" s="85">
        <f t="shared" si="17"/>
        <v>0</v>
      </c>
      <c r="H88" s="85">
        <f t="shared" si="17"/>
        <v>0</v>
      </c>
      <c r="I88" s="85">
        <f t="shared" si="17"/>
        <v>0</v>
      </c>
      <c r="J88" s="85">
        <f t="shared" si="17"/>
        <v>0</v>
      </c>
      <c r="K88" s="85">
        <f t="shared" si="17"/>
        <v>0</v>
      </c>
      <c r="L88" s="85">
        <f t="shared" si="17"/>
        <v>0</v>
      </c>
      <c r="M88" s="85">
        <f t="shared" si="17"/>
        <v>0</v>
      </c>
      <c r="N88" s="85">
        <f t="shared" si="17"/>
        <v>0</v>
      </c>
      <c r="O88" s="85">
        <f t="shared" si="17"/>
        <v>0</v>
      </c>
      <c r="P88" s="85">
        <f t="shared" si="17"/>
        <v>0</v>
      </c>
      <c r="Q88" s="85">
        <f t="shared" si="17"/>
        <v>0</v>
      </c>
      <c r="R88" s="85">
        <f t="shared" si="17"/>
        <v>0</v>
      </c>
      <c r="S88" s="85">
        <f t="shared" si="17"/>
        <v>0</v>
      </c>
      <c r="T88" s="85">
        <f t="shared" si="17"/>
        <v>0</v>
      </c>
      <c r="U88" s="85">
        <f t="shared" si="17"/>
        <v>0</v>
      </c>
      <c r="V88" s="85">
        <f t="shared" si="17"/>
        <v>0</v>
      </c>
      <c r="W88" s="85">
        <f t="shared" si="17"/>
        <v>0</v>
      </c>
      <c r="X88" s="85">
        <f t="shared" si="17"/>
        <v>0</v>
      </c>
      <c r="Y88" s="85">
        <f t="shared" si="17"/>
        <v>0</v>
      </c>
      <c r="Z88" s="274">
        <f t="shared" si="17"/>
        <v>0</v>
      </c>
      <c r="AB88" s="275">
        <f t="shared" si="17"/>
        <v>0</v>
      </c>
      <c r="AD88" s="275">
        <f t="shared" si="17"/>
        <v>0</v>
      </c>
      <c r="AF88" s="275">
        <f t="shared" si="17"/>
        <v>0</v>
      </c>
      <c r="AH88" s="275">
        <f t="shared" si="17"/>
        <v>0</v>
      </c>
      <c r="AJ88" s="275">
        <f t="shared" si="17"/>
        <v>0</v>
      </c>
      <c r="AL88" s="275">
        <f t="shared" si="17"/>
        <v>0</v>
      </c>
    </row>
    <row r="89" spans="1:40" outlineLevel="1">
      <c r="D89" s="108" t="str">
        <f>D$31</f>
        <v>[Current assets (positive) Line 10]</v>
      </c>
      <c r="E89" s="110"/>
      <c r="F89" s="164" t="str">
        <f t="shared" ref="F89:AL89" si="18">F$31</f>
        <v>£000</v>
      </c>
      <c r="G89" s="96">
        <f t="shared" si="18"/>
        <v>0</v>
      </c>
      <c r="H89" s="96">
        <f t="shared" si="18"/>
        <v>0</v>
      </c>
      <c r="I89" s="96">
        <f t="shared" si="18"/>
        <v>0</v>
      </c>
      <c r="J89" s="96">
        <f t="shared" si="18"/>
        <v>0</v>
      </c>
      <c r="K89" s="96">
        <f t="shared" si="18"/>
        <v>0</v>
      </c>
      <c r="L89" s="96">
        <f t="shared" si="18"/>
        <v>0</v>
      </c>
      <c r="M89" s="96">
        <f t="shared" si="18"/>
        <v>0</v>
      </c>
      <c r="N89" s="96">
        <f t="shared" si="18"/>
        <v>0</v>
      </c>
      <c r="O89" s="96">
        <f t="shared" si="18"/>
        <v>0</v>
      </c>
      <c r="P89" s="96">
        <f t="shared" si="18"/>
        <v>0</v>
      </c>
      <c r="Q89" s="96">
        <f t="shared" si="18"/>
        <v>0</v>
      </c>
      <c r="R89" s="96">
        <f t="shared" si="18"/>
        <v>0</v>
      </c>
      <c r="S89" s="96">
        <f t="shared" si="18"/>
        <v>0</v>
      </c>
      <c r="T89" s="96">
        <f t="shared" si="18"/>
        <v>0</v>
      </c>
      <c r="U89" s="96">
        <f t="shared" si="18"/>
        <v>0</v>
      </c>
      <c r="V89" s="96">
        <f t="shared" si="18"/>
        <v>0</v>
      </c>
      <c r="W89" s="96">
        <f t="shared" si="18"/>
        <v>0</v>
      </c>
      <c r="X89" s="96">
        <f t="shared" si="18"/>
        <v>0</v>
      </c>
      <c r="Y89" s="96">
        <f t="shared" si="18"/>
        <v>0</v>
      </c>
      <c r="Z89" s="277">
        <f t="shared" si="18"/>
        <v>0</v>
      </c>
      <c r="AB89" s="278">
        <f t="shared" si="18"/>
        <v>0</v>
      </c>
      <c r="AD89" s="278">
        <f t="shared" si="18"/>
        <v>0</v>
      </c>
      <c r="AF89" s="278">
        <f t="shared" si="18"/>
        <v>0</v>
      </c>
      <c r="AH89" s="278">
        <f t="shared" si="18"/>
        <v>0</v>
      </c>
      <c r="AJ89" s="278">
        <f t="shared" si="18"/>
        <v>0</v>
      </c>
      <c r="AL89" s="278">
        <f t="shared" si="18"/>
        <v>0</v>
      </c>
    </row>
    <row r="90" spans="1:40" s="399" customFormat="1" outlineLevel="1">
      <c r="A90" s="3"/>
      <c r="D90" s="400"/>
      <c r="AM90" s="3"/>
      <c r="AN90" s="3"/>
    </row>
    <row r="91" spans="1:40" s="399" customFormat="1" outlineLevel="1">
      <c r="A91" s="3"/>
      <c r="D91" s="401" t="str">
        <f>D82</f>
        <v>Debtors</v>
      </c>
      <c r="E91" s="402"/>
      <c r="F91" s="403" t="str">
        <f>F89</f>
        <v>£000</v>
      </c>
      <c r="G91" s="404">
        <f>SUM(G83:G89)</f>
        <v>0</v>
      </c>
      <c r="H91" s="404">
        <f t="shared" ref="H91:AL91" si="19">SUM(H83:H89)</f>
        <v>0</v>
      </c>
      <c r="I91" s="404">
        <f t="shared" si="19"/>
        <v>0</v>
      </c>
      <c r="J91" s="404">
        <f t="shared" si="19"/>
        <v>0</v>
      </c>
      <c r="K91" s="404">
        <f t="shared" si="19"/>
        <v>0</v>
      </c>
      <c r="L91" s="404">
        <f t="shared" si="19"/>
        <v>0</v>
      </c>
      <c r="M91" s="404">
        <f t="shared" si="19"/>
        <v>0</v>
      </c>
      <c r="N91" s="404">
        <f t="shared" si="19"/>
        <v>0</v>
      </c>
      <c r="O91" s="404">
        <f t="shared" si="19"/>
        <v>0</v>
      </c>
      <c r="P91" s="404">
        <f t="shared" si="19"/>
        <v>0</v>
      </c>
      <c r="Q91" s="404">
        <f t="shared" si="19"/>
        <v>0</v>
      </c>
      <c r="R91" s="404">
        <f t="shared" si="19"/>
        <v>0</v>
      </c>
      <c r="S91" s="404">
        <f t="shared" si="19"/>
        <v>0</v>
      </c>
      <c r="T91" s="404">
        <f t="shared" si="19"/>
        <v>0</v>
      </c>
      <c r="U91" s="404">
        <f t="shared" si="19"/>
        <v>0</v>
      </c>
      <c r="V91" s="404">
        <f t="shared" si="19"/>
        <v>0</v>
      </c>
      <c r="W91" s="404">
        <f t="shared" si="19"/>
        <v>0</v>
      </c>
      <c r="X91" s="404">
        <f t="shared" si="19"/>
        <v>0</v>
      </c>
      <c r="Y91" s="404">
        <f t="shared" si="19"/>
        <v>0</v>
      </c>
      <c r="Z91" s="396">
        <f t="shared" si="19"/>
        <v>0</v>
      </c>
      <c r="AB91" s="397">
        <f t="shared" si="19"/>
        <v>0</v>
      </c>
      <c r="AC91" s="3"/>
      <c r="AD91" s="397">
        <f t="shared" si="19"/>
        <v>0</v>
      </c>
      <c r="AE91" s="3"/>
      <c r="AF91" s="397">
        <f t="shared" si="19"/>
        <v>0</v>
      </c>
      <c r="AG91" s="3"/>
      <c r="AH91" s="397">
        <f t="shared" si="19"/>
        <v>0</v>
      </c>
      <c r="AI91" s="3"/>
      <c r="AJ91" s="397">
        <f t="shared" si="19"/>
        <v>0</v>
      </c>
      <c r="AK91" s="3"/>
      <c r="AL91" s="397">
        <f t="shared" si="19"/>
        <v>0</v>
      </c>
      <c r="AM91" s="3"/>
      <c r="AN91" s="3"/>
    </row>
    <row r="92" spans="1:40" s="399" customFormat="1" outlineLevel="1">
      <c r="A92" s="3"/>
      <c r="P92" s="405"/>
      <c r="AM92" s="3"/>
      <c r="AN92" s="3"/>
    </row>
    <row r="93" spans="1:40" s="399" customFormat="1" outlineLevel="1">
      <c r="A93" s="3"/>
      <c r="D93" s="400" t="s">
        <v>1014</v>
      </c>
      <c r="AM93" s="3"/>
      <c r="AN93" s="3"/>
    </row>
    <row r="94" spans="1:40" outlineLevel="1">
      <c r="D94" s="102" t="str">
        <f>D$36</f>
        <v>Trade creditors</v>
      </c>
      <c r="E94" s="336"/>
      <c r="F94" s="337" t="str">
        <f t="shared" ref="F94:AL94" si="20">F$36</f>
        <v>£000</v>
      </c>
      <c r="G94" s="105">
        <f t="shared" si="20"/>
        <v>0</v>
      </c>
      <c r="H94" s="105">
        <f t="shared" si="20"/>
        <v>0</v>
      </c>
      <c r="I94" s="105">
        <f t="shared" si="20"/>
        <v>0</v>
      </c>
      <c r="J94" s="105">
        <f t="shared" si="20"/>
        <v>0</v>
      </c>
      <c r="K94" s="105">
        <f t="shared" si="20"/>
        <v>0</v>
      </c>
      <c r="L94" s="105">
        <f t="shared" si="20"/>
        <v>0</v>
      </c>
      <c r="M94" s="105">
        <f t="shared" si="20"/>
        <v>0</v>
      </c>
      <c r="N94" s="105">
        <f t="shared" si="20"/>
        <v>0</v>
      </c>
      <c r="O94" s="105">
        <f t="shared" si="20"/>
        <v>0</v>
      </c>
      <c r="P94" s="105">
        <f t="shared" si="20"/>
        <v>0</v>
      </c>
      <c r="Q94" s="105">
        <f t="shared" si="20"/>
        <v>0</v>
      </c>
      <c r="R94" s="105">
        <f t="shared" si="20"/>
        <v>0</v>
      </c>
      <c r="S94" s="105">
        <f t="shared" si="20"/>
        <v>0</v>
      </c>
      <c r="T94" s="105">
        <f t="shared" si="20"/>
        <v>0</v>
      </c>
      <c r="U94" s="105">
        <f t="shared" si="20"/>
        <v>0</v>
      </c>
      <c r="V94" s="105">
        <f t="shared" si="20"/>
        <v>0</v>
      </c>
      <c r="W94" s="105">
        <f t="shared" si="20"/>
        <v>0</v>
      </c>
      <c r="X94" s="105">
        <f t="shared" si="20"/>
        <v>0</v>
      </c>
      <c r="Y94" s="105">
        <f t="shared" si="20"/>
        <v>0</v>
      </c>
      <c r="Z94" s="338">
        <f t="shared" si="20"/>
        <v>0</v>
      </c>
      <c r="AB94" s="339">
        <f t="shared" si="20"/>
        <v>0</v>
      </c>
      <c r="AD94" s="339">
        <f t="shared" si="20"/>
        <v>0</v>
      </c>
      <c r="AF94" s="339">
        <f t="shared" si="20"/>
        <v>0</v>
      </c>
      <c r="AH94" s="339">
        <f t="shared" si="20"/>
        <v>0</v>
      </c>
      <c r="AJ94" s="339">
        <f t="shared" si="20"/>
        <v>0</v>
      </c>
      <c r="AL94" s="339">
        <f t="shared" si="20"/>
        <v>0</v>
      </c>
    </row>
    <row r="95" spans="1:40" outlineLevel="1">
      <c r="D95" s="83" t="str">
        <f>D$37</f>
        <v>Infrastructure Provider(s)</v>
      </c>
      <c r="E95" s="84"/>
      <c r="F95" s="150" t="str">
        <f t="shared" ref="F95:AL95" si="21">F$37</f>
        <v>£000</v>
      </c>
      <c r="G95" s="85">
        <f t="shared" si="21"/>
        <v>0</v>
      </c>
      <c r="H95" s="85">
        <f t="shared" si="21"/>
        <v>0</v>
      </c>
      <c r="I95" s="85">
        <f t="shared" si="21"/>
        <v>0</v>
      </c>
      <c r="J95" s="85">
        <f t="shared" si="21"/>
        <v>0</v>
      </c>
      <c r="K95" s="85">
        <f t="shared" si="21"/>
        <v>0</v>
      </c>
      <c r="L95" s="85">
        <f t="shared" si="21"/>
        <v>0</v>
      </c>
      <c r="M95" s="85">
        <f t="shared" si="21"/>
        <v>0</v>
      </c>
      <c r="N95" s="85">
        <f t="shared" si="21"/>
        <v>0</v>
      </c>
      <c r="O95" s="85">
        <f t="shared" si="21"/>
        <v>0</v>
      </c>
      <c r="P95" s="85">
        <f t="shared" si="21"/>
        <v>0</v>
      </c>
      <c r="Q95" s="85">
        <f t="shared" si="21"/>
        <v>0</v>
      </c>
      <c r="R95" s="85">
        <f t="shared" si="21"/>
        <v>0</v>
      </c>
      <c r="S95" s="85">
        <f t="shared" si="21"/>
        <v>0</v>
      </c>
      <c r="T95" s="85">
        <f t="shared" si="21"/>
        <v>0</v>
      </c>
      <c r="U95" s="85">
        <f t="shared" si="21"/>
        <v>0</v>
      </c>
      <c r="V95" s="85">
        <f t="shared" si="21"/>
        <v>0</v>
      </c>
      <c r="W95" s="85">
        <f t="shared" si="21"/>
        <v>0</v>
      </c>
      <c r="X95" s="85">
        <f t="shared" si="21"/>
        <v>0</v>
      </c>
      <c r="Y95" s="85">
        <f t="shared" si="21"/>
        <v>0</v>
      </c>
      <c r="Z95" s="274">
        <f t="shared" si="21"/>
        <v>0</v>
      </c>
      <c r="AB95" s="275">
        <f t="shared" si="21"/>
        <v>0</v>
      </c>
      <c r="AD95" s="275">
        <f t="shared" si="21"/>
        <v>0</v>
      </c>
      <c r="AF95" s="275">
        <f t="shared" si="21"/>
        <v>0</v>
      </c>
      <c r="AH95" s="275">
        <f t="shared" si="21"/>
        <v>0</v>
      </c>
      <c r="AJ95" s="275">
        <f t="shared" si="21"/>
        <v>0</v>
      </c>
      <c r="AL95" s="275">
        <f t="shared" si="21"/>
        <v>0</v>
      </c>
    </row>
    <row r="96" spans="1:40" outlineLevel="1">
      <c r="D96" s="83" t="str">
        <f>D$39</f>
        <v>Deferred Tax</v>
      </c>
      <c r="E96" s="84"/>
      <c r="F96" s="150" t="str">
        <f t="shared" ref="F96:AL96" si="22">F$39</f>
        <v>£000</v>
      </c>
      <c r="G96" s="85">
        <f t="shared" si="22"/>
        <v>0</v>
      </c>
      <c r="H96" s="85">
        <f t="shared" si="22"/>
        <v>0</v>
      </c>
      <c r="I96" s="85">
        <f t="shared" si="22"/>
        <v>0</v>
      </c>
      <c r="J96" s="85">
        <f t="shared" si="22"/>
        <v>0</v>
      </c>
      <c r="K96" s="85">
        <f t="shared" si="22"/>
        <v>0</v>
      </c>
      <c r="L96" s="85">
        <f t="shared" si="22"/>
        <v>0</v>
      </c>
      <c r="M96" s="85">
        <f t="shared" si="22"/>
        <v>0</v>
      </c>
      <c r="N96" s="85">
        <f t="shared" si="22"/>
        <v>0</v>
      </c>
      <c r="O96" s="85">
        <f t="shared" si="22"/>
        <v>0</v>
      </c>
      <c r="P96" s="85">
        <f t="shared" si="22"/>
        <v>0</v>
      </c>
      <c r="Q96" s="85">
        <f t="shared" si="22"/>
        <v>0</v>
      </c>
      <c r="R96" s="85">
        <f t="shared" si="22"/>
        <v>0</v>
      </c>
      <c r="S96" s="85">
        <f t="shared" si="22"/>
        <v>0</v>
      </c>
      <c r="T96" s="85">
        <f t="shared" si="22"/>
        <v>0</v>
      </c>
      <c r="U96" s="85">
        <f t="shared" si="22"/>
        <v>0</v>
      </c>
      <c r="V96" s="85">
        <f t="shared" si="22"/>
        <v>0</v>
      </c>
      <c r="W96" s="85">
        <f t="shared" si="22"/>
        <v>0</v>
      </c>
      <c r="X96" s="85">
        <f t="shared" si="22"/>
        <v>0</v>
      </c>
      <c r="Y96" s="85">
        <f t="shared" si="22"/>
        <v>0</v>
      </c>
      <c r="Z96" s="274">
        <f t="shared" si="22"/>
        <v>0</v>
      </c>
      <c r="AB96" s="275">
        <f t="shared" si="22"/>
        <v>0</v>
      </c>
      <c r="AD96" s="275">
        <f t="shared" si="22"/>
        <v>0</v>
      </c>
      <c r="AF96" s="275">
        <f t="shared" si="22"/>
        <v>0</v>
      </c>
      <c r="AH96" s="275">
        <f t="shared" si="22"/>
        <v>0</v>
      </c>
      <c r="AJ96" s="275">
        <f t="shared" si="22"/>
        <v>0</v>
      </c>
      <c r="AL96" s="275">
        <f t="shared" si="22"/>
        <v>0</v>
      </c>
    </row>
    <row r="97" spans="4:38" outlineLevel="1">
      <c r="D97" s="83" t="str">
        <f>D$40</f>
        <v>Dividends declared</v>
      </c>
      <c r="E97" s="84"/>
      <c r="F97" s="150" t="str">
        <f t="shared" ref="F97:AL97" si="23">F$40</f>
        <v>£000</v>
      </c>
      <c r="G97" s="85">
        <f t="shared" si="23"/>
        <v>0</v>
      </c>
      <c r="H97" s="85">
        <f t="shared" si="23"/>
        <v>0</v>
      </c>
      <c r="I97" s="85">
        <f t="shared" si="23"/>
        <v>0</v>
      </c>
      <c r="J97" s="85">
        <f t="shared" si="23"/>
        <v>0</v>
      </c>
      <c r="K97" s="85">
        <f t="shared" si="23"/>
        <v>0</v>
      </c>
      <c r="L97" s="85">
        <f t="shared" si="23"/>
        <v>0</v>
      </c>
      <c r="M97" s="85">
        <f t="shared" si="23"/>
        <v>0</v>
      </c>
      <c r="N97" s="85">
        <f t="shared" si="23"/>
        <v>0</v>
      </c>
      <c r="O97" s="85">
        <f t="shared" si="23"/>
        <v>0</v>
      </c>
      <c r="P97" s="85">
        <f t="shared" si="23"/>
        <v>0</v>
      </c>
      <c r="Q97" s="85">
        <f t="shared" si="23"/>
        <v>0</v>
      </c>
      <c r="R97" s="85">
        <f t="shared" si="23"/>
        <v>0</v>
      </c>
      <c r="S97" s="85">
        <f t="shared" si="23"/>
        <v>0</v>
      </c>
      <c r="T97" s="85">
        <f t="shared" si="23"/>
        <v>0</v>
      </c>
      <c r="U97" s="85">
        <f t="shared" si="23"/>
        <v>0</v>
      </c>
      <c r="V97" s="85">
        <f t="shared" si="23"/>
        <v>0</v>
      </c>
      <c r="W97" s="85">
        <f t="shared" si="23"/>
        <v>0</v>
      </c>
      <c r="X97" s="85">
        <f t="shared" si="23"/>
        <v>0</v>
      </c>
      <c r="Y97" s="85">
        <f t="shared" si="23"/>
        <v>0</v>
      </c>
      <c r="Z97" s="274">
        <f t="shared" si="23"/>
        <v>0</v>
      </c>
      <c r="AB97" s="275">
        <f t="shared" si="23"/>
        <v>0</v>
      </c>
      <c r="AD97" s="275">
        <f t="shared" si="23"/>
        <v>0</v>
      </c>
      <c r="AF97" s="275">
        <f t="shared" si="23"/>
        <v>0</v>
      </c>
      <c r="AH97" s="275">
        <f t="shared" si="23"/>
        <v>0</v>
      </c>
      <c r="AJ97" s="275">
        <f t="shared" si="23"/>
        <v>0</v>
      </c>
      <c r="AL97" s="275">
        <f t="shared" si="23"/>
        <v>0</v>
      </c>
    </row>
    <row r="98" spans="4:38" outlineLevel="1">
      <c r="D98" s="83" t="str">
        <f>D$41</f>
        <v>Tax Creditor</v>
      </c>
      <c r="E98" s="84"/>
      <c r="F98" s="150" t="str">
        <f t="shared" ref="F98:AL98" si="24">F$41</f>
        <v>£000</v>
      </c>
      <c r="G98" s="85">
        <f t="shared" si="24"/>
        <v>0</v>
      </c>
      <c r="H98" s="85">
        <f t="shared" si="24"/>
        <v>0</v>
      </c>
      <c r="I98" s="85">
        <f t="shared" si="24"/>
        <v>0</v>
      </c>
      <c r="J98" s="85">
        <f t="shared" si="24"/>
        <v>0</v>
      </c>
      <c r="K98" s="85">
        <f t="shared" si="24"/>
        <v>0</v>
      </c>
      <c r="L98" s="85">
        <f t="shared" si="24"/>
        <v>0</v>
      </c>
      <c r="M98" s="85">
        <f t="shared" si="24"/>
        <v>0</v>
      </c>
      <c r="N98" s="85">
        <f t="shared" si="24"/>
        <v>0</v>
      </c>
      <c r="O98" s="85">
        <f t="shared" si="24"/>
        <v>0</v>
      </c>
      <c r="P98" s="85">
        <f t="shared" si="24"/>
        <v>0</v>
      </c>
      <c r="Q98" s="85">
        <f t="shared" si="24"/>
        <v>0</v>
      </c>
      <c r="R98" s="85">
        <f t="shared" si="24"/>
        <v>0</v>
      </c>
      <c r="S98" s="85">
        <f t="shared" si="24"/>
        <v>0</v>
      </c>
      <c r="T98" s="85">
        <f t="shared" si="24"/>
        <v>0</v>
      </c>
      <c r="U98" s="85">
        <f t="shared" si="24"/>
        <v>0</v>
      </c>
      <c r="V98" s="85">
        <f t="shared" si="24"/>
        <v>0</v>
      </c>
      <c r="W98" s="85">
        <f t="shared" si="24"/>
        <v>0</v>
      </c>
      <c r="X98" s="85">
        <f t="shared" si="24"/>
        <v>0</v>
      </c>
      <c r="Y98" s="85">
        <f t="shared" si="24"/>
        <v>0</v>
      </c>
      <c r="Z98" s="274">
        <f t="shared" si="24"/>
        <v>0</v>
      </c>
      <c r="AB98" s="275">
        <f t="shared" si="24"/>
        <v>0</v>
      </c>
      <c r="AD98" s="275">
        <f t="shared" si="24"/>
        <v>0</v>
      </c>
      <c r="AF98" s="275">
        <f t="shared" si="24"/>
        <v>0</v>
      </c>
      <c r="AH98" s="275">
        <f t="shared" si="24"/>
        <v>0</v>
      </c>
      <c r="AJ98" s="275">
        <f t="shared" si="24"/>
        <v>0</v>
      </c>
      <c r="AL98" s="275">
        <f t="shared" si="24"/>
        <v>0</v>
      </c>
    </row>
    <row r="99" spans="4:38" outlineLevel="1">
      <c r="D99" s="83" t="str">
        <f>D$42</f>
        <v>Other Accruals</v>
      </c>
      <c r="E99" s="84"/>
      <c r="F99" s="150" t="str">
        <f t="shared" ref="F99:AL99" si="25">F$42</f>
        <v>£000</v>
      </c>
      <c r="G99" s="85">
        <f t="shared" si="25"/>
        <v>0</v>
      </c>
      <c r="H99" s="85">
        <f t="shared" si="25"/>
        <v>0</v>
      </c>
      <c r="I99" s="85">
        <f t="shared" si="25"/>
        <v>0</v>
      </c>
      <c r="J99" s="85">
        <f t="shared" si="25"/>
        <v>0</v>
      </c>
      <c r="K99" s="85">
        <f t="shared" si="25"/>
        <v>0</v>
      </c>
      <c r="L99" s="85">
        <f t="shared" si="25"/>
        <v>0</v>
      </c>
      <c r="M99" s="85">
        <f t="shared" si="25"/>
        <v>0</v>
      </c>
      <c r="N99" s="85">
        <f t="shared" si="25"/>
        <v>0</v>
      </c>
      <c r="O99" s="85">
        <f t="shared" si="25"/>
        <v>0</v>
      </c>
      <c r="P99" s="85">
        <f t="shared" si="25"/>
        <v>0</v>
      </c>
      <c r="Q99" s="85">
        <f t="shared" si="25"/>
        <v>0</v>
      </c>
      <c r="R99" s="85">
        <f t="shared" si="25"/>
        <v>0</v>
      </c>
      <c r="S99" s="85">
        <f t="shared" si="25"/>
        <v>0</v>
      </c>
      <c r="T99" s="85">
        <f t="shared" si="25"/>
        <v>0</v>
      </c>
      <c r="U99" s="85">
        <f t="shared" si="25"/>
        <v>0</v>
      </c>
      <c r="V99" s="85">
        <f t="shared" si="25"/>
        <v>0</v>
      </c>
      <c r="W99" s="85">
        <f t="shared" si="25"/>
        <v>0</v>
      </c>
      <c r="X99" s="85">
        <f t="shared" si="25"/>
        <v>0</v>
      </c>
      <c r="Y99" s="85">
        <f t="shared" si="25"/>
        <v>0</v>
      </c>
      <c r="Z99" s="274">
        <f t="shared" si="25"/>
        <v>0</v>
      </c>
      <c r="AB99" s="275">
        <f t="shared" si="25"/>
        <v>0</v>
      </c>
      <c r="AD99" s="275">
        <f t="shared" si="25"/>
        <v>0</v>
      </c>
      <c r="AF99" s="275">
        <f t="shared" si="25"/>
        <v>0</v>
      </c>
      <c r="AH99" s="275">
        <f t="shared" si="25"/>
        <v>0</v>
      </c>
      <c r="AJ99" s="275">
        <f t="shared" si="25"/>
        <v>0</v>
      </c>
      <c r="AL99" s="275">
        <f t="shared" si="25"/>
        <v>0</v>
      </c>
    </row>
    <row r="100" spans="4:38" outlineLevel="1">
      <c r="D100" s="83" t="str">
        <f>D$43</f>
        <v>Overdraft</v>
      </c>
      <c r="E100" s="84"/>
      <c r="F100" s="150" t="str">
        <f t="shared" ref="F100:AL100" si="26">F$43</f>
        <v>£000</v>
      </c>
      <c r="G100" s="85">
        <f t="shared" si="26"/>
        <v>0</v>
      </c>
      <c r="H100" s="85">
        <f t="shared" si="26"/>
        <v>0</v>
      </c>
      <c r="I100" s="85">
        <f t="shared" si="26"/>
        <v>0</v>
      </c>
      <c r="J100" s="85">
        <f t="shared" si="26"/>
        <v>0</v>
      </c>
      <c r="K100" s="85">
        <f t="shared" si="26"/>
        <v>0</v>
      </c>
      <c r="L100" s="85">
        <f t="shared" si="26"/>
        <v>0</v>
      </c>
      <c r="M100" s="85">
        <f t="shared" si="26"/>
        <v>0</v>
      </c>
      <c r="N100" s="85">
        <f t="shared" si="26"/>
        <v>0</v>
      </c>
      <c r="O100" s="85">
        <f t="shared" si="26"/>
        <v>0</v>
      </c>
      <c r="P100" s="85">
        <f t="shared" si="26"/>
        <v>0</v>
      </c>
      <c r="Q100" s="85">
        <f t="shared" si="26"/>
        <v>0</v>
      </c>
      <c r="R100" s="85">
        <f t="shared" si="26"/>
        <v>0</v>
      </c>
      <c r="S100" s="85">
        <f t="shared" si="26"/>
        <v>0</v>
      </c>
      <c r="T100" s="85">
        <f t="shared" si="26"/>
        <v>0</v>
      </c>
      <c r="U100" s="85">
        <f t="shared" si="26"/>
        <v>0</v>
      </c>
      <c r="V100" s="85">
        <f t="shared" si="26"/>
        <v>0</v>
      </c>
      <c r="W100" s="85">
        <f t="shared" si="26"/>
        <v>0</v>
      </c>
      <c r="X100" s="85">
        <f t="shared" si="26"/>
        <v>0</v>
      </c>
      <c r="Y100" s="85">
        <f t="shared" si="26"/>
        <v>0</v>
      </c>
      <c r="Z100" s="274">
        <f t="shared" si="26"/>
        <v>0</v>
      </c>
      <c r="AB100" s="275">
        <f t="shared" si="26"/>
        <v>0</v>
      </c>
      <c r="AD100" s="275">
        <f t="shared" si="26"/>
        <v>0</v>
      </c>
      <c r="AF100" s="275">
        <f t="shared" si="26"/>
        <v>0</v>
      </c>
      <c r="AH100" s="275">
        <f t="shared" si="26"/>
        <v>0</v>
      </c>
      <c r="AJ100" s="275">
        <f t="shared" si="26"/>
        <v>0</v>
      </c>
      <c r="AL100" s="275">
        <f t="shared" si="26"/>
        <v>0</v>
      </c>
    </row>
    <row r="101" spans="4:38" outlineLevel="1">
      <c r="D101" s="83" t="str">
        <f>D$44</f>
        <v>Profit Share Creditor</v>
      </c>
      <c r="E101" s="84"/>
      <c r="F101" s="150" t="str">
        <f t="shared" ref="F101:AL101" si="27">F$44</f>
        <v>£000</v>
      </c>
      <c r="G101" s="85">
        <f t="shared" si="27"/>
        <v>0</v>
      </c>
      <c r="H101" s="85">
        <f t="shared" si="27"/>
        <v>0</v>
      </c>
      <c r="I101" s="85">
        <f t="shared" si="27"/>
        <v>0</v>
      </c>
      <c r="J101" s="85">
        <f t="shared" si="27"/>
        <v>0</v>
      </c>
      <c r="K101" s="85">
        <f t="shared" si="27"/>
        <v>0</v>
      </c>
      <c r="L101" s="85">
        <f t="shared" si="27"/>
        <v>0</v>
      </c>
      <c r="M101" s="85">
        <f t="shared" si="27"/>
        <v>0</v>
      </c>
      <c r="N101" s="85">
        <f t="shared" si="27"/>
        <v>0</v>
      </c>
      <c r="O101" s="85">
        <f t="shared" si="27"/>
        <v>0</v>
      </c>
      <c r="P101" s="85">
        <f t="shared" si="27"/>
        <v>0</v>
      </c>
      <c r="Q101" s="85">
        <f t="shared" si="27"/>
        <v>0</v>
      </c>
      <c r="R101" s="85">
        <f t="shared" si="27"/>
        <v>0</v>
      </c>
      <c r="S101" s="85">
        <f t="shared" si="27"/>
        <v>0</v>
      </c>
      <c r="T101" s="85">
        <f t="shared" si="27"/>
        <v>0</v>
      </c>
      <c r="U101" s="85">
        <f t="shared" si="27"/>
        <v>0</v>
      </c>
      <c r="V101" s="85">
        <f t="shared" si="27"/>
        <v>0</v>
      </c>
      <c r="W101" s="85">
        <f t="shared" si="27"/>
        <v>0</v>
      </c>
      <c r="X101" s="85">
        <f t="shared" si="27"/>
        <v>0</v>
      </c>
      <c r="Y101" s="85">
        <f t="shared" si="27"/>
        <v>0</v>
      </c>
      <c r="Z101" s="274">
        <f t="shared" si="27"/>
        <v>0</v>
      </c>
      <c r="AB101" s="275">
        <f t="shared" si="27"/>
        <v>0</v>
      </c>
      <c r="AD101" s="275">
        <f t="shared" si="27"/>
        <v>0</v>
      </c>
      <c r="AF101" s="275">
        <f t="shared" si="27"/>
        <v>0</v>
      </c>
      <c r="AH101" s="275">
        <f t="shared" si="27"/>
        <v>0</v>
      </c>
      <c r="AJ101" s="275">
        <f t="shared" si="27"/>
        <v>0</v>
      </c>
      <c r="AL101" s="275">
        <f t="shared" si="27"/>
        <v>0</v>
      </c>
    </row>
    <row r="102" spans="4:38" outlineLevel="1">
      <c r="D102" s="83" t="str">
        <f>D$45</f>
        <v>Revenue Support Payable</v>
      </c>
      <c r="E102" s="84"/>
      <c r="F102" s="150" t="str">
        <f t="shared" ref="F102:AL102" si="28">F$45</f>
        <v>£000</v>
      </c>
      <c r="G102" s="85">
        <f t="shared" si="28"/>
        <v>0</v>
      </c>
      <c r="H102" s="85">
        <f t="shared" si="28"/>
        <v>0</v>
      </c>
      <c r="I102" s="85">
        <f t="shared" si="28"/>
        <v>0</v>
      </c>
      <c r="J102" s="85">
        <f t="shared" si="28"/>
        <v>0</v>
      </c>
      <c r="K102" s="85">
        <f t="shared" si="28"/>
        <v>0</v>
      </c>
      <c r="L102" s="85">
        <f t="shared" si="28"/>
        <v>0</v>
      </c>
      <c r="M102" s="85">
        <f t="shared" si="28"/>
        <v>0</v>
      </c>
      <c r="N102" s="85">
        <f t="shared" si="28"/>
        <v>0</v>
      </c>
      <c r="O102" s="85">
        <f t="shared" si="28"/>
        <v>0</v>
      </c>
      <c r="P102" s="85">
        <f t="shared" si="28"/>
        <v>0</v>
      </c>
      <c r="Q102" s="85">
        <f t="shared" si="28"/>
        <v>0</v>
      </c>
      <c r="R102" s="85">
        <f t="shared" si="28"/>
        <v>0</v>
      </c>
      <c r="S102" s="85">
        <f t="shared" si="28"/>
        <v>0</v>
      </c>
      <c r="T102" s="85">
        <f t="shared" si="28"/>
        <v>0</v>
      </c>
      <c r="U102" s="85">
        <f t="shared" si="28"/>
        <v>0</v>
      </c>
      <c r="V102" s="85">
        <f t="shared" si="28"/>
        <v>0</v>
      </c>
      <c r="W102" s="85">
        <f t="shared" si="28"/>
        <v>0</v>
      </c>
      <c r="X102" s="85">
        <f t="shared" si="28"/>
        <v>0</v>
      </c>
      <c r="Y102" s="85">
        <f t="shared" si="28"/>
        <v>0</v>
      </c>
      <c r="Z102" s="274">
        <f t="shared" si="28"/>
        <v>0</v>
      </c>
      <c r="AB102" s="275">
        <f t="shared" si="28"/>
        <v>0</v>
      </c>
      <c r="AD102" s="275">
        <f t="shared" si="28"/>
        <v>0</v>
      </c>
      <c r="AF102" s="275">
        <f t="shared" si="28"/>
        <v>0</v>
      </c>
      <c r="AH102" s="275">
        <f t="shared" si="28"/>
        <v>0</v>
      </c>
      <c r="AJ102" s="275">
        <f t="shared" si="28"/>
        <v>0</v>
      </c>
      <c r="AL102" s="275">
        <f t="shared" si="28"/>
        <v>0</v>
      </c>
    </row>
    <row r="103" spans="4:38" outlineLevel="1">
      <c r="D103" s="83" t="str">
        <f>D$46</f>
        <v>[Current liabilities (negative) Line 11]</v>
      </c>
      <c r="E103" s="84"/>
      <c r="F103" s="150" t="str">
        <f t="shared" ref="F103:AL103" si="29">F$46</f>
        <v>£000</v>
      </c>
      <c r="G103" s="85">
        <f t="shared" si="29"/>
        <v>0</v>
      </c>
      <c r="H103" s="85">
        <f t="shared" si="29"/>
        <v>0</v>
      </c>
      <c r="I103" s="85">
        <f t="shared" si="29"/>
        <v>0</v>
      </c>
      <c r="J103" s="85">
        <f t="shared" si="29"/>
        <v>0</v>
      </c>
      <c r="K103" s="85">
        <f t="shared" si="29"/>
        <v>0</v>
      </c>
      <c r="L103" s="85">
        <f t="shared" si="29"/>
        <v>0</v>
      </c>
      <c r="M103" s="85">
        <f t="shared" si="29"/>
        <v>0</v>
      </c>
      <c r="N103" s="85">
        <f t="shared" si="29"/>
        <v>0</v>
      </c>
      <c r="O103" s="85">
        <f t="shared" si="29"/>
        <v>0</v>
      </c>
      <c r="P103" s="85">
        <f t="shared" si="29"/>
        <v>0</v>
      </c>
      <c r="Q103" s="85">
        <f t="shared" si="29"/>
        <v>0</v>
      </c>
      <c r="R103" s="85">
        <f t="shared" si="29"/>
        <v>0</v>
      </c>
      <c r="S103" s="85">
        <f t="shared" si="29"/>
        <v>0</v>
      </c>
      <c r="T103" s="85">
        <f t="shared" si="29"/>
        <v>0</v>
      </c>
      <c r="U103" s="85">
        <f t="shared" si="29"/>
        <v>0</v>
      </c>
      <c r="V103" s="85">
        <f t="shared" si="29"/>
        <v>0</v>
      </c>
      <c r="W103" s="85">
        <f t="shared" si="29"/>
        <v>0</v>
      </c>
      <c r="X103" s="85">
        <f t="shared" si="29"/>
        <v>0</v>
      </c>
      <c r="Y103" s="85">
        <f t="shared" si="29"/>
        <v>0</v>
      </c>
      <c r="Z103" s="274">
        <f t="shared" si="29"/>
        <v>0</v>
      </c>
      <c r="AB103" s="275">
        <f t="shared" si="29"/>
        <v>0</v>
      </c>
      <c r="AD103" s="275">
        <f t="shared" si="29"/>
        <v>0</v>
      </c>
      <c r="AF103" s="275">
        <f t="shared" si="29"/>
        <v>0</v>
      </c>
      <c r="AH103" s="275">
        <f t="shared" si="29"/>
        <v>0</v>
      </c>
      <c r="AJ103" s="275">
        <f t="shared" si="29"/>
        <v>0</v>
      </c>
      <c r="AL103" s="275">
        <f t="shared" si="29"/>
        <v>0</v>
      </c>
    </row>
    <row r="104" spans="4:38" outlineLevel="1">
      <c r="D104" s="83" t="str">
        <f>D$53</f>
        <v>Creditors falling due after more than one year</v>
      </c>
      <c r="E104" s="84"/>
      <c r="F104" s="150" t="str">
        <f t="shared" ref="F104:AL104" si="30">F$53</f>
        <v>£000</v>
      </c>
      <c r="G104" s="85">
        <f t="shared" si="30"/>
        <v>0</v>
      </c>
      <c r="H104" s="85">
        <f t="shared" si="30"/>
        <v>0</v>
      </c>
      <c r="I104" s="85">
        <f t="shared" si="30"/>
        <v>0</v>
      </c>
      <c r="J104" s="85">
        <f t="shared" si="30"/>
        <v>0</v>
      </c>
      <c r="K104" s="85">
        <f t="shared" si="30"/>
        <v>0</v>
      </c>
      <c r="L104" s="85">
        <f t="shared" si="30"/>
        <v>0</v>
      </c>
      <c r="M104" s="85">
        <f t="shared" si="30"/>
        <v>0</v>
      </c>
      <c r="N104" s="85">
        <f t="shared" si="30"/>
        <v>0</v>
      </c>
      <c r="O104" s="85">
        <f t="shared" si="30"/>
        <v>0</v>
      </c>
      <c r="P104" s="85">
        <f t="shared" si="30"/>
        <v>0</v>
      </c>
      <c r="Q104" s="85">
        <f t="shared" si="30"/>
        <v>0</v>
      </c>
      <c r="R104" s="85">
        <f t="shared" si="30"/>
        <v>0</v>
      </c>
      <c r="S104" s="85">
        <f t="shared" si="30"/>
        <v>0</v>
      </c>
      <c r="T104" s="85">
        <f t="shared" si="30"/>
        <v>0</v>
      </c>
      <c r="U104" s="85">
        <f t="shared" si="30"/>
        <v>0</v>
      </c>
      <c r="V104" s="85">
        <f t="shared" si="30"/>
        <v>0</v>
      </c>
      <c r="W104" s="85">
        <f t="shared" si="30"/>
        <v>0</v>
      </c>
      <c r="X104" s="85">
        <f t="shared" si="30"/>
        <v>0</v>
      </c>
      <c r="Y104" s="85">
        <f t="shared" si="30"/>
        <v>0</v>
      </c>
      <c r="Z104" s="274">
        <f t="shared" si="30"/>
        <v>0</v>
      </c>
      <c r="AB104" s="275">
        <f t="shared" si="30"/>
        <v>0</v>
      </c>
      <c r="AD104" s="275">
        <f t="shared" si="30"/>
        <v>0</v>
      </c>
      <c r="AF104" s="275">
        <f t="shared" si="30"/>
        <v>0</v>
      </c>
      <c r="AH104" s="275">
        <f t="shared" si="30"/>
        <v>0</v>
      </c>
      <c r="AJ104" s="275">
        <f t="shared" si="30"/>
        <v>0</v>
      </c>
      <c r="AL104" s="275">
        <f t="shared" si="30"/>
        <v>0</v>
      </c>
    </row>
    <row r="105" spans="4:38" outlineLevel="1">
      <c r="D105" s="83" t="str">
        <f>D$54</f>
        <v>Commercial Debt AFC</v>
      </c>
      <c r="E105" s="84"/>
      <c r="F105" s="150" t="str">
        <f t="shared" ref="F105:AL105" si="31">F$54</f>
        <v>£000</v>
      </c>
      <c r="G105" s="85">
        <f t="shared" si="31"/>
        <v>0</v>
      </c>
      <c r="H105" s="85">
        <f t="shared" si="31"/>
        <v>0</v>
      </c>
      <c r="I105" s="85">
        <f t="shared" si="31"/>
        <v>0</v>
      </c>
      <c r="J105" s="85">
        <f t="shared" si="31"/>
        <v>0</v>
      </c>
      <c r="K105" s="85">
        <f t="shared" si="31"/>
        <v>0</v>
      </c>
      <c r="L105" s="85">
        <f t="shared" si="31"/>
        <v>0</v>
      </c>
      <c r="M105" s="85">
        <f t="shared" si="31"/>
        <v>0</v>
      </c>
      <c r="N105" s="85">
        <f t="shared" si="31"/>
        <v>0</v>
      </c>
      <c r="O105" s="85">
        <f t="shared" si="31"/>
        <v>0</v>
      </c>
      <c r="P105" s="85">
        <f t="shared" si="31"/>
        <v>0</v>
      </c>
      <c r="Q105" s="85">
        <f t="shared" si="31"/>
        <v>0</v>
      </c>
      <c r="R105" s="85">
        <f t="shared" si="31"/>
        <v>0</v>
      </c>
      <c r="S105" s="85">
        <f t="shared" si="31"/>
        <v>0</v>
      </c>
      <c r="T105" s="85">
        <f t="shared" si="31"/>
        <v>0</v>
      </c>
      <c r="U105" s="85">
        <f t="shared" si="31"/>
        <v>0</v>
      </c>
      <c r="V105" s="85">
        <f t="shared" si="31"/>
        <v>0</v>
      </c>
      <c r="W105" s="85">
        <f t="shared" si="31"/>
        <v>0</v>
      </c>
      <c r="X105" s="85">
        <f t="shared" si="31"/>
        <v>0</v>
      </c>
      <c r="Y105" s="85">
        <f t="shared" si="31"/>
        <v>0</v>
      </c>
      <c r="Z105" s="274">
        <f t="shared" si="31"/>
        <v>0</v>
      </c>
      <c r="AB105" s="275">
        <f t="shared" si="31"/>
        <v>0</v>
      </c>
      <c r="AD105" s="275">
        <f t="shared" si="31"/>
        <v>0</v>
      </c>
      <c r="AF105" s="275">
        <f t="shared" si="31"/>
        <v>0</v>
      </c>
      <c r="AH105" s="275">
        <f t="shared" si="31"/>
        <v>0</v>
      </c>
      <c r="AJ105" s="275">
        <f t="shared" si="31"/>
        <v>0</v>
      </c>
      <c r="AL105" s="275">
        <f t="shared" si="31"/>
        <v>0</v>
      </c>
    </row>
    <row r="106" spans="4:38" outlineLevel="1">
      <c r="D106" s="83" t="str">
        <f>D$55</f>
        <v>Parent Company Support (excluding AFC)</v>
      </c>
      <c r="E106" s="84"/>
      <c r="F106" s="150" t="str">
        <f t="shared" ref="F106:AL106" si="32">F$55</f>
        <v>£000</v>
      </c>
      <c r="G106" s="85">
        <f t="shared" si="32"/>
        <v>0</v>
      </c>
      <c r="H106" s="85">
        <f t="shared" si="32"/>
        <v>0</v>
      </c>
      <c r="I106" s="85">
        <f t="shared" si="32"/>
        <v>0</v>
      </c>
      <c r="J106" s="85">
        <f t="shared" si="32"/>
        <v>0</v>
      </c>
      <c r="K106" s="85">
        <f t="shared" si="32"/>
        <v>0</v>
      </c>
      <c r="L106" s="85">
        <f t="shared" si="32"/>
        <v>0</v>
      </c>
      <c r="M106" s="85">
        <f t="shared" si="32"/>
        <v>0</v>
      </c>
      <c r="N106" s="85">
        <f t="shared" si="32"/>
        <v>0</v>
      </c>
      <c r="O106" s="85">
        <f t="shared" si="32"/>
        <v>0</v>
      </c>
      <c r="P106" s="85">
        <f t="shared" si="32"/>
        <v>0</v>
      </c>
      <c r="Q106" s="85">
        <f t="shared" si="32"/>
        <v>0</v>
      </c>
      <c r="R106" s="85">
        <f t="shared" si="32"/>
        <v>0</v>
      </c>
      <c r="S106" s="85">
        <f t="shared" si="32"/>
        <v>0</v>
      </c>
      <c r="T106" s="85">
        <f t="shared" si="32"/>
        <v>0</v>
      </c>
      <c r="U106" s="85">
        <f t="shared" si="32"/>
        <v>0</v>
      </c>
      <c r="V106" s="85">
        <f t="shared" si="32"/>
        <v>0</v>
      </c>
      <c r="W106" s="85">
        <f t="shared" si="32"/>
        <v>0</v>
      </c>
      <c r="X106" s="85">
        <f t="shared" si="32"/>
        <v>0</v>
      </c>
      <c r="Y106" s="85">
        <f t="shared" si="32"/>
        <v>0</v>
      </c>
      <c r="Z106" s="274">
        <f t="shared" si="32"/>
        <v>0</v>
      </c>
      <c r="AB106" s="275">
        <f t="shared" si="32"/>
        <v>0</v>
      </c>
      <c r="AD106" s="275">
        <f t="shared" si="32"/>
        <v>0</v>
      </c>
      <c r="AF106" s="275">
        <f t="shared" si="32"/>
        <v>0</v>
      </c>
      <c r="AH106" s="275">
        <f t="shared" si="32"/>
        <v>0</v>
      </c>
      <c r="AJ106" s="275">
        <f t="shared" si="32"/>
        <v>0</v>
      </c>
      <c r="AL106" s="275">
        <f t="shared" si="32"/>
        <v>0</v>
      </c>
    </row>
    <row r="107" spans="4:38" outlineLevel="1">
      <c r="D107" s="83" t="str">
        <f>D$56</f>
        <v>Provisions for liabilities and charges</v>
      </c>
      <c r="E107" s="84"/>
      <c r="F107" s="150" t="str">
        <f t="shared" ref="F107:AL107" si="33">F$56</f>
        <v>£000</v>
      </c>
      <c r="G107" s="85">
        <f t="shared" si="33"/>
        <v>0</v>
      </c>
      <c r="H107" s="85">
        <f t="shared" si="33"/>
        <v>0</v>
      </c>
      <c r="I107" s="85">
        <f t="shared" si="33"/>
        <v>0</v>
      </c>
      <c r="J107" s="85">
        <f t="shared" si="33"/>
        <v>0</v>
      </c>
      <c r="K107" s="85">
        <f t="shared" si="33"/>
        <v>0</v>
      </c>
      <c r="L107" s="85">
        <f t="shared" si="33"/>
        <v>0</v>
      </c>
      <c r="M107" s="85">
        <f t="shared" si="33"/>
        <v>0</v>
      </c>
      <c r="N107" s="85">
        <f t="shared" si="33"/>
        <v>0</v>
      </c>
      <c r="O107" s="85">
        <f t="shared" si="33"/>
        <v>0</v>
      </c>
      <c r="P107" s="85">
        <f t="shared" si="33"/>
        <v>0</v>
      </c>
      <c r="Q107" s="85">
        <f t="shared" si="33"/>
        <v>0</v>
      </c>
      <c r="R107" s="85">
        <f t="shared" si="33"/>
        <v>0</v>
      </c>
      <c r="S107" s="85">
        <f t="shared" si="33"/>
        <v>0</v>
      </c>
      <c r="T107" s="85">
        <f t="shared" si="33"/>
        <v>0</v>
      </c>
      <c r="U107" s="85">
        <f t="shared" si="33"/>
        <v>0</v>
      </c>
      <c r="V107" s="85">
        <f t="shared" si="33"/>
        <v>0</v>
      </c>
      <c r="W107" s="85">
        <f t="shared" si="33"/>
        <v>0</v>
      </c>
      <c r="X107" s="85">
        <f t="shared" si="33"/>
        <v>0</v>
      </c>
      <c r="Y107" s="85">
        <f t="shared" si="33"/>
        <v>0</v>
      </c>
      <c r="Z107" s="274">
        <f t="shared" si="33"/>
        <v>0</v>
      </c>
      <c r="AB107" s="275">
        <f t="shared" si="33"/>
        <v>0</v>
      </c>
      <c r="AD107" s="275">
        <f t="shared" si="33"/>
        <v>0</v>
      </c>
      <c r="AF107" s="275">
        <f t="shared" si="33"/>
        <v>0</v>
      </c>
      <c r="AH107" s="275">
        <f t="shared" si="33"/>
        <v>0</v>
      </c>
      <c r="AJ107" s="275">
        <f t="shared" si="33"/>
        <v>0</v>
      </c>
      <c r="AL107" s="275">
        <f t="shared" si="33"/>
        <v>0</v>
      </c>
    </row>
    <row r="108" spans="4:38" outlineLevel="1">
      <c r="D108" s="83" t="str">
        <f>D$57</f>
        <v>Shareholder Loan AFC</v>
      </c>
      <c r="E108" s="84"/>
      <c r="F108" s="150" t="str">
        <f t="shared" ref="F108:AL108" si="34">F$57</f>
        <v>£000</v>
      </c>
      <c r="G108" s="85">
        <f t="shared" si="34"/>
        <v>0</v>
      </c>
      <c r="H108" s="85">
        <f t="shared" si="34"/>
        <v>0</v>
      </c>
      <c r="I108" s="85">
        <f t="shared" si="34"/>
        <v>0</v>
      </c>
      <c r="J108" s="85">
        <f t="shared" si="34"/>
        <v>0</v>
      </c>
      <c r="K108" s="85">
        <f t="shared" si="34"/>
        <v>0</v>
      </c>
      <c r="L108" s="85">
        <f t="shared" si="34"/>
        <v>0</v>
      </c>
      <c r="M108" s="85">
        <f t="shared" si="34"/>
        <v>0</v>
      </c>
      <c r="N108" s="85">
        <f t="shared" si="34"/>
        <v>0</v>
      </c>
      <c r="O108" s="85">
        <f t="shared" si="34"/>
        <v>0</v>
      </c>
      <c r="P108" s="85">
        <f t="shared" si="34"/>
        <v>0</v>
      </c>
      <c r="Q108" s="85">
        <f t="shared" si="34"/>
        <v>0</v>
      </c>
      <c r="R108" s="85">
        <f t="shared" si="34"/>
        <v>0</v>
      </c>
      <c r="S108" s="85">
        <f t="shared" si="34"/>
        <v>0</v>
      </c>
      <c r="T108" s="85">
        <f t="shared" si="34"/>
        <v>0</v>
      </c>
      <c r="U108" s="85">
        <f t="shared" si="34"/>
        <v>0</v>
      </c>
      <c r="V108" s="85">
        <f t="shared" si="34"/>
        <v>0</v>
      </c>
      <c r="W108" s="85">
        <f t="shared" si="34"/>
        <v>0</v>
      </c>
      <c r="X108" s="85">
        <f t="shared" si="34"/>
        <v>0</v>
      </c>
      <c r="Y108" s="85">
        <f t="shared" si="34"/>
        <v>0</v>
      </c>
      <c r="Z108" s="274">
        <f t="shared" si="34"/>
        <v>0</v>
      </c>
      <c r="AB108" s="275">
        <f t="shared" si="34"/>
        <v>0</v>
      </c>
      <c r="AD108" s="275">
        <f t="shared" si="34"/>
        <v>0</v>
      </c>
      <c r="AF108" s="275">
        <f t="shared" si="34"/>
        <v>0</v>
      </c>
      <c r="AH108" s="275">
        <f t="shared" si="34"/>
        <v>0</v>
      </c>
      <c r="AJ108" s="275">
        <f t="shared" si="34"/>
        <v>0</v>
      </c>
      <c r="AL108" s="275">
        <f t="shared" si="34"/>
        <v>0</v>
      </c>
    </row>
    <row r="109" spans="4:38" outlineLevel="1">
      <c r="D109" s="83" t="str">
        <f>D$58</f>
        <v>Lease Liabilities</v>
      </c>
      <c r="E109" s="84"/>
      <c r="F109" s="150" t="str">
        <f t="shared" ref="F109:AL109" si="35">F$58</f>
        <v>£000</v>
      </c>
      <c r="G109" s="85">
        <f t="shared" si="35"/>
        <v>0</v>
      </c>
      <c r="H109" s="85">
        <f t="shared" si="35"/>
        <v>0</v>
      </c>
      <c r="I109" s="85">
        <f t="shared" si="35"/>
        <v>0</v>
      </c>
      <c r="J109" s="85">
        <f t="shared" si="35"/>
        <v>0</v>
      </c>
      <c r="K109" s="85">
        <f t="shared" si="35"/>
        <v>0</v>
      </c>
      <c r="L109" s="85">
        <f t="shared" si="35"/>
        <v>0</v>
      </c>
      <c r="M109" s="85">
        <f t="shared" si="35"/>
        <v>0</v>
      </c>
      <c r="N109" s="85">
        <f t="shared" si="35"/>
        <v>0</v>
      </c>
      <c r="O109" s="85">
        <f t="shared" si="35"/>
        <v>0</v>
      </c>
      <c r="P109" s="85">
        <f t="shared" si="35"/>
        <v>0</v>
      </c>
      <c r="Q109" s="85">
        <f t="shared" si="35"/>
        <v>0</v>
      </c>
      <c r="R109" s="85">
        <f t="shared" si="35"/>
        <v>0</v>
      </c>
      <c r="S109" s="85">
        <f t="shared" si="35"/>
        <v>0</v>
      </c>
      <c r="T109" s="85">
        <f t="shared" si="35"/>
        <v>0</v>
      </c>
      <c r="U109" s="85">
        <f t="shared" si="35"/>
        <v>0</v>
      </c>
      <c r="V109" s="85">
        <f t="shared" si="35"/>
        <v>0</v>
      </c>
      <c r="W109" s="85">
        <f t="shared" si="35"/>
        <v>0</v>
      </c>
      <c r="X109" s="85">
        <f t="shared" si="35"/>
        <v>0</v>
      </c>
      <c r="Y109" s="85">
        <f t="shared" si="35"/>
        <v>0</v>
      </c>
      <c r="Z109" s="274">
        <f t="shared" si="35"/>
        <v>0</v>
      </c>
      <c r="AB109" s="275">
        <f t="shared" si="35"/>
        <v>0</v>
      </c>
      <c r="AD109" s="275">
        <f t="shared" si="35"/>
        <v>0</v>
      </c>
      <c r="AF109" s="275">
        <f t="shared" si="35"/>
        <v>0</v>
      </c>
      <c r="AH109" s="275">
        <f t="shared" si="35"/>
        <v>0</v>
      </c>
      <c r="AJ109" s="275">
        <f t="shared" si="35"/>
        <v>0</v>
      </c>
      <c r="AL109" s="275">
        <f t="shared" si="35"/>
        <v>0</v>
      </c>
    </row>
    <row r="110" spans="4:38" outlineLevel="1">
      <c r="D110" s="83" t="str">
        <f>D$59</f>
        <v>[Creditors falling due after more than one year (negative) Line 7]</v>
      </c>
      <c r="E110" s="84"/>
      <c r="F110" s="150" t="str">
        <f t="shared" ref="F110:AL110" si="36">F$59</f>
        <v>£000</v>
      </c>
      <c r="G110" s="85">
        <f t="shared" si="36"/>
        <v>0</v>
      </c>
      <c r="H110" s="85">
        <f t="shared" si="36"/>
        <v>0</v>
      </c>
      <c r="I110" s="85">
        <f t="shared" si="36"/>
        <v>0</v>
      </c>
      <c r="J110" s="85">
        <f t="shared" si="36"/>
        <v>0</v>
      </c>
      <c r="K110" s="85">
        <f t="shared" si="36"/>
        <v>0</v>
      </c>
      <c r="L110" s="85">
        <f t="shared" si="36"/>
        <v>0</v>
      </c>
      <c r="M110" s="85">
        <f t="shared" si="36"/>
        <v>0</v>
      </c>
      <c r="N110" s="85">
        <f t="shared" si="36"/>
        <v>0</v>
      </c>
      <c r="O110" s="85">
        <f t="shared" si="36"/>
        <v>0</v>
      </c>
      <c r="P110" s="85">
        <f t="shared" si="36"/>
        <v>0</v>
      </c>
      <c r="Q110" s="85">
        <f t="shared" si="36"/>
        <v>0</v>
      </c>
      <c r="R110" s="85">
        <f t="shared" si="36"/>
        <v>0</v>
      </c>
      <c r="S110" s="85">
        <f t="shared" si="36"/>
        <v>0</v>
      </c>
      <c r="T110" s="85">
        <f t="shared" si="36"/>
        <v>0</v>
      </c>
      <c r="U110" s="85">
        <f t="shared" si="36"/>
        <v>0</v>
      </c>
      <c r="V110" s="85">
        <f t="shared" si="36"/>
        <v>0</v>
      </c>
      <c r="W110" s="85">
        <f t="shared" si="36"/>
        <v>0</v>
      </c>
      <c r="X110" s="85">
        <f t="shared" si="36"/>
        <v>0</v>
      </c>
      <c r="Y110" s="85">
        <f t="shared" si="36"/>
        <v>0</v>
      </c>
      <c r="Z110" s="274">
        <f t="shared" si="36"/>
        <v>0</v>
      </c>
      <c r="AB110" s="275">
        <f t="shared" si="36"/>
        <v>0</v>
      </c>
      <c r="AD110" s="275">
        <f t="shared" si="36"/>
        <v>0</v>
      </c>
      <c r="AF110" s="275">
        <f t="shared" si="36"/>
        <v>0</v>
      </c>
      <c r="AH110" s="275">
        <f t="shared" si="36"/>
        <v>0</v>
      </c>
      <c r="AJ110" s="275">
        <f t="shared" si="36"/>
        <v>0</v>
      </c>
      <c r="AL110" s="275">
        <f t="shared" si="36"/>
        <v>0</v>
      </c>
    </row>
    <row r="111" spans="4:38" outlineLevel="1">
      <c r="D111" s="83" t="str">
        <f>D$60</f>
        <v>[Creditors falling due after more than one year (negative) Line 8]</v>
      </c>
      <c r="E111" s="84"/>
      <c r="F111" s="150" t="str">
        <f t="shared" ref="F111:AL111" si="37">F$60</f>
        <v>£000</v>
      </c>
      <c r="G111" s="85">
        <f t="shared" si="37"/>
        <v>0</v>
      </c>
      <c r="H111" s="85">
        <f t="shared" si="37"/>
        <v>0</v>
      </c>
      <c r="I111" s="85">
        <f t="shared" si="37"/>
        <v>0</v>
      </c>
      <c r="J111" s="85">
        <f t="shared" si="37"/>
        <v>0</v>
      </c>
      <c r="K111" s="85">
        <f t="shared" si="37"/>
        <v>0</v>
      </c>
      <c r="L111" s="85">
        <f t="shared" si="37"/>
        <v>0</v>
      </c>
      <c r="M111" s="85">
        <f t="shared" si="37"/>
        <v>0</v>
      </c>
      <c r="N111" s="85">
        <f t="shared" si="37"/>
        <v>0</v>
      </c>
      <c r="O111" s="85">
        <f t="shared" si="37"/>
        <v>0</v>
      </c>
      <c r="P111" s="85">
        <f t="shared" si="37"/>
        <v>0</v>
      </c>
      <c r="Q111" s="85">
        <f t="shared" si="37"/>
        <v>0</v>
      </c>
      <c r="R111" s="85">
        <f t="shared" si="37"/>
        <v>0</v>
      </c>
      <c r="S111" s="85">
        <f t="shared" si="37"/>
        <v>0</v>
      </c>
      <c r="T111" s="85">
        <f t="shared" si="37"/>
        <v>0</v>
      </c>
      <c r="U111" s="85">
        <f t="shared" si="37"/>
        <v>0</v>
      </c>
      <c r="V111" s="85">
        <f t="shared" si="37"/>
        <v>0</v>
      </c>
      <c r="W111" s="85">
        <f t="shared" si="37"/>
        <v>0</v>
      </c>
      <c r="X111" s="85">
        <f t="shared" si="37"/>
        <v>0</v>
      </c>
      <c r="Y111" s="85">
        <f t="shared" si="37"/>
        <v>0</v>
      </c>
      <c r="Z111" s="274">
        <f t="shared" si="37"/>
        <v>0</v>
      </c>
      <c r="AB111" s="275">
        <f t="shared" si="37"/>
        <v>0</v>
      </c>
      <c r="AD111" s="275">
        <f t="shared" si="37"/>
        <v>0</v>
      </c>
      <c r="AF111" s="275">
        <f t="shared" si="37"/>
        <v>0</v>
      </c>
      <c r="AH111" s="275">
        <f t="shared" si="37"/>
        <v>0</v>
      </c>
      <c r="AJ111" s="275">
        <f t="shared" si="37"/>
        <v>0</v>
      </c>
      <c r="AL111" s="275">
        <f t="shared" si="37"/>
        <v>0</v>
      </c>
    </row>
    <row r="112" spans="4:38" outlineLevel="1">
      <c r="D112" s="83" t="str">
        <f>D$61</f>
        <v>[Creditors falling due after more than one year (negative) Line 9]</v>
      </c>
      <c r="E112" s="84"/>
      <c r="F112" s="150" t="str">
        <f t="shared" ref="F112:AL112" si="38">F$61</f>
        <v>£000</v>
      </c>
      <c r="G112" s="85">
        <f t="shared" si="38"/>
        <v>0</v>
      </c>
      <c r="H112" s="85">
        <f t="shared" si="38"/>
        <v>0</v>
      </c>
      <c r="I112" s="85">
        <f t="shared" si="38"/>
        <v>0</v>
      </c>
      <c r="J112" s="85">
        <f t="shared" si="38"/>
        <v>0</v>
      </c>
      <c r="K112" s="85">
        <f t="shared" si="38"/>
        <v>0</v>
      </c>
      <c r="L112" s="85">
        <f t="shared" si="38"/>
        <v>0</v>
      </c>
      <c r="M112" s="85">
        <f t="shared" si="38"/>
        <v>0</v>
      </c>
      <c r="N112" s="85">
        <f t="shared" si="38"/>
        <v>0</v>
      </c>
      <c r="O112" s="85">
        <f t="shared" si="38"/>
        <v>0</v>
      </c>
      <c r="P112" s="85">
        <f t="shared" si="38"/>
        <v>0</v>
      </c>
      <c r="Q112" s="85">
        <f t="shared" si="38"/>
        <v>0</v>
      </c>
      <c r="R112" s="85">
        <f t="shared" si="38"/>
        <v>0</v>
      </c>
      <c r="S112" s="85">
        <f t="shared" si="38"/>
        <v>0</v>
      </c>
      <c r="T112" s="85">
        <f t="shared" si="38"/>
        <v>0</v>
      </c>
      <c r="U112" s="85">
        <f t="shared" si="38"/>
        <v>0</v>
      </c>
      <c r="V112" s="85">
        <f t="shared" si="38"/>
        <v>0</v>
      </c>
      <c r="W112" s="85">
        <f t="shared" si="38"/>
        <v>0</v>
      </c>
      <c r="X112" s="85">
        <f t="shared" si="38"/>
        <v>0</v>
      </c>
      <c r="Y112" s="85">
        <f t="shared" si="38"/>
        <v>0</v>
      </c>
      <c r="Z112" s="274">
        <f t="shared" si="38"/>
        <v>0</v>
      </c>
      <c r="AB112" s="275">
        <f t="shared" si="38"/>
        <v>0</v>
      </c>
      <c r="AD112" s="275">
        <f t="shared" si="38"/>
        <v>0</v>
      </c>
      <c r="AF112" s="275">
        <f t="shared" si="38"/>
        <v>0</v>
      </c>
      <c r="AH112" s="275">
        <f t="shared" si="38"/>
        <v>0</v>
      </c>
      <c r="AJ112" s="275">
        <f t="shared" si="38"/>
        <v>0</v>
      </c>
      <c r="AL112" s="275">
        <f t="shared" si="38"/>
        <v>0</v>
      </c>
    </row>
    <row r="113" spans="1:40" outlineLevel="1">
      <c r="D113" s="108" t="str">
        <f>D$62</f>
        <v>[Creditors falling due after more than one year (negative) Line 10]</v>
      </c>
      <c r="E113" s="110"/>
      <c r="F113" s="164" t="str">
        <f t="shared" ref="F113:AL113" si="39">F$62</f>
        <v>£000</v>
      </c>
      <c r="G113" s="96">
        <f t="shared" si="39"/>
        <v>0</v>
      </c>
      <c r="H113" s="96">
        <f t="shared" si="39"/>
        <v>0</v>
      </c>
      <c r="I113" s="96">
        <f t="shared" si="39"/>
        <v>0</v>
      </c>
      <c r="J113" s="96">
        <f t="shared" si="39"/>
        <v>0</v>
      </c>
      <c r="K113" s="96">
        <f t="shared" si="39"/>
        <v>0</v>
      </c>
      <c r="L113" s="96">
        <f t="shared" si="39"/>
        <v>0</v>
      </c>
      <c r="M113" s="96">
        <f t="shared" si="39"/>
        <v>0</v>
      </c>
      <c r="N113" s="96">
        <f t="shared" si="39"/>
        <v>0</v>
      </c>
      <c r="O113" s="96">
        <f t="shared" si="39"/>
        <v>0</v>
      </c>
      <c r="P113" s="96">
        <f t="shared" si="39"/>
        <v>0</v>
      </c>
      <c r="Q113" s="96">
        <f t="shared" si="39"/>
        <v>0</v>
      </c>
      <c r="R113" s="96">
        <f t="shared" si="39"/>
        <v>0</v>
      </c>
      <c r="S113" s="96">
        <f t="shared" si="39"/>
        <v>0</v>
      </c>
      <c r="T113" s="96">
        <f t="shared" si="39"/>
        <v>0</v>
      </c>
      <c r="U113" s="96">
        <f t="shared" si="39"/>
        <v>0</v>
      </c>
      <c r="V113" s="96">
        <f t="shared" si="39"/>
        <v>0</v>
      </c>
      <c r="W113" s="96">
        <f t="shared" si="39"/>
        <v>0</v>
      </c>
      <c r="X113" s="96">
        <f t="shared" si="39"/>
        <v>0</v>
      </c>
      <c r="Y113" s="96">
        <f t="shared" si="39"/>
        <v>0</v>
      </c>
      <c r="Z113" s="277">
        <f t="shared" si="39"/>
        <v>0</v>
      </c>
      <c r="AB113" s="278">
        <f t="shared" si="39"/>
        <v>0</v>
      </c>
      <c r="AD113" s="278">
        <f t="shared" si="39"/>
        <v>0</v>
      </c>
      <c r="AF113" s="278">
        <f t="shared" si="39"/>
        <v>0</v>
      </c>
      <c r="AH113" s="278">
        <f t="shared" si="39"/>
        <v>0</v>
      </c>
      <c r="AJ113" s="278">
        <f t="shared" si="39"/>
        <v>0</v>
      </c>
      <c r="AL113" s="278">
        <f t="shared" si="39"/>
        <v>0</v>
      </c>
    </row>
    <row r="114" spans="1:40" s="399" customFormat="1" outlineLevel="1">
      <c r="A114" s="3"/>
      <c r="D114" s="400"/>
      <c r="AM114" s="3"/>
      <c r="AN114" s="3"/>
    </row>
    <row r="115" spans="1:40" s="399" customFormat="1" outlineLevel="1">
      <c r="A115" s="3"/>
      <c r="D115" s="401" t="str">
        <f>D93</f>
        <v>Creditors</v>
      </c>
      <c r="E115" s="402"/>
      <c r="F115" s="403" t="str">
        <f>F113</f>
        <v>£000</v>
      </c>
      <c r="G115" s="404">
        <f>SUM(G94:G113)</f>
        <v>0</v>
      </c>
      <c r="H115" s="404">
        <f t="shared" ref="H115:AL115" si="40">SUM(H94:H113)</f>
        <v>0</v>
      </c>
      <c r="I115" s="404">
        <f t="shared" si="40"/>
        <v>0</v>
      </c>
      <c r="J115" s="404">
        <f t="shared" si="40"/>
        <v>0</v>
      </c>
      <c r="K115" s="404">
        <f t="shared" si="40"/>
        <v>0</v>
      </c>
      <c r="L115" s="404">
        <f t="shared" si="40"/>
        <v>0</v>
      </c>
      <c r="M115" s="404">
        <f t="shared" si="40"/>
        <v>0</v>
      </c>
      <c r="N115" s="404">
        <f t="shared" si="40"/>
        <v>0</v>
      </c>
      <c r="O115" s="404">
        <f t="shared" si="40"/>
        <v>0</v>
      </c>
      <c r="P115" s="404">
        <f t="shared" si="40"/>
        <v>0</v>
      </c>
      <c r="Q115" s="404">
        <f t="shared" si="40"/>
        <v>0</v>
      </c>
      <c r="R115" s="404">
        <f t="shared" si="40"/>
        <v>0</v>
      </c>
      <c r="S115" s="404">
        <f t="shared" si="40"/>
        <v>0</v>
      </c>
      <c r="T115" s="404">
        <f t="shared" si="40"/>
        <v>0</v>
      </c>
      <c r="U115" s="404">
        <f t="shared" si="40"/>
        <v>0</v>
      </c>
      <c r="V115" s="404">
        <f t="shared" si="40"/>
        <v>0</v>
      </c>
      <c r="W115" s="404">
        <f t="shared" si="40"/>
        <v>0</v>
      </c>
      <c r="X115" s="404">
        <f t="shared" si="40"/>
        <v>0</v>
      </c>
      <c r="Y115" s="404">
        <f t="shared" si="40"/>
        <v>0</v>
      </c>
      <c r="Z115" s="396">
        <f t="shared" si="40"/>
        <v>0</v>
      </c>
      <c r="AB115" s="397">
        <f t="shared" si="40"/>
        <v>0</v>
      </c>
      <c r="AC115" s="3"/>
      <c r="AD115" s="397">
        <f t="shared" si="40"/>
        <v>0</v>
      </c>
      <c r="AE115" s="3"/>
      <c r="AF115" s="397">
        <f t="shared" si="40"/>
        <v>0</v>
      </c>
      <c r="AG115" s="3"/>
      <c r="AH115" s="397">
        <f t="shared" si="40"/>
        <v>0</v>
      </c>
      <c r="AI115" s="3"/>
      <c r="AJ115" s="397">
        <f t="shared" si="40"/>
        <v>0</v>
      </c>
      <c r="AK115" s="3"/>
      <c r="AL115" s="397">
        <f t="shared" si="40"/>
        <v>0</v>
      </c>
      <c r="AM115" s="3"/>
      <c r="AN115" s="3"/>
    </row>
    <row r="116" spans="1:40" s="399" customFormat="1">
      <c r="A116" s="3"/>
      <c r="AM116" s="3"/>
      <c r="AN116" s="3"/>
    </row>
    <row r="117" spans="1:40" s="399" customFormat="1">
      <c r="A117" s="3"/>
      <c r="AM117" s="3"/>
      <c r="AN117" s="3"/>
    </row>
    <row r="118" spans="1:40" ht="16.5">
      <c r="B118" s="5" t="s">
        <v>27</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row>
  </sheetData>
  <mergeCells count="3">
    <mergeCell ref="D9:E9"/>
    <mergeCell ref="F9:F11"/>
    <mergeCell ref="D10:E11"/>
  </mergeCells>
  <pageMargins left="0.7" right="0.7" top="0.75" bottom="0.75" header="0.3" footer="0.3"/>
  <ignoredErrors>
    <ignoredError sqref="F16 F22 F36 F53 F6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8080"/>
  </sheetPr>
  <dimension ref="A1:P32"/>
  <sheetViews>
    <sheetView showGridLines="0" zoomScale="85" zoomScaleNormal="85" workbookViewId="0"/>
  </sheetViews>
  <sheetFormatPr defaultColWidth="9" defaultRowHeight="12.75"/>
  <cols>
    <col min="1" max="1" width="2.85546875" style="3" customWidth="1"/>
    <col min="2" max="2" width="7.5703125" style="3" customWidth="1"/>
    <col min="3" max="3" width="7.7109375" style="3" customWidth="1"/>
    <col min="4" max="4" width="49.85546875" style="3" customWidth="1"/>
    <col min="5" max="256" width="9" style="3"/>
    <col min="257" max="257" width="2.85546875" style="3" customWidth="1"/>
    <col min="258" max="258" width="7.5703125" style="3" customWidth="1"/>
    <col min="259" max="259" width="7.7109375" style="3" customWidth="1"/>
    <col min="260" max="260" width="49.85546875" style="3" customWidth="1"/>
    <col min="261" max="512" width="9" style="3"/>
    <col min="513" max="513" width="2.85546875" style="3" customWidth="1"/>
    <col min="514" max="514" width="7.5703125" style="3" customWidth="1"/>
    <col min="515" max="515" width="7.7109375" style="3" customWidth="1"/>
    <col min="516" max="516" width="49.85546875" style="3" customWidth="1"/>
    <col min="517" max="768" width="9" style="3"/>
    <col min="769" max="769" width="2.85546875" style="3" customWidth="1"/>
    <col min="770" max="770" width="7.5703125" style="3" customWidth="1"/>
    <col min="771" max="771" width="7.7109375" style="3" customWidth="1"/>
    <col min="772" max="772" width="49.85546875" style="3" customWidth="1"/>
    <col min="773" max="1024" width="9" style="3"/>
    <col min="1025" max="1025" width="2.85546875" style="3" customWidth="1"/>
    <col min="1026" max="1026" width="7.5703125" style="3" customWidth="1"/>
    <col min="1027" max="1027" width="7.7109375" style="3" customWidth="1"/>
    <col min="1028" max="1028" width="49.85546875" style="3" customWidth="1"/>
    <col min="1029" max="1280" width="9" style="3"/>
    <col min="1281" max="1281" width="2.85546875" style="3" customWidth="1"/>
    <col min="1282" max="1282" width="7.5703125" style="3" customWidth="1"/>
    <col min="1283" max="1283" width="7.7109375" style="3" customWidth="1"/>
    <col min="1284" max="1284" width="49.85546875" style="3" customWidth="1"/>
    <col min="1285" max="1536" width="9" style="3"/>
    <col min="1537" max="1537" width="2.85546875" style="3" customWidth="1"/>
    <col min="1538" max="1538" width="7.5703125" style="3" customWidth="1"/>
    <col min="1539" max="1539" width="7.7109375" style="3" customWidth="1"/>
    <col min="1540" max="1540" width="49.85546875" style="3" customWidth="1"/>
    <col min="1541" max="1792" width="9" style="3"/>
    <col min="1793" max="1793" width="2.85546875" style="3" customWidth="1"/>
    <col min="1794" max="1794" width="7.5703125" style="3" customWidth="1"/>
    <col min="1795" max="1795" width="7.7109375" style="3" customWidth="1"/>
    <col min="1796" max="1796" width="49.85546875" style="3" customWidth="1"/>
    <col min="1797" max="2048" width="9" style="3"/>
    <col min="2049" max="2049" width="2.85546875" style="3" customWidth="1"/>
    <col min="2050" max="2050" width="7.5703125" style="3" customWidth="1"/>
    <col min="2051" max="2051" width="7.7109375" style="3" customWidth="1"/>
    <col min="2052" max="2052" width="49.85546875" style="3" customWidth="1"/>
    <col min="2053" max="2304" width="9" style="3"/>
    <col min="2305" max="2305" width="2.85546875" style="3" customWidth="1"/>
    <col min="2306" max="2306" width="7.5703125" style="3" customWidth="1"/>
    <col min="2307" max="2307" width="7.7109375" style="3" customWidth="1"/>
    <col min="2308" max="2308" width="49.85546875" style="3" customWidth="1"/>
    <col min="2309" max="2560" width="9" style="3"/>
    <col min="2561" max="2561" width="2.85546875" style="3" customWidth="1"/>
    <col min="2562" max="2562" width="7.5703125" style="3" customWidth="1"/>
    <col min="2563" max="2563" width="7.7109375" style="3" customWidth="1"/>
    <col min="2564" max="2564" width="49.85546875" style="3" customWidth="1"/>
    <col min="2565" max="2816" width="9" style="3"/>
    <col min="2817" max="2817" width="2.85546875" style="3" customWidth="1"/>
    <col min="2818" max="2818" width="7.5703125" style="3" customWidth="1"/>
    <col min="2819" max="2819" width="7.7109375" style="3" customWidth="1"/>
    <col min="2820" max="2820" width="49.85546875" style="3" customWidth="1"/>
    <col min="2821" max="3072" width="9" style="3"/>
    <col min="3073" max="3073" width="2.85546875" style="3" customWidth="1"/>
    <col min="3074" max="3074" width="7.5703125" style="3" customWidth="1"/>
    <col min="3075" max="3075" width="7.7109375" style="3" customWidth="1"/>
    <col min="3076" max="3076" width="49.85546875" style="3" customWidth="1"/>
    <col min="3077" max="3328" width="9" style="3"/>
    <col min="3329" max="3329" width="2.85546875" style="3" customWidth="1"/>
    <col min="3330" max="3330" width="7.5703125" style="3" customWidth="1"/>
    <col min="3331" max="3331" width="7.7109375" style="3" customWidth="1"/>
    <col min="3332" max="3332" width="49.85546875" style="3" customWidth="1"/>
    <col min="3333" max="3584" width="9" style="3"/>
    <col min="3585" max="3585" width="2.85546875" style="3" customWidth="1"/>
    <col min="3586" max="3586" width="7.5703125" style="3" customWidth="1"/>
    <col min="3587" max="3587" width="7.7109375" style="3" customWidth="1"/>
    <col min="3588" max="3588" width="49.85546875" style="3" customWidth="1"/>
    <col min="3589" max="3840" width="9" style="3"/>
    <col min="3841" max="3841" width="2.85546875" style="3" customWidth="1"/>
    <col min="3842" max="3842" width="7.5703125" style="3" customWidth="1"/>
    <col min="3843" max="3843" width="7.7109375" style="3" customWidth="1"/>
    <col min="3844" max="3844" width="49.85546875" style="3" customWidth="1"/>
    <col min="3845" max="4096" width="9" style="3"/>
    <col min="4097" max="4097" width="2.85546875" style="3" customWidth="1"/>
    <col min="4098" max="4098" width="7.5703125" style="3" customWidth="1"/>
    <col min="4099" max="4099" width="7.7109375" style="3" customWidth="1"/>
    <col min="4100" max="4100" width="49.85546875" style="3" customWidth="1"/>
    <col min="4101" max="4352" width="9" style="3"/>
    <col min="4353" max="4353" width="2.85546875" style="3" customWidth="1"/>
    <col min="4354" max="4354" width="7.5703125" style="3" customWidth="1"/>
    <col min="4355" max="4355" width="7.7109375" style="3" customWidth="1"/>
    <col min="4356" max="4356" width="49.85546875" style="3" customWidth="1"/>
    <col min="4357" max="4608" width="9" style="3"/>
    <col min="4609" max="4609" width="2.85546875" style="3" customWidth="1"/>
    <col min="4610" max="4610" width="7.5703125" style="3" customWidth="1"/>
    <col min="4611" max="4611" width="7.7109375" style="3" customWidth="1"/>
    <col min="4612" max="4612" width="49.85546875" style="3" customWidth="1"/>
    <col min="4613" max="4864" width="9" style="3"/>
    <col min="4865" max="4865" width="2.85546875" style="3" customWidth="1"/>
    <col min="4866" max="4866" width="7.5703125" style="3" customWidth="1"/>
    <col min="4867" max="4867" width="7.7109375" style="3" customWidth="1"/>
    <col min="4868" max="4868" width="49.85546875" style="3" customWidth="1"/>
    <col min="4869" max="5120" width="9" style="3"/>
    <col min="5121" max="5121" width="2.85546875" style="3" customWidth="1"/>
    <col min="5122" max="5122" width="7.5703125" style="3" customWidth="1"/>
    <col min="5123" max="5123" width="7.7109375" style="3" customWidth="1"/>
    <col min="5124" max="5124" width="49.85546875" style="3" customWidth="1"/>
    <col min="5125" max="5376" width="9" style="3"/>
    <col min="5377" max="5377" width="2.85546875" style="3" customWidth="1"/>
    <col min="5378" max="5378" width="7.5703125" style="3" customWidth="1"/>
    <col min="5379" max="5379" width="7.7109375" style="3" customWidth="1"/>
    <col min="5380" max="5380" width="49.85546875" style="3" customWidth="1"/>
    <col min="5381" max="5632" width="9" style="3"/>
    <col min="5633" max="5633" width="2.85546875" style="3" customWidth="1"/>
    <col min="5634" max="5634" width="7.5703125" style="3" customWidth="1"/>
    <col min="5635" max="5635" width="7.7109375" style="3" customWidth="1"/>
    <col min="5636" max="5636" width="49.85546875" style="3" customWidth="1"/>
    <col min="5637" max="5888" width="9" style="3"/>
    <col min="5889" max="5889" width="2.85546875" style="3" customWidth="1"/>
    <col min="5890" max="5890" width="7.5703125" style="3" customWidth="1"/>
    <col min="5891" max="5891" width="7.7109375" style="3" customWidth="1"/>
    <col min="5892" max="5892" width="49.85546875" style="3" customWidth="1"/>
    <col min="5893" max="6144" width="9" style="3"/>
    <col min="6145" max="6145" width="2.85546875" style="3" customWidth="1"/>
    <col min="6146" max="6146" width="7.5703125" style="3" customWidth="1"/>
    <col min="6147" max="6147" width="7.7109375" style="3" customWidth="1"/>
    <col min="6148" max="6148" width="49.85546875" style="3" customWidth="1"/>
    <col min="6149" max="6400" width="9" style="3"/>
    <col min="6401" max="6401" width="2.85546875" style="3" customWidth="1"/>
    <col min="6402" max="6402" width="7.5703125" style="3" customWidth="1"/>
    <col min="6403" max="6403" width="7.7109375" style="3" customWidth="1"/>
    <col min="6404" max="6404" width="49.85546875" style="3" customWidth="1"/>
    <col min="6405" max="6656" width="9" style="3"/>
    <col min="6657" max="6657" width="2.85546875" style="3" customWidth="1"/>
    <col min="6658" max="6658" width="7.5703125" style="3" customWidth="1"/>
    <col min="6659" max="6659" width="7.7109375" style="3" customWidth="1"/>
    <col min="6660" max="6660" width="49.85546875" style="3" customWidth="1"/>
    <col min="6661" max="6912" width="9" style="3"/>
    <col min="6913" max="6913" width="2.85546875" style="3" customWidth="1"/>
    <col min="6914" max="6914" width="7.5703125" style="3" customWidth="1"/>
    <col min="6915" max="6915" width="7.7109375" style="3" customWidth="1"/>
    <col min="6916" max="6916" width="49.85546875" style="3" customWidth="1"/>
    <col min="6917" max="7168" width="9" style="3"/>
    <col min="7169" max="7169" width="2.85546875" style="3" customWidth="1"/>
    <col min="7170" max="7170" width="7.5703125" style="3" customWidth="1"/>
    <col min="7171" max="7171" width="7.7109375" style="3" customWidth="1"/>
    <col min="7172" max="7172" width="49.85546875" style="3" customWidth="1"/>
    <col min="7173" max="7424" width="9" style="3"/>
    <col min="7425" max="7425" width="2.85546875" style="3" customWidth="1"/>
    <col min="7426" max="7426" width="7.5703125" style="3" customWidth="1"/>
    <col min="7427" max="7427" width="7.7109375" style="3" customWidth="1"/>
    <col min="7428" max="7428" width="49.85546875" style="3" customWidth="1"/>
    <col min="7429" max="7680" width="9" style="3"/>
    <col min="7681" max="7681" width="2.85546875" style="3" customWidth="1"/>
    <col min="7682" max="7682" width="7.5703125" style="3" customWidth="1"/>
    <col min="7683" max="7683" width="7.7109375" style="3" customWidth="1"/>
    <col min="7684" max="7684" width="49.85546875" style="3" customWidth="1"/>
    <col min="7685" max="7936" width="9" style="3"/>
    <col min="7937" max="7937" width="2.85546875" style="3" customWidth="1"/>
    <col min="7938" max="7938" width="7.5703125" style="3" customWidth="1"/>
    <col min="7939" max="7939" width="7.7109375" style="3" customWidth="1"/>
    <col min="7940" max="7940" width="49.85546875" style="3" customWidth="1"/>
    <col min="7941" max="8192" width="9" style="3"/>
    <col min="8193" max="8193" width="2.85546875" style="3" customWidth="1"/>
    <col min="8194" max="8194" width="7.5703125" style="3" customWidth="1"/>
    <col min="8195" max="8195" width="7.7109375" style="3" customWidth="1"/>
    <col min="8196" max="8196" width="49.85546875" style="3" customWidth="1"/>
    <col min="8197" max="8448" width="9" style="3"/>
    <col min="8449" max="8449" width="2.85546875" style="3" customWidth="1"/>
    <col min="8450" max="8450" width="7.5703125" style="3" customWidth="1"/>
    <col min="8451" max="8451" width="7.7109375" style="3" customWidth="1"/>
    <col min="8452" max="8452" width="49.85546875" style="3" customWidth="1"/>
    <col min="8453" max="8704" width="9" style="3"/>
    <col min="8705" max="8705" width="2.85546875" style="3" customWidth="1"/>
    <col min="8706" max="8706" width="7.5703125" style="3" customWidth="1"/>
    <col min="8707" max="8707" width="7.7109375" style="3" customWidth="1"/>
    <col min="8708" max="8708" width="49.85546875" style="3" customWidth="1"/>
    <col min="8709" max="8960" width="9" style="3"/>
    <col min="8961" max="8961" width="2.85546875" style="3" customWidth="1"/>
    <col min="8962" max="8962" width="7.5703125" style="3" customWidth="1"/>
    <col min="8963" max="8963" width="7.7109375" style="3" customWidth="1"/>
    <col min="8964" max="8964" width="49.85546875" style="3" customWidth="1"/>
    <col min="8965" max="9216" width="9" style="3"/>
    <col min="9217" max="9217" width="2.85546875" style="3" customWidth="1"/>
    <col min="9218" max="9218" width="7.5703125" style="3" customWidth="1"/>
    <col min="9219" max="9219" width="7.7109375" style="3" customWidth="1"/>
    <col min="9220" max="9220" width="49.85546875" style="3" customWidth="1"/>
    <col min="9221" max="9472" width="9" style="3"/>
    <col min="9473" max="9473" width="2.85546875" style="3" customWidth="1"/>
    <col min="9474" max="9474" width="7.5703125" style="3" customWidth="1"/>
    <col min="9475" max="9475" width="7.7109375" style="3" customWidth="1"/>
    <col min="9476" max="9476" width="49.85546875" style="3" customWidth="1"/>
    <col min="9477" max="9728" width="9" style="3"/>
    <col min="9729" max="9729" width="2.85546875" style="3" customWidth="1"/>
    <col min="9730" max="9730" width="7.5703125" style="3" customWidth="1"/>
    <col min="9731" max="9731" width="7.7109375" style="3" customWidth="1"/>
    <col min="9732" max="9732" width="49.85546875" style="3" customWidth="1"/>
    <col min="9733" max="9984" width="9" style="3"/>
    <col min="9985" max="9985" width="2.85546875" style="3" customWidth="1"/>
    <col min="9986" max="9986" width="7.5703125" style="3" customWidth="1"/>
    <col min="9987" max="9987" width="7.7109375" style="3" customWidth="1"/>
    <col min="9988" max="9988" width="49.85546875" style="3" customWidth="1"/>
    <col min="9989" max="10240" width="9" style="3"/>
    <col min="10241" max="10241" width="2.85546875" style="3" customWidth="1"/>
    <col min="10242" max="10242" width="7.5703125" style="3" customWidth="1"/>
    <col min="10243" max="10243" width="7.7109375" style="3" customWidth="1"/>
    <col min="10244" max="10244" width="49.85546875" style="3" customWidth="1"/>
    <col min="10245" max="10496" width="9" style="3"/>
    <col min="10497" max="10497" width="2.85546875" style="3" customWidth="1"/>
    <col min="10498" max="10498" width="7.5703125" style="3" customWidth="1"/>
    <col min="10499" max="10499" width="7.7109375" style="3" customWidth="1"/>
    <col min="10500" max="10500" width="49.85546875" style="3" customWidth="1"/>
    <col min="10501" max="10752" width="9" style="3"/>
    <col min="10753" max="10753" width="2.85546875" style="3" customWidth="1"/>
    <col min="10754" max="10754" width="7.5703125" style="3" customWidth="1"/>
    <col min="10755" max="10755" width="7.7109375" style="3" customWidth="1"/>
    <col min="10756" max="10756" width="49.85546875" style="3" customWidth="1"/>
    <col min="10757" max="11008" width="9" style="3"/>
    <col min="11009" max="11009" width="2.85546875" style="3" customWidth="1"/>
    <col min="11010" max="11010" width="7.5703125" style="3" customWidth="1"/>
    <col min="11011" max="11011" width="7.7109375" style="3" customWidth="1"/>
    <col min="11012" max="11012" width="49.85546875" style="3" customWidth="1"/>
    <col min="11013" max="11264" width="9" style="3"/>
    <col min="11265" max="11265" width="2.85546875" style="3" customWidth="1"/>
    <col min="11266" max="11266" width="7.5703125" style="3" customWidth="1"/>
    <col min="11267" max="11267" width="7.7109375" style="3" customWidth="1"/>
    <col min="11268" max="11268" width="49.85546875" style="3" customWidth="1"/>
    <col min="11269" max="11520" width="9" style="3"/>
    <col min="11521" max="11521" width="2.85546875" style="3" customWidth="1"/>
    <col min="11522" max="11522" width="7.5703125" style="3" customWidth="1"/>
    <col min="11523" max="11523" width="7.7109375" style="3" customWidth="1"/>
    <col min="11524" max="11524" width="49.85546875" style="3" customWidth="1"/>
    <col min="11525" max="11776" width="9" style="3"/>
    <col min="11777" max="11777" width="2.85546875" style="3" customWidth="1"/>
    <col min="11778" max="11778" width="7.5703125" style="3" customWidth="1"/>
    <col min="11779" max="11779" width="7.7109375" style="3" customWidth="1"/>
    <col min="11780" max="11780" width="49.85546875" style="3" customWidth="1"/>
    <col min="11781" max="12032" width="9" style="3"/>
    <col min="12033" max="12033" width="2.85546875" style="3" customWidth="1"/>
    <col min="12034" max="12034" width="7.5703125" style="3" customWidth="1"/>
    <col min="12035" max="12035" width="7.7109375" style="3" customWidth="1"/>
    <col min="12036" max="12036" width="49.85546875" style="3" customWidth="1"/>
    <col min="12037" max="12288" width="9" style="3"/>
    <col min="12289" max="12289" width="2.85546875" style="3" customWidth="1"/>
    <col min="12290" max="12290" width="7.5703125" style="3" customWidth="1"/>
    <col min="12291" max="12291" width="7.7109375" style="3" customWidth="1"/>
    <col min="12292" max="12292" width="49.85546875" style="3" customWidth="1"/>
    <col min="12293" max="12544" width="9" style="3"/>
    <col min="12545" max="12545" width="2.85546875" style="3" customWidth="1"/>
    <col min="12546" max="12546" width="7.5703125" style="3" customWidth="1"/>
    <col min="12547" max="12547" width="7.7109375" style="3" customWidth="1"/>
    <col min="12548" max="12548" width="49.85546875" style="3" customWidth="1"/>
    <col min="12549" max="12800" width="9" style="3"/>
    <col min="12801" max="12801" width="2.85546875" style="3" customWidth="1"/>
    <col min="12802" max="12802" width="7.5703125" style="3" customWidth="1"/>
    <col min="12803" max="12803" width="7.7109375" style="3" customWidth="1"/>
    <col min="12804" max="12804" width="49.85546875" style="3" customWidth="1"/>
    <col min="12805" max="13056" width="9" style="3"/>
    <col min="13057" max="13057" width="2.85546875" style="3" customWidth="1"/>
    <col min="13058" max="13058" width="7.5703125" style="3" customWidth="1"/>
    <col min="13059" max="13059" width="7.7109375" style="3" customWidth="1"/>
    <col min="13060" max="13060" width="49.85546875" style="3" customWidth="1"/>
    <col min="13061" max="13312" width="9" style="3"/>
    <col min="13313" max="13313" width="2.85546875" style="3" customWidth="1"/>
    <col min="13314" max="13314" width="7.5703125" style="3" customWidth="1"/>
    <col min="13315" max="13315" width="7.7109375" style="3" customWidth="1"/>
    <col min="13316" max="13316" width="49.85546875" style="3" customWidth="1"/>
    <col min="13317" max="13568" width="9" style="3"/>
    <col min="13569" max="13569" width="2.85546875" style="3" customWidth="1"/>
    <col min="13570" max="13570" width="7.5703125" style="3" customWidth="1"/>
    <col min="13571" max="13571" width="7.7109375" style="3" customWidth="1"/>
    <col min="13572" max="13572" width="49.85546875" style="3" customWidth="1"/>
    <col min="13573" max="13824" width="9" style="3"/>
    <col min="13825" max="13825" width="2.85546875" style="3" customWidth="1"/>
    <col min="13826" max="13826" width="7.5703125" style="3" customWidth="1"/>
    <col min="13827" max="13827" width="7.7109375" style="3" customWidth="1"/>
    <col min="13828" max="13828" width="49.85546875" style="3" customWidth="1"/>
    <col min="13829" max="14080" width="9" style="3"/>
    <col min="14081" max="14081" width="2.85546875" style="3" customWidth="1"/>
    <col min="14082" max="14082" width="7.5703125" style="3" customWidth="1"/>
    <col min="14083" max="14083" width="7.7109375" style="3" customWidth="1"/>
    <col min="14084" max="14084" width="49.85546875" style="3" customWidth="1"/>
    <col min="14085" max="14336" width="9" style="3"/>
    <col min="14337" max="14337" width="2.85546875" style="3" customWidth="1"/>
    <col min="14338" max="14338" width="7.5703125" style="3" customWidth="1"/>
    <col min="14339" max="14339" width="7.7109375" style="3" customWidth="1"/>
    <col min="14340" max="14340" width="49.85546875" style="3" customWidth="1"/>
    <col min="14341" max="14592" width="9" style="3"/>
    <col min="14593" max="14593" width="2.85546875" style="3" customWidth="1"/>
    <col min="14594" max="14594" width="7.5703125" style="3" customWidth="1"/>
    <col min="14595" max="14595" width="7.7109375" style="3" customWidth="1"/>
    <col min="14596" max="14596" width="49.85546875" style="3" customWidth="1"/>
    <col min="14597" max="14848" width="9" style="3"/>
    <col min="14849" max="14849" width="2.85546875" style="3" customWidth="1"/>
    <col min="14850" max="14850" width="7.5703125" style="3" customWidth="1"/>
    <col min="14851" max="14851" width="7.7109375" style="3" customWidth="1"/>
    <col min="14852" max="14852" width="49.85546875" style="3" customWidth="1"/>
    <col min="14853" max="15104" width="9" style="3"/>
    <col min="15105" max="15105" width="2.85546875" style="3" customWidth="1"/>
    <col min="15106" max="15106" width="7.5703125" style="3" customWidth="1"/>
    <col min="15107" max="15107" width="7.7109375" style="3" customWidth="1"/>
    <col min="15108" max="15108" width="49.85546875" style="3" customWidth="1"/>
    <col min="15109" max="15360" width="9" style="3"/>
    <col min="15361" max="15361" width="2.85546875" style="3" customWidth="1"/>
    <col min="15362" max="15362" width="7.5703125" style="3" customWidth="1"/>
    <col min="15363" max="15363" width="7.7109375" style="3" customWidth="1"/>
    <col min="15364" max="15364" width="49.85546875" style="3" customWidth="1"/>
    <col min="15365" max="15616" width="9" style="3"/>
    <col min="15617" max="15617" width="2.85546875" style="3" customWidth="1"/>
    <col min="15618" max="15618" width="7.5703125" style="3" customWidth="1"/>
    <col min="15619" max="15619" width="7.7109375" style="3" customWidth="1"/>
    <col min="15620" max="15620" width="49.85546875" style="3" customWidth="1"/>
    <col min="15621" max="15872" width="9" style="3"/>
    <col min="15873" max="15873" width="2.85546875" style="3" customWidth="1"/>
    <col min="15874" max="15874" width="7.5703125" style="3" customWidth="1"/>
    <col min="15875" max="15875" width="7.7109375" style="3" customWidth="1"/>
    <col min="15876" max="15876" width="49.85546875" style="3" customWidth="1"/>
    <col min="15877" max="16128" width="9" style="3"/>
    <col min="16129" max="16129" width="2.85546875" style="3" customWidth="1"/>
    <col min="16130" max="16130" width="7.5703125" style="3" customWidth="1"/>
    <col min="16131" max="16131" width="7.7109375" style="3" customWidth="1"/>
    <col min="16132" max="16132" width="49.85546875" style="3" customWidth="1"/>
    <col min="16133" max="16384" width="9" style="3"/>
  </cols>
  <sheetData>
    <row r="1" spans="1:16">
      <c r="A1" s="30"/>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
      <c r="B11" s="31"/>
      <c r="C11" s="31" t="str">
        <f ca="1">MID(CELL("filename",A1),FIND("]",CELL("filename",A1))+1,99)</f>
        <v>Output Calculations</v>
      </c>
      <c r="D11" s="31"/>
      <c r="E11" s="31"/>
      <c r="F11" s="31"/>
      <c r="G11" s="31"/>
      <c r="H11" s="31"/>
      <c r="I11" s="31"/>
      <c r="J11" s="31"/>
      <c r="K11" s="31"/>
      <c r="L11" s="31"/>
      <c r="M11" s="31"/>
      <c r="N11" s="31"/>
      <c r="O11" s="31"/>
      <c r="P11" s="31"/>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2:AF208"/>
  <sheetViews>
    <sheetView showGridLines="0" zoomScale="85" zoomScaleNormal="85" workbookViewId="0">
      <pane xSplit="6" ySplit="12" topLeftCell="G13" activePane="bottomRight" state="frozen"/>
      <selection activeCell="A10" sqref="A10"/>
      <selection pane="topRight" activeCell="A10" sqref="A10"/>
      <selection pane="bottomLeft" activeCell="A10" sqref="A10"/>
      <selection pane="bottomRight" sqref="A1:XFD1048576"/>
    </sheetView>
  </sheetViews>
  <sheetFormatPr defaultColWidth="9" defaultRowHeight="12.75" outlineLevelRow="1" outlineLevelCol="1"/>
  <cols>
    <col min="1" max="1" width="2.85546875" style="3" customWidth="1"/>
    <col min="2" max="2" width="5.7109375" style="3" customWidth="1"/>
    <col min="3" max="3" width="3.42578125" style="3" customWidth="1"/>
    <col min="4" max="5" width="15.85546875" style="3" customWidth="1"/>
    <col min="6" max="6" width="25.7109375" style="3" customWidth="1"/>
    <col min="7" max="21" width="13.42578125" style="3" customWidth="1"/>
    <col min="22" max="26" width="13.42578125" style="3" customWidth="1" outlineLevel="1"/>
    <col min="27" max="27" width="3.5703125" style="3" customWidth="1"/>
    <col min="28" max="28" width="13.42578125" style="3" customWidth="1"/>
    <col min="29" max="29" width="3.5703125" style="3" customWidth="1"/>
    <col min="30" max="30" width="13.42578125" style="3" customWidth="1"/>
    <col min="31" max="31" width="3.5703125" style="3" customWidth="1"/>
    <col min="32" max="32" width="13.42578125" style="3" customWidth="1"/>
    <col min="33" max="254" width="9" style="3"/>
    <col min="255" max="255" width="2.85546875" style="3" customWidth="1"/>
    <col min="256" max="257" width="3.42578125" style="3" customWidth="1"/>
    <col min="258" max="260" width="16.7109375" style="3" customWidth="1"/>
    <col min="261" max="282" width="10.5703125" style="3" customWidth="1"/>
    <col min="283" max="283" width="3.85546875" style="3" customWidth="1"/>
    <col min="284" max="284" width="10.5703125" style="3" customWidth="1"/>
    <col min="285" max="285" width="3.85546875" style="3" customWidth="1"/>
    <col min="286" max="286" width="10.5703125" style="3" customWidth="1"/>
    <col min="287" max="287" width="3.85546875" style="3" customWidth="1"/>
    <col min="288" max="288" width="10.5703125" style="3" customWidth="1"/>
    <col min="289" max="510" width="9" style="3"/>
    <col min="511" max="511" width="2.85546875" style="3" customWidth="1"/>
    <col min="512" max="513" width="3.42578125" style="3" customWidth="1"/>
    <col min="514" max="516" width="16.7109375" style="3" customWidth="1"/>
    <col min="517" max="538" width="10.5703125" style="3" customWidth="1"/>
    <col min="539" max="539" width="3.85546875" style="3" customWidth="1"/>
    <col min="540" max="540" width="10.5703125" style="3" customWidth="1"/>
    <col min="541" max="541" width="3.85546875" style="3" customWidth="1"/>
    <col min="542" max="542" width="10.5703125" style="3" customWidth="1"/>
    <col min="543" max="543" width="3.85546875" style="3" customWidth="1"/>
    <col min="544" max="544" width="10.5703125" style="3" customWidth="1"/>
    <col min="545" max="766" width="9" style="3"/>
    <col min="767" max="767" width="2.85546875" style="3" customWidth="1"/>
    <col min="768" max="769" width="3.42578125" style="3" customWidth="1"/>
    <col min="770" max="772" width="16.7109375" style="3" customWidth="1"/>
    <col min="773" max="794" width="10.5703125" style="3" customWidth="1"/>
    <col min="795" max="795" width="3.85546875" style="3" customWidth="1"/>
    <col min="796" max="796" width="10.5703125" style="3" customWidth="1"/>
    <col min="797" max="797" width="3.85546875" style="3" customWidth="1"/>
    <col min="798" max="798" width="10.5703125" style="3" customWidth="1"/>
    <col min="799" max="799" width="3.85546875" style="3" customWidth="1"/>
    <col min="800" max="800" width="10.5703125" style="3" customWidth="1"/>
    <col min="801" max="1022" width="9" style="3"/>
    <col min="1023" max="1023" width="2.85546875" style="3" customWidth="1"/>
    <col min="1024" max="1025" width="3.42578125" style="3" customWidth="1"/>
    <col min="1026" max="1028" width="16.7109375" style="3" customWidth="1"/>
    <col min="1029" max="1050" width="10.5703125" style="3" customWidth="1"/>
    <col min="1051" max="1051" width="3.85546875" style="3" customWidth="1"/>
    <col min="1052" max="1052" width="10.5703125" style="3" customWidth="1"/>
    <col min="1053" max="1053" width="3.85546875" style="3" customWidth="1"/>
    <col min="1054" max="1054" width="10.5703125" style="3" customWidth="1"/>
    <col min="1055" max="1055" width="3.85546875" style="3" customWidth="1"/>
    <col min="1056" max="1056" width="10.5703125" style="3" customWidth="1"/>
    <col min="1057" max="1278" width="9" style="3"/>
    <col min="1279" max="1279" width="2.85546875" style="3" customWidth="1"/>
    <col min="1280" max="1281" width="3.42578125" style="3" customWidth="1"/>
    <col min="1282" max="1284" width="16.7109375" style="3" customWidth="1"/>
    <col min="1285" max="1306" width="10.5703125" style="3" customWidth="1"/>
    <col min="1307" max="1307" width="3.85546875" style="3" customWidth="1"/>
    <col min="1308" max="1308" width="10.5703125" style="3" customWidth="1"/>
    <col min="1309" max="1309" width="3.85546875" style="3" customWidth="1"/>
    <col min="1310" max="1310" width="10.5703125" style="3" customWidth="1"/>
    <col min="1311" max="1311" width="3.85546875" style="3" customWidth="1"/>
    <col min="1312" max="1312" width="10.5703125" style="3" customWidth="1"/>
    <col min="1313" max="1534" width="9" style="3"/>
    <col min="1535" max="1535" width="2.85546875" style="3" customWidth="1"/>
    <col min="1536" max="1537" width="3.42578125" style="3" customWidth="1"/>
    <col min="1538" max="1540" width="16.7109375" style="3" customWidth="1"/>
    <col min="1541" max="1562" width="10.5703125" style="3" customWidth="1"/>
    <col min="1563" max="1563" width="3.85546875" style="3" customWidth="1"/>
    <col min="1564" max="1564" width="10.5703125" style="3" customWidth="1"/>
    <col min="1565" max="1565" width="3.85546875" style="3" customWidth="1"/>
    <col min="1566" max="1566" width="10.5703125" style="3" customWidth="1"/>
    <col min="1567" max="1567" width="3.85546875" style="3" customWidth="1"/>
    <col min="1568" max="1568" width="10.5703125" style="3" customWidth="1"/>
    <col min="1569" max="1790" width="9" style="3"/>
    <col min="1791" max="1791" width="2.85546875" style="3" customWidth="1"/>
    <col min="1792" max="1793" width="3.42578125" style="3" customWidth="1"/>
    <col min="1794" max="1796" width="16.7109375" style="3" customWidth="1"/>
    <col min="1797" max="1818" width="10.5703125" style="3" customWidth="1"/>
    <col min="1819" max="1819" width="3.85546875" style="3" customWidth="1"/>
    <col min="1820" max="1820" width="10.5703125" style="3" customWidth="1"/>
    <col min="1821" max="1821" width="3.85546875" style="3" customWidth="1"/>
    <col min="1822" max="1822" width="10.5703125" style="3" customWidth="1"/>
    <col min="1823" max="1823" width="3.85546875" style="3" customWidth="1"/>
    <col min="1824" max="1824" width="10.5703125" style="3" customWidth="1"/>
    <col min="1825" max="2046" width="9" style="3"/>
    <col min="2047" max="2047" width="2.85546875" style="3" customWidth="1"/>
    <col min="2048" max="2049" width="3.42578125" style="3" customWidth="1"/>
    <col min="2050" max="2052" width="16.7109375" style="3" customWidth="1"/>
    <col min="2053" max="2074" width="10.5703125" style="3" customWidth="1"/>
    <col min="2075" max="2075" width="3.85546875" style="3" customWidth="1"/>
    <col min="2076" max="2076" width="10.5703125" style="3" customWidth="1"/>
    <col min="2077" max="2077" width="3.85546875" style="3" customWidth="1"/>
    <col min="2078" max="2078" width="10.5703125" style="3" customWidth="1"/>
    <col min="2079" max="2079" width="3.85546875" style="3" customWidth="1"/>
    <col min="2080" max="2080" width="10.5703125" style="3" customWidth="1"/>
    <col min="2081" max="2302" width="9" style="3"/>
    <col min="2303" max="2303" width="2.85546875" style="3" customWidth="1"/>
    <col min="2304" max="2305" width="3.42578125" style="3" customWidth="1"/>
    <col min="2306" max="2308" width="16.7109375" style="3" customWidth="1"/>
    <col min="2309" max="2330" width="10.5703125" style="3" customWidth="1"/>
    <col min="2331" max="2331" width="3.85546875" style="3" customWidth="1"/>
    <col min="2332" max="2332" width="10.5703125" style="3" customWidth="1"/>
    <col min="2333" max="2333" width="3.85546875" style="3" customWidth="1"/>
    <col min="2334" max="2334" width="10.5703125" style="3" customWidth="1"/>
    <col min="2335" max="2335" width="3.85546875" style="3" customWidth="1"/>
    <col min="2336" max="2336" width="10.5703125" style="3" customWidth="1"/>
    <col min="2337" max="2558" width="9" style="3"/>
    <col min="2559" max="2559" width="2.85546875" style="3" customWidth="1"/>
    <col min="2560" max="2561" width="3.42578125" style="3" customWidth="1"/>
    <col min="2562" max="2564" width="16.7109375" style="3" customWidth="1"/>
    <col min="2565" max="2586" width="10.5703125" style="3" customWidth="1"/>
    <col min="2587" max="2587" width="3.85546875" style="3" customWidth="1"/>
    <col min="2588" max="2588" width="10.5703125" style="3" customWidth="1"/>
    <col min="2589" max="2589" width="3.85546875" style="3" customWidth="1"/>
    <col min="2590" max="2590" width="10.5703125" style="3" customWidth="1"/>
    <col min="2591" max="2591" width="3.85546875" style="3" customWidth="1"/>
    <col min="2592" max="2592" width="10.5703125" style="3" customWidth="1"/>
    <col min="2593" max="2814" width="9" style="3"/>
    <col min="2815" max="2815" width="2.85546875" style="3" customWidth="1"/>
    <col min="2816" max="2817" width="3.42578125" style="3" customWidth="1"/>
    <col min="2818" max="2820" width="16.7109375" style="3" customWidth="1"/>
    <col min="2821" max="2842" width="10.5703125" style="3" customWidth="1"/>
    <col min="2843" max="2843" width="3.85546875" style="3" customWidth="1"/>
    <col min="2844" max="2844" width="10.5703125" style="3" customWidth="1"/>
    <col min="2845" max="2845" width="3.85546875" style="3" customWidth="1"/>
    <col min="2846" max="2846" width="10.5703125" style="3" customWidth="1"/>
    <col min="2847" max="2847" width="3.85546875" style="3" customWidth="1"/>
    <col min="2848" max="2848" width="10.5703125" style="3" customWidth="1"/>
    <col min="2849" max="3070" width="9" style="3"/>
    <col min="3071" max="3071" width="2.85546875" style="3" customWidth="1"/>
    <col min="3072" max="3073" width="3.42578125" style="3" customWidth="1"/>
    <col min="3074" max="3076" width="16.7109375" style="3" customWidth="1"/>
    <col min="3077" max="3098" width="10.5703125" style="3" customWidth="1"/>
    <col min="3099" max="3099" width="3.85546875" style="3" customWidth="1"/>
    <col min="3100" max="3100" width="10.5703125" style="3" customWidth="1"/>
    <col min="3101" max="3101" width="3.85546875" style="3" customWidth="1"/>
    <col min="3102" max="3102" width="10.5703125" style="3" customWidth="1"/>
    <col min="3103" max="3103" width="3.85546875" style="3" customWidth="1"/>
    <col min="3104" max="3104" width="10.5703125" style="3" customWidth="1"/>
    <col min="3105" max="3326" width="9" style="3"/>
    <col min="3327" max="3327" width="2.85546875" style="3" customWidth="1"/>
    <col min="3328" max="3329" width="3.42578125" style="3" customWidth="1"/>
    <col min="3330" max="3332" width="16.7109375" style="3" customWidth="1"/>
    <col min="3333" max="3354" width="10.5703125" style="3" customWidth="1"/>
    <col min="3355" max="3355" width="3.85546875" style="3" customWidth="1"/>
    <col min="3356" max="3356" width="10.5703125" style="3" customWidth="1"/>
    <col min="3357" max="3357" width="3.85546875" style="3" customWidth="1"/>
    <col min="3358" max="3358" width="10.5703125" style="3" customWidth="1"/>
    <col min="3359" max="3359" width="3.85546875" style="3" customWidth="1"/>
    <col min="3360" max="3360" width="10.5703125" style="3" customWidth="1"/>
    <col min="3361" max="3582" width="9" style="3"/>
    <col min="3583" max="3583" width="2.85546875" style="3" customWidth="1"/>
    <col min="3584" max="3585" width="3.42578125" style="3" customWidth="1"/>
    <col min="3586" max="3588" width="16.7109375" style="3" customWidth="1"/>
    <col min="3589" max="3610" width="10.5703125" style="3" customWidth="1"/>
    <col min="3611" max="3611" width="3.85546875" style="3" customWidth="1"/>
    <col min="3612" max="3612" width="10.5703125" style="3" customWidth="1"/>
    <col min="3613" max="3613" width="3.85546875" style="3" customWidth="1"/>
    <col min="3614" max="3614" width="10.5703125" style="3" customWidth="1"/>
    <col min="3615" max="3615" width="3.85546875" style="3" customWidth="1"/>
    <col min="3616" max="3616" width="10.5703125" style="3" customWidth="1"/>
    <col min="3617" max="3838" width="9" style="3"/>
    <col min="3839" max="3839" width="2.85546875" style="3" customWidth="1"/>
    <col min="3840" max="3841" width="3.42578125" style="3" customWidth="1"/>
    <col min="3842" max="3844" width="16.7109375" style="3" customWidth="1"/>
    <col min="3845" max="3866" width="10.5703125" style="3" customWidth="1"/>
    <col min="3867" max="3867" width="3.85546875" style="3" customWidth="1"/>
    <col min="3868" max="3868" width="10.5703125" style="3" customWidth="1"/>
    <col min="3869" max="3869" width="3.85546875" style="3" customWidth="1"/>
    <col min="3870" max="3870" width="10.5703125" style="3" customWidth="1"/>
    <col min="3871" max="3871" width="3.85546875" style="3" customWidth="1"/>
    <col min="3872" max="3872" width="10.5703125" style="3" customWidth="1"/>
    <col min="3873" max="4094" width="9" style="3"/>
    <col min="4095" max="4095" width="2.85546875" style="3" customWidth="1"/>
    <col min="4096" max="4097" width="3.42578125" style="3" customWidth="1"/>
    <col min="4098" max="4100" width="16.7109375" style="3" customWidth="1"/>
    <col min="4101" max="4122" width="10.5703125" style="3" customWidth="1"/>
    <col min="4123" max="4123" width="3.85546875" style="3" customWidth="1"/>
    <col min="4124" max="4124" width="10.5703125" style="3" customWidth="1"/>
    <col min="4125" max="4125" width="3.85546875" style="3" customWidth="1"/>
    <col min="4126" max="4126" width="10.5703125" style="3" customWidth="1"/>
    <col min="4127" max="4127" width="3.85546875" style="3" customWidth="1"/>
    <col min="4128" max="4128" width="10.5703125" style="3" customWidth="1"/>
    <col min="4129" max="4350" width="9" style="3"/>
    <col min="4351" max="4351" width="2.85546875" style="3" customWidth="1"/>
    <col min="4352" max="4353" width="3.42578125" style="3" customWidth="1"/>
    <col min="4354" max="4356" width="16.7109375" style="3" customWidth="1"/>
    <col min="4357" max="4378" width="10.5703125" style="3" customWidth="1"/>
    <col min="4379" max="4379" width="3.85546875" style="3" customWidth="1"/>
    <col min="4380" max="4380" width="10.5703125" style="3" customWidth="1"/>
    <col min="4381" max="4381" width="3.85546875" style="3" customWidth="1"/>
    <col min="4382" max="4382" width="10.5703125" style="3" customWidth="1"/>
    <col min="4383" max="4383" width="3.85546875" style="3" customWidth="1"/>
    <col min="4384" max="4384" width="10.5703125" style="3" customWidth="1"/>
    <col min="4385" max="4606" width="9" style="3"/>
    <col min="4607" max="4607" width="2.85546875" style="3" customWidth="1"/>
    <col min="4608" max="4609" width="3.42578125" style="3" customWidth="1"/>
    <col min="4610" max="4612" width="16.7109375" style="3" customWidth="1"/>
    <col min="4613" max="4634" width="10.5703125" style="3" customWidth="1"/>
    <col min="4635" max="4635" width="3.85546875" style="3" customWidth="1"/>
    <col min="4636" max="4636" width="10.5703125" style="3" customWidth="1"/>
    <col min="4637" max="4637" width="3.85546875" style="3" customWidth="1"/>
    <col min="4638" max="4638" width="10.5703125" style="3" customWidth="1"/>
    <col min="4639" max="4639" width="3.85546875" style="3" customWidth="1"/>
    <col min="4640" max="4640" width="10.5703125" style="3" customWidth="1"/>
    <col min="4641" max="4862" width="9" style="3"/>
    <col min="4863" max="4863" width="2.85546875" style="3" customWidth="1"/>
    <col min="4864" max="4865" width="3.42578125" style="3" customWidth="1"/>
    <col min="4866" max="4868" width="16.7109375" style="3" customWidth="1"/>
    <col min="4869" max="4890" width="10.5703125" style="3" customWidth="1"/>
    <col min="4891" max="4891" width="3.85546875" style="3" customWidth="1"/>
    <col min="4892" max="4892" width="10.5703125" style="3" customWidth="1"/>
    <col min="4893" max="4893" width="3.85546875" style="3" customWidth="1"/>
    <col min="4894" max="4894" width="10.5703125" style="3" customWidth="1"/>
    <col min="4895" max="4895" width="3.85546875" style="3" customWidth="1"/>
    <col min="4896" max="4896" width="10.5703125" style="3" customWidth="1"/>
    <col min="4897" max="5118" width="9" style="3"/>
    <col min="5119" max="5119" width="2.85546875" style="3" customWidth="1"/>
    <col min="5120" max="5121" width="3.42578125" style="3" customWidth="1"/>
    <col min="5122" max="5124" width="16.7109375" style="3" customWidth="1"/>
    <col min="5125" max="5146" width="10.5703125" style="3" customWidth="1"/>
    <col min="5147" max="5147" width="3.85546875" style="3" customWidth="1"/>
    <col min="5148" max="5148" width="10.5703125" style="3" customWidth="1"/>
    <col min="5149" max="5149" width="3.85546875" style="3" customWidth="1"/>
    <col min="5150" max="5150" width="10.5703125" style="3" customWidth="1"/>
    <col min="5151" max="5151" width="3.85546875" style="3" customWidth="1"/>
    <col min="5152" max="5152" width="10.5703125" style="3" customWidth="1"/>
    <col min="5153" max="5374" width="9" style="3"/>
    <col min="5375" max="5375" width="2.85546875" style="3" customWidth="1"/>
    <col min="5376" max="5377" width="3.42578125" style="3" customWidth="1"/>
    <col min="5378" max="5380" width="16.7109375" style="3" customWidth="1"/>
    <col min="5381" max="5402" width="10.5703125" style="3" customWidth="1"/>
    <col min="5403" max="5403" width="3.85546875" style="3" customWidth="1"/>
    <col min="5404" max="5404" width="10.5703125" style="3" customWidth="1"/>
    <col min="5405" max="5405" width="3.85546875" style="3" customWidth="1"/>
    <col min="5406" max="5406" width="10.5703125" style="3" customWidth="1"/>
    <col min="5407" max="5407" width="3.85546875" style="3" customWidth="1"/>
    <col min="5408" max="5408" width="10.5703125" style="3" customWidth="1"/>
    <col min="5409" max="5630" width="9" style="3"/>
    <col min="5631" max="5631" width="2.85546875" style="3" customWidth="1"/>
    <col min="5632" max="5633" width="3.42578125" style="3" customWidth="1"/>
    <col min="5634" max="5636" width="16.7109375" style="3" customWidth="1"/>
    <col min="5637" max="5658" width="10.5703125" style="3" customWidth="1"/>
    <col min="5659" max="5659" width="3.85546875" style="3" customWidth="1"/>
    <col min="5660" max="5660" width="10.5703125" style="3" customWidth="1"/>
    <col min="5661" max="5661" width="3.85546875" style="3" customWidth="1"/>
    <col min="5662" max="5662" width="10.5703125" style="3" customWidth="1"/>
    <col min="5663" max="5663" width="3.85546875" style="3" customWidth="1"/>
    <col min="5664" max="5664" width="10.5703125" style="3" customWidth="1"/>
    <col min="5665" max="5886" width="9" style="3"/>
    <col min="5887" max="5887" width="2.85546875" style="3" customWidth="1"/>
    <col min="5888" max="5889" width="3.42578125" style="3" customWidth="1"/>
    <col min="5890" max="5892" width="16.7109375" style="3" customWidth="1"/>
    <col min="5893" max="5914" width="10.5703125" style="3" customWidth="1"/>
    <col min="5915" max="5915" width="3.85546875" style="3" customWidth="1"/>
    <col min="5916" max="5916" width="10.5703125" style="3" customWidth="1"/>
    <col min="5917" max="5917" width="3.85546875" style="3" customWidth="1"/>
    <col min="5918" max="5918" width="10.5703125" style="3" customWidth="1"/>
    <col min="5919" max="5919" width="3.85546875" style="3" customWidth="1"/>
    <col min="5920" max="5920" width="10.5703125" style="3" customWidth="1"/>
    <col min="5921" max="6142" width="9" style="3"/>
    <col min="6143" max="6143" width="2.85546875" style="3" customWidth="1"/>
    <col min="6144" max="6145" width="3.42578125" style="3" customWidth="1"/>
    <col min="6146" max="6148" width="16.7109375" style="3" customWidth="1"/>
    <col min="6149" max="6170" width="10.5703125" style="3" customWidth="1"/>
    <col min="6171" max="6171" width="3.85546875" style="3" customWidth="1"/>
    <col min="6172" max="6172" width="10.5703125" style="3" customWidth="1"/>
    <col min="6173" max="6173" width="3.85546875" style="3" customWidth="1"/>
    <col min="6174" max="6174" width="10.5703125" style="3" customWidth="1"/>
    <col min="6175" max="6175" width="3.85546875" style="3" customWidth="1"/>
    <col min="6176" max="6176" width="10.5703125" style="3" customWidth="1"/>
    <col min="6177" max="6398" width="9" style="3"/>
    <col min="6399" max="6399" width="2.85546875" style="3" customWidth="1"/>
    <col min="6400" max="6401" width="3.42578125" style="3" customWidth="1"/>
    <col min="6402" max="6404" width="16.7109375" style="3" customWidth="1"/>
    <col min="6405" max="6426" width="10.5703125" style="3" customWidth="1"/>
    <col min="6427" max="6427" width="3.85546875" style="3" customWidth="1"/>
    <col min="6428" max="6428" width="10.5703125" style="3" customWidth="1"/>
    <col min="6429" max="6429" width="3.85546875" style="3" customWidth="1"/>
    <col min="6430" max="6430" width="10.5703125" style="3" customWidth="1"/>
    <col min="6431" max="6431" width="3.85546875" style="3" customWidth="1"/>
    <col min="6432" max="6432" width="10.5703125" style="3" customWidth="1"/>
    <col min="6433" max="6654" width="9" style="3"/>
    <col min="6655" max="6655" width="2.85546875" style="3" customWidth="1"/>
    <col min="6656" max="6657" width="3.42578125" style="3" customWidth="1"/>
    <col min="6658" max="6660" width="16.7109375" style="3" customWidth="1"/>
    <col min="6661" max="6682" width="10.5703125" style="3" customWidth="1"/>
    <col min="6683" max="6683" width="3.85546875" style="3" customWidth="1"/>
    <col min="6684" max="6684" width="10.5703125" style="3" customWidth="1"/>
    <col min="6685" max="6685" width="3.85546875" style="3" customWidth="1"/>
    <col min="6686" max="6686" width="10.5703125" style="3" customWidth="1"/>
    <col min="6687" max="6687" width="3.85546875" style="3" customWidth="1"/>
    <col min="6688" max="6688" width="10.5703125" style="3" customWidth="1"/>
    <col min="6689" max="6910" width="9" style="3"/>
    <col min="6911" max="6911" width="2.85546875" style="3" customWidth="1"/>
    <col min="6912" max="6913" width="3.42578125" style="3" customWidth="1"/>
    <col min="6914" max="6916" width="16.7109375" style="3" customWidth="1"/>
    <col min="6917" max="6938" width="10.5703125" style="3" customWidth="1"/>
    <col min="6939" max="6939" width="3.85546875" style="3" customWidth="1"/>
    <col min="6940" max="6940" width="10.5703125" style="3" customWidth="1"/>
    <col min="6941" max="6941" width="3.85546875" style="3" customWidth="1"/>
    <col min="6942" max="6942" width="10.5703125" style="3" customWidth="1"/>
    <col min="6943" max="6943" width="3.85546875" style="3" customWidth="1"/>
    <col min="6944" max="6944" width="10.5703125" style="3" customWidth="1"/>
    <col min="6945" max="7166" width="9" style="3"/>
    <col min="7167" max="7167" width="2.85546875" style="3" customWidth="1"/>
    <col min="7168" max="7169" width="3.42578125" style="3" customWidth="1"/>
    <col min="7170" max="7172" width="16.7109375" style="3" customWidth="1"/>
    <col min="7173" max="7194" width="10.5703125" style="3" customWidth="1"/>
    <col min="7195" max="7195" width="3.85546875" style="3" customWidth="1"/>
    <col min="7196" max="7196" width="10.5703125" style="3" customWidth="1"/>
    <col min="7197" max="7197" width="3.85546875" style="3" customWidth="1"/>
    <col min="7198" max="7198" width="10.5703125" style="3" customWidth="1"/>
    <col min="7199" max="7199" width="3.85546875" style="3" customWidth="1"/>
    <col min="7200" max="7200" width="10.5703125" style="3" customWidth="1"/>
    <col min="7201" max="7422" width="9" style="3"/>
    <col min="7423" max="7423" width="2.85546875" style="3" customWidth="1"/>
    <col min="7424" max="7425" width="3.42578125" style="3" customWidth="1"/>
    <col min="7426" max="7428" width="16.7109375" style="3" customWidth="1"/>
    <col min="7429" max="7450" width="10.5703125" style="3" customWidth="1"/>
    <col min="7451" max="7451" width="3.85546875" style="3" customWidth="1"/>
    <col min="7452" max="7452" width="10.5703125" style="3" customWidth="1"/>
    <col min="7453" max="7453" width="3.85546875" style="3" customWidth="1"/>
    <col min="7454" max="7454" width="10.5703125" style="3" customWidth="1"/>
    <col min="7455" max="7455" width="3.85546875" style="3" customWidth="1"/>
    <col min="7456" max="7456" width="10.5703125" style="3" customWidth="1"/>
    <col min="7457" max="7678" width="9" style="3"/>
    <col min="7679" max="7679" width="2.85546875" style="3" customWidth="1"/>
    <col min="7680" max="7681" width="3.42578125" style="3" customWidth="1"/>
    <col min="7682" max="7684" width="16.7109375" style="3" customWidth="1"/>
    <col min="7685" max="7706" width="10.5703125" style="3" customWidth="1"/>
    <col min="7707" max="7707" width="3.85546875" style="3" customWidth="1"/>
    <col min="7708" max="7708" width="10.5703125" style="3" customWidth="1"/>
    <col min="7709" max="7709" width="3.85546875" style="3" customWidth="1"/>
    <col min="7710" max="7710" width="10.5703125" style="3" customWidth="1"/>
    <col min="7711" max="7711" width="3.85546875" style="3" customWidth="1"/>
    <col min="7712" max="7712" width="10.5703125" style="3" customWidth="1"/>
    <col min="7713" max="7934" width="9" style="3"/>
    <col min="7935" max="7935" width="2.85546875" style="3" customWidth="1"/>
    <col min="7936" max="7937" width="3.42578125" style="3" customWidth="1"/>
    <col min="7938" max="7940" width="16.7109375" style="3" customWidth="1"/>
    <col min="7941" max="7962" width="10.5703125" style="3" customWidth="1"/>
    <col min="7963" max="7963" width="3.85546875" style="3" customWidth="1"/>
    <col min="7964" max="7964" width="10.5703125" style="3" customWidth="1"/>
    <col min="7965" max="7965" width="3.85546875" style="3" customWidth="1"/>
    <col min="7966" max="7966" width="10.5703125" style="3" customWidth="1"/>
    <col min="7967" max="7967" width="3.85546875" style="3" customWidth="1"/>
    <col min="7968" max="7968" width="10.5703125" style="3" customWidth="1"/>
    <col min="7969" max="8190" width="9" style="3"/>
    <col min="8191" max="8191" width="2.85546875" style="3" customWidth="1"/>
    <col min="8192" max="8193" width="3.42578125" style="3" customWidth="1"/>
    <col min="8194" max="8196" width="16.7109375" style="3" customWidth="1"/>
    <col min="8197" max="8218" width="10.5703125" style="3" customWidth="1"/>
    <col min="8219" max="8219" width="3.85546875" style="3" customWidth="1"/>
    <col min="8220" max="8220" width="10.5703125" style="3" customWidth="1"/>
    <col min="8221" max="8221" width="3.85546875" style="3" customWidth="1"/>
    <col min="8222" max="8222" width="10.5703125" style="3" customWidth="1"/>
    <col min="8223" max="8223" width="3.85546875" style="3" customWidth="1"/>
    <col min="8224" max="8224" width="10.5703125" style="3" customWidth="1"/>
    <col min="8225" max="8446" width="9" style="3"/>
    <col min="8447" max="8447" width="2.85546875" style="3" customWidth="1"/>
    <col min="8448" max="8449" width="3.42578125" style="3" customWidth="1"/>
    <col min="8450" max="8452" width="16.7109375" style="3" customWidth="1"/>
    <col min="8453" max="8474" width="10.5703125" style="3" customWidth="1"/>
    <col min="8475" max="8475" width="3.85546875" style="3" customWidth="1"/>
    <col min="8476" max="8476" width="10.5703125" style="3" customWidth="1"/>
    <col min="8477" max="8477" width="3.85546875" style="3" customWidth="1"/>
    <col min="8478" max="8478" width="10.5703125" style="3" customWidth="1"/>
    <col min="8479" max="8479" width="3.85546875" style="3" customWidth="1"/>
    <col min="8480" max="8480" width="10.5703125" style="3" customWidth="1"/>
    <col min="8481" max="8702" width="9" style="3"/>
    <col min="8703" max="8703" width="2.85546875" style="3" customWidth="1"/>
    <col min="8704" max="8705" width="3.42578125" style="3" customWidth="1"/>
    <col min="8706" max="8708" width="16.7109375" style="3" customWidth="1"/>
    <col min="8709" max="8730" width="10.5703125" style="3" customWidth="1"/>
    <col min="8731" max="8731" width="3.85546875" style="3" customWidth="1"/>
    <col min="8732" max="8732" width="10.5703125" style="3" customWidth="1"/>
    <col min="8733" max="8733" width="3.85546875" style="3" customWidth="1"/>
    <col min="8734" max="8734" width="10.5703125" style="3" customWidth="1"/>
    <col min="8735" max="8735" width="3.85546875" style="3" customWidth="1"/>
    <col min="8736" max="8736" width="10.5703125" style="3" customWidth="1"/>
    <col min="8737" max="8958" width="9" style="3"/>
    <col min="8959" max="8959" width="2.85546875" style="3" customWidth="1"/>
    <col min="8960" max="8961" width="3.42578125" style="3" customWidth="1"/>
    <col min="8962" max="8964" width="16.7109375" style="3" customWidth="1"/>
    <col min="8965" max="8986" width="10.5703125" style="3" customWidth="1"/>
    <col min="8987" max="8987" width="3.85546875" style="3" customWidth="1"/>
    <col min="8988" max="8988" width="10.5703125" style="3" customWidth="1"/>
    <col min="8989" max="8989" width="3.85546875" style="3" customWidth="1"/>
    <col min="8990" max="8990" width="10.5703125" style="3" customWidth="1"/>
    <col min="8991" max="8991" width="3.85546875" style="3" customWidth="1"/>
    <col min="8992" max="8992" width="10.5703125" style="3" customWidth="1"/>
    <col min="8993" max="9214" width="9" style="3"/>
    <col min="9215" max="9215" width="2.85546875" style="3" customWidth="1"/>
    <col min="9216" max="9217" width="3.42578125" style="3" customWidth="1"/>
    <col min="9218" max="9220" width="16.7109375" style="3" customWidth="1"/>
    <col min="9221" max="9242" width="10.5703125" style="3" customWidth="1"/>
    <col min="9243" max="9243" width="3.85546875" style="3" customWidth="1"/>
    <col min="9244" max="9244" width="10.5703125" style="3" customWidth="1"/>
    <col min="9245" max="9245" width="3.85546875" style="3" customWidth="1"/>
    <col min="9246" max="9246" width="10.5703125" style="3" customWidth="1"/>
    <col min="9247" max="9247" width="3.85546875" style="3" customWidth="1"/>
    <col min="9248" max="9248" width="10.5703125" style="3" customWidth="1"/>
    <col min="9249" max="9470" width="9" style="3"/>
    <col min="9471" max="9471" width="2.85546875" style="3" customWidth="1"/>
    <col min="9472" max="9473" width="3.42578125" style="3" customWidth="1"/>
    <col min="9474" max="9476" width="16.7109375" style="3" customWidth="1"/>
    <col min="9477" max="9498" width="10.5703125" style="3" customWidth="1"/>
    <col min="9499" max="9499" width="3.85546875" style="3" customWidth="1"/>
    <col min="9500" max="9500" width="10.5703125" style="3" customWidth="1"/>
    <col min="9501" max="9501" width="3.85546875" style="3" customWidth="1"/>
    <col min="9502" max="9502" width="10.5703125" style="3" customWidth="1"/>
    <col min="9503" max="9503" width="3.85546875" style="3" customWidth="1"/>
    <col min="9504" max="9504" width="10.5703125" style="3" customWidth="1"/>
    <col min="9505" max="9726" width="9" style="3"/>
    <col min="9727" max="9727" width="2.85546875" style="3" customWidth="1"/>
    <col min="9728" max="9729" width="3.42578125" style="3" customWidth="1"/>
    <col min="9730" max="9732" width="16.7109375" style="3" customWidth="1"/>
    <col min="9733" max="9754" width="10.5703125" style="3" customWidth="1"/>
    <col min="9755" max="9755" width="3.85546875" style="3" customWidth="1"/>
    <col min="9756" max="9756" width="10.5703125" style="3" customWidth="1"/>
    <col min="9757" max="9757" width="3.85546875" style="3" customWidth="1"/>
    <col min="9758" max="9758" width="10.5703125" style="3" customWidth="1"/>
    <col min="9759" max="9759" width="3.85546875" style="3" customWidth="1"/>
    <col min="9760" max="9760" width="10.5703125" style="3" customWidth="1"/>
    <col min="9761" max="9982" width="9" style="3"/>
    <col min="9983" max="9983" width="2.85546875" style="3" customWidth="1"/>
    <col min="9984" max="9985" width="3.42578125" style="3" customWidth="1"/>
    <col min="9986" max="9988" width="16.7109375" style="3" customWidth="1"/>
    <col min="9989" max="10010" width="10.5703125" style="3" customWidth="1"/>
    <col min="10011" max="10011" width="3.85546875" style="3" customWidth="1"/>
    <col min="10012" max="10012" width="10.5703125" style="3" customWidth="1"/>
    <col min="10013" max="10013" width="3.85546875" style="3" customWidth="1"/>
    <col min="10014" max="10014" width="10.5703125" style="3" customWidth="1"/>
    <col min="10015" max="10015" width="3.85546875" style="3" customWidth="1"/>
    <col min="10016" max="10016" width="10.5703125" style="3" customWidth="1"/>
    <col min="10017" max="10238" width="9" style="3"/>
    <col min="10239" max="10239" width="2.85546875" style="3" customWidth="1"/>
    <col min="10240" max="10241" width="3.42578125" style="3" customWidth="1"/>
    <col min="10242" max="10244" width="16.7109375" style="3" customWidth="1"/>
    <col min="10245" max="10266" width="10.5703125" style="3" customWidth="1"/>
    <col min="10267" max="10267" width="3.85546875" style="3" customWidth="1"/>
    <col min="10268" max="10268" width="10.5703125" style="3" customWidth="1"/>
    <col min="10269" max="10269" width="3.85546875" style="3" customWidth="1"/>
    <col min="10270" max="10270" width="10.5703125" style="3" customWidth="1"/>
    <col min="10271" max="10271" width="3.85546875" style="3" customWidth="1"/>
    <col min="10272" max="10272" width="10.5703125" style="3" customWidth="1"/>
    <col min="10273" max="10494" width="9" style="3"/>
    <col min="10495" max="10495" width="2.85546875" style="3" customWidth="1"/>
    <col min="10496" max="10497" width="3.42578125" style="3" customWidth="1"/>
    <col min="10498" max="10500" width="16.7109375" style="3" customWidth="1"/>
    <col min="10501" max="10522" width="10.5703125" style="3" customWidth="1"/>
    <col min="10523" max="10523" width="3.85546875" style="3" customWidth="1"/>
    <col min="10524" max="10524" width="10.5703125" style="3" customWidth="1"/>
    <col min="10525" max="10525" width="3.85546875" style="3" customWidth="1"/>
    <col min="10526" max="10526" width="10.5703125" style="3" customWidth="1"/>
    <col min="10527" max="10527" width="3.85546875" style="3" customWidth="1"/>
    <col min="10528" max="10528" width="10.5703125" style="3" customWidth="1"/>
    <col min="10529" max="10750" width="9" style="3"/>
    <col min="10751" max="10751" width="2.85546875" style="3" customWidth="1"/>
    <col min="10752" max="10753" width="3.42578125" style="3" customWidth="1"/>
    <col min="10754" max="10756" width="16.7109375" style="3" customWidth="1"/>
    <col min="10757" max="10778" width="10.5703125" style="3" customWidth="1"/>
    <col min="10779" max="10779" width="3.85546875" style="3" customWidth="1"/>
    <col min="10780" max="10780" width="10.5703125" style="3" customWidth="1"/>
    <col min="10781" max="10781" width="3.85546875" style="3" customWidth="1"/>
    <col min="10782" max="10782" width="10.5703125" style="3" customWidth="1"/>
    <col min="10783" max="10783" width="3.85546875" style="3" customWidth="1"/>
    <col min="10784" max="10784" width="10.5703125" style="3" customWidth="1"/>
    <col min="10785" max="11006" width="9" style="3"/>
    <col min="11007" max="11007" width="2.85546875" style="3" customWidth="1"/>
    <col min="11008" max="11009" width="3.42578125" style="3" customWidth="1"/>
    <col min="11010" max="11012" width="16.7109375" style="3" customWidth="1"/>
    <col min="11013" max="11034" width="10.5703125" style="3" customWidth="1"/>
    <col min="11035" max="11035" width="3.85546875" style="3" customWidth="1"/>
    <col min="11036" max="11036" width="10.5703125" style="3" customWidth="1"/>
    <col min="11037" max="11037" width="3.85546875" style="3" customWidth="1"/>
    <col min="11038" max="11038" width="10.5703125" style="3" customWidth="1"/>
    <col min="11039" max="11039" width="3.85546875" style="3" customWidth="1"/>
    <col min="11040" max="11040" width="10.5703125" style="3" customWidth="1"/>
    <col min="11041" max="11262" width="9" style="3"/>
    <col min="11263" max="11263" width="2.85546875" style="3" customWidth="1"/>
    <col min="11264" max="11265" width="3.42578125" style="3" customWidth="1"/>
    <col min="11266" max="11268" width="16.7109375" style="3" customWidth="1"/>
    <col min="11269" max="11290" width="10.5703125" style="3" customWidth="1"/>
    <col min="11291" max="11291" width="3.85546875" style="3" customWidth="1"/>
    <col min="11292" max="11292" width="10.5703125" style="3" customWidth="1"/>
    <col min="11293" max="11293" width="3.85546875" style="3" customWidth="1"/>
    <col min="11294" max="11294" width="10.5703125" style="3" customWidth="1"/>
    <col min="11295" max="11295" width="3.85546875" style="3" customWidth="1"/>
    <col min="11296" max="11296" width="10.5703125" style="3" customWidth="1"/>
    <col min="11297" max="11518" width="9" style="3"/>
    <col min="11519" max="11519" width="2.85546875" style="3" customWidth="1"/>
    <col min="11520" max="11521" width="3.42578125" style="3" customWidth="1"/>
    <col min="11522" max="11524" width="16.7109375" style="3" customWidth="1"/>
    <col min="11525" max="11546" width="10.5703125" style="3" customWidth="1"/>
    <col min="11547" max="11547" width="3.85546875" style="3" customWidth="1"/>
    <col min="11548" max="11548" width="10.5703125" style="3" customWidth="1"/>
    <col min="11549" max="11549" width="3.85546875" style="3" customWidth="1"/>
    <col min="11550" max="11550" width="10.5703125" style="3" customWidth="1"/>
    <col min="11551" max="11551" width="3.85546875" style="3" customWidth="1"/>
    <col min="11552" max="11552" width="10.5703125" style="3" customWidth="1"/>
    <col min="11553" max="11774" width="9" style="3"/>
    <col min="11775" max="11775" width="2.85546875" style="3" customWidth="1"/>
    <col min="11776" max="11777" width="3.42578125" style="3" customWidth="1"/>
    <col min="11778" max="11780" width="16.7109375" style="3" customWidth="1"/>
    <col min="11781" max="11802" width="10.5703125" style="3" customWidth="1"/>
    <col min="11803" max="11803" width="3.85546875" style="3" customWidth="1"/>
    <col min="11804" max="11804" width="10.5703125" style="3" customWidth="1"/>
    <col min="11805" max="11805" width="3.85546875" style="3" customWidth="1"/>
    <col min="11806" max="11806" width="10.5703125" style="3" customWidth="1"/>
    <col min="11807" max="11807" width="3.85546875" style="3" customWidth="1"/>
    <col min="11808" max="11808" width="10.5703125" style="3" customWidth="1"/>
    <col min="11809" max="12030" width="9" style="3"/>
    <col min="12031" max="12031" width="2.85546875" style="3" customWidth="1"/>
    <col min="12032" max="12033" width="3.42578125" style="3" customWidth="1"/>
    <col min="12034" max="12036" width="16.7109375" style="3" customWidth="1"/>
    <col min="12037" max="12058" width="10.5703125" style="3" customWidth="1"/>
    <col min="12059" max="12059" width="3.85546875" style="3" customWidth="1"/>
    <col min="12060" max="12060" width="10.5703125" style="3" customWidth="1"/>
    <col min="12061" max="12061" width="3.85546875" style="3" customWidth="1"/>
    <col min="12062" max="12062" width="10.5703125" style="3" customWidth="1"/>
    <col min="12063" max="12063" width="3.85546875" style="3" customWidth="1"/>
    <col min="12064" max="12064" width="10.5703125" style="3" customWidth="1"/>
    <col min="12065" max="12286" width="9" style="3"/>
    <col min="12287" max="12287" width="2.85546875" style="3" customWidth="1"/>
    <col min="12288" max="12289" width="3.42578125" style="3" customWidth="1"/>
    <col min="12290" max="12292" width="16.7109375" style="3" customWidth="1"/>
    <col min="12293" max="12314" width="10.5703125" style="3" customWidth="1"/>
    <col min="12315" max="12315" width="3.85546875" style="3" customWidth="1"/>
    <col min="12316" max="12316" width="10.5703125" style="3" customWidth="1"/>
    <col min="12317" max="12317" width="3.85546875" style="3" customWidth="1"/>
    <col min="12318" max="12318" width="10.5703125" style="3" customWidth="1"/>
    <col min="12319" max="12319" width="3.85546875" style="3" customWidth="1"/>
    <col min="12320" max="12320" width="10.5703125" style="3" customWidth="1"/>
    <col min="12321" max="12542" width="9" style="3"/>
    <col min="12543" max="12543" width="2.85546875" style="3" customWidth="1"/>
    <col min="12544" max="12545" width="3.42578125" style="3" customWidth="1"/>
    <col min="12546" max="12548" width="16.7109375" style="3" customWidth="1"/>
    <col min="12549" max="12570" width="10.5703125" style="3" customWidth="1"/>
    <col min="12571" max="12571" width="3.85546875" style="3" customWidth="1"/>
    <col min="12572" max="12572" width="10.5703125" style="3" customWidth="1"/>
    <col min="12573" max="12573" width="3.85546875" style="3" customWidth="1"/>
    <col min="12574" max="12574" width="10.5703125" style="3" customWidth="1"/>
    <col min="12575" max="12575" width="3.85546875" style="3" customWidth="1"/>
    <col min="12576" max="12576" width="10.5703125" style="3" customWidth="1"/>
    <col min="12577" max="12798" width="9" style="3"/>
    <col min="12799" max="12799" width="2.85546875" style="3" customWidth="1"/>
    <col min="12800" max="12801" width="3.42578125" style="3" customWidth="1"/>
    <col min="12802" max="12804" width="16.7109375" style="3" customWidth="1"/>
    <col min="12805" max="12826" width="10.5703125" style="3" customWidth="1"/>
    <col min="12827" max="12827" width="3.85546875" style="3" customWidth="1"/>
    <col min="12828" max="12828" width="10.5703125" style="3" customWidth="1"/>
    <col min="12829" max="12829" width="3.85546875" style="3" customWidth="1"/>
    <col min="12830" max="12830" width="10.5703125" style="3" customWidth="1"/>
    <col min="12831" max="12831" width="3.85546875" style="3" customWidth="1"/>
    <col min="12832" max="12832" width="10.5703125" style="3" customWidth="1"/>
    <col min="12833" max="13054" width="9" style="3"/>
    <col min="13055" max="13055" width="2.85546875" style="3" customWidth="1"/>
    <col min="13056" max="13057" width="3.42578125" style="3" customWidth="1"/>
    <col min="13058" max="13060" width="16.7109375" style="3" customWidth="1"/>
    <col min="13061" max="13082" width="10.5703125" style="3" customWidth="1"/>
    <col min="13083" max="13083" width="3.85546875" style="3" customWidth="1"/>
    <col min="13084" max="13084" width="10.5703125" style="3" customWidth="1"/>
    <col min="13085" max="13085" width="3.85546875" style="3" customWidth="1"/>
    <col min="13086" max="13086" width="10.5703125" style="3" customWidth="1"/>
    <col min="13087" max="13087" width="3.85546875" style="3" customWidth="1"/>
    <col min="13088" max="13088" width="10.5703125" style="3" customWidth="1"/>
    <col min="13089" max="13310" width="9" style="3"/>
    <col min="13311" max="13311" width="2.85546875" style="3" customWidth="1"/>
    <col min="13312" max="13313" width="3.42578125" style="3" customWidth="1"/>
    <col min="13314" max="13316" width="16.7109375" style="3" customWidth="1"/>
    <col min="13317" max="13338" width="10.5703125" style="3" customWidth="1"/>
    <col min="13339" max="13339" width="3.85546875" style="3" customWidth="1"/>
    <col min="13340" max="13340" width="10.5703125" style="3" customWidth="1"/>
    <col min="13341" max="13341" width="3.85546875" style="3" customWidth="1"/>
    <col min="13342" max="13342" width="10.5703125" style="3" customWidth="1"/>
    <col min="13343" max="13343" width="3.85546875" style="3" customWidth="1"/>
    <col min="13344" max="13344" width="10.5703125" style="3" customWidth="1"/>
    <col min="13345" max="13566" width="9" style="3"/>
    <col min="13567" max="13567" width="2.85546875" style="3" customWidth="1"/>
    <col min="13568" max="13569" width="3.42578125" style="3" customWidth="1"/>
    <col min="13570" max="13572" width="16.7109375" style="3" customWidth="1"/>
    <col min="13573" max="13594" width="10.5703125" style="3" customWidth="1"/>
    <col min="13595" max="13595" width="3.85546875" style="3" customWidth="1"/>
    <col min="13596" max="13596" width="10.5703125" style="3" customWidth="1"/>
    <col min="13597" max="13597" width="3.85546875" style="3" customWidth="1"/>
    <col min="13598" max="13598" width="10.5703125" style="3" customWidth="1"/>
    <col min="13599" max="13599" width="3.85546875" style="3" customWidth="1"/>
    <col min="13600" max="13600" width="10.5703125" style="3" customWidth="1"/>
    <col min="13601" max="13822" width="9" style="3"/>
    <col min="13823" max="13823" width="2.85546875" style="3" customWidth="1"/>
    <col min="13824" max="13825" width="3.42578125" style="3" customWidth="1"/>
    <col min="13826" max="13828" width="16.7109375" style="3" customWidth="1"/>
    <col min="13829" max="13850" width="10.5703125" style="3" customWidth="1"/>
    <col min="13851" max="13851" width="3.85546875" style="3" customWidth="1"/>
    <col min="13852" max="13852" width="10.5703125" style="3" customWidth="1"/>
    <col min="13853" max="13853" width="3.85546875" style="3" customWidth="1"/>
    <col min="13854" max="13854" width="10.5703125" style="3" customWidth="1"/>
    <col min="13855" max="13855" width="3.85546875" style="3" customWidth="1"/>
    <col min="13856" max="13856" width="10.5703125" style="3" customWidth="1"/>
    <col min="13857" max="14078" width="9" style="3"/>
    <col min="14079" max="14079" width="2.85546875" style="3" customWidth="1"/>
    <col min="14080" max="14081" width="3.42578125" style="3" customWidth="1"/>
    <col min="14082" max="14084" width="16.7109375" style="3" customWidth="1"/>
    <col min="14085" max="14106" width="10.5703125" style="3" customWidth="1"/>
    <col min="14107" max="14107" width="3.85546875" style="3" customWidth="1"/>
    <col min="14108" max="14108" width="10.5703125" style="3" customWidth="1"/>
    <col min="14109" max="14109" width="3.85546875" style="3" customWidth="1"/>
    <col min="14110" max="14110" width="10.5703125" style="3" customWidth="1"/>
    <col min="14111" max="14111" width="3.85546875" style="3" customWidth="1"/>
    <col min="14112" max="14112" width="10.5703125" style="3" customWidth="1"/>
    <col min="14113" max="14334" width="9" style="3"/>
    <col min="14335" max="14335" width="2.85546875" style="3" customWidth="1"/>
    <col min="14336" max="14337" width="3.42578125" style="3" customWidth="1"/>
    <col min="14338" max="14340" width="16.7109375" style="3" customWidth="1"/>
    <col min="14341" max="14362" width="10.5703125" style="3" customWidth="1"/>
    <col min="14363" max="14363" width="3.85546875" style="3" customWidth="1"/>
    <col min="14364" max="14364" width="10.5703125" style="3" customWidth="1"/>
    <col min="14365" max="14365" width="3.85546875" style="3" customWidth="1"/>
    <col min="14366" max="14366" width="10.5703125" style="3" customWidth="1"/>
    <col min="14367" max="14367" width="3.85546875" style="3" customWidth="1"/>
    <col min="14368" max="14368" width="10.5703125" style="3" customWidth="1"/>
    <col min="14369" max="14590" width="9" style="3"/>
    <col min="14591" max="14591" width="2.85546875" style="3" customWidth="1"/>
    <col min="14592" max="14593" width="3.42578125" style="3" customWidth="1"/>
    <col min="14594" max="14596" width="16.7109375" style="3" customWidth="1"/>
    <col min="14597" max="14618" width="10.5703125" style="3" customWidth="1"/>
    <col min="14619" max="14619" width="3.85546875" style="3" customWidth="1"/>
    <col min="14620" max="14620" width="10.5703125" style="3" customWidth="1"/>
    <col min="14621" max="14621" width="3.85546875" style="3" customWidth="1"/>
    <col min="14622" max="14622" width="10.5703125" style="3" customWidth="1"/>
    <col min="14623" max="14623" width="3.85546875" style="3" customWidth="1"/>
    <col min="14624" max="14624" width="10.5703125" style="3" customWidth="1"/>
    <col min="14625" max="14846" width="9" style="3"/>
    <col min="14847" max="14847" width="2.85546875" style="3" customWidth="1"/>
    <col min="14848" max="14849" width="3.42578125" style="3" customWidth="1"/>
    <col min="14850" max="14852" width="16.7109375" style="3" customWidth="1"/>
    <col min="14853" max="14874" width="10.5703125" style="3" customWidth="1"/>
    <col min="14875" max="14875" width="3.85546875" style="3" customWidth="1"/>
    <col min="14876" max="14876" width="10.5703125" style="3" customWidth="1"/>
    <col min="14877" max="14877" width="3.85546875" style="3" customWidth="1"/>
    <col min="14878" max="14878" width="10.5703125" style="3" customWidth="1"/>
    <col min="14879" max="14879" width="3.85546875" style="3" customWidth="1"/>
    <col min="14880" max="14880" width="10.5703125" style="3" customWidth="1"/>
    <col min="14881" max="15102" width="9" style="3"/>
    <col min="15103" max="15103" width="2.85546875" style="3" customWidth="1"/>
    <col min="15104" max="15105" width="3.42578125" style="3" customWidth="1"/>
    <col min="15106" max="15108" width="16.7109375" style="3" customWidth="1"/>
    <col min="15109" max="15130" width="10.5703125" style="3" customWidth="1"/>
    <col min="15131" max="15131" width="3.85546875" style="3" customWidth="1"/>
    <col min="15132" max="15132" width="10.5703125" style="3" customWidth="1"/>
    <col min="15133" max="15133" width="3.85546875" style="3" customWidth="1"/>
    <col min="15134" max="15134" width="10.5703125" style="3" customWidth="1"/>
    <col min="15135" max="15135" width="3.85546875" style="3" customWidth="1"/>
    <col min="15136" max="15136" width="10.5703125" style="3" customWidth="1"/>
    <col min="15137" max="15358" width="9" style="3"/>
    <col min="15359" max="15359" width="2.85546875" style="3" customWidth="1"/>
    <col min="15360" max="15361" width="3.42578125" style="3" customWidth="1"/>
    <col min="15362" max="15364" width="16.7109375" style="3" customWidth="1"/>
    <col min="15365" max="15386" width="10.5703125" style="3" customWidth="1"/>
    <col min="15387" max="15387" width="3.85546875" style="3" customWidth="1"/>
    <col min="15388" max="15388" width="10.5703125" style="3" customWidth="1"/>
    <col min="15389" max="15389" width="3.85546875" style="3" customWidth="1"/>
    <col min="15390" max="15390" width="10.5703125" style="3" customWidth="1"/>
    <col min="15391" max="15391" width="3.85546875" style="3" customWidth="1"/>
    <col min="15392" max="15392" width="10.5703125" style="3" customWidth="1"/>
    <col min="15393" max="15614" width="9" style="3"/>
    <col min="15615" max="15615" width="2.85546875" style="3" customWidth="1"/>
    <col min="15616" max="15617" width="3.42578125" style="3" customWidth="1"/>
    <col min="15618" max="15620" width="16.7109375" style="3" customWidth="1"/>
    <col min="15621" max="15642" width="10.5703125" style="3" customWidth="1"/>
    <col min="15643" max="15643" width="3.85546875" style="3" customWidth="1"/>
    <col min="15644" max="15644" width="10.5703125" style="3" customWidth="1"/>
    <col min="15645" max="15645" width="3.85546875" style="3" customWidth="1"/>
    <col min="15646" max="15646" width="10.5703125" style="3" customWidth="1"/>
    <col min="15647" max="15647" width="3.85546875" style="3" customWidth="1"/>
    <col min="15648" max="15648" width="10.5703125" style="3" customWidth="1"/>
    <col min="15649" max="15870" width="9" style="3"/>
    <col min="15871" max="15871" width="2.85546875" style="3" customWidth="1"/>
    <col min="15872" max="15873" width="3.42578125" style="3" customWidth="1"/>
    <col min="15874" max="15876" width="16.7109375" style="3" customWidth="1"/>
    <col min="15877" max="15898" width="10.5703125" style="3" customWidth="1"/>
    <col min="15899" max="15899" width="3.85546875" style="3" customWidth="1"/>
    <col min="15900" max="15900" width="10.5703125" style="3" customWidth="1"/>
    <col min="15901" max="15901" width="3.85546875" style="3" customWidth="1"/>
    <col min="15902" max="15902" width="10.5703125" style="3" customWidth="1"/>
    <col min="15903" max="15903" width="3.85546875" style="3" customWidth="1"/>
    <col min="15904" max="15904" width="10.5703125" style="3" customWidth="1"/>
    <col min="15905" max="16126" width="9" style="3"/>
    <col min="16127" max="16127" width="2.85546875" style="3" customWidth="1"/>
    <col min="16128" max="16129" width="3.42578125" style="3" customWidth="1"/>
    <col min="16130" max="16132" width="16.7109375" style="3" customWidth="1"/>
    <col min="16133" max="16154" width="10.5703125" style="3" customWidth="1"/>
    <col min="16155" max="16155" width="3.85546875" style="3" customWidth="1"/>
    <col min="16156" max="16156" width="10.5703125" style="3" customWidth="1"/>
    <col min="16157" max="16157" width="3.85546875" style="3" customWidth="1"/>
    <col min="16158" max="16158" width="10.5703125" style="3" customWidth="1"/>
    <col min="16159" max="16159" width="3.85546875" style="3" customWidth="1"/>
    <col min="16160" max="16160" width="10.5703125" style="3" customWidth="1"/>
    <col min="16161" max="16384" width="9" style="3"/>
  </cols>
  <sheetData>
    <row r="2" spans="2:32">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row>
    <row r="3" spans="2:32">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row>
    <row r="4" spans="2:32">
      <c r="B4" s="1" t="str">
        <f>'Template Cover'!B4</f>
        <v>Sheet:</v>
      </c>
      <c r="C4" s="2"/>
      <c r="D4" s="2"/>
      <c r="E4" s="2"/>
      <c r="F4" s="2"/>
      <c r="G4" s="2" t="str">
        <f ca="1">MID(CELL("filename",$A$1),FIND("]",CELL("filename",$A$1))+1,99)</f>
        <v>FAA</v>
      </c>
      <c r="H4" s="2"/>
      <c r="I4" s="2"/>
      <c r="J4" s="2"/>
      <c r="K4" s="2"/>
      <c r="L4" s="2"/>
      <c r="M4" s="2"/>
      <c r="N4" s="2"/>
      <c r="O4" s="2"/>
      <c r="P4" s="2"/>
      <c r="Q4" s="2"/>
      <c r="R4" s="2"/>
      <c r="S4" s="2"/>
      <c r="T4" s="2"/>
      <c r="U4" s="2"/>
      <c r="V4" s="2"/>
      <c r="W4" s="2"/>
      <c r="X4" s="2"/>
      <c r="Y4" s="2"/>
      <c r="Z4" s="2"/>
      <c r="AA4" s="2"/>
      <c r="AB4" s="2"/>
      <c r="AC4" s="2"/>
      <c r="AD4" s="2"/>
      <c r="AE4" s="2"/>
      <c r="AF4" s="2"/>
    </row>
    <row r="5" spans="2:32">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row>
    <row r="6" spans="2:32">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row>
    <row r="7" spans="2:32">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row>
    <row r="8" spans="2:32">
      <c r="B8" s="196"/>
    </row>
    <row r="9" spans="2:32" ht="25.5">
      <c r="C9" s="987"/>
      <c r="D9" s="1006" t="str">
        <f>RN_Switch</f>
        <v>Nominal</v>
      </c>
      <c r="E9" s="1007" t="s">
        <v>121</v>
      </c>
      <c r="F9" s="989"/>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row>
    <row r="10" spans="2:32" ht="25.5">
      <c r="C10" s="1008"/>
      <c r="D10" s="1009" t="str">
        <f>Option_Switch</f>
        <v>Sc0 : Baseline</v>
      </c>
      <c r="E10" s="1010"/>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row>
    <row r="11" spans="2:32" ht="12.75" customHeight="1">
      <c r="C11" s="1011"/>
      <c r="D11" s="1012"/>
      <c r="E11" s="1013">
        <v>0</v>
      </c>
      <c r="F11" s="986"/>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row>
    <row r="13" spans="2:32" ht="16.5">
      <c r="B13" s="5" t="s">
        <v>1015</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5" spans="2:32" ht="15">
      <c r="B15" s="112"/>
      <c r="C15" s="112" t="s">
        <v>1016</v>
      </c>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row>
    <row r="16" spans="2:32" outlineLevel="1"/>
    <row r="17" spans="2:32" outlineLevel="1">
      <c r="D17" s="204" t="s">
        <v>1017</v>
      </c>
      <c r="E17" s="406"/>
      <c r="F17" s="407">
        <v>1</v>
      </c>
    </row>
    <row r="18" spans="2:32" outlineLevel="1">
      <c r="D18" s="102" t="str">
        <f>'Line Items'!D826</f>
        <v>FXD</v>
      </c>
      <c r="E18" s="336"/>
      <c r="F18" s="408" t="s">
        <v>902</v>
      </c>
      <c r="G18" s="353"/>
      <c r="H18" s="353"/>
      <c r="I18" s="353"/>
      <c r="J18" s="353"/>
      <c r="K18" s="353"/>
      <c r="L18" s="353"/>
      <c r="M18" s="353"/>
      <c r="N18" s="353"/>
      <c r="O18" s="353"/>
      <c r="P18" s="353"/>
      <c r="Q18" s="353"/>
      <c r="R18" s="353"/>
      <c r="S18" s="353"/>
      <c r="T18" s="353"/>
      <c r="U18" s="353"/>
      <c r="V18" s="353"/>
      <c r="W18" s="353"/>
      <c r="X18" s="353"/>
      <c r="Y18" s="353"/>
      <c r="Z18" s="354"/>
      <c r="AB18" s="355"/>
      <c r="AD18" s="355"/>
      <c r="AF18" s="355"/>
    </row>
    <row r="19" spans="2:32" outlineLevel="1">
      <c r="D19" s="83" t="str">
        <f>'Line Items'!D827</f>
        <v>VCRPI</v>
      </c>
      <c r="E19" s="84"/>
      <c r="F19" s="409" t="str">
        <f t="shared" ref="F19:F24" si="0">F18</f>
        <v>£000</v>
      </c>
      <c r="G19" s="257"/>
      <c r="H19" s="257"/>
      <c r="I19" s="257"/>
      <c r="J19" s="257"/>
      <c r="K19" s="257"/>
      <c r="L19" s="257"/>
      <c r="M19" s="257"/>
      <c r="N19" s="257"/>
      <c r="O19" s="257"/>
      <c r="P19" s="257"/>
      <c r="Q19" s="257"/>
      <c r="R19" s="257"/>
      <c r="S19" s="257"/>
      <c r="T19" s="257"/>
      <c r="U19" s="257"/>
      <c r="V19" s="257"/>
      <c r="W19" s="257"/>
      <c r="X19" s="257"/>
      <c r="Y19" s="257"/>
      <c r="Z19" s="258"/>
      <c r="AB19" s="27"/>
      <c r="AD19" s="27"/>
      <c r="AF19" s="27"/>
    </row>
    <row r="20" spans="2:32" outlineLevel="1">
      <c r="D20" s="83" t="str">
        <f>'Line Items'!D828</f>
        <v>VCAWE</v>
      </c>
      <c r="E20" s="84"/>
      <c r="F20" s="409" t="str">
        <f t="shared" si="0"/>
        <v>£000</v>
      </c>
      <c r="G20" s="257"/>
      <c r="H20" s="257"/>
      <c r="I20" s="257"/>
      <c r="J20" s="257"/>
      <c r="K20" s="257"/>
      <c r="L20" s="257"/>
      <c r="M20" s="257"/>
      <c r="N20" s="257"/>
      <c r="O20" s="257"/>
      <c r="P20" s="257"/>
      <c r="Q20" s="257"/>
      <c r="R20" s="257"/>
      <c r="S20" s="257"/>
      <c r="T20" s="257"/>
      <c r="U20" s="257"/>
      <c r="V20" s="257"/>
      <c r="W20" s="257"/>
      <c r="X20" s="257"/>
      <c r="Y20" s="257"/>
      <c r="Z20" s="258"/>
      <c r="AB20" s="27"/>
      <c r="AD20" s="27"/>
      <c r="AF20" s="27"/>
    </row>
    <row r="21" spans="2:32" outlineLevel="1">
      <c r="D21" s="83" t="str">
        <f>'Line Items'!D829</f>
        <v>PRPI</v>
      </c>
      <c r="E21" s="84"/>
      <c r="F21" s="409" t="str">
        <f t="shared" si="0"/>
        <v>£000</v>
      </c>
      <c r="G21" s="257"/>
      <c r="H21" s="257"/>
      <c r="I21" s="257"/>
      <c r="J21" s="257"/>
      <c r="K21" s="257"/>
      <c r="L21" s="257"/>
      <c r="M21" s="257"/>
      <c r="N21" s="257"/>
      <c r="O21" s="257"/>
      <c r="P21" s="257"/>
      <c r="Q21" s="257"/>
      <c r="R21" s="257"/>
      <c r="S21" s="257"/>
      <c r="T21" s="257"/>
      <c r="U21" s="257"/>
      <c r="V21" s="257"/>
      <c r="W21" s="257"/>
      <c r="X21" s="257"/>
      <c r="Y21" s="257"/>
      <c r="Z21" s="258"/>
      <c r="AB21" s="27"/>
      <c r="AD21" s="27"/>
      <c r="AF21" s="27"/>
    </row>
    <row r="22" spans="2:32" outlineLevel="1">
      <c r="D22" s="83" t="str">
        <f>'Line Items'!D830</f>
        <v>ORRPI</v>
      </c>
      <c r="E22" s="84"/>
      <c r="F22" s="409" t="str">
        <f t="shared" si="0"/>
        <v>£000</v>
      </c>
      <c r="G22" s="257"/>
      <c r="H22" s="257"/>
      <c r="I22" s="257"/>
      <c r="J22" s="257"/>
      <c r="K22" s="257"/>
      <c r="L22" s="257"/>
      <c r="M22" s="257"/>
      <c r="N22" s="257"/>
      <c r="O22" s="257"/>
      <c r="P22" s="257"/>
      <c r="Q22" s="257"/>
      <c r="R22" s="257"/>
      <c r="S22" s="257"/>
      <c r="T22" s="257"/>
      <c r="U22" s="257"/>
      <c r="V22" s="257"/>
      <c r="W22" s="257"/>
      <c r="X22" s="257"/>
      <c r="Y22" s="257"/>
      <c r="Z22" s="258"/>
      <c r="AB22" s="27"/>
      <c r="AD22" s="27"/>
      <c r="AF22" s="27"/>
    </row>
    <row r="23" spans="2:32" outlineLevel="1">
      <c r="D23" s="83" t="str">
        <f>'Line Items'!D831</f>
        <v>PRRPIGDP</v>
      </c>
      <c r="E23" s="84"/>
      <c r="F23" s="409" t="str">
        <f t="shared" si="0"/>
        <v>£000</v>
      </c>
      <c r="G23" s="257"/>
      <c r="H23" s="257"/>
      <c r="I23" s="257"/>
      <c r="J23" s="257"/>
      <c r="K23" s="257"/>
      <c r="L23" s="257"/>
      <c r="M23" s="257"/>
      <c r="N23" s="257"/>
      <c r="O23" s="257"/>
      <c r="P23" s="257"/>
      <c r="Q23" s="257"/>
      <c r="R23" s="257"/>
      <c r="S23" s="257"/>
      <c r="T23" s="257"/>
      <c r="U23" s="257"/>
      <c r="V23" s="257"/>
      <c r="W23" s="257"/>
      <c r="X23" s="257"/>
      <c r="Y23" s="257"/>
      <c r="Z23" s="258"/>
      <c r="AB23" s="27"/>
      <c r="AD23" s="27"/>
      <c r="AF23" s="27"/>
    </row>
    <row r="24" spans="2:32" outlineLevel="1">
      <c r="D24" s="108" t="str">
        <f>'Line Items'!D832</f>
        <v>PRRPICLE</v>
      </c>
      <c r="E24" s="110"/>
      <c r="F24" s="410" t="str">
        <f t="shared" si="0"/>
        <v>£000</v>
      </c>
      <c r="G24" s="260"/>
      <c r="H24" s="260"/>
      <c r="I24" s="260"/>
      <c r="J24" s="260"/>
      <c r="K24" s="260"/>
      <c r="L24" s="260"/>
      <c r="M24" s="260"/>
      <c r="N24" s="260"/>
      <c r="O24" s="260"/>
      <c r="P24" s="260"/>
      <c r="Q24" s="260"/>
      <c r="R24" s="260"/>
      <c r="S24" s="260"/>
      <c r="T24" s="260"/>
      <c r="U24" s="260"/>
      <c r="V24" s="260"/>
      <c r="W24" s="260"/>
      <c r="X24" s="260"/>
      <c r="Y24" s="260"/>
      <c r="Z24" s="261"/>
      <c r="AB24" s="29"/>
      <c r="AD24" s="29"/>
      <c r="AF24" s="29"/>
    </row>
    <row r="25" spans="2:32" outlineLevel="1"/>
    <row r="26" spans="2:32" outlineLevel="1">
      <c r="D26" s="262" t="s">
        <v>1018</v>
      </c>
      <c r="E26" s="263"/>
      <c r="F26" s="411" t="str">
        <f>F24</f>
        <v>£000</v>
      </c>
      <c r="G26" s="412">
        <f t="shared" ref="G26:Z26" si="1">SUM(G18:G24)</f>
        <v>0</v>
      </c>
      <c r="H26" s="265">
        <f t="shared" si="1"/>
        <v>0</v>
      </c>
      <c r="I26" s="265">
        <f t="shared" si="1"/>
        <v>0</v>
      </c>
      <c r="J26" s="265">
        <f t="shared" si="1"/>
        <v>0</v>
      </c>
      <c r="K26" s="265">
        <f t="shared" si="1"/>
        <v>0</v>
      </c>
      <c r="L26" s="265">
        <f t="shared" si="1"/>
        <v>0</v>
      </c>
      <c r="M26" s="265">
        <f t="shared" si="1"/>
        <v>0</v>
      </c>
      <c r="N26" s="265">
        <f t="shared" si="1"/>
        <v>0</v>
      </c>
      <c r="O26" s="265">
        <f t="shared" si="1"/>
        <v>0</v>
      </c>
      <c r="P26" s="265">
        <f t="shared" si="1"/>
        <v>0</v>
      </c>
      <c r="Q26" s="265">
        <f t="shared" si="1"/>
        <v>0</v>
      </c>
      <c r="R26" s="265">
        <f t="shared" si="1"/>
        <v>0</v>
      </c>
      <c r="S26" s="265">
        <f t="shared" si="1"/>
        <v>0</v>
      </c>
      <c r="T26" s="265">
        <f t="shared" si="1"/>
        <v>0</v>
      </c>
      <c r="U26" s="265">
        <f t="shared" si="1"/>
        <v>0</v>
      </c>
      <c r="V26" s="265">
        <f t="shared" si="1"/>
        <v>0</v>
      </c>
      <c r="W26" s="265">
        <f t="shared" si="1"/>
        <v>0</v>
      </c>
      <c r="X26" s="265">
        <f t="shared" si="1"/>
        <v>0</v>
      </c>
      <c r="Y26" s="265">
        <f t="shared" si="1"/>
        <v>0</v>
      </c>
      <c r="Z26" s="266">
        <f t="shared" si="1"/>
        <v>0</v>
      </c>
      <c r="AB26" s="267">
        <f>SUM(AB18:AB24)</f>
        <v>0</v>
      </c>
      <c r="AD26" s="267">
        <f>SUM(AD18:AD24)</f>
        <v>0</v>
      </c>
      <c r="AF26" s="267">
        <f>SUM(AF18:AF24)</f>
        <v>0</v>
      </c>
    </row>
    <row r="27" spans="2:32" outlineLevel="1"/>
    <row r="28" spans="2:32" ht="19.5" outlineLevel="1">
      <c r="D28" s="3" t="s">
        <v>1019</v>
      </c>
    </row>
    <row r="30" spans="2:32" ht="15">
      <c r="B30" s="112"/>
      <c r="C30" s="112" t="s">
        <v>1020</v>
      </c>
      <c r="D30" s="112"/>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row>
    <row r="31" spans="2:32" outlineLevel="1"/>
    <row r="32" spans="2:32" s="418" customFormat="1" ht="25.5" outlineLevel="1">
      <c r="D32" s="769" t="s">
        <v>1170</v>
      </c>
      <c r="E32" s="770" t="s">
        <v>1171</v>
      </c>
      <c r="F32" s="771" t="s">
        <v>1021</v>
      </c>
      <c r="G32" s="851" t="str">
        <f>D18</f>
        <v>FXD</v>
      </c>
      <c r="H32" s="852" t="str">
        <f>D19</f>
        <v>VCRPI</v>
      </c>
      <c r="I32" s="852" t="str">
        <f>D20</f>
        <v>VCAWE</v>
      </c>
      <c r="J32" s="852" t="str">
        <f>D21</f>
        <v>PRPI</v>
      </c>
      <c r="K32" s="852" t="str">
        <f>D22</f>
        <v>ORRPI</v>
      </c>
      <c r="L32" s="852" t="str">
        <f>D23</f>
        <v>PRRPIGDP</v>
      </c>
      <c r="M32" s="853" t="str">
        <f>D24</f>
        <v>PRRPICLE</v>
      </c>
    </row>
    <row r="33" spans="2:32" outlineLevel="1">
      <c r="C33" s="625" t="str">
        <f t="array" ref="C33">INDEX(Timeline!$D$26:$D$45,MATCH(TEXT(D33,"dd/mm/yyyy")&amp;" - "&amp;TEXT(E33,"dd/mm/yyyy"),Timeline!$K$26:$K$45,0))</f>
        <v>Core</v>
      </c>
      <c r="D33" s="766">
        <f>Timeline!E43</f>
        <v>42911</v>
      </c>
      <c r="E33" s="767">
        <f>Timeline!G43</f>
        <v>43190</v>
      </c>
      <c r="F33" s="768" t="str">
        <f>'Line Items'!D835</f>
        <v>Year 1</v>
      </c>
      <c r="G33" s="854">
        <f>INDEX($G$18:$AF$24,MATCH(G$32,$D$18:$D$24,0),MATCH(TEXT($E33,"dd/mm/yyyy")&amp;"-"&amp;$C33,Timeline!$G$57:$AF$57,0))</f>
        <v>0</v>
      </c>
      <c r="H33" s="855">
        <f>INDEX($G$18:$AF$24,MATCH(H$32,$D$18:$D$24,0),MATCH(TEXT($E33,"dd/mm/yyyy")&amp;"-"&amp;$C33,Timeline!$G$57:$AF$57,0))</f>
        <v>0</v>
      </c>
      <c r="I33" s="855">
        <f>INDEX($G$18:$AF$24,MATCH(I$32,$D$18:$D$24,0),MATCH(TEXT($E33,"dd/mm/yyyy")&amp;"-"&amp;$C33,Timeline!$G$57:$AF$57,0))</f>
        <v>0</v>
      </c>
      <c r="J33" s="855">
        <f>INDEX($G$18:$AF$24,MATCH(J$32,$D$18:$D$24,0),MATCH(TEXT($E33,"dd/mm/yyyy")&amp;"-"&amp;$C33,Timeline!$G$57:$AF$57,0))</f>
        <v>0</v>
      </c>
      <c r="K33" s="855">
        <f>INDEX($G$18:$AF$24,MATCH(K$32,$D$18:$D$24,0),MATCH(TEXT($E33,"dd/mm/yyyy")&amp;"-"&amp;$C33,Timeline!$G$57:$AF$57,0))</f>
        <v>0</v>
      </c>
      <c r="L33" s="855">
        <f>INDEX($G$18:$AF$24,MATCH(L$32,$D$18:$D$24,0),MATCH(TEXT($E33,"dd/mm/yyyy")&amp;"-"&amp;$C33,Timeline!$G$57:$AF$57,0))</f>
        <v>0</v>
      </c>
      <c r="M33" s="856">
        <f>INDEX($G$18:$AF$24,MATCH(M$32,$D$18:$D$24,0),MATCH(TEXT($E33,"dd/mm/yyyy")&amp;"-"&amp;$C33,Timeline!$G$57:$AF$57,0))</f>
        <v>0</v>
      </c>
    </row>
    <row r="34" spans="2:32" outlineLevel="1">
      <c r="C34" s="625" t="str">
        <f t="array" ref="C34">INDEX(Timeline!$D$26:$D$45,MATCH(TEXT(D34,"dd/mm/yyyy")&amp;" - "&amp;TEXT(E34,"dd/mm/yyyy"),Timeline!$K$26:$K$45,0))</f>
        <v>Core</v>
      </c>
      <c r="D34" s="836">
        <f>Timeline!E31</f>
        <v>43191</v>
      </c>
      <c r="E34" s="837">
        <f>Timeline!G31</f>
        <v>43555</v>
      </c>
      <c r="F34" s="838" t="str">
        <f>'Line Items'!D836</f>
        <v>Year 2</v>
      </c>
      <c r="G34" s="857">
        <f>INDEX($G$18:$AF$24,MATCH(G$32,$D$18:$D$24,0),MATCH(TEXT($E34,"dd/mm/yyyy")&amp;"-"&amp;$C34,Timeline!$G$57:$AF$57,0))</f>
        <v>0</v>
      </c>
      <c r="H34" s="413">
        <f>INDEX($G$18:$AF$24,MATCH(H$32,$D$18:$D$24,0),MATCH(TEXT($E34,"dd/mm/yyyy")&amp;"-"&amp;$C34,Timeline!$G$57:$AF$57,0))</f>
        <v>0</v>
      </c>
      <c r="I34" s="413">
        <f>INDEX($G$18:$AF$24,MATCH(I$32,$D$18:$D$24,0),MATCH(TEXT($E34,"dd/mm/yyyy")&amp;"-"&amp;$C34,Timeline!$G$57:$AF$57,0))</f>
        <v>0</v>
      </c>
      <c r="J34" s="413">
        <f>INDEX($G$18:$AF$24,MATCH(J$32,$D$18:$D$24,0),MATCH(TEXT($E34,"dd/mm/yyyy")&amp;"-"&amp;$C34,Timeline!$G$57:$AF$57,0))</f>
        <v>0</v>
      </c>
      <c r="K34" s="413">
        <f>INDEX($G$18:$AF$24,MATCH(K$32,$D$18:$D$24,0),MATCH(TEXT($E34,"dd/mm/yyyy")&amp;"-"&amp;$C34,Timeline!$G$57:$AF$57,0))</f>
        <v>0</v>
      </c>
      <c r="L34" s="413">
        <f>INDEX($G$18:$AF$24,MATCH(L$32,$D$18:$D$24,0),MATCH(TEXT($E34,"dd/mm/yyyy")&amp;"-"&amp;$C34,Timeline!$G$57:$AF$57,0))</f>
        <v>0</v>
      </c>
      <c r="M34" s="414">
        <f>INDEX($G$18:$AF$24,MATCH(M$32,$D$18:$D$24,0),MATCH(TEXT($E34,"dd/mm/yyyy")&amp;"-"&amp;$C34,Timeline!$G$57:$AF$57,0))</f>
        <v>0</v>
      </c>
    </row>
    <row r="35" spans="2:32" outlineLevel="1">
      <c r="C35" s="625" t="str">
        <f t="array" ref="C35">INDEX(Timeline!$D$26:$D$45,MATCH(TEXT(D35,"dd/mm/yyyy")&amp;" - "&amp;TEXT(E35,"dd/mm/yyyy"),Timeline!$K$26:$K$45,0))</f>
        <v>Core</v>
      </c>
      <c r="D35" s="836">
        <f>Timeline!E32</f>
        <v>43556</v>
      </c>
      <c r="E35" s="837">
        <f>Timeline!G32</f>
        <v>43921</v>
      </c>
      <c r="F35" s="838" t="str">
        <f>'Line Items'!D837</f>
        <v>Year 3</v>
      </c>
      <c r="G35" s="857">
        <f>INDEX($G$18:$AF$24,MATCH(G$32,$D$18:$D$24,0),MATCH(TEXT($E35,"dd/mm/yyyy")&amp;"-"&amp;$C35,Timeline!$G$57:$AF$57,0))</f>
        <v>0</v>
      </c>
      <c r="H35" s="413">
        <f>INDEX($G$18:$AF$24,MATCH(H$32,$D$18:$D$24,0),MATCH(TEXT($E35,"dd/mm/yyyy")&amp;"-"&amp;$C35,Timeline!$G$57:$AF$57,0))</f>
        <v>0</v>
      </c>
      <c r="I35" s="413">
        <f>INDEX($G$18:$AF$24,MATCH(I$32,$D$18:$D$24,0),MATCH(TEXT($E35,"dd/mm/yyyy")&amp;"-"&amp;$C35,Timeline!$G$57:$AF$57,0))</f>
        <v>0</v>
      </c>
      <c r="J35" s="413">
        <f>INDEX($G$18:$AF$24,MATCH(J$32,$D$18:$D$24,0),MATCH(TEXT($E35,"dd/mm/yyyy")&amp;"-"&amp;$C35,Timeline!$G$57:$AF$57,0))</f>
        <v>0</v>
      </c>
      <c r="K35" s="413">
        <f>INDEX($G$18:$AF$24,MATCH(K$32,$D$18:$D$24,0),MATCH(TEXT($E35,"dd/mm/yyyy")&amp;"-"&amp;$C35,Timeline!$G$57:$AF$57,0))</f>
        <v>0</v>
      </c>
      <c r="L35" s="413">
        <f>INDEX($G$18:$AF$24,MATCH(L$32,$D$18:$D$24,0),MATCH(TEXT($E35,"dd/mm/yyyy")&amp;"-"&amp;$C35,Timeline!$G$57:$AF$57,0))</f>
        <v>0</v>
      </c>
      <c r="M35" s="414">
        <f>INDEX($G$18:$AF$24,MATCH(M$32,$D$18:$D$24,0),MATCH(TEXT($E35,"dd/mm/yyyy")&amp;"-"&amp;$C35,Timeline!$G$57:$AF$57,0))</f>
        <v>0</v>
      </c>
    </row>
    <row r="36" spans="2:32" outlineLevel="1">
      <c r="C36" s="625" t="str">
        <f t="array" ref="C36">INDEX(Timeline!$D$26:$D$45,MATCH(TEXT(D36,"dd/mm/yyyy")&amp;" - "&amp;TEXT(E36,"dd/mm/yyyy"),Timeline!$K$26:$K$45,0))</f>
        <v>Core</v>
      </c>
      <c r="D36" s="836">
        <f>Timeline!E33</f>
        <v>43922</v>
      </c>
      <c r="E36" s="837">
        <f>Timeline!G33</f>
        <v>44286</v>
      </c>
      <c r="F36" s="838" t="str">
        <f>'Line Items'!D838</f>
        <v>Year 4</v>
      </c>
      <c r="G36" s="857">
        <f>INDEX($G$18:$AF$24,MATCH(G$32,$D$18:$D$24,0),MATCH(TEXT($E36,"dd/mm/yyyy")&amp;"-"&amp;$C36,Timeline!$G$57:$AF$57,0))</f>
        <v>0</v>
      </c>
      <c r="H36" s="413">
        <f>INDEX($G$18:$AF$24,MATCH(H$32,$D$18:$D$24,0),MATCH(TEXT($E36,"dd/mm/yyyy")&amp;"-"&amp;$C36,Timeline!$G$57:$AF$57,0))</f>
        <v>0</v>
      </c>
      <c r="I36" s="413">
        <f>INDEX($G$18:$AF$24,MATCH(I$32,$D$18:$D$24,0),MATCH(TEXT($E36,"dd/mm/yyyy")&amp;"-"&amp;$C36,Timeline!$G$57:$AF$57,0))</f>
        <v>0</v>
      </c>
      <c r="J36" s="413">
        <f>INDEX($G$18:$AF$24,MATCH(J$32,$D$18:$D$24,0),MATCH(TEXT($E36,"dd/mm/yyyy")&amp;"-"&amp;$C36,Timeline!$G$57:$AF$57,0))</f>
        <v>0</v>
      </c>
      <c r="K36" s="413">
        <f>INDEX($G$18:$AF$24,MATCH(K$32,$D$18:$D$24,0),MATCH(TEXT($E36,"dd/mm/yyyy")&amp;"-"&amp;$C36,Timeline!$G$57:$AF$57,0))</f>
        <v>0</v>
      </c>
      <c r="L36" s="413">
        <f>INDEX($G$18:$AF$24,MATCH(L$32,$D$18:$D$24,0),MATCH(TEXT($E36,"dd/mm/yyyy")&amp;"-"&amp;$C36,Timeline!$G$57:$AF$57,0))</f>
        <v>0</v>
      </c>
      <c r="M36" s="414">
        <f>INDEX($G$18:$AF$24,MATCH(M$32,$D$18:$D$24,0),MATCH(TEXT($E36,"dd/mm/yyyy")&amp;"-"&amp;$C36,Timeline!$G$57:$AF$57,0))</f>
        <v>0</v>
      </c>
    </row>
    <row r="37" spans="2:32" outlineLevel="1">
      <c r="C37" s="625" t="str">
        <f t="array" ref="C37">INDEX(Timeline!$D$26:$D$45,MATCH(TEXT(D37,"dd/mm/yyyy")&amp;" - "&amp;TEXT(E37,"dd/mm/yyyy"),Timeline!$K$26:$K$45,0))</f>
        <v>Core</v>
      </c>
      <c r="D37" s="836">
        <f>Timeline!E34</f>
        <v>44287</v>
      </c>
      <c r="E37" s="837">
        <f>Timeline!G34</f>
        <v>44651</v>
      </c>
      <c r="F37" s="838" t="str">
        <f>'Line Items'!D839</f>
        <v>Year 5</v>
      </c>
      <c r="G37" s="857">
        <f>INDEX($G$18:$AF$24,MATCH(G$32,$D$18:$D$24,0),MATCH(TEXT($E37,"dd/mm/yyyy")&amp;"-"&amp;$C37,Timeline!$G$57:$AF$57,0))</f>
        <v>0</v>
      </c>
      <c r="H37" s="413">
        <f>INDEX($G$18:$AF$24,MATCH(H$32,$D$18:$D$24,0),MATCH(TEXT($E37,"dd/mm/yyyy")&amp;"-"&amp;$C37,Timeline!$G$57:$AF$57,0))</f>
        <v>0</v>
      </c>
      <c r="I37" s="413">
        <f>INDEX($G$18:$AF$24,MATCH(I$32,$D$18:$D$24,0),MATCH(TEXT($E37,"dd/mm/yyyy")&amp;"-"&amp;$C37,Timeline!$G$57:$AF$57,0))</f>
        <v>0</v>
      </c>
      <c r="J37" s="413">
        <f>INDEX($G$18:$AF$24,MATCH(J$32,$D$18:$D$24,0),MATCH(TEXT($E37,"dd/mm/yyyy")&amp;"-"&amp;$C37,Timeline!$G$57:$AF$57,0))</f>
        <v>0</v>
      </c>
      <c r="K37" s="413">
        <f>INDEX($G$18:$AF$24,MATCH(K$32,$D$18:$D$24,0),MATCH(TEXT($E37,"dd/mm/yyyy")&amp;"-"&amp;$C37,Timeline!$G$57:$AF$57,0))</f>
        <v>0</v>
      </c>
      <c r="L37" s="413">
        <f>INDEX($G$18:$AF$24,MATCH(L$32,$D$18:$D$24,0),MATCH(TEXT($E37,"dd/mm/yyyy")&amp;"-"&amp;$C37,Timeline!$G$57:$AF$57,0))</f>
        <v>0</v>
      </c>
      <c r="M37" s="414">
        <f>INDEX($G$18:$AF$24,MATCH(M$32,$D$18:$D$24,0),MATCH(TEXT($E37,"dd/mm/yyyy")&amp;"-"&amp;$C37,Timeline!$G$57:$AF$57,0))</f>
        <v>0</v>
      </c>
    </row>
    <row r="38" spans="2:32" outlineLevel="1">
      <c r="C38" s="625" t="str">
        <f t="array" ref="C38">INDEX(Timeline!$D$26:$D$45,MATCH(TEXT(D38,"dd/mm/yyyy")&amp;" - "&amp;TEXT(E38,"dd/mm/yyyy"),Timeline!$K$26:$K$45,0))</f>
        <v>Core</v>
      </c>
      <c r="D38" s="836">
        <f>Timeline!E35</f>
        <v>44652</v>
      </c>
      <c r="E38" s="837">
        <f>Timeline!G35</f>
        <v>45016</v>
      </c>
      <c r="F38" s="838" t="str">
        <f>'Line Items'!D840</f>
        <v>Year 6</v>
      </c>
      <c r="G38" s="857">
        <f>INDEX($G$18:$AF$24,MATCH(G$32,$D$18:$D$24,0),MATCH(TEXT($E38,"dd/mm/yyyy")&amp;"-"&amp;$C38,Timeline!$G$57:$AF$57,0))</f>
        <v>0</v>
      </c>
      <c r="H38" s="413">
        <f>INDEX($G$18:$AF$24,MATCH(H$32,$D$18:$D$24,0),MATCH(TEXT($E38,"dd/mm/yyyy")&amp;"-"&amp;$C38,Timeline!$G$57:$AF$57,0))</f>
        <v>0</v>
      </c>
      <c r="I38" s="413">
        <f>INDEX($G$18:$AF$24,MATCH(I$32,$D$18:$D$24,0),MATCH(TEXT($E38,"dd/mm/yyyy")&amp;"-"&amp;$C38,Timeline!$G$57:$AF$57,0))</f>
        <v>0</v>
      </c>
      <c r="J38" s="413">
        <f>INDEX($G$18:$AF$24,MATCH(J$32,$D$18:$D$24,0),MATCH(TEXT($E38,"dd/mm/yyyy")&amp;"-"&amp;$C38,Timeline!$G$57:$AF$57,0))</f>
        <v>0</v>
      </c>
      <c r="K38" s="413">
        <f>INDEX($G$18:$AF$24,MATCH(K$32,$D$18:$D$24,0),MATCH(TEXT($E38,"dd/mm/yyyy")&amp;"-"&amp;$C38,Timeline!$G$57:$AF$57,0))</f>
        <v>0</v>
      </c>
      <c r="L38" s="413">
        <f>INDEX($G$18:$AF$24,MATCH(L$32,$D$18:$D$24,0),MATCH(TEXT($E38,"dd/mm/yyyy")&amp;"-"&amp;$C38,Timeline!$G$57:$AF$57,0))</f>
        <v>0</v>
      </c>
      <c r="M38" s="414">
        <f>INDEX($G$18:$AF$24,MATCH(M$32,$D$18:$D$24,0),MATCH(TEXT($E38,"dd/mm/yyyy")&amp;"-"&amp;$C38,Timeline!$G$57:$AF$57,0))</f>
        <v>0</v>
      </c>
    </row>
    <row r="39" spans="2:32" outlineLevel="1">
      <c r="C39" s="625" t="str">
        <f t="array" ref="C39">INDEX(Timeline!$D$26:$D$45,MATCH(TEXT(D39,"dd/mm/yyyy")&amp;" - "&amp;TEXT(E39,"dd/mm/yyyy"),Timeline!$K$26:$K$45,0))</f>
        <v>Core</v>
      </c>
      <c r="D39" s="839">
        <f>Timeline!E36</f>
        <v>45017</v>
      </c>
      <c r="E39" s="840">
        <f>Timeline!G36</f>
        <v>45382</v>
      </c>
      <c r="F39" s="838" t="str">
        <f>'Line Items'!D841</f>
        <v>Year 7</v>
      </c>
      <c r="G39" s="857">
        <f>INDEX($G$18:$AF$24,MATCH(G$32,$D$18:$D$24,0),MATCH(TEXT($E39,"dd/mm/yyyy")&amp;"-"&amp;$C39,Timeline!$G$57:$AF$57,0))</f>
        <v>0</v>
      </c>
      <c r="H39" s="413">
        <f>INDEX($G$18:$AF$24,MATCH(H$32,$D$18:$D$24,0),MATCH(TEXT($E39,"dd/mm/yyyy")&amp;"-"&amp;$C39,Timeline!$G$57:$AF$57,0))</f>
        <v>0</v>
      </c>
      <c r="I39" s="413">
        <f>INDEX($G$18:$AF$24,MATCH(I$32,$D$18:$D$24,0),MATCH(TEXT($E39,"dd/mm/yyyy")&amp;"-"&amp;$C39,Timeline!$G$57:$AF$57,0))</f>
        <v>0</v>
      </c>
      <c r="J39" s="413">
        <f>INDEX($G$18:$AF$24,MATCH(J$32,$D$18:$D$24,0),MATCH(TEXT($E39,"dd/mm/yyyy")&amp;"-"&amp;$C39,Timeline!$G$57:$AF$57,0))</f>
        <v>0</v>
      </c>
      <c r="K39" s="413">
        <f>INDEX($G$18:$AF$24,MATCH(K$32,$D$18:$D$24,0),MATCH(TEXT($E39,"dd/mm/yyyy")&amp;"-"&amp;$C39,Timeline!$G$57:$AF$57,0))</f>
        <v>0</v>
      </c>
      <c r="L39" s="413">
        <f>INDEX($G$18:$AF$24,MATCH(L$32,$D$18:$D$24,0),MATCH(TEXT($E39,"dd/mm/yyyy")&amp;"-"&amp;$C39,Timeline!$G$57:$AF$57,0))</f>
        <v>0</v>
      </c>
      <c r="M39" s="414">
        <f>INDEX($G$18:$AF$24,MATCH(M$32,$D$18:$D$24,0),MATCH(TEXT($E39,"dd/mm/yyyy")&amp;"-"&amp;$C39,Timeline!$G$57:$AF$57,0))</f>
        <v>0</v>
      </c>
    </row>
    <row r="40" spans="2:32" outlineLevel="1">
      <c r="C40" s="625" t="str">
        <f t="array" ref="C40">INDEX(Timeline!$D$26:$D$45,MATCH(TEXT(D40,"dd/mm/yyyy")&amp;" - "&amp;TEXT(E40,"dd/mm/yyyy"),Timeline!$K$26:$K$45,0))</f>
        <v>Core</v>
      </c>
      <c r="D40" s="841">
        <f>Timeline!E44</f>
        <v>45383</v>
      </c>
      <c r="E40" s="842">
        <f>Timeline!G44</f>
        <v>45465</v>
      </c>
      <c r="F40" s="843" t="str">
        <f>'Line Items'!D842</f>
        <v>Year 8 - (Core)</v>
      </c>
      <c r="G40" s="858">
        <f>INDEX($G$18:$AF$24,MATCH(G$32,$D$18:$D$24,0),MATCH(TEXT($E40,"dd/mm/yyyy")&amp;"-"&amp;$C40,Timeline!$G$57:$AF$57,0))</f>
        <v>0</v>
      </c>
      <c r="H40" s="415">
        <f>INDEX($G$18:$AF$24,MATCH(H$32,$D$18:$D$24,0),MATCH(TEXT($E40,"dd/mm/yyyy")&amp;"-"&amp;$C40,Timeline!$G$57:$AF$57,0))</f>
        <v>0</v>
      </c>
      <c r="I40" s="415">
        <f>INDEX($G$18:$AF$24,MATCH(I$32,$D$18:$D$24,0),MATCH(TEXT($E40,"dd/mm/yyyy")&amp;"-"&amp;$C40,Timeline!$G$57:$AF$57,0))</f>
        <v>0</v>
      </c>
      <c r="J40" s="415">
        <f>INDEX($G$18:$AF$24,MATCH(J$32,$D$18:$D$24,0),MATCH(TEXT($E40,"dd/mm/yyyy")&amp;"-"&amp;$C40,Timeline!$G$57:$AF$57,0))</f>
        <v>0</v>
      </c>
      <c r="K40" s="415">
        <f>INDEX($G$18:$AF$24,MATCH(K$32,$D$18:$D$24,0),MATCH(TEXT($E40,"dd/mm/yyyy")&amp;"-"&amp;$C40,Timeline!$G$57:$AF$57,0))</f>
        <v>0</v>
      </c>
      <c r="L40" s="415">
        <f>INDEX($G$18:$AF$24,MATCH(L$32,$D$18:$D$24,0),MATCH(TEXT($E40,"dd/mm/yyyy")&amp;"-"&amp;$C40,Timeline!$G$57:$AF$57,0))</f>
        <v>0</v>
      </c>
      <c r="M40" s="416">
        <f>INDEX($G$18:$AF$24,MATCH(M$32,$D$18:$D$24,0),MATCH(TEXT($E40,"dd/mm/yyyy")&amp;"-"&amp;$C40,Timeline!$G$57:$AF$57,0))</f>
        <v>0</v>
      </c>
    </row>
    <row r="41" spans="2:32" outlineLevel="1">
      <c r="C41" s="756" t="str">
        <f t="array" ref="C41">INDEX(Timeline!$D$26:$D$45,MATCH(TEXT(D41,"dd/mm/yyyy")&amp;" - "&amp;TEXT(E41,"dd/mm/yyyy"),Timeline!$K$26:$K$45,0))</f>
        <v>Optional</v>
      </c>
      <c r="D41" s="844">
        <f>Timeline!E37</f>
        <v>45383</v>
      </c>
      <c r="E41" s="845">
        <f>Timeline!G37</f>
        <v>45747</v>
      </c>
      <c r="F41" s="846" t="str">
        <f>Timeline!B37</f>
        <v>Year 8</v>
      </c>
      <c r="G41" s="859">
        <f>INDEX($G$18:$AF$24,MATCH(G$32,$D$18:$D$24,0),MATCH(TEXT($E41,"dd/mm/yyyy")&amp;"-"&amp;$C41,Timeline!$G$57:$AF$57,0))</f>
        <v>0</v>
      </c>
      <c r="H41" s="757">
        <f>INDEX($G$18:$AF$24,MATCH(H$32,$D$18:$D$24,0),MATCH(TEXT($E41,"dd/mm/yyyy")&amp;"-"&amp;$C41,Timeline!$G$57:$AF$57,0))</f>
        <v>0</v>
      </c>
      <c r="I41" s="757">
        <f>INDEX($G$18:$AF$24,MATCH(I$32,$D$18:$D$24,0),MATCH(TEXT($E41,"dd/mm/yyyy")&amp;"-"&amp;$C41,Timeline!$G$57:$AF$57,0))</f>
        <v>0</v>
      </c>
      <c r="J41" s="757">
        <f>INDEX($G$18:$AF$24,MATCH(J$32,$D$18:$D$24,0),MATCH(TEXT($E41,"dd/mm/yyyy")&amp;"-"&amp;$C41,Timeline!$G$57:$AF$57,0))</f>
        <v>0</v>
      </c>
      <c r="K41" s="757">
        <f>INDEX($G$18:$AF$24,MATCH(K$32,$D$18:$D$24,0),MATCH(TEXT($E41,"dd/mm/yyyy")&amp;"-"&amp;$C41,Timeline!$G$57:$AF$57,0))</f>
        <v>0</v>
      </c>
      <c r="L41" s="757">
        <f>INDEX($G$18:$AF$24,MATCH(L$32,$D$18:$D$24,0),MATCH(TEXT($E41,"dd/mm/yyyy")&amp;"-"&amp;$C41,Timeline!$G$57:$AF$57,0))</f>
        <v>0</v>
      </c>
      <c r="M41" s="758">
        <f>INDEX($G$18:$AF$24,MATCH(M$32,$D$18:$D$24,0),MATCH(TEXT($E41,"dd/mm/yyyy")&amp;"-"&amp;$C41,Timeline!$G$57:$AF$57,0))</f>
        <v>0</v>
      </c>
    </row>
    <row r="42" spans="2:32" outlineLevel="1">
      <c r="C42" s="615"/>
      <c r="D42" s="847">
        <f>E40+1</f>
        <v>45466</v>
      </c>
      <c r="E42" s="848">
        <f>Timeline!G37</f>
        <v>45747</v>
      </c>
      <c r="F42" s="849" t="str">
        <f>'Line Items'!D844</f>
        <v>Year 8 (extension)</v>
      </c>
      <c r="G42" s="860">
        <f>G41-G40</f>
        <v>0</v>
      </c>
      <c r="H42" s="754">
        <f t="shared" ref="H42:M42" si="2">H41-H40</f>
        <v>0</v>
      </c>
      <c r="I42" s="754">
        <f t="shared" si="2"/>
        <v>0</v>
      </c>
      <c r="J42" s="754">
        <f t="shared" si="2"/>
        <v>0</v>
      </c>
      <c r="K42" s="754">
        <f t="shared" si="2"/>
        <v>0</v>
      </c>
      <c r="L42" s="754">
        <f t="shared" si="2"/>
        <v>0</v>
      </c>
      <c r="M42" s="755">
        <f t="shared" si="2"/>
        <v>0</v>
      </c>
    </row>
    <row r="43" spans="2:32" outlineLevel="1">
      <c r="C43" s="625" t="str">
        <f t="array" ref="C43">INDEX(Timeline!$D$26:$D$45,MATCH(TEXT(D43,"dd/mm/yyyy")&amp;" - "&amp;TEXT(E43,"dd/mm/yyyy"),Timeline!$K$26:$K$45,0))</f>
        <v>Optional</v>
      </c>
      <c r="D43" s="841">
        <f>Timeline!E45</f>
        <v>45748</v>
      </c>
      <c r="E43" s="842">
        <f>Timeline!G45</f>
        <v>45829</v>
      </c>
      <c r="F43" s="843" t="str">
        <f>'Line Items'!D845</f>
        <v>Year 9 (extension)</v>
      </c>
      <c r="G43" s="858">
        <f>INDEX($G$18:$AF$24,MATCH(G$32,$D$18:$D$24,0),MATCH(TEXT($E43,"dd/mm/yyyy")&amp;"-"&amp;$C43,Timeline!$G$57:$AF$57,0))</f>
        <v>0</v>
      </c>
      <c r="H43" s="415">
        <f>INDEX($G$18:$AF$24,MATCH(H$32,$D$18:$D$24,0),MATCH(TEXT($E43,"dd/mm/yyyy")&amp;"-"&amp;$C43,Timeline!$G$57:$AF$57,0))</f>
        <v>0</v>
      </c>
      <c r="I43" s="415">
        <f>INDEX($G$18:$AF$24,MATCH(I$32,$D$18:$D$24,0),MATCH(TEXT($E43,"dd/mm/yyyy")&amp;"-"&amp;$C43,Timeline!$G$57:$AF$57,0))</f>
        <v>0</v>
      </c>
      <c r="J43" s="415">
        <f>INDEX($G$18:$AF$24,MATCH(J$32,$D$18:$D$24,0),MATCH(TEXT($E43,"dd/mm/yyyy")&amp;"-"&amp;$C43,Timeline!$G$57:$AF$57,0))</f>
        <v>0</v>
      </c>
      <c r="K43" s="415">
        <f>INDEX($G$18:$AF$24,MATCH(K$32,$D$18:$D$24,0),MATCH(TEXT($E43,"dd/mm/yyyy")&amp;"-"&amp;$C43,Timeline!$G$57:$AF$57,0))</f>
        <v>0</v>
      </c>
      <c r="L43" s="415">
        <f>INDEX($G$18:$AF$24,MATCH(L$32,$D$18:$D$24,0),MATCH(TEXT($E43,"dd/mm/yyyy")&amp;"-"&amp;$C43,Timeline!$G$57:$AF$57,0))</f>
        <v>0</v>
      </c>
      <c r="M43" s="416">
        <f>INDEX($G$18:$AF$24,MATCH(M$32,$D$18:$D$24,0),MATCH(TEXT($E43,"dd/mm/yyyy")&amp;"-"&amp;$C43,Timeline!$G$57:$AF$57,0))</f>
        <v>0</v>
      </c>
    </row>
    <row r="46" spans="2:32" ht="16.5">
      <c r="B46" s="5" t="s">
        <v>754</v>
      </c>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row>
    <row r="48" spans="2:32" ht="15">
      <c r="B48" s="112"/>
      <c r="C48" s="112" t="s">
        <v>1022</v>
      </c>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row>
    <row r="49" spans="4:13" outlineLevel="1"/>
    <row r="50" spans="4:13" outlineLevel="1">
      <c r="F50" s="950" t="s">
        <v>1023</v>
      </c>
      <c r="G50" s="861" t="s">
        <v>1024</v>
      </c>
      <c r="H50" s="787" t="s">
        <v>1025</v>
      </c>
      <c r="I50" s="787" t="s">
        <v>1026</v>
      </c>
      <c r="J50" s="787" t="s">
        <v>1027</v>
      </c>
      <c r="K50" s="788" t="s">
        <v>1028</v>
      </c>
      <c r="L50" s="787" t="s">
        <v>1029</v>
      </c>
      <c r="M50" s="862" t="s">
        <v>1030</v>
      </c>
    </row>
    <row r="51" spans="4:13" ht="18.75" outlineLevel="1">
      <c r="D51" s="774" t="s">
        <v>764</v>
      </c>
      <c r="E51" s="775"/>
      <c r="F51" s="781" t="s">
        <v>1039</v>
      </c>
      <c r="G51" s="940" t="s">
        <v>1031</v>
      </c>
      <c r="H51" s="938" t="s">
        <v>1032</v>
      </c>
      <c r="I51" s="938" t="s">
        <v>1033</v>
      </c>
      <c r="J51" s="938" t="s">
        <v>1034</v>
      </c>
      <c r="K51" s="938" t="s">
        <v>1035</v>
      </c>
      <c r="L51" s="938" t="s">
        <v>1037</v>
      </c>
      <c r="M51" s="941" t="s">
        <v>1036</v>
      </c>
    </row>
    <row r="52" spans="4:13" outlineLevel="1">
      <c r="D52" s="800" t="str">
        <f>D32</f>
        <v>From</v>
      </c>
      <c r="E52" s="801" t="str">
        <f>E32</f>
        <v>To</v>
      </c>
      <c r="F52" s="782"/>
      <c r="G52" s="942"/>
      <c r="H52" s="939"/>
      <c r="I52" s="939"/>
      <c r="J52" s="939"/>
      <c r="K52" s="939"/>
      <c r="L52" s="939"/>
      <c r="M52" s="943"/>
    </row>
    <row r="53" spans="4:13" outlineLevel="1">
      <c r="D53" s="802">
        <f>D33</f>
        <v>42911</v>
      </c>
      <c r="E53" s="803">
        <f t="shared" ref="E53:E63" si="3">E33</f>
        <v>43190</v>
      </c>
      <c r="F53" s="783" t="str">
        <f t="shared" ref="F53:F60" si="4">F33</f>
        <v>Year 1</v>
      </c>
      <c r="G53" s="863">
        <f>Thousand*SUMIF($F$33:$F$43,$F53,G$33:G$43)</f>
        <v>0</v>
      </c>
      <c r="H53" s="789">
        <f t="shared" ref="H53:M60" si="5">Thousand*SUMIF($F$33:$F$43,$F53,H$33:H$43)</f>
        <v>0</v>
      </c>
      <c r="I53" s="789">
        <f t="shared" si="5"/>
        <v>0</v>
      </c>
      <c r="J53" s="789">
        <f t="shared" si="5"/>
        <v>0</v>
      </c>
      <c r="K53" s="789">
        <f t="shared" si="5"/>
        <v>0</v>
      </c>
      <c r="L53" s="789">
        <f t="shared" si="5"/>
        <v>0</v>
      </c>
      <c r="M53" s="856">
        <f t="shared" si="5"/>
        <v>0</v>
      </c>
    </row>
    <row r="54" spans="4:13" ht="12.75" customHeight="1" outlineLevel="1">
      <c r="D54" s="804">
        <f t="shared" ref="D54" si="6">D34</f>
        <v>43191</v>
      </c>
      <c r="E54" s="805">
        <f t="shared" si="3"/>
        <v>43555</v>
      </c>
      <c r="F54" s="784" t="str">
        <f t="shared" si="4"/>
        <v>Year 2</v>
      </c>
      <c r="G54" s="864">
        <f t="shared" ref="G54:M63" si="7">Thousand*SUMIF($F$33:$F$43,$F54,G$33:G$43)</f>
        <v>0</v>
      </c>
      <c r="H54" s="790">
        <f t="shared" si="5"/>
        <v>0</v>
      </c>
      <c r="I54" s="790">
        <f t="shared" si="5"/>
        <v>0</v>
      </c>
      <c r="J54" s="790">
        <f t="shared" si="5"/>
        <v>0</v>
      </c>
      <c r="K54" s="790">
        <f t="shared" si="5"/>
        <v>0</v>
      </c>
      <c r="L54" s="790">
        <f t="shared" si="5"/>
        <v>0</v>
      </c>
      <c r="M54" s="778">
        <f t="shared" si="5"/>
        <v>0</v>
      </c>
    </row>
    <row r="55" spans="4:13" outlineLevel="1">
      <c r="D55" s="804">
        <f t="shared" ref="D55" si="8">D35</f>
        <v>43556</v>
      </c>
      <c r="E55" s="805">
        <f t="shared" si="3"/>
        <v>43921</v>
      </c>
      <c r="F55" s="784" t="str">
        <f t="shared" si="4"/>
        <v>Year 3</v>
      </c>
      <c r="G55" s="864">
        <f t="shared" si="7"/>
        <v>0</v>
      </c>
      <c r="H55" s="790">
        <f t="shared" si="5"/>
        <v>0</v>
      </c>
      <c r="I55" s="790">
        <f t="shared" si="5"/>
        <v>0</v>
      </c>
      <c r="J55" s="790">
        <f t="shared" si="5"/>
        <v>0</v>
      </c>
      <c r="K55" s="790">
        <f t="shared" si="5"/>
        <v>0</v>
      </c>
      <c r="L55" s="790">
        <f t="shared" si="5"/>
        <v>0</v>
      </c>
      <c r="M55" s="778">
        <f t="shared" si="5"/>
        <v>0</v>
      </c>
    </row>
    <row r="56" spans="4:13" outlineLevel="1">
      <c r="D56" s="804">
        <f t="shared" ref="D56" si="9">D36</f>
        <v>43922</v>
      </c>
      <c r="E56" s="805">
        <f t="shared" si="3"/>
        <v>44286</v>
      </c>
      <c r="F56" s="784" t="str">
        <f t="shared" si="4"/>
        <v>Year 4</v>
      </c>
      <c r="G56" s="864">
        <f t="shared" si="7"/>
        <v>0</v>
      </c>
      <c r="H56" s="790">
        <f t="shared" si="5"/>
        <v>0</v>
      </c>
      <c r="I56" s="790">
        <f t="shared" si="5"/>
        <v>0</v>
      </c>
      <c r="J56" s="790">
        <f t="shared" si="5"/>
        <v>0</v>
      </c>
      <c r="K56" s="790">
        <f t="shared" si="5"/>
        <v>0</v>
      </c>
      <c r="L56" s="790">
        <f t="shared" si="5"/>
        <v>0</v>
      </c>
      <c r="M56" s="778">
        <f t="shared" si="5"/>
        <v>0</v>
      </c>
    </row>
    <row r="57" spans="4:13" outlineLevel="1">
      <c r="D57" s="804">
        <f t="shared" ref="D57" si="10">D37</f>
        <v>44287</v>
      </c>
      <c r="E57" s="805">
        <f t="shared" si="3"/>
        <v>44651</v>
      </c>
      <c r="F57" s="784" t="str">
        <f t="shared" si="4"/>
        <v>Year 5</v>
      </c>
      <c r="G57" s="864">
        <f t="shared" si="7"/>
        <v>0</v>
      </c>
      <c r="H57" s="790">
        <f t="shared" si="5"/>
        <v>0</v>
      </c>
      <c r="I57" s="790">
        <f t="shared" si="5"/>
        <v>0</v>
      </c>
      <c r="J57" s="790">
        <f t="shared" si="5"/>
        <v>0</v>
      </c>
      <c r="K57" s="790">
        <f t="shared" si="5"/>
        <v>0</v>
      </c>
      <c r="L57" s="790">
        <f t="shared" si="5"/>
        <v>0</v>
      </c>
      <c r="M57" s="778">
        <f t="shared" si="5"/>
        <v>0</v>
      </c>
    </row>
    <row r="58" spans="4:13" outlineLevel="1">
      <c r="D58" s="804">
        <f t="shared" ref="D58" si="11">D38</f>
        <v>44652</v>
      </c>
      <c r="E58" s="805">
        <f t="shared" si="3"/>
        <v>45016</v>
      </c>
      <c r="F58" s="784" t="str">
        <f t="shared" si="4"/>
        <v>Year 6</v>
      </c>
      <c r="G58" s="864">
        <f t="shared" si="7"/>
        <v>0</v>
      </c>
      <c r="H58" s="790">
        <f t="shared" si="5"/>
        <v>0</v>
      </c>
      <c r="I58" s="790">
        <f t="shared" si="5"/>
        <v>0</v>
      </c>
      <c r="J58" s="790">
        <f t="shared" si="5"/>
        <v>0</v>
      </c>
      <c r="K58" s="790">
        <f t="shared" si="5"/>
        <v>0</v>
      </c>
      <c r="L58" s="790">
        <f t="shared" si="5"/>
        <v>0</v>
      </c>
      <c r="M58" s="778">
        <f t="shared" si="5"/>
        <v>0</v>
      </c>
    </row>
    <row r="59" spans="4:13" outlineLevel="1">
      <c r="D59" s="804">
        <f t="shared" ref="D59" si="12">D39</f>
        <v>45017</v>
      </c>
      <c r="E59" s="805">
        <f t="shared" si="3"/>
        <v>45382</v>
      </c>
      <c r="F59" s="784" t="str">
        <f t="shared" si="4"/>
        <v>Year 7</v>
      </c>
      <c r="G59" s="864">
        <f t="shared" si="7"/>
        <v>0</v>
      </c>
      <c r="H59" s="790">
        <f t="shared" si="5"/>
        <v>0</v>
      </c>
      <c r="I59" s="790">
        <f t="shared" si="5"/>
        <v>0</v>
      </c>
      <c r="J59" s="790">
        <f t="shared" si="5"/>
        <v>0</v>
      </c>
      <c r="K59" s="790">
        <f t="shared" si="5"/>
        <v>0</v>
      </c>
      <c r="L59" s="790">
        <f t="shared" si="5"/>
        <v>0</v>
      </c>
      <c r="M59" s="778">
        <f t="shared" si="5"/>
        <v>0</v>
      </c>
    </row>
    <row r="60" spans="4:13" outlineLevel="1">
      <c r="D60" s="806">
        <f t="shared" ref="D60" si="13">D40</f>
        <v>45383</v>
      </c>
      <c r="E60" s="807">
        <f t="shared" si="3"/>
        <v>45465</v>
      </c>
      <c r="F60" s="785" t="str">
        <f t="shared" si="4"/>
        <v>Year 8 - (Core)</v>
      </c>
      <c r="G60" s="865">
        <f t="shared" si="7"/>
        <v>0</v>
      </c>
      <c r="H60" s="791">
        <f t="shared" si="5"/>
        <v>0</v>
      </c>
      <c r="I60" s="791">
        <f t="shared" si="5"/>
        <v>0</v>
      </c>
      <c r="J60" s="791">
        <f t="shared" si="5"/>
        <v>0</v>
      </c>
      <c r="K60" s="791">
        <f t="shared" si="5"/>
        <v>0</v>
      </c>
      <c r="L60" s="791">
        <f t="shared" si="5"/>
        <v>0</v>
      </c>
      <c r="M60" s="416">
        <f t="shared" si="5"/>
        <v>0</v>
      </c>
    </row>
    <row r="61" spans="4:13" outlineLevel="1">
      <c r="D61" s="793" t="s">
        <v>1176</v>
      </c>
      <c r="E61" s="794"/>
      <c r="F61" s="795"/>
      <c r="G61" s="795"/>
      <c r="H61" s="795"/>
      <c r="I61" s="795"/>
      <c r="J61" s="795"/>
      <c r="K61" s="795"/>
      <c r="L61" s="795"/>
      <c r="M61" s="796"/>
    </row>
    <row r="62" spans="4:13" outlineLevel="1">
      <c r="D62" s="808">
        <f t="shared" ref="D62" si="14">D42</f>
        <v>45466</v>
      </c>
      <c r="E62" s="809">
        <f t="shared" si="3"/>
        <v>45747</v>
      </c>
      <c r="F62" s="786" t="str">
        <f>F42</f>
        <v>Year 8 (extension)</v>
      </c>
      <c r="G62" s="866">
        <f t="shared" si="7"/>
        <v>0</v>
      </c>
      <c r="H62" s="792">
        <f t="shared" si="7"/>
        <v>0</v>
      </c>
      <c r="I62" s="792">
        <f t="shared" si="7"/>
        <v>0</v>
      </c>
      <c r="J62" s="792">
        <f t="shared" si="7"/>
        <v>0</v>
      </c>
      <c r="K62" s="792">
        <f t="shared" si="7"/>
        <v>0</v>
      </c>
      <c r="L62" s="792">
        <f t="shared" si="7"/>
        <v>0</v>
      </c>
      <c r="M62" s="779">
        <f t="shared" si="7"/>
        <v>0</v>
      </c>
    </row>
    <row r="63" spans="4:13" outlineLevel="1">
      <c r="D63" s="806">
        <f t="shared" ref="D63" si="15">D43</f>
        <v>45748</v>
      </c>
      <c r="E63" s="807">
        <f t="shared" si="3"/>
        <v>45829</v>
      </c>
      <c r="F63" s="785" t="str">
        <f>F43</f>
        <v>Year 9 (extension)</v>
      </c>
      <c r="G63" s="865">
        <f t="shared" si="7"/>
        <v>0</v>
      </c>
      <c r="H63" s="791">
        <f t="shared" si="7"/>
        <v>0</v>
      </c>
      <c r="I63" s="791">
        <f t="shared" si="7"/>
        <v>0</v>
      </c>
      <c r="J63" s="791">
        <f t="shared" si="7"/>
        <v>0</v>
      </c>
      <c r="K63" s="791">
        <f t="shared" si="7"/>
        <v>0</v>
      </c>
      <c r="L63" s="791">
        <f t="shared" si="7"/>
        <v>0</v>
      </c>
      <c r="M63" s="416">
        <f t="shared" si="7"/>
        <v>0</v>
      </c>
    </row>
    <row r="65" spans="2:32" ht="15">
      <c r="B65" s="112"/>
      <c r="C65" s="112" t="s">
        <v>1038</v>
      </c>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row>
    <row r="66" spans="2:32" outlineLevel="1"/>
    <row r="67" spans="2:32" outlineLevel="1">
      <c r="D67" s="407">
        <v>1</v>
      </c>
      <c r="I67" s="407">
        <v>1</v>
      </c>
      <c r="N67" s="407">
        <v>1</v>
      </c>
    </row>
    <row r="68" spans="2:32" s="418" customFormat="1" ht="51" outlineLevel="1">
      <c r="D68" s="798" t="s">
        <v>764</v>
      </c>
      <c r="E68" s="799"/>
      <c r="F68" s="810" t="s">
        <v>1039</v>
      </c>
      <c r="G68" s="930" t="s">
        <v>1040</v>
      </c>
      <c r="I68" s="798" t="s">
        <v>764</v>
      </c>
      <c r="J68" s="799"/>
      <c r="K68" s="810" t="s">
        <v>1039</v>
      </c>
      <c r="L68" s="930" t="s">
        <v>1041</v>
      </c>
      <c r="N68" s="798" t="s">
        <v>764</v>
      </c>
      <c r="O68" s="799"/>
      <c r="P68" s="810" t="s">
        <v>1039</v>
      </c>
      <c r="Q68" s="930" t="s">
        <v>1042</v>
      </c>
      <c r="R68" s="3"/>
      <c r="S68" s="3"/>
      <c r="T68" s="3"/>
    </row>
    <row r="69" spans="2:32" s="418" customFormat="1" outlineLevel="1">
      <c r="D69" s="776" t="str">
        <f>D52</f>
        <v>From</v>
      </c>
      <c r="E69" s="777" t="str">
        <f>E52</f>
        <v>To</v>
      </c>
      <c r="F69" s="782"/>
      <c r="G69" s="931"/>
      <c r="H69" s="3"/>
      <c r="I69" s="776" t="str">
        <f>D69</f>
        <v>From</v>
      </c>
      <c r="J69" s="777" t="str">
        <f t="shared" ref="J69:J77" si="16">E69</f>
        <v>To</v>
      </c>
      <c r="K69" s="782"/>
      <c r="L69" s="867"/>
      <c r="M69" s="3"/>
      <c r="N69" s="776" t="str">
        <f>I69</f>
        <v>From</v>
      </c>
      <c r="O69" s="777" t="str">
        <f t="shared" ref="O69:O77" si="17">J69</f>
        <v>To</v>
      </c>
      <c r="P69" s="782"/>
      <c r="Q69" s="867"/>
      <c r="R69" s="3"/>
      <c r="S69" s="3"/>
      <c r="T69" s="3"/>
    </row>
    <row r="70" spans="2:32" s="811" customFormat="1" outlineLevel="1">
      <c r="D70" s="812">
        <f>D53</f>
        <v>42911</v>
      </c>
      <c r="E70" s="813">
        <f t="shared" ref="E70:F70" si="18">E53</f>
        <v>43190</v>
      </c>
      <c r="F70" s="814" t="str">
        <f t="shared" si="18"/>
        <v>Year 1</v>
      </c>
      <c r="G70" s="868">
        <f>'Indices &amp; Rates'!$F$64*SUM($K53:$M53)*-1</f>
        <v>0</v>
      </c>
      <c r="I70" s="815">
        <f>D70</f>
        <v>42911</v>
      </c>
      <c r="J70" s="816">
        <f t="shared" si="16"/>
        <v>43190</v>
      </c>
      <c r="K70" s="817" t="str">
        <f t="shared" ref="K70:K77" si="19">F70</f>
        <v>Year 1</v>
      </c>
      <c r="L70" s="871">
        <f>'Indices &amp; Rates'!$F$65*SUM($K53:$M53)*-1</f>
        <v>0</v>
      </c>
      <c r="N70" s="812">
        <f>I70</f>
        <v>42911</v>
      </c>
      <c r="O70" s="813">
        <f t="shared" si="17"/>
        <v>43190</v>
      </c>
      <c r="P70" s="814" t="str">
        <f t="shared" ref="P70:P77" si="20">K70</f>
        <v>Year 1</v>
      </c>
      <c r="Q70" s="871">
        <f>'Indices &amp; Rates'!$F$66*SUM($K53:$M53)*-1</f>
        <v>0</v>
      </c>
    </row>
    <row r="71" spans="2:32" s="811" customFormat="1" outlineLevel="1">
      <c r="D71" s="818">
        <f t="shared" ref="D71:F71" si="21">D54</f>
        <v>43191</v>
      </c>
      <c r="E71" s="819">
        <f t="shared" si="21"/>
        <v>43555</v>
      </c>
      <c r="F71" s="820" t="str">
        <f t="shared" si="21"/>
        <v>Year 2</v>
      </c>
      <c r="G71" s="869">
        <f>'Indices &amp; Rates'!$F$64*SUM($K54:$M54)*-1</f>
        <v>0</v>
      </c>
      <c r="I71" s="818">
        <f t="shared" ref="I71:I77" si="22">D71</f>
        <v>43191</v>
      </c>
      <c r="J71" s="819">
        <f t="shared" si="16"/>
        <v>43555</v>
      </c>
      <c r="K71" s="820" t="str">
        <f t="shared" si="19"/>
        <v>Year 2</v>
      </c>
      <c r="L71" s="869">
        <f>'Indices &amp; Rates'!$F$65*SUM($K54:$M54)*-1</f>
        <v>0</v>
      </c>
      <c r="N71" s="818">
        <f t="shared" ref="N71:N77" si="23">I71</f>
        <v>43191</v>
      </c>
      <c r="O71" s="819">
        <f t="shared" si="17"/>
        <v>43555</v>
      </c>
      <c r="P71" s="820" t="str">
        <f t="shared" si="20"/>
        <v>Year 2</v>
      </c>
      <c r="Q71" s="869">
        <f>'Indices &amp; Rates'!$F$66*SUM($K54:$M54)*-1</f>
        <v>0</v>
      </c>
    </row>
    <row r="72" spans="2:32" s="811" customFormat="1" outlineLevel="1">
      <c r="D72" s="818">
        <f t="shared" ref="D72:F72" si="24">D55</f>
        <v>43556</v>
      </c>
      <c r="E72" s="819">
        <f t="shared" si="24"/>
        <v>43921</v>
      </c>
      <c r="F72" s="820" t="str">
        <f t="shared" si="24"/>
        <v>Year 3</v>
      </c>
      <c r="G72" s="869">
        <f>'Indices &amp; Rates'!$F$64*SUM($K55:$M55)*-1</f>
        <v>0</v>
      </c>
      <c r="I72" s="818">
        <f t="shared" si="22"/>
        <v>43556</v>
      </c>
      <c r="J72" s="819">
        <f t="shared" si="16"/>
        <v>43921</v>
      </c>
      <c r="K72" s="820" t="str">
        <f t="shared" si="19"/>
        <v>Year 3</v>
      </c>
      <c r="L72" s="869">
        <f>'Indices &amp; Rates'!$F$65*SUM($K55:$M55)*-1</f>
        <v>0</v>
      </c>
      <c r="N72" s="818">
        <f t="shared" si="23"/>
        <v>43556</v>
      </c>
      <c r="O72" s="819">
        <f t="shared" si="17"/>
        <v>43921</v>
      </c>
      <c r="P72" s="820" t="str">
        <f t="shared" si="20"/>
        <v>Year 3</v>
      </c>
      <c r="Q72" s="869">
        <f>'Indices &amp; Rates'!$F$66*SUM($K55:$M55)*-1</f>
        <v>0</v>
      </c>
    </row>
    <row r="73" spans="2:32" s="811" customFormat="1" outlineLevel="1">
      <c r="D73" s="818">
        <f t="shared" ref="D73:F73" si="25">D56</f>
        <v>43922</v>
      </c>
      <c r="E73" s="819">
        <f t="shared" si="25"/>
        <v>44286</v>
      </c>
      <c r="F73" s="820" t="str">
        <f t="shared" si="25"/>
        <v>Year 4</v>
      </c>
      <c r="G73" s="869">
        <f>'Indices &amp; Rates'!$F$64*SUM($K56:$M56)*-1</f>
        <v>0</v>
      </c>
      <c r="I73" s="818">
        <f t="shared" si="22"/>
        <v>43922</v>
      </c>
      <c r="J73" s="819">
        <f t="shared" si="16"/>
        <v>44286</v>
      </c>
      <c r="K73" s="820" t="str">
        <f t="shared" si="19"/>
        <v>Year 4</v>
      </c>
      <c r="L73" s="869">
        <f>'Indices &amp; Rates'!$F$65*SUM($K56:$M56)*-1</f>
        <v>0</v>
      </c>
      <c r="N73" s="818">
        <f t="shared" si="23"/>
        <v>43922</v>
      </c>
      <c r="O73" s="819">
        <f t="shared" si="17"/>
        <v>44286</v>
      </c>
      <c r="P73" s="820" t="str">
        <f t="shared" si="20"/>
        <v>Year 4</v>
      </c>
      <c r="Q73" s="869">
        <f>'Indices &amp; Rates'!$F$66*SUM($K56:$M56)*-1</f>
        <v>0</v>
      </c>
    </row>
    <row r="74" spans="2:32" s="811" customFormat="1" outlineLevel="1">
      <c r="D74" s="818">
        <f t="shared" ref="D74:F74" si="26">D57</f>
        <v>44287</v>
      </c>
      <c r="E74" s="819">
        <f t="shared" si="26"/>
        <v>44651</v>
      </c>
      <c r="F74" s="820" t="str">
        <f t="shared" si="26"/>
        <v>Year 5</v>
      </c>
      <c r="G74" s="869">
        <f>'Indices &amp; Rates'!$F$64*SUM($K57:$M57)*-1</f>
        <v>0</v>
      </c>
      <c r="I74" s="818">
        <f t="shared" si="22"/>
        <v>44287</v>
      </c>
      <c r="J74" s="819">
        <f t="shared" si="16"/>
        <v>44651</v>
      </c>
      <c r="K74" s="820" t="str">
        <f t="shared" si="19"/>
        <v>Year 5</v>
      </c>
      <c r="L74" s="869">
        <f>'Indices &amp; Rates'!$F$65*SUM($K57:$M57)*-1</f>
        <v>0</v>
      </c>
      <c r="N74" s="818">
        <f t="shared" si="23"/>
        <v>44287</v>
      </c>
      <c r="O74" s="819">
        <f t="shared" si="17"/>
        <v>44651</v>
      </c>
      <c r="P74" s="820" t="str">
        <f t="shared" si="20"/>
        <v>Year 5</v>
      </c>
      <c r="Q74" s="869">
        <f>'Indices &amp; Rates'!$F$66*SUM($K57:$M57)*-1</f>
        <v>0</v>
      </c>
    </row>
    <row r="75" spans="2:32" s="811" customFormat="1" outlineLevel="1">
      <c r="D75" s="818">
        <f t="shared" ref="D75:F75" si="27">D58</f>
        <v>44652</v>
      </c>
      <c r="E75" s="819">
        <f t="shared" si="27"/>
        <v>45016</v>
      </c>
      <c r="F75" s="820" t="str">
        <f t="shared" si="27"/>
        <v>Year 6</v>
      </c>
      <c r="G75" s="869">
        <f>'Indices &amp; Rates'!$F$64*SUM($K58:$M58)*-1</f>
        <v>0</v>
      </c>
      <c r="I75" s="818">
        <f t="shared" si="22"/>
        <v>44652</v>
      </c>
      <c r="J75" s="819">
        <f t="shared" si="16"/>
        <v>45016</v>
      </c>
      <c r="K75" s="820" t="str">
        <f t="shared" si="19"/>
        <v>Year 6</v>
      </c>
      <c r="L75" s="869">
        <f>'Indices &amp; Rates'!$F$65*SUM($K58:$M58)*-1</f>
        <v>0</v>
      </c>
      <c r="N75" s="818">
        <f t="shared" si="23"/>
        <v>44652</v>
      </c>
      <c r="O75" s="819">
        <f t="shared" si="17"/>
        <v>45016</v>
      </c>
      <c r="P75" s="820" t="str">
        <f t="shared" si="20"/>
        <v>Year 6</v>
      </c>
      <c r="Q75" s="869">
        <f>'Indices &amp; Rates'!$F$66*SUM($K58:$M58)*-1</f>
        <v>0</v>
      </c>
    </row>
    <row r="76" spans="2:32" s="811" customFormat="1" outlineLevel="1">
      <c r="D76" s="818">
        <f t="shared" ref="D76:F76" si="28">D59</f>
        <v>45017</v>
      </c>
      <c r="E76" s="819">
        <f t="shared" si="28"/>
        <v>45382</v>
      </c>
      <c r="F76" s="820" t="str">
        <f t="shared" si="28"/>
        <v>Year 7</v>
      </c>
      <c r="G76" s="869">
        <f>'Indices &amp; Rates'!$F$64*SUM($K59:$M59)*-1</f>
        <v>0</v>
      </c>
      <c r="I76" s="818">
        <f t="shared" si="22"/>
        <v>45017</v>
      </c>
      <c r="J76" s="819">
        <f t="shared" si="16"/>
        <v>45382</v>
      </c>
      <c r="K76" s="820" t="str">
        <f t="shared" si="19"/>
        <v>Year 7</v>
      </c>
      <c r="L76" s="869">
        <f>'Indices &amp; Rates'!$F$65*SUM($K59:$M59)*-1</f>
        <v>0</v>
      </c>
      <c r="N76" s="818">
        <f t="shared" si="23"/>
        <v>45017</v>
      </c>
      <c r="O76" s="819">
        <f t="shared" si="17"/>
        <v>45382</v>
      </c>
      <c r="P76" s="820" t="str">
        <f t="shared" si="20"/>
        <v>Year 7</v>
      </c>
      <c r="Q76" s="869">
        <f>'Indices &amp; Rates'!$F$66*SUM($K59:$M59)*-1</f>
        <v>0</v>
      </c>
    </row>
    <row r="77" spans="2:32" s="811" customFormat="1" ht="25.5" outlineLevel="1">
      <c r="D77" s="821">
        <f t="shared" ref="D77:F77" si="29">D60</f>
        <v>45383</v>
      </c>
      <c r="E77" s="822">
        <f t="shared" si="29"/>
        <v>45465</v>
      </c>
      <c r="F77" s="823" t="str">
        <f t="shared" si="29"/>
        <v>Year 8 - (Core)</v>
      </c>
      <c r="G77" s="870">
        <f>'Indices &amp; Rates'!$F$64*SUM($K60:$M60)*-1</f>
        <v>0</v>
      </c>
      <c r="I77" s="821">
        <f t="shared" si="22"/>
        <v>45383</v>
      </c>
      <c r="J77" s="822">
        <f t="shared" si="16"/>
        <v>45465</v>
      </c>
      <c r="K77" s="823" t="str">
        <f t="shared" si="19"/>
        <v>Year 8 - (Core)</v>
      </c>
      <c r="L77" s="870">
        <f>'Indices &amp; Rates'!$F$65*SUM($K60:$M60)*-1</f>
        <v>0</v>
      </c>
      <c r="N77" s="821">
        <f t="shared" si="23"/>
        <v>45383</v>
      </c>
      <c r="O77" s="822">
        <f t="shared" si="17"/>
        <v>45465</v>
      </c>
      <c r="P77" s="823" t="str">
        <f t="shared" si="20"/>
        <v>Year 8 - (Core)</v>
      </c>
      <c r="Q77" s="870">
        <f>'Indices &amp; Rates'!$F$66*SUM($K60:$M60)*-1</f>
        <v>0</v>
      </c>
    </row>
    <row r="78" spans="2:32" s="811" customFormat="1" outlineLevel="1">
      <c r="D78" s="829" t="s">
        <v>1177</v>
      </c>
      <c r="E78" s="830"/>
      <c r="F78" s="831"/>
      <c r="G78" s="824"/>
      <c r="I78" s="832" t="s">
        <v>1177</v>
      </c>
      <c r="J78" s="833"/>
      <c r="K78" s="834"/>
      <c r="L78" s="835"/>
      <c r="N78" s="832" t="s">
        <v>1177</v>
      </c>
      <c r="O78" s="833"/>
      <c r="P78" s="834"/>
      <c r="Q78" s="835"/>
      <c r="R78" s="825"/>
      <c r="S78" s="825"/>
      <c r="T78" s="825"/>
      <c r="U78" s="825"/>
    </row>
    <row r="79" spans="2:32" s="811" customFormat="1" ht="25.5" outlineLevel="1">
      <c r="D79" s="826">
        <f t="shared" ref="D79:F79" si="30">D62</f>
        <v>45466</v>
      </c>
      <c r="E79" s="827">
        <f t="shared" si="30"/>
        <v>45747</v>
      </c>
      <c r="F79" s="828" t="str">
        <f t="shared" si="30"/>
        <v>Year 8 (extension)</v>
      </c>
      <c r="G79" s="871">
        <f>'Indices &amp; Rates'!$F$64*SUM($K62:$M62)*-1</f>
        <v>0</v>
      </c>
      <c r="I79" s="826">
        <f t="shared" ref="I79:I80" si="31">D79</f>
        <v>45466</v>
      </c>
      <c r="J79" s="827">
        <f t="shared" ref="J79:J80" si="32">E79</f>
        <v>45747</v>
      </c>
      <c r="K79" s="828" t="str">
        <f t="shared" ref="K79:K80" si="33">F79</f>
        <v>Year 8 (extension)</v>
      </c>
      <c r="L79" s="871">
        <f>'Indices &amp; Rates'!$F$65*SUM($K62:$M62)*-1</f>
        <v>0</v>
      </c>
      <c r="N79" s="826">
        <f t="shared" ref="N79:N80" si="34">I79</f>
        <v>45466</v>
      </c>
      <c r="O79" s="827">
        <f t="shared" ref="O79:O80" si="35">J79</f>
        <v>45747</v>
      </c>
      <c r="P79" s="828" t="str">
        <f t="shared" ref="P79:P80" si="36">K79</f>
        <v>Year 8 (extension)</v>
      </c>
      <c r="Q79" s="871">
        <f>'Indices &amp; Rates'!$F$66*SUM($K62:$M62)*-1</f>
        <v>0</v>
      </c>
    </row>
    <row r="80" spans="2:32" s="811" customFormat="1" ht="25.5" outlineLevel="1">
      <c r="D80" s="821">
        <f t="shared" ref="D80:F80" si="37">D63</f>
        <v>45748</v>
      </c>
      <c r="E80" s="822">
        <f t="shared" si="37"/>
        <v>45829</v>
      </c>
      <c r="F80" s="823" t="str">
        <f t="shared" si="37"/>
        <v>Year 9 (extension)</v>
      </c>
      <c r="G80" s="870">
        <f>'Indices &amp; Rates'!$F$64*SUM($K63:$M63)*-1</f>
        <v>0</v>
      </c>
      <c r="I80" s="821">
        <f t="shared" si="31"/>
        <v>45748</v>
      </c>
      <c r="J80" s="822">
        <f t="shared" si="32"/>
        <v>45829</v>
      </c>
      <c r="K80" s="823" t="str">
        <f t="shared" si="33"/>
        <v>Year 9 (extension)</v>
      </c>
      <c r="L80" s="870">
        <f>'Indices &amp; Rates'!$F$65*SUM($K63:$M63)*-1</f>
        <v>0</v>
      </c>
      <c r="N80" s="821">
        <f t="shared" si="34"/>
        <v>45748</v>
      </c>
      <c r="O80" s="822">
        <f t="shared" si="35"/>
        <v>45829</v>
      </c>
      <c r="P80" s="823" t="str">
        <f t="shared" si="36"/>
        <v>Year 9 (extension)</v>
      </c>
      <c r="Q80" s="870">
        <f>'Indices &amp; Rates'!$F$66*SUM($K63:$M63)*-1</f>
        <v>0</v>
      </c>
    </row>
    <row r="81" spans="2:32" outlineLevel="1">
      <c r="E81" s="418"/>
      <c r="F81" s="418"/>
      <c r="J81" s="418"/>
      <c r="O81" s="418"/>
    </row>
    <row r="82" spans="2:32">
      <c r="J82" s="418"/>
      <c r="O82" s="418"/>
    </row>
    <row r="84" spans="2:32" ht="16.5">
      <c r="B84" s="5" t="s">
        <v>1043</v>
      </c>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row>
    <row r="86" spans="2:32" ht="15">
      <c r="B86" s="112"/>
      <c r="C86" s="112" t="s">
        <v>1200</v>
      </c>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row>
    <row r="87" spans="2:32" outlineLevel="1"/>
    <row r="88" spans="2:32" outlineLevel="1">
      <c r="D88" s="850">
        <v>1</v>
      </c>
    </row>
    <row r="89" spans="2:32" ht="25.5" outlineLevel="1">
      <c r="D89" s="798" t="s">
        <v>764</v>
      </c>
      <c r="E89" s="799"/>
      <c r="F89" s="810" t="s">
        <v>1039</v>
      </c>
      <c r="G89" s="930" t="s">
        <v>1044</v>
      </c>
    </row>
    <row r="90" spans="2:32" outlineLevel="1">
      <c r="D90" s="776" t="str">
        <f>D69</f>
        <v>From</v>
      </c>
      <c r="E90" s="777" t="str">
        <f>E69</f>
        <v>To</v>
      </c>
      <c r="F90" s="782"/>
      <c r="G90" s="867"/>
    </row>
    <row r="91" spans="2:32" outlineLevel="1">
      <c r="D91" s="812">
        <f>D70</f>
        <v>42911</v>
      </c>
      <c r="E91" s="813">
        <f t="shared" ref="E91:F91" si="38">E70</f>
        <v>43190</v>
      </c>
      <c r="F91" s="814" t="str">
        <f t="shared" si="38"/>
        <v>Year 1</v>
      </c>
      <c r="G91" s="877"/>
    </row>
    <row r="92" spans="2:32" outlineLevel="1">
      <c r="D92" s="818">
        <f t="shared" ref="D92:F92" si="39">D71</f>
        <v>43191</v>
      </c>
      <c r="E92" s="819">
        <f t="shared" si="39"/>
        <v>43555</v>
      </c>
      <c r="F92" s="820" t="str">
        <f t="shared" si="39"/>
        <v>Year 2</v>
      </c>
      <c r="G92" s="872"/>
    </row>
    <row r="93" spans="2:32" outlineLevel="1">
      <c r="D93" s="818">
        <f t="shared" ref="D93:F93" si="40">D72</f>
        <v>43556</v>
      </c>
      <c r="E93" s="819">
        <f t="shared" si="40"/>
        <v>43921</v>
      </c>
      <c r="F93" s="820" t="str">
        <f t="shared" si="40"/>
        <v>Year 3</v>
      </c>
      <c r="G93" s="872"/>
    </row>
    <row r="94" spans="2:32" outlineLevel="1">
      <c r="D94" s="818">
        <f t="shared" ref="D94:F94" si="41">D73</f>
        <v>43922</v>
      </c>
      <c r="E94" s="819">
        <f t="shared" si="41"/>
        <v>44286</v>
      </c>
      <c r="F94" s="820" t="str">
        <f t="shared" si="41"/>
        <v>Year 4</v>
      </c>
      <c r="G94" s="872"/>
    </row>
    <row r="95" spans="2:32" outlineLevel="1">
      <c r="D95" s="818">
        <f t="shared" ref="D95:F95" si="42">D74</f>
        <v>44287</v>
      </c>
      <c r="E95" s="819">
        <f t="shared" si="42"/>
        <v>44651</v>
      </c>
      <c r="F95" s="820" t="str">
        <f t="shared" si="42"/>
        <v>Year 5</v>
      </c>
      <c r="G95" s="872"/>
    </row>
    <row r="96" spans="2:32" outlineLevel="1">
      <c r="D96" s="818">
        <f t="shared" ref="D96:F96" si="43">D75</f>
        <v>44652</v>
      </c>
      <c r="E96" s="819">
        <f t="shared" si="43"/>
        <v>45016</v>
      </c>
      <c r="F96" s="820" t="str">
        <f t="shared" si="43"/>
        <v>Year 6</v>
      </c>
      <c r="G96" s="872"/>
    </row>
    <row r="97" spans="2:32" outlineLevel="1">
      <c r="D97" s="818">
        <f t="shared" ref="D97:F97" si="44">D76</f>
        <v>45017</v>
      </c>
      <c r="E97" s="819">
        <f t="shared" si="44"/>
        <v>45382</v>
      </c>
      <c r="F97" s="820" t="str">
        <f t="shared" si="44"/>
        <v>Year 7</v>
      </c>
      <c r="G97" s="872"/>
    </row>
    <row r="98" spans="2:32" outlineLevel="1">
      <c r="D98" s="812">
        <f t="shared" ref="D98:F98" si="45">D77</f>
        <v>45383</v>
      </c>
      <c r="E98" s="813">
        <f t="shared" si="45"/>
        <v>45465</v>
      </c>
      <c r="F98" s="814" t="str">
        <f t="shared" si="45"/>
        <v>Year 8 - (Core)</v>
      </c>
      <c r="G98" s="878"/>
    </row>
    <row r="99" spans="2:32" outlineLevel="1">
      <c r="D99" s="882" t="s">
        <v>1177</v>
      </c>
      <c r="E99" s="883"/>
      <c r="F99" s="884"/>
      <c r="G99" s="885"/>
    </row>
    <row r="100" spans="2:32" outlineLevel="1">
      <c r="D100" s="879">
        <f t="shared" ref="D100:F100" si="46">D79</f>
        <v>45466</v>
      </c>
      <c r="E100" s="880">
        <f t="shared" si="46"/>
        <v>45747</v>
      </c>
      <c r="F100" s="881" t="str">
        <f t="shared" si="46"/>
        <v>Year 8 (extension)</v>
      </c>
      <c r="G100" s="877"/>
    </row>
    <row r="101" spans="2:32" outlineLevel="1">
      <c r="D101" s="821">
        <f t="shared" ref="D101:F101" si="47">D80</f>
        <v>45748</v>
      </c>
      <c r="E101" s="822">
        <f t="shared" si="47"/>
        <v>45829</v>
      </c>
      <c r="F101" s="823" t="str">
        <f t="shared" si="47"/>
        <v>Year 9 (extension)</v>
      </c>
      <c r="G101" s="873"/>
    </row>
    <row r="103" spans="2:32" ht="15">
      <c r="B103" s="112"/>
      <c r="C103" s="112" t="s">
        <v>1045</v>
      </c>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row>
    <row r="104" spans="2:32" outlineLevel="1"/>
    <row r="105" spans="2:32" outlineLevel="1">
      <c r="D105" s="407">
        <v>1</v>
      </c>
    </row>
    <row r="106" spans="2:32" ht="25.5" outlineLevel="1">
      <c r="D106" s="798" t="s">
        <v>764</v>
      </c>
      <c r="E106" s="799"/>
      <c r="F106" s="810" t="s">
        <v>1039</v>
      </c>
      <c r="G106" s="930" t="s">
        <v>1046</v>
      </c>
    </row>
    <row r="107" spans="2:32" outlineLevel="1">
      <c r="D107" s="776" t="str">
        <f>D90</f>
        <v>From</v>
      </c>
      <c r="E107" s="777" t="str">
        <f>E90</f>
        <v>To</v>
      </c>
      <c r="F107" s="782"/>
      <c r="G107" s="867"/>
    </row>
    <row r="108" spans="2:32" outlineLevel="1">
      <c r="D108" s="812">
        <f t="shared" ref="D108:F108" si="48">D91</f>
        <v>42911</v>
      </c>
      <c r="E108" s="813">
        <f t="shared" si="48"/>
        <v>43190</v>
      </c>
      <c r="F108" s="814" t="str">
        <f t="shared" si="48"/>
        <v>Year 1</v>
      </c>
      <c r="G108" s="874"/>
    </row>
    <row r="109" spans="2:32" outlineLevel="1">
      <c r="D109" s="818">
        <f t="shared" ref="D109:F109" si="49">D92</f>
        <v>43191</v>
      </c>
      <c r="E109" s="819">
        <f t="shared" si="49"/>
        <v>43555</v>
      </c>
      <c r="F109" s="820" t="str">
        <f t="shared" si="49"/>
        <v>Year 2</v>
      </c>
      <c r="G109" s="875"/>
    </row>
    <row r="110" spans="2:32" outlineLevel="1">
      <c r="D110" s="818">
        <f t="shared" ref="D110:F110" si="50">D93</f>
        <v>43556</v>
      </c>
      <c r="E110" s="819">
        <f t="shared" si="50"/>
        <v>43921</v>
      </c>
      <c r="F110" s="820" t="str">
        <f t="shared" si="50"/>
        <v>Year 3</v>
      </c>
      <c r="G110" s="875"/>
    </row>
    <row r="111" spans="2:32" outlineLevel="1">
      <c r="D111" s="818">
        <f t="shared" ref="D111:F111" si="51">D94</f>
        <v>43922</v>
      </c>
      <c r="E111" s="819">
        <f t="shared" si="51"/>
        <v>44286</v>
      </c>
      <c r="F111" s="820" t="str">
        <f t="shared" si="51"/>
        <v>Year 4</v>
      </c>
      <c r="G111" s="875"/>
    </row>
    <row r="112" spans="2:32" outlineLevel="1">
      <c r="D112" s="818">
        <f t="shared" ref="D112:F112" si="52">D95</f>
        <v>44287</v>
      </c>
      <c r="E112" s="819">
        <f t="shared" si="52"/>
        <v>44651</v>
      </c>
      <c r="F112" s="820" t="str">
        <f t="shared" si="52"/>
        <v>Year 5</v>
      </c>
      <c r="G112" s="875"/>
    </row>
    <row r="113" spans="2:32" outlineLevel="1">
      <c r="D113" s="818">
        <f t="shared" ref="D113:F113" si="53">D96</f>
        <v>44652</v>
      </c>
      <c r="E113" s="819">
        <f t="shared" si="53"/>
        <v>45016</v>
      </c>
      <c r="F113" s="820" t="str">
        <f t="shared" si="53"/>
        <v>Year 6</v>
      </c>
      <c r="G113" s="875"/>
    </row>
    <row r="114" spans="2:32" outlineLevel="1">
      <c r="D114" s="818">
        <f t="shared" ref="D114:F114" si="54">D97</f>
        <v>45017</v>
      </c>
      <c r="E114" s="819">
        <f t="shared" si="54"/>
        <v>45382</v>
      </c>
      <c r="F114" s="820" t="str">
        <f t="shared" si="54"/>
        <v>Year 7</v>
      </c>
      <c r="G114" s="875"/>
    </row>
    <row r="115" spans="2:32" outlineLevel="1">
      <c r="D115" s="812">
        <f t="shared" ref="D115:F115" si="55">D98</f>
        <v>45383</v>
      </c>
      <c r="E115" s="813">
        <f t="shared" si="55"/>
        <v>45465</v>
      </c>
      <c r="F115" s="814" t="str">
        <f t="shared" si="55"/>
        <v>Year 8 - (Core)</v>
      </c>
      <c r="G115" s="886"/>
    </row>
    <row r="116" spans="2:32" outlineLevel="1">
      <c r="D116" s="882" t="s">
        <v>1177</v>
      </c>
      <c r="E116" s="883"/>
      <c r="F116" s="884"/>
      <c r="G116" s="885"/>
    </row>
    <row r="117" spans="2:32" outlineLevel="1">
      <c r="D117" s="879">
        <f t="shared" ref="D117:F117" si="56">D100</f>
        <v>45466</v>
      </c>
      <c r="E117" s="880">
        <f t="shared" si="56"/>
        <v>45747</v>
      </c>
      <c r="F117" s="881" t="str">
        <f t="shared" si="56"/>
        <v>Year 8 (extension)</v>
      </c>
      <c r="G117" s="887"/>
    </row>
    <row r="118" spans="2:32" outlineLevel="1">
      <c r="D118" s="821">
        <f t="shared" ref="D118:F118" si="57">D101</f>
        <v>45748</v>
      </c>
      <c r="E118" s="822">
        <f t="shared" si="57"/>
        <v>45829</v>
      </c>
      <c r="F118" s="823" t="str">
        <f t="shared" si="57"/>
        <v>Year 9 (extension)</v>
      </c>
      <c r="G118" s="876"/>
    </row>
    <row r="121" spans="2:32" ht="16.5">
      <c r="B121" s="5" t="s">
        <v>1047</v>
      </c>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row>
    <row r="123" spans="2:32" ht="18.75">
      <c r="B123" s="112"/>
      <c r="C123" s="112" t="s">
        <v>1048</v>
      </c>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row>
    <row r="124" spans="2:32" outlineLevel="1"/>
    <row r="125" spans="2:32" ht="19.5" outlineLevel="1">
      <c r="F125" s="229" t="s">
        <v>1049</v>
      </c>
      <c r="G125" s="899">
        <v>0.89</v>
      </c>
      <c r="H125" s="229" t="s">
        <v>1050</v>
      </c>
    </row>
    <row r="126" spans="2:32" ht="19.5" outlineLevel="1">
      <c r="F126" s="229" t="s">
        <v>1051</v>
      </c>
      <c r="G126" s="899">
        <v>0.92</v>
      </c>
      <c r="H126" s="229" t="s">
        <v>1050</v>
      </c>
    </row>
    <row r="127" spans="2:32" outlineLevel="1"/>
    <row r="128" spans="2:32" outlineLevel="1">
      <c r="D128" s="407">
        <v>1</v>
      </c>
    </row>
    <row r="129" spans="2:32" outlineLevel="1">
      <c r="D129" s="772" t="s">
        <v>1023</v>
      </c>
      <c r="E129" s="773"/>
      <c r="F129" s="780" t="s">
        <v>1024</v>
      </c>
      <c r="G129" s="421" t="s">
        <v>1025</v>
      </c>
      <c r="H129" s="421" t="s">
        <v>1026</v>
      </c>
      <c r="I129" s="421" t="s">
        <v>1027</v>
      </c>
    </row>
    <row r="130" spans="2:32" ht="58.5" customHeight="1" outlineLevel="1">
      <c r="D130" s="798" t="s">
        <v>764</v>
      </c>
      <c r="E130" s="799"/>
      <c r="F130" s="797" t="s">
        <v>1039</v>
      </c>
      <c r="G130" s="928" t="s">
        <v>1052</v>
      </c>
      <c r="H130" s="929" t="s">
        <v>1180</v>
      </c>
      <c r="I130" s="928" t="s">
        <v>1181</v>
      </c>
    </row>
    <row r="131" spans="2:32" outlineLevel="1">
      <c r="D131" s="800" t="str">
        <f>D107</f>
        <v>From</v>
      </c>
      <c r="E131" s="801" t="str">
        <f>E107</f>
        <v>To</v>
      </c>
      <c r="F131" s="782"/>
      <c r="G131" s="890"/>
      <c r="H131" s="888"/>
      <c r="I131" s="890"/>
    </row>
    <row r="132" spans="2:32" outlineLevel="1">
      <c r="D132" s="802">
        <f t="shared" ref="D132:F132" si="58">D108</f>
        <v>42911</v>
      </c>
      <c r="E132" s="803">
        <f t="shared" si="58"/>
        <v>43190</v>
      </c>
      <c r="F132" s="783" t="str">
        <f t="shared" si="58"/>
        <v>Year 1</v>
      </c>
      <c r="G132" s="891">
        <v>372530000</v>
      </c>
      <c r="H132" s="894">
        <f>$G132*$G$125</f>
        <v>331551700</v>
      </c>
      <c r="I132" s="897">
        <f>$G132*$G$126</f>
        <v>342727600</v>
      </c>
    </row>
    <row r="133" spans="2:32" outlineLevel="1">
      <c r="D133" s="804">
        <f t="shared" ref="D133:F133" si="59">D109</f>
        <v>43191</v>
      </c>
      <c r="E133" s="805">
        <f t="shared" si="59"/>
        <v>43555</v>
      </c>
      <c r="F133" s="784" t="str">
        <f t="shared" si="59"/>
        <v>Year 2</v>
      </c>
      <c r="G133" s="892">
        <v>515896000</v>
      </c>
      <c r="H133" s="895">
        <f t="shared" ref="H133:H142" si="60">$G133*$G$125</f>
        <v>459147440</v>
      </c>
      <c r="I133" s="419">
        <f t="shared" ref="I133:I142" si="61">$G133*$G$126</f>
        <v>474624320</v>
      </c>
    </row>
    <row r="134" spans="2:32" outlineLevel="1">
      <c r="D134" s="804">
        <f t="shared" ref="D134:F134" si="62">D110</f>
        <v>43556</v>
      </c>
      <c r="E134" s="805">
        <f t="shared" si="62"/>
        <v>43921</v>
      </c>
      <c r="F134" s="784" t="str">
        <f t="shared" si="62"/>
        <v>Year 3</v>
      </c>
      <c r="G134" s="892">
        <v>534241000</v>
      </c>
      <c r="H134" s="895">
        <f t="shared" si="60"/>
        <v>475474490</v>
      </c>
      <c r="I134" s="419">
        <f t="shared" si="61"/>
        <v>491501720</v>
      </c>
    </row>
    <row r="135" spans="2:32" outlineLevel="1">
      <c r="D135" s="804">
        <f t="shared" ref="D135:F135" si="63">D111</f>
        <v>43922</v>
      </c>
      <c r="E135" s="805">
        <f t="shared" si="63"/>
        <v>44286</v>
      </c>
      <c r="F135" s="784" t="str">
        <f t="shared" si="63"/>
        <v>Year 4</v>
      </c>
      <c r="G135" s="892">
        <v>562228000</v>
      </c>
      <c r="H135" s="895">
        <f t="shared" si="60"/>
        <v>500382920</v>
      </c>
      <c r="I135" s="419">
        <f t="shared" si="61"/>
        <v>517249760</v>
      </c>
    </row>
    <row r="136" spans="2:32" outlineLevel="1">
      <c r="D136" s="804">
        <f t="shared" ref="D136:F136" si="64">D112</f>
        <v>44287</v>
      </c>
      <c r="E136" s="805">
        <f t="shared" si="64"/>
        <v>44651</v>
      </c>
      <c r="F136" s="784" t="str">
        <f t="shared" si="64"/>
        <v>Year 5</v>
      </c>
      <c r="G136" s="892">
        <v>588333000</v>
      </c>
      <c r="H136" s="895">
        <f t="shared" si="60"/>
        <v>523616370</v>
      </c>
      <c r="I136" s="419">
        <f t="shared" si="61"/>
        <v>541266360</v>
      </c>
    </row>
    <row r="137" spans="2:32" outlineLevel="1">
      <c r="D137" s="804">
        <f t="shared" ref="D137:F137" si="65">D113</f>
        <v>44652</v>
      </c>
      <c r="E137" s="805">
        <f t="shared" si="65"/>
        <v>45016</v>
      </c>
      <c r="F137" s="784" t="str">
        <f t="shared" si="65"/>
        <v>Year 6</v>
      </c>
      <c r="G137" s="892">
        <v>613562000</v>
      </c>
      <c r="H137" s="895">
        <f t="shared" si="60"/>
        <v>546070180</v>
      </c>
      <c r="I137" s="419">
        <f t="shared" si="61"/>
        <v>564477040</v>
      </c>
    </row>
    <row r="138" spans="2:32" outlineLevel="1">
      <c r="D138" s="804">
        <f t="shared" ref="D138:F138" si="66">D114</f>
        <v>45017</v>
      </c>
      <c r="E138" s="805">
        <f t="shared" si="66"/>
        <v>45382</v>
      </c>
      <c r="F138" s="784" t="str">
        <f t="shared" si="66"/>
        <v>Year 7</v>
      </c>
      <c r="G138" s="892">
        <v>637455000</v>
      </c>
      <c r="H138" s="895">
        <f t="shared" si="60"/>
        <v>567334950</v>
      </c>
      <c r="I138" s="419">
        <f t="shared" si="61"/>
        <v>586458600</v>
      </c>
    </row>
    <row r="139" spans="2:32" outlineLevel="1">
      <c r="D139" s="806">
        <f t="shared" ref="D139:F139" si="67">D115</f>
        <v>45383</v>
      </c>
      <c r="E139" s="807">
        <f t="shared" si="67"/>
        <v>45465</v>
      </c>
      <c r="F139" s="785" t="str">
        <f t="shared" si="67"/>
        <v>Year 8 - (Core)</v>
      </c>
      <c r="G139" s="892">
        <v>149830000</v>
      </c>
      <c r="H139" s="895">
        <f t="shared" si="60"/>
        <v>133348700</v>
      </c>
      <c r="I139" s="419">
        <f t="shared" si="61"/>
        <v>137843600</v>
      </c>
    </row>
    <row r="140" spans="2:32" outlineLevel="1">
      <c r="D140" s="793" t="s">
        <v>1176</v>
      </c>
      <c r="E140" s="794"/>
      <c r="F140" s="794"/>
      <c r="G140" s="794"/>
      <c r="H140" s="794"/>
      <c r="I140" s="898"/>
    </row>
    <row r="141" spans="2:32" outlineLevel="1">
      <c r="D141" s="808">
        <f t="shared" ref="D141:F141" si="68">D117</f>
        <v>45466</v>
      </c>
      <c r="E141" s="809">
        <f t="shared" si="68"/>
        <v>45747</v>
      </c>
      <c r="F141" s="786" t="str">
        <f t="shared" si="68"/>
        <v>Year 8 (extension)</v>
      </c>
      <c r="G141" s="892">
        <v>518922000</v>
      </c>
      <c r="H141" s="895">
        <f t="shared" si="60"/>
        <v>461840580</v>
      </c>
      <c r="I141" s="419">
        <f t="shared" si="61"/>
        <v>477408240</v>
      </c>
    </row>
    <row r="142" spans="2:32" outlineLevel="1">
      <c r="D142" s="806">
        <f t="shared" ref="D142:F142" si="69">D118</f>
        <v>45748</v>
      </c>
      <c r="E142" s="807">
        <f t="shared" si="69"/>
        <v>45829</v>
      </c>
      <c r="F142" s="785" t="str">
        <f t="shared" si="69"/>
        <v>Year 9 (extension)</v>
      </c>
      <c r="G142" s="893">
        <v>153488000</v>
      </c>
      <c r="H142" s="896">
        <f t="shared" si="60"/>
        <v>136604320</v>
      </c>
      <c r="I142" s="420">
        <f t="shared" si="61"/>
        <v>141208960</v>
      </c>
    </row>
    <row r="144" spans="2:32" ht="15">
      <c r="B144" s="112"/>
      <c r="C144" s="112" t="s">
        <v>1053</v>
      </c>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row>
    <row r="145" spans="4:11" outlineLevel="1"/>
    <row r="146" spans="4:11" outlineLevel="1">
      <c r="F146" s="229" t="s">
        <v>1054</v>
      </c>
      <c r="G146" s="422">
        <v>0.01</v>
      </c>
    </row>
    <row r="147" spans="4:11" outlineLevel="1">
      <c r="F147" s="229" t="s">
        <v>1055</v>
      </c>
      <c r="G147" s="422">
        <v>0.01</v>
      </c>
    </row>
    <row r="148" spans="4:11" outlineLevel="1"/>
    <row r="149" spans="4:11" outlineLevel="1">
      <c r="D149" s="407">
        <v>1</v>
      </c>
    </row>
    <row r="150" spans="4:11" outlineLevel="1">
      <c r="D150" s="968" t="s">
        <v>1023</v>
      </c>
      <c r="E150" s="773"/>
      <c r="F150" s="958" t="s">
        <v>1024</v>
      </c>
      <c r="G150" s="900" t="s">
        <v>1025</v>
      </c>
      <c r="H150" s="901" t="s">
        <v>1026</v>
      </c>
      <c r="I150" s="901" t="s">
        <v>1027</v>
      </c>
      <c r="J150" s="901" t="s">
        <v>1028</v>
      </c>
      <c r="K150" s="902" t="s">
        <v>1029</v>
      </c>
    </row>
    <row r="151" spans="4:11" ht="47.25" customHeight="1" outlineLevel="1">
      <c r="D151" s="798" t="s">
        <v>764</v>
      </c>
      <c r="E151" s="799"/>
      <c r="F151" s="964" t="s">
        <v>1039</v>
      </c>
      <c r="G151" s="965" t="s">
        <v>1056</v>
      </c>
      <c r="H151" s="966" t="s">
        <v>1057</v>
      </c>
      <c r="I151" s="966" t="s">
        <v>1194</v>
      </c>
      <c r="J151" s="966" t="s">
        <v>1192</v>
      </c>
      <c r="K151" s="967" t="s">
        <v>1193</v>
      </c>
    </row>
    <row r="152" spans="4:11" outlineLevel="1">
      <c r="D152" s="800" t="str">
        <f>D131</f>
        <v>From</v>
      </c>
      <c r="E152" s="801" t="str">
        <f>E131</f>
        <v>To</v>
      </c>
      <c r="F152" s="969"/>
      <c r="G152" s="976"/>
      <c r="H152" s="977"/>
      <c r="I152" s="977"/>
      <c r="J152" s="977"/>
      <c r="K152" s="978"/>
    </row>
    <row r="153" spans="4:11" outlineLevel="1">
      <c r="D153" s="970">
        <f>LEFT(Timeline!M28,4)*1</f>
        <v>2015</v>
      </c>
      <c r="E153" s="971">
        <f>D153+1</f>
        <v>2016</v>
      </c>
      <c r="F153" s="955" t="str">
        <f>Timeline!B28</f>
        <v>Year -1</v>
      </c>
      <c r="G153" s="919">
        <v>1</v>
      </c>
      <c r="H153" s="903">
        <v>1.1599999999999999</v>
      </c>
      <c r="I153" s="904">
        <f>G153^H153</f>
        <v>1</v>
      </c>
      <c r="J153" s="904">
        <f>$I153-$G$146</f>
        <v>0.99</v>
      </c>
      <c r="K153" s="905">
        <f>$I153+$G$147</f>
        <v>1.01</v>
      </c>
    </row>
    <row r="154" spans="4:11" outlineLevel="1">
      <c r="D154" s="972">
        <f>LEFT(Timeline!M29,4)*1</f>
        <v>2016</v>
      </c>
      <c r="E154" s="973">
        <f t="shared" ref="E154:E163" si="70">D154+1</f>
        <v>2017</v>
      </c>
      <c r="F154" s="956" t="str">
        <f>Timeline!B29</f>
        <v>Year 0</v>
      </c>
      <c r="G154" s="920">
        <v>1.0205</v>
      </c>
      <c r="H154" s="426">
        <v>1.1599999999999999</v>
      </c>
      <c r="I154" s="427">
        <f t="shared" ref="I154:I163" si="71">G154^H154</f>
        <v>1.0238187774312864</v>
      </c>
      <c r="J154" s="427">
        <f t="shared" ref="J154:J163" si="72">$I154-$G$146</f>
        <v>1.0138187774312863</v>
      </c>
      <c r="K154" s="428">
        <f t="shared" ref="K154:K163" si="73">$I154+$G$147</f>
        <v>1.0338187774312864</v>
      </c>
    </row>
    <row r="155" spans="4:11" outlineLevel="1">
      <c r="D155" s="972">
        <f>LEFT(Timeline!M30,4)*1</f>
        <v>2017</v>
      </c>
      <c r="E155" s="973">
        <f t="shared" si="70"/>
        <v>2018</v>
      </c>
      <c r="F155" s="956" t="str">
        <f>Timeline!B30</f>
        <v>Year 1</v>
      </c>
      <c r="G155" s="920">
        <v>1.0428999999999999</v>
      </c>
      <c r="H155" s="426">
        <v>1.1599999999999999</v>
      </c>
      <c r="I155" s="427">
        <f t="shared" si="71"/>
        <v>1.0499327780426404</v>
      </c>
      <c r="J155" s="427">
        <f t="shared" si="72"/>
        <v>1.0399327780426404</v>
      </c>
      <c r="K155" s="428">
        <f t="shared" si="73"/>
        <v>1.0599327780426404</v>
      </c>
    </row>
    <row r="156" spans="4:11" outlineLevel="1">
      <c r="D156" s="972">
        <f>LEFT(Timeline!M31,4)*1</f>
        <v>2018</v>
      </c>
      <c r="E156" s="973">
        <f t="shared" si="70"/>
        <v>2019</v>
      </c>
      <c r="F156" s="956" t="str">
        <f>Timeline!B31</f>
        <v>Year 2</v>
      </c>
      <c r="G156" s="920">
        <v>1.0649999999999999</v>
      </c>
      <c r="H156" s="426">
        <v>1.1599999999999999</v>
      </c>
      <c r="I156" s="427">
        <f t="shared" si="71"/>
        <v>1.0757851499424009</v>
      </c>
      <c r="J156" s="427">
        <f t="shared" si="72"/>
        <v>1.0657851499424009</v>
      </c>
      <c r="K156" s="428">
        <f t="shared" si="73"/>
        <v>1.0857851499424009</v>
      </c>
    </row>
    <row r="157" spans="4:11" outlineLevel="1">
      <c r="D157" s="972">
        <f>LEFT(Timeline!M32,4)*1</f>
        <v>2019</v>
      </c>
      <c r="E157" s="973">
        <f t="shared" si="70"/>
        <v>2020</v>
      </c>
      <c r="F157" s="956" t="str">
        <f>Timeline!B32</f>
        <v>Year 3</v>
      </c>
      <c r="G157" s="920">
        <v>1.087</v>
      </c>
      <c r="H157" s="426">
        <v>1.1599999999999999</v>
      </c>
      <c r="I157" s="427">
        <f t="shared" si="71"/>
        <v>1.1016059453611755</v>
      </c>
      <c r="J157" s="427">
        <f t="shared" si="72"/>
        <v>1.0916059453611755</v>
      </c>
      <c r="K157" s="428">
        <f t="shared" si="73"/>
        <v>1.1116059453611755</v>
      </c>
    </row>
    <row r="158" spans="4:11" outlineLevel="1">
      <c r="D158" s="972">
        <f>LEFT(Timeline!M33,4)*1</f>
        <v>2020</v>
      </c>
      <c r="E158" s="973">
        <f t="shared" si="70"/>
        <v>2021</v>
      </c>
      <c r="F158" s="956" t="str">
        <f>Timeline!B33</f>
        <v>Year 4</v>
      </c>
      <c r="G158" s="920">
        <v>1.1108</v>
      </c>
      <c r="H158" s="426">
        <v>1.1599999999999999</v>
      </c>
      <c r="I158" s="427">
        <f t="shared" si="71"/>
        <v>1.1296336229605151</v>
      </c>
      <c r="J158" s="427">
        <f t="shared" si="72"/>
        <v>1.1196336229605151</v>
      </c>
      <c r="K158" s="428">
        <f t="shared" si="73"/>
        <v>1.1396336229605151</v>
      </c>
    </row>
    <row r="159" spans="4:11" outlineLevel="1">
      <c r="D159" s="972">
        <f>LEFT(Timeline!M34,4)*1</f>
        <v>2021</v>
      </c>
      <c r="E159" s="973">
        <f t="shared" si="70"/>
        <v>2022</v>
      </c>
      <c r="F159" s="956" t="str">
        <f>Timeline!B34</f>
        <v>Year 5</v>
      </c>
      <c r="G159" s="920">
        <v>1.1375</v>
      </c>
      <c r="H159" s="426">
        <v>1.1599999999999999</v>
      </c>
      <c r="I159" s="427">
        <f t="shared" si="71"/>
        <v>1.1611909173259514</v>
      </c>
      <c r="J159" s="427">
        <f t="shared" si="72"/>
        <v>1.1511909173259514</v>
      </c>
      <c r="K159" s="428">
        <f t="shared" si="73"/>
        <v>1.1711909173259514</v>
      </c>
    </row>
    <row r="160" spans="4:11" outlineLevel="1">
      <c r="D160" s="972">
        <f>LEFT(Timeline!M35,4)*1</f>
        <v>2022</v>
      </c>
      <c r="E160" s="973">
        <f t="shared" si="70"/>
        <v>2023</v>
      </c>
      <c r="F160" s="956" t="str">
        <f>Timeline!B35</f>
        <v>Year 6</v>
      </c>
      <c r="G160" s="920">
        <v>1.1648000000000001</v>
      </c>
      <c r="H160" s="426">
        <v>1.1599999999999999</v>
      </c>
      <c r="I160" s="427">
        <f t="shared" si="71"/>
        <v>1.1935801288101175</v>
      </c>
      <c r="J160" s="427">
        <f t="shared" si="72"/>
        <v>1.1835801288101175</v>
      </c>
      <c r="K160" s="428">
        <f t="shared" si="73"/>
        <v>1.2035801288101176</v>
      </c>
    </row>
    <row r="161" spans="2:32" outlineLevel="1">
      <c r="D161" s="972">
        <f>LEFT(Timeline!M36,4)*1</f>
        <v>2023</v>
      </c>
      <c r="E161" s="973">
        <f t="shared" si="70"/>
        <v>2024</v>
      </c>
      <c r="F161" s="956" t="str">
        <f>Timeline!B36</f>
        <v>Year 7</v>
      </c>
      <c r="G161" s="920">
        <v>1.1929000000000001</v>
      </c>
      <c r="H161" s="426">
        <v>1.1599999999999999</v>
      </c>
      <c r="I161" s="427">
        <f t="shared" si="71"/>
        <v>1.2270455499638881</v>
      </c>
      <c r="J161" s="427">
        <f t="shared" si="72"/>
        <v>1.2170455499638881</v>
      </c>
      <c r="K161" s="428">
        <f t="shared" si="73"/>
        <v>1.2370455499638882</v>
      </c>
    </row>
    <row r="162" spans="2:32" outlineLevel="1">
      <c r="D162" s="972">
        <f>LEFT(Timeline!M37,4)*1</f>
        <v>2024</v>
      </c>
      <c r="E162" s="973">
        <f t="shared" si="70"/>
        <v>2025</v>
      </c>
      <c r="F162" s="956" t="str">
        <f>Timeline!B37</f>
        <v>Year 8</v>
      </c>
      <c r="G162" s="920">
        <v>1.2224999999999999</v>
      </c>
      <c r="H162" s="426">
        <v>1.1599999999999999</v>
      </c>
      <c r="I162" s="427">
        <f t="shared" si="71"/>
        <v>1.2624340120845727</v>
      </c>
      <c r="J162" s="427">
        <f t="shared" si="72"/>
        <v>1.2524340120845727</v>
      </c>
      <c r="K162" s="428">
        <f t="shared" si="73"/>
        <v>1.2724340120845727</v>
      </c>
    </row>
    <row r="163" spans="2:32" outlineLevel="1">
      <c r="D163" s="974">
        <f>LEFT(Timeline!M38,4)*1</f>
        <v>2025</v>
      </c>
      <c r="E163" s="975">
        <f t="shared" si="70"/>
        <v>2026</v>
      </c>
      <c r="F163" s="957" t="str">
        <f>Timeline!B38</f>
        <v>Year 9</v>
      </c>
      <c r="G163" s="921">
        <v>1.2531000000000001</v>
      </c>
      <c r="H163" s="429">
        <v>1.1599999999999999</v>
      </c>
      <c r="I163" s="430">
        <f t="shared" si="71"/>
        <v>1.2991624117698624</v>
      </c>
      <c r="J163" s="430">
        <f t="shared" si="72"/>
        <v>1.2891624117698623</v>
      </c>
      <c r="K163" s="431">
        <f t="shared" si="73"/>
        <v>1.3091624117698624</v>
      </c>
    </row>
    <row r="165" spans="2:32" ht="18.75">
      <c r="B165" s="112"/>
      <c r="C165" s="432" t="s">
        <v>1178</v>
      </c>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c r="AC165" s="112"/>
      <c r="AD165" s="112"/>
      <c r="AE165" s="112"/>
      <c r="AF165" s="112"/>
    </row>
    <row r="166" spans="2:32" outlineLevel="1"/>
    <row r="167" spans="2:32" ht="19.5" outlineLevel="1">
      <c r="F167" s="229" t="s">
        <v>1058</v>
      </c>
      <c r="G167" s="899">
        <v>0.45</v>
      </c>
      <c r="H167" s="229" t="s">
        <v>1059</v>
      </c>
    </row>
    <row r="168" spans="2:32" ht="19.5" outlineLevel="1">
      <c r="F168" s="229" t="s">
        <v>1060</v>
      </c>
      <c r="G168" s="899">
        <v>0.92</v>
      </c>
      <c r="H168" s="229" t="s">
        <v>1059</v>
      </c>
    </row>
    <row r="169" spans="2:32" outlineLevel="1"/>
    <row r="170" spans="2:32" outlineLevel="1">
      <c r="D170" s="407">
        <v>1</v>
      </c>
    </row>
    <row r="171" spans="2:32" outlineLevel="1">
      <c r="D171" s="772" t="s">
        <v>1023</v>
      </c>
      <c r="E171" s="773"/>
      <c r="F171" s="780" t="s">
        <v>1024</v>
      </c>
      <c r="G171" s="923" t="s">
        <v>1025</v>
      </c>
      <c r="H171" s="923" t="s">
        <v>1026</v>
      </c>
      <c r="I171" s="922" t="s">
        <v>1027</v>
      </c>
    </row>
    <row r="172" spans="2:32" ht="55.5" customHeight="1" outlineLevel="1">
      <c r="D172" s="798" t="s">
        <v>764</v>
      </c>
      <c r="E172" s="799"/>
      <c r="F172" s="797" t="s">
        <v>1039</v>
      </c>
      <c r="G172" s="928" t="s">
        <v>1061</v>
      </c>
      <c r="H172" s="928" t="s">
        <v>1195</v>
      </c>
      <c r="I172" s="932" t="s">
        <v>1196</v>
      </c>
    </row>
    <row r="173" spans="2:32" outlineLevel="1">
      <c r="D173" s="800" t="str">
        <f t="shared" ref="D173:E181" si="74">D131</f>
        <v>From</v>
      </c>
      <c r="E173" s="801" t="str">
        <f t="shared" si="74"/>
        <v>To</v>
      </c>
      <c r="F173" s="782"/>
      <c r="G173" s="890"/>
      <c r="H173" s="890"/>
      <c r="I173" s="889"/>
    </row>
    <row r="174" spans="2:32" outlineLevel="1">
      <c r="D174" s="802">
        <f t="shared" si="74"/>
        <v>42911</v>
      </c>
      <c r="E174" s="803">
        <f t="shared" si="74"/>
        <v>43190</v>
      </c>
      <c r="F174" s="783" t="str">
        <f t="shared" ref="F174:F181" si="75">F132</f>
        <v>Year 1</v>
      </c>
      <c r="G174" s="891">
        <v>455314000</v>
      </c>
      <c r="H174" s="897">
        <f>$G174*$G$167</f>
        <v>204891300</v>
      </c>
      <c r="I174" s="856">
        <f>$G174*$G$168</f>
        <v>418888880</v>
      </c>
    </row>
    <row r="175" spans="2:32" outlineLevel="1">
      <c r="D175" s="804">
        <f t="shared" si="74"/>
        <v>43191</v>
      </c>
      <c r="E175" s="805">
        <f t="shared" si="74"/>
        <v>43555</v>
      </c>
      <c r="F175" s="784" t="str">
        <f t="shared" si="75"/>
        <v>Year 2</v>
      </c>
      <c r="G175" s="892">
        <v>630539000</v>
      </c>
      <c r="H175" s="419">
        <f t="shared" ref="H175:H184" si="76">$G175*$G$167</f>
        <v>283742550</v>
      </c>
      <c r="I175" s="417">
        <f t="shared" ref="I175:I184" si="77">$G175*$G$168</f>
        <v>580095880</v>
      </c>
    </row>
    <row r="176" spans="2:32" outlineLevel="1">
      <c r="D176" s="804">
        <f t="shared" si="74"/>
        <v>43556</v>
      </c>
      <c r="E176" s="805">
        <f t="shared" si="74"/>
        <v>43921</v>
      </c>
      <c r="F176" s="784" t="str">
        <f t="shared" si="75"/>
        <v>Year 3</v>
      </c>
      <c r="G176" s="892">
        <v>652961000</v>
      </c>
      <c r="H176" s="419">
        <f t="shared" si="76"/>
        <v>293832450</v>
      </c>
      <c r="I176" s="417">
        <f t="shared" si="77"/>
        <v>600724120</v>
      </c>
    </row>
    <row r="177" spans="2:32" outlineLevel="1">
      <c r="D177" s="804">
        <f t="shared" si="74"/>
        <v>43922</v>
      </c>
      <c r="E177" s="805">
        <f t="shared" si="74"/>
        <v>44286</v>
      </c>
      <c r="F177" s="784" t="str">
        <f t="shared" si="75"/>
        <v>Year 4</v>
      </c>
      <c r="G177" s="892">
        <v>687167000</v>
      </c>
      <c r="H177" s="419">
        <f t="shared" si="76"/>
        <v>309225150</v>
      </c>
      <c r="I177" s="417">
        <f t="shared" si="77"/>
        <v>632193640</v>
      </c>
    </row>
    <row r="178" spans="2:32" outlineLevel="1">
      <c r="D178" s="804">
        <f t="shared" si="74"/>
        <v>44287</v>
      </c>
      <c r="E178" s="805">
        <f t="shared" si="74"/>
        <v>44651</v>
      </c>
      <c r="F178" s="784" t="str">
        <f t="shared" si="75"/>
        <v>Year 5</v>
      </c>
      <c r="G178" s="892">
        <v>719073000</v>
      </c>
      <c r="H178" s="419">
        <f t="shared" si="76"/>
        <v>323582850</v>
      </c>
      <c r="I178" s="417">
        <f t="shared" si="77"/>
        <v>661547160</v>
      </c>
    </row>
    <row r="179" spans="2:32" outlineLevel="1">
      <c r="D179" s="804">
        <f t="shared" si="74"/>
        <v>44652</v>
      </c>
      <c r="E179" s="805">
        <f t="shared" si="74"/>
        <v>45016</v>
      </c>
      <c r="F179" s="784" t="str">
        <f t="shared" si="75"/>
        <v>Year 6</v>
      </c>
      <c r="G179" s="892">
        <v>749909000</v>
      </c>
      <c r="H179" s="419">
        <f t="shared" si="76"/>
        <v>337459050</v>
      </c>
      <c r="I179" s="417">
        <f t="shared" si="77"/>
        <v>689916280</v>
      </c>
    </row>
    <row r="180" spans="2:32" outlineLevel="1">
      <c r="D180" s="804">
        <f t="shared" si="74"/>
        <v>45017</v>
      </c>
      <c r="E180" s="805">
        <f t="shared" si="74"/>
        <v>45382</v>
      </c>
      <c r="F180" s="784" t="str">
        <f t="shared" si="75"/>
        <v>Year 7</v>
      </c>
      <c r="G180" s="892">
        <v>779111000</v>
      </c>
      <c r="H180" s="419">
        <f t="shared" si="76"/>
        <v>350599950</v>
      </c>
      <c r="I180" s="417">
        <f t="shared" si="77"/>
        <v>716782120</v>
      </c>
    </row>
    <row r="181" spans="2:32" outlineLevel="1">
      <c r="D181" s="806">
        <f t="shared" si="74"/>
        <v>45383</v>
      </c>
      <c r="E181" s="807">
        <f t="shared" si="74"/>
        <v>45465</v>
      </c>
      <c r="F181" s="785" t="str">
        <f t="shared" si="75"/>
        <v>Year 8 - (Core)</v>
      </c>
      <c r="G181" s="926">
        <v>183125000</v>
      </c>
      <c r="H181" s="924">
        <f t="shared" si="76"/>
        <v>82406250</v>
      </c>
      <c r="I181" s="417">
        <f t="shared" si="77"/>
        <v>168475000</v>
      </c>
    </row>
    <row r="182" spans="2:32" outlineLevel="1">
      <c r="D182" s="793" t="s">
        <v>1176</v>
      </c>
      <c r="E182" s="794"/>
      <c r="F182" s="794"/>
      <c r="G182" s="794"/>
      <c r="H182" s="794"/>
      <c r="I182" s="898"/>
    </row>
    <row r="183" spans="2:32" outlineLevel="1">
      <c r="D183" s="808">
        <f t="shared" ref="D183:F184" si="78">D141</f>
        <v>45466</v>
      </c>
      <c r="E183" s="809">
        <f t="shared" si="78"/>
        <v>45747</v>
      </c>
      <c r="F183" s="786" t="str">
        <f t="shared" si="78"/>
        <v>Year 8 (extension)</v>
      </c>
      <c r="G183" s="927">
        <v>634239000</v>
      </c>
      <c r="H183" s="925">
        <f t="shared" si="76"/>
        <v>285407550</v>
      </c>
      <c r="I183" s="417">
        <f t="shared" si="77"/>
        <v>583499880</v>
      </c>
    </row>
    <row r="184" spans="2:32" outlineLevel="1">
      <c r="D184" s="806">
        <f t="shared" si="78"/>
        <v>45748</v>
      </c>
      <c r="E184" s="807">
        <f t="shared" si="78"/>
        <v>45829</v>
      </c>
      <c r="F184" s="785" t="str">
        <f t="shared" si="78"/>
        <v>Year 9 (extension)</v>
      </c>
      <c r="G184" s="893">
        <v>187596000</v>
      </c>
      <c r="H184" s="420">
        <f t="shared" si="76"/>
        <v>84418200</v>
      </c>
      <c r="I184" s="416">
        <f t="shared" si="77"/>
        <v>172588320</v>
      </c>
    </row>
    <row r="186" spans="2:32" ht="15">
      <c r="B186" s="112"/>
      <c r="C186" s="112" t="s">
        <v>1179</v>
      </c>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c r="AC186" s="112"/>
      <c r="AD186" s="112"/>
      <c r="AE186" s="112"/>
      <c r="AF186" s="112"/>
    </row>
    <row r="187" spans="2:32" outlineLevel="1"/>
    <row r="188" spans="2:32" outlineLevel="1">
      <c r="F188" s="229" t="s">
        <v>1054</v>
      </c>
      <c r="G188" s="422">
        <v>0.01</v>
      </c>
    </row>
    <row r="189" spans="2:32" outlineLevel="1">
      <c r="F189" s="229" t="s">
        <v>1055</v>
      </c>
      <c r="G189" s="422">
        <v>0.01</v>
      </c>
    </row>
    <row r="190" spans="2:32" outlineLevel="1"/>
    <row r="191" spans="2:32" outlineLevel="1">
      <c r="D191" s="407">
        <v>1</v>
      </c>
    </row>
    <row r="192" spans="2:32" outlineLevel="1">
      <c r="D192" s="968" t="s">
        <v>1023</v>
      </c>
      <c r="E192" s="773"/>
      <c r="F192" s="959" t="s">
        <v>1024</v>
      </c>
      <c r="G192" s="423" t="s">
        <v>1025</v>
      </c>
      <c r="H192" s="424" t="s">
        <v>1026</v>
      </c>
      <c r="I192" s="424" t="s">
        <v>1027</v>
      </c>
      <c r="J192" s="424" t="s">
        <v>1028</v>
      </c>
      <c r="K192" s="425" t="s">
        <v>1029</v>
      </c>
    </row>
    <row r="193" spans="2:32" ht="44.25" outlineLevel="1">
      <c r="D193" s="798" t="s">
        <v>764</v>
      </c>
      <c r="E193" s="799"/>
      <c r="F193" s="964" t="s">
        <v>1039</v>
      </c>
      <c r="G193" s="965" t="s">
        <v>1062</v>
      </c>
      <c r="H193" s="966" t="s">
        <v>1057</v>
      </c>
      <c r="I193" s="966" t="s">
        <v>1197</v>
      </c>
      <c r="J193" s="966" t="s">
        <v>1198</v>
      </c>
      <c r="K193" s="967" t="s">
        <v>1199</v>
      </c>
    </row>
    <row r="194" spans="2:32" outlineLevel="1">
      <c r="D194" s="800" t="str">
        <f>D173</f>
        <v>From</v>
      </c>
      <c r="E194" s="801" t="str">
        <f>E173</f>
        <v>To</v>
      </c>
      <c r="F194" s="969"/>
      <c r="G194" s="976"/>
      <c r="H194" s="977"/>
      <c r="I194" s="977"/>
      <c r="J194" s="977"/>
      <c r="K194" s="978"/>
    </row>
    <row r="195" spans="2:32" outlineLevel="1">
      <c r="D195" s="970">
        <f t="shared" ref="D195:E195" si="79">D153</f>
        <v>2015</v>
      </c>
      <c r="E195" s="971">
        <f t="shared" si="79"/>
        <v>2016</v>
      </c>
      <c r="F195" s="955" t="str">
        <f t="shared" ref="F195:F204" si="80">F153</f>
        <v>Year -1</v>
      </c>
      <c r="G195" s="919">
        <v>1</v>
      </c>
      <c r="H195" s="903">
        <v>1.28</v>
      </c>
      <c r="I195" s="904">
        <f>G195^H195</f>
        <v>1</v>
      </c>
      <c r="J195" s="904">
        <f>$I195-$G$188</f>
        <v>0.99</v>
      </c>
      <c r="K195" s="905">
        <f>$I195+$G$189</f>
        <v>1.01</v>
      </c>
    </row>
    <row r="196" spans="2:32" outlineLevel="1">
      <c r="D196" s="972">
        <f t="shared" ref="D196:E196" si="81">D154</f>
        <v>2016</v>
      </c>
      <c r="E196" s="973">
        <f t="shared" si="81"/>
        <v>2017</v>
      </c>
      <c r="F196" s="956" t="str">
        <f t="shared" si="80"/>
        <v>Year 0</v>
      </c>
      <c r="G196" s="920">
        <v>1.0138</v>
      </c>
      <c r="H196" s="426">
        <v>1.28</v>
      </c>
      <c r="I196" s="427">
        <f t="shared" ref="I196:I205" si="82">G196^H196</f>
        <v>1.0176980144855958</v>
      </c>
      <c r="J196" s="427">
        <f t="shared" ref="J196:J205" si="83">$I196-$G$188</f>
        <v>1.0076980144855958</v>
      </c>
      <c r="K196" s="428">
        <f t="shared" ref="K196:K205" si="84">$I196+$G$189</f>
        <v>1.0276980144855958</v>
      </c>
    </row>
    <row r="197" spans="2:32" outlineLevel="1">
      <c r="D197" s="972">
        <f t="shared" ref="D197:E197" si="85">D155</f>
        <v>2017</v>
      </c>
      <c r="E197" s="973">
        <f t="shared" si="85"/>
        <v>2018</v>
      </c>
      <c r="F197" s="956" t="str">
        <f t="shared" si="80"/>
        <v>Year 1</v>
      </c>
      <c r="G197" s="920">
        <v>1.0310999999999999</v>
      </c>
      <c r="H197" s="426">
        <v>1.28</v>
      </c>
      <c r="I197" s="427">
        <f t="shared" si="82"/>
        <v>1.03998004735478</v>
      </c>
      <c r="J197" s="427">
        <f t="shared" si="83"/>
        <v>1.02998004735478</v>
      </c>
      <c r="K197" s="428">
        <f t="shared" si="84"/>
        <v>1.04998004735478</v>
      </c>
    </row>
    <row r="198" spans="2:32" outlineLevel="1">
      <c r="D198" s="972">
        <f t="shared" ref="D198:E198" si="86">D156</f>
        <v>2018</v>
      </c>
      <c r="E198" s="973">
        <f t="shared" si="86"/>
        <v>2019</v>
      </c>
      <c r="F198" s="956" t="str">
        <f t="shared" si="80"/>
        <v>Year 2</v>
      </c>
      <c r="G198" s="920">
        <v>1.0469999999999999</v>
      </c>
      <c r="H198" s="426">
        <v>1.28</v>
      </c>
      <c r="I198" s="427">
        <f t="shared" si="82"/>
        <v>1.0605514755803673</v>
      </c>
      <c r="J198" s="427">
        <f t="shared" si="83"/>
        <v>1.0505514755803673</v>
      </c>
      <c r="K198" s="428">
        <f t="shared" si="84"/>
        <v>1.0705514755803673</v>
      </c>
    </row>
    <row r="199" spans="2:32" outlineLevel="1">
      <c r="D199" s="972">
        <f t="shared" ref="D199:E199" si="87">D157</f>
        <v>2019</v>
      </c>
      <c r="E199" s="973">
        <f t="shared" si="87"/>
        <v>2020</v>
      </c>
      <c r="F199" s="956" t="str">
        <f t="shared" si="80"/>
        <v>Year 3</v>
      </c>
      <c r="G199" s="920">
        <v>1.0626</v>
      </c>
      <c r="H199" s="426">
        <v>1.28</v>
      </c>
      <c r="I199" s="427">
        <f t="shared" si="82"/>
        <v>1.0808199659979787</v>
      </c>
      <c r="J199" s="427">
        <f t="shared" si="83"/>
        <v>1.0708199659979787</v>
      </c>
      <c r="K199" s="428">
        <f t="shared" si="84"/>
        <v>1.0908199659979787</v>
      </c>
    </row>
    <row r="200" spans="2:32" outlineLevel="1">
      <c r="D200" s="972">
        <f t="shared" ref="D200:E200" si="88">D158</f>
        <v>2020</v>
      </c>
      <c r="E200" s="973">
        <f t="shared" si="88"/>
        <v>2021</v>
      </c>
      <c r="F200" s="956" t="str">
        <f t="shared" si="80"/>
        <v>Year 4</v>
      </c>
      <c r="G200" s="920">
        <v>1.0787</v>
      </c>
      <c r="H200" s="426">
        <v>1.28</v>
      </c>
      <c r="I200" s="427">
        <f t="shared" si="82"/>
        <v>1.1018256257580765</v>
      </c>
      <c r="J200" s="427">
        <f t="shared" si="83"/>
        <v>1.0918256257580765</v>
      </c>
      <c r="K200" s="428">
        <f t="shared" si="84"/>
        <v>1.1118256257580765</v>
      </c>
    </row>
    <row r="201" spans="2:32" outlineLevel="1">
      <c r="D201" s="972">
        <f t="shared" ref="D201:E201" si="89">D159</f>
        <v>2021</v>
      </c>
      <c r="E201" s="973">
        <f t="shared" si="89"/>
        <v>2022</v>
      </c>
      <c r="F201" s="956" t="str">
        <f t="shared" si="80"/>
        <v>Year 5</v>
      </c>
      <c r="G201" s="920">
        <v>1.0925</v>
      </c>
      <c r="H201" s="426">
        <v>1.28</v>
      </c>
      <c r="I201" s="427">
        <f t="shared" si="82"/>
        <v>1.119900530628487</v>
      </c>
      <c r="J201" s="427">
        <f t="shared" si="83"/>
        <v>1.109900530628487</v>
      </c>
      <c r="K201" s="428">
        <f t="shared" si="84"/>
        <v>1.1299005306284871</v>
      </c>
    </row>
    <row r="202" spans="2:32" outlineLevel="1">
      <c r="D202" s="972">
        <f t="shared" ref="D202:E202" si="90">D160</f>
        <v>2022</v>
      </c>
      <c r="E202" s="973">
        <f t="shared" si="90"/>
        <v>2023</v>
      </c>
      <c r="F202" s="956" t="str">
        <f t="shared" si="80"/>
        <v>Year 6</v>
      </c>
      <c r="G202" s="920">
        <v>1.1029</v>
      </c>
      <c r="H202" s="426">
        <v>1.28</v>
      </c>
      <c r="I202" s="427">
        <f t="shared" si="82"/>
        <v>1.1335645480623253</v>
      </c>
      <c r="J202" s="427">
        <f t="shared" si="83"/>
        <v>1.1235645480623253</v>
      </c>
      <c r="K202" s="428">
        <f t="shared" si="84"/>
        <v>1.1435645480623253</v>
      </c>
    </row>
    <row r="203" spans="2:32" outlineLevel="1">
      <c r="D203" s="972">
        <f t="shared" ref="D203:E203" si="91">D161</f>
        <v>2023</v>
      </c>
      <c r="E203" s="973">
        <f t="shared" si="91"/>
        <v>2024</v>
      </c>
      <c r="F203" s="956" t="str">
        <f t="shared" si="80"/>
        <v>Year 7</v>
      </c>
      <c r="G203" s="920">
        <v>1.1124000000000001</v>
      </c>
      <c r="H203" s="426">
        <v>1.28</v>
      </c>
      <c r="I203" s="427">
        <f t="shared" ref="I203:I204" si="92">G203^H203</f>
        <v>1.1460776799231716</v>
      </c>
      <c r="J203" s="427">
        <f t="shared" si="83"/>
        <v>1.1360776799231715</v>
      </c>
      <c r="K203" s="428">
        <f t="shared" si="84"/>
        <v>1.1560776799231716</v>
      </c>
    </row>
    <row r="204" spans="2:32" outlineLevel="1">
      <c r="D204" s="972">
        <f t="shared" ref="D204:E204" si="93">D162</f>
        <v>2024</v>
      </c>
      <c r="E204" s="973">
        <f t="shared" si="93"/>
        <v>2025</v>
      </c>
      <c r="F204" s="956" t="str">
        <f t="shared" si="80"/>
        <v>Year 8</v>
      </c>
      <c r="G204" s="920">
        <v>1.1204000000000001</v>
      </c>
      <c r="H204" s="426">
        <v>1.28</v>
      </c>
      <c r="I204" s="427">
        <f t="shared" si="92"/>
        <v>1.1566382976203724</v>
      </c>
      <c r="J204" s="427">
        <f t="shared" si="83"/>
        <v>1.1466382976203724</v>
      </c>
      <c r="K204" s="428">
        <f t="shared" si="84"/>
        <v>1.1666382976203724</v>
      </c>
    </row>
    <row r="205" spans="2:32" outlineLevel="1">
      <c r="D205" s="974">
        <f t="shared" ref="D205:E205" si="94">D163</f>
        <v>2025</v>
      </c>
      <c r="E205" s="975">
        <f t="shared" si="94"/>
        <v>2026</v>
      </c>
      <c r="F205" s="957" t="str">
        <f t="shared" ref="F205" si="95">F163</f>
        <v>Year 9</v>
      </c>
      <c r="G205" s="921">
        <v>1.1267</v>
      </c>
      <c r="H205" s="429">
        <v>1.28</v>
      </c>
      <c r="I205" s="430">
        <f t="shared" si="82"/>
        <v>1.1649696648468939</v>
      </c>
      <c r="J205" s="430">
        <f t="shared" si="83"/>
        <v>1.1549696648468939</v>
      </c>
      <c r="K205" s="431">
        <f t="shared" si="84"/>
        <v>1.1749696648468939</v>
      </c>
    </row>
    <row r="208" spans="2:32" ht="16.5">
      <c r="B208" s="5" t="s">
        <v>27</v>
      </c>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row>
  </sheetData>
  <mergeCells count="3">
    <mergeCell ref="C9:E9"/>
    <mergeCell ref="F9:F11"/>
    <mergeCell ref="C10:E11"/>
  </mergeCells>
  <pageMargins left="0.7" right="0.7" top="0.75" bottom="0.75" header="0.3" footer="0.3"/>
  <pageSetup paperSize="9" orientation="portrait" r:id="rId1"/>
  <ignoredErrors>
    <ignoredError sqref="F18" numberStoredAsText="1"/>
    <ignoredError sqref="G42:M42"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2:AF76"/>
  <sheetViews>
    <sheetView showGridLines="0" zoomScale="85" zoomScaleNormal="85" workbookViewId="0">
      <pane xSplit="6" ySplit="14" topLeftCell="G15" activePane="bottomRight" state="frozen"/>
      <selection activeCell="AE1" activeCellId="2" sqref="AA1:AA1048576 AC1:AC1048576 AE1:AE1048576"/>
      <selection pane="topRight" activeCell="AE1" activeCellId="2" sqref="AA1:AA1048576 AC1:AC1048576 AE1:AE1048576"/>
      <selection pane="bottomLeft" activeCell="AE1" activeCellId="2" sqref="AA1:AA1048576 AC1:AC1048576 AE1:AE1048576"/>
      <selection pane="bottomRight" sqref="A1:XFD1048576"/>
    </sheetView>
  </sheetViews>
  <sheetFormatPr defaultColWidth="9" defaultRowHeight="12.75" outlineLevelRow="1" outlineLevelCol="1"/>
  <cols>
    <col min="1" max="1" width="2.85546875" style="3" customWidth="1"/>
    <col min="2" max="2" width="3.140625" style="3" customWidth="1"/>
    <col min="3" max="3" width="16" style="3" customWidth="1"/>
    <col min="4" max="4" width="39.28515625" style="3" customWidth="1"/>
    <col min="5" max="5" width="21.5703125" style="3" customWidth="1"/>
    <col min="6" max="6" width="16.140625" style="3" customWidth="1"/>
    <col min="7" max="21" width="11.42578125" style="3" customWidth="1"/>
    <col min="22" max="26" width="11.42578125" style="3" customWidth="1" outlineLevel="1"/>
    <col min="27" max="27" width="3.5703125" style="3" customWidth="1"/>
    <col min="28" max="28" width="11.42578125" style="3" customWidth="1"/>
    <col min="29" max="29" width="3.5703125" style="3" customWidth="1"/>
    <col min="30" max="30" width="11.42578125" style="3" customWidth="1"/>
    <col min="31" max="31" width="3.5703125" style="3" customWidth="1"/>
    <col min="32" max="32" width="11.42578125" style="3" customWidth="1"/>
    <col min="33" max="254" width="9" style="3"/>
    <col min="255" max="255" width="2.85546875" style="3" customWidth="1"/>
    <col min="256" max="256" width="3.140625" style="3" customWidth="1"/>
    <col min="257" max="257" width="16" style="3" customWidth="1"/>
    <col min="258" max="258" width="39.28515625" style="3" customWidth="1"/>
    <col min="259" max="259" width="21.5703125" style="3" customWidth="1"/>
    <col min="260" max="260" width="16.140625" style="3" customWidth="1"/>
    <col min="261" max="268" width="11.42578125" style="3" customWidth="1"/>
    <col min="269" max="281" width="0" style="3" hidden="1" customWidth="1"/>
    <col min="282" max="282" width="11.42578125" style="3" customWidth="1"/>
    <col min="283" max="283" width="4.5703125" style="3" customWidth="1"/>
    <col min="284" max="284" width="11.42578125" style="3" customWidth="1"/>
    <col min="285" max="285" width="4.5703125" style="3" customWidth="1"/>
    <col min="286" max="286" width="11.42578125" style="3" customWidth="1"/>
    <col min="287" max="287" width="4.5703125" style="3" customWidth="1"/>
    <col min="288" max="288" width="11.42578125" style="3" customWidth="1"/>
    <col min="289" max="510" width="9" style="3"/>
    <col min="511" max="511" width="2.85546875" style="3" customWidth="1"/>
    <col min="512" max="512" width="3.140625" style="3" customWidth="1"/>
    <col min="513" max="513" width="16" style="3" customWidth="1"/>
    <col min="514" max="514" width="39.28515625" style="3" customWidth="1"/>
    <col min="515" max="515" width="21.5703125" style="3" customWidth="1"/>
    <col min="516" max="516" width="16.140625" style="3" customWidth="1"/>
    <col min="517" max="524" width="11.42578125" style="3" customWidth="1"/>
    <col min="525" max="537" width="0" style="3" hidden="1" customWidth="1"/>
    <col min="538" max="538" width="11.42578125" style="3" customWidth="1"/>
    <col min="539" max="539" width="4.5703125" style="3" customWidth="1"/>
    <col min="540" max="540" width="11.42578125" style="3" customWidth="1"/>
    <col min="541" max="541" width="4.5703125" style="3" customWidth="1"/>
    <col min="542" max="542" width="11.42578125" style="3" customWidth="1"/>
    <col min="543" max="543" width="4.5703125" style="3" customWidth="1"/>
    <col min="544" max="544" width="11.42578125" style="3" customWidth="1"/>
    <col min="545" max="766" width="9" style="3"/>
    <col min="767" max="767" width="2.85546875" style="3" customWidth="1"/>
    <col min="768" max="768" width="3.140625" style="3" customWidth="1"/>
    <col min="769" max="769" width="16" style="3" customWidth="1"/>
    <col min="770" max="770" width="39.28515625" style="3" customWidth="1"/>
    <col min="771" max="771" width="21.5703125" style="3" customWidth="1"/>
    <col min="772" max="772" width="16.140625" style="3" customWidth="1"/>
    <col min="773" max="780" width="11.42578125" style="3" customWidth="1"/>
    <col min="781" max="793" width="0" style="3" hidden="1" customWidth="1"/>
    <col min="794" max="794" width="11.42578125" style="3" customWidth="1"/>
    <col min="795" max="795" width="4.5703125" style="3" customWidth="1"/>
    <col min="796" max="796" width="11.42578125" style="3" customWidth="1"/>
    <col min="797" max="797" width="4.5703125" style="3" customWidth="1"/>
    <col min="798" max="798" width="11.42578125" style="3" customWidth="1"/>
    <col min="799" max="799" width="4.5703125" style="3" customWidth="1"/>
    <col min="800" max="800" width="11.42578125" style="3" customWidth="1"/>
    <col min="801" max="1022" width="9" style="3"/>
    <col min="1023" max="1023" width="2.85546875" style="3" customWidth="1"/>
    <col min="1024" max="1024" width="3.140625" style="3" customWidth="1"/>
    <col min="1025" max="1025" width="16" style="3" customWidth="1"/>
    <col min="1026" max="1026" width="39.28515625" style="3" customWidth="1"/>
    <col min="1027" max="1027" width="21.5703125" style="3" customWidth="1"/>
    <col min="1028" max="1028" width="16.140625" style="3" customWidth="1"/>
    <col min="1029" max="1036" width="11.42578125" style="3" customWidth="1"/>
    <col min="1037" max="1049" width="0" style="3" hidden="1" customWidth="1"/>
    <col min="1050" max="1050" width="11.42578125" style="3" customWidth="1"/>
    <col min="1051" max="1051" width="4.5703125" style="3" customWidth="1"/>
    <col min="1052" max="1052" width="11.42578125" style="3" customWidth="1"/>
    <col min="1053" max="1053" width="4.5703125" style="3" customWidth="1"/>
    <col min="1054" max="1054" width="11.42578125" style="3" customWidth="1"/>
    <col min="1055" max="1055" width="4.5703125" style="3" customWidth="1"/>
    <col min="1056" max="1056" width="11.42578125" style="3" customWidth="1"/>
    <col min="1057" max="1278" width="9" style="3"/>
    <col min="1279" max="1279" width="2.85546875" style="3" customWidth="1"/>
    <col min="1280" max="1280" width="3.140625" style="3" customWidth="1"/>
    <col min="1281" max="1281" width="16" style="3" customWidth="1"/>
    <col min="1282" max="1282" width="39.28515625" style="3" customWidth="1"/>
    <col min="1283" max="1283" width="21.5703125" style="3" customWidth="1"/>
    <col min="1284" max="1284" width="16.140625" style="3" customWidth="1"/>
    <col min="1285" max="1292" width="11.42578125" style="3" customWidth="1"/>
    <col min="1293" max="1305" width="0" style="3" hidden="1" customWidth="1"/>
    <col min="1306" max="1306" width="11.42578125" style="3" customWidth="1"/>
    <col min="1307" max="1307" width="4.5703125" style="3" customWidth="1"/>
    <col min="1308" max="1308" width="11.42578125" style="3" customWidth="1"/>
    <col min="1309" max="1309" width="4.5703125" style="3" customWidth="1"/>
    <col min="1310" max="1310" width="11.42578125" style="3" customWidth="1"/>
    <col min="1311" max="1311" width="4.5703125" style="3" customWidth="1"/>
    <col min="1312" max="1312" width="11.42578125" style="3" customWidth="1"/>
    <col min="1313" max="1534" width="9" style="3"/>
    <col min="1535" max="1535" width="2.85546875" style="3" customWidth="1"/>
    <col min="1536" max="1536" width="3.140625" style="3" customWidth="1"/>
    <col min="1537" max="1537" width="16" style="3" customWidth="1"/>
    <col min="1538" max="1538" width="39.28515625" style="3" customWidth="1"/>
    <col min="1539" max="1539" width="21.5703125" style="3" customWidth="1"/>
    <col min="1540" max="1540" width="16.140625" style="3" customWidth="1"/>
    <col min="1541" max="1548" width="11.42578125" style="3" customWidth="1"/>
    <col min="1549" max="1561" width="0" style="3" hidden="1" customWidth="1"/>
    <col min="1562" max="1562" width="11.42578125" style="3" customWidth="1"/>
    <col min="1563" max="1563" width="4.5703125" style="3" customWidth="1"/>
    <col min="1564" max="1564" width="11.42578125" style="3" customWidth="1"/>
    <col min="1565" max="1565" width="4.5703125" style="3" customWidth="1"/>
    <col min="1566" max="1566" width="11.42578125" style="3" customWidth="1"/>
    <col min="1567" max="1567" width="4.5703125" style="3" customWidth="1"/>
    <col min="1568" max="1568" width="11.42578125" style="3" customWidth="1"/>
    <col min="1569" max="1790" width="9" style="3"/>
    <col min="1791" max="1791" width="2.85546875" style="3" customWidth="1"/>
    <col min="1792" max="1792" width="3.140625" style="3" customWidth="1"/>
    <col min="1793" max="1793" width="16" style="3" customWidth="1"/>
    <col min="1794" max="1794" width="39.28515625" style="3" customWidth="1"/>
    <col min="1795" max="1795" width="21.5703125" style="3" customWidth="1"/>
    <col min="1796" max="1796" width="16.140625" style="3" customWidth="1"/>
    <col min="1797" max="1804" width="11.42578125" style="3" customWidth="1"/>
    <col min="1805" max="1817" width="0" style="3" hidden="1" customWidth="1"/>
    <col min="1818" max="1818" width="11.42578125" style="3" customWidth="1"/>
    <col min="1819" max="1819" width="4.5703125" style="3" customWidth="1"/>
    <col min="1820" max="1820" width="11.42578125" style="3" customWidth="1"/>
    <col min="1821" max="1821" width="4.5703125" style="3" customWidth="1"/>
    <col min="1822" max="1822" width="11.42578125" style="3" customWidth="1"/>
    <col min="1823" max="1823" width="4.5703125" style="3" customWidth="1"/>
    <col min="1824" max="1824" width="11.42578125" style="3" customWidth="1"/>
    <col min="1825" max="2046" width="9" style="3"/>
    <col min="2047" max="2047" width="2.85546875" style="3" customWidth="1"/>
    <col min="2048" max="2048" width="3.140625" style="3" customWidth="1"/>
    <col min="2049" max="2049" width="16" style="3" customWidth="1"/>
    <col min="2050" max="2050" width="39.28515625" style="3" customWidth="1"/>
    <col min="2051" max="2051" width="21.5703125" style="3" customWidth="1"/>
    <col min="2052" max="2052" width="16.140625" style="3" customWidth="1"/>
    <col min="2053" max="2060" width="11.42578125" style="3" customWidth="1"/>
    <col min="2061" max="2073" width="0" style="3" hidden="1" customWidth="1"/>
    <col min="2074" max="2074" width="11.42578125" style="3" customWidth="1"/>
    <col min="2075" max="2075" width="4.5703125" style="3" customWidth="1"/>
    <col min="2076" max="2076" width="11.42578125" style="3" customWidth="1"/>
    <col min="2077" max="2077" width="4.5703125" style="3" customWidth="1"/>
    <col min="2078" max="2078" width="11.42578125" style="3" customWidth="1"/>
    <col min="2079" max="2079" width="4.5703125" style="3" customWidth="1"/>
    <col min="2080" max="2080" width="11.42578125" style="3" customWidth="1"/>
    <col min="2081" max="2302" width="9" style="3"/>
    <col min="2303" max="2303" width="2.85546875" style="3" customWidth="1"/>
    <col min="2304" max="2304" width="3.140625" style="3" customWidth="1"/>
    <col min="2305" max="2305" width="16" style="3" customWidth="1"/>
    <col min="2306" max="2306" width="39.28515625" style="3" customWidth="1"/>
    <col min="2307" max="2307" width="21.5703125" style="3" customWidth="1"/>
    <col min="2308" max="2308" width="16.140625" style="3" customWidth="1"/>
    <col min="2309" max="2316" width="11.42578125" style="3" customWidth="1"/>
    <col min="2317" max="2329" width="0" style="3" hidden="1" customWidth="1"/>
    <col min="2330" max="2330" width="11.42578125" style="3" customWidth="1"/>
    <col min="2331" max="2331" width="4.5703125" style="3" customWidth="1"/>
    <col min="2332" max="2332" width="11.42578125" style="3" customWidth="1"/>
    <col min="2333" max="2333" width="4.5703125" style="3" customWidth="1"/>
    <col min="2334" max="2334" width="11.42578125" style="3" customWidth="1"/>
    <col min="2335" max="2335" width="4.5703125" style="3" customWidth="1"/>
    <col min="2336" max="2336" width="11.42578125" style="3" customWidth="1"/>
    <col min="2337" max="2558" width="9" style="3"/>
    <col min="2559" max="2559" width="2.85546875" style="3" customWidth="1"/>
    <col min="2560" max="2560" width="3.140625" style="3" customWidth="1"/>
    <col min="2561" max="2561" width="16" style="3" customWidth="1"/>
    <col min="2562" max="2562" width="39.28515625" style="3" customWidth="1"/>
    <col min="2563" max="2563" width="21.5703125" style="3" customWidth="1"/>
    <col min="2564" max="2564" width="16.140625" style="3" customWidth="1"/>
    <col min="2565" max="2572" width="11.42578125" style="3" customWidth="1"/>
    <col min="2573" max="2585" width="0" style="3" hidden="1" customWidth="1"/>
    <col min="2586" max="2586" width="11.42578125" style="3" customWidth="1"/>
    <col min="2587" max="2587" width="4.5703125" style="3" customWidth="1"/>
    <col min="2588" max="2588" width="11.42578125" style="3" customWidth="1"/>
    <col min="2589" max="2589" width="4.5703125" style="3" customWidth="1"/>
    <col min="2590" max="2590" width="11.42578125" style="3" customWidth="1"/>
    <col min="2591" max="2591" width="4.5703125" style="3" customWidth="1"/>
    <col min="2592" max="2592" width="11.42578125" style="3" customWidth="1"/>
    <col min="2593" max="2814" width="9" style="3"/>
    <col min="2815" max="2815" width="2.85546875" style="3" customWidth="1"/>
    <col min="2816" max="2816" width="3.140625" style="3" customWidth="1"/>
    <col min="2817" max="2817" width="16" style="3" customWidth="1"/>
    <col min="2818" max="2818" width="39.28515625" style="3" customWidth="1"/>
    <col min="2819" max="2819" width="21.5703125" style="3" customWidth="1"/>
    <col min="2820" max="2820" width="16.140625" style="3" customWidth="1"/>
    <col min="2821" max="2828" width="11.42578125" style="3" customWidth="1"/>
    <col min="2829" max="2841" width="0" style="3" hidden="1" customWidth="1"/>
    <col min="2842" max="2842" width="11.42578125" style="3" customWidth="1"/>
    <col min="2843" max="2843" width="4.5703125" style="3" customWidth="1"/>
    <col min="2844" max="2844" width="11.42578125" style="3" customWidth="1"/>
    <col min="2845" max="2845" width="4.5703125" style="3" customWidth="1"/>
    <col min="2846" max="2846" width="11.42578125" style="3" customWidth="1"/>
    <col min="2847" max="2847" width="4.5703125" style="3" customWidth="1"/>
    <col min="2848" max="2848" width="11.42578125" style="3" customWidth="1"/>
    <col min="2849" max="3070" width="9" style="3"/>
    <col min="3071" max="3071" width="2.85546875" style="3" customWidth="1"/>
    <col min="3072" max="3072" width="3.140625" style="3" customWidth="1"/>
    <col min="3073" max="3073" width="16" style="3" customWidth="1"/>
    <col min="3074" max="3074" width="39.28515625" style="3" customWidth="1"/>
    <col min="3075" max="3075" width="21.5703125" style="3" customWidth="1"/>
    <col min="3076" max="3076" width="16.140625" style="3" customWidth="1"/>
    <col min="3077" max="3084" width="11.42578125" style="3" customWidth="1"/>
    <col min="3085" max="3097" width="0" style="3" hidden="1" customWidth="1"/>
    <col min="3098" max="3098" width="11.42578125" style="3" customWidth="1"/>
    <col min="3099" max="3099" width="4.5703125" style="3" customWidth="1"/>
    <col min="3100" max="3100" width="11.42578125" style="3" customWidth="1"/>
    <col min="3101" max="3101" width="4.5703125" style="3" customWidth="1"/>
    <col min="3102" max="3102" width="11.42578125" style="3" customWidth="1"/>
    <col min="3103" max="3103" width="4.5703125" style="3" customWidth="1"/>
    <col min="3104" max="3104" width="11.42578125" style="3" customWidth="1"/>
    <col min="3105" max="3326" width="9" style="3"/>
    <col min="3327" max="3327" width="2.85546875" style="3" customWidth="1"/>
    <col min="3328" max="3328" width="3.140625" style="3" customWidth="1"/>
    <col min="3329" max="3329" width="16" style="3" customWidth="1"/>
    <col min="3330" max="3330" width="39.28515625" style="3" customWidth="1"/>
    <col min="3331" max="3331" width="21.5703125" style="3" customWidth="1"/>
    <col min="3332" max="3332" width="16.140625" style="3" customWidth="1"/>
    <col min="3333" max="3340" width="11.42578125" style="3" customWidth="1"/>
    <col min="3341" max="3353" width="0" style="3" hidden="1" customWidth="1"/>
    <col min="3354" max="3354" width="11.42578125" style="3" customWidth="1"/>
    <col min="3355" max="3355" width="4.5703125" style="3" customWidth="1"/>
    <col min="3356" max="3356" width="11.42578125" style="3" customWidth="1"/>
    <col min="3357" max="3357" width="4.5703125" style="3" customWidth="1"/>
    <col min="3358" max="3358" width="11.42578125" style="3" customWidth="1"/>
    <col min="3359" max="3359" width="4.5703125" style="3" customWidth="1"/>
    <col min="3360" max="3360" width="11.42578125" style="3" customWidth="1"/>
    <col min="3361" max="3582" width="9" style="3"/>
    <col min="3583" max="3583" width="2.85546875" style="3" customWidth="1"/>
    <col min="3584" max="3584" width="3.140625" style="3" customWidth="1"/>
    <col min="3585" max="3585" width="16" style="3" customWidth="1"/>
    <col min="3586" max="3586" width="39.28515625" style="3" customWidth="1"/>
    <col min="3587" max="3587" width="21.5703125" style="3" customWidth="1"/>
    <col min="3588" max="3588" width="16.140625" style="3" customWidth="1"/>
    <col min="3589" max="3596" width="11.42578125" style="3" customWidth="1"/>
    <col min="3597" max="3609" width="0" style="3" hidden="1" customWidth="1"/>
    <col min="3610" max="3610" width="11.42578125" style="3" customWidth="1"/>
    <col min="3611" max="3611" width="4.5703125" style="3" customWidth="1"/>
    <col min="3612" max="3612" width="11.42578125" style="3" customWidth="1"/>
    <col min="3613" max="3613" width="4.5703125" style="3" customWidth="1"/>
    <col min="3614" max="3614" width="11.42578125" style="3" customWidth="1"/>
    <col min="3615" max="3615" width="4.5703125" style="3" customWidth="1"/>
    <col min="3616" max="3616" width="11.42578125" style="3" customWidth="1"/>
    <col min="3617" max="3838" width="9" style="3"/>
    <col min="3839" max="3839" width="2.85546875" style="3" customWidth="1"/>
    <col min="3840" max="3840" width="3.140625" style="3" customWidth="1"/>
    <col min="3841" max="3841" width="16" style="3" customWidth="1"/>
    <col min="3842" max="3842" width="39.28515625" style="3" customWidth="1"/>
    <col min="3843" max="3843" width="21.5703125" style="3" customWidth="1"/>
    <col min="3844" max="3844" width="16.140625" style="3" customWidth="1"/>
    <col min="3845" max="3852" width="11.42578125" style="3" customWidth="1"/>
    <col min="3853" max="3865" width="0" style="3" hidden="1" customWidth="1"/>
    <col min="3866" max="3866" width="11.42578125" style="3" customWidth="1"/>
    <col min="3867" max="3867" width="4.5703125" style="3" customWidth="1"/>
    <col min="3868" max="3868" width="11.42578125" style="3" customWidth="1"/>
    <col min="3869" max="3869" width="4.5703125" style="3" customWidth="1"/>
    <col min="3870" max="3870" width="11.42578125" style="3" customWidth="1"/>
    <col min="3871" max="3871" width="4.5703125" style="3" customWidth="1"/>
    <col min="3872" max="3872" width="11.42578125" style="3" customWidth="1"/>
    <col min="3873" max="4094" width="9" style="3"/>
    <col min="4095" max="4095" width="2.85546875" style="3" customWidth="1"/>
    <col min="4096" max="4096" width="3.140625" style="3" customWidth="1"/>
    <col min="4097" max="4097" width="16" style="3" customWidth="1"/>
    <col min="4098" max="4098" width="39.28515625" style="3" customWidth="1"/>
    <col min="4099" max="4099" width="21.5703125" style="3" customWidth="1"/>
    <col min="4100" max="4100" width="16.140625" style="3" customWidth="1"/>
    <col min="4101" max="4108" width="11.42578125" style="3" customWidth="1"/>
    <col min="4109" max="4121" width="0" style="3" hidden="1" customWidth="1"/>
    <col min="4122" max="4122" width="11.42578125" style="3" customWidth="1"/>
    <col min="4123" max="4123" width="4.5703125" style="3" customWidth="1"/>
    <col min="4124" max="4124" width="11.42578125" style="3" customWidth="1"/>
    <col min="4125" max="4125" width="4.5703125" style="3" customWidth="1"/>
    <col min="4126" max="4126" width="11.42578125" style="3" customWidth="1"/>
    <col min="4127" max="4127" width="4.5703125" style="3" customWidth="1"/>
    <col min="4128" max="4128" width="11.42578125" style="3" customWidth="1"/>
    <col min="4129" max="4350" width="9" style="3"/>
    <col min="4351" max="4351" width="2.85546875" style="3" customWidth="1"/>
    <col min="4352" max="4352" width="3.140625" style="3" customWidth="1"/>
    <col min="4353" max="4353" width="16" style="3" customWidth="1"/>
    <col min="4354" max="4354" width="39.28515625" style="3" customWidth="1"/>
    <col min="4355" max="4355" width="21.5703125" style="3" customWidth="1"/>
    <col min="4356" max="4356" width="16.140625" style="3" customWidth="1"/>
    <col min="4357" max="4364" width="11.42578125" style="3" customWidth="1"/>
    <col min="4365" max="4377" width="0" style="3" hidden="1" customWidth="1"/>
    <col min="4378" max="4378" width="11.42578125" style="3" customWidth="1"/>
    <col min="4379" max="4379" width="4.5703125" style="3" customWidth="1"/>
    <col min="4380" max="4380" width="11.42578125" style="3" customWidth="1"/>
    <col min="4381" max="4381" width="4.5703125" style="3" customWidth="1"/>
    <col min="4382" max="4382" width="11.42578125" style="3" customWidth="1"/>
    <col min="4383" max="4383" width="4.5703125" style="3" customWidth="1"/>
    <col min="4384" max="4384" width="11.42578125" style="3" customWidth="1"/>
    <col min="4385" max="4606" width="9" style="3"/>
    <col min="4607" max="4607" width="2.85546875" style="3" customWidth="1"/>
    <col min="4608" max="4608" width="3.140625" style="3" customWidth="1"/>
    <col min="4609" max="4609" width="16" style="3" customWidth="1"/>
    <col min="4610" max="4610" width="39.28515625" style="3" customWidth="1"/>
    <col min="4611" max="4611" width="21.5703125" style="3" customWidth="1"/>
    <col min="4612" max="4612" width="16.140625" style="3" customWidth="1"/>
    <col min="4613" max="4620" width="11.42578125" style="3" customWidth="1"/>
    <col min="4621" max="4633" width="0" style="3" hidden="1" customWidth="1"/>
    <col min="4634" max="4634" width="11.42578125" style="3" customWidth="1"/>
    <col min="4635" max="4635" width="4.5703125" style="3" customWidth="1"/>
    <col min="4636" max="4636" width="11.42578125" style="3" customWidth="1"/>
    <col min="4637" max="4637" width="4.5703125" style="3" customWidth="1"/>
    <col min="4638" max="4638" width="11.42578125" style="3" customWidth="1"/>
    <col min="4639" max="4639" width="4.5703125" style="3" customWidth="1"/>
    <col min="4640" max="4640" width="11.42578125" style="3" customWidth="1"/>
    <col min="4641" max="4862" width="9" style="3"/>
    <col min="4863" max="4863" width="2.85546875" style="3" customWidth="1"/>
    <col min="4864" max="4864" width="3.140625" style="3" customWidth="1"/>
    <col min="4865" max="4865" width="16" style="3" customWidth="1"/>
    <col min="4866" max="4866" width="39.28515625" style="3" customWidth="1"/>
    <col min="4867" max="4867" width="21.5703125" style="3" customWidth="1"/>
    <col min="4868" max="4868" width="16.140625" style="3" customWidth="1"/>
    <col min="4869" max="4876" width="11.42578125" style="3" customWidth="1"/>
    <col min="4877" max="4889" width="0" style="3" hidden="1" customWidth="1"/>
    <col min="4890" max="4890" width="11.42578125" style="3" customWidth="1"/>
    <col min="4891" max="4891" width="4.5703125" style="3" customWidth="1"/>
    <col min="4892" max="4892" width="11.42578125" style="3" customWidth="1"/>
    <col min="4893" max="4893" width="4.5703125" style="3" customWidth="1"/>
    <col min="4894" max="4894" width="11.42578125" style="3" customWidth="1"/>
    <col min="4895" max="4895" width="4.5703125" style="3" customWidth="1"/>
    <col min="4896" max="4896" width="11.42578125" style="3" customWidth="1"/>
    <col min="4897" max="5118" width="9" style="3"/>
    <col min="5119" max="5119" width="2.85546875" style="3" customWidth="1"/>
    <col min="5120" max="5120" width="3.140625" style="3" customWidth="1"/>
    <col min="5121" max="5121" width="16" style="3" customWidth="1"/>
    <col min="5122" max="5122" width="39.28515625" style="3" customWidth="1"/>
    <col min="5123" max="5123" width="21.5703125" style="3" customWidth="1"/>
    <col min="5124" max="5124" width="16.140625" style="3" customWidth="1"/>
    <col min="5125" max="5132" width="11.42578125" style="3" customWidth="1"/>
    <col min="5133" max="5145" width="0" style="3" hidden="1" customWidth="1"/>
    <col min="5146" max="5146" width="11.42578125" style="3" customWidth="1"/>
    <col min="5147" max="5147" width="4.5703125" style="3" customWidth="1"/>
    <col min="5148" max="5148" width="11.42578125" style="3" customWidth="1"/>
    <col min="5149" max="5149" width="4.5703125" style="3" customWidth="1"/>
    <col min="5150" max="5150" width="11.42578125" style="3" customWidth="1"/>
    <col min="5151" max="5151" width="4.5703125" style="3" customWidth="1"/>
    <col min="5152" max="5152" width="11.42578125" style="3" customWidth="1"/>
    <col min="5153" max="5374" width="9" style="3"/>
    <col min="5375" max="5375" width="2.85546875" style="3" customWidth="1"/>
    <col min="5376" max="5376" width="3.140625" style="3" customWidth="1"/>
    <col min="5377" max="5377" width="16" style="3" customWidth="1"/>
    <col min="5378" max="5378" width="39.28515625" style="3" customWidth="1"/>
    <col min="5379" max="5379" width="21.5703125" style="3" customWidth="1"/>
    <col min="5380" max="5380" width="16.140625" style="3" customWidth="1"/>
    <col min="5381" max="5388" width="11.42578125" style="3" customWidth="1"/>
    <col min="5389" max="5401" width="0" style="3" hidden="1" customWidth="1"/>
    <col min="5402" max="5402" width="11.42578125" style="3" customWidth="1"/>
    <col min="5403" max="5403" width="4.5703125" style="3" customWidth="1"/>
    <col min="5404" max="5404" width="11.42578125" style="3" customWidth="1"/>
    <col min="5405" max="5405" width="4.5703125" style="3" customWidth="1"/>
    <col min="5406" max="5406" width="11.42578125" style="3" customWidth="1"/>
    <col min="5407" max="5407" width="4.5703125" style="3" customWidth="1"/>
    <col min="5408" max="5408" width="11.42578125" style="3" customWidth="1"/>
    <col min="5409" max="5630" width="9" style="3"/>
    <col min="5631" max="5631" width="2.85546875" style="3" customWidth="1"/>
    <col min="5632" max="5632" width="3.140625" style="3" customWidth="1"/>
    <col min="5633" max="5633" width="16" style="3" customWidth="1"/>
    <col min="5634" max="5634" width="39.28515625" style="3" customWidth="1"/>
    <col min="5635" max="5635" width="21.5703125" style="3" customWidth="1"/>
    <col min="5636" max="5636" width="16.140625" style="3" customWidth="1"/>
    <col min="5637" max="5644" width="11.42578125" style="3" customWidth="1"/>
    <col min="5645" max="5657" width="0" style="3" hidden="1" customWidth="1"/>
    <col min="5658" max="5658" width="11.42578125" style="3" customWidth="1"/>
    <col min="5659" max="5659" width="4.5703125" style="3" customWidth="1"/>
    <col min="5660" max="5660" width="11.42578125" style="3" customWidth="1"/>
    <col min="5661" max="5661" width="4.5703125" style="3" customWidth="1"/>
    <col min="5662" max="5662" width="11.42578125" style="3" customWidth="1"/>
    <col min="5663" max="5663" width="4.5703125" style="3" customWidth="1"/>
    <col min="5664" max="5664" width="11.42578125" style="3" customWidth="1"/>
    <col min="5665" max="5886" width="9" style="3"/>
    <col min="5887" max="5887" width="2.85546875" style="3" customWidth="1"/>
    <col min="5888" max="5888" width="3.140625" style="3" customWidth="1"/>
    <col min="5889" max="5889" width="16" style="3" customWidth="1"/>
    <col min="5890" max="5890" width="39.28515625" style="3" customWidth="1"/>
    <col min="5891" max="5891" width="21.5703125" style="3" customWidth="1"/>
    <col min="5892" max="5892" width="16.140625" style="3" customWidth="1"/>
    <col min="5893" max="5900" width="11.42578125" style="3" customWidth="1"/>
    <col min="5901" max="5913" width="0" style="3" hidden="1" customWidth="1"/>
    <col min="5914" max="5914" width="11.42578125" style="3" customWidth="1"/>
    <col min="5915" max="5915" width="4.5703125" style="3" customWidth="1"/>
    <col min="5916" max="5916" width="11.42578125" style="3" customWidth="1"/>
    <col min="5917" max="5917" width="4.5703125" style="3" customWidth="1"/>
    <col min="5918" max="5918" width="11.42578125" style="3" customWidth="1"/>
    <col min="5919" max="5919" width="4.5703125" style="3" customWidth="1"/>
    <col min="5920" max="5920" width="11.42578125" style="3" customWidth="1"/>
    <col min="5921" max="6142" width="9" style="3"/>
    <col min="6143" max="6143" width="2.85546875" style="3" customWidth="1"/>
    <col min="6144" max="6144" width="3.140625" style="3" customWidth="1"/>
    <col min="6145" max="6145" width="16" style="3" customWidth="1"/>
    <col min="6146" max="6146" width="39.28515625" style="3" customWidth="1"/>
    <col min="6147" max="6147" width="21.5703125" style="3" customWidth="1"/>
    <col min="6148" max="6148" width="16.140625" style="3" customWidth="1"/>
    <col min="6149" max="6156" width="11.42578125" style="3" customWidth="1"/>
    <col min="6157" max="6169" width="0" style="3" hidden="1" customWidth="1"/>
    <col min="6170" max="6170" width="11.42578125" style="3" customWidth="1"/>
    <col min="6171" max="6171" width="4.5703125" style="3" customWidth="1"/>
    <col min="6172" max="6172" width="11.42578125" style="3" customWidth="1"/>
    <col min="6173" max="6173" width="4.5703125" style="3" customWidth="1"/>
    <col min="6174" max="6174" width="11.42578125" style="3" customWidth="1"/>
    <col min="6175" max="6175" width="4.5703125" style="3" customWidth="1"/>
    <col min="6176" max="6176" width="11.42578125" style="3" customWidth="1"/>
    <col min="6177" max="6398" width="9" style="3"/>
    <col min="6399" max="6399" width="2.85546875" style="3" customWidth="1"/>
    <col min="6400" max="6400" width="3.140625" style="3" customWidth="1"/>
    <col min="6401" max="6401" width="16" style="3" customWidth="1"/>
    <col min="6402" max="6402" width="39.28515625" style="3" customWidth="1"/>
    <col min="6403" max="6403" width="21.5703125" style="3" customWidth="1"/>
    <col min="6404" max="6404" width="16.140625" style="3" customWidth="1"/>
    <col min="6405" max="6412" width="11.42578125" style="3" customWidth="1"/>
    <col min="6413" max="6425" width="0" style="3" hidden="1" customWidth="1"/>
    <col min="6426" max="6426" width="11.42578125" style="3" customWidth="1"/>
    <col min="6427" max="6427" width="4.5703125" style="3" customWidth="1"/>
    <col min="6428" max="6428" width="11.42578125" style="3" customWidth="1"/>
    <col min="6429" max="6429" width="4.5703125" style="3" customWidth="1"/>
    <col min="6430" max="6430" width="11.42578125" style="3" customWidth="1"/>
    <col min="6431" max="6431" width="4.5703125" style="3" customWidth="1"/>
    <col min="6432" max="6432" width="11.42578125" style="3" customWidth="1"/>
    <col min="6433" max="6654" width="9" style="3"/>
    <col min="6655" max="6655" width="2.85546875" style="3" customWidth="1"/>
    <col min="6656" max="6656" width="3.140625" style="3" customWidth="1"/>
    <col min="6657" max="6657" width="16" style="3" customWidth="1"/>
    <col min="6658" max="6658" width="39.28515625" style="3" customWidth="1"/>
    <col min="6659" max="6659" width="21.5703125" style="3" customWidth="1"/>
    <col min="6660" max="6660" width="16.140625" style="3" customWidth="1"/>
    <col min="6661" max="6668" width="11.42578125" style="3" customWidth="1"/>
    <col min="6669" max="6681" width="0" style="3" hidden="1" customWidth="1"/>
    <col min="6682" max="6682" width="11.42578125" style="3" customWidth="1"/>
    <col min="6683" max="6683" width="4.5703125" style="3" customWidth="1"/>
    <col min="6684" max="6684" width="11.42578125" style="3" customWidth="1"/>
    <col min="6685" max="6685" width="4.5703125" style="3" customWidth="1"/>
    <col min="6686" max="6686" width="11.42578125" style="3" customWidth="1"/>
    <col min="6687" max="6687" width="4.5703125" style="3" customWidth="1"/>
    <col min="6688" max="6688" width="11.42578125" style="3" customWidth="1"/>
    <col min="6689" max="6910" width="9" style="3"/>
    <col min="6911" max="6911" width="2.85546875" style="3" customWidth="1"/>
    <col min="6912" max="6912" width="3.140625" style="3" customWidth="1"/>
    <col min="6913" max="6913" width="16" style="3" customWidth="1"/>
    <col min="6914" max="6914" width="39.28515625" style="3" customWidth="1"/>
    <col min="6915" max="6915" width="21.5703125" style="3" customWidth="1"/>
    <col min="6916" max="6916" width="16.140625" style="3" customWidth="1"/>
    <col min="6917" max="6924" width="11.42578125" style="3" customWidth="1"/>
    <col min="6925" max="6937" width="0" style="3" hidden="1" customWidth="1"/>
    <col min="6938" max="6938" width="11.42578125" style="3" customWidth="1"/>
    <col min="6939" max="6939" width="4.5703125" style="3" customWidth="1"/>
    <col min="6940" max="6940" width="11.42578125" style="3" customWidth="1"/>
    <col min="6941" max="6941" width="4.5703125" style="3" customWidth="1"/>
    <col min="6942" max="6942" width="11.42578125" style="3" customWidth="1"/>
    <col min="6943" max="6943" width="4.5703125" style="3" customWidth="1"/>
    <col min="6944" max="6944" width="11.42578125" style="3" customWidth="1"/>
    <col min="6945" max="7166" width="9" style="3"/>
    <col min="7167" max="7167" width="2.85546875" style="3" customWidth="1"/>
    <col min="7168" max="7168" width="3.140625" style="3" customWidth="1"/>
    <col min="7169" max="7169" width="16" style="3" customWidth="1"/>
    <col min="7170" max="7170" width="39.28515625" style="3" customWidth="1"/>
    <col min="7171" max="7171" width="21.5703125" style="3" customWidth="1"/>
    <col min="7172" max="7172" width="16.140625" style="3" customWidth="1"/>
    <col min="7173" max="7180" width="11.42578125" style="3" customWidth="1"/>
    <col min="7181" max="7193" width="0" style="3" hidden="1" customWidth="1"/>
    <col min="7194" max="7194" width="11.42578125" style="3" customWidth="1"/>
    <col min="7195" max="7195" width="4.5703125" style="3" customWidth="1"/>
    <col min="7196" max="7196" width="11.42578125" style="3" customWidth="1"/>
    <col min="7197" max="7197" width="4.5703125" style="3" customWidth="1"/>
    <col min="7198" max="7198" width="11.42578125" style="3" customWidth="1"/>
    <col min="7199" max="7199" width="4.5703125" style="3" customWidth="1"/>
    <col min="7200" max="7200" width="11.42578125" style="3" customWidth="1"/>
    <col min="7201" max="7422" width="9" style="3"/>
    <col min="7423" max="7423" width="2.85546875" style="3" customWidth="1"/>
    <col min="7424" max="7424" width="3.140625" style="3" customWidth="1"/>
    <col min="7425" max="7425" width="16" style="3" customWidth="1"/>
    <col min="7426" max="7426" width="39.28515625" style="3" customWidth="1"/>
    <col min="7427" max="7427" width="21.5703125" style="3" customWidth="1"/>
    <col min="7428" max="7428" width="16.140625" style="3" customWidth="1"/>
    <col min="7429" max="7436" width="11.42578125" style="3" customWidth="1"/>
    <col min="7437" max="7449" width="0" style="3" hidden="1" customWidth="1"/>
    <col min="7450" max="7450" width="11.42578125" style="3" customWidth="1"/>
    <col min="7451" max="7451" width="4.5703125" style="3" customWidth="1"/>
    <col min="7452" max="7452" width="11.42578125" style="3" customWidth="1"/>
    <col min="7453" max="7453" width="4.5703125" style="3" customWidth="1"/>
    <col min="7454" max="7454" width="11.42578125" style="3" customWidth="1"/>
    <col min="7455" max="7455" width="4.5703125" style="3" customWidth="1"/>
    <col min="7456" max="7456" width="11.42578125" style="3" customWidth="1"/>
    <col min="7457" max="7678" width="9" style="3"/>
    <col min="7679" max="7679" width="2.85546875" style="3" customWidth="1"/>
    <col min="7680" max="7680" width="3.140625" style="3" customWidth="1"/>
    <col min="7681" max="7681" width="16" style="3" customWidth="1"/>
    <col min="7682" max="7682" width="39.28515625" style="3" customWidth="1"/>
    <col min="7683" max="7683" width="21.5703125" style="3" customWidth="1"/>
    <col min="7684" max="7684" width="16.140625" style="3" customWidth="1"/>
    <col min="7685" max="7692" width="11.42578125" style="3" customWidth="1"/>
    <col min="7693" max="7705" width="0" style="3" hidden="1" customWidth="1"/>
    <col min="7706" max="7706" width="11.42578125" style="3" customWidth="1"/>
    <col min="7707" max="7707" width="4.5703125" style="3" customWidth="1"/>
    <col min="7708" max="7708" width="11.42578125" style="3" customWidth="1"/>
    <col min="7709" max="7709" width="4.5703125" style="3" customWidth="1"/>
    <col min="7710" max="7710" width="11.42578125" style="3" customWidth="1"/>
    <col min="7711" max="7711" width="4.5703125" style="3" customWidth="1"/>
    <col min="7712" max="7712" width="11.42578125" style="3" customWidth="1"/>
    <col min="7713" max="7934" width="9" style="3"/>
    <col min="7935" max="7935" width="2.85546875" style="3" customWidth="1"/>
    <col min="7936" max="7936" width="3.140625" style="3" customWidth="1"/>
    <col min="7937" max="7937" width="16" style="3" customWidth="1"/>
    <col min="7938" max="7938" width="39.28515625" style="3" customWidth="1"/>
    <col min="7939" max="7939" width="21.5703125" style="3" customWidth="1"/>
    <col min="7940" max="7940" width="16.140625" style="3" customWidth="1"/>
    <col min="7941" max="7948" width="11.42578125" style="3" customWidth="1"/>
    <col min="7949" max="7961" width="0" style="3" hidden="1" customWidth="1"/>
    <col min="7962" max="7962" width="11.42578125" style="3" customWidth="1"/>
    <col min="7963" max="7963" width="4.5703125" style="3" customWidth="1"/>
    <col min="7964" max="7964" width="11.42578125" style="3" customWidth="1"/>
    <col min="7965" max="7965" width="4.5703125" style="3" customWidth="1"/>
    <col min="7966" max="7966" width="11.42578125" style="3" customWidth="1"/>
    <col min="7967" max="7967" width="4.5703125" style="3" customWidth="1"/>
    <col min="7968" max="7968" width="11.42578125" style="3" customWidth="1"/>
    <col min="7969" max="8190" width="9" style="3"/>
    <col min="8191" max="8191" width="2.85546875" style="3" customWidth="1"/>
    <col min="8192" max="8192" width="3.140625" style="3" customWidth="1"/>
    <col min="8193" max="8193" width="16" style="3" customWidth="1"/>
    <col min="8194" max="8194" width="39.28515625" style="3" customWidth="1"/>
    <col min="8195" max="8195" width="21.5703125" style="3" customWidth="1"/>
    <col min="8196" max="8196" width="16.140625" style="3" customWidth="1"/>
    <col min="8197" max="8204" width="11.42578125" style="3" customWidth="1"/>
    <col min="8205" max="8217" width="0" style="3" hidden="1" customWidth="1"/>
    <col min="8218" max="8218" width="11.42578125" style="3" customWidth="1"/>
    <col min="8219" max="8219" width="4.5703125" style="3" customWidth="1"/>
    <col min="8220" max="8220" width="11.42578125" style="3" customWidth="1"/>
    <col min="8221" max="8221" width="4.5703125" style="3" customWidth="1"/>
    <col min="8222" max="8222" width="11.42578125" style="3" customWidth="1"/>
    <col min="8223" max="8223" width="4.5703125" style="3" customWidth="1"/>
    <col min="8224" max="8224" width="11.42578125" style="3" customWidth="1"/>
    <col min="8225" max="8446" width="9" style="3"/>
    <col min="8447" max="8447" width="2.85546875" style="3" customWidth="1"/>
    <col min="8448" max="8448" width="3.140625" style="3" customWidth="1"/>
    <col min="8449" max="8449" width="16" style="3" customWidth="1"/>
    <col min="8450" max="8450" width="39.28515625" style="3" customWidth="1"/>
    <col min="8451" max="8451" width="21.5703125" style="3" customWidth="1"/>
    <col min="8452" max="8452" width="16.140625" style="3" customWidth="1"/>
    <col min="8453" max="8460" width="11.42578125" style="3" customWidth="1"/>
    <col min="8461" max="8473" width="0" style="3" hidden="1" customWidth="1"/>
    <col min="8474" max="8474" width="11.42578125" style="3" customWidth="1"/>
    <col min="8475" max="8475" width="4.5703125" style="3" customWidth="1"/>
    <col min="8476" max="8476" width="11.42578125" style="3" customWidth="1"/>
    <col min="8477" max="8477" width="4.5703125" style="3" customWidth="1"/>
    <col min="8478" max="8478" width="11.42578125" style="3" customWidth="1"/>
    <col min="8479" max="8479" width="4.5703125" style="3" customWidth="1"/>
    <col min="8480" max="8480" width="11.42578125" style="3" customWidth="1"/>
    <col min="8481" max="8702" width="9" style="3"/>
    <col min="8703" max="8703" width="2.85546875" style="3" customWidth="1"/>
    <col min="8704" max="8704" width="3.140625" style="3" customWidth="1"/>
    <col min="8705" max="8705" width="16" style="3" customWidth="1"/>
    <col min="8706" max="8706" width="39.28515625" style="3" customWidth="1"/>
    <col min="8707" max="8707" width="21.5703125" style="3" customWidth="1"/>
    <col min="8708" max="8708" width="16.140625" style="3" customWidth="1"/>
    <col min="8709" max="8716" width="11.42578125" style="3" customWidth="1"/>
    <col min="8717" max="8729" width="0" style="3" hidden="1" customWidth="1"/>
    <col min="8730" max="8730" width="11.42578125" style="3" customWidth="1"/>
    <col min="8731" max="8731" width="4.5703125" style="3" customWidth="1"/>
    <col min="8732" max="8732" width="11.42578125" style="3" customWidth="1"/>
    <col min="8733" max="8733" width="4.5703125" style="3" customWidth="1"/>
    <col min="8734" max="8734" width="11.42578125" style="3" customWidth="1"/>
    <col min="8735" max="8735" width="4.5703125" style="3" customWidth="1"/>
    <col min="8736" max="8736" width="11.42578125" style="3" customWidth="1"/>
    <col min="8737" max="8958" width="9" style="3"/>
    <col min="8959" max="8959" width="2.85546875" style="3" customWidth="1"/>
    <col min="8960" max="8960" width="3.140625" style="3" customWidth="1"/>
    <col min="8961" max="8961" width="16" style="3" customWidth="1"/>
    <col min="8962" max="8962" width="39.28515625" style="3" customWidth="1"/>
    <col min="8963" max="8963" width="21.5703125" style="3" customWidth="1"/>
    <col min="8964" max="8964" width="16.140625" style="3" customWidth="1"/>
    <col min="8965" max="8972" width="11.42578125" style="3" customWidth="1"/>
    <col min="8973" max="8985" width="0" style="3" hidden="1" customWidth="1"/>
    <col min="8986" max="8986" width="11.42578125" style="3" customWidth="1"/>
    <col min="8987" max="8987" width="4.5703125" style="3" customWidth="1"/>
    <col min="8988" max="8988" width="11.42578125" style="3" customWidth="1"/>
    <col min="8989" max="8989" width="4.5703125" style="3" customWidth="1"/>
    <col min="8990" max="8990" width="11.42578125" style="3" customWidth="1"/>
    <col min="8991" max="8991" width="4.5703125" style="3" customWidth="1"/>
    <col min="8992" max="8992" width="11.42578125" style="3" customWidth="1"/>
    <col min="8993" max="9214" width="9" style="3"/>
    <col min="9215" max="9215" width="2.85546875" style="3" customWidth="1"/>
    <col min="9216" max="9216" width="3.140625" style="3" customWidth="1"/>
    <col min="9217" max="9217" width="16" style="3" customWidth="1"/>
    <col min="9218" max="9218" width="39.28515625" style="3" customWidth="1"/>
    <col min="9219" max="9219" width="21.5703125" style="3" customWidth="1"/>
    <col min="9220" max="9220" width="16.140625" style="3" customWidth="1"/>
    <col min="9221" max="9228" width="11.42578125" style="3" customWidth="1"/>
    <col min="9229" max="9241" width="0" style="3" hidden="1" customWidth="1"/>
    <col min="9242" max="9242" width="11.42578125" style="3" customWidth="1"/>
    <col min="9243" max="9243" width="4.5703125" style="3" customWidth="1"/>
    <col min="9244" max="9244" width="11.42578125" style="3" customWidth="1"/>
    <col min="9245" max="9245" width="4.5703125" style="3" customWidth="1"/>
    <col min="9246" max="9246" width="11.42578125" style="3" customWidth="1"/>
    <col min="9247" max="9247" width="4.5703125" style="3" customWidth="1"/>
    <col min="9248" max="9248" width="11.42578125" style="3" customWidth="1"/>
    <col min="9249" max="9470" width="9" style="3"/>
    <col min="9471" max="9471" width="2.85546875" style="3" customWidth="1"/>
    <col min="9472" max="9472" width="3.140625" style="3" customWidth="1"/>
    <col min="9473" max="9473" width="16" style="3" customWidth="1"/>
    <col min="9474" max="9474" width="39.28515625" style="3" customWidth="1"/>
    <col min="9475" max="9475" width="21.5703125" style="3" customWidth="1"/>
    <col min="9476" max="9476" width="16.140625" style="3" customWidth="1"/>
    <col min="9477" max="9484" width="11.42578125" style="3" customWidth="1"/>
    <col min="9485" max="9497" width="0" style="3" hidden="1" customWidth="1"/>
    <col min="9498" max="9498" width="11.42578125" style="3" customWidth="1"/>
    <col min="9499" max="9499" width="4.5703125" style="3" customWidth="1"/>
    <col min="9500" max="9500" width="11.42578125" style="3" customWidth="1"/>
    <col min="9501" max="9501" width="4.5703125" style="3" customWidth="1"/>
    <col min="9502" max="9502" width="11.42578125" style="3" customWidth="1"/>
    <col min="9503" max="9503" width="4.5703125" style="3" customWidth="1"/>
    <col min="9504" max="9504" width="11.42578125" style="3" customWidth="1"/>
    <col min="9505" max="9726" width="9" style="3"/>
    <col min="9727" max="9727" width="2.85546875" style="3" customWidth="1"/>
    <col min="9728" max="9728" width="3.140625" style="3" customWidth="1"/>
    <col min="9729" max="9729" width="16" style="3" customWidth="1"/>
    <col min="9730" max="9730" width="39.28515625" style="3" customWidth="1"/>
    <col min="9731" max="9731" width="21.5703125" style="3" customWidth="1"/>
    <col min="9732" max="9732" width="16.140625" style="3" customWidth="1"/>
    <col min="9733" max="9740" width="11.42578125" style="3" customWidth="1"/>
    <col min="9741" max="9753" width="0" style="3" hidden="1" customWidth="1"/>
    <col min="9754" max="9754" width="11.42578125" style="3" customWidth="1"/>
    <col min="9755" max="9755" width="4.5703125" style="3" customWidth="1"/>
    <col min="9756" max="9756" width="11.42578125" style="3" customWidth="1"/>
    <col min="9757" max="9757" width="4.5703125" style="3" customWidth="1"/>
    <col min="9758" max="9758" width="11.42578125" style="3" customWidth="1"/>
    <col min="9759" max="9759" width="4.5703125" style="3" customWidth="1"/>
    <col min="9760" max="9760" width="11.42578125" style="3" customWidth="1"/>
    <col min="9761" max="9982" width="9" style="3"/>
    <col min="9983" max="9983" width="2.85546875" style="3" customWidth="1"/>
    <col min="9984" max="9984" width="3.140625" style="3" customWidth="1"/>
    <col min="9985" max="9985" width="16" style="3" customWidth="1"/>
    <col min="9986" max="9986" width="39.28515625" style="3" customWidth="1"/>
    <col min="9987" max="9987" width="21.5703125" style="3" customWidth="1"/>
    <col min="9988" max="9988" width="16.140625" style="3" customWidth="1"/>
    <col min="9989" max="9996" width="11.42578125" style="3" customWidth="1"/>
    <col min="9997" max="10009" width="0" style="3" hidden="1" customWidth="1"/>
    <col min="10010" max="10010" width="11.42578125" style="3" customWidth="1"/>
    <col min="10011" max="10011" width="4.5703125" style="3" customWidth="1"/>
    <col min="10012" max="10012" width="11.42578125" style="3" customWidth="1"/>
    <col min="10013" max="10013" width="4.5703125" style="3" customWidth="1"/>
    <col min="10014" max="10014" width="11.42578125" style="3" customWidth="1"/>
    <col min="10015" max="10015" width="4.5703125" style="3" customWidth="1"/>
    <col min="10016" max="10016" width="11.42578125" style="3" customWidth="1"/>
    <col min="10017" max="10238" width="9" style="3"/>
    <col min="10239" max="10239" width="2.85546875" style="3" customWidth="1"/>
    <col min="10240" max="10240" width="3.140625" style="3" customWidth="1"/>
    <col min="10241" max="10241" width="16" style="3" customWidth="1"/>
    <col min="10242" max="10242" width="39.28515625" style="3" customWidth="1"/>
    <col min="10243" max="10243" width="21.5703125" style="3" customWidth="1"/>
    <col min="10244" max="10244" width="16.140625" style="3" customWidth="1"/>
    <col min="10245" max="10252" width="11.42578125" style="3" customWidth="1"/>
    <col min="10253" max="10265" width="0" style="3" hidden="1" customWidth="1"/>
    <col min="10266" max="10266" width="11.42578125" style="3" customWidth="1"/>
    <col min="10267" max="10267" width="4.5703125" style="3" customWidth="1"/>
    <col min="10268" max="10268" width="11.42578125" style="3" customWidth="1"/>
    <col min="10269" max="10269" width="4.5703125" style="3" customWidth="1"/>
    <col min="10270" max="10270" width="11.42578125" style="3" customWidth="1"/>
    <col min="10271" max="10271" width="4.5703125" style="3" customWidth="1"/>
    <col min="10272" max="10272" width="11.42578125" style="3" customWidth="1"/>
    <col min="10273" max="10494" width="9" style="3"/>
    <col min="10495" max="10495" width="2.85546875" style="3" customWidth="1"/>
    <col min="10496" max="10496" width="3.140625" style="3" customWidth="1"/>
    <col min="10497" max="10497" width="16" style="3" customWidth="1"/>
    <col min="10498" max="10498" width="39.28515625" style="3" customWidth="1"/>
    <col min="10499" max="10499" width="21.5703125" style="3" customWidth="1"/>
    <col min="10500" max="10500" width="16.140625" style="3" customWidth="1"/>
    <col min="10501" max="10508" width="11.42578125" style="3" customWidth="1"/>
    <col min="10509" max="10521" width="0" style="3" hidden="1" customWidth="1"/>
    <col min="10522" max="10522" width="11.42578125" style="3" customWidth="1"/>
    <col min="10523" max="10523" width="4.5703125" style="3" customWidth="1"/>
    <col min="10524" max="10524" width="11.42578125" style="3" customWidth="1"/>
    <col min="10525" max="10525" width="4.5703125" style="3" customWidth="1"/>
    <col min="10526" max="10526" width="11.42578125" style="3" customWidth="1"/>
    <col min="10527" max="10527" width="4.5703125" style="3" customWidth="1"/>
    <col min="10528" max="10528" width="11.42578125" style="3" customWidth="1"/>
    <col min="10529" max="10750" width="9" style="3"/>
    <col min="10751" max="10751" width="2.85546875" style="3" customWidth="1"/>
    <col min="10752" max="10752" width="3.140625" style="3" customWidth="1"/>
    <col min="10753" max="10753" width="16" style="3" customWidth="1"/>
    <col min="10754" max="10754" width="39.28515625" style="3" customWidth="1"/>
    <col min="10755" max="10755" width="21.5703125" style="3" customWidth="1"/>
    <col min="10756" max="10756" width="16.140625" style="3" customWidth="1"/>
    <col min="10757" max="10764" width="11.42578125" style="3" customWidth="1"/>
    <col min="10765" max="10777" width="0" style="3" hidden="1" customWidth="1"/>
    <col min="10778" max="10778" width="11.42578125" style="3" customWidth="1"/>
    <col min="10779" max="10779" width="4.5703125" style="3" customWidth="1"/>
    <col min="10780" max="10780" width="11.42578125" style="3" customWidth="1"/>
    <col min="10781" max="10781" width="4.5703125" style="3" customWidth="1"/>
    <col min="10782" max="10782" width="11.42578125" style="3" customWidth="1"/>
    <col min="10783" max="10783" width="4.5703125" style="3" customWidth="1"/>
    <col min="10784" max="10784" width="11.42578125" style="3" customWidth="1"/>
    <col min="10785" max="11006" width="9" style="3"/>
    <col min="11007" max="11007" width="2.85546875" style="3" customWidth="1"/>
    <col min="11008" max="11008" width="3.140625" style="3" customWidth="1"/>
    <col min="11009" max="11009" width="16" style="3" customWidth="1"/>
    <col min="11010" max="11010" width="39.28515625" style="3" customWidth="1"/>
    <col min="11011" max="11011" width="21.5703125" style="3" customWidth="1"/>
    <col min="11012" max="11012" width="16.140625" style="3" customWidth="1"/>
    <col min="11013" max="11020" width="11.42578125" style="3" customWidth="1"/>
    <col min="11021" max="11033" width="0" style="3" hidden="1" customWidth="1"/>
    <col min="11034" max="11034" width="11.42578125" style="3" customWidth="1"/>
    <col min="11035" max="11035" width="4.5703125" style="3" customWidth="1"/>
    <col min="11036" max="11036" width="11.42578125" style="3" customWidth="1"/>
    <col min="11037" max="11037" width="4.5703125" style="3" customWidth="1"/>
    <col min="11038" max="11038" width="11.42578125" style="3" customWidth="1"/>
    <col min="11039" max="11039" width="4.5703125" style="3" customWidth="1"/>
    <col min="11040" max="11040" width="11.42578125" style="3" customWidth="1"/>
    <col min="11041" max="11262" width="9" style="3"/>
    <col min="11263" max="11263" width="2.85546875" style="3" customWidth="1"/>
    <col min="11264" max="11264" width="3.140625" style="3" customWidth="1"/>
    <col min="11265" max="11265" width="16" style="3" customWidth="1"/>
    <col min="11266" max="11266" width="39.28515625" style="3" customWidth="1"/>
    <col min="11267" max="11267" width="21.5703125" style="3" customWidth="1"/>
    <col min="11268" max="11268" width="16.140625" style="3" customWidth="1"/>
    <col min="11269" max="11276" width="11.42578125" style="3" customWidth="1"/>
    <col min="11277" max="11289" width="0" style="3" hidden="1" customWidth="1"/>
    <col min="11290" max="11290" width="11.42578125" style="3" customWidth="1"/>
    <col min="11291" max="11291" width="4.5703125" style="3" customWidth="1"/>
    <col min="11292" max="11292" width="11.42578125" style="3" customWidth="1"/>
    <col min="11293" max="11293" width="4.5703125" style="3" customWidth="1"/>
    <col min="11294" max="11294" width="11.42578125" style="3" customWidth="1"/>
    <col min="11295" max="11295" width="4.5703125" style="3" customWidth="1"/>
    <col min="11296" max="11296" width="11.42578125" style="3" customWidth="1"/>
    <col min="11297" max="11518" width="9" style="3"/>
    <col min="11519" max="11519" width="2.85546875" style="3" customWidth="1"/>
    <col min="11520" max="11520" width="3.140625" style="3" customWidth="1"/>
    <col min="11521" max="11521" width="16" style="3" customWidth="1"/>
    <col min="11522" max="11522" width="39.28515625" style="3" customWidth="1"/>
    <col min="11523" max="11523" width="21.5703125" style="3" customWidth="1"/>
    <col min="11524" max="11524" width="16.140625" style="3" customWidth="1"/>
    <col min="11525" max="11532" width="11.42578125" style="3" customWidth="1"/>
    <col min="11533" max="11545" width="0" style="3" hidden="1" customWidth="1"/>
    <col min="11546" max="11546" width="11.42578125" style="3" customWidth="1"/>
    <col min="11547" max="11547" width="4.5703125" style="3" customWidth="1"/>
    <col min="11548" max="11548" width="11.42578125" style="3" customWidth="1"/>
    <col min="11549" max="11549" width="4.5703125" style="3" customWidth="1"/>
    <col min="11550" max="11550" width="11.42578125" style="3" customWidth="1"/>
    <col min="11551" max="11551" width="4.5703125" style="3" customWidth="1"/>
    <col min="11552" max="11552" width="11.42578125" style="3" customWidth="1"/>
    <col min="11553" max="11774" width="9" style="3"/>
    <col min="11775" max="11775" width="2.85546875" style="3" customWidth="1"/>
    <col min="11776" max="11776" width="3.140625" style="3" customWidth="1"/>
    <col min="11777" max="11777" width="16" style="3" customWidth="1"/>
    <col min="11778" max="11778" width="39.28515625" style="3" customWidth="1"/>
    <col min="11779" max="11779" width="21.5703125" style="3" customWidth="1"/>
    <col min="11780" max="11780" width="16.140625" style="3" customWidth="1"/>
    <col min="11781" max="11788" width="11.42578125" style="3" customWidth="1"/>
    <col min="11789" max="11801" width="0" style="3" hidden="1" customWidth="1"/>
    <col min="11802" max="11802" width="11.42578125" style="3" customWidth="1"/>
    <col min="11803" max="11803" width="4.5703125" style="3" customWidth="1"/>
    <col min="11804" max="11804" width="11.42578125" style="3" customWidth="1"/>
    <col min="11805" max="11805" width="4.5703125" style="3" customWidth="1"/>
    <col min="11806" max="11806" width="11.42578125" style="3" customWidth="1"/>
    <col min="11807" max="11807" width="4.5703125" style="3" customWidth="1"/>
    <col min="11808" max="11808" width="11.42578125" style="3" customWidth="1"/>
    <col min="11809" max="12030" width="9" style="3"/>
    <col min="12031" max="12031" width="2.85546875" style="3" customWidth="1"/>
    <col min="12032" max="12032" width="3.140625" style="3" customWidth="1"/>
    <col min="12033" max="12033" width="16" style="3" customWidth="1"/>
    <col min="12034" max="12034" width="39.28515625" style="3" customWidth="1"/>
    <col min="12035" max="12035" width="21.5703125" style="3" customWidth="1"/>
    <col min="12036" max="12036" width="16.140625" style="3" customWidth="1"/>
    <col min="12037" max="12044" width="11.42578125" style="3" customWidth="1"/>
    <col min="12045" max="12057" width="0" style="3" hidden="1" customWidth="1"/>
    <col min="12058" max="12058" width="11.42578125" style="3" customWidth="1"/>
    <col min="12059" max="12059" width="4.5703125" style="3" customWidth="1"/>
    <col min="12060" max="12060" width="11.42578125" style="3" customWidth="1"/>
    <col min="12061" max="12061" width="4.5703125" style="3" customWidth="1"/>
    <col min="12062" max="12062" width="11.42578125" style="3" customWidth="1"/>
    <col min="12063" max="12063" width="4.5703125" style="3" customWidth="1"/>
    <col min="12064" max="12064" width="11.42578125" style="3" customWidth="1"/>
    <col min="12065" max="12286" width="9" style="3"/>
    <col min="12287" max="12287" width="2.85546875" style="3" customWidth="1"/>
    <col min="12288" max="12288" width="3.140625" style="3" customWidth="1"/>
    <col min="12289" max="12289" width="16" style="3" customWidth="1"/>
    <col min="12290" max="12290" width="39.28515625" style="3" customWidth="1"/>
    <col min="12291" max="12291" width="21.5703125" style="3" customWidth="1"/>
    <col min="12292" max="12292" width="16.140625" style="3" customWidth="1"/>
    <col min="12293" max="12300" width="11.42578125" style="3" customWidth="1"/>
    <col min="12301" max="12313" width="0" style="3" hidden="1" customWidth="1"/>
    <col min="12314" max="12314" width="11.42578125" style="3" customWidth="1"/>
    <col min="12315" max="12315" width="4.5703125" style="3" customWidth="1"/>
    <col min="12316" max="12316" width="11.42578125" style="3" customWidth="1"/>
    <col min="12317" max="12317" width="4.5703125" style="3" customWidth="1"/>
    <col min="12318" max="12318" width="11.42578125" style="3" customWidth="1"/>
    <col min="12319" max="12319" width="4.5703125" style="3" customWidth="1"/>
    <col min="12320" max="12320" width="11.42578125" style="3" customWidth="1"/>
    <col min="12321" max="12542" width="9" style="3"/>
    <col min="12543" max="12543" width="2.85546875" style="3" customWidth="1"/>
    <col min="12544" max="12544" width="3.140625" style="3" customWidth="1"/>
    <col min="12545" max="12545" width="16" style="3" customWidth="1"/>
    <col min="12546" max="12546" width="39.28515625" style="3" customWidth="1"/>
    <col min="12547" max="12547" width="21.5703125" style="3" customWidth="1"/>
    <col min="12548" max="12548" width="16.140625" style="3" customWidth="1"/>
    <col min="12549" max="12556" width="11.42578125" style="3" customWidth="1"/>
    <col min="12557" max="12569" width="0" style="3" hidden="1" customWidth="1"/>
    <col min="12570" max="12570" width="11.42578125" style="3" customWidth="1"/>
    <col min="12571" max="12571" width="4.5703125" style="3" customWidth="1"/>
    <col min="12572" max="12572" width="11.42578125" style="3" customWidth="1"/>
    <col min="12573" max="12573" width="4.5703125" style="3" customWidth="1"/>
    <col min="12574" max="12574" width="11.42578125" style="3" customWidth="1"/>
    <col min="12575" max="12575" width="4.5703125" style="3" customWidth="1"/>
    <col min="12576" max="12576" width="11.42578125" style="3" customWidth="1"/>
    <col min="12577" max="12798" width="9" style="3"/>
    <col min="12799" max="12799" width="2.85546875" style="3" customWidth="1"/>
    <col min="12800" max="12800" width="3.140625" style="3" customWidth="1"/>
    <col min="12801" max="12801" width="16" style="3" customWidth="1"/>
    <col min="12802" max="12802" width="39.28515625" style="3" customWidth="1"/>
    <col min="12803" max="12803" width="21.5703125" style="3" customWidth="1"/>
    <col min="12804" max="12804" width="16.140625" style="3" customWidth="1"/>
    <col min="12805" max="12812" width="11.42578125" style="3" customWidth="1"/>
    <col min="12813" max="12825" width="0" style="3" hidden="1" customWidth="1"/>
    <col min="12826" max="12826" width="11.42578125" style="3" customWidth="1"/>
    <col min="12827" max="12827" width="4.5703125" style="3" customWidth="1"/>
    <col min="12828" max="12828" width="11.42578125" style="3" customWidth="1"/>
    <col min="12829" max="12829" width="4.5703125" style="3" customWidth="1"/>
    <col min="12830" max="12830" width="11.42578125" style="3" customWidth="1"/>
    <col min="12831" max="12831" width="4.5703125" style="3" customWidth="1"/>
    <col min="12832" max="12832" width="11.42578125" style="3" customWidth="1"/>
    <col min="12833" max="13054" width="9" style="3"/>
    <col min="13055" max="13055" width="2.85546875" style="3" customWidth="1"/>
    <col min="13056" max="13056" width="3.140625" style="3" customWidth="1"/>
    <col min="13057" max="13057" width="16" style="3" customWidth="1"/>
    <col min="13058" max="13058" width="39.28515625" style="3" customWidth="1"/>
    <col min="13059" max="13059" width="21.5703125" style="3" customWidth="1"/>
    <col min="13060" max="13060" width="16.140625" style="3" customWidth="1"/>
    <col min="13061" max="13068" width="11.42578125" style="3" customWidth="1"/>
    <col min="13069" max="13081" width="0" style="3" hidden="1" customWidth="1"/>
    <col min="13082" max="13082" width="11.42578125" style="3" customWidth="1"/>
    <col min="13083" max="13083" width="4.5703125" style="3" customWidth="1"/>
    <col min="13084" max="13084" width="11.42578125" style="3" customWidth="1"/>
    <col min="13085" max="13085" width="4.5703125" style="3" customWidth="1"/>
    <col min="13086" max="13086" width="11.42578125" style="3" customWidth="1"/>
    <col min="13087" max="13087" width="4.5703125" style="3" customWidth="1"/>
    <col min="13088" max="13088" width="11.42578125" style="3" customWidth="1"/>
    <col min="13089" max="13310" width="9" style="3"/>
    <col min="13311" max="13311" width="2.85546875" style="3" customWidth="1"/>
    <col min="13312" max="13312" width="3.140625" style="3" customWidth="1"/>
    <col min="13313" max="13313" width="16" style="3" customWidth="1"/>
    <col min="13314" max="13314" width="39.28515625" style="3" customWidth="1"/>
    <col min="13315" max="13315" width="21.5703125" style="3" customWidth="1"/>
    <col min="13316" max="13316" width="16.140625" style="3" customWidth="1"/>
    <col min="13317" max="13324" width="11.42578125" style="3" customWidth="1"/>
    <col min="13325" max="13337" width="0" style="3" hidden="1" customWidth="1"/>
    <col min="13338" max="13338" width="11.42578125" style="3" customWidth="1"/>
    <col min="13339" max="13339" width="4.5703125" style="3" customWidth="1"/>
    <col min="13340" max="13340" width="11.42578125" style="3" customWidth="1"/>
    <col min="13341" max="13341" width="4.5703125" style="3" customWidth="1"/>
    <col min="13342" max="13342" width="11.42578125" style="3" customWidth="1"/>
    <col min="13343" max="13343" width="4.5703125" style="3" customWidth="1"/>
    <col min="13344" max="13344" width="11.42578125" style="3" customWidth="1"/>
    <col min="13345" max="13566" width="9" style="3"/>
    <col min="13567" max="13567" width="2.85546875" style="3" customWidth="1"/>
    <col min="13568" max="13568" width="3.140625" style="3" customWidth="1"/>
    <col min="13569" max="13569" width="16" style="3" customWidth="1"/>
    <col min="13570" max="13570" width="39.28515625" style="3" customWidth="1"/>
    <col min="13571" max="13571" width="21.5703125" style="3" customWidth="1"/>
    <col min="13572" max="13572" width="16.140625" style="3" customWidth="1"/>
    <col min="13573" max="13580" width="11.42578125" style="3" customWidth="1"/>
    <col min="13581" max="13593" width="0" style="3" hidden="1" customWidth="1"/>
    <col min="13594" max="13594" width="11.42578125" style="3" customWidth="1"/>
    <col min="13595" max="13595" width="4.5703125" style="3" customWidth="1"/>
    <col min="13596" max="13596" width="11.42578125" style="3" customWidth="1"/>
    <col min="13597" max="13597" width="4.5703125" style="3" customWidth="1"/>
    <col min="13598" max="13598" width="11.42578125" style="3" customWidth="1"/>
    <col min="13599" max="13599" width="4.5703125" style="3" customWidth="1"/>
    <col min="13600" max="13600" width="11.42578125" style="3" customWidth="1"/>
    <col min="13601" max="13822" width="9" style="3"/>
    <col min="13823" max="13823" width="2.85546875" style="3" customWidth="1"/>
    <col min="13824" max="13824" width="3.140625" style="3" customWidth="1"/>
    <col min="13825" max="13825" width="16" style="3" customWidth="1"/>
    <col min="13826" max="13826" width="39.28515625" style="3" customWidth="1"/>
    <col min="13827" max="13827" width="21.5703125" style="3" customWidth="1"/>
    <col min="13828" max="13828" width="16.140625" style="3" customWidth="1"/>
    <col min="13829" max="13836" width="11.42578125" style="3" customWidth="1"/>
    <col min="13837" max="13849" width="0" style="3" hidden="1" customWidth="1"/>
    <col min="13850" max="13850" width="11.42578125" style="3" customWidth="1"/>
    <col min="13851" max="13851" width="4.5703125" style="3" customWidth="1"/>
    <col min="13852" max="13852" width="11.42578125" style="3" customWidth="1"/>
    <col min="13853" max="13853" width="4.5703125" style="3" customWidth="1"/>
    <col min="13854" max="13854" width="11.42578125" style="3" customWidth="1"/>
    <col min="13855" max="13855" width="4.5703125" style="3" customWidth="1"/>
    <col min="13856" max="13856" width="11.42578125" style="3" customWidth="1"/>
    <col min="13857" max="14078" width="9" style="3"/>
    <col min="14079" max="14079" width="2.85546875" style="3" customWidth="1"/>
    <col min="14080" max="14080" width="3.140625" style="3" customWidth="1"/>
    <col min="14081" max="14081" width="16" style="3" customWidth="1"/>
    <col min="14082" max="14082" width="39.28515625" style="3" customWidth="1"/>
    <col min="14083" max="14083" width="21.5703125" style="3" customWidth="1"/>
    <col min="14084" max="14084" width="16.140625" style="3" customWidth="1"/>
    <col min="14085" max="14092" width="11.42578125" style="3" customWidth="1"/>
    <col min="14093" max="14105" width="0" style="3" hidden="1" customWidth="1"/>
    <col min="14106" max="14106" width="11.42578125" style="3" customWidth="1"/>
    <col min="14107" max="14107" width="4.5703125" style="3" customWidth="1"/>
    <col min="14108" max="14108" width="11.42578125" style="3" customWidth="1"/>
    <col min="14109" max="14109" width="4.5703125" style="3" customWidth="1"/>
    <col min="14110" max="14110" width="11.42578125" style="3" customWidth="1"/>
    <col min="14111" max="14111" width="4.5703125" style="3" customWidth="1"/>
    <col min="14112" max="14112" width="11.42578125" style="3" customWidth="1"/>
    <col min="14113" max="14334" width="9" style="3"/>
    <col min="14335" max="14335" width="2.85546875" style="3" customWidth="1"/>
    <col min="14336" max="14336" width="3.140625" style="3" customWidth="1"/>
    <col min="14337" max="14337" width="16" style="3" customWidth="1"/>
    <col min="14338" max="14338" width="39.28515625" style="3" customWidth="1"/>
    <col min="14339" max="14339" width="21.5703125" style="3" customWidth="1"/>
    <col min="14340" max="14340" width="16.140625" style="3" customWidth="1"/>
    <col min="14341" max="14348" width="11.42578125" style="3" customWidth="1"/>
    <col min="14349" max="14361" width="0" style="3" hidden="1" customWidth="1"/>
    <col min="14362" max="14362" width="11.42578125" style="3" customWidth="1"/>
    <col min="14363" max="14363" width="4.5703125" style="3" customWidth="1"/>
    <col min="14364" max="14364" width="11.42578125" style="3" customWidth="1"/>
    <col min="14365" max="14365" width="4.5703125" style="3" customWidth="1"/>
    <col min="14366" max="14366" width="11.42578125" style="3" customWidth="1"/>
    <col min="14367" max="14367" width="4.5703125" style="3" customWidth="1"/>
    <col min="14368" max="14368" width="11.42578125" style="3" customWidth="1"/>
    <col min="14369" max="14590" width="9" style="3"/>
    <col min="14591" max="14591" width="2.85546875" style="3" customWidth="1"/>
    <col min="14592" max="14592" width="3.140625" style="3" customWidth="1"/>
    <col min="14593" max="14593" width="16" style="3" customWidth="1"/>
    <col min="14594" max="14594" width="39.28515625" style="3" customWidth="1"/>
    <col min="14595" max="14595" width="21.5703125" style="3" customWidth="1"/>
    <col min="14596" max="14596" width="16.140625" style="3" customWidth="1"/>
    <col min="14597" max="14604" width="11.42578125" style="3" customWidth="1"/>
    <col min="14605" max="14617" width="0" style="3" hidden="1" customWidth="1"/>
    <col min="14618" max="14618" width="11.42578125" style="3" customWidth="1"/>
    <col min="14619" max="14619" width="4.5703125" style="3" customWidth="1"/>
    <col min="14620" max="14620" width="11.42578125" style="3" customWidth="1"/>
    <col min="14621" max="14621" width="4.5703125" style="3" customWidth="1"/>
    <col min="14622" max="14622" width="11.42578125" style="3" customWidth="1"/>
    <col min="14623" max="14623" width="4.5703125" style="3" customWidth="1"/>
    <col min="14624" max="14624" width="11.42578125" style="3" customWidth="1"/>
    <col min="14625" max="14846" width="9" style="3"/>
    <col min="14847" max="14847" width="2.85546875" style="3" customWidth="1"/>
    <col min="14848" max="14848" width="3.140625" style="3" customWidth="1"/>
    <col min="14849" max="14849" width="16" style="3" customWidth="1"/>
    <col min="14850" max="14850" width="39.28515625" style="3" customWidth="1"/>
    <col min="14851" max="14851" width="21.5703125" style="3" customWidth="1"/>
    <col min="14852" max="14852" width="16.140625" style="3" customWidth="1"/>
    <col min="14853" max="14860" width="11.42578125" style="3" customWidth="1"/>
    <col min="14861" max="14873" width="0" style="3" hidden="1" customWidth="1"/>
    <col min="14874" max="14874" width="11.42578125" style="3" customWidth="1"/>
    <col min="14875" max="14875" width="4.5703125" style="3" customWidth="1"/>
    <col min="14876" max="14876" width="11.42578125" style="3" customWidth="1"/>
    <col min="14877" max="14877" width="4.5703125" style="3" customWidth="1"/>
    <col min="14878" max="14878" width="11.42578125" style="3" customWidth="1"/>
    <col min="14879" max="14879" width="4.5703125" style="3" customWidth="1"/>
    <col min="14880" max="14880" width="11.42578125" style="3" customWidth="1"/>
    <col min="14881" max="15102" width="9" style="3"/>
    <col min="15103" max="15103" width="2.85546875" style="3" customWidth="1"/>
    <col min="15104" max="15104" width="3.140625" style="3" customWidth="1"/>
    <col min="15105" max="15105" width="16" style="3" customWidth="1"/>
    <col min="15106" max="15106" width="39.28515625" style="3" customWidth="1"/>
    <col min="15107" max="15107" width="21.5703125" style="3" customWidth="1"/>
    <col min="15108" max="15108" width="16.140625" style="3" customWidth="1"/>
    <col min="15109" max="15116" width="11.42578125" style="3" customWidth="1"/>
    <col min="15117" max="15129" width="0" style="3" hidden="1" customWidth="1"/>
    <col min="15130" max="15130" width="11.42578125" style="3" customWidth="1"/>
    <col min="15131" max="15131" width="4.5703125" style="3" customWidth="1"/>
    <col min="15132" max="15132" width="11.42578125" style="3" customWidth="1"/>
    <col min="15133" max="15133" width="4.5703125" style="3" customWidth="1"/>
    <col min="15134" max="15134" width="11.42578125" style="3" customWidth="1"/>
    <col min="15135" max="15135" width="4.5703125" style="3" customWidth="1"/>
    <col min="15136" max="15136" width="11.42578125" style="3" customWidth="1"/>
    <col min="15137" max="15358" width="9" style="3"/>
    <col min="15359" max="15359" width="2.85546875" style="3" customWidth="1"/>
    <col min="15360" max="15360" width="3.140625" style="3" customWidth="1"/>
    <col min="15361" max="15361" width="16" style="3" customWidth="1"/>
    <col min="15362" max="15362" width="39.28515625" style="3" customWidth="1"/>
    <col min="15363" max="15363" width="21.5703125" style="3" customWidth="1"/>
    <col min="15364" max="15364" width="16.140625" style="3" customWidth="1"/>
    <col min="15365" max="15372" width="11.42578125" style="3" customWidth="1"/>
    <col min="15373" max="15385" width="0" style="3" hidden="1" customWidth="1"/>
    <col min="15386" max="15386" width="11.42578125" style="3" customWidth="1"/>
    <col min="15387" max="15387" width="4.5703125" style="3" customWidth="1"/>
    <col min="15388" max="15388" width="11.42578125" style="3" customWidth="1"/>
    <col min="15389" max="15389" width="4.5703125" style="3" customWidth="1"/>
    <col min="15390" max="15390" width="11.42578125" style="3" customWidth="1"/>
    <col min="15391" max="15391" width="4.5703125" style="3" customWidth="1"/>
    <col min="15392" max="15392" width="11.42578125" style="3" customWidth="1"/>
    <col min="15393" max="15614" width="9" style="3"/>
    <col min="15615" max="15615" width="2.85546875" style="3" customWidth="1"/>
    <col min="15616" max="15616" width="3.140625" style="3" customWidth="1"/>
    <col min="15617" max="15617" width="16" style="3" customWidth="1"/>
    <col min="15618" max="15618" width="39.28515625" style="3" customWidth="1"/>
    <col min="15619" max="15619" width="21.5703125" style="3" customWidth="1"/>
    <col min="15620" max="15620" width="16.140625" style="3" customWidth="1"/>
    <col min="15621" max="15628" width="11.42578125" style="3" customWidth="1"/>
    <col min="15629" max="15641" width="0" style="3" hidden="1" customWidth="1"/>
    <col min="15642" max="15642" width="11.42578125" style="3" customWidth="1"/>
    <col min="15643" max="15643" width="4.5703125" style="3" customWidth="1"/>
    <col min="15644" max="15644" width="11.42578125" style="3" customWidth="1"/>
    <col min="15645" max="15645" width="4.5703125" style="3" customWidth="1"/>
    <col min="15646" max="15646" width="11.42578125" style="3" customWidth="1"/>
    <col min="15647" max="15647" width="4.5703125" style="3" customWidth="1"/>
    <col min="15648" max="15648" width="11.42578125" style="3" customWidth="1"/>
    <col min="15649" max="15870" width="9" style="3"/>
    <col min="15871" max="15871" width="2.85546875" style="3" customWidth="1"/>
    <col min="15872" max="15872" width="3.140625" style="3" customWidth="1"/>
    <col min="15873" max="15873" width="16" style="3" customWidth="1"/>
    <col min="15874" max="15874" width="39.28515625" style="3" customWidth="1"/>
    <col min="15875" max="15875" width="21.5703125" style="3" customWidth="1"/>
    <col min="15876" max="15876" width="16.140625" style="3" customWidth="1"/>
    <col min="15877" max="15884" width="11.42578125" style="3" customWidth="1"/>
    <col min="15885" max="15897" width="0" style="3" hidden="1" customWidth="1"/>
    <col min="15898" max="15898" width="11.42578125" style="3" customWidth="1"/>
    <col min="15899" max="15899" width="4.5703125" style="3" customWidth="1"/>
    <col min="15900" max="15900" width="11.42578125" style="3" customWidth="1"/>
    <col min="15901" max="15901" width="4.5703125" style="3" customWidth="1"/>
    <col min="15902" max="15902" width="11.42578125" style="3" customWidth="1"/>
    <col min="15903" max="15903" width="4.5703125" style="3" customWidth="1"/>
    <col min="15904" max="15904" width="11.42578125" style="3" customWidth="1"/>
    <col min="15905" max="16126" width="9" style="3"/>
    <col min="16127" max="16127" width="2.85546875" style="3" customWidth="1"/>
    <col min="16128" max="16128" width="3.140625" style="3" customWidth="1"/>
    <col min="16129" max="16129" width="16" style="3" customWidth="1"/>
    <col min="16130" max="16130" width="39.28515625" style="3" customWidth="1"/>
    <col min="16131" max="16131" width="21.5703125" style="3" customWidth="1"/>
    <col min="16132" max="16132" width="16.140625" style="3" customWidth="1"/>
    <col min="16133" max="16140" width="11.42578125" style="3" customWidth="1"/>
    <col min="16141" max="16153" width="0" style="3" hidden="1" customWidth="1"/>
    <col min="16154" max="16154" width="11.42578125" style="3" customWidth="1"/>
    <col min="16155" max="16155" width="4.5703125" style="3" customWidth="1"/>
    <col min="16156" max="16156" width="11.42578125" style="3" customWidth="1"/>
    <col min="16157" max="16157" width="4.5703125" style="3" customWidth="1"/>
    <col min="16158" max="16158" width="11.42578125" style="3" customWidth="1"/>
    <col min="16159" max="16159" width="4.5703125" style="3" customWidth="1"/>
    <col min="16160" max="16160" width="11.42578125" style="3" customWidth="1"/>
    <col min="16161" max="16384" width="9" style="3"/>
  </cols>
  <sheetData>
    <row r="2" spans="2:32">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row>
    <row r="3" spans="2:32">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row>
    <row r="4" spans="2:32">
      <c r="B4" s="1" t="str">
        <f>'Template Cover'!B4</f>
        <v>Sheet:</v>
      </c>
      <c r="C4" s="2"/>
      <c r="D4" s="2"/>
      <c r="E4" s="2"/>
      <c r="F4" s="2"/>
      <c r="G4" s="2" t="str">
        <f ca="1">MID(CELL("filename",$A$1),FIND("]",CELL("filename",$A$1))+1,99)</f>
        <v>NPV</v>
      </c>
      <c r="H4" s="2"/>
      <c r="I4" s="2"/>
      <c r="J4" s="2"/>
      <c r="K4" s="2"/>
      <c r="L4" s="2"/>
      <c r="M4" s="2"/>
      <c r="N4" s="2"/>
      <c r="O4" s="2"/>
      <c r="P4" s="2"/>
      <c r="Q4" s="2"/>
      <c r="R4" s="2"/>
      <c r="S4" s="2"/>
      <c r="T4" s="2"/>
      <c r="U4" s="2"/>
      <c r="V4" s="2"/>
      <c r="W4" s="2"/>
      <c r="X4" s="2"/>
      <c r="Y4" s="2"/>
      <c r="Z4" s="2"/>
      <c r="AA4" s="2"/>
      <c r="AB4" s="2"/>
      <c r="AC4" s="2"/>
      <c r="AD4" s="2"/>
      <c r="AE4" s="2"/>
      <c r="AF4" s="2"/>
    </row>
    <row r="5" spans="2:32">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row>
    <row r="6" spans="2:32">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row>
    <row r="7" spans="2:32">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row>
    <row r="9" spans="2:32" ht="38.25">
      <c r="C9" s="987" t="str">
        <f>RN_Switch</f>
        <v>Nominal</v>
      </c>
      <c r="D9" s="999"/>
      <c r="E9" s="989" t="s">
        <v>121</v>
      </c>
      <c r="F9" s="989"/>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row>
    <row r="10" spans="2:32" ht="25.5">
      <c r="C10" s="1003" t="str">
        <f>Option_Switch</f>
        <v>Sc0 : Baseline</v>
      </c>
      <c r="D10" s="1014"/>
      <c r="E10" s="985"/>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row>
    <row r="11" spans="2:32">
      <c r="C11" s="994"/>
      <c r="D11" s="1001"/>
      <c r="E11" s="986">
        <v>0</v>
      </c>
      <c r="F11" s="986"/>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row>
    <row r="13" spans="2:32" ht="16.5">
      <c r="B13" s="5" t="s">
        <v>1063</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outlineLevel="1"/>
    <row r="15" spans="2:32" outlineLevel="1">
      <c r="C15" s="175" t="s">
        <v>1064</v>
      </c>
      <c r="D15" s="175"/>
    </row>
    <row r="16" spans="2:32" outlineLevel="1">
      <c r="C16" s="189" t="s">
        <v>1065</v>
      </c>
      <c r="D16" s="433"/>
      <c r="E16" s="143" t="s">
        <v>13</v>
      </c>
      <c r="F16" s="434">
        <f>Output_Price_Base</f>
        <v>43190</v>
      </c>
    </row>
    <row r="17" spans="3:32" outlineLevel="1">
      <c r="C17" s="118" t="s">
        <v>1066</v>
      </c>
      <c r="D17" s="248"/>
      <c r="E17" s="150" t="str">
        <f>E16</f>
        <v>Date</v>
      </c>
      <c r="F17" s="435">
        <f>Disc_Base</f>
        <v>42911</v>
      </c>
    </row>
    <row r="18" spans="3:32" outlineLevel="1">
      <c r="C18" s="118" t="s">
        <v>94</v>
      </c>
      <c r="D18" s="248"/>
      <c r="E18" s="436" t="s">
        <v>1067</v>
      </c>
      <c r="F18" s="437">
        <v>365.25</v>
      </c>
    </row>
    <row r="19" spans="3:32" outlineLevel="1">
      <c r="C19" s="118" t="str">
        <f>Timeline!B21</f>
        <v>Franchise start</v>
      </c>
      <c r="D19" s="248"/>
      <c r="E19" s="150" t="str">
        <f>E18</f>
        <v>Days</v>
      </c>
      <c r="F19" s="438">
        <f>Franchise_Start</f>
        <v>42911</v>
      </c>
    </row>
    <row r="20" spans="3:32" outlineLevel="1">
      <c r="C20" s="118" t="str">
        <f>Timeline!B22</f>
        <v>Franchise end (Core)</v>
      </c>
      <c r="D20" s="248"/>
      <c r="E20" s="150" t="str">
        <f>E19</f>
        <v>Days</v>
      </c>
      <c r="F20" s="438">
        <f>Franchise_End_1</f>
        <v>45465</v>
      </c>
    </row>
    <row r="21" spans="3:32" outlineLevel="1">
      <c r="C21" s="128" t="str">
        <f>Timeline!B23</f>
        <v>Franchise end (Optional Extension)</v>
      </c>
      <c r="D21" s="439"/>
      <c r="E21" s="164" t="str">
        <f>E20</f>
        <v>Days</v>
      </c>
      <c r="F21" s="440">
        <f>Franchise_End_2</f>
        <v>45829</v>
      </c>
    </row>
    <row r="22" spans="3:32" outlineLevel="1"/>
    <row r="23" spans="3:32" outlineLevel="1">
      <c r="C23" s="250" t="s">
        <v>47</v>
      </c>
    </row>
    <row r="24" spans="3:32" outlineLevel="1">
      <c r="C24" s="102" t="str">
        <f>Timeline!B52</f>
        <v>First Day</v>
      </c>
      <c r="D24" s="441"/>
      <c r="E24" s="143" t="s">
        <v>13</v>
      </c>
      <c r="F24" s="441"/>
      <c r="G24" s="442"/>
      <c r="H24" s="442"/>
      <c r="I24" s="442"/>
      <c r="J24" s="443">
        <f>Timeline!J52</f>
        <v>41365</v>
      </c>
      <c r="K24" s="443">
        <f>Timeline!K52</f>
        <v>41730</v>
      </c>
      <c r="L24" s="443">
        <f>Timeline!L52</f>
        <v>42095</v>
      </c>
      <c r="M24" s="443">
        <f>Timeline!M52</f>
        <v>42461</v>
      </c>
      <c r="N24" s="443">
        <f>Timeline!N52</f>
        <v>42826</v>
      </c>
      <c r="O24" s="443">
        <f>Timeline!O52</f>
        <v>43191</v>
      </c>
      <c r="P24" s="443">
        <f>Timeline!P52</f>
        <v>43556</v>
      </c>
      <c r="Q24" s="443">
        <f>Timeline!Q52</f>
        <v>43922</v>
      </c>
      <c r="R24" s="443">
        <f>Timeline!R52</f>
        <v>44287</v>
      </c>
      <c r="S24" s="443">
        <f>Timeline!S52</f>
        <v>44652</v>
      </c>
      <c r="T24" s="443">
        <f>Timeline!T52</f>
        <v>45017</v>
      </c>
      <c r="U24" s="443">
        <f>Timeline!U52</f>
        <v>45383</v>
      </c>
      <c r="V24" s="443">
        <f>Timeline!V52</f>
        <v>45748</v>
      </c>
      <c r="W24" s="443">
        <f>Timeline!W52</f>
        <v>46113</v>
      </c>
      <c r="X24" s="443">
        <f>Timeline!X52</f>
        <v>46478</v>
      </c>
      <c r="Y24" s="443">
        <f>Timeline!Y52</f>
        <v>46844</v>
      </c>
      <c r="Z24" s="443">
        <f>Timeline!Z52</f>
        <v>47209</v>
      </c>
      <c r="AB24" s="443">
        <f>Timeline!AB52</f>
        <v>42911</v>
      </c>
      <c r="AD24" s="443">
        <f>Timeline!AD52</f>
        <v>45383</v>
      </c>
      <c r="AF24" s="443">
        <f>Timeline!AF52</f>
        <v>45748</v>
      </c>
    </row>
    <row r="25" spans="3:32" outlineLevel="1">
      <c r="C25" s="444" t="str">
        <f>Timeline!B54</f>
        <v>Mid Point</v>
      </c>
      <c r="D25" s="445"/>
      <c r="E25" s="446" t="str">
        <f>E24</f>
        <v>Date</v>
      </c>
      <c r="F25" s="445"/>
      <c r="G25" s="447"/>
      <c r="H25" s="447"/>
      <c r="I25" s="447"/>
      <c r="J25" s="448">
        <f>Timeline!J54</f>
        <v>41547</v>
      </c>
      <c r="K25" s="448">
        <f>Timeline!K54</f>
        <v>41912</v>
      </c>
      <c r="L25" s="448">
        <f>Timeline!L54</f>
        <v>42277.5</v>
      </c>
      <c r="M25" s="448">
        <f>Timeline!M54</f>
        <v>42643</v>
      </c>
      <c r="N25" s="448">
        <f>Timeline!N54</f>
        <v>43008</v>
      </c>
      <c r="O25" s="448">
        <f>Timeline!O54</f>
        <v>43373</v>
      </c>
      <c r="P25" s="448">
        <f>Timeline!P54</f>
        <v>43738.5</v>
      </c>
      <c r="Q25" s="448">
        <f>Timeline!Q54</f>
        <v>44104</v>
      </c>
      <c r="R25" s="448">
        <f>Timeline!R54</f>
        <v>44469</v>
      </c>
      <c r="S25" s="448">
        <f>Timeline!S54</f>
        <v>44834</v>
      </c>
      <c r="T25" s="448">
        <f>Timeline!T54</f>
        <v>45199.5</v>
      </c>
      <c r="U25" s="448">
        <f>Timeline!U54</f>
        <v>45565</v>
      </c>
      <c r="V25" s="448">
        <f>Timeline!V54</f>
        <v>45930</v>
      </c>
      <c r="W25" s="448">
        <f>Timeline!W54</f>
        <v>46295</v>
      </c>
      <c r="X25" s="448">
        <f>Timeline!X54</f>
        <v>46660.5</v>
      </c>
      <c r="Y25" s="448">
        <f>Timeline!Y54</f>
        <v>47026</v>
      </c>
      <c r="Z25" s="448">
        <f>Timeline!Z54</f>
        <v>47391</v>
      </c>
      <c r="AB25" s="448">
        <f>Timeline!AB54</f>
        <v>43050.5</v>
      </c>
      <c r="AD25" s="448">
        <f>Timeline!AD54</f>
        <v>45424</v>
      </c>
      <c r="AF25" s="448">
        <f>Timeline!AF54</f>
        <v>45788.5</v>
      </c>
    </row>
    <row r="26" spans="3:32" outlineLevel="1">
      <c r="C26" s="444" t="str">
        <f>Timeline!B51</f>
        <v>Last Day</v>
      </c>
      <c r="D26" s="445"/>
      <c r="E26" s="446" t="str">
        <f>E25</f>
        <v>Date</v>
      </c>
      <c r="F26" s="445"/>
      <c r="G26" s="447"/>
      <c r="H26" s="447"/>
      <c r="I26" s="447"/>
      <c r="J26" s="448">
        <f t="shared" ref="J26:Z26" si="0">J11</f>
        <v>41729</v>
      </c>
      <c r="K26" s="448">
        <f t="shared" si="0"/>
        <v>42094</v>
      </c>
      <c r="L26" s="448">
        <f t="shared" si="0"/>
        <v>42460</v>
      </c>
      <c r="M26" s="448">
        <f t="shared" si="0"/>
        <v>42825</v>
      </c>
      <c r="N26" s="448">
        <f t="shared" si="0"/>
        <v>43190</v>
      </c>
      <c r="O26" s="448">
        <f t="shared" si="0"/>
        <v>43555</v>
      </c>
      <c r="P26" s="448">
        <f t="shared" si="0"/>
        <v>43921</v>
      </c>
      <c r="Q26" s="448">
        <f t="shared" si="0"/>
        <v>44286</v>
      </c>
      <c r="R26" s="448">
        <f t="shared" si="0"/>
        <v>44651</v>
      </c>
      <c r="S26" s="448">
        <f t="shared" si="0"/>
        <v>45016</v>
      </c>
      <c r="T26" s="448">
        <f t="shared" si="0"/>
        <v>45382</v>
      </c>
      <c r="U26" s="448">
        <f t="shared" si="0"/>
        <v>45747</v>
      </c>
      <c r="V26" s="448">
        <f t="shared" si="0"/>
        <v>46112</v>
      </c>
      <c r="W26" s="448">
        <f t="shared" si="0"/>
        <v>46477</v>
      </c>
      <c r="X26" s="448">
        <f t="shared" si="0"/>
        <v>46843</v>
      </c>
      <c r="Y26" s="448">
        <f t="shared" si="0"/>
        <v>47208</v>
      </c>
      <c r="Z26" s="448">
        <f t="shared" si="0"/>
        <v>47573</v>
      </c>
      <c r="AB26" s="448">
        <f>AB11</f>
        <v>43190</v>
      </c>
      <c r="AD26" s="448">
        <f>AD11</f>
        <v>45465</v>
      </c>
      <c r="AF26" s="448">
        <f>AF11</f>
        <v>45829</v>
      </c>
    </row>
    <row r="27" spans="3:32" outlineLevel="1">
      <c r="C27" s="83" t="str">
        <f>Timeline!B55</f>
        <v>Days in Year</v>
      </c>
      <c r="E27" s="436" t="s">
        <v>1067</v>
      </c>
      <c r="G27" s="449"/>
      <c r="H27" s="449"/>
      <c r="I27" s="449"/>
      <c r="J27" s="450">
        <f>Timeline!J55</f>
        <v>365</v>
      </c>
      <c r="K27" s="450">
        <f>Timeline!K55</f>
        <v>365</v>
      </c>
      <c r="L27" s="450">
        <f>Timeline!L55</f>
        <v>366</v>
      </c>
      <c r="M27" s="450">
        <f>Timeline!M55</f>
        <v>365</v>
      </c>
      <c r="N27" s="450">
        <f>Timeline!N55</f>
        <v>365</v>
      </c>
      <c r="O27" s="450">
        <f>Timeline!O55</f>
        <v>365</v>
      </c>
      <c r="P27" s="450">
        <f>Timeline!P55</f>
        <v>366</v>
      </c>
      <c r="Q27" s="450">
        <f>Timeline!Q55</f>
        <v>365</v>
      </c>
      <c r="R27" s="450">
        <f>Timeline!R55</f>
        <v>365</v>
      </c>
      <c r="S27" s="450">
        <f>Timeline!S55</f>
        <v>365</v>
      </c>
      <c r="T27" s="450">
        <f>Timeline!T55</f>
        <v>366</v>
      </c>
      <c r="U27" s="450">
        <f>Timeline!U55</f>
        <v>365</v>
      </c>
      <c r="V27" s="450">
        <f>Timeline!V55</f>
        <v>365</v>
      </c>
      <c r="W27" s="450">
        <f>Timeline!W55</f>
        <v>365</v>
      </c>
      <c r="X27" s="450">
        <f>Timeline!X55</f>
        <v>366</v>
      </c>
      <c r="Y27" s="450">
        <f>Timeline!Y55</f>
        <v>365</v>
      </c>
      <c r="Z27" s="450">
        <f>Timeline!Z55</f>
        <v>365</v>
      </c>
      <c r="AB27" s="450">
        <f>Timeline!AB55</f>
        <v>280</v>
      </c>
      <c r="AD27" s="450">
        <f>Timeline!AD55</f>
        <v>83</v>
      </c>
      <c r="AF27" s="450">
        <f>Timeline!AF55</f>
        <v>82</v>
      </c>
    </row>
    <row r="28" spans="3:32" outlineLevel="1">
      <c r="C28" s="108" t="str">
        <f>Timeline!B56</f>
        <v>Days in Full Financial Year</v>
      </c>
      <c r="D28" s="244"/>
      <c r="E28" s="164" t="str">
        <f>E27</f>
        <v>Days</v>
      </c>
      <c r="F28" s="244"/>
      <c r="G28" s="451"/>
      <c r="H28" s="451"/>
      <c r="I28" s="451"/>
      <c r="J28" s="452">
        <f>Timeline!J56</f>
        <v>365</v>
      </c>
      <c r="K28" s="452">
        <f>Timeline!K56</f>
        <v>365</v>
      </c>
      <c r="L28" s="452">
        <f>Timeline!L56</f>
        <v>366</v>
      </c>
      <c r="M28" s="452">
        <f>Timeline!M56</f>
        <v>365</v>
      </c>
      <c r="N28" s="452">
        <f>Timeline!N56</f>
        <v>365</v>
      </c>
      <c r="O28" s="452">
        <f>Timeline!O56</f>
        <v>365</v>
      </c>
      <c r="P28" s="452">
        <f>Timeline!P56</f>
        <v>366</v>
      </c>
      <c r="Q28" s="452">
        <f>Timeline!Q56</f>
        <v>365</v>
      </c>
      <c r="R28" s="452">
        <f>Timeline!R56</f>
        <v>365</v>
      </c>
      <c r="S28" s="452">
        <f>Timeline!S56</f>
        <v>365</v>
      </c>
      <c r="T28" s="452">
        <f>Timeline!T56</f>
        <v>366</v>
      </c>
      <c r="U28" s="452">
        <f>Timeline!U56</f>
        <v>365</v>
      </c>
      <c r="V28" s="452">
        <f>Timeline!V56</f>
        <v>365</v>
      </c>
      <c r="W28" s="452">
        <f>Timeline!W56</f>
        <v>365</v>
      </c>
      <c r="X28" s="452">
        <f>Timeline!X56</f>
        <v>366</v>
      </c>
      <c r="Y28" s="452">
        <f>Timeline!Y56</f>
        <v>365</v>
      </c>
      <c r="Z28" s="452">
        <f>Timeline!Z56</f>
        <v>365</v>
      </c>
      <c r="AB28" s="452">
        <f>Timeline!AB56</f>
        <v>365</v>
      </c>
      <c r="AD28" s="452">
        <f>Timeline!AD56</f>
        <v>365</v>
      </c>
      <c r="AF28" s="452">
        <f>Timeline!AF56</f>
        <v>365</v>
      </c>
    </row>
    <row r="29" spans="3:32" outlineLevel="1"/>
    <row r="30" spans="3:32" outlineLevel="1">
      <c r="C30" s="250" t="s">
        <v>1068</v>
      </c>
      <c r="D30" s="453"/>
    </row>
    <row r="31" spans="3:32" outlineLevel="1">
      <c r="C31" s="454" t="s">
        <v>1069</v>
      </c>
      <c r="D31" s="455"/>
      <c r="E31" s="456" t="s">
        <v>980</v>
      </c>
      <c r="F31" s="457"/>
      <c r="G31" s="458"/>
      <c r="H31" s="458"/>
      <c r="I31" s="458"/>
      <c r="J31" s="459">
        <f>IF(J$11=Output_Price_Base,1,IF(J$11&lt;Output_Price_Base,K31*(1+'Indices &amp; Rates'!K17),I31/((1+'Indices &amp; Rates'!J17)^(J27/J28))))</f>
        <v>1</v>
      </c>
      <c r="K31" s="459">
        <f>IF(K$11=Output_Price_Base,1,IF(K$11&lt;Output_Price_Base,L31*(1+'Indices &amp; Rates'!L17),J31/((1+'Indices &amp; Rates'!K17)^(K27/K28))))</f>
        <v>1</v>
      </c>
      <c r="L31" s="459">
        <f>IF(L$11=Output_Price_Base,1,IF(L$11&lt;Output_Price_Base,M31*(1+'Indices &amp; Rates'!M17),K31/((1+'Indices &amp; Rates'!L17)^(L27/L28))))</f>
        <v>1</v>
      </c>
      <c r="M31" s="459">
        <f>IF(M$11=Output_Price_Base,1,IF(M$11&lt;Output_Price_Base,N31*(1+'Indices &amp; Rates'!N17),L31/((1+'Indices &amp; Rates'!M17)^(M27/M28))))</f>
        <v>1</v>
      </c>
      <c r="N31" s="459">
        <f>IF(N$11=Output_Price_Base,1,IF(N$11&lt;Output_Price_Base,O31*(1+'Indices &amp; Rates'!O17),M31/((1+'Indices &amp; Rates'!N17)^(N27/N28))))</f>
        <v>1</v>
      </c>
      <c r="O31" s="459">
        <f>IF(O$11=Output_Price_Base,1,IF(O$11&lt;Output_Price_Base,P31*(1+'Indices &amp; Rates'!P17),N31/((1+'Indices &amp; Rates'!O17)^(O27/O28))))</f>
        <v>0.96805421103581812</v>
      </c>
      <c r="P31" s="459">
        <f>IF(P$11=Output_Price_Base,1,IF(P$11&lt;Output_Price_Base,Q31*(1+'Indices &amp; Rates'!Q17),O31/((1+'Indices &amp; Rates'!P17)^(P27/P28))))</f>
        <v>0.93803702619749818</v>
      </c>
      <c r="Q31" s="459">
        <f>IF(Q$11=Output_Price_Base,1,IF(Q$11&lt;Output_Price_Base,R31*(1+'Indices &amp; Rates'!R17),P31/((1+'Indices &amp; Rates'!Q17)^(Q27/Q28))))</f>
        <v>0.90895060678052142</v>
      </c>
      <c r="R31" s="459">
        <f>IF(R$11=Output_Price_Base,1,IF(R$11&lt;Output_Price_Base,S31*(1+'Indices &amp; Rates'!S17),Q31/((1+'Indices &amp; Rates'!R17)^(R27/R28))))</f>
        <v>0.88119302644742736</v>
      </c>
      <c r="S31" s="459">
        <f>IF(S$11=Output_Price_Base,1,IF(S$11&lt;Output_Price_Base,T31*(1+'Indices &amp; Rates'!T17),R31/((1+'Indices &amp; Rates'!S17)^(S27/S28))))</f>
        <v>0.85469740683552609</v>
      </c>
      <c r="T31" s="459">
        <f>IF(T$11=Output_Price_Base,1,IF(T$11&lt;Output_Price_Base,U31*(1+'Indices &amp; Rates'!U17),S31/((1+'Indices &amp; Rates'!T17)^(T27/T28))))</f>
        <v>0.82940068591511507</v>
      </c>
      <c r="U31" s="459">
        <f>IF(U$11=Output_Price_Base,1,IF(U$11&lt;Output_Price_Base,V31*(1+'Indices &amp; Rates'!V17),T31/((1+'Indices &amp; Rates'!U17)^(U27/U28))))</f>
        <v>0.80524338438360687</v>
      </c>
      <c r="V31" s="459">
        <f>IF(V$11=Output_Price_Base,1,IF(V$11&lt;Output_Price_Base,W31*(1+'Indices &amp; Rates'!W17),U31/((1+'Indices &amp; Rates'!V17)^(V27/V28))))</f>
        <v>0.78178969357631733</v>
      </c>
      <c r="W31" s="459">
        <f>IF(W$11=Output_Price_Base,1,IF(W$11&lt;Output_Price_Base,X31*(1+'Indices &amp; Rates'!X17),V31/((1+'Indices &amp; Rates'!W17)^(W27/W28))))</f>
        <v>0.75901911997700711</v>
      </c>
      <c r="X31" s="459">
        <f>IF(X$11=Output_Price_Base,1,IF(X$11&lt;Output_Price_Base,Y31*(1+'Indices &amp; Rates'!Y17),W31/((1+'Indices &amp; Rates'!X17)^(X27/X28))))</f>
        <v>0.73691176696796801</v>
      </c>
      <c r="Y31" s="459">
        <f>IF(Y$11=Output_Price_Base,1,IF(Y$11&lt;Output_Price_Base,Z31*(1+'Indices &amp; Rates'!Z17),X31/((1+'Indices &amp; Rates'!Y17)^(Y27/Y28))))</f>
        <v>0.71544831744462911</v>
      </c>
      <c r="Z31" s="696">
        <f>IF(Z$11=Output_Price_Base,1,IF(Z$11&lt;Output_Price_Base,AA31*(1+'Indices &amp; Rates'!AA17),Y31/((1+'Indices &amp; Rates'!Z17)^(Z27/Z28))))</f>
        <v>0.69461001693653313</v>
      </c>
      <c r="AA31" s="460"/>
      <c r="AB31" s="461">
        <f>INDEX($G31:$Z31,1,AB$37)</f>
        <v>1</v>
      </c>
      <c r="AC31" s="460"/>
      <c r="AD31" s="461">
        <f>INDEX($G31:$Z31,1,AD$37)</f>
        <v>0.80524338438360687</v>
      </c>
      <c r="AE31" s="460"/>
      <c r="AF31" s="461">
        <f>INDEX($G31:$Z31,1,AF$37)</f>
        <v>0.78178969357631733</v>
      </c>
    </row>
    <row r="32" spans="3:32" outlineLevel="1">
      <c r="C32" s="128" t="s">
        <v>1070</v>
      </c>
      <c r="D32" s="76"/>
      <c r="E32" s="164" t="str">
        <f>E31</f>
        <v>#</v>
      </c>
      <c r="F32" s="244"/>
      <c r="G32" s="131"/>
      <c r="H32" s="131"/>
      <c r="I32" s="131"/>
      <c r="J32" s="462">
        <f>1/(1+'Indices &amp; Rates'!$F$19)^((J$25-$F$17+1)/$F$18)</f>
        <v>1.1369798374459088</v>
      </c>
      <c r="K32" s="462">
        <f>1/(1+'Indices &amp; Rates'!$F$19)^((K$25-$F$17+1)/$F$18)</f>
        <v>1.0985571107722056</v>
      </c>
      <c r="L32" s="462">
        <f>1/(1+'Indices &amp; Rates'!$F$19)^((L$25-$F$17+1)/$F$18)</f>
        <v>1.0613828443566096</v>
      </c>
      <c r="M32" s="462">
        <f>1/(1+'Indices &amp; Rates'!$F$19)^((M$25-$F$17+1)/$F$18)</f>
        <v>1.025466524451019</v>
      </c>
      <c r="N32" s="462">
        <f>1/(1+'Indices &amp; Rates'!$F$19)^((N$25-$F$17+1)/$F$18)</f>
        <v>0.99081224239222365</v>
      </c>
      <c r="O32" s="462">
        <f>1/(1+'Indices &amp; Rates'!$F$19)^((O$25-$F$17+1)/$F$18)</f>
        <v>0.95732905586543837</v>
      </c>
      <c r="P32" s="462">
        <f>1/(1+'Indices &amp; Rates'!$F$19)^((P$25-$F$17+1)/$F$18)</f>
        <v>0.92493383032717091</v>
      </c>
      <c r="Q32" s="462">
        <f>1/(1+'Indices &amp; Rates'!$F$19)^((Q$25-$F$17+1)/$F$18)</f>
        <v>0.89363483249790865</v>
      </c>
      <c r="R32" s="462">
        <f>1/(1+'Indices &amp; Rates'!$F$19)^((R$25-$F$17+1)/$F$18)</f>
        <v>0.86343562774129723</v>
      </c>
      <c r="S32" s="462">
        <f>1/(1+'Indices &amp; Rates'!$F$19)^((S$25-$F$17+1)/$F$18)</f>
        <v>0.83425696508394864</v>
      </c>
      <c r="T32" s="462">
        <f>1/(1+'Indices &amp; Rates'!$F$19)^((T$25-$F$17+1)/$F$18)</f>
        <v>0.80602639757408334</v>
      </c>
      <c r="U32" s="462">
        <f>1/(1+'Indices &amp; Rates'!$F$19)^((U$25-$F$17+1)/$F$18)</f>
        <v>0.77875112918101808</v>
      </c>
      <c r="V32" s="462">
        <f>1/(1+'Indices &amp; Rates'!$F$19)^((V$25-$F$17+1)/$F$18)</f>
        <v>0.75243426691319126</v>
      </c>
      <c r="W32" s="462">
        <f>1/(1+'Indices &amp; Rates'!$F$19)^((W$25-$F$17+1)/$F$18)</f>
        <v>0.72700674812580635</v>
      </c>
      <c r="X32" s="462">
        <f>1/(1+'Indices &amp; Rates'!$F$19)^((X$25-$F$17+1)/$F$18)</f>
        <v>0.70240543948581424</v>
      </c>
      <c r="Y32" s="462">
        <f>1/(1+'Indices &amp; Rates'!$F$19)^((Y$25-$F$17+1)/$F$18)</f>
        <v>0.67863661883628512</v>
      </c>
      <c r="Z32" s="697">
        <f>1/(1+'Indices &amp; Rates'!$F$19)^((Z$25-$F$17+1)/$F$18)</f>
        <v>0.65570299375557373</v>
      </c>
      <c r="AA32" s="460"/>
      <c r="AB32" s="463">
        <f>1/(1+'Indices &amp; Rates'!$F$19)^((AB$25-$F$17+1)/$F$18)</f>
        <v>0.98685404367066654</v>
      </c>
      <c r="AC32" s="460"/>
      <c r="AD32" s="463">
        <f>1/(1+'Indices &amp; Rates'!$F$19)^((AD$25-$F$17+1)/$F$18)</f>
        <v>0.78916209418802796</v>
      </c>
      <c r="AE32" s="460"/>
      <c r="AF32" s="463">
        <f>1/(1+'Indices &amp; Rates'!$F$19)^((AF$25-$F$17+1)/$F$18)</f>
        <v>0.7625293160936315</v>
      </c>
    </row>
    <row r="33" spans="3:32" outlineLevel="1"/>
    <row r="34" spans="3:32" outlineLevel="1">
      <c r="C34" s="250" t="s">
        <v>1071</v>
      </c>
    </row>
    <row r="35" spans="3:32" outlineLevel="1">
      <c r="C35" s="189" t="s">
        <v>1072</v>
      </c>
      <c r="D35" s="464"/>
      <c r="E35" s="464"/>
      <c r="F35" s="464"/>
      <c r="G35" s="465"/>
      <c r="H35" s="465"/>
      <c r="I35" s="466"/>
      <c r="J35" s="466">
        <f t="shared" ref="J35:Z35" si="1">VALUE(MID(J$9,6,2))</f>
        <v>-3</v>
      </c>
      <c r="K35" s="466">
        <f t="shared" si="1"/>
        <v>-2</v>
      </c>
      <c r="L35" s="466">
        <f t="shared" si="1"/>
        <v>-1</v>
      </c>
      <c r="M35" s="466">
        <f t="shared" si="1"/>
        <v>0</v>
      </c>
      <c r="N35" s="466">
        <f t="shared" si="1"/>
        <v>1</v>
      </c>
      <c r="O35" s="466">
        <f t="shared" si="1"/>
        <v>2</v>
      </c>
      <c r="P35" s="466">
        <f t="shared" si="1"/>
        <v>3</v>
      </c>
      <c r="Q35" s="466">
        <f t="shared" si="1"/>
        <v>4</v>
      </c>
      <c r="R35" s="466">
        <f t="shared" si="1"/>
        <v>5</v>
      </c>
      <c r="S35" s="466">
        <f t="shared" si="1"/>
        <v>6</v>
      </c>
      <c r="T35" s="466">
        <f t="shared" si="1"/>
        <v>7</v>
      </c>
      <c r="U35" s="466">
        <f t="shared" si="1"/>
        <v>8</v>
      </c>
      <c r="V35" s="466">
        <f t="shared" si="1"/>
        <v>9</v>
      </c>
      <c r="W35" s="466">
        <f t="shared" si="1"/>
        <v>10</v>
      </c>
      <c r="X35" s="466">
        <f t="shared" si="1"/>
        <v>11</v>
      </c>
      <c r="Y35" s="466">
        <f t="shared" si="1"/>
        <v>12</v>
      </c>
      <c r="Z35" s="687">
        <f t="shared" si="1"/>
        <v>13</v>
      </c>
      <c r="AB35" s="690">
        <f>VALUE(MID(AB$9,6,2))</f>
        <v>1</v>
      </c>
      <c r="AD35" s="690">
        <f>VALUE(MID(AD$9,6,2))</f>
        <v>8</v>
      </c>
      <c r="AF35" s="690">
        <f>VALUE(MID(AF$9,6,2))</f>
        <v>9</v>
      </c>
    </row>
    <row r="36" spans="3:32" outlineLevel="1">
      <c r="C36" s="118" t="s">
        <v>1073</v>
      </c>
      <c r="D36" s="248"/>
      <c r="E36" s="436"/>
      <c r="F36" s="248"/>
      <c r="G36" s="467"/>
      <c r="H36" s="467"/>
      <c r="I36" s="468"/>
      <c r="J36" s="469"/>
      <c r="K36" s="469">
        <f t="shared" ref="K36:Z36" si="2">(1/(K32/J32))-1</f>
        <v>3.497562966634904E-2</v>
      </c>
      <c r="L36" s="469">
        <f t="shared" si="2"/>
        <v>3.502437090749333E-2</v>
      </c>
      <c r="M36" s="469">
        <f t="shared" si="2"/>
        <v>3.502437090749333E-2</v>
      </c>
      <c r="N36" s="469">
        <f t="shared" si="2"/>
        <v>3.497562966634904E-2</v>
      </c>
      <c r="O36" s="469">
        <f t="shared" si="2"/>
        <v>3.497562966634904E-2</v>
      </c>
      <c r="P36" s="469">
        <f t="shared" si="2"/>
        <v>3.5024370907493552E-2</v>
      </c>
      <c r="Q36" s="469">
        <f t="shared" si="2"/>
        <v>3.5024370907493108E-2</v>
      </c>
      <c r="R36" s="469">
        <f t="shared" si="2"/>
        <v>3.4975629666349262E-2</v>
      </c>
      <c r="S36" s="469">
        <f t="shared" si="2"/>
        <v>3.497562966634904E-2</v>
      </c>
      <c r="T36" s="469">
        <f t="shared" si="2"/>
        <v>3.502437090749333E-2</v>
      </c>
      <c r="U36" s="469">
        <f t="shared" si="2"/>
        <v>3.502437090749333E-2</v>
      </c>
      <c r="V36" s="469">
        <f t="shared" si="2"/>
        <v>3.4975629666349262E-2</v>
      </c>
      <c r="W36" s="469">
        <f t="shared" si="2"/>
        <v>3.497562966634904E-2</v>
      </c>
      <c r="X36" s="469">
        <f t="shared" si="2"/>
        <v>3.5024370907493552E-2</v>
      </c>
      <c r="Y36" s="469">
        <f t="shared" si="2"/>
        <v>3.5024370907493108E-2</v>
      </c>
      <c r="Z36" s="688">
        <f t="shared" si="2"/>
        <v>3.497562966634904E-2</v>
      </c>
      <c r="AB36" s="691"/>
      <c r="AD36" s="691"/>
      <c r="AF36" s="691"/>
    </row>
    <row r="37" spans="3:32" outlineLevel="1">
      <c r="C37" s="128" t="s">
        <v>1074</v>
      </c>
      <c r="D37" s="470"/>
      <c r="E37" s="470"/>
      <c r="F37" s="470"/>
      <c r="G37" s="471">
        <v>1</v>
      </c>
      <c r="H37" s="471">
        <v>2</v>
      </c>
      <c r="I37" s="471">
        <v>3</v>
      </c>
      <c r="J37" s="471">
        <v>4</v>
      </c>
      <c r="K37" s="471">
        <v>5</v>
      </c>
      <c r="L37" s="471">
        <v>6</v>
      </c>
      <c r="M37" s="471">
        <v>7</v>
      </c>
      <c r="N37" s="471">
        <v>8</v>
      </c>
      <c r="O37" s="471">
        <v>9</v>
      </c>
      <c r="P37" s="471">
        <v>10</v>
      </c>
      <c r="Q37" s="471">
        <v>11</v>
      </c>
      <c r="R37" s="471">
        <v>12</v>
      </c>
      <c r="S37" s="471">
        <v>13</v>
      </c>
      <c r="T37" s="471">
        <v>14</v>
      </c>
      <c r="U37" s="471">
        <v>15</v>
      </c>
      <c r="V37" s="471">
        <v>16</v>
      </c>
      <c r="W37" s="471">
        <v>17</v>
      </c>
      <c r="X37" s="471">
        <v>18</v>
      </c>
      <c r="Y37" s="471">
        <v>19</v>
      </c>
      <c r="Z37" s="689">
        <v>20</v>
      </c>
      <c r="AB37" s="692">
        <f>INDEX($G37:$Z37,MATCH(AB$35,$G$35:$Z$35,0))</f>
        <v>8</v>
      </c>
      <c r="AD37" s="692">
        <f>INDEX($G37:$Z37,MATCH(AD$35,$G$35:$Z$35,0))</f>
        <v>15</v>
      </c>
      <c r="AF37" s="692">
        <f>INDEX($G37:$Z37,MATCH(AF$35,$G$35:$Z$35,0))</f>
        <v>16</v>
      </c>
    </row>
    <row r="38" spans="3:32" outlineLevel="1"/>
    <row r="39" spans="3:32" outlineLevel="1">
      <c r="C39" s="250" t="s">
        <v>1075</v>
      </c>
      <c r="D39" s="453"/>
    </row>
    <row r="40" spans="3:32" outlineLevel="1">
      <c r="C40" s="189" t="str">
        <f>'P&amp;L3'!D52&amp;": Feed From P&amp;L"</f>
        <v>Financial Subsidy / (Premium): Feed From P&amp;L</v>
      </c>
      <c r="D40" s="433"/>
      <c r="E40" s="143" t="s">
        <v>902</v>
      </c>
      <c r="F40" s="472" t="str">
        <f>RN_Switch</f>
        <v>Nominal</v>
      </c>
      <c r="G40" s="363">
        <f>'P&amp;L3'!G52</f>
        <v>0</v>
      </c>
      <c r="H40" s="363">
        <f>'P&amp;L3'!H52</f>
        <v>0</v>
      </c>
      <c r="I40" s="363">
        <f>'P&amp;L3'!I52</f>
        <v>0</v>
      </c>
      <c r="J40" s="363">
        <f>'P&amp;L3'!J52</f>
        <v>0</v>
      </c>
      <c r="K40" s="363">
        <f>'P&amp;L3'!K52</f>
        <v>0</v>
      </c>
      <c r="L40" s="363">
        <f>'P&amp;L3'!L52</f>
        <v>0</v>
      </c>
      <c r="M40" s="363">
        <f>'P&amp;L3'!M52</f>
        <v>0</v>
      </c>
      <c r="N40" s="363">
        <f>'P&amp;L3'!N52</f>
        <v>0</v>
      </c>
      <c r="O40" s="363">
        <f>'P&amp;L3'!O52</f>
        <v>0</v>
      </c>
      <c r="P40" s="363">
        <f>'P&amp;L3'!P52</f>
        <v>0</v>
      </c>
      <c r="Q40" s="363">
        <f>'P&amp;L3'!Q52</f>
        <v>0</v>
      </c>
      <c r="R40" s="363">
        <f>'P&amp;L3'!R52</f>
        <v>0</v>
      </c>
      <c r="S40" s="363">
        <f>'P&amp;L3'!S52</f>
        <v>0</v>
      </c>
      <c r="T40" s="363">
        <f>'P&amp;L3'!T52</f>
        <v>0</v>
      </c>
      <c r="U40" s="363">
        <f>'P&amp;L3'!U52</f>
        <v>0</v>
      </c>
      <c r="V40" s="363">
        <f>'P&amp;L3'!V52</f>
        <v>0</v>
      </c>
      <c r="W40" s="363">
        <f>'P&amp;L3'!W52</f>
        <v>0</v>
      </c>
      <c r="X40" s="363">
        <f>'P&amp;L3'!X52</f>
        <v>0</v>
      </c>
      <c r="Y40" s="363">
        <f>'P&amp;L3'!Y52</f>
        <v>0</v>
      </c>
      <c r="Z40" s="693">
        <f>'P&amp;L3'!Z52</f>
        <v>0</v>
      </c>
      <c r="AB40" s="365">
        <f>'P&amp;L3'!AB52</f>
        <v>0</v>
      </c>
      <c r="AD40" s="365">
        <f>'P&amp;L3'!AD52</f>
        <v>0</v>
      </c>
      <c r="AF40" s="365">
        <f>'P&amp;L3'!AF52</f>
        <v>0</v>
      </c>
    </row>
    <row r="41" spans="3:32" outlineLevel="1">
      <c r="C41" s="345" t="str">
        <f>C31</f>
        <v>Deflation Factor</v>
      </c>
      <c r="D41" s="346"/>
      <c r="E41" s="473" t="s">
        <v>980</v>
      </c>
      <c r="F41" s="474"/>
      <c r="G41" s="475">
        <f>IF($F$40='Line Items'!$D$910,G$31,1)</f>
        <v>0</v>
      </c>
      <c r="H41" s="475">
        <f>IF($F$40='Line Items'!$D$910,H$31,1)</f>
        <v>0</v>
      </c>
      <c r="I41" s="475">
        <f>IF($F$40='Line Items'!$D$910,I$31,1)</f>
        <v>0</v>
      </c>
      <c r="J41" s="475">
        <f>IF($F$40='Line Items'!$D$910,J$31,1)</f>
        <v>1</v>
      </c>
      <c r="K41" s="475">
        <f>IF($F$40='Line Items'!$D$910,K$31,1)</f>
        <v>1</v>
      </c>
      <c r="L41" s="475">
        <f>IF($F$40='Line Items'!$D$910,L$31,1)</f>
        <v>1</v>
      </c>
      <c r="M41" s="475">
        <f>IF($F$40='Line Items'!$D$910,M$31,1)</f>
        <v>1</v>
      </c>
      <c r="N41" s="475">
        <f>IF($F$40='Line Items'!$D$910,N$31,1)</f>
        <v>1</v>
      </c>
      <c r="O41" s="475">
        <f>IF($F$40='Line Items'!$D$910,O$31,1)</f>
        <v>0.96805421103581812</v>
      </c>
      <c r="P41" s="475">
        <f>IF($F$40='Line Items'!$D$910,P$31,1)</f>
        <v>0.93803702619749818</v>
      </c>
      <c r="Q41" s="475">
        <f>IF($F$40='Line Items'!$D$910,Q$31,1)</f>
        <v>0.90895060678052142</v>
      </c>
      <c r="R41" s="475">
        <f>IF($F$40='Line Items'!$D$910,R$31,1)</f>
        <v>0.88119302644742736</v>
      </c>
      <c r="S41" s="475">
        <f>IF($F$40='Line Items'!$D$910,S$31,1)</f>
        <v>0.85469740683552609</v>
      </c>
      <c r="T41" s="475">
        <f>IF($F$40='Line Items'!$D$910,T$31,1)</f>
        <v>0.82940068591511507</v>
      </c>
      <c r="U41" s="475">
        <f>IF($F$40='Line Items'!$D$910,U$31,1)</f>
        <v>0.80524338438360687</v>
      </c>
      <c r="V41" s="475">
        <f>IF($F$40='Line Items'!$D$910,V$31,1)</f>
        <v>0.78178969357631733</v>
      </c>
      <c r="W41" s="475">
        <f>IF($F$40='Line Items'!$D$910,W$31,1)</f>
        <v>0.75901911997700711</v>
      </c>
      <c r="X41" s="475">
        <f>IF($F$40='Line Items'!$D$910,X$31,1)</f>
        <v>0.73691176696796801</v>
      </c>
      <c r="Y41" s="475">
        <f>IF($F$40='Line Items'!$D$910,Y$31,1)</f>
        <v>0.71544831744462911</v>
      </c>
      <c r="Z41" s="694">
        <f>IF($F$40='Line Items'!$D$910,Z$31,1)</f>
        <v>0.69461001693653313</v>
      </c>
      <c r="AB41" s="476">
        <f>IF($F$40='Line Items'!$D$910,AB$31,1)</f>
        <v>1</v>
      </c>
      <c r="AD41" s="476">
        <f>IF($F$40='Line Items'!$D$910,AD$31,1)</f>
        <v>0.80524338438360687</v>
      </c>
      <c r="AF41" s="476">
        <f>IF($F$40='Line Items'!$D$910,AF$31,1)</f>
        <v>0.78178969357631733</v>
      </c>
    </row>
    <row r="42" spans="3:32" outlineLevel="1">
      <c r="C42" s="444" t="str">
        <f>C32</f>
        <v>Discount Factor</v>
      </c>
      <c r="D42" s="445"/>
      <c r="E42" s="446" t="str">
        <f>E41</f>
        <v>#</v>
      </c>
      <c r="F42" s="92"/>
      <c r="G42" s="475">
        <f t="shared" ref="G42:Z42" si="3">G32</f>
        <v>0</v>
      </c>
      <c r="H42" s="475">
        <f t="shared" si="3"/>
        <v>0</v>
      </c>
      <c r="I42" s="475">
        <f t="shared" si="3"/>
        <v>0</v>
      </c>
      <c r="J42" s="475">
        <f t="shared" si="3"/>
        <v>1.1369798374459088</v>
      </c>
      <c r="K42" s="475">
        <f t="shared" si="3"/>
        <v>1.0985571107722056</v>
      </c>
      <c r="L42" s="475">
        <f t="shared" si="3"/>
        <v>1.0613828443566096</v>
      </c>
      <c r="M42" s="475">
        <f t="shared" si="3"/>
        <v>1.025466524451019</v>
      </c>
      <c r="N42" s="475">
        <f t="shared" si="3"/>
        <v>0.99081224239222365</v>
      </c>
      <c r="O42" s="475">
        <f t="shared" si="3"/>
        <v>0.95732905586543837</v>
      </c>
      <c r="P42" s="475">
        <f t="shared" si="3"/>
        <v>0.92493383032717091</v>
      </c>
      <c r="Q42" s="475">
        <f t="shared" si="3"/>
        <v>0.89363483249790865</v>
      </c>
      <c r="R42" s="475">
        <f t="shared" si="3"/>
        <v>0.86343562774129723</v>
      </c>
      <c r="S42" s="475">
        <f t="shared" si="3"/>
        <v>0.83425696508394864</v>
      </c>
      <c r="T42" s="475">
        <f t="shared" si="3"/>
        <v>0.80602639757408334</v>
      </c>
      <c r="U42" s="475">
        <f t="shared" si="3"/>
        <v>0.77875112918101808</v>
      </c>
      <c r="V42" s="475">
        <f t="shared" si="3"/>
        <v>0.75243426691319126</v>
      </c>
      <c r="W42" s="475">
        <f t="shared" si="3"/>
        <v>0.72700674812580635</v>
      </c>
      <c r="X42" s="475">
        <f t="shared" si="3"/>
        <v>0.70240543948581424</v>
      </c>
      <c r="Y42" s="475">
        <f t="shared" si="3"/>
        <v>0.67863661883628512</v>
      </c>
      <c r="Z42" s="694">
        <f t="shared" si="3"/>
        <v>0.65570299375557373</v>
      </c>
      <c r="AB42" s="476">
        <f>AB32</f>
        <v>0.98685404367066654</v>
      </c>
      <c r="AD42" s="476">
        <f>AD32</f>
        <v>0.78916209418802796</v>
      </c>
      <c r="AF42" s="476">
        <f>AF32</f>
        <v>0.7625293160936315</v>
      </c>
    </row>
    <row r="43" spans="3:32" outlineLevel="1">
      <c r="C43" s="128" t="s">
        <v>1076</v>
      </c>
      <c r="D43" s="439"/>
      <c r="E43" s="478" t="s">
        <v>902</v>
      </c>
      <c r="F43" s="479"/>
      <c r="G43" s="368">
        <f>G40*G41*G42</f>
        <v>0</v>
      </c>
      <c r="H43" s="368">
        <f t="shared" ref="H43:AF43" si="4">H40*H41*H42</f>
        <v>0</v>
      </c>
      <c r="I43" s="368">
        <f t="shared" si="4"/>
        <v>0</v>
      </c>
      <c r="J43" s="368">
        <f t="shared" si="4"/>
        <v>0</v>
      </c>
      <c r="K43" s="368">
        <f t="shared" si="4"/>
        <v>0</v>
      </c>
      <c r="L43" s="368">
        <f t="shared" si="4"/>
        <v>0</v>
      </c>
      <c r="M43" s="368">
        <f t="shared" si="4"/>
        <v>0</v>
      </c>
      <c r="N43" s="368">
        <f t="shared" si="4"/>
        <v>0</v>
      </c>
      <c r="O43" s="368">
        <f t="shared" si="4"/>
        <v>0</v>
      </c>
      <c r="P43" s="368">
        <f t="shared" si="4"/>
        <v>0</v>
      </c>
      <c r="Q43" s="368">
        <f t="shared" si="4"/>
        <v>0</v>
      </c>
      <c r="R43" s="368">
        <f t="shared" si="4"/>
        <v>0</v>
      </c>
      <c r="S43" s="368">
        <f t="shared" si="4"/>
        <v>0</v>
      </c>
      <c r="T43" s="368">
        <f t="shared" si="4"/>
        <v>0</v>
      </c>
      <c r="U43" s="368">
        <f t="shared" si="4"/>
        <v>0</v>
      </c>
      <c r="V43" s="368">
        <f t="shared" si="4"/>
        <v>0</v>
      </c>
      <c r="W43" s="368">
        <f t="shared" si="4"/>
        <v>0</v>
      </c>
      <c r="X43" s="368">
        <f t="shared" si="4"/>
        <v>0</v>
      </c>
      <c r="Y43" s="368">
        <f t="shared" si="4"/>
        <v>0</v>
      </c>
      <c r="Z43" s="695">
        <f t="shared" si="4"/>
        <v>0</v>
      </c>
      <c r="AB43" s="370">
        <f t="shared" si="4"/>
        <v>0</v>
      </c>
      <c r="AD43" s="370">
        <f t="shared" si="4"/>
        <v>0</v>
      </c>
      <c r="AF43" s="370">
        <f t="shared" si="4"/>
        <v>0</v>
      </c>
    </row>
    <row r="44" spans="3:32" outlineLevel="1"/>
    <row r="45" spans="3:32" outlineLevel="1">
      <c r="C45" s="175" t="s">
        <v>1077</v>
      </c>
      <c r="D45" s="175"/>
    </row>
    <row r="46" spans="3:32" outlineLevel="1">
      <c r="C46" s="189" t="s">
        <v>1078</v>
      </c>
      <c r="D46" s="433"/>
      <c r="E46" s="143" t="s">
        <v>980</v>
      </c>
      <c r="F46" s="441"/>
      <c r="G46" s="105"/>
      <c r="H46" s="105"/>
      <c r="I46" s="105"/>
      <c r="J46" s="105">
        <f t="shared" ref="J46:Z46" si="5">(J$24=$F$19)*1</f>
        <v>0</v>
      </c>
      <c r="K46" s="105">
        <f t="shared" si="5"/>
        <v>0</v>
      </c>
      <c r="L46" s="105">
        <f t="shared" si="5"/>
        <v>0</v>
      </c>
      <c r="M46" s="105">
        <f t="shared" si="5"/>
        <v>0</v>
      </c>
      <c r="N46" s="105">
        <f t="shared" si="5"/>
        <v>0</v>
      </c>
      <c r="O46" s="105">
        <f t="shared" si="5"/>
        <v>0</v>
      </c>
      <c r="P46" s="105">
        <f t="shared" si="5"/>
        <v>0</v>
      </c>
      <c r="Q46" s="105">
        <f t="shared" si="5"/>
        <v>0</v>
      </c>
      <c r="R46" s="105">
        <f t="shared" si="5"/>
        <v>0</v>
      </c>
      <c r="S46" s="105">
        <f t="shared" si="5"/>
        <v>0</v>
      </c>
      <c r="T46" s="105">
        <f t="shared" si="5"/>
        <v>0</v>
      </c>
      <c r="U46" s="105">
        <f t="shared" si="5"/>
        <v>0</v>
      </c>
      <c r="V46" s="105">
        <f t="shared" si="5"/>
        <v>0</v>
      </c>
      <c r="W46" s="105">
        <f t="shared" si="5"/>
        <v>0</v>
      </c>
      <c r="X46" s="105">
        <f t="shared" si="5"/>
        <v>0</v>
      </c>
      <c r="Y46" s="105">
        <f t="shared" si="5"/>
        <v>0</v>
      </c>
      <c r="Z46" s="338">
        <f t="shared" si="5"/>
        <v>0</v>
      </c>
      <c r="AB46" s="339">
        <f>(AB$24=$F$19)*1</f>
        <v>1</v>
      </c>
      <c r="AD46" s="339">
        <f>(AD$24=$F$19)*1</f>
        <v>0</v>
      </c>
      <c r="AF46" s="339">
        <f>(AF$24=$F$19)*1</f>
        <v>0</v>
      </c>
    </row>
    <row r="47" spans="3:32" outlineLevel="1">
      <c r="C47" s="118" t="s">
        <v>1079</v>
      </c>
      <c r="D47" s="480" t="str">
        <f>Timeline!B44</f>
        <v>Year 8 (Part - Core)</v>
      </c>
      <c r="E47" s="481" t="str">
        <f>E46</f>
        <v>#</v>
      </c>
      <c r="F47" s="482">
        <f>Timeline!J44</f>
        <v>45465</v>
      </c>
      <c r="G47" s="85"/>
      <c r="H47" s="85"/>
      <c r="I47" s="85"/>
      <c r="J47" s="85">
        <f t="shared" ref="J47:Z47" si="6">(J$26=$F$47)*1</f>
        <v>0</v>
      </c>
      <c r="K47" s="85">
        <f t="shared" si="6"/>
        <v>0</v>
      </c>
      <c r="L47" s="85">
        <f t="shared" si="6"/>
        <v>0</v>
      </c>
      <c r="M47" s="85">
        <f t="shared" si="6"/>
        <v>0</v>
      </c>
      <c r="N47" s="85">
        <f t="shared" si="6"/>
        <v>0</v>
      </c>
      <c r="O47" s="85">
        <f t="shared" si="6"/>
        <v>0</v>
      </c>
      <c r="P47" s="85">
        <f t="shared" si="6"/>
        <v>0</v>
      </c>
      <c r="Q47" s="85">
        <f t="shared" si="6"/>
        <v>0</v>
      </c>
      <c r="R47" s="85">
        <f t="shared" si="6"/>
        <v>0</v>
      </c>
      <c r="S47" s="85">
        <f t="shared" si="6"/>
        <v>0</v>
      </c>
      <c r="T47" s="85">
        <f t="shared" si="6"/>
        <v>0</v>
      </c>
      <c r="U47" s="85">
        <f t="shared" si="6"/>
        <v>0</v>
      </c>
      <c r="V47" s="85">
        <f t="shared" si="6"/>
        <v>0</v>
      </c>
      <c r="W47" s="85">
        <f t="shared" si="6"/>
        <v>0</v>
      </c>
      <c r="X47" s="85">
        <f t="shared" si="6"/>
        <v>0</v>
      </c>
      <c r="Y47" s="85">
        <f t="shared" si="6"/>
        <v>0</v>
      </c>
      <c r="Z47" s="274">
        <f t="shared" si="6"/>
        <v>0</v>
      </c>
      <c r="AB47" s="275">
        <f>(AB$26=$F$47)*1</f>
        <v>0</v>
      </c>
      <c r="AD47" s="275">
        <f>(AD$26=$F$47)*1</f>
        <v>1</v>
      </c>
      <c r="AF47" s="275">
        <f>(AF$26=$F$47)*1</f>
        <v>0</v>
      </c>
    </row>
    <row r="48" spans="3:32" outlineLevel="1">
      <c r="C48" s="118" t="s">
        <v>1080</v>
      </c>
      <c r="D48" s="248"/>
      <c r="E48" s="150" t="str">
        <f>E47</f>
        <v>#</v>
      </c>
      <c r="G48" s="85"/>
      <c r="H48" s="85"/>
      <c r="I48" s="85"/>
      <c r="J48" s="85">
        <f t="shared" ref="J48:Z48" si="7">AND(NOT(I$26=""),J$24&gt;$F$19,J$26&lt;$F$47)*1</f>
        <v>0</v>
      </c>
      <c r="K48" s="85">
        <f t="shared" si="7"/>
        <v>0</v>
      </c>
      <c r="L48" s="85">
        <f t="shared" si="7"/>
        <v>0</v>
      </c>
      <c r="M48" s="85">
        <f t="shared" si="7"/>
        <v>0</v>
      </c>
      <c r="N48" s="85">
        <f t="shared" si="7"/>
        <v>0</v>
      </c>
      <c r="O48" s="85">
        <f t="shared" si="7"/>
        <v>1</v>
      </c>
      <c r="P48" s="85">
        <f t="shared" si="7"/>
        <v>1</v>
      </c>
      <c r="Q48" s="85">
        <f t="shared" si="7"/>
        <v>1</v>
      </c>
      <c r="R48" s="85">
        <f t="shared" si="7"/>
        <v>1</v>
      </c>
      <c r="S48" s="85">
        <f t="shared" si="7"/>
        <v>1</v>
      </c>
      <c r="T48" s="85">
        <f t="shared" si="7"/>
        <v>1</v>
      </c>
      <c r="U48" s="85">
        <f t="shared" si="7"/>
        <v>0</v>
      </c>
      <c r="V48" s="85">
        <f t="shared" si="7"/>
        <v>0</v>
      </c>
      <c r="W48" s="85">
        <f t="shared" si="7"/>
        <v>0</v>
      </c>
      <c r="X48" s="85">
        <f t="shared" si="7"/>
        <v>0</v>
      </c>
      <c r="Y48" s="85">
        <f t="shared" si="7"/>
        <v>0</v>
      </c>
      <c r="Z48" s="274">
        <f t="shared" si="7"/>
        <v>0</v>
      </c>
      <c r="AB48" s="275">
        <f>AND(NOT(AA$26=""),AB$24&gt;$F$19,AB$26&lt;$F$47)*1</f>
        <v>0</v>
      </c>
      <c r="AD48" s="275">
        <f>AND(NOT(AC$26=""),AD$24&gt;$F$19,AD$26&lt;$F$47)*1</f>
        <v>0</v>
      </c>
      <c r="AF48" s="275">
        <f>AND(NOT(AE$26=""),AF$24&gt;$F$19,AF$26&lt;$F$47)*1</f>
        <v>0</v>
      </c>
    </row>
    <row r="49" spans="2:32" outlineLevel="1">
      <c r="C49" s="10" t="s">
        <v>1081</v>
      </c>
      <c r="D49" s="483"/>
      <c r="E49" s="164" t="str">
        <f>E48</f>
        <v>#</v>
      </c>
      <c r="F49" s="394"/>
      <c r="G49" s="484"/>
      <c r="H49" s="484"/>
      <c r="I49" s="368"/>
      <c r="J49" s="368">
        <f t="shared" ref="J49:Z49" si="8">SUM(J46:J48)</f>
        <v>0</v>
      </c>
      <c r="K49" s="368">
        <f t="shared" si="8"/>
        <v>0</v>
      </c>
      <c r="L49" s="368">
        <f t="shared" si="8"/>
        <v>0</v>
      </c>
      <c r="M49" s="368">
        <f t="shared" si="8"/>
        <v>0</v>
      </c>
      <c r="N49" s="368">
        <f t="shared" si="8"/>
        <v>0</v>
      </c>
      <c r="O49" s="368">
        <f t="shared" si="8"/>
        <v>1</v>
      </c>
      <c r="P49" s="368">
        <f t="shared" si="8"/>
        <v>1</v>
      </c>
      <c r="Q49" s="368">
        <f t="shared" si="8"/>
        <v>1</v>
      </c>
      <c r="R49" s="368">
        <f t="shared" si="8"/>
        <v>1</v>
      </c>
      <c r="S49" s="368">
        <f t="shared" si="8"/>
        <v>1</v>
      </c>
      <c r="T49" s="368">
        <f t="shared" si="8"/>
        <v>1</v>
      </c>
      <c r="U49" s="368">
        <f t="shared" si="8"/>
        <v>0</v>
      </c>
      <c r="V49" s="368">
        <f t="shared" si="8"/>
        <v>0</v>
      </c>
      <c r="W49" s="368">
        <f t="shared" si="8"/>
        <v>0</v>
      </c>
      <c r="X49" s="368">
        <f t="shared" si="8"/>
        <v>0</v>
      </c>
      <c r="Y49" s="368">
        <f t="shared" si="8"/>
        <v>0</v>
      </c>
      <c r="Z49" s="369">
        <f t="shared" si="8"/>
        <v>0</v>
      </c>
      <c r="AB49" s="370">
        <f>SUM(AB46:AB48)</f>
        <v>1</v>
      </c>
      <c r="AD49" s="370">
        <f>SUM(AD46:AD48)</f>
        <v>1</v>
      </c>
      <c r="AF49" s="370">
        <f>SUM(AF46:AF48)</f>
        <v>0</v>
      </c>
    </row>
    <row r="50" spans="2:32" outlineLevel="1"/>
    <row r="51" spans="2:32" ht="18.75" outlineLevel="1" thickBot="1">
      <c r="C51" s="485" t="s">
        <v>1082</v>
      </c>
      <c r="D51" s="486"/>
      <c r="E51" s="487"/>
      <c r="F51" s="488">
        <f>0.001*SUMPRODUCT($G$43:$AF$43,$G49:$AF49)</f>
        <v>0</v>
      </c>
    </row>
    <row r="52" spans="2:32" ht="13.5" thickTop="1"/>
    <row r="53" spans="2:32" ht="15">
      <c r="B53" s="112"/>
      <c r="C53" s="112" t="s">
        <v>1083</v>
      </c>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row>
    <row r="54" spans="2:32" outlineLevel="1"/>
    <row r="55" spans="2:32" outlineLevel="1">
      <c r="C55" s="489" t="str">
        <f xml:space="preserve"> C$43</f>
        <v>Financial Subsidy/ (Premium): Discounted Cashflow</v>
      </c>
      <c r="D55" s="490"/>
      <c r="E55" s="491" t="str">
        <f>E43</f>
        <v>£000</v>
      </c>
      <c r="F55" s="492"/>
      <c r="G55" s="493"/>
      <c r="H55" s="493"/>
      <c r="I55" s="493"/>
      <c r="J55" s="493">
        <f>J$43*J49</f>
        <v>0</v>
      </c>
      <c r="K55" s="493">
        <f t="shared" ref="K55:AD55" si="9">K$43*K49</f>
        <v>0</v>
      </c>
      <c r="L55" s="493">
        <f t="shared" si="9"/>
        <v>0</v>
      </c>
      <c r="M55" s="493">
        <f t="shared" si="9"/>
        <v>0</v>
      </c>
      <c r="N55" s="493">
        <f t="shared" si="9"/>
        <v>0</v>
      </c>
      <c r="O55" s="493">
        <f t="shared" si="9"/>
        <v>0</v>
      </c>
      <c r="P55" s="493">
        <f t="shared" si="9"/>
        <v>0</v>
      </c>
      <c r="Q55" s="493">
        <f t="shared" si="9"/>
        <v>0</v>
      </c>
      <c r="R55" s="493">
        <f t="shared" si="9"/>
        <v>0</v>
      </c>
      <c r="S55" s="493">
        <f t="shared" si="9"/>
        <v>0</v>
      </c>
      <c r="T55" s="493">
        <f t="shared" si="9"/>
        <v>0</v>
      </c>
      <c r="U55" s="493">
        <f t="shared" si="9"/>
        <v>0</v>
      </c>
      <c r="V55" s="493">
        <f t="shared" si="9"/>
        <v>0</v>
      </c>
      <c r="W55" s="493">
        <f t="shared" si="9"/>
        <v>0</v>
      </c>
      <c r="X55" s="493">
        <f t="shared" si="9"/>
        <v>0</v>
      </c>
      <c r="Y55" s="493">
        <f t="shared" si="9"/>
        <v>0</v>
      </c>
      <c r="Z55" s="698">
        <f t="shared" si="9"/>
        <v>0</v>
      </c>
      <c r="AB55" s="707">
        <f t="shared" si="9"/>
        <v>0</v>
      </c>
      <c r="AD55" s="707">
        <f t="shared" si="9"/>
        <v>0</v>
      </c>
      <c r="AF55" s="718"/>
    </row>
    <row r="56" spans="2:32" outlineLevel="1"/>
    <row r="57" spans="2:32" outlineLevel="1">
      <c r="C57" s="494" t="s">
        <v>1075</v>
      </c>
      <c r="D57" s="495"/>
      <c r="E57" s="229"/>
      <c r="F57" s="229"/>
      <c r="G57" s="229"/>
    </row>
    <row r="58" spans="2:32" outlineLevel="1">
      <c r="C58" s="496" t="str">
        <f>Funding!D22</f>
        <v>Baseline Franchise Payments BFPy - Core period only</v>
      </c>
      <c r="D58" s="497"/>
      <c r="E58" s="498" t="s">
        <v>902</v>
      </c>
      <c r="F58" s="752" t="s">
        <v>815</v>
      </c>
      <c r="G58" s="499"/>
      <c r="H58" s="499"/>
      <c r="I58" s="499"/>
      <c r="J58" s="499"/>
      <c r="K58" s="499"/>
      <c r="L58" s="499"/>
      <c r="M58" s="499"/>
      <c r="N58" s="499"/>
      <c r="O58" s="499"/>
      <c r="P58" s="499"/>
      <c r="Q58" s="500">
        <f>Funding!Q22*-1</f>
        <v>-445614.53431087255</v>
      </c>
      <c r="R58" s="500">
        <f>Funding!R22*-1</f>
        <v>-506190.91361825436</v>
      </c>
      <c r="S58" s="500">
        <f>Funding!S22*-1</f>
        <v>-569456.89429710922</v>
      </c>
      <c r="T58" s="500">
        <f>Funding!T22*-1</f>
        <v>-628889.27998693637</v>
      </c>
      <c r="U58" s="500">
        <f>Funding!U22*-1</f>
        <v>0</v>
      </c>
      <c r="V58" s="500">
        <f>Funding!V22*-1</f>
        <v>0</v>
      </c>
      <c r="W58" s="500">
        <f>Funding!W22*-1</f>
        <v>0</v>
      </c>
      <c r="X58" s="500">
        <f>Funding!X22*-1</f>
        <v>0</v>
      </c>
      <c r="Y58" s="500">
        <f>Funding!Y22*-1</f>
        <v>0</v>
      </c>
      <c r="Z58" s="699">
        <f>Funding!Z22*-1</f>
        <v>0</v>
      </c>
      <c r="AB58" s="708"/>
      <c r="AD58" s="715">
        <f>Funding!AD22*-1</f>
        <v>-147110.1731166729</v>
      </c>
      <c r="AF58" s="708"/>
    </row>
    <row r="59" spans="2:32" outlineLevel="1">
      <c r="C59" s="501" t="str">
        <f>C41</f>
        <v>Deflation Factor</v>
      </c>
      <c r="D59" s="502"/>
      <c r="E59" s="503" t="s">
        <v>980</v>
      </c>
      <c r="F59" s="504"/>
      <c r="G59" s="505"/>
      <c r="H59" s="505"/>
      <c r="I59" s="505"/>
      <c r="J59" s="505"/>
      <c r="K59" s="505"/>
      <c r="L59" s="505"/>
      <c r="M59" s="505"/>
      <c r="N59" s="505"/>
      <c r="O59" s="505"/>
      <c r="P59" s="505"/>
      <c r="Q59" s="506">
        <f>Q31</f>
        <v>0.90895060678052142</v>
      </c>
      <c r="R59" s="506">
        <f t="shared" ref="R59:AD59" si="10">R31</f>
        <v>0.88119302644742736</v>
      </c>
      <c r="S59" s="506">
        <f t="shared" si="10"/>
        <v>0.85469740683552609</v>
      </c>
      <c r="T59" s="506">
        <f t="shared" si="10"/>
        <v>0.82940068591511507</v>
      </c>
      <c r="U59" s="506">
        <f t="shared" si="10"/>
        <v>0.80524338438360687</v>
      </c>
      <c r="V59" s="506">
        <f t="shared" si="10"/>
        <v>0.78178969357631733</v>
      </c>
      <c r="W59" s="506">
        <f t="shared" si="10"/>
        <v>0.75901911997700711</v>
      </c>
      <c r="X59" s="506">
        <f t="shared" si="10"/>
        <v>0.73691176696796801</v>
      </c>
      <c r="Y59" s="506">
        <f t="shared" si="10"/>
        <v>0.71544831744462911</v>
      </c>
      <c r="Z59" s="700">
        <f t="shared" si="10"/>
        <v>0.69461001693653313</v>
      </c>
      <c r="AB59" s="691"/>
      <c r="AD59" s="716">
        <f t="shared" si="10"/>
        <v>0.80524338438360687</v>
      </c>
      <c r="AF59" s="691"/>
    </row>
    <row r="60" spans="2:32" outlineLevel="1">
      <c r="C60" s="507" t="str">
        <f>C42</f>
        <v>Discount Factor</v>
      </c>
      <c r="D60" s="508"/>
      <c r="E60" s="509" t="s">
        <v>980</v>
      </c>
      <c r="F60" s="510"/>
      <c r="G60" s="505"/>
      <c r="H60" s="505"/>
      <c r="I60" s="505"/>
      <c r="J60" s="505"/>
      <c r="K60" s="505"/>
      <c r="L60" s="505"/>
      <c r="M60" s="505"/>
      <c r="N60" s="505"/>
      <c r="O60" s="505"/>
      <c r="P60" s="505"/>
      <c r="Q60" s="506">
        <f>Q42</f>
        <v>0.89363483249790865</v>
      </c>
      <c r="R60" s="506">
        <f t="shared" ref="R60:Z60" si="11">R42</f>
        <v>0.86343562774129723</v>
      </c>
      <c r="S60" s="506">
        <f t="shared" si="11"/>
        <v>0.83425696508394864</v>
      </c>
      <c r="T60" s="506">
        <f t="shared" si="11"/>
        <v>0.80602639757408334</v>
      </c>
      <c r="U60" s="506">
        <f t="shared" si="11"/>
        <v>0.77875112918101808</v>
      </c>
      <c r="V60" s="506">
        <f t="shared" si="11"/>
        <v>0.75243426691319126</v>
      </c>
      <c r="W60" s="506">
        <f t="shared" si="11"/>
        <v>0.72700674812580635</v>
      </c>
      <c r="X60" s="506">
        <f t="shared" si="11"/>
        <v>0.70240543948581424</v>
      </c>
      <c r="Y60" s="506">
        <f t="shared" si="11"/>
        <v>0.67863661883628512</v>
      </c>
      <c r="Z60" s="700">
        <f t="shared" si="11"/>
        <v>0.65570299375557373</v>
      </c>
      <c r="AB60" s="691"/>
      <c r="AD60" s="716">
        <f>AD42</f>
        <v>0.78916209418802796</v>
      </c>
      <c r="AF60" s="691"/>
    </row>
    <row r="61" spans="2:32" outlineLevel="1">
      <c r="C61" s="511" t="s">
        <v>1084</v>
      </c>
      <c r="D61" s="512"/>
      <c r="E61" s="513" t="str">
        <f>E58</f>
        <v>£000</v>
      </c>
      <c r="F61" s="513"/>
      <c r="G61" s="514"/>
      <c r="H61" s="514"/>
      <c r="I61" s="514"/>
      <c r="J61" s="514"/>
      <c r="K61" s="514"/>
      <c r="L61" s="514"/>
      <c r="M61" s="514"/>
      <c r="N61" s="514"/>
      <c r="O61" s="514"/>
      <c r="P61" s="514"/>
      <c r="Q61" s="515">
        <f>Q58*Q59*Q60</f>
        <v>-361959.28357895702</v>
      </c>
      <c r="R61" s="515">
        <f t="shared" ref="R61:AD61" si="12">R58*R59*R60</f>
        <v>-385137.10498551064</v>
      </c>
      <c r="S61" s="515">
        <f t="shared" si="12"/>
        <v>-406043.98626945663</v>
      </c>
      <c r="T61" s="515">
        <f t="shared" si="12"/>
        <v>-420424.33635610109</v>
      </c>
      <c r="U61" s="515">
        <f t="shared" si="12"/>
        <v>0</v>
      </c>
      <c r="V61" s="515">
        <f t="shared" si="12"/>
        <v>0</v>
      </c>
      <c r="W61" s="515">
        <f t="shared" si="12"/>
        <v>0</v>
      </c>
      <c r="X61" s="515">
        <f t="shared" si="12"/>
        <v>0</v>
      </c>
      <c r="Y61" s="515">
        <f t="shared" si="12"/>
        <v>0</v>
      </c>
      <c r="Z61" s="701">
        <f t="shared" si="12"/>
        <v>0</v>
      </c>
      <c r="AB61" s="709"/>
      <c r="AD61" s="717">
        <f t="shared" si="12"/>
        <v>-93483.742107169266</v>
      </c>
      <c r="AF61" s="709"/>
    </row>
    <row r="62" spans="2:32" outlineLevel="1"/>
    <row r="63" spans="2:32" outlineLevel="1">
      <c r="C63" s="516" t="str">
        <f>'FO&amp;C'!D323</f>
        <v>Days in Core before breach %</v>
      </c>
      <c r="D63" s="517"/>
      <c r="E63" s="498" t="s">
        <v>1067</v>
      </c>
      <c r="F63" s="517"/>
      <c r="G63" s="518"/>
      <c r="H63" s="518"/>
      <c r="I63" s="518"/>
      <c r="J63" s="518">
        <f>'FO&amp;C'!J323</f>
        <v>0</v>
      </c>
      <c r="K63" s="518">
        <f>'FO&amp;C'!K323</f>
        <v>0</v>
      </c>
      <c r="L63" s="518">
        <f>'FO&amp;C'!L323</f>
        <v>0</v>
      </c>
      <c r="M63" s="518">
        <f>'FO&amp;C'!M323</f>
        <v>0</v>
      </c>
      <c r="N63" s="518">
        <f>'FO&amp;C'!N323</f>
        <v>0</v>
      </c>
      <c r="O63" s="518">
        <f>'FO&amp;C'!O323</f>
        <v>1</v>
      </c>
      <c r="P63" s="518">
        <f>'FO&amp;C'!P323</f>
        <v>1</v>
      </c>
      <c r="Q63" s="518">
        <f>'FO&amp;C'!Q323</f>
        <v>1</v>
      </c>
      <c r="R63" s="518">
        <f>'FO&amp;C'!R323</f>
        <v>1</v>
      </c>
      <c r="S63" s="518">
        <f>'FO&amp;C'!S323</f>
        <v>1</v>
      </c>
      <c r="T63" s="518">
        <f>'FO&amp;C'!T323</f>
        <v>1</v>
      </c>
      <c r="U63" s="518">
        <f>'FO&amp;C'!U323</f>
        <v>0</v>
      </c>
      <c r="V63" s="518">
        <f>'FO&amp;C'!V323</f>
        <v>0</v>
      </c>
      <c r="W63" s="518">
        <f>'FO&amp;C'!W323</f>
        <v>0</v>
      </c>
      <c r="X63" s="518">
        <f>'FO&amp;C'!X323</f>
        <v>0</v>
      </c>
      <c r="Y63" s="518">
        <f>'FO&amp;C'!Y323</f>
        <v>0</v>
      </c>
      <c r="Z63" s="702">
        <f>'FO&amp;C'!Z323</f>
        <v>0</v>
      </c>
      <c r="AB63" s="710">
        <f>'FO&amp;C'!AB323</f>
        <v>1</v>
      </c>
      <c r="AD63" s="710">
        <f>'FO&amp;C'!AD323</f>
        <v>1</v>
      </c>
      <c r="AF63" s="719"/>
    </row>
    <row r="64" spans="2:32" outlineLevel="1">
      <c r="C64" s="519" t="str">
        <f>'FO&amp;C'!D324</f>
        <v>Days in Core on or after breach %</v>
      </c>
      <c r="D64" s="520"/>
      <c r="E64" s="521" t="str">
        <f>E63</f>
        <v>Days</v>
      </c>
      <c r="F64" s="520"/>
      <c r="G64" s="522"/>
      <c r="H64" s="522"/>
      <c r="I64" s="522"/>
      <c r="J64" s="522">
        <f>'FO&amp;C'!J324</f>
        <v>0</v>
      </c>
      <c r="K64" s="522">
        <f>'FO&amp;C'!K324</f>
        <v>0</v>
      </c>
      <c r="L64" s="522">
        <f>'FO&amp;C'!L324</f>
        <v>0</v>
      </c>
      <c r="M64" s="522">
        <f>'FO&amp;C'!M324</f>
        <v>0</v>
      </c>
      <c r="N64" s="522">
        <f>'FO&amp;C'!N324</f>
        <v>0</v>
      </c>
      <c r="O64" s="522">
        <f>'FO&amp;C'!O324</f>
        <v>0</v>
      </c>
      <c r="P64" s="522">
        <f>'FO&amp;C'!P324</f>
        <v>0</v>
      </c>
      <c r="Q64" s="522">
        <f>'FO&amp;C'!Q324</f>
        <v>0</v>
      </c>
      <c r="R64" s="522">
        <f>'FO&amp;C'!R324</f>
        <v>0</v>
      </c>
      <c r="S64" s="522">
        <f>'FO&amp;C'!S324</f>
        <v>0</v>
      </c>
      <c r="T64" s="522">
        <f>'FO&amp;C'!T324</f>
        <v>0</v>
      </c>
      <c r="U64" s="522">
        <f>'FO&amp;C'!U324</f>
        <v>0</v>
      </c>
      <c r="V64" s="522">
        <f>'FO&amp;C'!V324</f>
        <v>0</v>
      </c>
      <c r="W64" s="522">
        <f>'FO&amp;C'!W324</f>
        <v>0</v>
      </c>
      <c r="X64" s="522">
        <f>'FO&amp;C'!X324</f>
        <v>0</v>
      </c>
      <c r="Y64" s="522">
        <f>'FO&amp;C'!Y324</f>
        <v>0</v>
      </c>
      <c r="Z64" s="703">
        <f>'FO&amp;C'!Z324</f>
        <v>0</v>
      </c>
      <c r="AB64" s="711">
        <f>'FO&amp;C'!AB324</f>
        <v>0</v>
      </c>
      <c r="AD64" s="711">
        <f>'FO&amp;C'!AD324</f>
        <v>0</v>
      </c>
      <c r="AF64" s="720"/>
    </row>
    <row r="65" spans="2:32" outlineLevel="1"/>
    <row r="66" spans="2:32" outlineLevel="1">
      <c r="C66" s="523" t="str">
        <f>'FO&amp;C'!D328</f>
        <v>Default in Minimum Financial Robustness Period?</v>
      </c>
      <c r="D66" s="523"/>
      <c r="E66" s="523"/>
      <c r="F66" s="523" t="b">
        <f>'FO&amp;C'!F328</f>
        <v>0</v>
      </c>
    </row>
    <row r="67" spans="2:32" outlineLevel="1"/>
    <row r="68" spans="2:32" outlineLevel="1">
      <c r="C68" s="516" t="s">
        <v>1085</v>
      </c>
      <c r="D68" s="517"/>
      <c r="E68" s="498" t="s">
        <v>902</v>
      </c>
      <c r="F68" s="524"/>
      <c r="G68" s="525"/>
      <c r="H68" s="525"/>
      <c r="I68" s="525"/>
      <c r="J68" s="525">
        <f>J63*J$55</f>
        <v>0</v>
      </c>
      <c r="K68" s="525">
        <f t="shared" ref="K68:AD68" si="13">K63*K$55</f>
        <v>0</v>
      </c>
      <c r="L68" s="525">
        <f t="shared" si="13"/>
        <v>0</v>
      </c>
      <c r="M68" s="525">
        <f t="shared" si="13"/>
        <v>0</v>
      </c>
      <c r="N68" s="525">
        <f t="shared" si="13"/>
        <v>0</v>
      </c>
      <c r="O68" s="525">
        <f t="shared" si="13"/>
        <v>0</v>
      </c>
      <c r="P68" s="525">
        <f t="shared" si="13"/>
        <v>0</v>
      </c>
      <c r="Q68" s="525">
        <f t="shared" si="13"/>
        <v>0</v>
      </c>
      <c r="R68" s="525">
        <f t="shared" si="13"/>
        <v>0</v>
      </c>
      <c r="S68" s="525">
        <f t="shared" si="13"/>
        <v>0</v>
      </c>
      <c r="T68" s="525">
        <f t="shared" si="13"/>
        <v>0</v>
      </c>
      <c r="U68" s="525">
        <f t="shared" si="13"/>
        <v>0</v>
      </c>
      <c r="V68" s="525">
        <f t="shared" si="13"/>
        <v>0</v>
      </c>
      <c r="W68" s="525">
        <f t="shared" si="13"/>
        <v>0</v>
      </c>
      <c r="X68" s="525">
        <f t="shared" si="13"/>
        <v>0</v>
      </c>
      <c r="Y68" s="525">
        <f t="shared" si="13"/>
        <v>0</v>
      </c>
      <c r="Z68" s="704">
        <f t="shared" si="13"/>
        <v>0</v>
      </c>
      <c r="AB68" s="712">
        <f t="shared" si="13"/>
        <v>0</v>
      </c>
      <c r="AD68" s="712">
        <f t="shared" si="13"/>
        <v>0</v>
      </c>
      <c r="AF68" s="708"/>
    </row>
    <row r="69" spans="2:32" outlineLevel="1">
      <c r="C69" s="519" t="s">
        <v>1086</v>
      </c>
      <c r="D69" s="520"/>
      <c r="E69" s="526" t="str">
        <f>E68</f>
        <v>£000</v>
      </c>
      <c r="F69" s="527"/>
      <c r="G69" s="528"/>
      <c r="H69" s="528"/>
      <c r="I69" s="528"/>
      <c r="J69" s="528">
        <f>J64*(MAX(J55,J61))</f>
        <v>0</v>
      </c>
      <c r="K69" s="528">
        <f t="shared" ref="K69:AD69" si="14">K64*(MAX(K55,K61))</f>
        <v>0</v>
      </c>
      <c r="L69" s="528">
        <f t="shared" si="14"/>
        <v>0</v>
      </c>
      <c r="M69" s="528">
        <f t="shared" si="14"/>
        <v>0</v>
      </c>
      <c r="N69" s="528">
        <f t="shared" si="14"/>
        <v>0</v>
      </c>
      <c r="O69" s="528">
        <f t="shared" si="14"/>
        <v>0</v>
      </c>
      <c r="P69" s="528">
        <f t="shared" si="14"/>
        <v>0</v>
      </c>
      <c r="Q69" s="528">
        <f t="shared" si="14"/>
        <v>0</v>
      </c>
      <c r="R69" s="528">
        <f t="shared" si="14"/>
        <v>0</v>
      </c>
      <c r="S69" s="528">
        <f t="shared" si="14"/>
        <v>0</v>
      </c>
      <c r="T69" s="528">
        <f t="shared" si="14"/>
        <v>0</v>
      </c>
      <c r="U69" s="528">
        <f t="shared" si="14"/>
        <v>0</v>
      </c>
      <c r="V69" s="528">
        <f t="shared" si="14"/>
        <v>0</v>
      </c>
      <c r="W69" s="528">
        <f t="shared" si="14"/>
        <v>0</v>
      </c>
      <c r="X69" s="528">
        <f t="shared" si="14"/>
        <v>0</v>
      </c>
      <c r="Y69" s="528">
        <f t="shared" si="14"/>
        <v>0</v>
      </c>
      <c r="Z69" s="705">
        <f t="shared" si="14"/>
        <v>0</v>
      </c>
      <c r="AB69" s="713">
        <f t="shared" si="14"/>
        <v>0</v>
      </c>
      <c r="AD69" s="713">
        <f t="shared" si="14"/>
        <v>0</v>
      </c>
      <c r="AF69" s="691"/>
    </row>
    <row r="70" spans="2:32" outlineLevel="1">
      <c r="AF70" s="691"/>
    </row>
    <row r="71" spans="2:32" outlineLevel="1">
      <c r="C71" s="401" t="s">
        <v>1087</v>
      </c>
      <c r="D71" s="490"/>
      <c r="E71" s="529" t="s">
        <v>902</v>
      </c>
      <c r="F71" s="491"/>
      <c r="G71" s="491"/>
      <c r="H71" s="491"/>
      <c r="I71" s="491"/>
      <c r="J71" s="530">
        <f>IF($F$66=TRUE,"n/a",SUM(J68:J69))</f>
        <v>0</v>
      </c>
      <c r="K71" s="530">
        <f t="shared" ref="K71:AD71" si="15">IF($F$66=TRUE,"n/a",SUM(K68:K69))</f>
        <v>0</v>
      </c>
      <c r="L71" s="530">
        <f t="shared" si="15"/>
        <v>0</v>
      </c>
      <c r="M71" s="530">
        <f t="shared" si="15"/>
        <v>0</v>
      </c>
      <c r="N71" s="530">
        <f t="shared" si="15"/>
        <v>0</v>
      </c>
      <c r="O71" s="530">
        <f t="shared" si="15"/>
        <v>0</v>
      </c>
      <c r="P71" s="530">
        <f t="shared" si="15"/>
        <v>0</v>
      </c>
      <c r="Q71" s="530">
        <f t="shared" si="15"/>
        <v>0</v>
      </c>
      <c r="R71" s="530">
        <f t="shared" si="15"/>
        <v>0</v>
      </c>
      <c r="S71" s="530">
        <f t="shared" si="15"/>
        <v>0</v>
      </c>
      <c r="T71" s="530">
        <f t="shared" si="15"/>
        <v>0</v>
      </c>
      <c r="U71" s="530">
        <f t="shared" si="15"/>
        <v>0</v>
      </c>
      <c r="V71" s="530">
        <f t="shared" si="15"/>
        <v>0</v>
      </c>
      <c r="W71" s="530">
        <f t="shared" si="15"/>
        <v>0</v>
      </c>
      <c r="X71" s="530">
        <f t="shared" si="15"/>
        <v>0</v>
      </c>
      <c r="Y71" s="530">
        <f t="shared" si="15"/>
        <v>0</v>
      </c>
      <c r="Z71" s="706">
        <f t="shared" si="15"/>
        <v>0</v>
      </c>
      <c r="AB71" s="714">
        <f t="shared" si="15"/>
        <v>0</v>
      </c>
      <c r="AD71" s="714">
        <f t="shared" si="15"/>
        <v>0</v>
      </c>
      <c r="AF71" s="709"/>
    </row>
    <row r="72" spans="2:32" outlineLevel="1"/>
    <row r="73" spans="2:32" ht="18.75" outlineLevel="1" thickBot="1">
      <c r="C73" s="485" t="s">
        <v>1088</v>
      </c>
      <c r="D73" s="486"/>
      <c r="E73" s="487"/>
      <c r="F73" s="488">
        <f>IF($F$66=TRUE,"n/a",ROUND(0.001*SUM(G71:AF71),2))</f>
        <v>0</v>
      </c>
    </row>
    <row r="74" spans="2:32" ht="13.5" thickTop="1"/>
    <row r="76" spans="2:32" ht="16.5">
      <c r="B76" s="5" t="s">
        <v>27</v>
      </c>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row>
  </sheetData>
  <mergeCells count="4">
    <mergeCell ref="C9:D9"/>
    <mergeCell ref="E9:E11"/>
    <mergeCell ref="F9:F11"/>
    <mergeCell ref="C10:D11"/>
  </mergeCells>
  <pageMargins left="0.7" right="0.7" top="0.75" bottom="0.75" header="0.3" footer="0.3"/>
  <pageSetup paperSize="9" orientation="portrait" r:id="rId1"/>
  <ignoredErrors>
    <ignoredError sqref="E40 E43 E58 E68 E7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2:AF341"/>
  <sheetViews>
    <sheetView showGridLines="0" zoomScale="85" zoomScaleNormal="85" workbookViewId="0">
      <pane xSplit="6" ySplit="12" topLeftCell="G13" activePane="bottomRight" state="frozen"/>
      <selection activeCell="AE1" activeCellId="2" sqref="AA1:AA1048576 AC1:AC1048576 AE1:AE1048576"/>
      <selection pane="topRight" activeCell="AE1" activeCellId="2" sqref="AA1:AA1048576 AC1:AC1048576 AE1:AE1048576"/>
      <selection pane="bottomLeft" activeCell="AE1" activeCellId="2" sqref="AA1:AA1048576 AC1:AC1048576 AE1:AE1048576"/>
      <selection pane="bottomRight" sqref="A1:XFD1048576"/>
    </sheetView>
  </sheetViews>
  <sheetFormatPr defaultColWidth="9" defaultRowHeight="12.75" outlineLevelRow="1" outlineLevelCol="1"/>
  <cols>
    <col min="1" max="1" width="2.85546875" style="3" customWidth="1"/>
    <col min="2" max="3" width="5.7109375" style="3" customWidth="1"/>
    <col min="4" max="4" width="78.28515625" style="3" bestFit="1" customWidth="1"/>
    <col min="5" max="21" width="11.42578125" style="3" customWidth="1"/>
    <col min="22" max="26" width="11.42578125" style="3" customWidth="1" outlineLevel="1"/>
    <col min="27" max="27" width="3.5703125" style="3" customWidth="1"/>
    <col min="28" max="28" width="11.42578125" style="3" customWidth="1"/>
    <col min="29" max="29" width="3.5703125" style="3" customWidth="1"/>
    <col min="30" max="30" width="11.42578125" style="3" customWidth="1"/>
    <col min="31" max="31" width="3.5703125" style="3" customWidth="1"/>
    <col min="32" max="32" width="11.42578125" style="3" customWidth="1"/>
    <col min="33" max="254" width="9" style="3"/>
    <col min="255" max="255" width="2.85546875" style="3" customWidth="1"/>
    <col min="256" max="256" width="6.28515625" style="3" customWidth="1"/>
    <col min="257" max="257" width="8.140625" style="3" customWidth="1"/>
    <col min="258" max="258" width="78.28515625" style="3" bestFit="1" customWidth="1"/>
    <col min="259" max="268" width="11.42578125" style="3" customWidth="1"/>
    <col min="269" max="281" width="0" style="3" hidden="1" customWidth="1"/>
    <col min="282" max="282" width="11.42578125" style="3" customWidth="1"/>
    <col min="283" max="283" width="5.42578125" style="3" customWidth="1"/>
    <col min="284" max="284" width="11.42578125" style="3" customWidth="1"/>
    <col min="285" max="285" width="5.42578125" style="3" customWidth="1"/>
    <col min="286" max="286" width="11.42578125" style="3" customWidth="1"/>
    <col min="287" max="287" width="5.42578125" style="3" customWidth="1"/>
    <col min="288" max="288" width="11.42578125" style="3" customWidth="1"/>
    <col min="289" max="510" width="9" style="3"/>
    <col min="511" max="511" width="2.85546875" style="3" customWidth="1"/>
    <col min="512" max="512" width="6.28515625" style="3" customWidth="1"/>
    <col min="513" max="513" width="8.140625" style="3" customWidth="1"/>
    <col min="514" max="514" width="78.28515625" style="3" bestFit="1" customWidth="1"/>
    <col min="515" max="524" width="11.42578125" style="3" customWidth="1"/>
    <col min="525" max="537" width="0" style="3" hidden="1" customWidth="1"/>
    <col min="538" max="538" width="11.42578125" style="3" customWidth="1"/>
    <col min="539" max="539" width="5.42578125" style="3" customWidth="1"/>
    <col min="540" max="540" width="11.42578125" style="3" customWidth="1"/>
    <col min="541" max="541" width="5.42578125" style="3" customWidth="1"/>
    <col min="542" max="542" width="11.42578125" style="3" customWidth="1"/>
    <col min="543" max="543" width="5.42578125" style="3" customWidth="1"/>
    <col min="544" max="544" width="11.42578125" style="3" customWidth="1"/>
    <col min="545" max="766" width="9" style="3"/>
    <col min="767" max="767" width="2.85546875" style="3" customWidth="1"/>
    <col min="768" max="768" width="6.28515625" style="3" customWidth="1"/>
    <col min="769" max="769" width="8.140625" style="3" customWidth="1"/>
    <col min="770" max="770" width="78.28515625" style="3" bestFit="1" customWidth="1"/>
    <col min="771" max="780" width="11.42578125" style="3" customWidth="1"/>
    <col min="781" max="793" width="0" style="3" hidden="1" customWidth="1"/>
    <col min="794" max="794" width="11.42578125" style="3" customWidth="1"/>
    <col min="795" max="795" width="5.42578125" style="3" customWidth="1"/>
    <col min="796" max="796" width="11.42578125" style="3" customWidth="1"/>
    <col min="797" max="797" width="5.42578125" style="3" customWidth="1"/>
    <col min="798" max="798" width="11.42578125" style="3" customWidth="1"/>
    <col min="799" max="799" width="5.42578125" style="3" customWidth="1"/>
    <col min="800" max="800" width="11.42578125" style="3" customWidth="1"/>
    <col min="801" max="1022" width="9" style="3"/>
    <col min="1023" max="1023" width="2.85546875" style="3" customWidth="1"/>
    <col min="1024" max="1024" width="6.28515625" style="3" customWidth="1"/>
    <col min="1025" max="1025" width="8.140625" style="3" customWidth="1"/>
    <col min="1026" max="1026" width="78.28515625" style="3" bestFit="1" customWidth="1"/>
    <col min="1027" max="1036" width="11.42578125" style="3" customWidth="1"/>
    <col min="1037" max="1049" width="0" style="3" hidden="1" customWidth="1"/>
    <col min="1050" max="1050" width="11.42578125" style="3" customWidth="1"/>
    <col min="1051" max="1051" width="5.42578125" style="3" customWidth="1"/>
    <col min="1052" max="1052" width="11.42578125" style="3" customWidth="1"/>
    <col min="1053" max="1053" width="5.42578125" style="3" customWidth="1"/>
    <col min="1054" max="1054" width="11.42578125" style="3" customWidth="1"/>
    <col min="1055" max="1055" width="5.42578125" style="3" customWidth="1"/>
    <col min="1056" max="1056" width="11.42578125" style="3" customWidth="1"/>
    <col min="1057" max="1278" width="9" style="3"/>
    <col min="1279" max="1279" width="2.85546875" style="3" customWidth="1"/>
    <col min="1280" max="1280" width="6.28515625" style="3" customWidth="1"/>
    <col min="1281" max="1281" width="8.140625" style="3" customWidth="1"/>
    <col min="1282" max="1282" width="78.28515625" style="3" bestFit="1" customWidth="1"/>
    <col min="1283" max="1292" width="11.42578125" style="3" customWidth="1"/>
    <col min="1293" max="1305" width="0" style="3" hidden="1" customWidth="1"/>
    <col min="1306" max="1306" width="11.42578125" style="3" customWidth="1"/>
    <col min="1307" max="1307" width="5.42578125" style="3" customWidth="1"/>
    <col min="1308" max="1308" width="11.42578125" style="3" customWidth="1"/>
    <col min="1309" max="1309" width="5.42578125" style="3" customWidth="1"/>
    <col min="1310" max="1310" width="11.42578125" style="3" customWidth="1"/>
    <col min="1311" max="1311" width="5.42578125" style="3" customWidth="1"/>
    <col min="1312" max="1312" width="11.42578125" style="3" customWidth="1"/>
    <col min="1313" max="1534" width="9" style="3"/>
    <col min="1535" max="1535" width="2.85546875" style="3" customWidth="1"/>
    <col min="1536" max="1536" width="6.28515625" style="3" customWidth="1"/>
    <col min="1537" max="1537" width="8.140625" style="3" customWidth="1"/>
    <col min="1538" max="1538" width="78.28515625" style="3" bestFit="1" customWidth="1"/>
    <col min="1539" max="1548" width="11.42578125" style="3" customWidth="1"/>
    <col min="1549" max="1561" width="0" style="3" hidden="1" customWidth="1"/>
    <col min="1562" max="1562" width="11.42578125" style="3" customWidth="1"/>
    <col min="1563" max="1563" width="5.42578125" style="3" customWidth="1"/>
    <col min="1564" max="1564" width="11.42578125" style="3" customWidth="1"/>
    <col min="1565" max="1565" width="5.42578125" style="3" customWidth="1"/>
    <col min="1566" max="1566" width="11.42578125" style="3" customWidth="1"/>
    <col min="1567" max="1567" width="5.42578125" style="3" customWidth="1"/>
    <col min="1568" max="1568" width="11.42578125" style="3" customWidth="1"/>
    <col min="1569" max="1790" width="9" style="3"/>
    <col min="1791" max="1791" width="2.85546875" style="3" customWidth="1"/>
    <col min="1792" max="1792" width="6.28515625" style="3" customWidth="1"/>
    <col min="1793" max="1793" width="8.140625" style="3" customWidth="1"/>
    <col min="1794" max="1794" width="78.28515625" style="3" bestFit="1" customWidth="1"/>
    <col min="1795" max="1804" width="11.42578125" style="3" customWidth="1"/>
    <col min="1805" max="1817" width="0" style="3" hidden="1" customWidth="1"/>
    <col min="1818" max="1818" width="11.42578125" style="3" customWidth="1"/>
    <col min="1819" max="1819" width="5.42578125" style="3" customWidth="1"/>
    <col min="1820" max="1820" width="11.42578125" style="3" customWidth="1"/>
    <col min="1821" max="1821" width="5.42578125" style="3" customWidth="1"/>
    <col min="1822" max="1822" width="11.42578125" style="3" customWidth="1"/>
    <col min="1823" max="1823" width="5.42578125" style="3" customWidth="1"/>
    <col min="1824" max="1824" width="11.42578125" style="3" customWidth="1"/>
    <col min="1825" max="2046" width="9" style="3"/>
    <col min="2047" max="2047" width="2.85546875" style="3" customWidth="1"/>
    <col min="2048" max="2048" width="6.28515625" style="3" customWidth="1"/>
    <col min="2049" max="2049" width="8.140625" style="3" customWidth="1"/>
    <col min="2050" max="2050" width="78.28515625" style="3" bestFit="1" customWidth="1"/>
    <col min="2051" max="2060" width="11.42578125" style="3" customWidth="1"/>
    <col min="2061" max="2073" width="0" style="3" hidden="1" customWidth="1"/>
    <col min="2074" max="2074" width="11.42578125" style="3" customWidth="1"/>
    <col min="2075" max="2075" width="5.42578125" style="3" customWidth="1"/>
    <col min="2076" max="2076" width="11.42578125" style="3" customWidth="1"/>
    <col min="2077" max="2077" width="5.42578125" style="3" customWidth="1"/>
    <col min="2078" max="2078" width="11.42578125" style="3" customWidth="1"/>
    <col min="2079" max="2079" width="5.42578125" style="3" customWidth="1"/>
    <col min="2080" max="2080" width="11.42578125" style="3" customWidth="1"/>
    <col min="2081" max="2302" width="9" style="3"/>
    <col min="2303" max="2303" width="2.85546875" style="3" customWidth="1"/>
    <col min="2304" max="2304" width="6.28515625" style="3" customWidth="1"/>
    <col min="2305" max="2305" width="8.140625" style="3" customWidth="1"/>
    <col min="2306" max="2306" width="78.28515625" style="3" bestFit="1" customWidth="1"/>
    <col min="2307" max="2316" width="11.42578125" style="3" customWidth="1"/>
    <col min="2317" max="2329" width="0" style="3" hidden="1" customWidth="1"/>
    <col min="2330" max="2330" width="11.42578125" style="3" customWidth="1"/>
    <col min="2331" max="2331" width="5.42578125" style="3" customWidth="1"/>
    <col min="2332" max="2332" width="11.42578125" style="3" customWidth="1"/>
    <col min="2333" max="2333" width="5.42578125" style="3" customWidth="1"/>
    <col min="2334" max="2334" width="11.42578125" style="3" customWidth="1"/>
    <col min="2335" max="2335" width="5.42578125" style="3" customWidth="1"/>
    <col min="2336" max="2336" width="11.42578125" style="3" customWidth="1"/>
    <col min="2337" max="2558" width="9" style="3"/>
    <col min="2559" max="2559" width="2.85546875" style="3" customWidth="1"/>
    <col min="2560" max="2560" width="6.28515625" style="3" customWidth="1"/>
    <col min="2561" max="2561" width="8.140625" style="3" customWidth="1"/>
    <col min="2562" max="2562" width="78.28515625" style="3" bestFit="1" customWidth="1"/>
    <col min="2563" max="2572" width="11.42578125" style="3" customWidth="1"/>
    <col min="2573" max="2585" width="0" style="3" hidden="1" customWidth="1"/>
    <col min="2586" max="2586" width="11.42578125" style="3" customWidth="1"/>
    <col min="2587" max="2587" width="5.42578125" style="3" customWidth="1"/>
    <col min="2588" max="2588" width="11.42578125" style="3" customWidth="1"/>
    <col min="2589" max="2589" width="5.42578125" style="3" customWidth="1"/>
    <col min="2590" max="2590" width="11.42578125" style="3" customWidth="1"/>
    <col min="2591" max="2591" width="5.42578125" style="3" customWidth="1"/>
    <col min="2592" max="2592" width="11.42578125" style="3" customWidth="1"/>
    <col min="2593" max="2814" width="9" style="3"/>
    <col min="2815" max="2815" width="2.85546875" style="3" customWidth="1"/>
    <col min="2816" max="2816" width="6.28515625" style="3" customWidth="1"/>
    <col min="2817" max="2817" width="8.140625" style="3" customWidth="1"/>
    <col min="2818" max="2818" width="78.28515625" style="3" bestFit="1" customWidth="1"/>
    <col min="2819" max="2828" width="11.42578125" style="3" customWidth="1"/>
    <col min="2829" max="2841" width="0" style="3" hidden="1" customWidth="1"/>
    <col min="2842" max="2842" width="11.42578125" style="3" customWidth="1"/>
    <col min="2843" max="2843" width="5.42578125" style="3" customWidth="1"/>
    <col min="2844" max="2844" width="11.42578125" style="3" customWidth="1"/>
    <col min="2845" max="2845" width="5.42578125" style="3" customWidth="1"/>
    <col min="2846" max="2846" width="11.42578125" style="3" customWidth="1"/>
    <col min="2847" max="2847" width="5.42578125" style="3" customWidth="1"/>
    <col min="2848" max="2848" width="11.42578125" style="3" customWidth="1"/>
    <col min="2849" max="3070" width="9" style="3"/>
    <col min="3071" max="3071" width="2.85546875" style="3" customWidth="1"/>
    <col min="3072" max="3072" width="6.28515625" style="3" customWidth="1"/>
    <col min="3073" max="3073" width="8.140625" style="3" customWidth="1"/>
    <col min="3074" max="3074" width="78.28515625" style="3" bestFit="1" customWidth="1"/>
    <col min="3075" max="3084" width="11.42578125" style="3" customWidth="1"/>
    <col min="3085" max="3097" width="0" style="3" hidden="1" customWidth="1"/>
    <col min="3098" max="3098" width="11.42578125" style="3" customWidth="1"/>
    <col min="3099" max="3099" width="5.42578125" style="3" customWidth="1"/>
    <col min="3100" max="3100" width="11.42578125" style="3" customWidth="1"/>
    <col min="3101" max="3101" width="5.42578125" style="3" customWidth="1"/>
    <col min="3102" max="3102" width="11.42578125" style="3" customWidth="1"/>
    <col min="3103" max="3103" width="5.42578125" style="3" customWidth="1"/>
    <col min="3104" max="3104" width="11.42578125" style="3" customWidth="1"/>
    <col min="3105" max="3326" width="9" style="3"/>
    <col min="3327" max="3327" width="2.85546875" style="3" customWidth="1"/>
    <col min="3328" max="3328" width="6.28515625" style="3" customWidth="1"/>
    <col min="3329" max="3329" width="8.140625" style="3" customWidth="1"/>
    <col min="3330" max="3330" width="78.28515625" style="3" bestFit="1" customWidth="1"/>
    <col min="3331" max="3340" width="11.42578125" style="3" customWidth="1"/>
    <col min="3341" max="3353" width="0" style="3" hidden="1" customWidth="1"/>
    <col min="3354" max="3354" width="11.42578125" style="3" customWidth="1"/>
    <col min="3355" max="3355" width="5.42578125" style="3" customWidth="1"/>
    <col min="3356" max="3356" width="11.42578125" style="3" customWidth="1"/>
    <col min="3357" max="3357" width="5.42578125" style="3" customWidth="1"/>
    <col min="3358" max="3358" width="11.42578125" style="3" customWidth="1"/>
    <col min="3359" max="3359" width="5.42578125" style="3" customWidth="1"/>
    <col min="3360" max="3360" width="11.42578125" style="3" customWidth="1"/>
    <col min="3361" max="3582" width="9" style="3"/>
    <col min="3583" max="3583" width="2.85546875" style="3" customWidth="1"/>
    <col min="3584" max="3584" width="6.28515625" style="3" customWidth="1"/>
    <col min="3585" max="3585" width="8.140625" style="3" customWidth="1"/>
    <col min="3586" max="3586" width="78.28515625" style="3" bestFit="1" customWidth="1"/>
    <col min="3587" max="3596" width="11.42578125" style="3" customWidth="1"/>
    <col min="3597" max="3609" width="0" style="3" hidden="1" customWidth="1"/>
    <col min="3610" max="3610" width="11.42578125" style="3" customWidth="1"/>
    <col min="3611" max="3611" width="5.42578125" style="3" customWidth="1"/>
    <col min="3612" max="3612" width="11.42578125" style="3" customWidth="1"/>
    <col min="3613" max="3613" width="5.42578125" style="3" customWidth="1"/>
    <col min="3614" max="3614" width="11.42578125" style="3" customWidth="1"/>
    <col min="3615" max="3615" width="5.42578125" style="3" customWidth="1"/>
    <col min="3616" max="3616" width="11.42578125" style="3" customWidth="1"/>
    <col min="3617" max="3838" width="9" style="3"/>
    <col min="3839" max="3839" width="2.85546875" style="3" customWidth="1"/>
    <col min="3840" max="3840" width="6.28515625" style="3" customWidth="1"/>
    <col min="3841" max="3841" width="8.140625" style="3" customWidth="1"/>
    <col min="3842" max="3842" width="78.28515625" style="3" bestFit="1" customWidth="1"/>
    <col min="3843" max="3852" width="11.42578125" style="3" customWidth="1"/>
    <col min="3853" max="3865" width="0" style="3" hidden="1" customWidth="1"/>
    <col min="3866" max="3866" width="11.42578125" style="3" customWidth="1"/>
    <col min="3867" max="3867" width="5.42578125" style="3" customWidth="1"/>
    <col min="3868" max="3868" width="11.42578125" style="3" customWidth="1"/>
    <col min="3869" max="3869" width="5.42578125" style="3" customWidth="1"/>
    <col min="3870" max="3870" width="11.42578125" style="3" customWidth="1"/>
    <col min="3871" max="3871" width="5.42578125" style="3" customWidth="1"/>
    <col min="3872" max="3872" width="11.42578125" style="3" customWidth="1"/>
    <col min="3873" max="4094" width="9" style="3"/>
    <col min="4095" max="4095" width="2.85546875" style="3" customWidth="1"/>
    <col min="4096" max="4096" width="6.28515625" style="3" customWidth="1"/>
    <col min="4097" max="4097" width="8.140625" style="3" customWidth="1"/>
    <col min="4098" max="4098" width="78.28515625" style="3" bestFit="1" customWidth="1"/>
    <col min="4099" max="4108" width="11.42578125" style="3" customWidth="1"/>
    <col min="4109" max="4121" width="0" style="3" hidden="1" customWidth="1"/>
    <col min="4122" max="4122" width="11.42578125" style="3" customWidth="1"/>
    <col min="4123" max="4123" width="5.42578125" style="3" customWidth="1"/>
    <col min="4124" max="4124" width="11.42578125" style="3" customWidth="1"/>
    <col min="4125" max="4125" width="5.42578125" style="3" customWidth="1"/>
    <col min="4126" max="4126" width="11.42578125" style="3" customWidth="1"/>
    <col min="4127" max="4127" width="5.42578125" style="3" customWidth="1"/>
    <col min="4128" max="4128" width="11.42578125" style="3" customWidth="1"/>
    <col min="4129" max="4350" width="9" style="3"/>
    <col min="4351" max="4351" width="2.85546875" style="3" customWidth="1"/>
    <col min="4352" max="4352" width="6.28515625" style="3" customWidth="1"/>
    <col min="4353" max="4353" width="8.140625" style="3" customWidth="1"/>
    <col min="4354" max="4354" width="78.28515625" style="3" bestFit="1" customWidth="1"/>
    <col min="4355" max="4364" width="11.42578125" style="3" customWidth="1"/>
    <col min="4365" max="4377" width="0" style="3" hidden="1" customWidth="1"/>
    <col min="4378" max="4378" width="11.42578125" style="3" customWidth="1"/>
    <col min="4379" max="4379" width="5.42578125" style="3" customWidth="1"/>
    <col min="4380" max="4380" width="11.42578125" style="3" customWidth="1"/>
    <col min="4381" max="4381" width="5.42578125" style="3" customWidth="1"/>
    <col min="4382" max="4382" width="11.42578125" style="3" customWidth="1"/>
    <col min="4383" max="4383" width="5.42578125" style="3" customWidth="1"/>
    <col min="4384" max="4384" width="11.42578125" style="3" customWidth="1"/>
    <col min="4385" max="4606" width="9" style="3"/>
    <col min="4607" max="4607" width="2.85546875" style="3" customWidth="1"/>
    <col min="4608" max="4608" width="6.28515625" style="3" customWidth="1"/>
    <col min="4609" max="4609" width="8.140625" style="3" customWidth="1"/>
    <col min="4610" max="4610" width="78.28515625" style="3" bestFit="1" customWidth="1"/>
    <col min="4611" max="4620" width="11.42578125" style="3" customWidth="1"/>
    <col min="4621" max="4633" width="0" style="3" hidden="1" customWidth="1"/>
    <col min="4634" max="4634" width="11.42578125" style="3" customWidth="1"/>
    <col min="4635" max="4635" width="5.42578125" style="3" customWidth="1"/>
    <col min="4636" max="4636" width="11.42578125" style="3" customWidth="1"/>
    <col min="4637" max="4637" width="5.42578125" style="3" customWidth="1"/>
    <col min="4638" max="4638" width="11.42578125" style="3" customWidth="1"/>
    <col min="4639" max="4639" width="5.42578125" style="3" customWidth="1"/>
    <col min="4640" max="4640" width="11.42578125" style="3" customWidth="1"/>
    <col min="4641" max="4862" width="9" style="3"/>
    <col min="4863" max="4863" width="2.85546875" style="3" customWidth="1"/>
    <col min="4864" max="4864" width="6.28515625" style="3" customWidth="1"/>
    <col min="4865" max="4865" width="8.140625" style="3" customWidth="1"/>
    <col min="4866" max="4866" width="78.28515625" style="3" bestFit="1" customWidth="1"/>
    <col min="4867" max="4876" width="11.42578125" style="3" customWidth="1"/>
    <col min="4877" max="4889" width="0" style="3" hidden="1" customWidth="1"/>
    <col min="4890" max="4890" width="11.42578125" style="3" customWidth="1"/>
    <col min="4891" max="4891" width="5.42578125" style="3" customWidth="1"/>
    <col min="4892" max="4892" width="11.42578125" style="3" customWidth="1"/>
    <col min="4893" max="4893" width="5.42578125" style="3" customWidth="1"/>
    <col min="4894" max="4894" width="11.42578125" style="3" customWidth="1"/>
    <col min="4895" max="4895" width="5.42578125" style="3" customWidth="1"/>
    <col min="4896" max="4896" width="11.42578125" style="3" customWidth="1"/>
    <col min="4897" max="5118" width="9" style="3"/>
    <col min="5119" max="5119" width="2.85546875" style="3" customWidth="1"/>
    <col min="5120" max="5120" width="6.28515625" style="3" customWidth="1"/>
    <col min="5121" max="5121" width="8.140625" style="3" customWidth="1"/>
    <col min="5122" max="5122" width="78.28515625" style="3" bestFit="1" customWidth="1"/>
    <col min="5123" max="5132" width="11.42578125" style="3" customWidth="1"/>
    <col min="5133" max="5145" width="0" style="3" hidden="1" customWidth="1"/>
    <col min="5146" max="5146" width="11.42578125" style="3" customWidth="1"/>
    <col min="5147" max="5147" width="5.42578125" style="3" customWidth="1"/>
    <col min="5148" max="5148" width="11.42578125" style="3" customWidth="1"/>
    <col min="5149" max="5149" width="5.42578125" style="3" customWidth="1"/>
    <col min="5150" max="5150" width="11.42578125" style="3" customWidth="1"/>
    <col min="5151" max="5151" width="5.42578125" style="3" customWidth="1"/>
    <col min="5152" max="5152" width="11.42578125" style="3" customWidth="1"/>
    <col min="5153" max="5374" width="9" style="3"/>
    <col min="5375" max="5375" width="2.85546875" style="3" customWidth="1"/>
    <col min="5376" max="5376" width="6.28515625" style="3" customWidth="1"/>
    <col min="5377" max="5377" width="8.140625" style="3" customWidth="1"/>
    <col min="5378" max="5378" width="78.28515625" style="3" bestFit="1" customWidth="1"/>
    <col min="5379" max="5388" width="11.42578125" style="3" customWidth="1"/>
    <col min="5389" max="5401" width="0" style="3" hidden="1" customWidth="1"/>
    <col min="5402" max="5402" width="11.42578125" style="3" customWidth="1"/>
    <col min="5403" max="5403" width="5.42578125" style="3" customWidth="1"/>
    <col min="5404" max="5404" width="11.42578125" style="3" customWidth="1"/>
    <col min="5405" max="5405" width="5.42578125" style="3" customWidth="1"/>
    <col min="5406" max="5406" width="11.42578125" style="3" customWidth="1"/>
    <col min="5407" max="5407" width="5.42578125" style="3" customWidth="1"/>
    <col min="5408" max="5408" width="11.42578125" style="3" customWidth="1"/>
    <col min="5409" max="5630" width="9" style="3"/>
    <col min="5631" max="5631" width="2.85546875" style="3" customWidth="1"/>
    <col min="5632" max="5632" width="6.28515625" style="3" customWidth="1"/>
    <col min="5633" max="5633" width="8.140625" style="3" customWidth="1"/>
    <col min="5634" max="5634" width="78.28515625" style="3" bestFit="1" customWidth="1"/>
    <col min="5635" max="5644" width="11.42578125" style="3" customWidth="1"/>
    <col min="5645" max="5657" width="0" style="3" hidden="1" customWidth="1"/>
    <col min="5658" max="5658" width="11.42578125" style="3" customWidth="1"/>
    <col min="5659" max="5659" width="5.42578125" style="3" customWidth="1"/>
    <col min="5660" max="5660" width="11.42578125" style="3" customWidth="1"/>
    <col min="5661" max="5661" width="5.42578125" style="3" customWidth="1"/>
    <col min="5662" max="5662" width="11.42578125" style="3" customWidth="1"/>
    <col min="5663" max="5663" width="5.42578125" style="3" customWidth="1"/>
    <col min="5664" max="5664" width="11.42578125" style="3" customWidth="1"/>
    <col min="5665" max="5886" width="9" style="3"/>
    <col min="5887" max="5887" width="2.85546875" style="3" customWidth="1"/>
    <col min="5888" max="5888" width="6.28515625" style="3" customWidth="1"/>
    <col min="5889" max="5889" width="8.140625" style="3" customWidth="1"/>
    <col min="5890" max="5890" width="78.28515625" style="3" bestFit="1" customWidth="1"/>
    <col min="5891" max="5900" width="11.42578125" style="3" customWidth="1"/>
    <col min="5901" max="5913" width="0" style="3" hidden="1" customWidth="1"/>
    <col min="5914" max="5914" width="11.42578125" style="3" customWidth="1"/>
    <col min="5915" max="5915" width="5.42578125" style="3" customWidth="1"/>
    <col min="5916" max="5916" width="11.42578125" style="3" customWidth="1"/>
    <col min="5917" max="5917" width="5.42578125" style="3" customWidth="1"/>
    <col min="5918" max="5918" width="11.42578125" style="3" customWidth="1"/>
    <col min="5919" max="5919" width="5.42578125" style="3" customWidth="1"/>
    <col min="5920" max="5920" width="11.42578125" style="3" customWidth="1"/>
    <col min="5921" max="6142" width="9" style="3"/>
    <col min="6143" max="6143" width="2.85546875" style="3" customWidth="1"/>
    <col min="6144" max="6144" width="6.28515625" style="3" customWidth="1"/>
    <col min="6145" max="6145" width="8.140625" style="3" customWidth="1"/>
    <col min="6146" max="6146" width="78.28515625" style="3" bestFit="1" customWidth="1"/>
    <col min="6147" max="6156" width="11.42578125" style="3" customWidth="1"/>
    <col min="6157" max="6169" width="0" style="3" hidden="1" customWidth="1"/>
    <col min="6170" max="6170" width="11.42578125" style="3" customWidth="1"/>
    <col min="6171" max="6171" width="5.42578125" style="3" customWidth="1"/>
    <col min="6172" max="6172" width="11.42578125" style="3" customWidth="1"/>
    <col min="6173" max="6173" width="5.42578125" style="3" customWidth="1"/>
    <col min="6174" max="6174" width="11.42578125" style="3" customWidth="1"/>
    <col min="6175" max="6175" width="5.42578125" style="3" customWidth="1"/>
    <col min="6176" max="6176" width="11.42578125" style="3" customWidth="1"/>
    <col min="6177" max="6398" width="9" style="3"/>
    <col min="6399" max="6399" width="2.85546875" style="3" customWidth="1"/>
    <col min="6400" max="6400" width="6.28515625" style="3" customWidth="1"/>
    <col min="6401" max="6401" width="8.140625" style="3" customWidth="1"/>
    <col min="6402" max="6402" width="78.28515625" style="3" bestFit="1" customWidth="1"/>
    <col min="6403" max="6412" width="11.42578125" style="3" customWidth="1"/>
    <col min="6413" max="6425" width="0" style="3" hidden="1" customWidth="1"/>
    <col min="6426" max="6426" width="11.42578125" style="3" customWidth="1"/>
    <col min="6427" max="6427" width="5.42578125" style="3" customWidth="1"/>
    <col min="6428" max="6428" width="11.42578125" style="3" customWidth="1"/>
    <col min="6429" max="6429" width="5.42578125" style="3" customWidth="1"/>
    <col min="6430" max="6430" width="11.42578125" style="3" customWidth="1"/>
    <col min="6431" max="6431" width="5.42578125" style="3" customWidth="1"/>
    <col min="6432" max="6432" width="11.42578125" style="3" customWidth="1"/>
    <col min="6433" max="6654" width="9" style="3"/>
    <col min="6655" max="6655" width="2.85546875" style="3" customWidth="1"/>
    <col min="6656" max="6656" width="6.28515625" style="3" customWidth="1"/>
    <col min="6657" max="6657" width="8.140625" style="3" customWidth="1"/>
    <col min="6658" max="6658" width="78.28515625" style="3" bestFit="1" customWidth="1"/>
    <col min="6659" max="6668" width="11.42578125" style="3" customWidth="1"/>
    <col min="6669" max="6681" width="0" style="3" hidden="1" customWidth="1"/>
    <col min="6682" max="6682" width="11.42578125" style="3" customWidth="1"/>
    <col min="6683" max="6683" width="5.42578125" style="3" customWidth="1"/>
    <col min="6684" max="6684" width="11.42578125" style="3" customWidth="1"/>
    <col min="6685" max="6685" width="5.42578125" style="3" customWidth="1"/>
    <col min="6686" max="6686" width="11.42578125" style="3" customWidth="1"/>
    <col min="6687" max="6687" width="5.42578125" style="3" customWidth="1"/>
    <col min="6688" max="6688" width="11.42578125" style="3" customWidth="1"/>
    <col min="6689" max="6910" width="9" style="3"/>
    <col min="6911" max="6911" width="2.85546875" style="3" customWidth="1"/>
    <col min="6912" max="6912" width="6.28515625" style="3" customWidth="1"/>
    <col min="6913" max="6913" width="8.140625" style="3" customWidth="1"/>
    <col min="6914" max="6914" width="78.28515625" style="3" bestFit="1" customWidth="1"/>
    <col min="6915" max="6924" width="11.42578125" style="3" customWidth="1"/>
    <col min="6925" max="6937" width="0" style="3" hidden="1" customWidth="1"/>
    <col min="6938" max="6938" width="11.42578125" style="3" customWidth="1"/>
    <col min="6939" max="6939" width="5.42578125" style="3" customWidth="1"/>
    <col min="6940" max="6940" width="11.42578125" style="3" customWidth="1"/>
    <col min="6941" max="6941" width="5.42578125" style="3" customWidth="1"/>
    <col min="6942" max="6942" width="11.42578125" style="3" customWidth="1"/>
    <col min="6943" max="6943" width="5.42578125" style="3" customWidth="1"/>
    <col min="6944" max="6944" width="11.42578125" style="3" customWidth="1"/>
    <col min="6945" max="7166" width="9" style="3"/>
    <col min="7167" max="7167" width="2.85546875" style="3" customWidth="1"/>
    <col min="7168" max="7168" width="6.28515625" style="3" customWidth="1"/>
    <col min="7169" max="7169" width="8.140625" style="3" customWidth="1"/>
    <col min="7170" max="7170" width="78.28515625" style="3" bestFit="1" customWidth="1"/>
    <col min="7171" max="7180" width="11.42578125" style="3" customWidth="1"/>
    <col min="7181" max="7193" width="0" style="3" hidden="1" customWidth="1"/>
    <col min="7194" max="7194" width="11.42578125" style="3" customWidth="1"/>
    <col min="7195" max="7195" width="5.42578125" style="3" customWidth="1"/>
    <col min="7196" max="7196" width="11.42578125" style="3" customWidth="1"/>
    <col min="7197" max="7197" width="5.42578125" style="3" customWidth="1"/>
    <col min="7198" max="7198" width="11.42578125" style="3" customWidth="1"/>
    <col min="7199" max="7199" width="5.42578125" style="3" customWidth="1"/>
    <col min="7200" max="7200" width="11.42578125" style="3" customWidth="1"/>
    <col min="7201" max="7422" width="9" style="3"/>
    <col min="7423" max="7423" width="2.85546875" style="3" customWidth="1"/>
    <col min="7424" max="7424" width="6.28515625" style="3" customWidth="1"/>
    <col min="7425" max="7425" width="8.140625" style="3" customWidth="1"/>
    <col min="7426" max="7426" width="78.28515625" style="3" bestFit="1" customWidth="1"/>
    <col min="7427" max="7436" width="11.42578125" style="3" customWidth="1"/>
    <col min="7437" max="7449" width="0" style="3" hidden="1" customWidth="1"/>
    <col min="7450" max="7450" width="11.42578125" style="3" customWidth="1"/>
    <col min="7451" max="7451" width="5.42578125" style="3" customWidth="1"/>
    <col min="7452" max="7452" width="11.42578125" style="3" customWidth="1"/>
    <col min="7453" max="7453" width="5.42578125" style="3" customWidth="1"/>
    <col min="7454" max="7454" width="11.42578125" style="3" customWidth="1"/>
    <col min="7455" max="7455" width="5.42578125" style="3" customWidth="1"/>
    <col min="7456" max="7456" width="11.42578125" style="3" customWidth="1"/>
    <col min="7457" max="7678" width="9" style="3"/>
    <col min="7679" max="7679" width="2.85546875" style="3" customWidth="1"/>
    <col min="7680" max="7680" width="6.28515625" style="3" customWidth="1"/>
    <col min="7681" max="7681" width="8.140625" style="3" customWidth="1"/>
    <col min="7682" max="7682" width="78.28515625" style="3" bestFit="1" customWidth="1"/>
    <col min="7683" max="7692" width="11.42578125" style="3" customWidth="1"/>
    <col min="7693" max="7705" width="0" style="3" hidden="1" customWidth="1"/>
    <col min="7706" max="7706" width="11.42578125" style="3" customWidth="1"/>
    <col min="7707" max="7707" width="5.42578125" style="3" customWidth="1"/>
    <col min="7708" max="7708" width="11.42578125" style="3" customWidth="1"/>
    <col min="7709" max="7709" width="5.42578125" style="3" customWidth="1"/>
    <col min="7710" max="7710" width="11.42578125" style="3" customWidth="1"/>
    <col min="7711" max="7711" width="5.42578125" style="3" customWidth="1"/>
    <col min="7712" max="7712" width="11.42578125" style="3" customWidth="1"/>
    <col min="7713" max="7934" width="9" style="3"/>
    <col min="7935" max="7935" width="2.85546875" style="3" customWidth="1"/>
    <col min="7936" max="7936" width="6.28515625" style="3" customWidth="1"/>
    <col min="7937" max="7937" width="8.140625" style="3" customWidth="1"/>
    <col min="7938" max="7938" width="78.28515625" style="3" bestFit="1" customWidth="1"/>
    <col min="7939" max="7948" width="11.42578125" style="3" customWidth="1"/>
    <col min="7949" max="7961" width="0" style="3" hidden="1" customWidth="1"/>
    <col min="7962" max="7962" width="11.42578125" style="3" customWidth="1"/>
    <col min="7963" max="7963" width="5.42578125" style="3" customWidth="1"/>
    <col min="7964" max="7964" width="11.42578125" style="3" customWidth="1"/>
    <col min="7965" max="7965" width="5.42578125" style="3" customWidth="1"/>
    <col min="7966" max="7966" width="11.42578125" style="3" customWidth="1"/>
    <col min="7967" max="7967" width="5.42578125" style="3" customWidth="1"/>
    <col min="7968" max="7968" width="11.42578125" style="3" customWidth="1"/>
    <col min="7969" max="8190" width="9" style="3"/>
    <col min="8191" max="8191" width="2.85546875" style="3" customWidth="1"/>
    <col min="8192" max="8192" width="6.28515625" style="3" customWidth="1"/>
    <col min="8193" max="8193" width="8.140625" style="3" customWidth="1"/>
    <col min="8194" max="8194" width="78.28515625" style="3" bestFit="1" customWidth="1"/>
    <col min="8195" max="8204" width="11.42578125" style="3" customWidth="1"/>
    <col min="8205" max="8217" width="0" style="3" hidden="1" customWidth="1"/>
    <col min="8218" max="8218" width="11.42578125" style="3" customWidth="1"/>
    <col min="8219" max="8219" width="5.42578125" style="3" customWidth="1"/>
    <col min="8220" max="8220" width="11.42578125" style="3" customWidth="1"/>
    <col min="8221" max="8221" width="5.42578125" style="3" customWidth="1"/>
    <col min="8222" max="8222" width="11.42578125" style="3" customWidth="1"/>
    <col min="8223" max="8223" width="5.42578125" style="3" customWidth="1"/>
    <col min="8224" max="8224" width="11.42578125" style="3" customWidth="1"/>
    <col min="8225" max="8446" width="9" style="3"/>
    <col min="8447" max="8447" width="2.85546875" style="3" customWidth="1"/>
    <col min="8448" max="8448" width="6.28515625" style="3" customWidth="1"/>
    <col min="8449" max="8449" width="8.140625" style="3" customWidth="1"/>
    <col min="8450" max="8450" width="78.28515625" style="3" bestFit="1" customWidth="1"/>
    <col min="8451" max="8460" width="11.42578125" style="3" customWidth="1"/>
    <col min="8461" max="8473" width="0" style="3" hidden="1" customWidth="1"/>
    <col min="8474" max="8474" width="11.42578125" style="3" customWidth="1"/>
    <col min="8475" max="8475" width="5.42578125" style="3" customWidth="1"/>
    <col min="8476" max="8476" width="11.42578125" style="3" customWidth="1"/>
    <col min="8477" max="8477" width="5.42578125" style="3" customWidth="1"/>
    <col min="8478" max="8478" width="11.42578125" style="3" customWidth="1"/>
    <col min="8479" max="8479" width="5.42578125" style="3" customWidth="1"/>
    <col min="8480" max="8480" width="11.42578125" style="3" customWidth="1"/>
    <col min="8481" max="8702" width="9" style="3"/>
    <col min="8703" max="8703" width="2.85546875" style="3" customWidth="1"/>
    <col min="8704" max="8704" width="6.28515625" style="3" customWidth="1"/>
    <col min="8705" max="8705" width="8.140625" style="3" customWidth="1"/>
    <col min="8706" max="8706" width="78.28515625" style="3" bestFit="1" customWidth="1"/>
    <col min="8707" max="8716" width="11.42578125" style="3" customWidth="1"/>
    <col min="8717" max="8729" width="0" style="3" hidden="1" customWidth="1"/>
    <col min="8730" max="8730" width="11.42578125" style="3" customWidth="1"/>
    <col min="8731" max="8731" width="5.42578125" style="3" customWidth="1"/>
    <col min="8732" max="8732" width="11.42578125" style="3" customWidth="1"/>
    <col min="8733" max="8733" width="5.42578125" style="3" customWidth="1"/>
    <col min="8734" max="8734" width="11.42578125" style="3" customWidth="1"/>
    <col min="8735" max="8735" width="5.42578125" style="3" customWidth="1"/>
    <col min="8736" max="8736" width="11.42578125" style="3" customWidth="1"/>
    <col min="8737" max="8958" width="9" style="3"/>
    <col min="8959" max="8959" width="2.85546875" style="3" customWidth="1"/>
    <col min="8960" max="8960" width="6.28515625" style="3" customWidth="1"/>
    <col min="8961" max="8961" width="8.140625" style="3" customWidth="1"/>
    <col min="8962" max="8962" width="78.28515625" style="3" bestFit="1" customWidth="1"/>
    <col min="8963" max="8972" width="11.42578125" style="3" customWidth="1"/>
    <col min="8973" max="8985" width="0" style="3" hidden="1" customWidth="1"/>
    <col min="8986" max="8986" width="11.42578125" style="3" customWidth="1"/>
    <col min="8987" max="8987" width="5.42578125" style="3" customWidth="1"/>
    <col min="8988" max="8988" width="11.42578125" style="3" customWidth="1"/>
    <col min="8989" max="8989" width="5.42578125" style="3" customWidth="1"/>
    <col min="8990" max="8990" width="11.42578125" style="3" customWidth="1"/>
    <col min="8991" max="8991" width="5.42578125" style="3" customWidth="1"/>
    <col min="8992" max="8992" width="11.42578125" style="3" customWidth="1"/>
    <col min="8993" max="9214" width="9" style="3"/>
    <col min="9215" max="9215" width="2.85546875" style="3" customWidth="1"/>
    <col min="9216" max="9216" width="6.28515625" style="3" customWidth="1"/>
    <col min="9217" max="9217" width="8.140625" style="3" customWidth="1"/>
    <col min="9218" max="9218" width="78.28515625" style="3" bestFit="1" customWidth="1"/>
    <col min="9219" max="9228" width="11.42578125" style="3" customWidth="1"/>
    <col min="9229" max="9241" width="0" style="3" hidden="1" customWidth="1"/>
    <col min="9242" max="9242" width="11.42578125" style="3" customWidth="1"/>
    <col min="9243" max="9243" width="5.42578125" style="3" customWidth="1"/>
    <col min="9244" max="9244" width="11.42578125" style="3" customWidth="1"/>
    <col min="9245" max="9245" width="5.42578125" style="3" customWidth="1"/>
    <col min="9246" max="9246" width="11.42578125" style="3" customWidth="1"/>
    <col min="9247" max="9247" width="5.42578125" style="3" customWidth="1"/>
    <col min="9248" max="9248" width="11.42578125" style="3" customWidth="1"/>
    <col min="9249" max="9470" width="9" style="3"/>
    <col min="9471" max="9471" width="2.85546875" style="3" customWidth="1"/>
    <col min="9472" max="9472" width="6.28515625" style="3" customWidth="1"/>
    <col min="9473" max="9473" width="8.140625" style="3" customWidth="1"/>
    <col min="9474" max="9474" width="78.28515625" style="3" bestFit="1" customWidth="1"/>
    <col min="9475" max="9484" width="11.42578125" style="3" customWidth="1"/>
    <col min="9485" max="9497" width="0" style="3" hidden="1" customWidth="1"/>
    <col min="9498" max="9498" width="11.42578125" style="3" customWidth="1"/>
    <col min="9499" max="9499" width="5.42578125" style="3" customWidth="1"/>
    <col min="9500" max="9500" width="11.42578125" style="3" customWidth="1"/>
    <col min="9501" max="9501" width="5.42578125" style="3" customWidth="1"/>
    <col min="9502" max="9502" width="11.42578125" style="3" customWidth="1"/>
    <col min="9503" max="9503" width="5.42578125" style="3" customWidth="1"/>
    <col min="9504" max="9504" width="11.42578125" style="3" customWidth="1"/>
    <col min="9505" max="9726" width="9" style="3"/>
    <col min="9727" max="9727" width="2.85546875" style="3" customWidth="1"/>
    <col min="9728" max="9728" width="6.28515625" style="3" customWidth="1"/>
    <col min="9729" max="9729" width="8.140625" style="3" customWidth="1"/>
    <col min="9730" max="9730" width="78.28515625" style="3" bestFit="1" customWidth="1"/>
    <col min="9731" max="9740" width="11.42578125" style="3" customWidth="1"/>
    <col min="9741" max="9753" width="0" style="3" hidden="1" customWidth="1"/>
    <col min="9754" max="9754" width="11.42578125" style="3" customWidth="1"/>
    <col min="9755" max="9755" width="5.42578125" style="3" customWidth="1"/>
    <col min="9756" max="9756" width="11.42578125" style="3" customWidth="1"/>
    <col min="9757" max="9757" width="5.42578125" style="3" customWidth="1"/>
    <col min="9758" max="9758" width="11.42578125" style="3" customWidth="1"/>
    <col min="9759" max="9759" width="5.42578125" style="3" customWidth="1"/>
    <col min="9760" max="9760" width="11.42578125" style="3" customWidth="1"/>
    <col min="9761" max="9982" width="9" style="3"/>
    <col min="9983" max="9983" width="2.85546875" style="3" customWidth="1"/>
    <col min="9984" max="9984" width="6.28515625" style="3" customWidth="1"/>
    <col min="9985" max="9985" width="8.140625" style="3" customWidth="1"/>
    <col min="9986" max="9986" width="78.28515625" style="3" bestFit="1" customWidth="1"/>
    <col min="9987" max="9996" width="11.42578125" style="3" customWidth="1"/>
    <col min="9997" max="10009" width="0" style="3" hidden="1" customWidth="1"/>
    <col min="10010" max="10010" width="11.42578125" style="3" customWidth="1"/>
    <col min="10011" max="10011" width="5.42578125" style="3" customWidth="1"/>
    <col min="10012" max="10012" width="11.42578125" style="3" customWidth="1"/>
    <col min="10013" max="10013" width="5.42578125" style="3" customWidth="1"/>
    <col min="10014" max="10014" width="11.42578125" style="3" customWidth="1"/>
    <col min="10015" max="10015" width="5.42578125" style="3" customWidth="1"/>
    <col min="10016" max="10016" width="11.42578125" style="3" customWidth="1"/>
    <col min="10017" max="10238" width="9" style="3"/>
    <col min="10239" max="10239" width="2.85546875" style="3" customWidth="1"/>
    <col min="10240" max="10240" width="6.28515625" style="3" customWidth="1"/>
    <col min="10241" max="10241" width="8.140625" style="3" customWidth="1"/>
    <col min="10242" max="10242" width="78.28515625" style="3" bestFit="1" customWidth="1"/>
    <col min="10243" max="10252" width="11.42578125" style="3" customWidth="1"/>
    <col min="10253" max="10265" width="0" style="3" hidden="1" customWidth="1"/>
    <col min="10266" max="10266" width="11.42578125" style="3" customWidth="1"/>
    <col min="10267" max="10267" width="5.42578125" style="3" customWidth="1"/>
    <col min="10268" max="10268" width="11.42578125" style="3" customWidth="1"/>
    <col min="10269" max="10269" width="5.42578125" style="3" customWidth="1"/>
    <col min="10270" max="10270" width="11.42578125" style="3" customWidth="1"/>
    <col min="10271" max="10271" width="5.42578125" style="3" customWidth="1"/>
    <col min="10272" max="10272" width="11.42578125" style="3" customWidth="1"/>
    <col min="10273" max="10494" width="9" style="3"/>
    <col min="10495" max="10495" width="2.85546875" style="3" customWidth="1"/>
    <col min="10496" max="10496" width="6.28515625" style="3" customWidth="1"/>
    <col min="10497" max="10497" width="8.140625" style="3" customWidth="1"/>
    <col min="10498" max="10498" width="78.28515625" style="3" bestFit="1" customWidth="1"/>
    <col min="10499" max="10508" width="11.42578125" style="3" customWidth="1"/>
    <col min="10509" max="10521" width="0" style="3" hidden="1" customWidth="1"/>
    <col min="10522" max="10522" width="11.42578125" style="3" customWidth="1"/>
    <col min="10523" max="10523" width="5.42578125" style="3" customWidth="1"/>
    <col min="10524" max="10524" width="11.42578125" style="3" customWidth="1"/>
    <col min="10525" max="10525" width="5.42578125" style="3" customWidth="1"/>
    <col min="10526" max="10526" width="11.42578125" style="3" customWidth="1"/>
    <col min="10527" max="10527" width="5.42578125" style="3" customWidth="1"/>
    <col min="10528" max="10528" width="11.42578125" style="3" customWidth="1"/>
    <col min="10529" max="10750" width="9" style="3"/>
    <col min="10751" max="10751" width="2.85546875" style="3" customWidth="1"/>
    <col min="10752" max="10752" width="6.28515625" style="3" customWidth="1"/>
    <col min="10753" max="10753" width="8.140625" style="3" customWidth="1"/>
    <col min="10754" max="10754" width="78.28515625" style="3" bestFit="1" customWidth="1"/>
    <col min="10755" max="10764" width="11.42578125" style="3" customWidth="1"/>
    <col min="10765" max="10777" width="0" style="3" hidden="1" customWidth="1"/>
    <col min="10778" max="10778" width="11.42578125" style="3" customWidth="1"/>
    <col min="10779" max="10779" width="5.42578125" style="3" customWidth="1"/>
    <col min="10780" max="10780" width="11.42578125" style="3" customWidth="1"/>
    <col min="10781" max="10781" width="5.42578125" style="3" customWidth="1"/>
    <col min="10782" max="10782" width="11.42578125" style="3" customWidth="1"/>
    <col min="10783" max="10783" width="5.42578125" style="3" customWidth="1"/>
    <col min="10784" max="10784" width="11.42578125" style="3" customWidth="1"/>
    <col min="10785" max="11006" width="9" style="3"/>
    <col min="11007" max="11007" width="2.85546875" style="3" customWidth="1"/>
    <col min="11008" max="11008" width="6.28515625" style="3" customWidth="1"/>
    <col min="11009" max="11009" width="8.140625" style="3" customWidth="1"/>
    <col min="11010" max="11010" width="78.28515625" style="3" bestFit="1" customWidth="1"/>
    <col min="11011" max="11020" width="11.42578125" style="3" customWidth="1"/>
    <col min="11021" max="11033" width="0" style="3" hidden="1" customWidth="1"/>
    <col min="11034" max="11034" width="11.42578125" style="3" customWidth="1"/>
    <col min="11035" max="11035" width="5.42578125" style="3" customWidth="1"/>
    <col min="11036" max="11036" width="11.42578125" style="3" customWidth="1"/>
    <col min="11037" max="11037" width="5.42578125" style="3" customWidth="1"/>
    <col min="11038" max="11038" width="11.42578125" style="3" customWidth="1"/>
    <col min="11039" max="11039" width="5.42578125" style="3" customWidth="1"/>
    <col min="11040" max="11040" width="11.42578125" style="3" customWidth="1"/>
    <col min="11041" max="11262" width="9" style="3"/>
    <col min="11263" max="11263" width="2.85546875" style="3" customWidth="1"/>
    <col min="11264" max="11264" width="6.28515625" style="3" customWidth="1"/>
    <col min="11265" max="11265" width="8.140625" style="3" customWidth="1"/>
    <col min="11266" max="11266" width="78.28515625" style="3" bestFit="1" customWidth="1"/>
    <col min="11267" max="11276" width="11.42578125" style="3" customWidth="1"/>
    <col min="11277" max="11289" width="0" style="3" hidden="1" customWidth="1"/>
    <col min="11290" max="11290" width="11.42578125" style="3" customWidth="1"/>
    <col min="11291" max="11291" width="5.42578125" style="3" customWidth="1"/>
    <col min="11292" max="11292" width="11.42578125" style="3" customWidth="1"/>
    <col min="11293" max="11293" width="5.42578125" style="3" customWidth="1"/>
    <col min="11294" max="11294" width="11.42578125" style="3" customWidth="1"/>
    <col min="11295" max="11295" width="5.42578125" style="3" customWidth="1"/>
    <col min="11296" max="11296" width="11.42578125" style="3" customWidth="1"/>
    <col min="11297" max="11518" width="9" style="3"/>
    <col min="11519" max="11519" width="2.85546875" style="3" customWidth="1"/>
    <col min="11520" max="11520" width="6.28515625" style="3" customWidth="1"/>
    <col min="11521" max="11521" width="8.140625" style="3" customWidth="1"/>
    <col min="11522" max="11522" width="78.28515625" style="3" bestFit="1" customWidth="1"/>
    <col min="11523" max="11532" width="11.42578125" style="3" customWidth="1"/>
    <col min="11533" max="11545" width="0" style="3" hidden="1" customWidth="1"/>
    <col min="11546" max="11546" width="11.42578125" style="3" customWidth="1"/>
    <col min="11547" max="11547" width="5.42578125" style="3" customWidth="1"/>
    <col min="11548" max="11548" width="11.42578125" style="3" customWidth="1"/>
    <col min="11549" max="11549" width="5.42578125" style="3" customWidth="1"/>
    <col min="11550" max="11550" width="11.42578125" style="3" customWidth="1"/>
    <col min="11551" max="11551" width="5.42578125" style="3" customWidth="1"/>
    <col min="11552" max="11552" width="11.42578125" style="3" customWidth="1"/>
    <col min="11553" max="11774" width="9" style="3"/>
    <col min="11775" max="11775" width="2.85546875" style="3" customWidth="1"/>
    <col min="11776" max="11776" width="6.28515625" style="3" customWidth="1"/>
    <col min="11777" max="11777" width="8.140625" style="3" customWidth="1"/>
    <col min="11778" max="11778" width="78.28515625" style="3" bestFit="1" customWidth="1"/>
    <col min="11779" max="11788" width="11.42578125" style="3" customWidth="1"/>
    <col min="11789" max="11801" width="0" style="3" hidden="1" customWidth="1"/>
    <col min="11802" max="11802" width="11.42578125" style="3" customWidth="1"/>
    <col min="11803" max="11803" width="5.42578125" style="3" customWidth="1"/>
    <col min="11804" max="11804" width="11.42578125" style="3" customWidth="1"/>
    <col min="11805" max="11805" width="5.42578125" style="3" customWidth="1"/>
    <col min="11806" max="11806" width="11.42578125" style="3" customWidth="1"/>
    <col min="11807" max="11807" width="5.42578125" style="3" customWidth="1"/>
    <col min="11808" max="11808" width="11.42578125" style="3" customWidth="1"/>
    <col min="11809" max="12030" width="9" style="3"/>
    <col min="12031" max="12031" width="2.85546875" style="3" customWidth="1"/>
    <col min="12032" max="12032" width="6.28515625" style="3" customWidth="1"/>
    <col min="12033" max="12033" width="8.140625" style="3" customWidth="1"/>
    <col min="12034" max="12034" width="78.28515625" style="3" bestFit="1" customWidth="1"/>
    <col min="12035" max="12044" width="11.42578125" style="3" customWidth="1"/>
    <col min="12045" max="12057" width="0" style="3" hidden="1" customWidth="1"/>
    <col min="12058" max="12058" width="11.42578125" style="3" customWidth="1"/>
    <col min="12059" max="12059" width="5.42578125" style="3" customWidth="1"/>
    <col min="12060" max="12060" width="11.42578125" style="3" customWidth="1"/>
    <col min="12061" max="12061" width="5.42578125" style="3" customWidth="1"/>
    <col min="12062" max="12062" width="11.42578125" style="3" customWidth="1"/>
    <col min="12063" max="12063" width="5.42578125" style="3" customWidth="1"/>
    <col min="12064" max="12064" width="11.42578125" style="3" customWidth="1"/>
    <col min="12065" max="12286" width="9" style="3"/>
    <col min="12287" max="12287" width="2.85546875" style="3" customWidth="1"/>
    <col min="12288" max="12288" width="6.28515625" style="3" customWidth="1"/>
    <col min="12289" max="12289" width="8.140625" style="3" customWidth="1"/>
    <col min="12290" max="12290" width="78.28515625" style="3" bestFit="1" customWidth="1"/>
    <col min="12291" max="12300" width="11.42578125" style="3" customWidth="1"/>
    <col min="12301" max="12313" width="0" style="3" hidden="1" customWidth="1"/>
    <col min="12314" max="12314" width="11.42578125" style="3" customWidth="1"/>
    <col min="12315" max="12315" width="5.42578125" style="3" customWidth="1"/>
    <col min="12316" max="12316" width="11.42578125" style="3" customWidth="1"/>
    <col min="12317" max="12317" width="5.42578125" style="3" customWidth="1"/>
    <col min="12318" max="12318" width="11.42578125" style="3" customWidth="1"/>
    <col min="12319" max="12319" width="5.42578125" style="3" customWidth="1"/>
    <col min="12320" max="12320" width="11.42578125" style="3" customWidth="1"/>
    <col min="12321" max="12542" width="9" style="3"/>
    <col min="12543" max="12543" width="2.85546875" style="3" customWidth="1"/>
    <col min="12544" max="12544" width="6.28515625" style="3" customWidth="1"/>
    <col min="12545" max="12545" width="8.140625" style="3" customWidth="1"/>
    <col min="12546" max="12546" width="78.28515625" style="3" bestFit="1" customWidth="1"/>
    <col min="12547" max="12556" width="11.42578125" style="3" customWidth="1"/>
    <col min="12557" max="12569" width="0" style="3" hidden="1" customWidth="1"/>
    <col min="12570" max="12570" width="11.42578125" style="3" customWidth="1"/>
    <col min="12571" max="12571" width="5.42578125" style="3" customWidth="1"/>
    <col min="12572" max="12572" width="11.42578125" style="3" customWidth="1"/>
    <col min="12573" max="12573" width="5.42578125" style="3" customWidth="1"/>
    <col min="12574" max="12574" width="11.42578125" style="3" customWidth="1"/>
    <col min="12575" max="12575" width="5.42578125" style="3" customWidth="1"/>
    <col min="12576" max="12576" width="11.42578125" style="3" customWidth="1"/>
    <col min="12577" max="12798" width="9" style="3"/>
    <col min="12799" max="12799" width="2.85546875" style="3" customWidth="1"/>
    <col min="12800" max="12800" width="6.28515625" style="3" customWidth="1"/>
    <col min="12801" max="12801" width="8.140625" style="3" customWidth="1"/>
    <col min="12802" max="12802" width="78.28515625" style="3" bestFit="1" customWidth="1"/>
    <col min="12803" max="12812" width="11.42578125" style="3" customWidth="1"/>
    <col min="12813" max="12825" width="0" style="3" hidden="1" customWidth="1"/>
    <col min="12826" max="12826" width="11.42578125" style="3" customWidth="1"/>
    <col min="12827" max="12827" width="5.42578125" style="3" customWidth="1"/>
    <col min="12828" max="12828" width="11.42578125" style="3" customWidth="1"/>
    <col min="12829" max="12829" width="5.42578125" style="3" customWidth="1"/>
    <col min="12830" max="12830" width="11.42578125" style="3" customWidth="1"/>
    <col min="12831" max="12831" width="5.42578125" style="3" customWidth="1"/>
    <col min="12832" max="12832" width="11.42578125" style="3" customWidth="1"/>
    <col min="12833" max="13054" width="9" style="3"/>
    <col min="13055" max="13055" width="2.85546875" style="3" customWidth="1"/>
    <col min="13056" max="13056" width="6.28515625" style="3" customWidth="1"/>
    <col min="13057" max="13057" width="8.140625" style="3" customWidth="1"/>
    <col min="13058" max="13058" width="78.28515625" style="3" bestFit="1" customWidth="1"/>
    <col min="13059" max="13068" width="11.42578125" style="3" customWidth="1"/>
    <col min="13069" max="13081" width="0" style="3" hidden="1" customWidth="1"/>
    <col min="13082" max="13082" width="11.42578125" style="3" customWidth="1"/>
    <col min="13083" max="13083" width="5.42578125" style="3" customWidth="1"/>
    <col min="13084" max="13084" width="11.42578125" style="3" customWidth="1"/>
    <col min="13085" max="13085" width="5.42578125" style="3" customWidth="1"/>
    <col min="13086" max="13086" width="11.42578125" style="3" customWidth="1"/>
    <col min="13087" max="13087" width="5.42578125" style="3" customWidth="1"/>
    <col min="13088" max="13088" width="11.42578125" style="3" customWidth="1"/>
    <col min="13089" max="13310" width="9" style="3"/>
    <col min="13311" max="13311" width="2.85546875" style="3" customWidth="1"/>
    <col min="13312" max="13312" width="6.28515625" style="3" customWidth="1"/>
    <col min="13313" max="13313" width="8.140625" style="3" customWidth="1"/>
    <col min="13314" max="13314" width="78.28515625" style="3" bestFit="1" customWidth="1"/>
    <col min="13315" max="13324" width="11.42578125" style="3" customWidth="1"/>
    <col min="13325" max="13337" width="0" style="3" hidden="1" customWidth="1"/>
    <col min="13338" max="13338" width="11.42578125" style="3" customWidth="1"/>
    <col min="13339" max="13339" width="5.42578125" style="3" customWidth="1"/>
    <col min="13340" max="13340" width="11.42578125" style="3" customWidth="1"/>
    <col min="13341" max="13341" width="5.42578125" style="3" customWidth="1"/>
    <col min="13342" max="13342" width="11.42578125" style="3" customWidth="1"/>
    <col min="13343" max="13343" width="5.42578125" style="3" customWidth="1"/>
    <col min="13344" max="13344" width="11.42578125" style="3" customWidth="1"/>
    <col min="13345" max="13566" width="9" style="3"/>
    <col min="13567" max="13567" width="2.85546875" style="3" customWidth="1"/>
    <col min="13568" max="13568" width="6.28515625" style="3" customWidth="1"/>
    <col min="13569" max="13569" width="8.140625" style="3" customWidth="1"/>
    <col min="13570" max="13570" width="78.28515625" style="3" bestFit="1" customWidth="1"/>
    <col min="13571" max="13580" width="11.42578125" style="3" customWidth="1"/>
    <col min="13581" max="13593" width="0" style="3" hidden="1" customWidth="1"/>
    <col min="13594" max="13594" width="11.42578125" style="3" customWidth="1"/>
    <col min="13595" max="13595" width="5.42578125" style="3" customWidth="1"/>
    <col min="13596" max="13596" width="11.42578125" style="3" customWidth="1"/>
    <col min="13597" max="13597" width="5.42578125" style="3" customWidth="1"/>
    <col min="13598" max="13598" width="11.42578125" style="3" customWidth="1"/>
    <col min="13599" max="13599" width="5.42578125" style="3" customWidth="1"/>
    <col min="13600" max="13600" width="11.42578125" style="3" customWidth="1"/>
    <col min="13601" max="13822" width="9" style="3"/>
    <col min="13823" max="13823" width="2.85546875" style="3" customWidth="1"/>
    <col min="13824" max="13824" width="6.28515625" style="3" customWidth="1"/>
    <col min="13825" max="13825" width="8.140625" style="3" customWidth="1"/>
    <col min="13826" max="13826" width="78.28515625" style="3" bestFit="1" customWidth="1"/>
    <col min="13827" max="13836" width="11.42578125" style="3" customWidth="1"/>
    <col min="13837" max="13849" width="0" style="3" hidden="1" customWidth="1"/>
    <col min="13850" max="13850" width="11.42578125" style="3" customWidth="1"/>
    <col min="13851" max="13851" width="5.42578125" style="3" customWidth="1"/>
    <col min="13852" max="13852" width="11.42578125" style="3" customWidth="1"/>
    <col min="13853" max="13853" width="5.42578125" style="3" customWidth="1"/>
    <col min="13854" max="13854" width="11.42578125" style="3" customWidth="1"/>
    <col min="13855" max="13855" width="5.42578125" style="3" customWidth="1"/>
    <col min="13856" max="13856" width="11.42578125" style="3" customWidth="1"/>
    <col min="13857" max="14078" width="9" style="3"/>
    <col min="14079" max="14079" width="2.85546875" style="3" customWidth="1"/>
    <col min="14080" max="14080" width="6.28515625" style="3" customWidth="1"/>
    <col min="14081" max="14081" width="8.140625" style="3" customWidth="1"/>
    <col min="14082" max="14082" width="78.28515625" style="3" bestFit="1" customWidth="1"/>
    <col min="14083" max="14092" width="11.42578125" style="3" customWidth="1"/>
    <col min="14093" max="14105" width="0" style="3" hidden="1" customWidth="1"/>
    <col min="14106" max="14106" width="11.42578125" style="3" customWidth="1"/>
    <col min="14107" max="14107" width="5.42578125" style="3" customWidth="1"/>
    <col min="14108" max="14108" width="11.42578125" style="3" customWidth="1"/>
    <col min="14109" max="14109" width="5.42578125" style="3" customWidth="1"/>
    <col min="14110" max="14110" width="11.42578125" style="3" customWidth="1"/>
    <col min="14111" max="14111" width="5.42578125" style="3" customWidth="1"/>
    <col min="14112" max="14112" width="11.42578125" style="3" customWidth="1"/>
    <col min="14113" max="14334" width="9" style="3"/>
    <col min="14335" max="14335" width="2.85546875" style="3" customWidth="1"/>
    <col min="14336" max="14336" width="6.28515625" style="3" customWidth="1"/>
    <col min="14337" max="14337" width="8.140625" style="3" customWidth="1"/>
    <col min="14338" max="14338" width="78.28515625" style="3" bestFit="1" customWidth="1"/>
    <col min="14339" max="14348" width="11.42578125" style="3" customWidth="1"/>
    <col min="14349" max="14361" width="0" style="3" hidden="1" customWidth="1"/>
    <col min="14362" max="14362" width="11.42578125" style="3" customWidth="1"/>
    <col min="14363" max="14363" width="5.42578125" style="3" customWidth="1"/>
    <col min="14364" max="14364" width="11.42578125" style="3" customWidth="1"/>
    <col min="14365" max="14365" width="5.42578125" style="3" customWidth="1"/>
    <col min="14366" max="14366" width="11.42578125" style="3" customWidth="1"/>
    <col min="14367" max="14367" width="5.42578125" style="3" customWidth="1"/>
    <col min="14368" max="14368" width="11.42578125" style="3" customWidth="1"/>
    <col min="14369" max="14590" width="9" style="3"/>
    <col min="14591" max="14591" width="2.85546875" style="3" customWidth="1"/>
    <col min="14592" max="14592" width="6.28515625" style="3" customWidth="1"/>
    <col min="14593" max="14593" width="8.140625" style="3" customWidth="1"/>
    <col min="14594" max="14594" width="78.28515625" style="3" bestFit="1" customWidth="1"/>
    <col min="14595" max="14604" width="11.42578125" style="3" customWidth="1"/>
    <col min="14605" max="14617" width="0" style="3" hidden="1" customWidth="1"/>
    <col min="14618" max="14618" width="11.42578125" style="3" customWidth="1"/>
    <col min="14619" max="14619" width="5.42578125" style="3" customWidth="1"/>
    <col min="14620" max="14620" width="11.42578125" style="3" customWidth="1"/>
    <col min="14621" max="14621" width="5.42578125" style="3" customWidth="1"/>
    <col min="14622" max="14622" width="11.42578125" style="3" customWidth="1"/>
    <col min="14623" max="14623" width="5.42578125" style="3" customWidth="1"/>
    <col min="14624" max="14624" width="11.42578125" style="3" customWidth="1"/>
    <col min="14625" max="14846" width="9" style="3"/>
    <col min="14847" max="14847" width="2.85546875" style="3" customWidth="1"/>
    <col min="14848" max="14848" width="6.28515625" style="3" customWidth="1"/>
    <col min="14849" max="14849" width="8.140625" style="3" customWidth="1"/>
    <col min="14850" max="14850" width="78.28515625" style="3" bestFit="1" customWidth="1"/>
    <col min="14851" max="14860" width="11.42578125" style="3" customWidth="1"/>
    <col min="14861" max="14873" width="0" style="3" hidden="1" customWidth="1"/>
    <col min="14874" max="14874" width="11.42578125" style="3" customWidth="1"/>
    <col min="14875" max="14875" width="5.42578125" style="3" customWidth="1"/>
    <col min="14876" max="14876" width="11.42578125" style="3" customWidth="1"/>
    <col min="14877" max="14877" width="5.42578125" style="3" customWidth="1"/>
    <col min="14878" max="14878" width="11.42578125" style="3" customWidth="1"/>
    <col min="14879" max="14879" width="5.42578125" style="3" customWidth="1"/>
    <col min="14880" max="14880" width="11.42578125" style="3" customWidth="1"/>
    <col min="14881" max="15102" width="9" style="3"/>
    <col min="15103" max="15103" width="2.85546875" style="3" customWidth="1"/>
    <col min="15104" max="15104" width="6.28515625" style="3" customWidth="1"/>
    <col min="15105" max="15105" width="8.140625" style="3" customWidth="1"/>
    <col min="15106" max="15106" width="78.28515625" style="3" bestFit="1" customWidth="1"/>
    <col min="15107" max="15116" width="11.42578125" style="3" customWidth="1"/>
    <col min="15117" max="15129" width="0" style="3" hidden="1" customWidth="1"/>
    <col min="15130" max="15130" width="11.42578125" style="3" customWidth="1"/>
    <col min="15131" max="15131" width="5.42578125" style="3" customWidth="1"/>
    <col min="15132" max="15132" width="11.42578125" style="3" customWidth="1"/>
    <col min="15133" max="15133" width="5.42578125" style="3" customWidth="1"/>
    <col min="15134" max="15134" width="11.42578125" style="3" customWidth="1"/>
    <col min="15135" max="15135" width="5.42578125" style="3" customWidth="1"/>
    <col min="15136" max="15136" width="11.42578125" style="3" customWidth="1"/>
    <col min="15137" max="15358" width="9" style="3"/>
    <col min="15359" max="15359" width="2.85546875" style="3" customWidth="1"/>
    <col min="15360" max="15360" width="6.28515625" style="3" customWidth="1"/>
    <col min="15361" max="15361" width="8.140625" style="3" customWidth="1"/>
    <col min="15362" max="15362" width="78.28515625" style="3" bestFit="1" customWidth="1"/>
    <col min="15363" max="15372" width="11.42578125" style="3" customWidth="1"/>
    <col min="15373" max="15385" width="0" style="3" hidden="1" customWidth="1"/>
    <col min="15386" max="15386" width="11.42578125" style="3" customWidth="1"/>
    <col min="15387" max="15387" width="5.42578125" style="3" customWidth="1"/>
    <col min="15388" max="15388" width="11.42578125" style="3" customWidth="1"/>
    <col min="15389" max="15389" width="5.42578125" style="3" customWidth="1"/>
    <col min="15390" max="15390" width="11.42578125" style="3" customWidth="1"/>
    <col min="15391" max="15391" width="5.42578125" style="3" customWidth="1"/>
    <col min="15392" max="15392" width="11.42578125" style="3" customWidth="1"/>
    <col min="15393" max="15614" width="9" style="3"/>
    <col min="15615" max="15615" width="2.85546875" style="3" customWidth="1"/>
    <col min="15616" max="15616" width="6.28515625" style="3" customWidth="1"/>
    <col min="15617" max="15617" width="8.140625" style="3" customWidth="1"/>
    <col min="15618" max="15618" width="78.28515625" style="3" bestFit="1" customWidth="1"/>
    <col min="15619" max="15628" width="11.42578125" style="3" customWidth="1"/>
    <col min="15629" max="15641" width="0" style="3" hidden="1" customWidth="1"/>
    <col min="15642" max="15642" width="11.42578125" style="3" customWidth="1"/>
    <col min="15643" max="15643" width="5.42578125" style="3" customWidth="1"/>
    <col min="15644" max="15644" width="11.42578125" style="3" customWidth="1"/>
    <col min="15645" max="15645" width="5.42578125" style="3" customWidth="1"/>
    <col min="15646" max="15646" width="11.42578125" style="3" customWidth="1"/>
    <col min="15647" max="15647" width="5.42578125" style="3" customWidth="1"/>
    <col min="15648" max="15648" width="11.42578125" style="3" customWidth="1"/>
    <col min="15649" max="15870" width="9" style="3"/>
    <col min="15871" max="15871" width="2.85546875" style="3" customWidth="1"/>
    <col min="15872" max="15872" width="6.28515625" style="3" customWidth="1"/>
    <col min="15873" max="15873" width="8.140625" style="3" customWidth="1"/>
    <col min="15874" max="15874" width="78.28515625" style="3" bestFit="1" customWidth="1"/>
    <col min="15875" max="15884" width="11.42578125" style="3" customWidth="1"/>
    <col min="15885" max="15897" width="0" style="3" hidden="1" customWidth="1"/>
    <col min="15898" max="15898" width="11.42578125" style="3" customWidth="1"/>
    <col min="15899" max="15899" width="5.42578125" style="3" customWidth="1"/>
    <col min="15900" max="15900" width="11.42578125" style="3" customWidth="1"/>
    <col min="15901" max="15901" width="5.42578125" style="3" customWidth="1"/>
    <col min="15902" max="15902" width="11.42578125" style="3" customWidth="1"/>
    <col min="15903" max="15903" width="5.42578125" style="3" customWidth="1"/>
    <col min="15904" max="15904" width="11.42578125" style="3" customWidth="1"/>
    <col min="15905" max="16126" width="9" style="3"/>
    <col min="16127" max="16127" width="2.85546875" style="3" customWidth="1"/>
    <col min="16128" max="16128" width="6.28515625" style="3" customWidth="1"/>
    <col min="16129" max="16129" width="8.140625" style="3" customWidth="1"/>
    <col min="16130" max="16130" width="78.28515625" style="3" bestFit="1" customWidth="1"/>
    <col min="16131" max="16140" width="11.42578125" style="3" customWidth="1"/>
    <col min="16141" max="16153" width="0" style="3" hidden="1" customWidth="1"/>
    <col min="16154" max="16154" width="11.42578125" style="3" customWidth="1"/>
    <col min="16155" max="16155" width="5.42578125" style="3" customWidth="1"/>
    <col min="16156" max="16156" width="11.42578125" style="3" customWidth="1"/>
    <col min="16157" max="16157" width="5.42578125" style="3" customWidth="1"/>
    <col min="16158" max="16158" width="11.42578125" style="3" customWidth="1"/>
    <col min="16159" max="16159" width="5.42578125" style="3" customWidth="1"/>
    <col min="16160" max="16160" width="11.42578125" style="3" customWidth="1"/>
    <col min="16161" max="16384" width="9" style="3"/>
  </cols>
  <sheetData>
    <row r="2" spans="1:32">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row>
    <row r="3" spans="1:32">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row>
    <row r="4" spans="1:32">
      <c r="B4" s="1" t="str">
        <f>'Template Cover'!B4</f>
        <v>Sheet:</v>
      </c>
      <c r="C4" s="2"/>
      <c r="D4" s="2"/>
      <c r="E4" s="2"/>
      <c r="F4" s="2"/>
      <c r="G4" s="2" t="str">
        <f ca="1">MID(CELL("filename",$A$1),FIND("]",CELL("filename",$A$1))+1,99)</f>
        <v>FO&amp;C</v>
      </c>
      <c r="H4" s="2"/>
      <c r="I4" s="2"/>
      <c r="J4" s="2"/>
      <c r="K4" s="2"/>
      <c r="L4" s="2"/>
      <c r="M4" s="2"/>
      <c r="N4" s="2"/>
      <c r="O4" s="2"/>
      <c r="P4" s="2"/>
      <c r="Q4" s="2"/>
      <c r="R4" s="2"/>
      <c r="S4" s="2"/>
      <c r="T4" s="2"/>
      <c r="U4" s="2"/>
      <c r="V4" s="2"/>
      <c r="W4" s="2"/>
      <c r="X4" s="2"/>
      <c r="Y4" s="2"/>
      <c r="Z4" s="2"/>
      <c r="AA4" s="2"/>
      <c r="AB4" s="2"/>
      <c r="AC4" s="2"/>
      <c r="AD4" s="2"/>
      <c r="AE4" s="2"/>
      <c r="AF4" s="2"/>
    </row>
    <row r="5" spans="1:32">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row>
    <row r="6" spans="1:32">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row>
    <row r="7" spans="1:32">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row>
    <row r="9" spans="1:32" ht="38.25">
      <c r="A9" s="531"/>
      <c r="B9" s="532"/>
      <c r="D9" s="533" t="str">
        <f>RN_Switch</f>
        <v>Nominal</v>
      </c>
      <c r="E9" s="1015" t="s">
        <v>121</v>
      </c>
      <c r="F9" s="1015"/>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row>
    <row r="10" spans="1:32" ht="25.5">
      <c r="D10" s="1003" t="str">
        <f>Option_Switch</f>
        <v>Sc0 : Baseline</v>
      </c>
      <c r="E10" s="1016"/>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row>
    <row r="11" spans="1:32">
      <c r="D11" s="992"/>
      <c r="E11" s="1017"/>
      <c r="F11" s="986"/>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row>
    <row r="12" spans="1:32">
      <c r="D12" s="206" t="str">
        <f>IF(D9='Line Items'!$D$910,"OK","Set model to present outputs in Nominal terms before using outputs from this sheet")</f>
        <v>OK</v>
      </c>
    </row>
    <row r="13" spans="1:32" ht="16.5">
      <c r="B13" s="5" t="s">
        <v>1089</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1:32" outlineLevel="1"/>
    <row r="15" spans="1:32" outlineLevel="1">
      <c r="D15" s="534" t="str">
        <f>Timeline!B64</f>
        <v>Year 2</v>
      </c>
      <c r="E15" s="535" t="s">
        <v>980</v>
      </c>
      <c r="F15" s="535"/>
      <c r="G15" s="536">
        <f>Timeline!G64</f>
        <v>0</v>
      </c>
      <c r="H15" s="536">
        <f>Timeline!H64</f>
        <v>0</v>
      </c>
      <c r="I15" s="536">
        <f>Timeline!I64</f>
        <v>0</v>
      </c>
      <c r="J15" s="536">
        <f>Timeline!J64</f>
        <v>0</v>
      </c>
      <c r="K15" s="536">
        <f>Timeline!K64</f>
        <v>0</v>
      </c>
      <c r="L15" s="536">
        <f>Timeline!L64</f>
        <v>0</v>
      </c>
      <c r="M15" s="536">
        <f>Timeline!M64</f>
        <v>0</v>
      </c>
      <c r="N15" s="536">
        <f>Timeline!N64</f>
        <v>0</v>
      </c>
      <c r="O15" s="536">
        <f>Timeline!O64</f>
        <v>1</v>
      </c>
      <c r="P15" s="536">
        <f>Timeline!P64</f>
        <v>0</v>
      </c>
      <c r="Q15" s="536">
        <f>Timeline!Q64</f>
        <v>0</v>
      </c>
      <c r="R15" s="536">
        <f>Timeline!R64</f>
        <v>0</v>
      </c>
      <c r="S15" s="536">
        <f>Timeline!S64</f>
        <v>0</v>
      </c>
      <c r="T15" s="536">
        <f>Timeline!T64</f>
        <v>0</v>
      </c>
      <c r="U15" s="536">
        <f>Timeline!U64</f>
        <v>0</v>
      </c>
      <c r="V15" s="536">
        <f>Timeline!V64</f>
        <v>0</v>
      </c>
      <c r="W15" s="536">
        <f>Timeline!W64</f>
        <v>0</v>
      </c>
      <c r="X15" s="536">
        <f>Timeline!X64</f>
        <v>0</v>
      </c>
      <c r="Y15" s="536">
        <f>Timeline!Y64</f>
        <v>0</v>
      </c>
      <c r="Z15" s="537">
        <f>Timeline!Z64</f>
        <v>0</v>
      </c>
      <c r="AB15" s="339">
        <f>Timeline!AB64</f>
        <v>0</v>
      </c>
      <c r="AD15" s="339">
        <f>Timeline!AD64</f>
        <v>0</v>
      </c>
      <c r="AF15" s="339">
        <f>Timeline!AF64</f>
        <v>0</v>
      </c>
    </row>
    <row r="16" spans="1:32" outlineLevel="1">
      <c r="D16" s="83" t="str">
        <f>Timeline!B65</f>
        <v>Year 1 (Part)</v>
      </c>
      <c r="E16" s="150" t="str">
        <f>E15</f>
        <v>#</v>
      </c>
      <c r="F16" s="150"/>
      <c r="G16" s="85">
        <f>Timeline!G65</f>
        <v>0</v>
      </c>
      <c r="H16" s="85">
        <f>Timeline!H65</f>
        <v>0</v>
      </c>
      <c r="I16" s="85">
        <f>Timeline!I65</f>
        <v>0</v>
      </c>
      <c r="J16" s="85">
        <f>Timeline!J65</f>
        <v>0</v>
      </c>
      <c r="K16" s="85">
        <f>Timeline!K65</f>
        <v>0</v>
      </c>
      <c r="L16" s="85">
        <f>Timeline!L65</f>
        <v>0</v>
      </c>
      <c r="M16" s="85">
        <f>Timeline!M65</f>
        <v>0</v>
      </c>
      <c r="N16" s="85">
        <f>Timeline!N65</f>
        <v>0</v>
      </c>
      <c r="O16" s="85">
        <f>Timeline!O65</f>
        <v>0</v>
      </c>
      <c r="P16" s="85">
        <f>Timeline!P65</f>
        <v>0</v>
      </c>
      <c r="Q16" s="85">
        <f>Timeline!Q65</f>
        <v>0</v>
      </c>
      <c r="R16" s="85">
        <f>Timeline!R65</f>
        <v>0</v>
      </c>
      <c r="S16" s="85">
        <f>Timeline!S65</f>
        <v>0</v>
      </c>
      <c r="T16" s="85">
        <f>Timeline!T65</f>
        <v>0</v>
      </c>
      <c r="U16" s="85">
        <f>Timeline!U65</f>
        <v>0</v>
      </c>
      <c r="V16" s="85">
        <f>Timeline!V65</f>
        <v>0</v>
      </c>
      <c r="W16" s="85">
        <f>Timeline!W65</f>
        <v>0</v>
      </c>
      <c r="X16" s="85">
        <f>Timeline!X65</f>
        <v>0</v>
      </c>
      <c r="Y16" s="85">
        <f>Timeline!Y65</f>
        <v>0</v>
      </c>
      <c r="Z16" s="274">
        <f>Timeline!Z65</f>
        <v>0</v>
      </c>
      <c r="AB16" s="275">
        <f>Timeline!AB65</f>
        <v>1</v>
      </c>
      <c r="AD16" s="275">
        <f>Timeline!AD65</f>
        <v>0</v>
      </c>
      <c r="AF16" s="275">
        <f>Timeline!AF65</f>
        <v>0</v>
      </c>
    </row>
    <row r="17" spans="2:32" outlineLevel="1">
      <c r="D17" s="83" t="str">
        <f>Timeline!B66</f>
        <v>Year 8 (Part - Core)</v>
      </c>
      <c r="E17" s="150" t="str">
        <f>E16</f>
        <v>#</v>
      </c>
      <c r="F17" s="150"/>
      <c r="G17" s="85">
        <f>Timeline!G66</f>
        <v>0</v>
      </c>
      <c r="H17" s="85">
        <f>Timeline!H66</f>
        <v>0</v>
      </c>
      <c r="I17" s="85">
        <f>Timeline!I66</f>
        <v>0</v>
      </c>
      <c r="J17" s="85">
        <f>Timeline!J66</f>
        <v>0</v>
      </c>
      <c r="K17" s="85">
        <f>Timeline!K66</f>
        <v>0</v>
      </c>
      <c r="L17" s="85">
        <f>Timeline!L66</f>
        <v>0</v>
      </c>
      <c r="M17" s="85">
        <f>Timeline!M66</f>
        <v>0</v>
      </c>
      <c r="N17" s="85">
        <f>Timeline!N66</f>
        <v>0</v>
      </c>
      <c r="O17" s="85">
        <f>Timeline!O66</f>
        <v>0</v>
      </c>
      <c r="P17" s="85">
        <f>Timeline!P66</f>
        <v>0</v>
      </c>
      <c r="Q17" s="85">
        <f>Timeline!Q66</f>
        <v>0</v>
      </c>
      <c r="R17" s="85">
        <f>Timeline!R66</f>
        <v>0</v>
      </c>
      <c r="S17" s="85">
        <f>Timeline!S66</f>
        <v>0</v>
      </c>
      <c r="T17" s="85">
        <f>Timeline!T66</f>
        <v>0</v>
      </c>
      <c r="U17" s="85">
        <f>Timeline!U66</f>
        <v>0</v>
      </c>
      <c r="V17" s="85">
        <f>Timeline!V66</f>
        <v>0</v>
      </c>
      <c r="W17" s="85">
        <f>Timeline!W66</f>
        <v>0</v>
      </c>
      <c r="X17" s="85">
        <f>Timeline!X66</f>
        <v>0</v>
      </c>
      <c r="Y17" s="85">
        <f>Timeline!Y66</f>
        <v>0</v>
      </c>
      <c r="Z17" s="274">
        <f>Timeline!Z66</f>
        <v>0</v>
      </c>
      <c r="AB17" s="275">
        <f>Timeline!AB66</f>
        <v>0</v>
      </c>
      <c r="AD17" s="275">
        <f>Timeline!AD66</f>
        <v>1</v>
      </c>
      <c r="AF17" s="275">
        <f>Timeline!AF66</f>
        <v>0</v>
      </c>
    </row>
    <row r="18" spans="2:32" outlineLevel="1">
      <c r="D18" s="83" t="str">
        <f>Timeline!B67</f>
        <v>Year 9 (Part - Extn)</v>
      </c>
      <c r="E18" s="150" t="str">
        <f>E17</f>
        <v>#</v>
      </c>
      <c r="F18" s="150"/>
      <c r="G18" s="85">
        <f>Timeline!G67</f>
        <v>0</v>
      </c>
      <c r="H18" s="85">
        <f>Timeline!H67</f>
        <v>0</v>
      </c>
      <c r="I18" s="85">
        <f>Timeline!I67</f>
        <v>0</v>
      </c>
      <c r="J18" s="85">
        <f>Timeline!J67</f>
        <v>0</v>
      </c>
      <c r="K18" s="85">
        <f>Timeline!K67</f>
        <v>0</v>
      </c>
      <c r="L18" s="85">
        <f>Timeline!L67</f>
        <v>0</v>
      </c>
      <c r="M18" s="85">
        <f>Timeline!M67</f>
        <v>0</v>
      </c>
      <c r="N18" s="85">
        <f>Timeline!N67</f>
        <v>0</v>
      </c>
      <c r="O18" s="85">
        <f>Timeline!O67</f>
        <v>0</v>
      </c>
      <c r="P18" s="85">
        <f>Timeline!P67</f>
        <v>0</v>
      </c>
      <c r="Q18" s="85">
        <f>Timeline!Q67</f>
        <v>0</v>
      </c>
      <c r="R18" s="85">
        <f>Timeline!R67</f>
        <v>0</v>
      </c>
      <c r="S18" s="85">
        <f>Timeline!S67</f>
        <v>0</v>
      </c>
      <c r="T18" s="85">
        <f>Timeline!T67</f>
        <v>0</v>
      </c>
      <c r="U18" s="85">
        <f>Timeline!U67</f>
        <v>0</v>
      </c>
      <c r="V18" s="85">
        <f>Timeline!V67</f>
        <v>0</v>
      </c>
      <c r="W18" s="85">
        <f>Timeline!W67</f>
        <v>0</v>
      </c>
      <c r="X18" s="85">
        <f>Timeline!X67</f>
        <v>0</v>
      </c>
      <c r="Y18" s="85">
        <f>Timeline!Y67</f>
        <v>0</v>
      </c>
      <c r="Z18" s="274">
        <f>Timeline!Z67</f>
        <v>0</v>
      </c>
      <c r="AB18" s="275">
        <f>Timeline!AB67</f>
        <v>0</v>
      </c>
      <c r="AD18" s="275">
        <f>Timeline!AD67</f>
        <v>0</v>
      </c>
      <c r="AF18" s="275">
        <f>Timeline!AF67</f>
        <v>1</v>
      </c>
    </row>
    <row r="19" spans="2:32" outlineLevel="1">
      <c r="D19" s="83" t="str">
        <f>Timeline!B68</f>
        <v>Full Years</v>
      </c>
      <c r="E19" s="150" t="str">
        <f>E18</f>
        <v>#</v>
      </c>
      <c r="F19" s="150"/>
      <c r="G19" s="85">
        <f>Timeline!G68</f>
        <v>1</v>
      </c>
      <c r="H19" s="85">
        <f>Timeline!H68</f>
        <v>1</v>
      </c>
      <c r="I19" s="85">
        <f>Timeline!I68</f>
        <v>1</v>
      </c>
      <c r="J19" s="85">
        <f>Timeline!J68</f>
        <v>1</v>
      </c>
      <c r="K19" s="85">
        <f>Timeline!K68</f>
        <v>1</v>
      </c>
      <c r="L19" s="85">
        <f>Timeline!L68</f>
        <v>1</v>
      </c>
      <c r="M19" s="85">
        <f>Timeline!M68</f>
        <v>1</v>
      </c>
      <c r="N19" s="85">
        <f>Timeline!N68</f>
        <v>1</v>
      </c>
      <c r="O19" s="85">
        <f>Timeline!O68</f>
        <v>1</v>
      </c>
      <c r="P19" s="85">
        <f>Timeline!P68</f>
        <v>1</v>
      </c>
      <c r="Q19" s="85">
        <f>Timeline!Q68</f>
        <v>1</v>
      </c>
      <c r="R19" s="85">
        <f>Timeline!R68</f>
        <v>1</v>
      </c>
      <c r="S19" s="85">
        <f>Timeline!S68</f>
        <v>1</v>
      </c>
      <c r="T19" s="85">
        <f>Timeline!T68</f>
        <v>1</v>
      </c>
      <c r="U19" s="85">
        <f>Timeline!U68</f>
        <v>1</v>
      </c>
      <c r="V19" s="85">
        <f>Timeline!V68</f>
        <v>1</v>
      </c>
      <c r="W19" s="85">
        <f>Timeline!W68</f>
        <v>1</v>
      </c>
      <c r="X19" s="85">
        <f>Timeline!X68</f>
        <v>1</v>
      </c>
      <c r="Y19" s="85">
        <f>Timeline!Y68</f>
        <v>1</v>
      </c>
      <c r="Z19" s="274">
        <f>Timeline!Z68</f>
        <v>1</v>
      </c>
      <c r="AB19" s="275">
        <f>Timeline!AB68</f>
        <v>0</v>
      </c>
      <c r="AD19" s="275">
        <f>Timeline!AD68</f>
        <v>0</v>
      </c>
      <c r="AF19" s="275">
        <f>Timeline!AF68</f>
        <v>0</v>
      </c>
    </row>
    <row r="20" spans="2:32" outlineLevel="1">
      <c r="D20" s="83" t="str">
        <f>Timeline!B69</f>
        <v>Years in Scope</v>
      </c>
      <c r="E20" s="150" t="str">
        <f>E19</f>
        <v>#</v>
      </c>
      <c r="F20" s="150"/>
      <c r="G20" s="85">
        <f>Timeline!G69</f>
        <v>0</v>
      </c>
      <c r="H20" s="85">
        <f>Timeline!H69</f>
        <v>0</v>
      </c>
      <c r="I20" s="85">
        <f>Timeline!I69</f>
        <v>0</v>
      </c>
      <c r="J20" s="85">
        <f>Timeline!J69</f>
        <v>0</v>
      </c>
      <c r="K20" s="85">
        <f>Timeline!K69</f>
        <v>0</v>
      </c>
      <c r="L20" s="85">
        <f>Timeline!L69</f>
        <v>0</v>
      </c>
      <c r="M20" s="85">
        <f>Timeline!M69</f>
        <v>0</v>
      </c>
      <c r="N20" s="85">
        <f>Timeline!N69</f>
        <v>0</v>
      </c>
      <c r="O20" s="85">
        <f>Timeline!O69</f>
        <v>1</v>
      </c>
      <c r="P20" s="85">
        <f>Timeline!P69</f>
        <v>1</v>
      </c>
      <c r="Q20" s="85">
        <f>Timeline!Q69</f>
        <v>1</v>
      </c>
      <c r="R20" s="85">
        <f>Timeline!R69</f>
        <v>1</v>
      </c>
      <c r="S20" s="85">
        <f>Timeline!S69</f>
        <v>1</v>
      </c>
      <c r="T20" s="85">
        <f>Timeline!T69</f>
        <v>1</v>
      </c>
      <c r="U20" s="85">
        <f>Timeline!U69</f>
        <v>1</v>
      </c>
      <c r="V20" s="85">
        <f>Timeline!V69</f>
        <v>0</v>
      </c>
      <c r="W20" s="85">
        <f>Timeline!W69</f>
        <v>0</v>
      </c>
      <c r="X20" s="85">
        <f>Timeline!X69</f>
        <v>0</v>
      </c>
      <c r="Y20" s="85">
        <f>Timeline!Y69</f>
        <v>0</v>
      </c>
      <c r="Z20" s="274">
        <f>Timeline!Z69</f>
        <v>0</v>
      </c>
      <c r="AB20" s="275">
        <f>Timeline!AB69</f>
        <v>1</v>
      </c>
      <c r="AD20" s="275">
        <f>Timeline!AD69</f>
        <v>1</v>
      </c>
      <c r="AF20" s="275">
        <f>Timeline!AF69</f>
        <v>1</v>
      </c>
    </row>
    <row r="21" spans="2:32" outlineLevel="1">
      <c r="D21" s="83" t="str">
        <f>Timeline!B70</f>
        <v>Core Franchise Period</v>
      </c>
      <c r="E21" s="150" t="str">
        <f>E19</f>
        <v>#</v>
      </c>
      <c r="F21" s="150"/>
      <c r="G21" s="85">
        <f>Timeline!G70</f>
        <v>0</v>
      </c>
      <c r="H21" s="85">
        <f>Timeline!H70</f>
        <v>0</v>
      </c>
      <c r="I21" s="85">
        <f>Timeline!I70</f>
        <v>0</v>
      </c>
      <c r="J21" s="85">
        <f>Timeline!J70</f>
        <v>0</v>
      </c>
      <c r="K21" s="85">
        <f>Timeline!K70</f>
        <v>0</v>
      </c>
      <c r="L21" s="85">
        <f>Timeline!L70</f>
        <v>0</v>
      </c>
      <c r="M21" s="85">
        <f>Timeline!M70</f>
        <v>0</v>
      </c>
      <c r="N21" s="85">
        <f>Timeline!N70</f>
        <v>0</v>
      </c>
      <c r="O21" s="85">
        <f>Timeline!O70</f>
        <v>1</v>
      </c>
      <c r="P21" s="85">
        <f>Timeline!P70</f>
        <v>1</v>
      </c>
      <c r="Q21" s="85">
        <f>Timeline!Q70</f>
        <v>1</v>
      </c>
      <c r="R21" s="85">
        <f>Timeline!R70</f>
        <v>1</v>
      </c>
      <c r="S21" s="85">
        <f>Timeline!S70</f>
        <v>1</v>
      </c>
      <c r="T21" s="85">
        <f>Timeline!T70</f>
        <v>1</v>
      </c>
      <c r="U21" s="85">
        <f>Timeline!U70</f>
        <v>0</v>
      </c>
      <c r="V21" s="85">
        <f>Timeline!V70</f>
        <v>0</v>
      </c>
      <c r="W21" s="85">
        <f>Timeline!W70</f>
        <v>0</v>
      </c>
      <c r="X21" s="85">
        <f>Timeline!X70</f>
        <v>0</v>
      </c>
      <c r="Y21" s="85">
        <f>Timeline!Y70</f>
        <v>0</v>
      </c>
      <c r="Z21" s="274">
        <f>Timeline!Z70</f>
        <v>0</v>
      </c>
      <c r="AB21" s="275">
        <f>Timeline!AB70</f>
        <v>1</v>
      </c>
      <c r="AD21" s="275">
        <f>Timeline!AD70</f>
        <v>1</v>
      </c>
      <c r="AF21" s="275">
        <f>Timeline!AF70</f>
        <v>0</v>
      </c>
    </row>
    <row r="22" spans="2:32" outlineLevel="1">
      <c r="D22" s="108" t="str">
        <f>Timeline!B71</f>
        <v>Core Franchise Part Years in Scope</v>
      </c>
      <c r="E22" s="164" t="str">
        <f>E20</f>
        <v>#</v>
      </c>
      <c r="F22" s="164"/>
      <c r="G22" s="96">
        <f>Timeline!G71</f>
        <v>0</v>
      </c>
      <c r="H22" s="96">
        <f>Timeline!H71</f>
        <v>0</v>
      </c>
      <c r="I22" s="96">
        <f>Timeline!I71</f>
        <v>0</v>
      </c>
      <c r="J22" s="96">
        <f>Timeline!J71</f>
        <v>0</v>
      </c>
      <c r="K22" s="96">
        <f>Timeline!K71</f>
        <v>0</v>
      </c>
      <c r="L22" s="96">
        <f>Timeline!L71</f>
        <v>0</v>
      </c>
      <c r="M22" s="96">
        <f>Timeline!M71</f>
        <v>0</v>
      </c>
      <c r="N22" s="96">
        <f>Timeline!N71</f>
        <v>0</v>
      </c>
      <c r="O22" s="96">
        <f>Timeline!O71</f>
        <v>0</v>
      </c>
      <c r="P22" s="96">
        <f>Timeline!P71</f>
        <v>0</v>
      </c>
      <c r="Q22" s="96">
        <f>Timeline!Q71</f>
        <v>0</v>
      </c>
      <c r="R22" s="96">
        <f>Timeline!R71</f>
        <v>0</v>
      </c>
      <c r="S22" s="96">
        <f>Timeline!S71</f>
        <v>0</v>
      </c>
      <c r="T22" s="96">
        <f>Timeline!T71</f>
        <v>0</v>
      </c>
      <c r="U22" s="96">
        <f>Timeline!U71</f>
        <v>0</v>
      </c>
      <c r="V22" s="96">
        <f>Timeline!V71</f>
        <v>0</v>
      </c>
      <c r="W22" s="96">
        <f>Timeline!W71</f>
        <v>0</v>
      </c>
      <c r="X22" s="96">
        <f>Timeline!X71</f>
        <v>0</v>
      </c>
      <c r="Y22" s="96">
        <f>Timeline!Y71</f>
        <v>0</v>
      </c>
      <c r="Z22" s="277">
        <f>Timeline!Z71</f>
        <v>0</v>
      </c>
      <c r="AB22" s="278">
        <f>Timeline!AB71</f>
        <v>1</v>
      </c>
      <c r="AD22" s="278">
        <f>Timeline!AD71</f>
        <v>1</v>
      </c>
      <c r="AF22" s="278">
        <f>Timeline!AF71</f>
        <v>0</v>
      </c>
    </row>
    <row r="24" spans="2:32" ht="16.5">
      <c r="B24" s="5" t="s">
        <v>1090</v>
      </c>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6" spans="2:32" ht="15">
      <c r="B26" s="538" t="s">
        <v>774</v>
      </c>
      <c r="C26" s="538"/>
      <c r="D26" s="538"/>
      <c r="E26" s="538"/>
      <c r="F26" s="538"/>
      <c r="G26" s="538"/>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row>
    <row r="27" spans="2:32" outlineLevel="1"/>
    <row r="28" spans="2:32" outlineLevel="1">
      <c r="D28" s="250" t="s">
        <v>1091</v>
      </c>
      <c r="M28" s="539"/>
      <c r="N28" s="539"/>
      <c r="O28" s="539"/>
    </row>
    <row r="29" spans="2:32" outlineLevel="1">
      <c r="B29" s="124" t="s">
        <v>1092</v>
      </c>
      <c r="C29" s="124"/>
      <c r="D29" s="534" t="str">
        <f>'Line Items'!D852</f>
        <v>Passenger Fares Revenue</v>
      </c>
      <c r="E29" s="540" t="str">
        <f>'P&amp;L3'!F15</f>
        <v>£000</v>
      </c>
      <c r="F29" s="540"/>
      <c r="G29" s="541">
        <f>'P&amp;L3'!G15*G$20</f>
        <v>0</v>
      </c>
      <c r="H29" s="541">
        <f>'P&amp;L3'!H15*H$20</f>
        <v>0</v>
      </c>
      <c r="I29" s="541">
        <f>'P&amp;L3'!I15*I$20</f>
        <v>0</v>
      </c>
      <c r="J29" s="541">
        <f>'P&amp;L3'!J15*J$20</f>
        <v>0</v>
      </c>
      <c r="K29" s="541">
        <f>'P&amp;L3'!K15*K$20</f>
        <v>0</v>
      </c>
      <c r="L29" s="541">
        <f>'P&amp;L3'!L15*L$20</f>
        <v>0</v>
      </c>
      <c r="M29" s="541">
        <f>'P&amp;L3'!M15*M$20</f>
        <v>0</v>
      </c>
      <c r="N29" s="541">
        <f>'P&amp;L3'!N15*N$20</f>
        <v>0</v>
      </c>
      <c r="O29" s="541">
        <f>'P&amp;L3'!O15*O$20</f>
        <v>0</v>
      </c>
      <c r="P29" s="541">
        <f>'P&amp;L3'!P15*P$20</f>
        <v>0</v>
      </c>
      <c r="Q29" s="541">
        <f>'P&amp;L3'!Q15*Q$20</f>
        <v>0</v>
      </c>
      <c r="R29" s="541">
        <f>'P&amp;L3'!R15*R$20</f>
        <v>0</v>
      </c>
      <c r="S29" s="541">
        <f>'P&amp;L3'!S15*S$20</f>
        <v>0</v>
      </c>
      <c r="T29" s="541">
        <f>'P&amp;L3'!T15*T$20</f>
        <v>0</v>
      </c>
      <c r="U29" s="541">
        <f>'P&amp;L3'!U15*U$20</f>
        <v>0</v>
      </c>
      <c r="V29" s="541">
        <f>'P&amp;L3'!V15*V$20</f>
        <v>0</v>
      </c>
      <c r="W29" s="541">
        <f>'P&amp;L3'!W15*W$20</f>
        <v>0</v>
      </c>
      <c r="X29" s="541">
        <f>'P&amp;L3'!X15*X$20</f>
        <v>0</v>
      </c>
      <c r="Y29" s="541">
        <f>'P&amp;L3'!Y15*Y$20</f>
        <v>0</v>
      </c>
      <c r="Z29" s="542">
        <f>'P&amp;L3'!Z15*Z$20</f>
        <v>0</v>
      </c>
      <c r="AB29" s="543">
        <f>'P&amp;L3'!AB15*AB$20</f>
        <v>0</v>
      </c>
      <c r="AD29" s="543">
        <f>'P&amp;L3'!AD15*AD$20</f>
        <v>0</v>
      </c>
      <c r="AF29" s="543">
        <f>'P&amp;L3'!AF15*AF$20</f>
        <v>0</v>
      </c>
    </row>
    <row r="30" spans="2:32" outlineLevel="1">
      <c r="B30" s="124" t="s">
        <v>1092</v>
      </c>
      <c r="C30" s="124"/>
      <c r="D30" s="345" t="str">
        <f>'Line Items'!D853</f>
        <v>Other Revenue</v>
      </c>
      <c r="E30" s="342" t="str">
        <f>'P&amp;L3'!F16</f>
        <v>£000</v>
      </c>
      <c r="F30" s="342"/>
      <c r="G30" s="544">
        <f>'P&amp;L3'!G16*G$20</f>
        <v>0</v>
      </c>
      <c r="H30" s="544">
        <f>'P&amp;L3'!H16*H$20</f>
        <v>0</v>
      </c>
      <c r="I30" s="544">
        <f>'P&amp;L3'!I16*I$20</f>
        <v>0</v>
      </c>
      <c r="J30" s="544">
        <f>'P&amp;L3'!J16*J$20</f>
        <v>0</v>
      </c>
      <c r="K30" s="544">
        <f>'P&amp;L3'!K16*K$20</f>
        <v>0</v>
      </c>
      <c r="L30" s="544">
        <f>'P&amp;L3'!L16*L$20</f>
        <v>0</v>
      </c>
      <c r="M30" s="544">
        <f>'P&amp;L3'!M16*M$20</f>
        <v>0</v>
      </c>
      <c r="N30" s="544">
        <f>'P&amp;L3'!N16*N$20</f>
        <v>0</v>
      </c>
      <c r="O30" s="544">
        <f>'P&amp;L3'!O16*O$20</f>
        <v>0</v>
      </c>
      <c r="P30" s="544">
        <f>'P&amp;L3'!P16*P$20</f>
        <v>0</v>
      </c>
      <c r="Q30" s="544">
        <f>'P&amp;L3'!Q16*Q$20</f>
        <v>0</v>
      </c>
      <c r="R30" s="544">
        <f>'P&amp;L3'!R16*R$20</f>
        <v>0</v>
      </c>
      <c r="S30" s="544">
        <f>'P&amp;L3'!S16*S$20</f>
        <v>0</v>
      </c>
      <c r="T30" s="544">
        <f>'P&amp;L3'!T16*T$20</f>
        <v>0</v>
      </c>
      <c r="U30" s="544">
        <f>'P&amp;L3'!U16*U$20</f>
        <v>0</v>
      </c>
      <c r="V30" s="544">
        <f>'P&amp;L3'!V16*V$20</f>
        <v>0</v>
      </c>
      <c r="W30" s="544">
        <f>'P&amp;L3'!W16*W$20</f>
        <v>0</v>
      </c>
      <c r="X30" s="544">
        <f>'P&amp;L3'!X16*X$20</f>
        <v>0</v>
      </c>
      <c r="Y30" s="544">
        <f>'P&amp;L3'!Y16*Y$20</f>
        <v>0</v>
      </c>
      <c r="Z30" s="545">
        <f>'P&amp;L3'!Z16*Z$20</f>
        <v>0</v>
      </c>
      <c r="AB30" s="546">
        <f>'P&amp;L3'!AB16*AB$20</f>
        <v>0</v>
      </c>
      <c r="AD30" s="546">
        <f>'P&amp;L3'!AD16*AD$20</f>
        <v>0</v>
      </c>
      <c r="AF30" s="546">
        <f>'P&amp;L3'!AF16*AF$20</f>
        <v>0</v>
      </c>
    </row>
    <row r="31" spans="2:32" outlineLevel="1">
      <c r="B31" s="124" t="s">
        <v>1092</v>
      </c>
      <c r="C31" s="124"/>
      <c r="D31" s="444" t="str">
        <f>'Line Items'!D854</f>
        <v>Exceptional &amp; Contingency Revenues</v>
      </c>
      <c r="E31" s="446" t="str">
        <f>'P&amp;L1'!F$338</f>
        <v>£000</v>
      </c>
      <c r="F31" s="446"/>
      <c r="G31" s="88">
        <f>SUM(MAX('P&amp;L1'!G$338,0),
MAX('P&amp;L1'!G$339,0),
MAX('P&amp;L1'!G$340,0),
MAX('P&amp;L1'!G$341,0),
MAX('P&amp;L1'!G$342,0),
MAX('P&amp;L1'!G$343,0),
MAX('P&amp;L1'!G$344,0),
MAX('P&amp;L1'!G$345,0),
MAX('P&amp;L1'!G$346,0),
MAX('P&amp;L1'!G$347,0))
*G$20</f>
        <v>0</v>
      </c>
      <c r="H31" s="88">
        <f>SUM(MAX('P&amp;L1'!H$338,0),
MAX('P&amp;L1'!H$339,0),
MAX('P&amp;L1'!H$340,0),
MAX('P&amp;L1'!H$341,0),
MAX('P&amp;L1'!H$342,0),
MAX('P&amp;L1'!H$343,0),
MAX('P&amp;L1'!H$344,0),
MAX('P&amp;L1'!H$345,0),
MAX('P&amp;L1'!H$346,0),
MAX('P&amp;L1'!H$347,0))
*H$20</f>
        <v>0</v>
      </c>
      <c r="I31" s="88">
        <f>SUM(MAX('P&amp;L1'!I$338,0),
MAX('P&amp;L1'!I$339,0),
MAX('P&amp;L1'!I$340,0),
MAX('P&amp;L1'!I$341,0),
MAX('P&amp;L1'!I$342,0),
MAX('P&amp;L1'!I$343,0),
MAX('P&amp;L1'!I$344,0),
MAX('P&amp;L1'!I$345,0),
MAX('P&amp;L1'!I$346,0),
MAX('P&amp;L1'!I$347,0))
*I$20</f>
        <v>0</v>
      </c>
      <c r="J31" s="88">
        <f>SUM(MAX('P&amp;L1'!J$338,0),
MAX('P&amp;L1'!J$339,0),
MAX('P&amp;L1'!J$340,0),
MAX('P&amp;L1'!J$341,0),
MAX('P&amp;L1'!J$342,0),
MAX('P&amp;L1'!J$343,0),
MAX('P&amp;L1'!J$344,0),
MAX('P&amp;L1'!J$345,0),
MAX('P&amp;L1'!J$346,0),
MAX('P&amp;L1'!J$347,0))
*J$20</f>
        <v>0</v>
      </c>
      <c r="K31" s="88">
        <f>SUM(MAX('P&amp;L1'!K$338,0),
MAX('P&amp;L1'!K$339,0),
MAX('P&amp;L1'!K$340,0),
MAX('P&amp;L1'!K$341,0),
MAX('P&amp;L1'!K$342,0),
MAX('P&amp;L1'!K$343,0),
MAX('P&amp;L1'!K$344,0),
MAX('P&amp;L1'!K$345,0),
MAX('P&amp;L1'!K$346,0),
MAX('P&amp;L1'!K$347,0))
*K$20</f>
        <v>0</v>
      </c>
      <c r="L31" s="88">
        <f>SUM(MAX('P&amp;L1'!L$338,0),
MAX('P&amp;L1'!L$339,0),
MAX('P&amp;L1'!L$340,0),
MAX('P&amp;L1'!L$341,0),
MAX('P&amp;L1'!L$342,0),
MAX('P&amp;L1'!L$343,0),
MAX('P&amp;L1'!L$344,0),
MAX('P&amp;L1'!L$345,0),
MAX('P&amp;L1'!L$346,0),
MAX('P&amp;L1'!L$347,0))
*L$20</f>
        <v>0</v>
      </c>
      <c r="M31" s="88">
        <f>SUM(MAX('P&amp;L1'!M$338,0),
MAX('P&amp;L1'!M$339,0),
MAX('P&amp;L1'!M$340,0),
MAX('P&amp;L1'!M$341,0),
MAX('P&amp;L1'!M$342,0),
MAX('P&amp;L1'!M$343,0),
MAX('P&amp;L1'!M$344,0),
MAX('P&amp;L1'!M$345,0),
MAX('P&amp;L1'!M$346,0),
MAX('P&amp;L1'!M$347,0))
*M$20</f>
        <v>0</v>
      </c>
      <c r="N31" s="88">
        <f>SUM(MAX('P&amp;L1'!N$338,0),
MAX('P&amp;L1'!N$339,0),
MAX('P&amp;L1'!N$340,0),
MAX('P&amp;L1'!N$341,0),
MAX('P&amp;L1'!N$342,0),
MAX('P&amp;L1'!N$343,0),
MAX('P&amp;L1'!N$344,0),
MAX('P&amp;L1'!N$345,0),
MAX('P&amp;L1'!N$346,0),
MAX('P&amp;L1'!N$347,0))
*N$20</f>
        <v>0</v>
      </c>
      <c r="O31" s="88">
        <f>SUM(MAX('P&amp;L1'!O$338,0),
MAX('P&amp;L1'!O$339,0),
MAX('P&amp;L1'!O$340,0),
MAX('P&amp;L1'!O$341,0),
MAX('P&amp;L1'!O$342,0),
MAX('P&amp;L1'!O$343,0),
MAX('P&amp;L1'!O$344,0),
MAX('P&amp;L1'!O$345,0),
MAX('P&amp;L1'!O$346,0),
MAX('P&amp;L1'!O$347,0))
*O$20</f>
        <v>0</v>
      </c>
      <c r="P31" s="88">
        <f>SUM(MAX('P&amp;L1'!P$338,0),
MAX('P&amp;L1'!P$339,0),
MAX('P&amp;L1'!P$340,0),
MAX('P&amp;L1'!P$341,0),
MAX('P&amp;L1'!P$342,0),
MAX('P&amp;L1'!P$343,0),
MAX('P&amp;L1'!P$344,0),
MAX('P&amp;L1'!P$345,0),
MAX('P&amp;L1'!P$346,0),
MAX('P&amp;L1'!P$347,0))
*P$20</f>
        <v>0</v>
      </c>
      <c r="Q31" s="88">
        <f>SUM(MAX('P&amp;L1'!Q$338,0),
MAX('P&amp;L1'!Q$339,0),
MAX('P&amp;L1'!Q$340,0),
MAX('P&amp;L1'!Q$341,0),
MAX('P&amp;L1'!Q$342,0),
MAX('P&amp;L1'!Q$343,0),
MAX('P&amp;L1'!Q$344,0),
MAX('P&amp;L1'!Q$345,0),
MAX('P&amp;L1'!Q$346,0),
MAX('P&amp;L1'!Q$347,0))
*Q$20</f>
        <v>0</v>
      </c>
      <c r="R31" s="88">
        <f>SUM(MAX('P&amp;L1'!R$338,0),
MAX('P&amp;L1'!R$339,0),
MAX('P&amp;L1'!R$340,0),
MAX('P&amp;L1'!R$341,0),
MAX('P&amp;L1'!R$342,0),
MAX('P&amp;L1'!R$343,0),
MAX('P&amp;L1'!R$344,0),
MAX('P&amp;L1'!R$345,0),
MAX('P&amp;L1'!R$346,0),
MAX('P&amp;L1'!R$347,0))
*R$20</f>
        <v>0</v>
      </c>
      <c r="S31" s="88">
        <f>SUM(MAX('P&amp;L1'!S$338,0),
MAX('P&amp;L1'!S$339,0),
MAX('P&amp;L1'!S$340,0),
MAX('P&amp;L1'!S$341,0),
MAX('P&amp;L1'!S$342,0),
MAX('P&amp;L1'!S$343,0),
MAX('P&amp;L1'!S$344,0),
MAX('P&amp;L1'!S$345,0),
MAX('P&amp;L1'!S$346,0),
MAX('P&amp;L1'!S$347,0))
*S$20</f>
        <v>0</v>
      </c>
      <c r="T31" s="88">
        <f>SUM(MAX('P&amp;L1'!T$338,0),
MAX('P&amp;L1'!T$339,0),
MAX('P&amp;L1'!T$340,0),
MAX('P&amp;L1'!T$341,0),
MAX('P&amp;L1'!T$342,0),
MAX('P&amp;L1'!T$343,0),
MAX('P&amp;L1'!T$344,0),
MAX('P&amp;L1'!T$345,0),
MAX('P&amp;L1'!T$346,0),
MAX('P&amp;L1'!T$347,0))
*T$20</f>
        <v>0</v>
      </c>
      <c r="U31" s="88">
        <f>SUM(MAX('P&amp;L1'!U$338,0),
MAX('P&amp;L1'!U$339,0),
MAX('P&amp;L1'!U$340,0),
MAX('P&amp;L1'!U$341,0),
MAX('P&amp;L1'!U$342,0),
MAX('P&amp;L1'!U$343,0),
MAX('P&amp;L1'!U$344,0),
MAX('P&amp;L1'!U$345,0),
MAX('P&amp;L1'!U$346,0),
MAX('P&amp;L1'!U$347,0))
*U$20</f>
        <v>0</v>
      </c>
      <c r="V31" s="88">
        <f>SUM(MAX('P&amp;L1'!V$338,0),
MAX('P&amp;L1'!V$339,0),
MAX('P&amp;L1'!V$340,0),
MAX('P&amp;L1'!V$341,0),
MAX('P&amp;L1'!V$342,0),
MAX('P&amp;L1'!V$343,0),
MAX('P&amp;L1'!V$344,0),
MAX('P&amp;L1'!V$345,0),
MAX('P&amp;L1'!V$346,0),
MAX('P&amp;L1'!V$347,0))
*V$20</f>
        <v>0</v>
      </c>
      <c r="W31" s="88">
        <f>SUM(MAX('P&amp;L1'!W$338,0),
MAX('P&amp;L1'!W$339,0),
MAX('P&amp;L1'!W$340,0),
MAX('P&amp;L1'!W$341,0),
MAX('P&amp;L1'!W$342,0),
MAX('P&amp;L1'!W$343,0),
MAX('P&amp;L1'!W$344,0),
MAX('P&amp;L1'!W$345,0),
MAX('P&amp;L1'!W$346,0),
MAX('P&amp;L1'!W$347,0))
*W$20</f>
        <v>0</v>
      </c>
      <c r="X31" s="88">
        <f>SUM(MAX('P&amp;L1'!X$338,0),
MAX('P&amp;L1'!X$339,0),
MAX('P&amp;L1'!X$340,0),
MAX('P&amp;L1'!X$341,0),
MAX('P&amp;L1'!X$342,0),
MAX('P&amp;L1'!X$343,0),
MAX('P&amp;L1'!X$344,0),
MAX('P&amp;L1'!X$345,0),
MAX('P&amp;L1'!X$346,0),
MAX('P&amp;L1'!X$347,0))
*X$20</f>
        <v>0</v>
      </c>
      <c r="Y31" s="88">
        <f>SUM(MAX('P&amp;L1'!Y$338,0),
MAX('P&amp;L1'!Y$339,0),
MAX('P&amp;L1'!Y$340,0),
MAX('P&amp;L1'!Y$341,0),
MAX('P&amp;L1'!Y$342,0),
MAX('P&amp;L1'!Y$343,0),
MAX('P&amp;L1'!Y$344,0),
MAX('P&amp;L1'!Y$345,0),
MAX('P&amp;L1'!Y$346,0),
MAX('P&amp;L1'!Y$347,0))
*Y$20</f>
        <v>0</v>
      </c>
      <c r="Z31" s="343">
        <f>SUM(MAX('P&amp;L1'!Z$338,0),
MAX('P&amp;L1'!Z$339,0),
MAX('P&amp;L1'!Z$340,0),
MAX('P&amp;L1'!Z$341,0),
MAX('P&amp;L1'!Z$342,0),
MAX('P&amp;L1'!Z$343,0),
MAX('P&amp;L1'!Z$344,0),
MAX('P&amp;L1'!Z$345,0),
MAX('P&amp;L1'!Z$346,0),
MAX('P&amp;L1'!Z$347,0))
*Z$20</f>
        <v>0</v>
      </c>
      <c r="AB31" s="344">
        <f>SUM(MAX('P&amp;L1'!AB$338,0),
MAX('P&amp;L1'!AB$339,0),
MAX('P&amp;L1'!AB$340,0),
MAX('P&amp;L1'!AB$341,0),
MAX('P&amp;L1'!AB$342,0),
MAX('P&amp;L1'!AB$343,0),
MAX('P&amp;L1'!AB$344,0),
MAX('P&amp;L1'!AB$345,0),
MAX('P&amp;L1'!AB$346,0),
MAX('P&amp;L1'!AB$347,0))
*AB$20</f>
        <v>0</v>
      </c>
      <c r="AD31" s="344">
        <f>SUM(MAX('P&amp;L1'!AD$338,0),
MAX('P&amp;L1'!AD$339,0),
MAX('P&amp;L1'!AD$340,0),
MAX('P&amp;L1'!AD$341,0),
MAX('P&amp;L1'!AD$342,0),
MAX('P&amp;L1'!AD$343,0),
MAX('P&amp;L1'!AD$344,0),
MAX('P&amp;L1'!AD$345,0),
MAX('P&amp;L1'!AD$346,0),
MAX('P&amp;L1'!AD$347,0))
*AD$20</f>
        <v>0</v>
      </c>
      <c r="AF31" s="344">
        <f>SUM(MAX('P&amp;L1'!AF$338,0),
MAX('P&amp;L1'!AF$339,0),
MAX('P&amp;L1'!AF$340,0),
MAX('P&amp;L1'!AF$341,0),
MAX('P&amp;L1'!AF$342,0),
MAX('P&amp;L1'!AF$343,0),
MAX('P&amp;L1'!AF$344,0),
MAX('P&amp;L1'!AF$345,0),
MAX('P&amp;L1'!AF$346,0),
MAX('P&amp;L1'!AF$347,0))
*AF$20</f>
        <v>0</v>
      </c>
    </row>
    <row r="32" spans="2:32" outlineLevel="1">
      <c r="B32" s="124" t="s">
        <v>1092</v>
      </c>
      <c r="C32" s="124"/>
      <c r="D32" s="444" t="str">
        <f>'Line Items'!D855</f>
        <v>Income from the Secretary of State</v>
      </c>
      <c r="E32" s="446" t="str">
        <f>'P&amp;L3'!F$52</f>
        <v>£000</v>
      </c>
      <c r="F32" s="446"/>
      <c r="G32" s="88">
        <f>SUM(MAX('P&amp;L3'!G$52,0),MAX('P&amp;L3'!G$53,0),MAX('P&amp;L3'!G$54,0),MAX('P&amp;L3'!G$55,0),MAX(SUM(Performance!G$214:G$216),0))*G$20</f>
        <v>0</v>
      </c>
      <c r="H32" s="88">
        <f>SUM(MAX('P&amp;L3'!H$52,0),MAX('P&amp;L3'!H$53,0),MAX('P&amp;L3'!H$54,0),MAX('P&amp;L3'!H$55,0),MAX(SUM(Performance!H$214:H$216),0))*H$20</f>
        <v>0</v>
      </c>
      <c r="I32" s="88">
        <f>SUM(MAX('P&amp;L3'!I$52,0),MAX('P&amp;L3'!I$53,0),MAX('P&amp;L3'!I$54,0),MAX('P&amp;L3'!I$55,0),MAX(SUM(Performance!I$214:I$216),0))*I$20</f>
        <v>0</v>
      </c>
      <c r="J32" s="88">
        <f>SUM(MAX('P&amp;L3'!J$52,0),MAX('P&amp;L3'!J$53,0),MAX('P&amp;L3'!J$54,0),MAX('P&amp;L3'!J$55,0),MAX(SUM(Performance!J$214:J$216),0))*J$20</f>
        <v>0</v>
      </c>
      <c r="K32" s="88">
        <f>SUM(MAX('P&amp;L3'!K$52,0),MAX('P&amp;L3'!K$53,0),MAX('P&amp;L3'!K$54,0),MAX('P&amp;L3'!K$55,0),MAX(SUM(Performance!K$214:K$216),0))*K$20</f>
        <v>0</v>
      </c>
      <c r="L32" s="88">
        <f>SUM(MAX('P&amp;L3'!L$52,0),MAX('P&amp;L3'!L$53,0),MAX('P&amp;L3'!L$54,0),MAX('P&amp;L3'!L$55,0),MAX(SUM(Performance!L$214:L$216),0))*L$20</f>
        <v>0</v>
      </c>
      <c r="M32" s="88">
        <f>SUM(MAX('P&amp;L3'!M$52,0),MAX('P&amp;L3'!M$53,0),MAX('P&amp;L3'!M$54,0),MAX('P&amp;L3'!M$55,0),MAX(SUM(Performance!M$214:M$216),0))*M$20</f>
        <v>0</v>
      </c>
      <c r="N32" s="88">
        <f>SUM(MAX('P&amp;L3'!N$52,0),MAX('P&amp;L3'!N$53,0),MAX('P&amp;L3'!N$54,0),MAX('P&amp;L3'!N$55,0),MAX(SUM(Performance!N$214:N$216),0))*N$20</f>
        <v>0</v>
      </c>
      <c r="O32" s="88">
        <f>SUM(MAX('P&amp;L3'!O$52,0),MAX('P&amp;L3'!O$53,0),MAX('P&amp;L3'!O$54,0),MAX('P&amp;L3'!O$55,0),MAX(SUM(Performance!O$214:O$216),0))*O$20</f>
        <v>0</v>
      </c>
      <c r="P32" s="88">
        <f>SUM(MAX('P&amp;L3'!P$52,0),MAX('P&amp;L3'!P$53,0),MAX('P&amp;L3'!P$54,0),MAX('P&amp;L3'!P$55,0),MAX(SUM(Performance!P$214:P$216),0))*P$20</f>
        <v>0</v>
      </c>
      <c r="Q32" s="88">
        <f>SUM(MAX('P&amp;L3'!Q$52,0),MAX('P&amp;L3'!Q$53,0),MAX('P&amp;L3'!Q$54,0),MAX('P&amp;L3'!Q$55,0),MAX(SUM(Performance!Q$214:Q$216),0))*Q$20</f>
        <v>0</v>
      </c>
      <c r="R32" s="88">
        <f>SUM(MAX('P&amp;L3'!R$52,0),MAX('P&amp;L3'!R$53,0),MAX('P&amp;L3'!R$54,0),MAX('P&amp;L3'!R$55,0),MAX(SUM(Performance!R$214:R$216),0))*R$20</f>
        <v>0</v>
      </c>
      <c r="S32" s="88">
        <f>SUM(MAX('P&amp;L3'!S$52,0),MAX('P&amp;L3'!S$53,0),MAX('P&amp;L3'!S$54,0),MAX('P&amp;L3'!S$55,0),MAX(SUM(Performance!S$214:S$216),0))*S$20</f>
        <v>0</v>
      </c>
      <c r="T32" s="88">
        <f>SUM(MAX('P&amp;L3'!T$52,0),MAX('P&amp;L3'!T$53,0),MAX('P&amp;L3'!T$54,0),MAX('P&amp;L3'!T$55,0),MAX(SUM(Performance!T$214:T$216),0))*T$20</f>
        <v>0</v>
      </c>
      <c r="U32" s="88">
        <f>SUM(MAX('P&amp;L3'!U$52,0),MAX('P&amp;L3'!U$53,0),MAX('P&amp;L3'!U$54,0),MAX('P&amp;L3'!U$55,0),MAX(SUM(Performance!U$214:U$216),0))*U$20</f>
        <v>0</v>
      </c>
      <c r="V32" s="88">
        <f>SUM(MAX('P&amp;L3'!V$52,0),MAX('P&amp;L3'!V$53,0),MAX('P&amp;L3'!V$54,0),MAX('P&amp;L3'!V$55,0),MAX(SUM(Performance!V$214:V$216),0))*V$20</f>
        <v>0</v>
      </c>
      <c r="W32" s="88">
        <f>SUM(MAX('P&amp;L3'!W$52,0),MAX('P&amp;L3'!W$53,0),MAX('P&amp;L3'!W$54,0),MAX('P&amp;L3'!W$55,0),MAX(SUM(Performance!W$214:W$216),0))*W$20</f>
        <v>0</v>
      </c>
      <c r="X32" s="88">
        <f>SUM(MAX('P&amp;L3'!X$52,0),MAX('P&amp;L3'!X$53,0),MAX('P&amp;L3'!X$54,0),MAX('P&amp;L3'!X$55,0),MAX(SUM(Performance!X$214:X$216),0))*X$20</f>
        <v>0</v>
      </c>
      <c r="Y32" s="88">
        <f>SUM(MAX('P&amp;L3'!Y$52,0),MAX('P&amp;L3'!Y$53,0),MAX('P&amp;L3'!Y$54,0),MAX('P&amp;L3'!Y$55,0),MAX(SUM(Performance!Y$214:Y$216),0))*Y$20</f>
        <v>0</v>
      </c>
      <c r="Z32" s="343">
        <f>SUM(MAX('P&amp;L3'!Z$52,0),MAX('P&amp;L3'!Z$53,0),MAX('P&amp;L3'!Z$54,0),MAX('P&amp;L3'!Z$55,0),MAX(SUM(Performance!Z$214:Z$216),0))*Z$20</f>
        <v>0</v>
      </c>
      <c r="AB32" s="344">
        <f>SUM(MAX('P&amp;L3'!AB$52,0),MAX('P&amp;L3'!AB$53,0),MAX('P&amp;L3'!AB$54,0),MAX('P&amp;L3'!AB$55,0),MAX(SUM(Performance!AB$214:AB$216),0))*AB$20</f>
        <v>0</v>
      </c>
      <c r="AD32" s="344">
        <f>SUM(MAX('P&amp;L3'!AD$52,0),MAX('P&amp;L3'!AD$53,0),MAX('P&amp;L3'!AD$54,0),MAX('P&amp;L3'!AD$55,0),MAX(SUM(Performance!AD$214:AD$216),0))*AD$20</f>
        <v>0</v>
      </c>
      <c r="AF32" s="344">
        <f>SUM(MAX('P&amp;L3'!AF$52,0),MAX('P&amp;L3'!AF$53,0),MAX('P&amp;L3'!AF$54,0),MAX('P&amp;L3'!AF$55,0),MAX(SUM(Performance!AF$214:AF$216),0))*AF$20</f>
        <v>0</v>
      </c>
    </row>
    <row r="33" spans="2:32" outlineLevel="1">
      <c r="B33" s="124" t="s">
        <v>1092</v>
      </c>
      <c r="C33" s="124"/>
      <c r="D33" s="345" t="str">
        <f>'Line Items'!D856</f>
        <v>Income from Network Rail</v>
      </c>
      <c r="E33" s="342" t="str">
        <f>'P&amp;L1'!F$322</f>
        <v>£000</v>
      </c>
      <c r="F33" s="342"/>
      <c r="G33" s="88">
        <f>SUM('P&amp;L1'!G$322:G$323,MAX(SUM('P&amp;L1'!G$328:G$331),0))*G$20</f>
        <v>0</v>
      </c>
      <c r="H33" s="88">
        <f>SUM('P&amp;L1'!H$322:H$323,MAX(SUM('P&amp;L1'!H$328:H$331),0))*H$20</f>
        <v>0</v>
      </c>
      <c r="I33" s="88">
        <f>SUM('P&amp;L1'!I$322:I$323,MAX(SUM('P&amp;L1'!I$328:I$331),0))*I$20</f>
        <v>0</v>
      </c>
      <c r="J33" s="88">
        <f>SUM('P&amp;L1'!J$322:J$323,MAX(SUM('P&amp;L1'!J$328:J$331),0))*J$20</f>
        <v>0</v>
      </c>
      <c r="K33" s="88">
        <f>SUM('P&amp;L1'!K$322:K$323,MAX(SUM('P&amp;L1'!K$328:K$331),0))*K$20</f>
        <v>0</v>
      </c>
      <c r="L33" s="88">
        <f>SUM('P&amp;L1'!L$322:L$323,MAX(SUM('P&amp;L1'!L$328:L$331),0))*L$20</f>
        <v>0</v>
      </c>
      <c r="M33" s="88">
        <f>SUM('P&amp;L1'!M$322:M$323,MAX(SUM('P&amp;L1'!M$328:M$331),0))*M$20</f>
        <v>0</v>
      </c>
      <c r="N33" s="88">
        <f>SUM('P&amp;L1'!N$322:N$323,MAX(SUM('P&amp;L1'!N$328:N$331),0))*N$20</f>
        <v>0</v>
      </c>
      <c r="O33" s="88">
        <f>SUM('P&amp;L1'!O$322:O$323,MAX(SUM('P&amp;L1'!O$328:O$331),0))*O$20</f>
        <v>0</v>
      </c>
      <c r="P33" s="88">
        <f>SUM('P&amp;L1'!P$322:P$323,MAX(SUM('P&amp;L1'!P$328:P$331),0))*P$20</f>
        <v>0</v>
      </c>
      <c r="Q33" s="88">
        <f>SUM('P&amp;L1'!Q$322:Q$323,MAX(SUM('P&amp;L1'!Q$328:Q$331),0))*Q$20</f>
        <v>0</v>
      </c>
      <c r="R33" s="88">
        <f>SUM('P&amp;L1'!R$322:R$323,MAX(SUM('P&amp;L1'!R$328:R$331),0))*R$20</f>
        <v>0</v>
      </c>
      <c r="S33" s="88">
        <f>SUM('P&amp;L1'!S$322:S$323,MAX(SUM('P&amp;L1'!S$328:S$331),0))*S$20</f>
        <v>0</v>
      </c>
      <c r="T33" s="88">
        <f>SUM('P&amp;L1'!T$322:T$323,MAX(SUM('P&amp;L1'!T$328:T$331),0))*T$20</f>
        <v>0</v>
      </c>
      <c r="U33" s="88">
        <f>SUM('P&amp;L1'!U$322:U$323,MAX(SUM('P&amp;L1'!U$328:U$331),0))*U$20</f>
        <v>0</v>
      </c>
      <c r="V33" s="88">
        <f>SUM('P&amp;L1'!V$322:V$323,MAX(SUM('P&amp;L1'!V$328:V$331),0))*V$20</f>
        <v>0</v>
      </c>
      <c r="W33" s="88">
        <f>SUM('P&amp;L1'!W$322:W$323,MAX(SUM('P&amp;L1'!W$328:W$331),0))*W$20</f>
        <v>0</v>
      </c>
      <c r="X33" s="88">
        <f>SUM('P&amp;L1'!X$322:X$323,MAX(SUM('P&amp;L1'!X$328:X$331),0))*X$20</f>
        <v>0</v>
      </c>
      <c r="Y33" s="88">
        <f>SUM('P&amp;L1'!Y$322:Y$323,MAX(SUM('P&amp;L1'!Y$328:Y$331),0))*Y$20</f>
        <v>0</v>
      </c>
      <c r="Z33" s="343">
        <f>SUM('P&amp;L1'!Z$322:Z$323,MAX(SUM('P&amp;L1'!Z$328:Z$331),0))*Z$20</f>
        <v>0</v>
      </c>
      <c r="AB33" s="344">
        <f>SUM('P&amp;L1'!AB$322:AB$323,MAX(SUM('P&amp;L1'!AB$328:AB$331),0))*AB$20</f>
        <v>0</v>
      </c>
      <c r="AD33" s="344">
        <f>SUM('P&amp;L1'!AD$322:AD$323,MAX(SUM('P&amp;L1'!AD$328:AD$331),0))*AD$20</f>
        <v>0</v>
      </c>
      <c r="AF33" s="344">
        <f>SUM('P&amp;L1'!AF$322:AF$323,MAX(SUM('P&amp;L1'!AF$328:AF$331),0))*AF$20</f>
        <v>0</v>
      </c>
    </row>
    <row r="34" spans="2:32" outlineLevel="1">
      <c r="B34" s="124" t="s">
        <v>1092</v>
      </c>
      <c r="C34" s="124"/>
      <c r="D34" s="83" t="str">
        <f>'Line Items'!D857</f>
        <v>Sustained Planned Disruption Compensation Income</v>
      </c>
      <c r="E34" s="436" t="s">
        <v>902</v>
      </c>
      <c r="F34" s="436"/>
      <c r="G34" s="547"/>
      <c r="H34" s="547"/>
      <c r="I34" s="547"/>
      <c r="J34" s="547"/>
      <c r="K34" s="547"/>
      <c r="L34" s="547"/>
      <c r="M34" s="547"/>
      <c r="N34" s="547"/>
      <c r="O34" s="547"/>
      <c r="P34" s="547"/>
      <c r="Q34" s="547"/>
      <c r="R34" s="547"/>
      <c r="S34" s="547"/>
      <c r="T34" s="547"/>
      <c r="U34" s="547"/>
      <c r="V34" s="547"/>
      <c r="W34" s="547"/>
      <c r="X34" s="547"/>
      <c r="Y34" s="547"/>
      <c r="Z34" s="548"/>
      <c r="AB34" s="549"/>
      <c r="AD34" s="549"/>
      <c r="AF34" s="549"/>
    </row>
    <row r="35" spans="2:32" outlineLevel="1">
      <c r="B35" s="124" t="s">
        <v>1092</v>
      </c>
      <c r="C35" s="124"/>
      <c r="D35" s="444" t="str">
        <f>'Line Items'!D858</f>
        <v>Interest Receivable</v>
      </c>
      <c r="E35" s="446" t="str">
        <f>'P&amp;L1'!F$351</f>
        <v>£000</v>
      </c>
      <c r="F35" s="446"/>
      <c r="G35" s="88">
        <f>SUM(
MAX('P&amp;L1'!G$351,0),MAX('P&amp;L1'!G$352,0),MAX('P&amp;L1'!G$353,0),MAX('P&amp;L1'!G$354,0),MAX('P&amp;L1'!G$355,0),MAX('P&amp;L1'!G$356,0),MAX('P&amp;L1'!G$357,0),
MAX('P&amp;L1'!G$358,0),MAX('P&amp;L1'!G$360,0),MAX('P&amp;L1'!G$361,0),MAX('P&amp;L1'!G$362,0),MAX('P&amp;L1'!G$363,0),MAX('P&amp;L1'!G$364,0)
)*G$20</f>
        <v>0</v>
      </c>
      <c r="H35" s="88">
        <f>SUM(
MAX('P&amp;L1'!H$351,0),MAX('P&amp;L1'!H$352,0),MAX('P&amp;L1'!H$353,0),MAX('P&amp;L1'!H$354,0),MAX('P&amp;L1'!H$355,0),MAX('P&amp;L1'!H$356,0),MAX('P&amp;L1'!H$357,0),
MAX('P&amp;L1'!H$358,0),MAX('P&amp;L1'!H$360,0),MAX('P&amp;L1'!H$361,0),MAX('P&amp;L1'!H$362,0),MAX('P&amp;L1'!H$363,0),MAX('P&amp;L1'!H$364,0)
)*H$20</f>
        <v>0</v>
      </c>
      <c r="I35" s="88">
        <f>SUM(
MAX('P&amp;L1'!I$351,0),MAX('P&amp;L1'!I$352,0),MAX('P&amp;L1'!I$353,0),MAX('P&amp;L1'!I$354,0),MAX('P&amp;L1'!I$355,0),MAX('P&amp;L1'!I$356,0),MAX('P&amp;L1'!I$357,0),
MAX('P&amp;L1'!I$358,0),MAX('P&amp;L1'!I$360,0),MAX('P&amp;L1'!I$361,0),MAX('P&amp;L1'!I$362,0),MAX('P&amp;L1'!I$363,0),MAX('P&amp;L1'!I$364,0)
)*I$20</f>
        <v>0</v>
      </c>
      <c r="J35" s="88">
        <f>SUM(
MAX('P&amp;L1'!J$351,0),MAX('P&amp;L1'!J$352,0),MAX('P&amp;L1'!J$353,0),MAX('P&amp;L1'!J$354,0),MAX('P&amp;L1'!J$355,0),MAX('P&amp;L1'!J$356,0),MAX('P&amp;L1'!J$357,0),
MAX('P&amp;L1'!J$358,0),MAX('P&amp;L1'!J$360,0),MAX('P&amp;L1'!J$361,0),MAX('P&amp;L1'!J$362,0),MAX('P&amp;L1'!J$363,0),MAX('P&amp;L1'!J$364,0)
)*J$20</f>
        <v>0</v>
      </c>
      <c r="K35" s="88">
        <f>SUM(
MAX('P&amp;L1'!K$351,0),MAX('P&amp;L1'!K$352,0),MAX('P&amp;L1'!K$353,0),MAX('P&amp;L1'!K$354,0),MAX('P&amp;L1'!K$355,0),MAX('P&amp;L1'!K$356,0),MAX('P&amp;L1'!K$357,0),
MAX('P&amp;L1'!K$358,0),MAX('P&amp;L1'!K$360,0),MAX('P&amp;L1'!K$361,0),MAX('P&amp;L1'!K$362,0),MAX('P&amp;L1'!K$363,0),MAX('P&amp;L1'!K$364,0)
)*K$20</f>
        <v>0</v>
      </c>
      <c r="L35" s="88">
        <f>SUM(
MAX('P&amp;L1'!L$351,0),MAX('P&amp;L1'!L$352,0),MAX('P&amp;L1'!L$353,0),MAX('P&amp;L1'!L$354,0),MAX('P&amp;L1'!L$355,0),MAX('P&amp;L1'!L$356,0),MAX('P&amp;L1'!L$357,0),
MAX('P&amp;L1'!L$358,0),MAX('P&amp;L1'!L$360,0),MAX('P&amp;L1'!L$361,0),MAX('P&amp;L1'!L$362,0),MAX('P&amp;L1'!L$363,0),MAX('P&amp;L1'!L$364,0)
)*L$20</f>
        <v>0</v>
      </c>
      <c r="M35" s="88">
        <f>SUM(
MAX('P&amp;L1'!M$351,0),MAX('P&amp;L1'!M$352,0),MAX('P&amp;L1'!M$353,0),MAX('P&amp;L1'!M$354,0),MAX('P&amp;L1'!M$355,0),MAX('P&amp;L1'!M$356,0),MAX('P&amp;L1'!M$357,0),
MAX('P&amp;L1'!M$358,0),MAX('P&amp;L1'!M$360,0),MAX('P&amp;L1'!M$361,0),MAX('P&amp;L1'!M$362,0),MAX('P&amp;L1'!M$363,0),MAX('P&amp;L1'!M$364,0)
)*M$20</f>
        <v>0</v>
      </c>
      <c r="N35" s="88">
        <f>SUM(
MAX('P&amp;L1'!N$351,0),MAX('P&amp;L1'!N$352,0),MAX('P&amp;L1'!N$353,0),MAX('P&amp;L1'!N$354,0),MAX('P&amp;L1'!N$355,0),MAX('P&amp;L1'!N$356,0),MAX('P&amp;L1'!N$357,0),
MAX('P&amp;L1'!N$358,0),MAX('P&amp;L1'!N$360,0),MAX('P&amp;L1'!N$361,0),MAX('P&amp;L1'!N$362,0),MAX('P&amp;L1'!N$363,0),MAX('P&amp;L1'!N$364,0)
)*N$20</f>
        <v>0</v>
      </c>
      <c r="O35" s="88">
        <f>SUM(
MAX('P&amp;L1'!O$351,0),MAX('P&amp;L1'!O$352,0),MAX('P&amp;L1'!O$353,0),MAX('P&amp;L1'!O$354,0),MAX('P&amp;L1'!O$355,0),MAX('P&amp;L1'!O$356,0),MAX('P&amp;L1'!O$357,0),
MAX('P&amp;L1'!O$358,0),MAX('P&amp;L1'!O$360,0),MAX('P&amp;L1'!O$361,0),MAX('P&amp;L1'!O$362,0),MAX('P&amp;L1'!O$363,0),MAX('P&amp;L1'!O$364,0)
)*O$20</f>
        <v>0</v>
      </c>
      <c r="P35" s="88">
        <f>SUM(
MAX('P&amp;L1'!P$351,0),MAX('P&amp;L1'!P$352,0),MAX('P&amp;L1'!P$353,0),MAX('P&amp;L1'!P$354,0),MAX('P&amp;L1'!P$355,0),MAX('P&amp;L1'!P$356,0),MAX('P&amp;L1'!P$357,0),
MAX('P&amp;L1'!P$358,0),MAX('P&amp;L1'!P$360,0),MAX('P&amp;L1'!P$361,0),MAX('P&amp;L1'!P$362,0),MAX('P&amp;L1'!P$363,0),MAX('P&amp;L1'!P$364,0)
)*P$20</f>
        <v>0</v>
      </c>
      <c r="Q35" s="88">
        <f>SUM(
MAX('P&amp;L1'!Q$351,0),MAX('P&amp;L1'!Q$352,0),MAX('P&amp;L1'!Q$353,0),MAX('P&amp;L1'!Q$354,0),MAX('P&amp;L1'!Q$355,0),MAX('P&amp;L1'!Q$356,0),MAX('P&amp;L1'!Q$357,0),
MAX('P&amp;L1'!Q$358,0),MAX('P&amp;L1'!Q$360,0),MAX('P&amp;L1'!Q$361,0),MAX('P&amp;L1'!Q$362,0),MAX('P&amp;L1'!Q$363,0),MAX('P&amp;L1'!Q$364,0)
)*Q$20</f>
        <v>0</v>
      </c>
      <c r="R35" s="88">
        <f>SUM(
MAX('P&amp;L1'!R$351,0),MAX('P&amp;L1'!R$352,0),MAX('P&amp;L1'!R$353,0),MAX('P&amp;L1'!R$354,0),MAX('P&amp;L1'!R$355,0),MAX('P&amp;L1'!R$356,0),MAX('P&amp;L1'!R$357,0),
MAX('P&amp;L1'!R$358,0),MAX('P&amp;L1'!R$360,0),MAX('P&amp;L1'!R$361,0),MAX('P&amp;L1'!R$362,0),MAX('P&amp;L1'!R$363,0),MAX('P&amp;L1'!R$364,0)
)*R$20</f>
        <v>0</v>
      </c>
      <c r="S35" s="88">
        <f>SUM(
MAX('P&amp;L1'!S$351,0),MAX('P&amp;L1'!S$352,0),MAX('P&amp;L1'!S$353,0),MAX('P&amp;L1'!S$354,0),MAX('P&amp;L1'!S$355,0),MAX('P&amp;L1'!S$356,0),MAX('P&amp;L1'!S$357,0),
MAX('P&amp;L1'!S$358,0),MAX('P&amp;L1'!S$360,0),MAX('P&amp;L1'!S$361,0),MAX('P&amp;L1'!S$362,0),MAX('P&amp;L1'!S$363,0),MAX('P&amp;L1'!S$364,0)
)*S$20</f>
        <v>0</v>
      </c>
      <c r="T35" s="88">
        <f>SUM(
MAX('P&amp;L1'!T$351,0),MAX('P&amp;L1'!T$352,0),MAX('P&amp;L1'!T$353,0),MAX('P&amp;L1'!T$354,0),MAX('P&amp;L1'!T$355,0),MAX('P&amp;L1'!T$356,0),MAX('P&amp;L1'!T$357,0),
MAX('P&amp;L1'!T$358,0),MAX('P&amp;L1'!T$360,0),MAX('P&amp;L1'!T$361,0),MAX('P&amp;L1'!T$362,0),MAX('P&amp;L1'!T$363,0),MAX('P&amp;L1'!T$364,0)
)*T$20</f>
        <v>0</v>
      </c>
      <c r="U35" s="88">
        <f>SUM(
MAX('P&amp;L1'!U$351,0),MAX('P&amp;L1'!U$352,0),MAX('P&amp;L1'!U$353,0),MAX('P&amp;L1'!U$354,0),MAX('P&amp;L1'!U$355,0),MAX('P&amp;L1'!U$356,0),MAX('P&amp;L1'!U$357,0),
MAX('P&amp;L1'!U$358,0),MAX('P&amp;L1'!U$360,0),MAX('P&amp;L1'!U$361,0),MAX('P&amp;L1'!U$362,0),MAX('P&amp;L1'!U$363,0),MAX('P&amp;L1'!U$364,0)
)*U$20</f>
        <v>0</v>
      </c>
      <c r="V35" s="88">
        <f>SUM(
MAX('P&amp;L1'!V$351,0),MAX('P&amp;L1'!V$352,0),MAX('P&amp;L1'!V$353,0),MAX('P&amp;L1'!V$354,0),MAX('P&amp;L1'!V$355,0),MAX('P&amp;L1'!V$356,0),MAX('P&amp;L1'!V$357,0),
MAX('P&amp;L1'!V$358,0),MAX('P&amp;L1'!V$360,0),MAX('P&amp;L1'!V$361,0),MAX('P&amp;L1'!V$362,0),MAX('P&amp;L1'!V$363,0),MAX('P&amp;L1'!V$364,0)
)*V$20</f>
        <v>0</v>
      </c>
      <c r="W35" s="88">
        <f>SUM(
MAX('P&amp;L1'!W$351,0),MAX('P&amp;L1'!W$352,0),MAX('P&amp;L1'!W$353,0),MAX('P&amp;L1'!W$354,0),MAX('P&amp;L1'!W$355,0),MAX('P&amp;L1'!W$356,0),MAX('P&amp;L1'!W$357,0),
MAX('P&amp;L1'!W$358,0),MAX('P&amp;L1'!W$360,0),MAX('P&amp;L1'!W$361,0),MAX('P&amp;L1'!W$362,0),MAX('P&amp;L1'!W$363,0),MAX('P&amp;L1'!W$364,0)
)*W$20</f>
        <v>0</v>
      </c>
      <c r="X35" s="88">
        <f>SUM(
MAX('P&amp;L1'!X$351,0),MAX('P&amp;L1'!X$352,0),MAX('P&amp;L1'!X$353,0),MAX('P&amp;L1'!X$354,0),MAX('P&amp;L1'!X$355,0),MAX('P&amp;L1'!X$356,0),MAX('P&amp;L1'!X$357,0),
MAX('P&amp;L1'!X$358,0),MAX('P&amp;L1'!X$360,0),MAX('P&amp;L1'!X$361,0),MAX('P&amp;L1'!X$362,0),MAX('P&amp;L1'!X$363,0),MAX('P&amp;L1'!X$364,0)
)*X$20</f>
        <v>0</v>
      </c>
      <c r="Y35" s="88">
        <f>SUM(
MAX('P&amp;L1'!Y$351,0),MAX('P&amp;L1'!Y$352,0),MAX('P&amp;L1'!Y$353,0),MAX('P&amp;L1'!Y$354,0),MAX('P&amp;L1'!Y$355,0),MAX('P&amp;L1'!Y$356,0),MAX('P&amp;L1'!Y$357,0),
MAX('P&amp;L1'!Y$358,0),MAX('P&amp;L1'!Y$360,0),MAX('P&amp;L1'!Y$361,0),MAX('P&amp;L1'!Y$362,0),MAX('P&amp;L1'!Y$363,0),MAX('P&amp;L1'!Y$364,0)
)*Y$20</f>
        <v>0</v>
      </c>
      <c r="Z35" s="343">
        <f>SUM(
MAX('P&amp;L1'!Z$351,0),MAX('P&amp;L1'!Z$352,0),MAX('P&amp;L1'!Z$353,0),MAX('P&amp;L1'!Z$354,0),MAX('P&amp;L1'!Z$355,0),MAX('P&amp;L1'!Z$356,0),MAX('P&amp;L1'!Z$357,0),
MAX('P&amp;L1'!Z$358,0),MAX('P&amp;L1'!Z$360,0),MAX('P&amp;L1'!Z$361,0),MAX('P&amp;L1'!Z$362,0),MAX('P&amp;L1'!Z$363,0),MAX('P&amp;L1'!Z$364,0)
)*Z$20</f>
        <v>0</v>
      </c>
      <c r="AB35" s="344">
        <f>SUM(
MAX('P&amp;L1'!AB$351,0),MAX('P&amp;L1'!AB$352,0),MAX('P&amp;L1'!AB$353,0),MAX('P&amp;L1'!AB$354,0),MAX('P&amp;L1'!AB$355,0),MAX('P&amp;L1'!AB$356,0),MAX('P&amp;L1'!AB$357,0),
MAX('P&amp;L1'!AB$358,0),MAX('P&amp;L1'!AB$360,0),MAX('P&amp;L1'!AB$361,0),MAX('P&amp;L1'!AB$362,0),MAX('P&amp;L1'!AB$363,0),MAX('P&amp;L1'!AB$364,0)
)*AB$20</f>
        <v>0</v>
      </c>
      <c r="AD35" s="344">
        <f>SUM(
MAX('P&amp;L1'!AD$351,0),MAX('P&amp;L1'!AD$352,0),MAX('P&amp;L1'!AD$353,0),MAX('P&amp;L1'!AD$354,0),MAX('P&amp;L1'!AD$355,0),MAX('P&amp;L1'!AD$356,0),MAX('P&amp;L1'!AD$357,0),
MAX('P&amp;L1'!AD$358,0),MAX('P&amp;L1'!AD$360,0),MAX('P&amp;L1'!AD$361,0),MAX('P&amp;L1'!AD$362,0),MAX('P&amp;L1'!AD$363,0),MAX('P&amp;L1'!AD$364,0)
)*AD$20</f>
        <v>0</v>
      </c>
      <c r="AF35" s="344">
        <f>SUM(
MAX('P&amp;L1'!AF$351,0),MAX('P&amp;L1'!AF$352,0),MAX('P&amp;L1'!AF$353,0),MAX('P&amp;L1'!AF$354,0),MAX('P&amp;L1'!AF$355,0),MAX('P&amp;L1'!AF$356,0),MAX('P&amp;L1'!AF$357,0),
MAX('P&amp;L1'!AF$358,0),MAX('P&amp;L1'!AF$360,0),MAX('P&amp;L1'!AF$361,0),MAX('P&amp;L1'!AF$362,0),MAX('P&amp;L1'!AF$363,0),MAX('P&amp;L1'!AF$364,0)
)*AF$20</f>
        <v>0</v>
      </c>
    </row>
    <row r="36" spans="2:32" outlineLevel="1">
      <c r="B36" s="124" t="s">
        <v>1092</v>
      </c>
      <c r="C36" s="124"/>
      <c r="D36" s="444" t="str">
        <f>'Line Items'!D859</f>
        <v>Profit on disposal</v>
      </c>
      <c r="E36" s="446" t="str">
        <f>'P&amp;L1'!F$351</f>
        <v>£000</v>
      </c>
      <c r="F36" s="446"/>
      <c r="G36" s="88">
        <f>MAX('P&amp;L1'!G$359,0)*G$20</f>
        <v>0</v>
      </c>
      <c r="H36" s="88">
        <f>MAX('P&amp;L1'!H$359,0)*H$20</f>
        <v>0</v>
      </c>
      <c r="I36" s="88">
        <f>MAX('P&amp;L1'!I$359,0)*I$20</f>
        <v>0</v>
      </c>
      <c r="J36" s="88">
        <f>MAX('P&amp;L1'!J$359,0)*J$20</f>
        <v>0</v>
      </c>
      <c r="K36" s="88">
        <f>MAX('P&amp;L1'!K$359,0)*K$20</f>
        <v>0</v>
      </c>
      <c r="L36" s="88">
        <f>MAX('P&amp;L1'!L$359,0)*L$20</f>
        <v>0</v>
      </c>
      <c r="M36" s="88">
        <f>MAX('P&amp;L1'!M$359,0)*M$20</f>
        <v>0</v>
      </c>
      <c r="N36" s="88">
        <f>MAX('P&amp;L1'!N$359,0)*N$20</f>
        <v>0</v>
      </c>
      <c r="O36" s="88">
        <f>MAX('P&amp;L1'!O$359,0)*O$20</f>
        <v>0</v>
      </c>
      <c r="P36" s="88">
        <f>MAX('P&amp;L1'!P$359,0)*P$20</f>
        <v>0</v>
      </c>
      <c r="Q36" s="88">
        <f>MAX('P&amp;L1'!Q$359,0)*Q$20</f>
        <v>0</v>
      </c>
      <c r="R36" s="88">
        <f>MAX('P&amp;L1'!R$359,0)*R$20</f>
        <v>0</v>
      </c>
      <c r="S36" s="88">
        <f>MAX('P&amp;L1'!S$359,0)*S$20</f>
        <v>0</v>
      </c>
      <c r="T36" s="88">
        <f>MAX('P&amp;L1'!T$359,0)*T$20</f>
        <v>0</v>
      </c>
      <c r="U36" s="88">
        <f>MAX('P&amp;L1'!U$359,0)*U$20</f>
        <v>0</v>
      </c>
      <c r="V36" s="88">
        <f>MAX('P&amp;L1'!V$359,0)*V$20</f>
        <v>0</v>
      </c>
      <c r="W36" s="88">
        <f>MAX('P&amp;L1'!W$359,0)*W$20</f>
        <v>0</v>
      </c>
      <c r="X36" s="88">
        <f>MAX('P&amp;L1'!X$359,0)*X$20</f>
        <v>0</v>
      </c>
      <c r="Y36" s="88">
        <f>MAX('P&amp;L1'!Y$359,0)*Y$20</f>
        <v>0</v>
      </c>
      <c r="Z36" s="343">
        <f>MAX('P&amp;L1'!Z$359,0)*Z$20</f>
        <v>0</v>
      </c>
      <c r="AB36" s="344">
        <f>MAX('P&amp;L1'!AB$359,0)*AB$20</f>
        <v>0</v>
      </c>
      <c r="AD36" s="344">
        <f>MAX('P&amp;L1'!AD$359,0)*AD$20</f>
        <v>0</v>
      </c>
      <c r="AF36" s="344">
        <f>MAX('P&amp;L1'!AF$359,0)*AF$20</f>
        <v>0</v>
      </c>
    </row>
    <row r="37" spans="2:32" outlineLevel="1">
      <c r="B37" s="124" t="s">
        <v>1092</v>
      </c>
      <c r="C37" s="124"/>
      <c r="D37" s="444" t="str">
        <f>'Line Items'!D860</f>
        <v>Exclude Proportion of income recognised in P&amp;L in relation to grants received in respect of capital expenditure</v>
      </c>
      <c r="E37" s="436" t="s">
        <v>902</v>
      </c>
      <c r="F37" s="436"/>
      <c r="G37" s="550"/>
      <c r="H37" s="550"/>
      <c r="I37" s="550"/>
      <c r="J37" s="550"/>
      <c r="K37" s="550"/>
      <c r="L37" s="550"/>
      <c r="M37" s="550"/>
      <c r="N37" s="550"/>
      <c r="O37" s="550"/>
      <c r="P37" s="550"/>
      <c r="Q37" s="550"/>
      <c r="R37" s="550"/>
      <c r="S37" s="550"/>
      <c r="T37" s="550"/>
      <c r="U37" s="550"/>
      <c r="V37" s="550"/>
      <c r="W37" s="550"/>
      <c r="X37" s="550"/>
      <c r="Y37" s="550"/>
      <c r="Z37" s="551"/>
      <c r="AB37" s="552"/>
      <c r="AD37" s="552"/>
      <c r="AF37" s="552"/>
    </row>
    <row r="38" spans="2:32" outlineLevel="1">
      <c r="B38" s="124" t="s">
        <v>783</v>
      </c>
      <c r="C38" s="124"/>
      <c r="D38" s="553" t="str">
        <f>'Line Items'!D861</f>
        <v>Opening Season Ticket Fund</v>
      </c>
      <c r="E38" s="554" t="str">
        <f>BS!$F24</f>
        <v>£000</v>
      </c>
      <c r="F38" s="554"/>
      <c r="G38" s="85">
        <f>IF(G$15=1,BS!$AB24,IF(G$16=1,BS!$AH24,IF(G$17=1,BS!$AJ24,IF(G$18=1,BS!$AL24,INDEX(BS!$G24:$Z24,COUNT($G$19:G$19)-One)))))*G$20</f>
        <v>0</v>
      </c>
      <c r="H38" s="85">
        <f>IF(H$15=1,BS!$AB24,IF(H$16=1,BS!$AH24,IF(H$17=1,BS!$AJ24,IF(H$18=1,BS!$AL24,INDEX(BS!$G24:$Z24,COUNT($G$19:H$19)-One)))))*H$20</f>
        <v>0</v>
      </c>
      <c r="I38" s="85">
        <f>IF(I$15=1,BS!$AB24,IF(I$16=1,BS!$AH24,IF(I$17=1,BS!$AJ24,IF(I$18=1,BS!$AL24,INDEX(BS!$G24:$Z24,COUNT($G$19:I$19)-One)))))*I$20</f>
        <v>0</v>
      </c>
      <c r="J38" s="85">
        <f>IF(J$15=1,BS!$AB24,IF(J$16=1,BS!$AH24,IF(J$17=1,BS!$AJ24,IF(J$18=1,BS!$AL24,INDEX(BS!$G24:$Z24,COUNT($G$19:J$19)-One)))))*J$20</f>
        <v>0</v>
      </c>
      <c r="K38" s="85">
        <f>IF(K$15=1,BS!$AB24,IF(K$16=1,BS!$AH24,IF(K$17=1,BS!$AJ24,IF(K$18=1,BS!$AL24,INDEX(BS!$G24:$Z24,COUNT($G$19:K$19)-One)))))*K$20</f>
        <v>0</v>
      </c>
      <c r="L38" s="85">
        <f>IF(L$15=1,BS!$AB24,IF(L$16=1,BS!$AH24,IF(L$17=1,BS!$AJ24,IF(L$18=1,BS!$AL24,INDEX(BS!$G24:$Z24,COUNT($G$19:L$19)-One)))))*L$20</f>
        <v>0</v>
      </c>
      <c r="M38" s="85">
        <f>IF(M$15=1,BS!$AB24,IF(M$16=1,BS!$AH24,IF(M$17=1,BS!$AJ24,IF(M$18=1,BS!$AL24,INDEX(BS!$G24:$Z24,COUNT($G$19:M$19)-One)))))*M$20</f>
        <v>0</v>
      </c>
      <c r="N38" s="85">
        <f>IF(N$15=1,BS!$AB24,IF(N$16=1,BS!$AH24,IF(N$17=1,BS!$AJ24,IF(N$18=1,BS!$AL24,INDEX(BS!$G24:$Z24,COUNT($G$19:N$19)-One)))))*N$20</f>
        <v>0</v>
      </c>
      <c r="O38" s="85">
        <f>IF(O$15=1,BS!$AB24,IF(O$16=1,BS!$AH24,IF(O$17=1,BS!$AJ24,IF(O$18=1,BS!$AL24,INDEX(BS!$G24:$Z24,COUNT($G$19:O$19)-One)))))*O$20</f>
        <v>0</v>
      </c>
      <c r="P38" s="85">
        <f>IF(P$15=1,BS!$AB24,IF(P$16=1,BS!$AH24,IF(P$17=1,BS!$AJ24,IF(P$18=1,BS!$AL24,INDEX(BS!$G24:$Z24,COUNT($G$19:P$19)-One)))))*P$20</f>
        <v>0</v>
      </c>
      <c r="Q38" s="85">
        <f>IF(Q$15=1,BS!$AB24,IF(Q$16=1,BS!$AH24,IF(Q$17=1,BS!$AJ24,IF(Q$18=1,BS!$AL24,INDEX(BS!$G24:$Z24,COUNT($G$19:Q$19)-One)))))*Q$20</f>
        <v>0</v>
      </c>
      <c r="R38" s="85">
        <f>IF(R$15=1,BS!$AB24,IF(R$16=1,BS!$AH24,IF(R$17=1,BS!$AJ24,IF(R$18=1,BS!$AL24,INDEX(BS!$G24:$Z24,COUNT($G$19:R$19)-One)))))*R$20</f>
        <v>0</v>
      </c>
      <c r="S38" s="85">
        <f>IF(S$15=1,BS!$AB24,IF(S$16=1,BS!$AH24,IF(S$17=1,BS!$AJ24,IF(S$18=1,BS!$AL24,INDEX(BS!$G24:$Z24,COUNT($G$19:S$19)-One)))))*S$20</f>
        <v>0</v>
      </c>
      <c r="T38" s="85">
        <f>IF(T$15=1,BS!$AB24,IF(T$16=1,BS!$AH24,IF(T$17=1,BS!$AJ24,IF(T$18=1,BS!$AL24,INDEX(BS!$G24:$Z24,COUNT($G$19:T$19)-One)))))*T$20</f>
        <v>0</v>
      </c>
      <c r="U38" s="85">
        <f>IF(U$15=1,BS!$AB24,IF(U$16=1,BS!$AH24,IF(U$17=1,BS!$AJ24,IF(U$18=1,BS!$AL24,INDEX(BS!$G24:$Z24,COUNT($G$19:U$19)-One)))))*U$20</f>
        <v>0</v>
      </c>
      <c r="V38" s="85">
        <f>IF(V$15=1,BS!$AB24,IF(V$16=1,BS!$AH24,IF(V$17=1,BS!$AJ24,IF(V$18=1,BS!$AL24,INDEX(BS!$G24:$Z24,COUNT($G$19:V$19)-One)))))*V$20</f>
        <v>0</v>
      </c>
      <c r="W38" s="85">
        <f>IF(W$15=1,BS!$AB24,IF(W$16=1,BS!$AH24,IF(W$17=1,BS!$AJ24,IF(W$18=1,BS!$AL24,INDEX(BS!$G24:$Z24,COUNT($G$19:W$19)-One)))))*W$20</f>
        <v>0</v>
      </c>
      <c r="X38" s="85">
        <f>IF(X$15=1,BS!$AB24,IF(X$16=1,BS!$AH24,IF(X$17=1,BS!$AJ24,IF(X$18=1,BS!$AL24,INDEX(BS!$G24:$Z24,COUNT($G$19:X$19)-One)))))*X$20</f>
        <v>0</v>
      </c>
      <c r="Y38" s="85">
        <f>IF(Y$15=1,BS!$AB24,IF(Y$16=1,BS!$AH24,IF(Y$17=1,BS!$AJ24,IF(Y$18=1,BS!$AL24,INDEX(BS!$G24:$Z24,COUNT($G$19:Y$19)-One)))))*Y$20</f>
        <v>0</v>
      </c>
      <c r="Z38" s="274">
        <f>IF(Z$15=1,BS!$AB24,IF(Z$16=1,BS!$AH24,IF(Z$17=1,BS!$AJ24,IF(Z$18=1,BS!$AL24,INDEX(BS!$G24:$Z24,COUNT($G$19:Z$19)-One)))))*Z$20</f>
        <v>0</v>
      </c>
      <c r="AB38" s="275">
        <f>IF(AB$15=1,BS!$AB24,IF(AB$16=1,BS!$AH24,IF(AB$17=1,BS!$AJ24,IF(AB$18=1,BS!$AL24,INDEX(BS!$G24:$Z24,COUNT($G$19:AB$19)-One)))))*AB$20</f>
        <v>0</v>
      </c>
      <c r="AD38" s="275">
        <f>IF(AD$15=1,BS!$AB24,IF(AD$16=1,BS!$AH24,IF(AD$17=1,BS!$AJ24,IF(AD$18=1,BS!$AL24,INDEX(BS!$G24:$Z24,COUNT($G$19:AD$19)-One)))))*AD$20</f>
        <v>0</v>
      </c>
      <c r="AF38" s="275">
        <f>IF(AF$15=1,BS!$AB24,IF(AF$16=1,BS!$AH24,IF(AF$17=1,BS!$AJ24,IF(AF$18=1,BS!$AL24,INDEX(BS!$G24:$Z24,COUNT($G$19:AF$19)-One)))))*AF$20</f>
        <v>0</v>
      </c>
    </row>
    <row r="39" spans="2:32" outlineLevel="1">
      <c r="B39" s="124" t="s">
        <v>783</v>
      </c>
      <c r="C39" s="124"/>
      <c r="D39" s="345" t="str">
        <f>'Line Items'!D862</f>
        <v>Opening Cash</v>
      </c>
      <c r="E39" s="342" t="str">
        <f>BS!$F25</f>
        <v>£000</v>
      </c>
      <c r="F39" s="342"/>
      <c r="G39" s="88">
        <f>IF(G$15=1,BS!$AB25,IF(G$16=1,BS!$AH25,IF(G$17=1,BS!$AJ25,IF(G$18=1,BS!$AL25,INDEX(BS!$G25:$Z25,COUNT($G$19:G$19)-One)))))*G$20</f>
        <v>0</v>
      </c>
      <c r="H39" s="88">
        <f>IF(H$15=1,BS!$AB25,IF(H$16=1,BS!$AH25,IF(H$17=1,BS!$AJ25,IF(H$18=1,BS!$AL25,INDEX(BS!$G25:$Z25,COUNT($G$19:H$19)-One)))))*H$20</f>
        <v>0</v>
      </c>
      <c r="I39" s="88">
        <f>IF(I$15=1,BS!$AB25,IF(I$16=1,BS!$AH25,IF(I$17=1,BS!$AJ25,IF(I$18=1,BS!$AL25,INDEX(BS!$G25:$Z25,COUNT($G$19:I$19)-One)))))*I$20</f>
        <v>0</v>
      </c>
      <c r="J39" s="88">
        <f>IF(J$15=1,BS!$AB25,IF(J$16=1,BS!$AH25,IF(J$17=1,BS!$AJ25,IF(J$18=1,BS!$AL25,INDEX(BS!$G25:$Z25,COUNT($G$19:J$19)-One)))))*J$20</f>
        <v>0</v>
      </c>
      <c r="K39" s="88">
        <f>IF(K$15=1,BS!$AB25,IF(K$16=1,BS!$AH25,IF(K$17=1,BS!$AJ25,IF(K$18=1,BS!$AL25,INDEX(BS!$G25:$Z25,COUNT($G$19:K$19)-One)))))*K$20</f>
        <v>0</v>
      </c>
      <c r="L39" s="88">
        <f>IF(L$15=1,BS!$AB25,IF(L$16=1,BS!$AH25,IF(L$17=1,BS!$AJ25,IF(L$18=1,BS!$AL25,INDEX(BS!$G25:$Z25,COUNT($G$19:L$19)-One)))))*L$20</f>
        <v>0</v>
      </c>
      <c r="M39" s="88">
        <f>IF(M$15=1,BS!$AB25,IF(M$16=1,BS!$AH25,IF(M$17=1,BS!$AJ25,IF(M$18=1,BS!$AL25,INDEX(BS!$G25:$Z25,COUNT($G$19:M$19)-One)))))*M$20</f>
        <v>0</v>
      </c>
      <c r="N39" s="88">
        <f>IF(N$15=1,BS!$AB25,IF(N$16=1,BS!$AH25,IF(N$17=1,BS!$AJ25,IF(N$18=1,BS!$AL25,INDEX(BS!$G25:$Z25,COUNT($G$19:N$19)-One)))))*N$20</f>
        <v>0</v>
      </c>
      <c r="O39" s="88">
        <f>IF(O$15=1,BS!$AB25,IF(O$16=1,BS!$AH25,IF(O$17=1,BS!$AJ25,IF(O$18=1,BS!$AL25,INDEX(BS!$G25:$Z25,COUNT($G$19:O$19)-One)))))*O$20</f>
        <v>0</v>
      </c>
      <c r="P39" s="88">
        <f>IF(P$15=1,BS!$AB25,IF(P$16=1,BS!$AH25,IF(P$17=1,BS!$AJ25,IF(P$18=1,BS!$AL25,INDEX(BS!$G25:$Z25,COUNT($G$19:P$19)-One)))))*P$20</f>
        <v>0</v>
      </c>
      <c r="Q39" s="88">
        <f>IF(Q$15=1,BS!$AB25,IF(Q$16=1,BS!$AH25,IF(Q$17=1,BS!$AJ25,IF(Q$18=1,BS!$AL25,INDEX(BS!$G25:$Z25,COUNT($G$19:Q$19)-One)))))*Q$20</f>
        <v>0</v>
      </c>
      <c r="R39" s="88">
        <f>IF(R$15=1,BS!$AB25,IF(R$16=1,BS!$AH25,IF(R$17=1,BS!$AJ25,IF(R$18=1,BS!$AL25,INDEX(BS!$G25:$Z25,COUNT($G$19:R$19)-One)))))*R$20</f>
        <v>0</v>
      </c>
      <c r="S39" s="88">
        <f>IF(S$15=1,BS!$AB25,IF(S$16=1,BS!$AH25,IF(S$17=1,BS!$AJ25,IF(S$18=1,BS!$AL25,INDEX(BS!$G25:$Z25,COUNT($G$19:S$19)-One)))))*S$20</f>
        <v>0</v>
      </c>
      <c r="T39" s="88">
        <f>IF(T$15=1,BS!$AB25,IF(T$16=1,BS!$AH25,IF(T$17=1,BS!$AJ25,IF(T$18=1,BS!$AL25,INDEX(BS!$G25:$Z25,COUNT($G$19:T$19)-One)))))*T$20</f>
        <v>0</v>
      </c>
      <c r="U39" s="88">
        <f>IF(U$15=1,BS!$AB25,IF(U$16=1,BS!$AH25,IF(U$17=1,BS!$AJ25,IF(U$18=1,BS!$AL25,INDEX(BS!$G25:$Z25,COUNT($G$19:U$19)-One)))))*U$20</f>
        <v>0</v>
      </c>
      <c r="V39" s="88">
        <f>IF(V$15=1,BS!$AB25,IF(V$16=1,BS!$AH25,IF(V$17=1,BS!$AJ25,IF(V$18=1,BS!$AL25,INDEX(BS!$G25:$Z25,COUNT($G$19:V$19)-One)))))*V$20</f>
        <v>0</v>
      </c>
      <c r="W39" s="88">
        <f>IF(W$15=1,BS!$AB25,IF(W$16=1,BS!$AH25,IF(W$17=1,BS!$AJ25,IF(W$18=1,BS!$AL25,INDEX(BS!$G25:$Z25,COUNT($G$19:W$19)-One)))))*W$20</f>
        <v>0</v>
      </c>
      <c r="X39" s="88">
        <f>IF(X$15=1,BS!$AB25,IF(X$16=1,BS!$AH25,IF(X$17=1,BS!$AJ25,IF(X$18=1,BS!$AL25,INDEX(BS!$G25:$Z25,COUNT($G$19:X$19)-One)))))*X$20</f>
        <v>0</v>
      </c>
      <c r="Y39" s="88">
        <f>IF(Y$15=1,BS!$AB25,IF(Y$16=1,BS!$AH25,IF(Y$17=1,BS!$AJ25,IF(Y$18=1,BS!$AL25,INDEX(BS!$G25:$Z25,COUNT($G$19:Y$19)-One)))))*Y$20</f>
        <v>0</v>
      </c>
      <c r="Z39" s="343">
        <f>IF(Z$15=1,BS!$AB25,IF(Z$16=1,BS!$AH25,IF(Z$17=1,BS!$AJ25,IF(Z$18=1,BS!$AL25,INDEX(BS!$G25:$Z25,COUNT($G$19:Z$19)-One)))))*Z$20</f>
        <v>0</v>
      </c>
      <c r="AB39" s="344">
        <f>IF(AB$15=1,BS!$AB25,IF(AB$16=1,BS!$AH25,IF(AB$17=1,BS!$AJ25,IF(AB$18=1,BS!$AL25,INDEX(BS!$G25:$Z25,COUNT($G$19:AB$19)-One)))))*AB$20</f>
        <v>0</v>
      </c>
      <c r="AD39" s="344">
        <f>IF(AD$15=1,BS!$AB25,IF(AD$16=1,BS!$AH25,IF(AD$17=1,BS!$AJ25,IF(AD$18=1,BS!$AL25,INDEX(BS!$G25:$Z25,COUNT($G$19:AD$19)-One)))))*AD$20</f>
        <v>0</v>
      </c>
      <c r="AF39" s="344">
        <f>IF(AF$15=1,BS!$AB25,IF(AF$16=1,BS!$AH25,IF(AF$17=1,BS!$AJ25,IF(AF$18=1,BS!$AL25,INDEX(BS!$G25:$Z25,COUNT($G$19:AF$19)-One)))))*AF$20</f>
        <v>0</v>
      </c>
    </row>
    <row r="40" spans="2:32" outlineLevel="1">
      <c r="B40" s="124" t="s">
        <v>783</v>
      </c>
      <c r="C40" s="124"/>
      <c r="D40" s="345" t="str">
        <f>'Line Items'!D863</f>
        <v>Exclude Cash held for the exclusive purpose of the provision of the Performance Bond within Opening Cash</v>
      </c>
      <c r="E40" s="436" t="s">
        <v>902</v>
      </c>
      <c r="F40" s="436"/>
      <c r="G40" s="550"/>
      <c r="H40" s="550"/>
      <c r="I40" s="550"/>
      <c r="J40" s="550"/>
      <c r="K40" s="550"/>
      <c r="L40" s="550"/>
      <c r="M40" s="550"/>
      <c r="N40" s="550"/>
      <c r="O40" s="550"/>
      <c r="P40" s="550"/>
      <c r="Q40" s="550"/>
      <c r="R40" s="550"/>
      <c r="S40" s="550"/>
      <c r="T40" s="550"/>
      <c r="U40" s="550"/>
      <c r="V40" s="550"/>
      <c r="W40" s="550"/>
      <c r="X40" s="550"/>
      <c r="Y40" s="550"/>
      <c r="Z40" s="555"/>
      <c r="AB40" s="556"/>
      <c r="AD40" s="556"/>
      <c r="AF40" s="556"/>
    </row>
    <row r="41" spans="2:32" outlineLevel="1">
      <c r="B41" s="124" t="s">
        <v>783</v>
      </c>
      <c r="C41" s="124"/>
      <c r="D41" s="345" t="str">
        <f>'Line Items'!D864</f>
        <v>Exclude Cash held under restrictive terms within Opening Cash</v>
      </c>
      <c r="E41" s="557" t="s">
        <v>902</v>
      </c>
      <c r="F41" s="557"/>
      <c r="G41" s="550"/>
      <c r="H41" s="550"/>
      <c r="I41" s="550"/>
      <c r="J41" s="550"/>
      <c r="K41" s="550"/>
      <c r="L41" s="550"/>
      <c r="M41" s="550"/>
      <c r="N41" s="550"/>
      <c r="O41" s="550"/>
      <c r="P41" s="550"/>
      <c r="Q41" s="550"/>
      <c r="R41" s="550"/>
      <c r="S41" s="550"/>
      <c r="T41" s="550"/>
      <c r="U41" s="550"/>
      <c r="V41" s="550"/>
      <c r="W41" s="550"/>
      <c r="X41" s="550"/>
      <c r="Y41" s="550"/>
      <c r="Z41" s="555"/>
      <c r="AB41" s="556"/>
      <c r="AD41" s="556"/>
      <c r="AF41" s="556"/>
    </row>
    <row r="42" spans="2:32" outlineLevel="1">
      <c r="B42" s="124" t="s">
        <v>783</v>
      </c>
      <c r="C42" s="124"/>
      <c r="D42" s="345" t="str">
        <f>'Line Items'!D865</f>
        <v>Exclude Opening Season Ticket liabilities</v>
      </c>
      <c r="E42" s="342" t="str">
        <f>BS!$F38</f>
        <v>£000</v>
      </c>
      <c r="F42" s="342"/>
      <c r="G42" s="88">
        <f>IF(G$15=1,BS!$AB38,IF(G$16=1,BS!$AH38,IF(G$17=1,BS!$AJ38,IF(G$18=1,BS!$AL38,INDEX(BS!$G38:$Z38,COUNT($G$19:G$19)-One)))))*G$20</f>
        <v>0</v>
      </c>
      <c r="H42" s="88">
        <f>IF(H$15=1,BS!$AB38,IF(H$16=1,BS!$AH38,IF(H$17=1,BS!$AJ38,IF(H$18=1,BS!$AL38,INDEX(BS!$G38:$Z38,COUNT($G$19:H$19)-One)))))*H$20</f>
        <v>0</v>
      </c>
      <c r="I42" s="88">
        <f>IF(I$15=1,BS!$AB38,IF(I$16=1,BS!$AH38,IF(I$17=1,BS!$AJ38,IF(I$18=1,BS!$AL38,INDEX(BS!$G38:$Z38,COUNT($G$19:I$19)-One)))))*I$20</f>
        <v>0</v>
      </c>
      <c r="J42" s="88">
        <f>IF(J$15=1,BS!$AB38,IF(J$16=1,BS!$AH38,IF(J$17=1,BS!$AJ38,IF(J$18=1,BS!$AL38,INDEX(BS!$G38:$Z38,COUNT($G$19:J$19)-One)))))*J$20</f>
        <v>0</v>
      </c>
      <c r="K42" s="88">
        <f>IF(K$15=1,BS!$AB38,IF(K$16=1,BS!$AH38,IF(K$17=1,BS!$AJ38,IF(K$18=1,BS!$AL38,INDEX(BS!$G38:$Z38,COUNT($G$19:K$19)-One)))))*K$20</f>
        <v>0</v>
      </c>
      <c r="L42" s="88">
        <f>IF(L$15=1,BS!$AB38,IF(L$16=1,BS!$AH38,IF(L$17=1,BS!$AJ38,IF(L$18=1,BS!$AL38,INDEX(BS!$G38:$Z38,COUNT($G$19:L$19)-One)))))*L$20</f>
        <v>0</v>
      </c>
      <c r="M42" s="88">
        <f>IF(M$15=1,BS!$AB38,IF(M$16=1,BS!$AH38,IF(M$17=1,BS!$AJ38,IF(M$18=1,BS!$AL38,INDEX(BS!$G38:$Z38,COUNT($G$19:M$19)-One)))))*M$20</f>
        <v>0</v>
      </c>
      <c r="N42" s="88">
        <f>IF(N$15=1,BS!$AB38,IF(N$16=1,BS!$AH38,IF(N$17=1,BS!$AJ38,IF(N$18=1,BS!$AL38,INDEX(BS!$G38:$Z38,COUNT($G$19:N$19)-One)))))*N$20</f>
        <v>0</v>
      </c>
      <c r="O42" s="88">
        <f>IF(O$15=1,BS!$AB38,IF(O$16=1,BS!$AH38,IF(O$17=1,BS!$AJ38,IF(O$18=1,BS!$AL38,INDEX(BS!$G38:$Z38,COUNT($G$19:O$19)-One)))))*O$20</f>
        <v>0</v>
      </c>
      <c r="P42" s="88">
        <f>IF(P$15=1,BS!$AB38,IF(P$16=1,BS!$AH38,IF(P$17=1,BS!$AJ38,IF(P$18=1,BS!$AL38,INDEX(BS!$G38:$Z38,COUNT($G$19:P$19)-One)))))*P$20</f>
        <v>0</v>
      </c>
      <c r="Q42" s="88">
        <f>IF(Q$15=1,BS!$AB38,IF(Q$16=1,BS!$AH38,IF(Q$17=1,BS!$AJ38,IF(Q$18=1,BS!$AL38,INDEX(BS!$G38:$Z38,COUNT($G$19:Q$19)-One)))))*Q$20</f>
        <v>0</v>
      </c>
      <c r="R42" s="88">
        <f>IF(R$15=1,BS!$AB38,IF(R$16=1,BS!$AH38,IF(R$17=1,BS!$AJ38,IF(R$18=1,BS!$AL38,INDEX(BS!$G38:$Z38,COUNT($G$19:R$19)-One)))))*R$20</f>
        <v>0</v>
      </c>
      <c r="S42" s="88">
        <f>IF(S$15=1,BS!$AB38,IF(S$16=1,BS!$AH38,IF(S$17=1,BS!$AJ38,IF(S$18=1,BS!$AL38,INDEX(BS!$G38:$Z38,COUNT($G$19:S$19)-One)))))*S$20</f>
        <v>0</v>
      </c>
      <c r="T42" s="88">
        <f>IF(T$15=1,BS!$AB38,IF(T$16=1,BS!$AH38,IF(T$17=1,BS!$AJ38,IF(T$18=1,BS!$AL38,INDEX(BS!$G38:$Z38,COUNT($G$19:T$19)-One)))))*T$20</f>
        <v>0</v>
      </c>
      <c r="U42" s="88">
        <f>IF(U$15=1,BS!$AB38,IF(U$16=1,BS!$AH38,IF(U$17=1,BS!$AJ38,IF(U$18=1,BS!$AL38,INDEX(BS!$G38:$Z38,COUNT($G$19:U$19)-One)))))*U$20</f>
        <v>0</v>
      </c>
      <c r="V42" s="88">
        <f>IF(V$15=1,BS!$AB38,IF(V$16=1,BS!$AH38,IF(V$17=1,BS!$AJ38,IF(V$18=1,BS!$AL38,INDEX(BS!$G38:$Z38,COUNT($G$19:V$19)-One)))))*V$20</f>
        <v>0</v>
      </c>
      <c r="W42" s="88">
        <f>IF(W$15=1,BS!$AB38,IF(W$16=1,BS!$AH38,IF(W$17=1,BS!$AJ38,IF(W$18=1,BS!$AL38,INDEX(BS!$G38:$Z38,COUNT($G$19:W$19)-One)))))*W$20</f>
        <v>0</v>
      </c>
      <c r="X42" s="88">
        <f>IF(X$15=1,BS!$AB38,IF(X$16=1,BS!$AH38,IF(X$17=1,BS!$AJ38,IF(X$18=1,BS!$AL38,INDEX(BS!$G38:$Z38,COUNT($G$19:X$19)-One)))))*X$20</f>
        <v>0</v>
      </c>
      <c r="Y42" s="88">
        <f>IF(Y$15=1,BS!$AB38,IF(Y$16=1,BS!$AH38,IF(Y$17=1,BS!$AJ38,IF(Y$18=1,BS!$AL38,INDEX(BS!$G38:$Z38,COUNT($G$19:Y$19)-One)))))*Y$20</f>
        <v>0</v>
      </c>
      <c r="Z42" s="343">
        <f>IF(Z$15=1,BS!$AB38,IF(Z$16=1,BS!$AH38,IF(Z$17=1,BS!$AJ38,IF(Z$18=1,BS!$AL38,INDEX(BS!$G38:$Z38,COUNT($G$19:Z$19)-One)))))*Z$20</f>
        <v>0</v>
      </c>
      <c r="AB42" s="344">
        <f>IF(AB$15=1,BS!$AB38,IF(AB$16=1,BS!$AH38,IF(AB$17=1,BS!$AJ38,IF(AB$18=1,BS!$AL38,INDEX(BS!$G38:$Z38,COUNT($G$19:AB$19)-One)))))*AB$20</f>
        <v>0</v>
      </c>
      <c r="AD42" s="344">
        <f>IF(AD$15=1,BS!$AB38,IF(AD$16=1,BS!$AH38,IF(AD$17=1,BS!$AJ38,IF(AD$18=1,BS!$AL38,INDEX(BS!$G38:$Z38,COUNT($G$19:AD$19)-One)))))*AD$20</f>
        <v>0</v>
      </c>
      <c r="AF42" s="344">
        <f>IF(AF$15=1,BS!$AB38,IF(AF$16=1,BS!$AH38,IF(AF$17=1,BS!$AJ38,IF(AF$18=1,BS!$AL38,INDEX(BS!$G38:$Z38,COUNT($G$19:AF$19)-One)))))*AF$20</f>
        <v>0</v>
      </c>
    </row>
    <row r="43" spans="2:32" outlineLevel="1">
      <c r="B43" s="124" t="s">
        <v>1093</v>
      </c>
      <c r="C43" s="124"/>
      <c r="D43" s="345" t="str">
        <f>'Line Items'!D866</f>
        <v>Movement in Debtors: (Increase) / Decrease</v>
      </c>
      <c r="E43" s="342" t="str">
        <f>BS!F$23</f>
        <v>£000</v>
      </c>
      <c r="F43" s="342"/>
      <c r="G43" s="88">
        <f>-(BS!G91-IF(G$15=1,BS!$AB91,IF(G$16=1,BS!$AH$91,IF(G$17=1,BS!$AJ$91,IF(G$18=1,BS!$AL$91,INDEX(BS!$G91:$Z91,COUNT($G$19:G$19)-One))))))*G$20</f>
        <v>0</v>
      </c>
      <c r="H43" s="88">
        <f>-(BS!H91-IF(H$15=1,BS!$AB91,IF(H$16=1,BS!$AH$91,IF(H$17=1,BS!$AJ$91,IF(H$18=1,BS!$AL$91,INDEX(BS!$G91:$Z91,COUNT($G$19:H$19)-One))))))*H$20</f>
        <v>0</v>
      </c>
      <c r="I43" s="88">
        <f>-(BS!I91-IF(I$15=1,BS!$AB91,IF(I$16=1,BS!$AH$91,IF(I$17=1,BS!$AJ$91,IF(I$18=1,BS!$AL$91,INDEX(BS!$G91:$Z91,COUNT($G$19:I$19)-One))))))*I$20</f>
        <v>0</v>
      </c>
      <c r="J43" s="88">
        <f>-(BS!J91-IF(J$15=1,BS!$AB91,IF(J$16=1,BS!$AH$91,IF(J$17=1,BS!$AJ$91,IF(J$18=1,BS!$AL$91,INDEX(BS!$G91:$Z91,COUNT($G$19:J$19)-One))))))*J$20</f>
        <v>0</v>
      </c>
      <c r="K43" s="88">
        <f>-(BS!K91-IF(K$15=1,BS!$AB91,IF(K$16=1,BS!$AH$91,IF(K$17=1,BS!$AJ$91,IF(K$18=1,BS!$AL$91,INDEX(BS!$G91:$Z91,COUNT($G$19:K$19)-One))))))*K$20</f>
        <v>0</v>
      </c>
      <c r="L43" s="88">
        <f>-(BS!L91-IF(L$15=1,BS!$AB91,IF(L$16=1,BS!$AH$91,IF(L$17=1,BS!$AJ$91,IF(L$18=1,BS!$AL$91,INDEX(BS!$G91:$Z91,COUNT($G$19:L$19)-One))))))*L$20</f>
        <v>0</v>
      </c>
      <c r="M43" s="88">
        <f>-(BS!M91-IF(M$15=1,BS!$AB91,IF(M$16=1,BS!$AH$91,IF(M$17=1,BS!$AJ$91,IF(M$18=1,BS!$AL$91,INDEX(BS!$G91:$Z91,COUNT($G$19:M$19)-One))))))*M$20</f>
        <v>0</v>
      </c>
      <c r="N43" s="88">
        <f>-(BS!N91-IF(N$15=1,BS!$AB91,IF(N$16=1,BS!$AH$91,IF(N$17=1,BS!$AJ$91,IF(N$18=1,BS!$AL$91,INDEX(BS!$G91:$Z91,COUNT($G$19:N$19)-One))))))*N$20</f>
        <v>0</v>
      </c>
      <c r="O43" s="88">
        <f>-(BS!O91-IF(O$15=1,BS!$AB91,IF(O$16=1,BS!$AH$91,IF(O$17=1,BS!$AJ$91,IF(O$18=1,BS!$AL$91,INDEX(BS!$G91:$Z91,COUNT($G$19:O$19)-One))))))*O$20</f>
        <v>0</v>
      </c>
      <c r="P43" s="88">
        <f>-(BS!P91-IF(P$15=1,BS!$AB91,IF(P$16=1,BS!$AH$91,IF(P$17=1,BS!$AJ$91,IF(P$18=1,BS!$AL$91,INDEX(BS!$G91:$Z91,COUNT($G$19:P$19)-One))))))*P$20</f>
        <v>0</v>
      </c>
      <c r="Q43" s="88">
        <f>-(BS!Q91-IF(Q$15=1,BS!$AB91,IF(Q$16=1,BS!$AH$91,IF(Q$17=1,BS!$AJ$91,IF(Q$18=1,BS!$AL$91,INDEX(BS!$G91:$Z91,COUNT($G$19:Q$19)-One))))))*Q$20</f>
        <v>0</v>
      </c>
      <c r="R43" s="88">
        <f>-(BS!R91-IF(R$15=1,BS!$AB91,IF(R$16=1,BS!$AH$91,IF(R$17=1,BS!$AJ$91,IF(R$18=1,BS!$AL$91,INDEX(BS!$G91:$Z91,COUNT($G$19:R$19)-One))))))*R$20</f>
        <v>0</v>
      </c>
      <c r="S43" s="88">
        <f>-(BS!S91-IF(S$15=1,BS!$AB91,IF(S$16=1,BS!$AH$91,IF(S$17=1,BS!$AJ$91,IF(S$18=1,BS!$AL$91,INDEX(BS!$G91:$Z91,COUNT($G$19:S$19)-One))))))*S$20</f>
        <v>0</v>
      </c>
      <c r="T43" s="88">
        <f>-(BS!T91-IF(T$15=1,BS!$AB91,IF(T$16=1,BS!$AH$91,IF(T$17=1,BS!$AJ$91,IF(T$18=1,BS!$AL$91,INDEX(BS!$G91:$Z91,COUNT($G$19:T$19)-One))))))*T$20</f>
        <v>0</v>
      </c>
      <c r="U43" s="88">
        <f>-(BS!U91-IF(U$15=1,BS!$AB91,IF(U$16=1,BS!$AH$91,IF(U$17=1,BS!$AJ$91,IF(U$18=1,BS!$AL$91,INDEX(BS!$G91:$Z91,COUNT($G$19:U$19)-One))))))*U$20</f>
        <v>0</v>
      </c>
      <c r="V43" s="88">
        <f>-(BS!V91-IF(V$15=1,BS!$AB91,IF(V$16=1,BS!$AH$91,IF(V$17=1,BS!$AJ$91,IF(V$18=1,BS!$AL$91,INDEX(BS!$G91:$Z91,COUNT($G$19:V$19)-One))))))*V$20</f>
        <v>0</v>
      </c>
      <c r="W43" s="88">
        <f>-(BS!W91-IF(W$15=1,BS!$AB91,IF(W$16=1,BS!$AH$91,IF(W$17=1,BS!$AJ$91,IF(W$18=1,BS!$AL$91,INDEX(BS!$G91:$Z91,COUNT($G$19:W$19)-One))))))*W$20</f>
        <v>0</v>
      </c>
      <c r="X43" s="88">
        <f>-(BS!X91-IF(X$15=1,BS!$AB91,IF(X$16=1,BS!$AH$91,IF(X$17=1,BS!$AJ$91,IF(X$18=1,BS!$AL$91,INDEX(BS!$G91:$Z91,COUNT($G$19:X$19)-One))))))*X$20</f>
        <v>0</v>
      </c>
      <c r="Y43" s="88">
        <f>-(BS!Y91-IF(Y$15=1,BS!$AB91,IF(Y$16=1,BS!$AH$91,IF(Y$17=1,BS!$AJ$91,IF(Y$18=1,BS!$AL$91,INDEX(BS!$G91:$Z91,COUNT($G$19:Y$19)-One))))))*Y$20</f>
        <v>0</v>
      </c>
      <c r="Z43" s="343">
        <f>-(BS!Z91-IF(Z$15=1,BS!$AB91,IF(Z$16=1,BS!$AH$91,IF(Z$17=1,BS!$AJ$91,IF(Z$18=1,BS!$AL$91,INDEX(BS!$G91:$Z91,COUNT($G$19:Z$19)-One))))))*Z$20</f>
        <v>0</v>
      </c>
      <c r="AB43" s="344">
        <f>-(BS!AB91-IF(AB$15=1,BS!$AB91,IF(AB$16=1,BS!$AH$91,IF(AB$17=1,BS!$AJ$91,IF(AB$18=1,BS!$AL$91,INDEX(BS!$G91:$Z91,COUNT($G$19:AB$19)-One))))))*AB$20</f>
        <v>0</v>
      </c>
      <c r="AD43" s="344">
        <f>-(BS!AD91-IF(AD$15=1,BS!$AB91,IF(AD$16=1,BS!$AH$91,IF(AD$17=1,BS!$AJ$91,IF(AD$18=1,BS!$AL$91,INDEX(BS!$G91:$Z91,COUNT($G$19:AD$19)-One))))))*AD$20</f>
        <v>0</v>
      </c>
      <c r="AF43" s="344">
        <f>-(BS!AF91-IF(AF$15=1,BS!$AB91,IF(AF$16=1,BS!$AH$91,IF(AF$17=1,BS!$AJ$91,IF(AF$18=1,BS!$AL$91,INDEX(BS!$G91:$Z91,COUNT($G$19:AF$19)-One))))))*AF$20</f>
        <v>0</v>
      </c>
    </row>
    <row r="44" spans="2:32" outlineLevel="1">
      <c r="B44" s="124" t="s">
        <v>1093</v>
      </c>
      <c r="C44" s="124"/>
      <c r="D44" s="108" t="str">
        <f>'Line Items'!D867</f>
        <v>Exclude: Movement in any bad debts provision or write off and any capital-related debtors</v>
      </c>
      <c r="E44" s="558" t="s">
        <v>902</v>
      </c>
      <c r="F44" s="558"/>
      <c r="G44" s="559"/>
      <c r="H44" s="559"/>
      <c r="I44" s="559"/>
      <c r="J44" s="559"/>
      <c r="K44" s="559"/>
      <c r="L44" s="559"/>
      <c r="M44" s="559"/>
      <c r="N44" s="559"/>
      <c r="O44" s="559"/>
      <c r="P44" s="559"/>
      <c r="Q44" s="559"/>
      <c r="R44" s="559"/>
      <c r="S44" s="559"/>
      <c r="T44" s="559"/>
      <c r="U44" s="559"/>
      <c r="V44" s="559"/>
      <c r="W44" s="559"/>
      <c r="X44" s="559"/>
      <c r="Y44" s="559"/>
      <c r="Z44" s="560"/>
      <c r="AB44" s="561"/>
      <c r="AD44" s="561"/>
      <c r="AF44" s="561"/>
    </row>
    <row r="45" spans="2:32" outlineLevel="1"/>
    <row r="46" spans="2:32" outlineLevel="1">
      <c r="D46" s="250" t="str">
        <f>LEFT(Timeline!$B$86,6)&amp;" Part to 13 periods from Start Date Adjustment"</f>
        <v>Year 1 Part to 13 periods from Start Date Adjustment</v>
      </c>
    </row>
    <row r="47" spans="2:32" outlineLevel="1">
      <c r="B47" s="124" t="str">
        <f t="shared" ref="B47:B62" si="0">B29</f>
        <v>Accrual</v>
      </c>
      <c r="C47" s="562" t="str">
        <f>Timeline!$A$89</f>
        <v>Passenger Fares Revenue</v>
      </c>
      <c r="D47" s="534" t="str">
        <f t="shared" ref="D47:D62" si="1">D29</f>
        <v>Passenger Fares Revenue</v>
      </c>
      <c r="E47" s="563" t="s">
        <v>980</v>
      </c>
      <c r="F47" s="563"/>
      <c r="G47" s="564">
        <f>IF($C47=$D47,Timeline!G$89,Timeline!G$90)</f>
        <v>0</v>
      </c>
      <c r="H47" s="564">
        <f>IF($C47=$D47,Timeline!H$89,Timeline!H$90)</f>
        <v>0</v>
      </c>
      <c r="I47" s="564">
        <f>IF($C47=$D47,Timeline!I$89,Timeline!I$90)</f>
        <v>0</v>
      </c>
      <c r="J47" s="564">
        <f>IF($C47=$D47,Timeline!J$89,Timeline!J$90)</f>
        <v>0</v>
      </c>
      <c r="K47" s="564">
        <f>IF($C47=$D47,Timeline!K$89,Timeline!K$90)</f>
        <v>0</v>
      </c>
      <c r="L47" s="564">
        <f>IF($C47=$D47,Timeline!L$89,Timeline!L$90)</f>
        <v>0</v>
      </c>
      <c r="M47" s="564">
        <f>IF($C47=$D47,Timeline!M$89,Timeline!M$90)</f>
        <v>0</v>
      </c>
      <c r="N47" s="564">
        <f>IF($C47=$D47,Timeline!N$89,Timeline!N$90)</f>
        <v>0</v>
      </c>
      <c r="O47" s="564">
        <f>IF($C47=$D47,Timeline!O$89,Timeline!O$90)</f>
        <v>0.23287671232876711</v>
      </c>
      <c r="P47" s="564">
        <f>IF($C47=$D47,Timeline!P$89,Timeline!P$90)</f>
        <v>0</v>
      </c>
      <c r="Q47" s="564">
        <f>IF($C47=$D47,Timeline!Q$89,Timeline!Q$90)</f>
        <v>0</v>
      </c>
      <c r="R47" s="564">
        <f>IF($C47=$D47,Timeline!R$89,Timeline!R$90)</f>
        <v>0</v>
      </c>
      <c r="S47" s="564">
        <f>IF($C47=$D47,Timeline!S$89,Timeline!S$90)</f>
        <v>0</v>
      </c>
      <c r="T47" s="564">
        <f>IF($C47=$D47,Timeline!T$89,Timeline!T$90)</f>
        <v>0</v>
      </c>
      <c r="U47" s="564">
        <f>IF($C47=$D47,Timeline!U$89,Timeline!U$90)</f>
        <v>0</v>
      </c>
      <c r="V47" s="564">
        <f>IF($C47=$D47,Timeline!V$89,Timeline!V$90)</f>
        <v>0</v>
      </c>
      <c r="W47" s="564">
        <f>IF($C47=$D47,Timeline!W$89,Timeline!W$90)</f>
        <v>0</v>
      </c>
      <c r="X47" s="564">
        <f>IF($C47=$D47,Timeline!X$89,Timeline!X$90)</f>
        <v>0</v>
      </c>
      <c r="Y47" s="564">
        <f>IF($C47=$D47,Timeline!Y$89,Timeline!Y$90)</f>
        <v>0</v>
      </c>
      <c r="Z47" s="565">
        <f>IF($C47=$D47,Timeline!Z$89,Timeline!Z$90)</f>
        <v>0</v>
      </c>
      <c r="AB47" s="565">
        <f>IF($C47=$D47,Timeline!AB$89,Timeline!AB$90)</f>
        <v>1</v>
      </c>
      <c r="AD47" s="565">
        <f>IF($C47=$D47,Timeline!AD$89,Timeline!AD$90)</f>
        <v>0</v>
      </c>
      <c r="AF47" s="565">
        <f>IF($C47=$D47,Timeline!AF$89,Timeline!AF$90)</f>
        <v>0</v>
      </c>
    </row>
    <row r="48" spans="2:32" outlineLevel="1">
      <c r="B48" s="124" t="str">
        <f t="shared" si="0"/>
        <v>Accrual</v>
      </c>
      <c r="C48" s="124" t="str">
        <f>Timeline!$A$90</f>
        <v>All Other Items</v>
      </c>
      <c r="D48" s="83" t="str">
        <f t="shared" si="1"/>
        <v>Other Revenue</v>
      </c>
      <c r="E48" s="150" t="str">
        <f>E47</f>
        <v>#</v>
      </c>
      <c r="F48" s="150"/>
      <c r="G48" s="125">
        <f>IF($C48=$D48,Timeline!G$89,Timeline!G$90)</f>
        <v>0</v>
      </c>
      <c r="H48" s="125">
        <f>IF($C48=$D48,Timeline!H$89,Timeline!H$90)</f>
        <v>0</v>
      </c>
      <c r="I48" s="125">
        <f>IF($C48=$D48,Timeline!I$89,Timeline!I$90)</f>
        <v>0</v>
      </c>
      <c r="J48" s="125">
        <f>IF($C48=$D48,Timeline!J$89,Timeline!J$90)</f>
        <v>0</v>
      </c>
      <c r="K48" s="125">
        <f>IF($C48=$D48,Timeline!K$89,Timeline!K$90)</f>
        <v>0</v>
      </c>
      <c r="L48" s="125">
        <f>IF($C48=$D48,Timeline!L$89,Timeline!L$90)</f>
        <v>0</v>
      </c>
      <c r="M48" s="125">
        <f>IF($C48=$D48,Timeline!M$89,Timeline!M$90)</f>
        <v>0</v>
      </c>
      <c r="N48" s="125">
        <f>IF($C48=$D48,Timeline!N$89,Timeline!N$90)</f>
        <v>0</v>
      </c>
      <c r="O48" s="125">
        <f>IF($C48=$D48,Timeline!O$89,Timeline!O$90)</f>
        <v>0.23287671232876711</v>
      </c>
      <c r="P48" s="125">
        <f>IF($C48=$D48,Timeline!P$89,Timeline!P$90)</f>
        <v>0</v>
      </c>
      <c r="Q48" s="125">
        <f>IF($C48=$D48,Timeline!Q$89,Timeline!Q$90)</f>
        <v>0</v>
      </c>
      <c r="R48" s="125">
        <f>IF($C48=$D48,Timeline!R$89,Timeline!R$90)</f>
        <v>0</v>
      </c>
      <c r="S48" s="125">
        <f>IF($C48=$D48,Timeline!S$89,Timeline!S$90)</f>
        <v>0</v>
      </c>
      <c r="T48" s="125">
        <f>IF($C48=$D48,Timeline!T$89,Timeline!T$90)</f>
        <v>0</v>
      </c>
      <c r="U48" s="125">
        <f>IF($C48=$D48,Timeline!U$89,Timeline!U$90)</f>
        <v>0</v>
      </c>
      <c r="V48" s="125">
        <f>IF($C48=$D48,Timeline!V$89,Timeline!V$90)</f>
        <v>0</v>
      </c>
      <c r="W48" s="125">
        <f>IF($C48=$D48,Timeline!W$89,Timeline!W$90)</f>
        <v>0</v>
      </c>
      <c r="X48" s="125">
        <f>IF($C48=$D48,Timeline!X$89,Timeline!X$90)</f>
        <v>0</v>
      </c>
      <c r="Y48" s="125">
        <f>IF($C48=$D48,Timeline!Y$89,Timeline!Y$90)</f>
        <v>0</v>
      </c>
      <c r="Z48" s="566">
        <f>IF($C48=$D48,Timeline!Z$89,Timeline!Z$90)</f>
        <v>0</v>
      </c>
      <c r="AB48" s="566">
        <f>IF($C48=$D48,Timeline!AB$89,Timeline!AB$90)</f>
        <v>1</v>
      </c>
      <c r="AD48" s="566">
        <f>IF($C48=$D48,Timeline!AD$89,Timeline!AD$90)</f>
        <v>0</v>
      </c>
      <c r="AF48" s="566">
        <f>IF($C48=$D48,Timeline!AF$89,Timeline!AF$90)</f>
        <v>0</v>
      </c>
    </row>
    <row r="49" spans="2:32" outlineLevel="1">
      <c r="B49" s="124" t="str">
        <f t="shared" si="0"/>
        <v>Accrual</v>
      </c>
      <c r="C49" s="124" t="str">
        <f>Timeline!$A$90</f>
        <v>All Other Items</v>
      </c>
      <c r="D49" s="83" t="str">
        <f t="shared" si="1"/>
        <v>Exceptional &amp; Contingency Revenues</v>
      </c>
      <c r="E49" s="150" t="str">
        <f t="shared" ref="E49:E62" si="2">E48</f>
        <v>#</v>
      </c>
      <c r="F49" s="150"/>
      <c r="G49" s="125">
        <f>IF($C49=$D49,Timeline!G$89,Timeline!G$90)</f>
        <v>0</v>
      </c>
      <c r="H49" s="125">
        <f>IF($C49=$D49,Timeline!H$89,Timeline!H$90)</f>
        <v>0</v>
      </c>
      <c r="I49" s="125">
        <f>IF($C49=$D49,Timeline!I$89,Timeline!I$90)</f>
        <v>0</v>
      </c>
      <c r="J49" s="125">
        <f>IF($C49=$D49,Timeline!J$89,Timeline!J$90)</f>
        <v>0</v>
      </c>
      <c r="K49" s="125">
        <f>IF($C49=$D49,Timeline!K$89,Timeline!K$90)</f>
        <v>0</v>
      </c>
      <c r="L49" s="125">
        <f>IF($C49=$D49,Timeline!L$89,Timeline!L$90)</f>
        <v>0</v>
      </c>
      <c r="M49" s="125">
        <f>IF($C49=$D49,Timeline!M$89,Timeline!M$90)</f>
        <v>0</v>
      </c>
      <c r="N49" s="125">
        <f>IF($C49=$D49,Timeline!N$89,Timeline!N$90)</f>
        <v>0</v>
      </c>
      <c r="O49" s="125">
        <f>IF($C49=$D49,Timeline!O$89,Timeline!O$90)</f>
        <v>0.23287671232876711</v>
      </c>
      <c r="P49" s="125">
        <f>IF($C49=$D49,Timeline!P$89,Timeline!P$90)</f>
        <v>0</v>
      </c>
      <c r="Q49" s="125">
        <f>IF($C49=$D49,Timeline!Q$89,Timeline!Q$90)</f>
        <v>0</v>
      </c>
      <c r="R49" s="125">
        <f>IF($C49=$D49,Timeline!R$89,Timeline!R$90)</f>
        <v>0</v>
      </c>
      <c r="S49" s="125">
        <f>IF($C49=$D49,Timeline!S$89,Timeline!S$90)</f>
        <v>0</v>
      </c>
      <c r="T49" s="125">
        <f>IF($C49=$D49,Timeline!T$89,Timeline!T$90)</f>
        <v>0</v>
      </c>
      <c r="U49" s="125">
        <f>IF($C49=$D49,Timeline!U$89,Timeline!U$90)</f>
        <v>0</v>
      </c>
      <c r="V49" s="125">
        <f>IF($C49=$D49,Timeline!V$89,Timeline!V$90)</f>
        <v>0</v>
      </c>
      <c r="W49" s="125">
        <f>IF($C49=$D49,Timeline!W$89,Timeline!W$90)</f>
        <v>0</v>
      </c>
      <c r="X49" s="125">
        <f>IF($C49=$D49,Timeline!X$89,Timeline!X$90)</f>
        <v>0</v>
      </c>
      <c r="Y49" s="125">
        <f>IF($C49=$D49,Timeline!Y$89,Timeline!Y$90)</f>
        <v>0</v>
      </c>
      <c r="Z49" s="566">
        <f>IF($C49=$D49,Timeline!Z$89,Timeline!Z$90)</f>
        <v>0</v>
      </c>
      <c r="AB49" s="566">
        <f>IF($C49=$D49,Timeline!AB$89,Timeline!AB$90)</f>
        <v>1</v>
      </c>
      <c r="AD49" s="566">
        <f>IF($C49=$D49,Timeline!AD$89,Timeline!AD$90)</f>
        <v>0</v>
      </c>
      <c r="AF49" s="566">
        <f>IF($C49=$D49,Timeline!AF$89,Timeline!AF$90)</f>
        <v>0</v>
      </c>
    </row>
    <row r="50" spans="2:32" outlineLevel="1">
      <c r="B50" s="124" t="str">
        <f t="shared" si="0"/>
        <v>Accrual</v>
      </c>
      <c r="C50" s="124" t="str">
        <f>Timeline!$A$90</f>
        <v>All Other Items</v>
      </c>
      <c r="D50" s="83" t="str">
        <f t="shared" si="1"/>
        <v>Income from the Secretary of State</v>
      </c>
      <c r="E50" s="150" t="str">
        <f t="shared" si="2"/>
        <v>#</v>
      </c>
      <c r="F50" s="150"/>
      <c r="G50" s="125">
        <f>IF($C50=$D50,Timeline!G$89,Timeline!G$90)</f>
        <v>0</v>
      </c>
      <c r="H50" s="125">
        <f>IF($C50=$D50,Timeline!H$89,Timeline!H$90)</f>
        <v>0</v>
      </c>
      <c r="I50" s="125">
        <f>IF($C50=$D50,Timeline!I$89,Timeline!I$90)</f>
        <v>0</v>
      </c>
      <c r="J50" s="125">
        <f>IF($C50=$D50,Timeline!J$89,Timeline!J$90)</f>
        <v>0</v>
      </c>
      <c r="K50" s="125">
        <f>IF($C50=$D50,Timeline!K$89,Timeline!K$90)</f>
        <v>0</v>
      </c>
      <c r="L50" s="125">
        <f>IF($C50=$D50,Timeline!L$89,Timeline!L$90)</f>
        <v>0</v>
      </c>
      <c r="M50" s="125">
        <f>IF($C50=$D50,Timeline!M$89,Timeline!M$90)</f>
        <v>0</v>
      </c>
      <c r="N50" s="125">
        <f>IF($C50=$D50,Timeline!N$89,Timeline!N$90)</f>
        <v>0</v>
      </c>
      <c r="O50" s="125">
        <f>IF($C50=$D50,Timeline!O$89,Timeline!O$90)</f>
        <v>0.23287671232876711</v>
      </c>
      <c r="P50" s="125">
        <f>IF($C50=$D50,Timeline!P$89,Timeline!P$90)</f>
        <v>0</v>
      </c>
      <c r="Q50" s="125">
        <f>IF($C50=$D50,Timeline!Q$89,Timeline!Q$90)</f>
        <v>0</v>
      </c>
      <c r="R50" s="125">
        <f>IF($C50=$D50,Timeline!R$89,Timeline!R$90)</f>
        <v>0</v>
      </c>
      <c r="S50" s="125">
        <f>IF($C50=$D50,Timeline!S$89,Timeline!S$90)</f>
        <v>0</v>
      </c>
      <c r="T50" s="125">
        <f>IF($C50=$D50,Timeline!T$89,Timeline!T$90)</f>
        <v>0</v>
      </c>
      <c r="U50" s="125">
        <f>IF($C50=$D50,Timeline!U$89,Timeline!U$90)</f>
        <v>0</v>
      </c>
      <c r="V50" s="125">
        <f>IF($C50=$D50,Timeline!V$89,Timeline!V$90)</f>
        <v>0</v>
      </c>
      <c r="W50" s="125">
        <f>IF($C50=$D50,Timeline!W$89,Timeline!W$90)</f>
        <v>0</v>
      </c>
      <c r="X50" s="125">
        <f>IF($C50=$D50,Timeline!X$89,Timeline!X$90)</f>
        <v>0</v>
      </c>
      <c r="Y50" s="125">
        <f>IF($C50=$D50,Timeline!Y$89,Timeline!Y$90)</f>
        <v>0</v>
      </c>
      <c r="Z50" s="566">
        <f>IF($C50=$D50,Timeline!Z$89,Timeline!Z$90)</f>
        <v>0</v>
      </c>
      <c r="AB50" s="566">
        <f>IF($C50=$D50,Timeline!AB$89,Timeline!AB$90)</f>
        <v>1</v>
      </c>
      <c r="AD50" s="566">
        <f>IF($C50=$D50,Timeline!AD$89,Timeline!AD$90)</f>
        <v>0</v>
      </c>
      <c r="AF50" s="566">
        <f>IF($C50=$D50,Timeline!AF$89,Timeline!AF$90)</f>
        <v>0</v>
      </c>
    </row>
    <row r="51" spans="2:32" outlineLevel="1">
      <c r="B51" s="124" t="str">
        <f t="shared" si="0"/>
        <v>Accrual</v>
      </c>
      <c r="C51" s="124" t="str">
        <f>Timeline!$A$90</f>
        <v>All Other Items</v>
      </c>
      <c r="D51" s="83" t="str">
        <f t="shared" si="1"/>
        <v>Income from Network Rail</v>
      </c>
      <c r="E51" s="150" t="str">
        <f t="shared" si="2"/>
        <v>#</v>
      </c>
      <c r="F51" s="150"/>
      <c r="G51" s="125">
        <f>IF($C51=$D51,Timeline!G$89,Timeline!G$90)</f>
        <v>0</v>
      </c>
      <c r="H51" s="125">
        <f>IF($C51=$D51,Timeline!H$89,Timeline!H$90)</f>
        <v>0</v>
      </c>
      <c r="I51" s="125">
        <f>IF($C51=$D51,Timeline!I$89,Timeline!I$90)</f>
        <v>0</v>
      </c>
      <c r="J51" s="125">
        <f>IF($C51=$D51,Timeline!J$89,Timeline!J$90)</f>
        <v>0</v>
      </c>
      <c r="K51" s="125">
        <f>IF($C51=$D51,Timeline!K$89,Timeline!K$90)</f>
        <v>0</v>
      </c>
      <c r="L51" s="125">
        <f>IF($C51=$D51,Timeline!L$89,Timeline!L$90)</f>
        <v>0</v>
      </c>
      <c r="M51" s="125">
        <f>IF($C51=$D51,Timeline!M$89,Timeline!M$90)</f>
        <v>0</v>
      </c>
      <c r="N51" s="125">
        <f>IF($C51=$D51,Timeline!N$89,Timeline!N$90)</f>
        <v>0</v>
      </c>
      <c r="O51" s="125">
        <f>IF($C51=$D51,Timeline!O$89,Timeline!O$90)</f>
        <v>0.23287671232876711</v>
      </c>
      <c r="P51" s="125">
        <f>IF($C51=$D51,Timeline!P$89,Timeline!P$90)</f>
        <v>0</v>
      </c>
      <c r="Q51" s="125">
        <f>IF($C51=$D51,Timeline!Q$89,Timeline!Q$90)</f>
        <v>0</v>
      </c>
      <c r="R51" s="125">
        <f>IF($C51=$D51,Timeline!R$89,Timeline!R$90)</f>
        <v>0</v>
      </c>
      <c r="S51" s="125">
        <f>IF($C51=$D51,Timeline!S$89,Timeline!S$90)</f>
        <v>0</v>
      </c>
      <c r="T51" s="125">
        <f>IF($C51=$D51,Timeline!T$89,Timeline!T$90)</f>
        <v>0</v>
      </c>
      <c r="U51" s="125">
        <f>IF($C51=$D51,Timeline!U$89,Timeline!U$90)</f>
        <v>0</v>
      </c>
      <c r="V51" s="125">
        <f>IF($C51=$D51,Timeline!V$89,Timeline!V$90)</f>
        <v>0</v>
      </c>
      <c r="W51" s="125">
        <f>IF($C51=$D51,Timeline!W$89,Timeline!W$90)</f>
        <v>0</v>
      </c>
      <c r="X51" s="125">
        <f>IF($C51=$D51,Timeline!X$89,Timeline!X$90)</f>
        <v>0</v>
      </c>
      <c r="Y51" s="125">
        <f>IF($C51=$D51,Timeline!Y$89,Timeline!Y$90)</f>
        <v>0</v>
      </c>
      <c r="Z51" s="566">
        <f>IF($C51=$D51,Timeline!Z$89,Timeline!Z$90)</f>
        <v>0</v>
      </c>
      <c r="AB51" s="566">
        <f>IF($C51=$D51,Timeline!AB$89,Timeline!AB$90)</f>
        <v>1</v>
      </c>
      <c r="AD51" s="566">
        <f>IF($C51=$D51,Timeline!AD$89,Timeline!AD$90)</f>
        <v>0</v>
      </c>
      <c r="AF51" s="566">
        <f>IF($C51=$D51,Timeline!AF$89,Timeline!AF$90)</f>
        <v>0</v>
      </c>
    </row>
    <row r="52" spans="2:32" outlineLevel="1">
      <c r="B52" s="124" t="str">
        <f t="shared" si="0"/>
        <v>Accrual</v>
      </c>
      <c r="C52" s="124" t="str">
        <f>Timeline!$A$90</f>
        <v>All Other Items</v>
      </c>
      <c r="D52" s="83" t="str">
        <f t="shared" si="1"/>
        <v>Sustained Planned Disruption Compensation Income</v>
      </c>
      <c r="E52" s="150" t="str">
        <f t="shared" si="2"/>
        <v>#</v>
      </c>
      <c r="F52" s="150"/>
      <c r="G52" s="125">
        <f>IF($C52=$D52,Timeline!G$89,Timeline!G$90)</f>
        <v>0</v>
      </c>
      <c r="H52" s="125">
        <f>IF($C52=$D52,Timeline!H$89,Timeline!H$90)</f>
        <v>0</v>
      </c>
      <c r="I52" s="125">
        <f>IF($C52=$D52,Timeline!I$89,Timeline!I$90)</f>
        <v>0</v>
      </c>
      <c r="J52" s="125">
        <f>IF($C52=$D52,Timeline!J$89,Timeline!J$90)</f>
        <v>0</v>
      </c>
      <c r="K52" s="125">
        <f>IF($C52=$D52,Timeline!K$89,Timeline!K$90)</f>
        <v>0</v>
      </c>
      <c r="L52" s="125">
        <f>IF($C52=$D52,Timeline!L$89,Timeline!L$90)</f>
        <v>0</v>
      </c>
      <c r="M52" s="125">
        <f>IF($C52=$D52,Timeline!M$89,Timeline!M$90)</f>
        <v>0</v>
      </c>
      <c r="N52" s="125">
        <f>IF($C52=$D52,Timeline!N$89,Timeline!N$90)</f>
        <v>0</v>
      </c>
      <c r="O52" s="125">
        <f>IF($C52=$D52,Timeline!O$89,Timeline!O$90)</f>
        <v>0.23287671232876711</v>
      </c>
      <c r="P52" s="125">
        <f>IF($C52=$D52,Timeline!P$89,Timeline!P$90)</f>
        <v>0</v>
      </c>
      <c r="Q52" s="125">
        <f>IF($C52=$D52,Timeline!Q$89,Timeline!Q$90)</f>
        <v>0</v>
      </c>
      <c r="R52" s="125">
        <f>IF($C52=$D52,Timeline!R$89,Timeline!R$90)</f>
        <v>0</v>
      </c>
      <c r="S52" s="125">
        <f>IF($C52=$D52,Timeline!S$89,Timeline!S$90)</f>
        <v>0</v>
      </c>
      <c r="T52" s="125">
        <f>IF($C52=$D52,Timeline!T$89,Timeline!T$90)</f>
        <v>0</v>
      </c>
      <c r="U52" s="125">
        <f>IF($C52=$D52,Timeline!U$89,Timeline!U$90)</f>
        <v>0</v>
      </c>
      <c r="V52" s="125">
        <f>IF($C52=$D52,Timeline!V$89,Timeline!V$90)</f>
        <v>0</v>
      </c>
      <c r="W52" s="125">
        <f>IF($C52=$D52,Timeline!W$89,Timeline!W$90)</f>
        <v>0</v>
      </c>
      <c r="X52" s="125">
        <f>IF($C52=$D52,Timeline!X$89,Timeline!X$90)</f>
        <v>0</v>
      </c>
      <c r="Y52" s="125">
        <f>IF($C52=$D52,Timeline!Y$89,Timeline!Y$90)</f>
        <v>0</v>
      </c>
      <c r="Z52" s="566">
        <f>IF($C52=$D52,Timeline!Z$89,Timeline!Z$90)</f>
        <v>0</v>
      </c>
      <c r="AB52" s="566">
        <f>IF($C52=$D52,Timeline!AB$89,Timeline!AB$90)</f>
        <v>1</v>
      </c>
      <c r="AD52" s="566">
        <f>IF($C52=$D52,Timeline!AD$89,Timeline!AD$90)</f>
        <v>0</v>
      </c>
      <c r="AF52" s="566">
        <f>IF($C52=$D52,Timeline!AF$89,Timeline!AF$90)</f>
        <v>0</v>
      </c>
    </row>
    <row r="53" spans="2:32" outlineLevel="1">
      <c r="B53" s="124" t="str">
        <f t="shared" si="0"/>
        <v>Accrual</v>
      </c>
      <c r="C53" s="124" t="str">
        <f>Timeline!$A$90</f>
        <v>All Other Items</v>
      </c>
      <c r="D53" s="83" t="str">
        <f t="shared" si="1"/>
        <v>Interest Receivable</v>
      </c>
      <c r="E53" s="150" t="str">
        <f t="shared" si="2"/>
        <v>#</v>
      </c>
      <c r="F53" s="150"/>
      <c r="G53" s="125">
        <f>IF($C53=$D53,Timeline!G$89,Timeline!G$90)</f>
        <v>0</v>
      </c>
      <c r="H53" s="125">
        <f>IF($C53=$D53,Timeline!H$89,Timeline!H$90)</f>
        <v>0</v>
      </c>
      <c r="I53" s="125">
        <f>IF($C53=$D53,Timeline!I$89,Timeline!I$90)</f>
        <v>0</v>
      </c>
      <c r="J53" s="125">
        <f>IF($C53=$D53,Timeline!J$89,Timeline!J$90)</f>
        <v>0</v>
      </c>
      <c r="K53" s="125">
        <f>IF($C53=$D53,Timeline!K$89,Timeline!K$90)</f>
        <v>0</v>
      </c>
      <c r="L53" s="125">
        <f>IF($C53=$D53,Timeline!L$89,Timeline!L$90)</f>
        <v>0</v>
      </c>
      <c r="M53" s="125">
        <f>IF($C53=$D53,Timeline!M$89,Timeline!M$90)</f>
        <v>0</v>
      </c>
      <c r="N53" s="125">
        <f>IF($C53=$D53,Timeline!N$89,Timeline!N$90)</f>
        <v>0</v>
      </c>
      <c r="O53" s="125">
        <f>IF($C53=$D53,Timeline!O$89,Timeline!O$90)</f>
        <v>0.23287671232876711</v>
      </c>
      <c r="P53" s="125">
        <f>IF($C53=$D53,Timeline!P$89,Timeline!P$90)</f>
        <v>0</v>
      </c>
      <c r="Q53" s="125">
        <f>IF($C53=$D53,Timeline!Q$89,Timeline!Q$90)</f>
        <v>0</v>
      </c>
      <c r="R53" s="125">
        <f>IF($C53=$D53,Timeline!R$89,Timeline!R$90)</f>
        <v>0</v>
      </c>
      <c r="S53" s="125">
        <f>IF($C53=$D53,Timeline!S$89,Timeline!S$90)</f>
        <v>0</v>
      </c>
      <c r="T53" s="125">
        <f>IF($C53=$D53,Timeline!T$89,Timeline!T$90)</f>
        <v>0</v>
      </c>
      <c r="U53" s="125">
        <f>IF($C53=$D53,Timeline!U$89,Timeline!U$90)</f>
        <v>0</v>
      </c>
      <c r="V53" s="125">
        <f>IF($C53=$D53,Timeline!V$89,Timeline!V$90)</f>
        <v>0</v>
      </c>
      <c r="W53" s="125">
        <f>IF($C53=$D53,Timeline!W$89,Timeline!W$90)</f>
        <v>0</v>
      </c>
      <c r="X53" s="125">
        <f>IF($C53=$D53,Timeline!X$89,Timeline!X$90)</f>
        <v>0</v>
      </c>
      <c r="Y53" s="125">
        <f>IF($C53=$D53,Timeline!Y$89,Timeline!Y$90)</f>
        <v>0</v>
      </c>
      <c r="Z53" s="566">
        <f>IF($C53=$D53,Timeline!Z$89,Timeline!Z$90)</f>
        <v>0</v>
      </c>
      <c r="AB53" s="566">
        <f>IF($C53=$D53,Timeline!AB$89,Timeline!AB$90)</f>
        <v>1</v>
      </c>
      <c r="AD53" s="566">
        <f>IF($C53=$D53,Timeline!AD$89,Timeline!AD$90)</f>
        <v>0</v>
      </c>
      <c r="AF53" s="566">
        <f>IF($C53=$D53,Timeline!AF$89,Timeline!AF$90)</f>
        <v>0</v>
      </c>
    </row>
    <row r="54" spans="2:32" outlineLevel="1">
      <c r="B54" s="124" t="str">
        <f t="shared" si="0"/>
        <v>Accrual</v>
      </c>
      <c r="C54" s="124" t="str">
        <f>Timeline!$A$90</f>
        <v>All Other Items</v>
      </c>
      <c r="D54" s="83" t="str">
        <f t="shared" si="1"/>
        <v>Profit on disposal</v>
      </c>
      <c r="E54" s="150" t="str">
        <f t="shared" si="2"/>
        <v>#</v>
      </c>
      <c r="F54" s="150"/>
      <c r="G54" s="125">
        <f>IF($C54=$D54,Timeline!G$89,Timeline!G$90)</f>
        <v>0</v>
      </c>
      <c r="H54" s="125">
        <f>IF($C54=$D54,Timeline!H$89,Timeline!H$90)</f>
        <v>0</v>
      </c>
      <c r="I54" s="125">
        <f>IF($C54=$D54,Timeline!I$89,Timeline!I$90)</f>
        <v>0</v>
      </c>
      <c r="J54" s="125">
        <f>IF($C54=$D54,Timeline!J$89,Timeline!J$90)</f>
        <v>0</v>
      </c>
      <c r="K54" s="125">
        <f>IF($C54=$D54,Timeline!K$89,Timeline!K$90)</f>
        <v>0</v>
      </c>
      <c r="L54" s="125">
        <f>IF($C54=$D54,Timeline!L$89,Timeline!L$90)</f>
        <v>0</v>
      </c>
      <c r="M54" s="125">
        <f>IF($C54=$D54,Timeline!M$89,Timeline!M$90)</f>
        <v>0</v>
      </c>
      <c r="N54" s="125">
        <f>IF($C54=$D54,Timeline!N$89,Timeline!N$90)</f>
        <v>0</v>
      </c>
      <c r="O54" s="125">
        <f>IF($C54=$D54,Timeline!O$89,Timeline!O$90)</f>
        <v>0.23287671232876711</v>
      </c>
      <c r="P54" s="125">
        <f>IF($C54=$D54,Timeline!P$89,Timeline!P$90)</f>
        <v>0</v>
      </c>
      <c r="Q54" s="125">
        <f>IF($C54=$D54,Timeline!Q$89,Timeline!Q$90)</f>
        <v>0</v>
      </c>
      <c r="R54" s="125">
        <f>IF($C54=$D54,Timeline!R$89,Timeline!R$90)</f>
        <v>0</v>
      </c>
      <c r="S54" s="125">
        <f>IF($C54=$D54,Timeline!S$89,Timeline!S$90)</f>
        <v>0</v>
      </c>
      <c r="T54" s="125">
        <f>IF($C54=$D54,Timeline!T$89,Timeline!T$90)</f>
        <v>0</v>
      </c>
      <c r="U54" s="125">
        <f>IF($C54=$D54,Timeline!U$89,Timeline!U$90)</f>
        <v>0</v>
      </c>
      <c r="V54" s="125">
        <f>IF($C54=$D54,Timeline!V$89,Timeline!V$90)</f>
        <v>0</v>
      </c>
      <c r="W54" s="125">
        <f>IF($C54=$D54,Timeline!W$89,Timeline!W$90)</f>
        <v>0</v>
      </c>
      <c r="X54" s="125">
        <f>IF($C54=$D54,Timeline!X$89,Timeline!X$90)</f>
        <v>0</v>
      </c>
      <c r="Y54" s="125">
        <f>IF($C54=$D54,Timeline!Y$89,Timeline!Y$90)</f>
        <v>0</v>
      </c>
      <c r="Z54" s="566">
        <f>IF($C54=$D54,Timeline!Z$89,Timeline!Z$90)</f>
        <v>0</v>
      </c>
      <c r="AB54" s="566">
        <f>IF($C54=$D54,Timeline!AB$89,Timeline!AB$90)</f>
        <v>1</v>
      </c>
      <c r="AD54" s="566">
        <f>IF($C54=$D54,Timeline!AD$89,Timeline!AD$90)</f>
        <v>0</v>
      </c>
      <c r="AF54" s="566">
        <f>IF($C54=$D54,Timeline!AF$89,Timeline!AF$90)</f>
        <v>0</v>
      </c>
    </row>
    <row r="55" spans="2:32" outlineLevel="1">
      <c r="B55" s="124" t="str">
        <f t="shared" si="0"/>
        <v>Accrual</v>
      </c>
      <c r="C55" s="124" t="str">
        <f>Timeline!$A$90</f>
        <v>All Other Items</v>
      </c>
      <c r="D55" s="83" t="str">
        <f t="shared" si="1"/>
        <v>Exclude Proportion of income recognised in P&amp;L in relation to grants received in respect of capital expenditure</v>
      </c>
      <c r="E55" s="150" t="str">
        <f t="shared" si="2"/>
        <v>#</v>
      </c>
      <c r="F55" s="150"/>
      <c r="G55" s="125">
        <f>IF($C55=$D55,Timeline!G$89,Timeline!G$90)</f>
        <v>0</v>
      </c>
      <c r="H55" s="125">
        <f>IF($C55=$D55,Timeline!H$89,Timeline!H$90)</f>
        <v>0</v>
      </c>
      <c r="I55" s="125">
        <f>IF($C55=$D55,Timeline!I$89,Timeline!I$90)</f>
        <v>0</v>
      </c>
      <c r="J55" s="125">
        <f>IF($C55=$D55,Timeline!J$89,Timeline!J$90)</f>
        <v>0</v>
      </c>
      <c r="K55" s="125">
        <f>IF($C55=$D55,Timeline!K$89,Timeline!K$90)</f>
        <v>0</v>
      </c>
      <c r="L55" s="125">
        <f>IF($C55=$D55,Timeline!L$89,Timeline!L$90)</f>
        <v>0</v>
      </c>
      <c r="M55" s="125">
        <f>IF($C55=$D55,Timeline!M$89,Timeline!M$90)</f>
        <v>0</v>
      </c>
      <c r="N55" s="125">
        <f>IF($C55=$D55,Timeline!N$89,Timeline!N$90)</f>
        <v>0</v>
      </c>
      <c r="O55" s="125">
        <f>IF($C55=$D55,Timeline!O$89,Timeline!O$90)</f>
        <v>0.23287671232876711</v>
      </c>
      <c r="P55" s="125">
        <f>IF($C55=$D55,Timeline!P$89,Timeline!P$90)</f>
        <v>0</v>
      </c>
      <c r="Q55" s="125">
        <f>IF($C55=$D55,Timeline!Q$89,Timeline!Q$90)</f>
        <v>0</v>
      </c>
      <c r="R55" s="125">
        <f>IF($C55=$D55,Timeline!R$89,Timeline!R$90)</f>
        <v>0</v>
      </c>
      <c r="S55" s="125">
        <f>IF($C55=$D55,Timeline!S$89,Timeline!S$90)</f>
        <v>0</v>
      </c>
      <c r="T55" s="125">
        <f>IF($C55=$D55,Timeline!T$89,Timeline!T$90)</f>
        <v>0</v>
      </c>
      <c r="U55" s="125">
        <f>IF($C55=$D55,Timeline!U$89,Timeline!U$90)</f>
        <v>0</v>
      </c>
      <c r="V55" s="125">
        <f>IF($C55=$D55,Timeline!V$89,Timeline!V$90)</f>
        <v>0</v>
      </c>
      <c r="W55" s="125">
        <f>IF($C55=$D55,Timeline!W$89,Timeline!W$90)</f>
        <v>0</v>
      </c>
      <c r="X55" s="125">
        <f>IF($C55=$D55,Timeline!X$89,Timeline!X$90)</f>
        <v>0</v>
      </c>
      <c r="Y55" s="125">
        <f>IF($C55=$D55,Timeline!Y$89,Timeline!Y$90)</f>
        <v>0</v>
      </c>
      <c r="Z55" s="566">
        <f>IF($C55=$D55,Timeline!Z$89,Timeline!Z$90)</f>
        <v>0</v>
      </c>
      <c r="AB55" s="566">
        <f>IF($C55=$D55,Timeline!AB$89,Timeline!AB$90)</f>
        <v>1</v>
      </c>
      <c r="AD55" s="566">
        <f>IF($C55=$D55,Timeline!AD$89,Timeline!AD$90)</f>
        <v>0</v>
      </c>
      <c r="AF55" s="566">
        <f>IF($C55=$D55,Timeline!AF$89,Timeline!AF$90)</f>
        <v>0</v>
      </c>
    </row>
    <row r="56" spans="2:32" outlineLevel="1">
      <c r="B56" s="124" t="str">
        <f t="shared" si="0"/>
        <v>Opening Cash</v>
      </c>
      <c r="C56" s="124" t="str">
        <f>Timeline!$A$90</f>
        <v>All Other Items</v>
      </c>
      <c r="D56" s="83" t="str">
        <f t="shared" si="1"/>
        <v>Opening Season Ticket Fund</v>
      </c>
      <c r="E56" s="150" t="str">
        <f t="shared" si="2"/>
        <v>#</v>
      </c>
      <c r="F56" s="150"/>
      <c r="G56" s="125">
        <f>IF($C56=$D56,Timeline!G$89,Timeline!G$90)</f>
        <v>0</v>
      </c>
      <c r="H56" s="125">
        <f>IF($C56=$D56,Timeline!H$89,Timeline!H$90)</f>
        <v>0</v>
      </c>
      <c r="I56" s="125">
        <f>IF($C56=$D56,Timeline!I$89,Timeline!I$90)</f>
        <v>0</v>
      </c>
      <c r="J56" s="125">
        <f>IF($C56=$D56,Timeline!J$89,Timeline!J$90)</f>
        <v>0</v>
      </c>
      <c r="K56" s="125">
        <f>IF($C56=$D56,Timeline!K$89,Timeline!K$90)</f>
        <v>0</v>
      </c>
      <c r="L56" s="125">
        <f>IF($C56=$D56,Timeline!L$89,Timeline!L$90)</f>
        <v>0</v>
      </c>
      <c r="M56" s="125">
        <f>IF($C56=$D56,Timeline!M$89,Timeline!M$90)</f>
        <v>0</v>
      </c>
      <c r="N56" s="125">
        <f>IF($C56=$D56,Timeline!N$89,Timeline!N$90)</f>
        <v>0</v>
      </c>
      <c r="O56" s="125">
        <f>IF($C56=$D56,Timeline!O$89,Timeline!O$90)</f>
        <v>0.23287671232876711</v>
      </c>
      <c r="P56" s="125">
        <f>IF($C56=$D56,Timeline!P$89,Timeline!P$90)</f>
        <v>0</v>
      </c>
      <c r="Q56" s="125">
        <f>IF($C56=$D56,Timeline!Q$89,Timeline!Q$90)</f>
        <v>0</v>
      </c>
      <c r="R56" s="125">
        <f>IF($C56=$D56,Timeline!R$89,Timeline!R$90)</f>
        <v>0</v>
      </c>
      <c r="S56" s="125">
        <f>IF($C56=$D56,Timeline!S$89,Timeline!S$90)</f>
        <v>0</v>
      </c>
      <c r="T56" s="125">
        <f>IF($C56=$D56,Timeline!T$89,Timeline!T$90)</f>
        <v>0</v>
      </c>
      <c r="U56" s="125">
        <f>IF($C56=$D56,Timeline!U$89,Timeline!U$90)</f>
        <v>0</v>
      </c>
      <c r="V56" s="125">
        <f>IF($C56=$D56,Timeline!V$89,Timeline!V$90)</f>
        <v>0</v>
      </c>
      <c r="W56" s="125">
        <f>IF($C56=$D56,Timeline!W$89,Timeline!W$90)</f>
        <v>0</v>
      </c>
      <c r="X56" s="125">
        <f>IF($C56=$D56,Timeline!X$89,Timeline!X$90)</f>
        <v>0</v>
      </c>
      <c r="Y56" s="125">
        <f>IF($C56=$D56,Timeline!Y$89,Timeline!Y$90)</f>
        <v>0</v>
      </c>
      <c r="Z56" s="566">
        <f>IF($C56=$D56,Timeline!Z$89,Timeline!Z$90)</f>
        <v>0</v>
      </c>
      <c r="AB56" s="566">
        <f>IF($C56=$D56,Timeline!AB$89,Timeline!AB$90)</f>
        <v>1</v>
      </c>
      <c r="AD56" s="566">
        <f>IF($C56=$D56,Timeline!AD$89,Timeline!AD$90)</f>
        <v>0</v>
      </c>
      <c r="AF56" s="566">
        <f>IF($C56=$D56,Timeline!AF$89,Timeline!AF$90)</f>
        <v>0</v>
      </c>
    </row>
    <row r="57" spans="2:32" outlineLevel="1">
      <c r="B57" s="124" t="str">
        <f t="shared" si="0"/>
        <v>Opening Cash</v>
      </c>
      <c r="C57" s="124" t="str">
        <f>Timeline!$A$90</f>
        <v>All Other Items</v>
      </c>
      <c r="D57" s="83" t="str">
        <f t="shared" si="1"/>
        <v>Opening Cash</v>
      </c>
      <c r="E57" s="150" t="str">
        <f t="shared" si="2"/>
        <v>#</v>
      </c>
      <c r="F57" s="150"/>
      <c r="G57" s="125">
        <f>IF($C57=$D57,Timeline!G$89,Timeline!G$90)</f>
        <v>0</v>
      </c>
      <c r="H57" s="125">
        <f>IF($C57=$D57,Timeline!H$89,Timeline!H$90)</f>
        <v>0</v>
      </c>
      <c r="I57" s="125">
        <f>IF($C57=$D57,Timeline!I$89,Timeline!I$90)</f>
        <v>0</v>
      </c>
      <c r="J57" s="125">
        <f>IF($C57=$D57,Timeline!J$89,Timeline!J$90)</f>
        <v>0</v>
      </c>
      <c r="K57" s="125">
        <f>IF($C57=$D57,Timeline!K$89,Timeline!K$90)</f>
        <v>0</v>
      </c>
      <c r="L57" s="125">
        <f>IF($C57=$D57,Timeline!L$89,Timeline!L$90)</f>
        <v>0</v>
      </c>
      <c r="M57" s="125">
        <f>IF($C57=$D57,Timeline!M$89,Timeline!M$90)</f>
        <v>0</v>
      </c>
      <c r="N57" s="125">
        <f>IF($C57=$D57,Timeline!N$89,Timeline!N$90)</f>
        <v>0</v>
      </c>
      <c r="O57" s="125">
        <f>IF($C57=$D57,Timeline!O$89,Timeline!O$90)</f>
        <v>0.23287671232876711</v>
      </c>
      <c r="P57" s="125">
        <f>IF($C57=$D57,Timeline!P$89,Timeline!P$90)</f>
        <v>0</v>
      </c>
      <c r="Q57" s="125">
        <f>IF($C57=$D57,Timeline!Q$89,Timeline!Q$90)</f>
        <v>0</v>
      </c>
      <c r="R57" s="125">
        <f>IF($C57=$D57,Timeline!R$89,Timeline!R$90)</f>
        <v>0</v>
      </c>
      <c r="S57" s="125">
        <f>IF($C57=$D57,Timeline!S$89,Timeline!S$90)</f>
        <v>0</v>
      </c>
      <c r="T57" s="125">
        <f>IF($C57=$D57,Timeline!T$89,Timeline!T$90)</f>
        <v>0</v>
      </c>
      <c r="U57" s="125">
        <f>IF($C57=$D57,Timeline!U$89,Timeline!U$90)</f>
        <v>0</v>
      </c>
      <c r="V57" s="125">
        <f>IF($C57=$D57,Timeline!V$89,Timeline!V$90)</f>
        <v>0</v>
      </c>
      <c r="W57" s="125">
        <f>IF($C57=$D57,Timeline!W$89,Timeline!W$90)</f>
        <v>0</v>
      </c>
      <c r="X57" s="125">
        <f>IF($C57=$D57,Timeline!X$89,Timeline!X$90)</f>
        <v>0</v>
      </c>
      <c r="Y57" s="125">
        <f>IF($C57=$D57,Timeline!Y$89,Timeline!Y$90)</f>
        <v>0</v>
      </c>
      <c r="Z57" s="566">
        <f>IF($C57=$D57,Timeline!Z$89,Timeline!Z$90)</f>
        <v>0</v>
      </c>
      <c r="AB57" s="566">
        <f>IF($C57=$D57,Timeline!AB$89,Timeline!AB$90)</f>
        <v>1</v>
      </c>
      <c r="AD57" s="566">
        <f>IF($C57=$D57,Timeline!AD$89,Timeline!AD$90)</f>
        <v>0</v>
      </c>
      <c r="AF57" s="566">
        <f>IF($C57=$D57,Timeline!AF$89,Timeline!AF$90)</f>
        <v>0</v>
      </c>
    </row>
    <row r="58" spans="2:32" outlineLevel="1">
      <c r="B58" s="124" t="str">
        <f t="shared" si="0"/>
        <v>Opening Cash</v>
      </c>
      <c r="C58" s="124" t="str">
        <f>Timeline!$A$90</f>
        <v>All Other Items</v>
      </c>
      <c r="D58" s="83" t="str">
        <f t="shared" si="1"/>
        <v>Exclude Cash held for the exclusive purpose of the provision of the Performance Bond within Opening Cash</v>
      </c>
      <c r="E58" s="150" t="str">
        <f t="shared" si="2"/>
        <v>#</v>
      </c>
      <c r="F58" s="150"/>
      <c r="G58" s="125">
        <f>IF($C58=$D58,Timeline!G$89,Timeline!G$90)</f>
        <v>0</v>
      </c>
      <c r="H58" s="125">
        <f>IF($C58=$D58,Timeline!H$89,Timeline!H$90)</f>
        <v>0</v>
      </c>
      <c r="I58" s="125">
        <f>IF($C58=$D58,Timeline!I$89,Timeline!I$90)</f>
        <v>0</v>
      </c>
      <c r="J58" s="125">
        <f>IF($C58=$D58,Timeline!J$89,Timeline!J$90)</f>
        <v>0</v>
      </c>
      <c r="K58" s="125">
        <f>IF($C58=$D58,Timeline!K$89,Timeline!K$90)</f>
        <v>0</v>
      </c>
      <c r="L58" s="125">
        <f>IF($C58=$D58,Timeline!L$89,Timeline!L$90)</f>
        <v>0</v>
      </c>
      <c r="M58" s="125">
        <f>IF($C58=$D58,Timeline!M$89,Timeline!M$90)</f>
        <v>0</v>
      </c>
      <c r="N58" s="125">
        <f>IF($C58=$D58,Timeline!N$89,Timeline!N$90)</f>
        <v>0</v>
      </c>
      <c r="O58" s="125">
        <f>IF($C58=$D58,Timeline!O$89,Timeline!O$90)</f>
        <v>0.23287671232876711</v>
      </c>
      <c r="P58" s="125">
        <f>IF($C58=$D58,Timeline!P$89,Timeline!P$90)</f>
        <v>0</v>
      </c>
      <c r="Q58" s="125">
        <f>IF($C58=$D58,Timeline!Q$89,Timeline!Q$90)</f>
        <v>0</v>
      </c>
      <c r="R58" s="125">
        <f>IF($C58=$D58,Timeline!R$89,Timeline!R$90)</f>
        <v>0</v>
      </c>
      <c r="S58" s="125">
        <f>IF($C58=$D58,Timeline!S$89,Timeline!S$90)</f>
        <v>0</v>
      </c>
      <c r="T58" s="125">
        <f>IF($C58=$D58,Timeline!T$89,Timeline!T$90)</f>
        <v>0</v>
      </c>
      <c r="U58" s="125">
        <f>IF($C58=$D58,Timeline!U$89,Timeline!U$90)</f>
        <v>0</v>
      </c>
      <c r="V58" s="125">
        <f>IF($C58=$D58,Timeline!V$89,Timeline!V$90)</f>
        <v>0</v>
      </c>
      <c r="W58" s="125">
        <f>IF($C58=$D58,Timeline!W$89,Timeline!W$90)</f>
        <v>0</v>
      </c>
      <c r="X58" s="125">
        <f>IF($C58=$D58,Timeline!X$89,Timeline!X$90)</f>
        <v>0</v>
      </c>
      <c r="Y58" s="125">
        <f>IF($C58=$D58,Timeline!Y$89,Timeline!Y$90)</f>
        <v>0</v>
      </c>
      <c r="Z58" s="566">
        <f>IF($C58=$D58,Timeline!Z$89,Timeline!Z$90)</f>
        <v>0</v>
      </c>
      <c r="AB58" s="566">
        <f>IF($C58=$D58,Timeline!AB$89,Timeline!AB$90)</f>
        <v>1</v>
      </c>
      <c r="AD58" s="566">
        <f>IF($C58=$D58,Timeline!AD$89,Timeline!AD$90)</f>
        <v>0</v>
      </c>
      <c r="AF58" s="566">
        <f>IF($C58=$D58,Timeline!AF$89,Timeline!AF$90)</f>
        <v>0</v>
      </c>
    </row>
    <row r="59" spans="2:32" outlineLevel="1">
      <c r="B59" s="124" t="str">
        <f t="shared" si="0"/>
        <v>Opening Cash</v>
      </c>
      <c r="C59" s="124" t="str">
        <f>Timeline!$A$90</f>
        <v>All Other Items</v>
      </c>
      <c r="D59" s="83" t="str">
        <f t="shared" si="1"/>
        <v>Exclude Cash held under restrictive terms within Opening Cash</v>
      </c>
      <c r="E59" s="150" t="str">
        <f t="shared" si="2"/>
        <v>#</v>
      </c>
      <c r="F59" s="150"/>
      <c r="G59" s="125">
        <f>IF($C59=$D59,Timeline!G$89,Timeline!G$90)</f>
        <v>0</v>
      </c>
      <c r="H59" s="125">
        <f>IF($C59=$D59,Timeline!H$89,Timeline!H$90)</f>
        <v>0</v>
      </c>
      <c r="I59" s="125">
        <f>IF($C59=$D59,Timeline!I$89,Timeline!I$90)</f>
        <v>0</v>
      </c>
      <c r="J59" s="125">
        <f>IF($C59=$D59,Timeline!J$89,Timeline!J$90)</f>
        <v>0</v>
      </c>
      <c r="K59" s="125">
        <f>IF($C59=$D59,Timeline!K$89,Timeline!K$90)</f>
        <v>0</v>
      </c>
      <c r="L59" s="125">
        <f>IF($C59=$D59,Timeline!L$89,Timeline!L$90)</f>
        <v>0</v>
      </c>
      <c r="M59" s="125">
        <f>IF($C59=$D59,Timeline!M$89,Timeline!M$90)</f>
        <v>0</v>
      </c>
      <c r="N59" s="125">
        <f>IF($C59=$D59,Timeline!N$89,Timeline!N$90)</f>
        <v>0</v>
      </c>
      <c r="O59" s="125">
        <f>IF($C59=$D59,Timeline!O$89,Timeline!O$90)</f>
        <v>0.23287671232876711</v>
      </c>
      <c r="P59" s="125">
        <f>IF($C59=$D59,Timeline!P$89,Timeline!P$90)</f>
        <v>0</v>
      </c>
      <c r="Q59" s="125">
        <f>IF($C59=$D59,Timeline!Q$89,Timeline!Q$90)</f>
        <v>0</v>
      </c>
      <c r="R59" s="125">
        <f>IF($C59=$D59,Timeline!R$89,Timeline!R$90)</f>
        <v>0</v>
      </c>
      <c r="S59" s="125">
        <f>IF($C59=$D59,Timeline!S$89,Timeline!S$90)</f>
        <v>0</v>
      </c>
      <c r="T59" s="125">
        <f>IF($C59=$D59,Timeline!T$89,Timeline!T$90)</f>
        <v>0</v>
      </c>
      <c r="U59" s="125">
        <f>IF($C59=$D59,Timeline!U$89,Timeline!U$90)</f>
        <v>0</v>
      </c>
      <c r="V59" s="125">
        <f>IF($C59=$D59,Timeline!V$89,Timeline!V$90)</f>
        <v>0</v>
      </c>
      <c r="W59" s="125">
        <f>IF($C59=$D59,Timeline!W$89,Timeline!W$90)</f>
        <v>0</v>
      </c>
      <c r="X59" s="125">
        <f>IF($C59=$D59,Timeline!X$89,Timeline!X$90)</f>
        <v>0</v>
      </c>
      <c r="Y59" s="125">
        <f>IF($C59=$D59,Timeline!Y$89,Timeline!Y$90)</f>
        <v>0</v>
      </c>
      <c r="Z59" s="566">
        <f>IF($C59=$D59,Timeline!Z$89,Timeline!Z$90)</f>
        <v>0</v>
      </c>
      <c r="AB59" s="566">
        <f>IF($C59=$D59,Timeline!AB$89,Timeline!AB$90)</f>
        <v>1</v>
      </c>
      <c r="AD59" s="566">
        <f>IF($C59=$D59,Timeline!AD$89,Timeline!AD$90)</f>
        <v>0</v>
      </c>
      <c r="AF59" s="566">
        <f>IF($C59=$D59,Timeline!AF$89,Timeline!AF$90)</f>
        <v>0</v>
      </c>
    </row>
    <row r="60" spans="2:32" outlineLevel="1">
      <c r="B60" s="124" t="str">
        <f t="shared" si="0"/>
        <v>Opening Cash</v>
      </c>
      <c r="C60" s="124" t="str">
        <f>Timeline!$A$90</f>
        <v>All Other Items</v>
      </c>
      <c r="D60" s="83" t="str">
        <f t="shared" si="1"/>
        <v>Exclude Opening Season Ticket liabilities</v>
      </c>
      <c r="E60" s="150" t="str">
        <f t="shared" si="2"/>
        <v>#</v>
      </c>
      <c r="F60" s="150"/>
      <c r="G60" s="125">
        <f>IF($C60=$D60,Timeline!G$89,Timeline!G$90)</f>
        <v>0</v>
      </c>
      <c r="H60" s="125">
        <f>IF($C60=$D60,Timeline!H$89,Timeline!H$90)</f>
        <v>0</v>
      </c>
      <c r="I60" s="125">
        <f>IF($C60=$D60,Timeline!I$89,Timeline!I$90)</f>
        <v>0</v>
      </c>
      <c r="J60" s="125">
        <f>IF($C60=$D60,Timeline!J$89,Timeline!J$90)</f>
        <v>0</v>
      </c>
      <c r="K60" s="125">
        <f>IF($C60=$D60,Timeline!K$89,Timeline!K$90)</f>
        <v>0</v>
      </c>
      <c r="L60" s="125">
        <f>IF($C60=$D60,Timeline!L$89,Timeline!L$90)</f>
        <v>0</v>
      </c>
      <c r="M60" s="125">
        <f>IF($C60=$D60,Timeline!M$89,Timeline!M$90)</f>
        <v>0</v>
      </c>
      <c r="N60" s="125">
        <f>IF($C60=$D60,Timeline!N$89,Timeline!N$90)</f>
        <v>0</v>
      </c>
      <c r="O60" s="125">
        <f>IF($C60=$D60,Timeline!O$89,Timeline!O$90)</f>
        <v>0.23287671232876711</v>
      </c>
      <c r="P60" s="125">
        <f>IF($C60=$D60,Timeline!P$89,Timeline!P$90)</f>
        <v>0</v>
      </c>
      <c r="Q60" s="125">
        <f>IF($C60=$D60,Timeline!Q$89,Timeline!Q$90)</f>
        <v>0</v>
      </c>
      <c r="R60" s="125">
        <f>IF($C60=$D60,Timeline!R$89,Timeline!R$90)</f>
        <v>0</v>
      </c>
      <c r="S60" s="125">
        <f>IF($C60=$D60,Timeline!S$89,Timeline!S$90)</f>
        <v>0</v>
      </c>
      <c r="T60" s="125">
        <f>IF($C60=$D60,Timeline!T$89,Timeline!T$90)</f>
        <v>0</v>
      </c>
      <c r="U60" s="125">
        <f>IF($C60=$D60,Timeline!U$89,Timeline!U$90)</f>
        <v>0</v>
      </c>
      <c r="V60" s="125">
        <f>IF($C60=$D60,Timeline!V$89,Timeline!V$90)</f>
        <v>0</v>
      </c>
      <c r="W60" s="125">
        <f>IF($C60=$D60,Timeline!W$89,Timeline!W$90)</f>
        <v>0</v>
      </c>
      <c r="X60" s="125">
        <f>IF($C60=$D60,Timeline!X$89,Timeline!X$90)</f>
        <v>0</v>
      </c>
      <c r="Y60" s="125">
        <f>IF($C60=$D60,Timeline!Y$89,Timeline!Y$90)</f>
        <v>0</v>
      </c>
      <c r="Z60" s="566">
        <f>IF($C60=$D60,Timeline!Z$89,Timeline!Z$90)</f>
        <v>0</v>
      </c>
      <c r="AB60" s="566">
        <f>IF($C60=$D60,Timeline!AB$89,Timeline!AB$90)</f>
        <v>1</v>
      </c>
      <c r="AD60" s="566">
        <f>IF($C60=$D60,Timeline!AD$89,Timeline!AD$90)</f>
        <v>0</v>
      </c>
      <c r="AF60" s="566">
        <f>IF($C60=$D60,Timeline!AF$89,Timeline!AF$90)</f>
        <v>0</v>
      </c>
    </row>
    <row r="61" spans="2:32" outlineLevel="1">
      <c r="B61" s="124" t="str">
        <f t="shared" si="0"/>
        <v>Delta Cash</v>
      </c>
      <c r="C61" s="124" t="str">
        <f>Timeline!$A$90</f>
        <v>All Other Items</v>
      </c>
      <c r="D61" s="83" t="str">
        <f t="shared" si="1"/>
        <v>Movement in Debtors: (Increase) / Decrease</v>
      </c>
      <c r="E61" s="150" t="str">
        <f t="shared" si="2"/>
        <v>#</v>
      </c>
      <c r="F61" s="150"/>
      <c r="G61" s="125">
        <f>IF($C61=$D61,Timeline!G$89,Timeline!G$90)</f>
        <v>0</v>
      </c>
      <c r="H61" s="125">
        <f>IF($C61=$D61,Timeline!H$89,Timeline!H$90)</f>
        <v>0</v>
      </c>
      <c r="I61" s="125">
        <f>IF($C61=$D61,Timeline!I$89,Timeline!I$90)</f>
        <v>0</v>
      </c>
      <c r="J61" s="125">
        <f>IF($C61=$D61,Timeline!J$89,Timeline!J$90)</f>
        <v>0</v>
      </c>
      <c r="K61" s="125">
        <f>IF($C61=$D61,Timeline!K$89,Timeline!K$90)</f>
        <v>0</v>
      </c>
      <c r="L61" s="125">
        <f>IF($C61=$D61,Timeline!L$89,Timeline!L$90)</f>
        <v>0</v>
      </c>
      <c r="M61" s="125">
        <f>IF($C61=$D61,Timeline!M$89,Timeline!M$90)</f>
        <v>0</v>
      </c>
      <c r="N61" s="125">
        <f>IF($C61=$D61,Timeline!N$89,Timeline!N$90)</f>
        <v>0</v>
      </c>
      <c r="O61" s="125">
        <f>IF($C61=$D61,Timeline!O$89,Timeline!O$90)</f>
        <v>0.23287671232876711</v>
      </c>
      <c r="P61" s="125">
        <f>IF($C61=$D61,Timeline!P$89,Timeline!P$90)</f>
        <v>0</v>
      </c>
      <c r="Q61" s="125">
        <f>IF($C61=$D61,Timeline!Q$89,Timeline!Q$90)</f>
        <v>0</v>
      </c>
      <c r="R61" s="125">
        <f>IF($C61=$D61,Timeline!R$89,Timeline!R$90)</f>
        <v>0</v>
      </c>
      <c r="S61" s="125">
        <f>IF($C61=$D61,Timeline!S$89,Timeline!S$90)</f>
        <v>0</v>
      </c>
      <c r="T61" s="125">
        <f>IF($C61=$D61,Timeline!T$89,Timeline!T$90)</f>
        <v>0</v>
      </c>
      <c r="U61" s="125">
        <f>IF($C61=$D61,Timeline!U$89,Timeline!U$90)</f>
        <v>0</v>
      </c>
      <c r="V61" s="125">
        <f>IF($C61=$D61,Timeline!V$89,Timeline!V$90)</f>
        <v>0</v>
      </c>
      <c r="W61" s="125">
        <f>IF($C61=$D61,Timeline!W$89,Timeline!W$90)</f>
        <v>0</v>
      </c>
      <c r="X61" s="125">
        <f>IF($C61=$D61,Timeline!X$89,Timeline!X$90)</f>
        <v>0</v>
      </c>
      <c r="Y61" s="125">
        <f>IF($C61=$D61,Timeline!Y$89,Timeline!Y$90)</f>
        <v>0</v>
      </c>
      <c r="Z61" s="566">
        <f>IF($C61=$D61,Timeline!Z$89,Timeline!Z$90)</f>
        <v>0</v>
      </c>
      <c r="AB61" s="566">
        <f>IF($C61=$D61,Timeline!AB$89,Timeline!AB$90)</f>
        <v>1</v>
      </c>
      <c r="AD61" s="566">
        <f>IF($C61=$D61,Timeline!AD$89,Timeline!AD$90)</f>
        <v>0</v>
      </c>
      <c r="AF61" s="566">
        <f>IF($C61=$D61,Timeline!AF$89,Timeline!AF$90)</f>
        <v>0</v>
      </c>
    </row>
    <row r="62" spans="2:32" outlineLevel="1">
      <c r="B62" s="124" t="str">
        <f t="shared" si="0"/>
        <v>Delta Cash</v>
      </c>
      <c r="C62" s="124" t="str">
        <f>Timeline!$A$90</f>
        <v>All Other Items</v>
      </c>
      <c r="D62" s="108" t="str">
        <f t="shared" si="1"/>
        <v>Exclude: Movement in any bad debts provision or write off and any capital-related debtors</v>
      </c>
      <c r="E62" s="164" t="str">
        <f t="shared" si="2"/>
        <v>#</v>
      </c>
      <c r="F62" s="164"/>
      <c r="G62" s="131">
        <f>IF($C62=$D62,Timeline!G$89,Timeline!G$90)</f>
        <v>0</v>
      </c>
      <c r="H62" s="131">
        <f>IF($C62=$D62,Timeline!H$89,Timeline!H$90)</f>
        <v>0</v>
      </c>
      <c r="I62" s="131">
        <f>IF($C62=$D62,Timeline!I$89,Timeline!I$90)</f>
        <v>0</v>
      </c>
      <c r="J62" s="131">
        <f>IF($C62=$D62,Timeline!J$89,Timeline!J$90)</f>
        <v>0</v>
      </c>
      <c r="K62" s="131">
        <f>IF($C62=$D62,Timeline!K$89,Timeline!K$90)</f>
        <v>0</v>
      </c>
      <c r="L62" s="131">
        <f>IF($C62=$D62,Timeline!L$89,Timeline!L$90)</f>
        <v>0</v>
      </c>
      <c r="M62" s="131">
        <f>IF($C62=$D62,Timeline!M$89,Timeline!M$90)</f>
        <v>0</v>
      </c>
      <c r="N62" s="131">
        <f>IF($C62=$D62,Timeline!N$89,Timeline!N$90)</f>
        <v>0</v>
      </c>
      <c r="O62" s="131">
        <f>IF($C62=$D62,Timeline!O$89,Timeline!O$90)</f>
        <v>0.23287671232876711</v>
      </c>
      <c r="P62" s="131">
        <f>IF($C62=$D62,Timeline!P$89,Timeline!P$90)</f>
        <v>0</v>
      </c>
      <c r="Q62" s="131">
        <f>IF($C62=$D62,Timeline!Q$89,Timeline!Q$90)</f>
        <v>0</v>
      </c>
      <c r="R62" s="131">
        <f>IF($C62=$D62,Timeline!R$89,Timeline!R$90)</f>
        <v>0</v>
      </c>
      <c r="S62" s="131">
        <f>IF($C62=$D62,Timeline!S$89,Timeline!S$90)</f>
        <v>0</v>
      </c>
      <c r="T62" s="131">
        <f>IF($C62=$D62,Timeline!T$89,Timeline!T$90)</f>
        <v>0</v>
      </c>
      <c r="U62" s="131">
        <f>IF($C62=$D62,Timeline!U$89,Timeline!U$90)</f>
        <v>0</v>
      </c>
      <c r="V62" s="131">
        <f>IF($C62=$D62,Timeline!V$89,Timeline!V$90)</f>
        <v>0</v>
      </c>
      <c r="W62" s="131">
        <f>IF($C62=$D62,Timeline!W$89,Timeline!W$90)</f>
        <v>0</v>
      </c>
      <c r="X62" s="131">
        <f>IF($C62=$D62,Timeline!X$89,Timeline!X$90)</f>
        <v>0</v>
      </c>
      <c r="Y62" s="131">
        <f>IF($C62=$D62,Timeline!Y$89,Timeline!Y$90)</f>
        <v>0</v>
      </c>
      <c r="Z62" s="567">
        <f>IF($C62=$D62,Timeline!Z$89,Timeline!Z$90)</f>
        <v>0</v>
      </c>
      <c r="AB62" s="567">
        <f>IF($C62=$D62,Timeline!AB$89,Timeline!AB$90)</f>
        <v>1</v>
      </c>
      <c r="AD62" s="567">
        <f>IF($C62=$D62,Timeline!AD$89,Timeline!AD$90)</f>
        <v>0</v>
      </c>
      <c r="AF62" s="567">
        <f>IF($C62=$D62,Timeline!AF$89,Timeline!AF$90)</f>
        <v>0</v>
      </c>
    </row>
    <row r="63" spans="2:32" outlineLevel="1"/>
    <row r="64" spans="2:32" outlineLevel="1">
      <c r="D64" s="250" t="str">
        <f>LEFT(Timeline!$B$95,6)&amp;" Part to 13 periods to Core End Date Adjustment"</f>
        <v>Year 8 Part to 13 periods to Core End Date Adjustment</v>
      </c>
    </row>
    <row r="65" spans="2:32" outlineLevel="1">
      <c r="B65" s="124" t="str">
        <f t="shared" ref="B65:B80" si="3">B47</f>
        <v>Accrual</v>
      </c>
      <c r="C65" s="562" t="str">
        <f>Timeline!$A$98</f>
        <v>Passenger Fares Revenue</v>
      </c>
      <c r="D65" s="534" t="str">
        <f t="shared" ref="D65:E80" si="4">D47</f>
        <v>Passenger Fares Revenue</v>
      </c>
      <c r="E65" s="540" t="str">
        <f t="shared" si="4"/>
        <v>#</v>
      </c>
      <c r="F65" s="540"/>
      <c r="G65" s="564">
        <f>IF($C65=$D65,Timeline!G$98,Timeline!G$99)</f>
        <v>0</v>
      </c>
      <c r="H65" s="564">
        <f>IF($C65=$D65,Timeline!H$98,Timeline!H$99)</f>
        <v>0</v>
      </c>
      <c r="I65" s="564">
        <f>IF($C65=$D65,Timeline!I$98,Timeline!I$99)</f>
        <v>0</v>
      </c>
      <c r="J65" s="564">
        <f>IF($C65=$D65,Timeline!J$98,Timeline!J$99)</f>
        <v>0</v>
      </c>
      <c r="K65" s="564">
        <f>IF($C65=$D65,Timeline!K$98,Timeline!K$99)</f>
        <v>0</v>
      </c>
      <c r="L65" s="564">
        <f>IF($C65=$D65,Timeline!L$98,Timeline!L$99)</f>
        <v>0</v>
      </c>
      <c r="M65" s="564">
        <f>IF($C65=$D65,Timeline!M$98,Timeline!M$99)</f>
        <v>0</v>
      </c>
      <c r="N65" s="564">
        <f>IF($C65=$D65,Timeline!N$98,Timeline!N$99)</f>
        <v>0</v>
      </c>
      <c r="O65" s="564">
        <f>IF($C65=$D65,Timeline!O$98,Timeline!O$99)</f>
        <v>0</v>
      </c>
      <c r="P65" s="564">
        <f>IF($C65=$D65,Timeline!P$98,Timeline!P$99)</f>
        <v>0</v>
      </c>
      <c r="Q65" s="564">
        <f>IF($C65=$D65,Timeline!Q$98,Timeline!Q$99)</f>
        <v>0</v>
      </c>
      <c r="R65" s="564">
        <f>IF($C65=$D65,Timeline!R$98,Timeline!R$99)</f>
        <v>0</v>
      </c>
      <c r="S65" s="564">
        <f>IF($C65=$D65,Timeline!S$98,Timeline!S$99)</f>
        <v>0</v>
      </c>
      <c r="T65" s="564">
        <f>IF($C65=$D65,Timeline!T$98,Timeline!T$99)</f>
        <v>0.77322404371584696</v>
      </c>
      <c r="U65" s="564">
        <f>IF($C65=$D65,Timeline!U$98,Timeline!U$99)</f>
        <v>0</v>
      </c>
      <c r="V65" s="564">
        <f>IF($C65=$D65,Timeline!V$98,Timeline!V$99)</f>
        <v>0</v>
      </c>
      <c r="W65" s="564">
        <f>IF($C65=$D65,Timeline!W$98,Timeline!W$99)</f>
        <v>0</v>
      </c>
      <c r="X65" s="564">
        <f>IF($C65=$D65,Timeline!X$98,Timeline!X$99)</f>
        <v>0</v>
      </c>
      <c r="Y65" s="564">
        <f>IF($C65=$D65,Timeline!Y$98,Timeline!Y$99)</f>
        <v>0</v>
      </c>
      <c r="Z65" s="565">
        <f>IF($C65=$D65,Timeline!Z$98,Timeline!Z$99)</f>
        <v>0</v>
      </c>
      <c r="AB65" s="117">
        <f>IF($C65=$D65,Timeline!AB$98,Timeline!AB$99)</f>
        <v>0</v>
      </c>
      <c r="AD65" s="117">
        <f>IF($C65=$D65,Timeline!AD$98,Timeline!AD$99)</f>
        <v>1</v>
      </c>
      <c r="AF65" s="117">
        <f>IF($C65=$D65,Timeline!AF$98,Timeline!AF$99)</f>
        <v>0</v>
      </c>
    </row>
    <row r="66" spans="2:32" outlineLevel="1">
      <c r="B66" s="124" t="str">
        <f t="shared" si="3"/>
        <v>Accrual</v>
      </c>
      <c r="C66" s="124" t="str">
        <f>Timeline!$A$99</f>
        <v>All Other Items</v>
      </c>
      <c r="D66" s="83" t="str">
        <f t="shared" si="4"/>
        <v>Other Revenue</v>
      </c>
      <c r="E66" s="150" t="str">
        <f t="shared" si="4"/>
        <v>#</v>
      </c>
      <c r="F66" s="150"/>
      <c r="G66" s="125">
        <f>IF($C66=$D66,Timeline!G$98,Timeline!G$99)</f>
        <v>0</v>
      </c>
      <c r="H66" s="125">
        <f>IF($C66=$D66,Timeline!H$98,Timeline!H$99)</f>
        <v>0</v>
      </c>
      <c r="I66" s="125">
        <f>IF($C66=$D66,Timeline!I$98,Timeline!I$99)</f>
        <v>0</v>
      </c>
      <c r="J66" s="125">
        <f>IF($C66=$D66,Timeline!J$98,Timeline!J$99)</f>
        <v>0</v>
      </c>
      <c r="K66" s="125">
        <f>IF($C66=$D66,Timeline!K$98,Timeline!K$99)</f>
        <v>0</v>
      </c>
      <c r="L66" s="125">
        <f>IF($C66=$D66,Timeline!L$98,Timeline!L$99)</f>
        <v>0</v>
      </c>
      <c r="M66" s="125">
        <f>IF($C66=$D66,Timeline!M$98,Timeline!M$99)</f>
        <v>0</v>
      </c>
      <c r="N66" s="125">
        <f>IF($C66=$D66,Timeline!N$98,Timeline!N$99)</f>
        <v>0</v>
      </c>
      <c r="O66" s="125">
        <f>IF($C66=$D66,Timeline!O$98,Timeline!O$99)</f>
        <v>0</v>
      </c>
      <c r="P66" s="125">
        <f>IF($C66=$D66,Timeline!P$98,Timeline!P$99)</f>
        <v>0</v>
      </c>
      <c r="Q66" s="125">
        <f>IF($C66=$D66,Timeline!Q$98,Timeline!Q$99)</f>
        <v>0</v>
      </c>
      <c r="R66" s="125">
        <f>IF($C66=$D66,Timeline!R$98,Timeline!R$99)</f>
        <v>0</v>
      </c>
      <c r="S66" s="125">
        <f>IF($C66=$D66,Timeline!S$98,Timeline!S$99)</f>
        <v>0</v>
      </c>
      <c r="T66" s="125">
        <f>IF($C66=$D66,Timeline!T$98,Timeline!T$99)</f>
        <v>0.77322404371584696</v>
      </c>
      <c r="U66" s="125">
        <f>IF($C66=$D66,Timeline!U$98,Timeline!U$99)</f>
        <v>0</v>
      </c>
      <c r="V66" s="125">
        <f>IF($C66=$D66,Timeline!V$98,Timeline!V$99)</f>
        <v>0</v>
      </c>
      <c r="W66" s="125">
        <f>IF($C66=$D66,Timeline!W$98,Timeline!W$99)</f>
        <v>0</v>
      </c>
      <c r="X66" s="125">
        <f>IF($C66=$D66,Timeline!X$98,Timeline!X$99)</f>
        <v>0</v>
      </c>
      <c r="Y66" s="125">
        <f>IF($C66=$D66,Timeline!Y$98,Timeline!Y$99)</f>
        <v>0</v>
      </c>
      <c r="Z66" s="566">
        <f>IF($C66=$D66,Timeline!Z$98,Timeline!Z$99)</f>
        <v>0</v>
      </c>
      <c r="AB66" s="127">
        <f>IF($C66=$D66,Timeline!AB$98,Timeline!AB$99)</f>
        <v>0</v>
      </c>
      <c r="AD66" s="127">
        <f>IF($C66=$D66,Timeline!AD$98,Timeline!AD$99)</f>
        <v>1</v>
      </c>
      <c r="AF66" s="127">
        <f>IF($C66=$D66,Timeline!AF$98,Timeline!AF$99)</f>
        <v>0</v>
      </c>
    </row>
    <row r="67" spans="2:32" outlineLevel="1">
      <c r="B67" s="124" t="str">
        <f t="shared" si="3"/>
        <v>Accrual</v>
      </c>
      <c r="C67" s="124" t="str">
        <f>Timeline!$A$99</f>
        <v>All Other Items</v>
      </c>
      <c r="D67" s="83" t="str">
        <f t="shared" si="4"/>
        <v>Exceptional &amp; Contingency Revenues</v>
      </c>
      <c r="E67" s="150" t="str">
        <f t="shared" si="4"/>
        <v>#</v>
      </c>
      <c r="F67" s="150"/>
      <c r="G67" s="125">
        <f>IF($C67=$D67,Timeline!G$98,Timeline!G$99)</f>
        <v>0</v>
      </c>
      <c r="H67" s="125">
        <f>IF($C67=$D67,Timeline!H$98,Timeline!H$99)</f>
        <v>0</v>
      </c>
      <c r="I67" s="125">
        <f>IF($C67=$D67,Timeline!I$98,Timeline!I$99)</f>
        <v>0</v>
      </c>
      <c r="J67" s="125">
        <f>IF($C67=$D67,Timeline!J$98,Timeline!J$99)</f>
        <v>0</v>
      </c>
      <c r="K67" s="125">
        <f>IF($C67=$D67,Timeline!K$98,Timeline!K$99)</f>
        <v>0</v>
      </c>
      <c r="L67" s="125">
        <f>IF($C67=$D67,Timeline!L$98,Timeline!L$99)</f>
        <v>0</v>
      </c>
      <c r="M67" s="125">
        <f>IF($C67=$D67,Timeline!M$98,Timeline!M$99)</f>
        <v>0</v>
      </c>
      <c r="N67" s="125">
        <f>IF($C67=$D67,Timeline!N$98,Timeline!N$99)</f>
        <v>0</v>
      </c>
      <c r="O67" s="125">
        <f>IF($C67=$D67,Timeline!O$98,Timeline!O$99)</f>
        <v>0</v>
      </c>
      <c r="P67" s="125">
        <f>IF($C67=$D67,Timeline!P$98,Timeline!P$99)</f>
        <v>0</v>
      </c>
      <c r="Q67" s="125">
        <f>IF($C67=$D67,Timeline!Q$98,Timeline!Q$99)</f>
        <v>0</v>
      </c>
      <c r="R67" s="125">
        <f>IF($C67=$D67,Timeline!R$98,Timeline!R$99)</f>
        <v>0</v>
      </c>
      <c r="S67" s="125">
        <f>IF($C67=$D67,Timeline!S$98,Timeline!S$99)</f>
        <v>0</v>
      </c>
      <c r="T67" s="125">
        <f>IF($C67=$D67,Timeline!T$98,Timeline!T$99)</f>
        <v>0.77322404371584696</v>
      </c>
      <c r="U67" s="125">
        <f>IF($C67=$D67,Timeline!U$98,Timeline!U$99)</f>
        <v>0</v>
      </c>
      <c r="V67" s="125">
        <f>IF($C67=$D67,Timeline!V$98,Timeline!V$99)</f>
        <v>0</v>
      </c>
      <c r="W67" s="125">
        <f>IF($C67=$D67,Timeline!W$98,Timeline!W$99)</f>
        <v>0</v>
      </c>
      <c r="X67" s="125">
        <f>IF($C67=$D67,Timeline!X$98,Timeline!X$99)</f>
        <v>0</v>
      </c>
      <c r="Y67" s="125">
        <f>IF($C67=$D67,Timeline!Y$98,Timeline!Y$99)</f>
        <v>0</v>
      </c>
      <c r="Z67" s="566">
        <f>IF($C67=$D67,Timeline!Z$98,Timeline!Z$99)</f>
        <v>0</v>
      </c>
      <c r="AB67" s="127">
        <f>IF($C67=$D67,Timeline!AB$98,Timeline!AB$99)</f>
        <v>0</v>
      </c>
      <c r="AD67" s="127">
        <f>IF($C67=$D67,Timeline!AD$98,Timeline!AD$99)</f>
        <v>1</v>
      </c>
      <c r="AF67" s="127">
        <f>IF($C67=$D67,Timeline!AF$98,Timeline!AF$99)</f>
        <v>0</v>
      </c>
    </row>
    <row r="68" spans="2:32" outlineLevel="1">
      <c r="B68" s="124" t="str">
        <f t="shared" si="3"/>
        <v>Accrual</v>
      </c>
      <c r="C68" s="124" t="str">
        <f>Timeline!$A$99</f>
        <v>All Other Items</v>
      </c>
      <c r="D68" s="83" t="str">
        <f t="shared" si="4"/>
        <v>Income from the Secretary of State</v>
      </c>
      <c r="E68" s="150" t="str">
        <f t="shared" si="4"/>
        <v>#</v>
      </c>
      <c r="F68" s="150"/>
      <c r="G68" s="125">
        <f>IF($C68=$D68,Timeline!G$98,Timeline!G$99)</f>
        <v>0</v>
      </c>
      <c r="H68" s="125">
        <f>IF($C68=$D68,Timeline!H$98,Timeline!H$99)</f>
        <v>0</v>
      </c>
      <c r="I68" s="125">
        <f>IF($C68=$D68,Timeline!I$98,Timeline!I$99)</f>
        <v>0</v>
      </c>
      <c r="J68" s="125">
        <f>IF($C68=$D68,Timeline!J$98,Timeline!J$99)</f>
        <v>0</v>
      </c>
      <c r="K68" s="125">
        <f>IF($C68=$D68,Timeline!K$98,Timeline!K$99)</f>
        <v>0</v>
      </c>
      <c r="L68" s="125">
        <f>IF($C68=$D68,Timeline!L$98,Timeline!L$99)</f>
        <v>0</v>
      </c>
      <c r="M68" s="125">
        <f>IF($C68=$D68,Timeline!M$98,Timeline!M$99)</f>
        <v>0</v>
      </c>
      <c r="N68" s="125">
        <f>IF($C68=$D68,Timeline!N$98,Timeline!N$99)</f>
        <v>0</v>
      </c>
      <c r="O68" s="125">
        <f>IF($C68=$D68,Timeline!O$98,Timeline!O$99)</f>
        <v>0</v>
      </c>
      <c r="P68" s="125">
        <f>IF($C68=$D68,Timeline!P$98,Timeline!P$99)</f>
        <v>0</v>
      </c>
      <c r="Q68" s="125">
        <f>IF($C68=$D68,Timeline!Q$98,Timeline!Q$99)</f>
        <v>0</v>
      </c>
      <c r="R68" s="125">
        <f>IF($C68=$D68,Timeline!R$98,Timeline!R$99)</f>
        <v>0</v>
      </c>
      <c r="S68" s="125">
        <f>IF($C68=$D68,Timeline!S$98,Timeline!S$99)</f>
        <v>0</v>
      </c>
      <c r="T68" s="125">
        <f>IF($C68=$D68,Timeline!T$98,Timeline!T$99)</f>
        <v>0.77322404371584696</v>
      </c>
      <c r="U68" s="125">
        <f>IF($C68=$D68,Timeline!U$98,Timeline!U$99)</f>
        <v>0</v>
      </c>
      <c r="V68" s="125">
        <f>IF($C68=$D68,Timeline!V$98,Timeline!V$99)</f>
        <v>0</v>
      </c>
      <c r="W68" s="125">
        <f>IF($C68=$D68,Timeline!W$98,Timeline!W$99)</f>
        <v>0</v>
      </c>
      <c r="X68" s="125">
        <f>IF($C68=$D68,Timeline!X$98,Timeline!X$99)</f>
        <v>0</v>
      </c>
      <c r="Y68" s="125">
        <f>IF($C68=$D68,Timeline!Y$98,Timeline!Y$99)</f>
        <v>0</v>
      </c>
      <c r="Z68" s="566">
        <f>IF($C68=$D68,Timeline!Z$98,Timeline!Z$99)</f>
        <v>0</v>
      </c>
      <c r="AB68" s="127">
        <f>IF($C68=$D68,Timeline!AB$98,Timeline!AB$99)</f>
        <v>0</v>
      </c>
      <c r="AD68" s="127">
        <f>IF($C68=$D68,Timeline!AD$98,Timeline!AD$99)</f>
        <v>1</v>
      </c>
      <c r="AF68" s="127">
        <f>IF($C68=$D68,Timeline!AF$98,Timeline!AF$99)</f>
        <v>0</v>
      </c>
    </row>
    <row r="69" spans="2:32" outlineLevel="1">
      <c r="B69" s="124" t="str">
        <f t="shared" si="3"/>
        <v>Accrual</v>
      </c>
      <c r="C69" s="124" t="str">
        <f>Timeline!$A$99</f>
        <v>All Other Items</v>
      </c>
      <c r="D69" s="83" t="str">
        <f t="shared" si="4"/>
        <v>Income from Network Rail</v>
      </c>
      <c r="E69" s="150" t="str">
        <f t="shared" si="4"/>
        <v>#</v>
      </c>
      <c r="F69" s="150"/>
      <c r="G69" s="125">
        <f>IF($C69=$D69,Timeline!G$98,Timeline!G$99)</f>
        <v>0</v>
      </c>
      <c r="H69" s="125">
        <f>IF($C69=$D69,Timeline!H$98,Timeline!H$99)</f>
        <v>0</v>
      </c>
      <c r="I69" s="125">
        <f>IF($C69=$D69,Timeline!I$98,Timeline!I$99)</f>
        <v>0</v>
      </c>
      <c r="J69" s="125">
        <f>IF($C69=$D69,Timeline!J$98,Timeline!J$99)</f>
        <v>0</v>
      </c>
      <c r="K69" s="125">
        <f>IF($C69=$D69,Timeline!K$98,Timeline!K$99)</f>
        <v>0</v>
      </c>
      <c r="L69" s="125">
        <f>IF($C69=$D69,Timeline!L$98,Timeline!L$99)</f>
        <v>0</v>
      </c>
      <c r="M69" s="125">
        <f>IF($C69=$D69,Timeline!M$98,Timeline!M$99)</f>
        <v>0</v>
      </c>
      <c r="N69" s="125">
        <f>IF($C69=$D69,Timeline!N$98,Timeline!N$99)</f>
        <v>0</v>
      </c>
      <c r="O69" s="125">
        <f>IF($C69=$D69,Timeline!O$98,Timeline!O$99)</f>
        <v>0</v>
      </c>
      <c r="P69" s="125">
        <f>IF($C69=$D69,Timeline!P$98,Timeline!P$99)</f>
        <v>0</v>
      </c>
      <c r="Q69" s="125">
        <f>IF($C69=$D69,Timeline!Q$98,Timeline!Q$99)</f>
        <v>0</v>
      </c>
      <c r="R69" s="125">
        <f>IF($C69=$D69,Timeline!R$98,Timeline!R$99)</f>
        <v>0</v>
      </c>
      <c r="S69" s="125">
        <f>IF($C69=$D69,Timeline!S$98,Timeline!S$99)</f>
        <v>0</v>
      </c>
      <c r="T69" s="125">
        <f>IF($C69=$D69,Timeline!T$98,Timeline!T$99)</f>
        <v>0.77322404371584696</v>
      </c>
      <c r="U69" s="125">
        <f>IF($C69=$D69,Timeline!U$98,Timeline!U$99)</f>
        <v>0</v>
      </c>
      <c r="V69" s="125">
        <f>IF($C69=$D69,Timeline!V$98,Timeline!V$99)</f>
        <v>0</v>
      </c>
      <c r="W69" s="125">
        <f>IF($C69=$D69,Timeline!W$98,Timeline!W$99)</f>
        <v>0</v>
      </c>
      <c r="X69" s="125">
        <f>IF($C69=$D69,Timeline!X$98,Timeline!X$99)</f>
        <v>0</v>
      </c>
      <c r="Y69" s="125">
        <f>IF($C69=$D69,Timeline!Y$98,Timeline!Y$99)</f>
        <v>0</v>
      </c>
      <c r="Z69" s="566">
        <f>IF($C69=$D69,Timeline!Z$98,Timeline!Z$99)</f>
        <v>0</v>
      </c>
      <c r="AB69" s="127">
        <f>IF($C69=$D69,Timeline!AB$98,Timeline!AB$99)</f>
        <v>0</v>
      </c>
      <c r="AD69" s="127">
        <f>IF($C69=$D69,Timeline!AD$98,Timeline!AD$99)</f>
        <v>1</v>
      </c>
      <c r="AF69" s="127">
        <f>IF($C69=$D69,Timeline!AF$98,Timeline!AF$99)</f>
        <v>0</v>
      </c>
    </row>
    <row r="70" spans="2:32" outlineLevel="1">
      <c r="B70" s="124" t="str">
        <f t="shared" si="3"/>
        <v>Accrual</v>
      </c>
      <c r="C70" s="124" t="str">
        <f>Timeline!$A$99</f>
        <v>All Other Items</v>
      </c>
      <c r="D70" s="83" t="str">
        <f t="shared" si="4"/>
        <v>Sustained Planned Disruption Compensation Income</v>
      </c>
      <c r="E70" s="150" t="str">
        <f t="shared" si="4"/>
        <v>#</v>
      </c>
      <c r="F70" s="150"/>
      <c r="G70" s="125">
        <f>IF($C70=$D70,Timeline!G$98,Timeline!G$99)</f>
        <v>0</v>
      </c>
      <c r="H70" s="125">
        <f>IF($C70=$D70,Timeline!H$98,Timeline!H$99)</f>
        <v>0</v>
      </c>
      <c r="I70" s="125">
        <f>IF($C70=$D70,Timeline!I$98,Timeline!I$99)</f>
        <v>0</v>
      </c>
      <c r="J70" s="125">
        <f>IF($C70=$D70,Timeline!J$98,Timeline!J$99)</f>
        <v>0</v>
      </c>
      <c r="K70" s="125">
        <f>IF($C70=$D70,Timeline!K$98,Timeline!K$99)</f>
        <v>0</v>
      </c>
      <c r="L70" s="125">
        <f>IF($C70=$D70,Timeline!L$98,Timeline!L$99)</f>
        <v>0</v>
      </c>
      <c r="M70" s="125">
        <f>IF($C70=$D70,Timeline!M$98,Timeline!M$99)</f>
        <v>0</v>
      </c>
      <c r="N70" s="125">
        <f>IF($C70=$D70,Timeline!N$98,Timeline!N$99)</f>
        <v>0</v>
      </c>
      <c r="O70" s="125">
        <f>IF($C70=$D70,Timeline!O$98,Timeline!O$99)</f>
        <v>0</v>
      </c>
      <c r="P70" s="125">
        <f>IF($C70=$D70,Timeline!P$98,Timeline!P$99)</f>
        <v>0</v>
      </c>
      <c r="Q70" s="125">
        <f>IF($C70=$D70,Timeline!Q$98,Timeline!Q$99)</f>
        <v>0</v>
      </c>
      <c r="R70" s="125">
        <f>IF($C70=$D70,Timeline!R$98,Timeline!R$99)</f>
        <v>0</v>
      </c>
      <c r="S70" s="125">
        <f>IF($C70=$D70,Timeline!S$98,Timeline!S$99)</f>
        <v>0</v>
      </c>
      <c r="T70" s="125">
        <f>IF($C70=$D70,Timeline!T$98,Timeline!T$99)</f>
        <v>0.77322404371584696</v>
      </c>
      <c r="U70" s="125">
        <f>IF($C70=$D70,Timeline!U$98,Timeline!U$99)</f>
        <v>0</v>
      </c>
      <c r="V70" s="125">
        <f>IF($C70=$D70,Timeline!V$98,Timeline!V$99)</f>
        <v>0</v>
      </c>
      <c r="W70" s="125">
        <f>IF($C70=$D70,Timeline!W$98,Timeline!W$99)</f>
        <v>0</v>
      </c>
      <c r="X70" s="125">
        <f>IF($C70=$D70,Timeline!X$98,Timeline!X$99)</f>
        <v>0</v>
      </c>
      <c r="Y70" s="125">
        <f>IF($C70=$D70,Timeline!Y$98,Timeline!Y$99)</f>
        <v>0</v>
      </c>
      <c r="Z70" s="566">
        <f>IF($C70=$D70,Timeline!Z$98,Timeline!Z$99)</f>
        <v>0</v>
      </c>
      <c r="AB70" s="127">
        <f>IF($C70=$D70,Timeline!AB$98,Timeline!AB$99)</f>
        <v>0</v>
      </c>
      <c r="AD70" s="127">
        <f>IF($C70=$D70,Timeline!AD$98,Timeline!AD$99)</f>
        <v>1</v>
      </c>
      <c r="AF70" s="127">
        <f>IF($C70=$D70,Timeline!AF$98,Timeline!AF$99)</f>
        <v>0</v>
      </c>
    </row>
    <row r="71" spans="2:32" outlineLevel="1">
      <c r="B71" s="124" t="str">
        <f t="shared" si="3"/>
        <v>Accrual</v>
      </c>
      <c r="C71" s="124" t="str">
        <f>Timeline!$A$99</f>
        <v>All Other Items</v>
      </c>
      <c r="D71" s="83" t="str">
        <f t="shared" si="4"/>
        <v>Interest Receivable</v>
      </c>
      <c r="E71" s="150" t="str">
        <f t="shared" si="4"/>
        <v>#</v>
      </c>
      <c r="F71" s="150"/>
      <c r="G71" s="125">
        <f>IF($C71=$D71,Timeline!G$98,Timeline!G$99)</f>
        <v>0</v>
      </c>
      <c r="H71" s="125">
        <f>IF($C71=$D71,Timeline!H$98,Timeline!H$99)</f>
        <v>0</v>
      </c>
      <c r="I71" s="125">
        <f>IF($C71=$D71,Timeline!I$98,Timeline!I$99)</f>
        <v>0</v>
      </c>
      <c r="J71" s="125">
        <f>IF($C71=$D71,Timeline!J$98,Timeline!J$99)</f>
        <v>0</v>
      </c>
      <c r="K71" s="125">
        <f>IF($C71=$D71,Timeline!K$98,Timeline!K$99)</f>
        <v>0</v>
      </c>
      <c r="L71" s="125">
        <f>IF($C71=$D71,Timeline!L$98,Timeline!L$99)</f>
        <v>0</v>
      </c>
      <c r="M71" s="125">
        <f>IF($C71=$D71,Timeline!M$98,Timeline!M$99)</f>
        <v>0</v>
      </c>
      <c r="N71" s="125">
        <f>IF($C71=$D71,Timeline!N$98,Timeline!N$99)</f>
        <v>0</v>
      </c>
      <c r="O71" s="125">
        <f>IF($C71=$D71,Timeline!O$98,Timeline!O$99)</f>
        <v>0</v>
      </c>
      <c r="P71" s="125">
        <f>IF($C71=$D71,Timeline!P$98,Timeline!P$99)</f>
        <v>0</v>
      </c>
      <c r="Q71" s="125">
        <f>IF($C71=$D71,Timeline!Q$98,Timeline!Q$99)</f>
        <v>0</v>
      </c>
      <c r="R71" s="125">
        <f>IF($C71=$D71,Timeline!R$98,Timeline!R$99)</f>
        <v>0</v>
      </c>
      <c r="S71" s="125">
        <f>IF($C71=$D71,Timeline!S$98,Timeline!S$99)</f>
        <v>0</v>
      </c>
      <c r="T71" s="125">
        <f>IF($C71=$D71,Timeline!T$98,Timeline!T$99)</f>
        <v>0.77322404371584696</v>
      </c>
      <c r="U71" s="125">
        <f>IF($C71=$D71,Timeline!U$98,Timeline!U$99)</f>
        <v>0</v>
      </c>
      <c r="V71" s="125">
        <f>IF($C71=$D71,Timeline!V$98,Timeline!V$99)</f>
        <v>0</v>
      </c>
      <c r="W71" s="125">
        <f>IF($C71=$D71,Timeline!W$98,Timeline!W$99)</f>
        <v>0</v>
      </c>
      <c r="X71" s="125">
        <f>IF($C71=$D71,Timeline!X$98,Timeline!X$99)</f>
        <v>0</v>
      </c>
      <c r="Y71" s="125">
        <f>IF($C71=$D71,Timeline!Y$98,Timeline!Y$99)</f>
        <v>0</v>
      </c>
      <c r="Z71" s="566">
        <f>IF($C71=$D71,Timeline!Z$98,Timeline!Z$99)</f>
        <v>0</v>
      </c>
      <c r="AB71" s="127">
        <f>IF($C71=$D71,Timeline!AB$98,Timeline!AB$99)</f>
        <v>0</v>
      </c>
      <c r="AD71" s="127">
        <f>IF($C71=$D71,Timeline!AD$98,Timeline!AD$99)</f>
        <v>1</v>
      </c>
      <c r="AF71" s="127">
        <f>IF($C71=$D71,Timeline!AF$98,Timeline!AF$99)</f>
        <v>0</v>
      </c>
    </row>
    <row r="72" spans="2:32" outlineLevel="1">
      <c r="B72" s="124" t="str">
        <f t="shared" si="3"/>
        <v>Accrual</v>
      </c>
      <c r="C72" s="124" t="str">
        <f>Timeline!$A$99</f>
        <v>All Other Items</v>
      </c>
      <c r="D72" s="83" t="str">
        <f t="shared" si="4"/>
        <v>Profit on disposal</v>
      </c>
      <c r="E72" s="150" t="str">
        <f t="shared" si="4"/>
        <v>#</v>
      </c>
      <c r="F72" s="150"/>
      <c r="G72" s="125">
        <f>IF($C72=$D72,Timeline!G$98,Timeline!G$99)</f>
        <v>0</v>
      </c>
      <c r="H72" s="125">
        <f>IF($C72=$D72,Timeline!H$98,Timeline!H$99)</f>
        <v>0</v>
      </c>
      <c r="I72" s="125">
        <f>IF($C72=$D72,Timeline!I$98,Timeline!I$99)</f>
        <v>0</v>
      </c>
      <c r="J72" s="125">
        <f>IF($C72=$D72,Timeline!J$98,Timeline!J$99)</f>
        <v>0</v>
      </c>
      <c r="K72" s="125">
        <f>IF($C72=$D72,Timeline!K$98,Timeline!K$99)</f>
        <v>0</v>
      </c>
      <c r="L72" s="125">
        <f>IF($C72=$D72,Timeline!L$98,Timeline!L$99)</f>
        <v>0</v>
      </c>
      <c r="M72" s="125">
        <f>IF($C72=$D72,Timeline!M$98,Timeline!M$99)</f>
        <v>0</v>
      </c>
      <c r="N72" s="125">
        <f>IF($C72=$D72,Timeline!N$98,Timeline!N$99)</f>
        <v>0</v>
      </c>
      <c r="O72" s="125">
        <f>IF($C72=$D72,Timeline!O$98,Timeline!O$99)</f>
        <v>0</v>
      </c>
      <c r="P72" s="125">
        <f>IF($C72=$D72,Timeline!P$98,Timeline!P$99)</f>
        <v>0</v>
      </c>
      <c r="Q72" s="125">
        <f>IF($C72=$D72,Timeline!Q$98,Timeline!Q$99)</f>
        <v>0</v>
      </c>
      <c r="R72" s="125">
        <f>IF($C72=$D72,Timeline!R$98,Timeline!R$99)</f>
        <v>0</v>
      </c>
      <c r="S72" s="125">
        <f>IF($C72=$D72,Timeline!S$98,Timeline!S$99)</f>
        <v>0</v>
      </c>
      <c r="T72" s="125">
        <f>IF($C72=$D72,Timeline!T$98,Timeline!T$99)</f>
        <v>0.77322404371584696</v>
      </c>
      <c r="U72" s="125">
        <f>IF($C72=$D72,Timeline!U$98,Timeline!U$99)</f>
        <v>0</v>
      </c>
      <c r="V72" s="125">
        <f>IF($C72=$D72,Timeline!V$98,Timeline!V$99)</f>
        <v>0</v>
      </c>
      <c r="W72" s="125">
        <f>IF($C72=$D72,Timeline!W$98,Timeline!W$99)</f>
        <v>0</v>
      </c>
      <c r="X72" s="125">
        <f>IF($C72=$D72,Timeline!X$98,Timeline!X$99)</f>
        <v>0</v>
      </c>
      <c r="Y72" s="125">
        <f>IF($C72=$D72,Timeline!Y$98,Timeline!Y$99)</f>
        <v>0</v>
      </c>
      <c r="Z72" s="566">
        <f>IF($C72=$D72,Timeline!Z$98,Timeline!Z$99)</f>
        <v>0</v>
      </c>
      <c r="AB72" s="127">
        <f>IF($C72=$D72,Timeline!AB$98,Timeline!AB$99)</f>
        <v>0</v>
      </c>
      <c r="AD72" s="127">
        <f>IF($C72=$D72,Timeline!AD$98,Timeline!AD$99)</f>
        <v>1</v>
      </c>
      <c r="AF72" s="127">
        <f>IF($C72=$D72,Timeline!AF$98,Timeline!AF$99)</f>
        <v>0</v>
      </c>
    </row>
    <row r="73" spans="2:32" outlineLevel="1">
      <c r="B73" s="124" t="str">
        <f t="shared" si="3"/>
        <v>Accrual</v>
      </c>
      <c r="C73" s="124" t="str">
        <f>Timeline!$A$99</f>
        <v>All Other Items</v>
      </c>
      <c r="D73" s="83" t="str">
        <f t="shared" si="4"/>
        <v>Exclude Proportion of income recognised in P&amp;L in relation to grants received in respect of capital expenditure</v>
      </c>
      <c r="E73" s="150" t="str">
        <f t="shared" si="4"/>
        <v>#</v>
      </c>
      <c r="F73" s="150"/>
      <c r="G73" s="125">
        <f>IF($C73=$D73,Timeline!G$98,Timeline!G$99)</f>
        <v>0</v>
      </c>
      <c r="H73" s="125">
        <f>IF($C73=$D73,Timeline!H$98,Timeline!H$99)</f>
        <v>0</v>
      </c>
      <c r="I73" s="125">
        <f>IF($C73=$D73,Timeline!I$98,Timeline!I$99)</f>
        <v>0</v>
      </c>
      <c r="J73" s="125">
        <f>IF($C73=$D73,Timeline!J$98,Timeline!J$99)</f>
        <v>0</v>
      </c>
      <c r="K73" s="125">
        <f>IF($C73=$D73,Timeline!K$98,Timeline!K$99)</f>
        <v>0</v>
      </c>
      <c r="L73" s="125">
        <f>IF($C73=$D73,Timeline!L$98,Timeline!L$99)</f>
        <v>0</v>
      </c>
      <c r="M73" s="125">
        <f>IF($C73=$D73,Timeline!M$98,Timeline!M$99)</f>
        <v>0</v>
      </c>
      <c r="N73" s="125">
        <f>IF($C73=$D73,Timeline!N$98,Timeline!N$99)</f>
        <v>0</v>
      </c>
      <c r="O73" s="125">
        <f>IF($C73=$D73,Timeline!O$98,Timeline!O$99)</f>
        <v>0</v>
      </c>
      <c r="P73" s="125">
        <f>IF($C73=$D73,Timeline!P$98,Timeline!P$99)</f>
        <v>0</v>
      </c>
      <c r="Q73" s="125">
        <f>IF($C73=$D73,Timeline!Q$98,Timeline!Q$99)</f>
        <v>0</v>
      </c>
      <c r="R73" s="125">
        <f>IF($C73=$D73,Timeline!R$98,Timeline!R$99)</f>
        <v>0</v>
      </c>
      <c r="S73" s="125">
        <f>IF($C73=$D73,Timeline!S$98,Timeline!S$99)</f>
        <v>0</v>
      </c>
      <c r="T73" s="125">
        <f>IF($C73=$D73,Timeline!T$98,Timeline!T$99)</f>
        <v>0.77322404371584696</v>
      </c>
      <c r="U73" s="125">
        <f>IF($C73=$D73,Timeline!U$98,Timeline!U$99)</f>
        <v>0</v>
      </c>
      <c r="V73" s="125">
        <f>IF($C73=$D73,Timeline!V$98,Timeline!V$99)</f>
        <v>0</v>
      </c>
      <c r="W73" s="125">
        <f>IF($C73=$D73,Timeline!W$98,Timeline!W$99)</f>
        <v>0</v>
      </c>
      <c r="X73" s="125">
        <f>IF($C73=$D73,Timeline!X$98,Timeline!X$99)</f>
        <v>0</v>
      </c>
      <c r="Y73" s="125">
        <f>IF($C73=$D73,Timeline!Y$98,Timeline!Y$99)</f>
        <v>0</v>
      </c>
      <c r="Z73" s="566">
        <f>IF($C73=$D73,Timeline!Z$98,Timeline!Z$99)</f>
        <v>0</v>
      </c>
      <c r="AB73" s="127">
        <f>IF($C73=$D73,Timeline!AB$98,Timeline!AB$99)</f>
        <v>0</v>
      </c>
      <c r="AD73" s="127">
        <f>IF($C73=$D73,Timeline!AD$98,Timeline!AD$99)</f>
        <v>1</v>
      </c>
      <c r="AF73" s="127">
        <f>IF($C73=$D73,Timeline!AF$98,Timeline!AF$99)</f>
        <v>0</v>
      </c>
    </row>
    <row r="74" spans="2:32" outlineLevel="1">
      <c r="B74" s="124" t="str">
        <f t="shared" si="3"/>
        <v>Opening Cash</v>
      </c>
      <c r="C74" s="124" t="str">
        <f>Timeline!$A$99</f>
        <v>All Other Items</v>
      </c>
      <c r="D74" s="83" t="str">
        <f t="shared" si="4"/>
        <v>Opening Season Ticket Fund</v>
      </c>
      <c r="E74" s="150" t="str">
        <f t="shared" si="4"/>
        <v>#</v>
      </c>
      <c r="F74" s="150"/>
      <c r="G74" s="125">
        <f>IF($C74=$D74,Timeline!G$98,Timeline!G$99)</f>
        <v>0</v>
      </c>
      <c r="H74" s="125">
        <f>IF($C74=$D74,Timeline!H$98,Timeline!H$99)</f>
        <v>0</v>
      </c>
      <c r="I74" s="125">
        <f>IF($C74=$D74,Timeline!I$98,Timeline!I$99)</f>
        <v>0</v>
      </c>
      <c r="J74" s="125">
        <f>IF($C74=$D74,Timeline!J$98,Timeline!J$99)</f>
        <v>0</v>
      </c>
      <c r="K74" s="125">
        <f>IF($C74=$D74,Timeline!K$98,Timeline!K$99)</f>
        <v>0</v>
      </c>
      <c r="L74" s="125">
        <f>IF($C74=$D74,Timeline!L$98,Timeline!L$99)</f>
        <v>0</v>
      </c>
      <c r="M74" s="125">
        <f>IF($C74=$D74,Timeline!M$98,Timeline!M$99)</f>
        <v>0</v>
      </c>
      <c r="N74" s="125">
        <f>IF($C74=$D74,Timeline!N$98,Timeline!N$99)</f>
        <v>0</v>
      </c>
      <c r="O74" s="125">
        <f>IF($C74=$D74,Timeline!O$98,Timeline!O$99)</f>
        <v>0</v>
      </c>
      <c r="P74" s="125">
        <f>IF($C74=$D74,Timeline!P$98,Timeline!P$99)</f>
        <v>0</v>
      </c>
      <c r="Q74" s="125">
        <f>IF($C74=$D74,Timeline!Q$98,Timeline!Q$99)</f>
        <v>0</v>
      </c>
      <c r="R74" s="125">
        <f>IF($C74=$D74,Timeline!R$98,Timeline!R$99)</f>
        <v>0</v>
      </c>
      <c r="S74" s="125">
        <f>IF($C74=$D74,Timeline!S$98,Timeline!S$99)</f>
        <v>0</v>
      </c>
      <c r="T74" s="125">
        <f>IF($C74=$D74,Timeline!T$98,Timeline!T$99)</f>
        <v>0.77322404371584696</v>
      </c>
      <c r="U74" s="125">
        <f>IF($C74=$D74,Timeline!U$98,Timeline!U$99)</f>
        <v>0</v>
      </c>
      <c r="V74" s="125">
        <f>IF($C74=$D74,Timeline!V$98,Timeline!V$99)</f>
        <v>0</v>
      </c>
      <c r="W74" s="125">
        <f>IF($C74=$D74,Timeline!W$98,Timeline!W$99)</f>
        <v>0</v>
      </c>
      <c r="X74" s="125">
        <f>IF($C74=$D74,Timeline!X$98,Timeline!X$99)</f>
        <v>0</v>
      </c>
      <c r="Y74" s="125">
        <f>IF($C74=$D74,Timeline!Y$98,Timeline!Y$99)</f>
        <v>0</v>
      </c>
      <c r="Z74" s="566">
        <f>IF($C74=$D74,Timeline!Z$98,Timeline!Z$99)</f>
        <v>0</v>
      </c>
      <c r="AB74" s="127">
        <f>IF($C74=$D74,Timeline!AB$98,Timeline!AB$99)</f>
        <v>0</v>
      </c>
      <c r="AD74" s="127">
        <f>IF($C74=$D74,Timeline!AD$98,Timeline!AD$99)</f>
        <v>1</v>
      </c>
      <c r="AF74" s="127">
        <f>IF($C74=$D74,Timeline!AF$98,Timeline!AF$99)</f>
        <v>0</v>
      </c>
    </row>
    <row r="75" spans="2:32" outlineLevel="1">
      <c r="B75" s="124" t="str">
        <f t="shared" si="3"/>
        <v>Opening Cash</v>
      </c>
      <c r="C75" s="124" t="str">
        <f>Timeline!$A$99</f>
        <v>All Other Items</v>
      </c>
      <c r="D75" s="83" t="str">
        <f t="shared" si="4"/>
        <v>Opening Cash</v>
      </c>
      <c r="E75" s="150" t="str">
        <f t="shared" si="4"/>
        <v>#</v>
      </c>
      <c r="F75" s="150"/>
      <c r="G75" s="125">
        <f>IF($C75=$D75,Timeline!G$98,Timeline!G$99)</f>
        <v>0</v>
      </c>
      <c r="H75" s="125">
        <f>IF($C75=$D75,Timeline!H$98,Timeline!H$99)</f>
        <v>0</v>
      </c>
      <c r="I75" s="125">
        <f>IF($C75=$D75,Timeline!I$98,Timeline!I$99)</f>
        <v>0</v>
      </c>
      <c r="J75" s="125">
        <f>IF($C75=$D75,Timeline!J$98,Timeline!J$99)</f>
        <v>0</v>
      </c>
      <c r="K75" s="125">
        <f>IF($C75=$D75,Timeline!K$98,Timeline!K$99)</f>
        <v>0</v>
      </c>
      <c r="L75" s="125">
        <f>IF($C75=$D75,Timeline!L$98,Timeline!L$99)</f>
        <v>0</v>
      </c>
      <c r="M75" s="125">
        <f>IF($C75=$D75,Timeline!M$98,Timeline!M$99)</f>
        <v>0</v>
      </c>
      <c r="N75" s="125">
        <f>IF($C75=$D75,Timeline!N$98,Timeline!N$99)</f>
        <v>0</v>
      </c>
      <c r="O75" s="125">
        <f>IF($C75=$D75,Timeline!O$98,Timeline!O$99)</f>
        <v>0</v>
      </c>
      <c r="P75" s="125">
        <f>IF($C75=$D75,Timeline!P$98,Timeline!P$99)</f>
        <v>0</v>
      </c>
      <c r="Q75" s="125">
        <f>IF($C75=$D75,Timeline!Q$98,Timeline!Q$99)</f>
        <v>0</v>
      </c>
      <c r="R75" s="125">
        <f>IF($C75=$D75,Timeline!R$98,Timeline!R$99)</f>
        <v>0</v>
      </c>
      <c r="S75" s="125">
        <f>IF($C75=$D75,Timeline!S$98,Timeline!S$99)</f>
        <v>0</v>
      </c>
      <c r="T75" s="125">
        <f>IF($C75=$D75,Timeline!T$98,Timeline!T$99)</f>
        <v>0.77322404371584696</v>
      </c>
      <c r="U75" s="125">
        <f>IF($C75=$D75,Timeline!U$98,Timeline!U$99)</f>
        <v>0</v>
      </c>
      <c r="V75" s="125">
        <f>IF($C75=$D75,Timeline!V$98,Timeline!V$99)</f>
        <v>0</v>
      </c>
      <c r="W75" s="125">
        <f>IF($C75=$D75,Timeline!W$98,Timeline!W$99)</f>
        <v>0</v>
      </c>
      <c r="X75" s="125">
        <f>IF($C75=$D75,Timeline!X$98,Timeline!X$99)</f>
        <v>0</v>
      </c>
      <c r="Y75" s="125">
        <f>IF($C75=$D75,Timeline!Y$98,Timeline!Y$99)</f>
        <v>0</v>
      </c>
      <c r="Z75" s="566">
        <f>IF($C75=$D75,Timeline!Z$98,Timeline!Z$99)</f>
        <v>0</v>
      </c>
      <c r="AB75" s="127">
        <f>IF($C75=$D75,Timeline!AB$98,Timeline!AB$99)</f>
        <v>0</v>
      </c>
      <c r="AD75" s="127">
        <f>IF($C75=$D75,Timeline!AD$98,Timeline!AD$99)</f>
        <v>1</v>
      </c>
      <c r="AF75" s="127">
        <f>IF($C75=$D75,Timeline!AF$98,Timeline!AF$99)</f>
        <v>0</v>
      </c>
    </row>
    <row r="76" spans="2:32" outlineLevel="1">
      <c r="B76" s="124" t="str">
        <f t="shared" si="3"/>
        <v>Opening Cash</v>
      </c>
      <c r="C76" s="124" t="str">
        <f>Timeline!$A$99</f>
        <v>All Other Items</v>
      </c>
      <c r="D76" s="83" t="str">
        <f t="shared" si="4"/>
        <v>Exclude Cash held for the exclusive purpose of the provision of the Performance Bond within Opening Cash</v>
      </c>
      <c r="E76" s="150" t="str">
        <f t="shared" si="4"/>
        <v>#</v>
      </c>
      <c r="F76" s="150"/>
      <c r="G76" s="125">
        <f>IF($C76=$D76,Timeline!G$98,Timeline!G$99)</f>
        <v>0</v>
      </c>
      <c r="H76" s="125">
        <f>IF($C76=$D76,Timeline!H$98,Timeline!H$99)</f>
        <v>0</v>
      </c>
      <c r="I76" s="125">
        <f>IF($C76=$D76,Timeline!I$98,Timeline!I$99)</f>
        <v>0</v>
      </c>
      <c r="J76" s="125">
        <f>IF($C76=$D76,Timeline!J$98,Timeline!J$99)</f>
        <v>0</v>
      </c>
      <c r="K76" s="125">
        <f>IF($C76=$D76,Timeline!K$98,Timeline!K$99)</f>
        <v>0</v>
      </c>
      <c r="L76" s="125">
        <f>IF($C76=$D76,Timeline!L$98,Timeline!L$99)</f>
        <v>0</v>
      </c>
      <c r="M76" s="125">
        <f>IF($C76=$D76,Timeline!M$98,Timeline!M$99)</f>
        <v>0</v>
      </c>
      <c r="N76" s="125">
        <f>IF($C76=$D76,Timeline!N$98,Timeline!N$99)</f>
        <v>0</v>
      </c>
      <c r="O76" s="125">
        <f>IF($C76=$D76,Timeline!O$98,Timeline!O$99)</f>
        <v>0</v>
      </c>
      <c r="P76" s="125">
        <f>IF($C76=$D76,Timeline!P$98,Timeline!P$99)</f>
        <v>0</v>
      </c>
      <c r="Q76" s="125">
        <f>IF($C76=$D76,Timeline!Q$98,Timeline!Q$99)</f>
        <v>0</v>
      </c>
      <c r="R76" s="125">
        <f>IF($C76=$D76,Timeline!R$98,Timeline!R$99)</f>
        <v>0</v>
      </c>
      <c r="S76" s="125">
        <f>IF($C76=$D76,Timeline!S$98,Timeline!S$99)</f>
        <v>0</v>
      </c>
      <c r="T76" s="125">
        <f>IF($C76=$D76,Timeline!T$98,Timeline!T$99)</f>
        <v>0.77322404371584696</v>
      </c>
      <c r="U76" s="125">
        <f>IF($C76=$D76,Timeline!U$98,Timeline!U$99)</f>
        <v>0</v>
      </c>
      <c r="V76" s="125">
        <f>IF($C76=$D76,Timeline!V$98,Timeline!V$99)</f>
        <v>0</v>
      </c>
      <c r="W76" s="125">
        <f>IF($C76=$D76,Timeline!W$98,Timeline!W$99)</f>
        <v>0</v>
      </c>
      <c r="X76" s="125">
        <f>IF($C76=$D76,Timeline!X$98,Timeline!X$99)</f>
        <v>0</v>
      </c>
      <c r="Y76" s="125">
        <f>IF($C76=$D76,Timeline!Y$98,Timeline!Y$99)</f>
        <v>0</v>
      </c>
      <c r="Z76" s="566">
        <f>IF($C76=$D76,Timeline!Z$98,Timeline!Z$99)</f>
        <v>0</v>
      </c>
      <c r="AB76" s="127">
        <f>IF($C76=$D76,Timeline!AB$98,Timeline!AB$99)</f>
        <v>0</v>
      </c>
      <c r="AD76" s="127">
        <f>IF($C76=$D76,Timeline!AD$98,Timeline!AD$99)</f>
        <v>1</v>
      </c>
      <c r="AF76" s="127">
        <f>IF($C76=$D76,Timeline!AF$98,Timeline!AF$99)</f>
        <v>0</v>
      </c>
    </row>
    <row r="77" spans="2:32" outlineLevel="1">
      <c r="B77" s="124" t="str">
        <f t="shared" si="3"/>
        <v>Opening Cash</v>
      </c>
      <c r="C77" s="124" t="str">
        <f>Timeline!$A$99</f>
        <v>All Other Items</v>
      </c>
      <c r="D77" s="83" t="str">
        <f t="shared" si="4"/>
        <v>Exclude Cash held under restrictive terms within Opening Cash</v>
      </c>
      <c r="E77" s="150" t="str">
        <f t="shared" si="4"/>
        <v>#</v>
      </c>
      <c r="F77" s="150"/>
      <c r="G77" s="125">
        <f>IF($C77=$D77,Timeline!G$98,Timeline!G$99)</f>
        <v>0</v>
      </c>
      <c r="H77" s="125">
        <f>IF($C77=$D77,Timeline!H$98,Timeline!H$99)</f>
        <v>0</v>
      </c>
      <c r="I77" s="125">
        <f>IF($C77=$D77,Timeline!I$98,Timeline!I$99)</f>
        <v>0</v>
      </c>
      <c r="J77" s="125">
        <f>IF($C77=$D77,Timeline!J$98,Timeline!J$99)</f>
        <v>0</v>
      </c>
      <c r="K77" s="125">
        <f>IF($C77=$D77,Timeline!K$98,Timeline!K$99)</f>
        <v>0</v>
      </c>
      <c r="L77" s="125">
        <f>IF($C77=$D77,Timeline!L$98,Timeline!L$99)</f>
        <v>0</v>
      </c>
      <c r="M77" s="125">
        <f>IF($C77=$D77,Timeline!M$98,Timeline!M$99)</f>
        <v>0</v>
      </c>
      <c r="N77" s="125">
        <f>IF($C77=$D77,Timeline!N$98,Timeline!N$99)</f>
        <v>0</v>
      </c>
      <c r="O77" s="125">
        <f>IF($C77=$D77,Timeline!O$98,Timeline!O$99)</f>
        <v>0</v>
      </c>
      <c r="P77" s="125">
        <f>IF($C77=$D77,Timeline!P$98,Timeline!P$99)</f>
        <v>0</v>
      </c>
      <c r="Q77" s="125">
        <f>IF($C77=$D77,Timeline!Q$98,Timeline!Q$99)</f>
        <v>0</v>
      </c>
      <c r="R77" s="125">
        <f>IF($C77=$D77,Timeline!R$98,Timeline!R$99)</f>
        <v>0</v>
      </c>
      <c r="S77" s="125">
        <f>IF($C77=$D77,Timeline!S$98,Timeline!S$99)</f>
        <v>0</v>
      </c>
      <c r="T77" s="125">
        <f>IF($C77=$D77,Timeline!T$98,Timeline!T$99)</f>
        <v>0.77322404371584696</v>
      </c>
      <c r="U77" s="125">
        <f>IF($C77=$D77,Timeline!U$98,Timeline!U$99)</f>
        <v>0</v>
      </c>
      <c r="V77" s="125">
        <f>IF($C77=$D77,Timeline!V$98,Timeline!V$99)</f>
        <v>0</v>
      </c>
      <c r="W77" s="125">
        <f>IF($C77=$D77,Timeline!W$98,Timeline!W$99)</f>
        <v>0</v>
      </c>
      <c r="X77" s="125">
        <f>IF($C77=$D77,Timeline!X$98,Timeline!X$99)</f>
        <v>0</v>
      </c>
      <c r="Y77" s="125">
        <f>IF($C77=$D77,Timeline!Y$98,Timeline!Y$99)</f>
        <v>0</v>
      </c>
      <c r="Z77" s="566">
        <f>IF($C77=$D77,Timeline!Z$98,Timeline!Z$99)</f>
        <v>0</v>
      </c>
      <c r="AB77" s="127">
        <f>IF($C77=$D77,Timeline!AB$98,Timeline!AB$99)</f>
        <v>0</v>
      </c>
      <c r="AD77" s="127">
        <f>IF($C77=$D77,Timeline!AD$98,Timeline!AD$99)</f>
        <v>1</v>
      </c>
      <c r="AF77" s="127">
        <f>IF($C77=$D77,Timeline!AF$98,Timeline!AF$99)</f>
        <v>0</v>
      </c>
    </row>
    <row r="78" spans="2:32" outlineLevel="1">
      <c r="B78" s="124" t="str">
        <f t="shared" si="3"/>
        <v>Opening Cash</v>
      </c>
      <c r="C78" s="124" t="str">
        <f>Timeline!$A$99</f>
        <v>All Other Items</v>
      </c>
      <c r="D78" s="83" t="str">
        <f t="shared" si="4"/>
        <v>Exclude Opening Season Ticket liabilities</v>
      </c>
      <c r="E78" s="150" t="str">
        <f t="shared" si="4"/>
        <v>#</v>
      </c>
      <c r="F78" s="150"/>
      <c r="G78" s="125">
        <f>IF($C78=$D78,Timeline!G$98,Timeline!G$99)</f>
        <v>0</v>
      </c>
      <c r="H78" s="125">
        <f>IF($C78=$D78,Timeline!H$98,Timeline!H$99)</f>
        <v>0</v>
      </c>
      <c r="I78" s="125">
        <f>IF($C78=$D78,Timeline!I$98,Timeline!I$99)</f>
        <v>0</v>
      </c>
      <c r="J78" s="125">
        <f>IF($C78=$D78,Timeline!J$98,Timeline!J$99)</f>
        <v>0</v>
      </c>
      <c r="K78" s="125">
        <f>IF($C78=$D78,Timeline!K$98,Timeline!K$99)</f>
        <v>0</v>
      </c>
      <c r="L78" s="125">
        <f>IF($C78=$D78,Timeline!L$98,Timeline!L$99)</f>
        <v>0</v>
      </c>
      <c r="M78" s="125">
        <f>IF($C78=$D78,Timeline!M$98,Timeline!M$99)</f>
        <v>0</v>
      </c>
      <c r="N78" s="125">
        <f>IF($C78=$D78,Timeline!N$98,Timeline!N$99)</f>
        <v>0</v>
      </c>
      <c r="O78" s="125">
        <f>IF($C78=$D78,Timeline!O$98,Timeline!O$99)</f>
        <v>0</v>
      </c>
      <c r="P78" s="125">
        <f>IF($C78=$D78,Timeline!P$98,Timeline!P$99)</f>
        <v>0</v>
      </c>
      <c r="Q78" s="125">
        <f>IF($C78=$D78,Timeline!Q$98,Timeline!Q$99)</f>
        <v>0</v>
      </c>
      <c r="R78" s="125">
        <f>IF($C78=$D78,Timeline!R$98,Timeline!R$99)</f>
        <v>0</v>
      </c>
      <c r="S78" s="125">
        <f>IF($C78=$D78,Timeline!S$98,Timeline!S$99)</f>
        <v>0</v>
      </c>
      <c r="T78" s="125">
        <f>IF($C78=$D78,Timeline!T$98,Timeline!T$99)</f>
        <v>0.77322404371584696</v>
      </c>
      <c r="U78" s="125">
        <f>IF($C78=$D78,Timeline!U$98,Timeline!U$99)</f>
        <v>0</v>
      </c>
      <c r="V78" s="125">
        <f>IF($C78=$D78,Timeline!V$98,Timeline!V$99)</f>
        <v>0</v>
      </c>
      <c r="W78" s="125">
        <f>IF($C78=$D78,Timeline!W$98,Timeline!W$99)</f>
        <v>0</v>
      </c>
      <c r="X78" s="125">
        <f>IF($C78=$D78,Timeline!X$98,Timeline!X$99)</f>
        <v>0</v>
      </c>
      <c r="Y78" s="125">
        <f>IF($C78=$D78,Timeline!Y$98,Timeline!Y$99)</f>
        <v>0</v>
      </c>
      <c r="Z78" s="566">
        <f>IF($C78=$D78,Timeline!Z$98,Timeline!Z$99)</f>
        <v>0</v>
      </c>
      <c r="AB78" s="127">
        <f>IF($C78=$D78,Timeline!AB$98,Timeline!AB$99)</f>
        <v>0</v>
      </c>
      <c r="AD78" s="127">
        <f>IF($C78=$D78,Timeline!AD$98,Timeline!AD$99)</f>
        <v>1</v>
      </c>
      <c r="AF78" s="127">
        <f>IF($C78=$D78,Timeline!AF$98,Timeline!AF$99)</f>
        <v>0</v>
      </c>
    </row>
    <row r="79" spans="2:32" outlineLevel="1">
      <c r="B79" s="124" t="str">
        <f t="shared" si="3"/>
        <v>Delta Cash</v>
      </c>
      <c r="C79" s="124" t="str">
        <f>Timeline!$A$99</f>
        <v>All Other Items</v>
      </c>
      <c r="D79" s="83" t="str">
        <f t="shared" si="4"/>
        <v>Movement in Debtors: (Increase) / Decrease</v>
      </c>
      <c r="E79" s="150" t="str">
        <f t="shared" si="4"/>
        <v>#</v>
      </c>
      <c r="F79" s="150"/>
      <c r="G79" s="125">
        <f>IF($C79=$D79,Timeline!G$98,Timeline!G$99)</f>
        <v>0</v>
      </c>
      <c r="H79" s="125">
        <f>IF($C79=$D79,Timeline!H$98,Timeline!H$99)</f>
        <v>0</v>
      </c>
      <c r="I79" s="125">
        <f>IF($C79=$D79,Timeline!I$98,Timeline!I$99)</f>
        <v>0</v>
      </c>
      <c r="J79" s="125">
        <f>IF($C79=$D79,Timeline!J$98,Timeline!J$99)</f>
        <v>0</v>
      </c>
      <c r="K79" s="125">
        <f>IF($C79=$D79,Timeline!K$98,Timeline!K$99)</f>
        <v>0</v>
      </c>
      <c r="L79" s="125">
        <f>IF($C79=$D79,Timeline!L$98,Timeline!L$99)</f>
        <v>0</v>
      </c>
      <c r="M79" s="125">
        <f>IF($C79=$D79,Timeline!M$98,Timeline!M$99)</f>
        <v>0</v>
      </c>
      <c r="N79" s="125">
        <f>IF($C79=$D79,Timeline!N$98,Timeline!N$99)</f>
        <v>0</v>
      </c>
      <c r="O79" s="125">
        <f>IF($C79=$D79,Timeline!O$98,Timeline!O$99)</f>
        <v>0</v>
      </c>
      <c r="P79" s="125">
        <f>IF($C79=$D79,Timeline!P$98,Timeline!P$99)</f>
        <v>0</v>
      </c>
      <c r="Q79" s="125">
        <f>IF($C79=$D79,Timeline!Q$98,Timeline!Q$99)</f>
        <v>0</v>
      </c>
      <c r="R79" s="125">
        <f>IF($C79=$D79,Timeline!R$98,Timeline!R$99)</f>
        <v>0</v>
      </c>
      <c r="S79" s="125">
        <f>IF($C79=$D79,Timeline!S$98,Timeline!S$99)</f>
        <v>0</v>
      </c>
      <c r="T79" s="125">
        <f>IF($C79=$D79,Timeline!T$98,Timeline!T$99)</f>
        <v>0.77322404371584696</v>
      </c>
      <c r="U79" s="125">
        <f>IF($C79=$D79,Timeline!U$98,Timeline!U$99)</f>
        <v>0</v>
      </c>
      <c r="V79" s="125">
        <f>IF($C79=$D79,Timeline!V$98,Timeline!V$99)</f>
        <v>0</v>
      </c>
      <c r="W79" s="125">
        <f>IF($C79=$D79,Timeline!W$98,Timeline!W$99)</f>
        <v>0</v>
      </c>
      <c r="X79" s="125">
        <f>IF($C79=$D79,Timeline!X$98,Timeline!X$99)</f>
        <v>0</v>
      </c>
      <c r="Y79" s="125">
        <f>IF($C79=$D79,Timeline!Y$98,Timeline!Y$99)</f>
        <v>0</v>
      </c>
      <c r="Z79" s="566">
        <f>IF($C79=$D79,Timeline!Z$98,Timeline!Z$99)</f>
        <v>0</v>
      </c>
      <c r="AB79" s="127">
        <f>IF($C79=$D79,Timeline!AB$98,Timeline!AB$99)</f>
        <v>0</v>
      </c>
      <c r="AD79" s="127">
        <f>IF($C79=$D79,Timeline!AD$98,Timeline!AD$99)</f>
        <v>1</v>
      </c>
      <c r="AF79" s="127">
        <f>IF($C79=$D79,Timeline!AF$98,Timeline!AF$99)</f>
        <v>0</v>
      </c>
    </row>
    <row r="80" spans="2:32" outlineLevel="1">
      <c r="B80" s="124" t="str">
        <f t="shared" si="3"/>
        <v>Delta Cash</v>
      </c>
      <c r="C80" s="124" t="str">
        <f>Timeline!$A$99</f>
        <v>All Other Items</v>
      </c>
      <c r="D80" s="108" t="str">
        <f t="shared" si="4"/>
        <v>Exclude: Movement in any bad debts provision or write off and any capital-related debtors</v>
      </c>
      <c r="E80" s="164" t="str">
        <f t="shared" si="4"/>
        <v>#</v>
      </c>
      <c r="F80" s="164"/>
      <c r="G80" s="131">
        <f>IF($C80=$D80,Timeline!G$98,Timeline!G$99)</f>
        <v>0</v>
      </c>
      <c r="H80" s="131">
        <f>IF($C80=$D80,Timeline!H$98,Timeline!H$99)</f>
        <v>0</v>
      </c>
      <c r="I80" s="131">
        <f>IF($C80=$D80,Timeline!I$98,Timeline!I$99)</f>
        <v>0</v>
      </c>
      <c r="J80" s="131">
        <f>IF($C80=$D80,Timeline!J$98,Timeline!J$99)</f>
        <v>0</v>
      </c>
      <c r="K80" s="131">
        <f>IF($C80=$D80,Timeline!K$98,Timeline!K$99)</f>
        <v>0</v>
      </c>
      <c r="L80" s="131">
        <f>IF($C80=$D80,Timeline!L$98,Timeline!L$99)</f>
        <v>0</v>
      </c>
      <c r="M80" s="131">
        <f>IF($C80=$D80,Timeline!M$98,Timeline!M$99)</f>
        <v>0</v>
      </c>
      <c r="N80" s="131">
        <f>IF($C80=$D80,Timeline!N$98,Timeline!N$99)</f>
        <v>0</v>
      </c>
      <c r="O80" s="131">
        <f>IF($C80=$D80,Timeline!O$98,Timeline!O$99)</f>
        <v>0</v>
      </c>
      <c r="P80" s="131">
        <f>IF($C80=$D80,Timeline!P$98,Timeline!P$99)</f>
        <v>0</v>
      </c>
      <c r="Q80" s="131">
        <f>IF($C80=$D80,Timeline!Q$98,Timeline!Q$99)</f>
        <v>0</v>
      </c>
      <c r="R80" s="131">
        <f>IF($C80=$D80,Timeline!R$98,Timeline!R$99)</f>
        <v>0</v>
      </c>
      <c r="S80" s="131">
        <f>IF($C80=$D80,Timeline!S$98,Timeline!S$99)</f>
        <v>0</v>
      </c>
      <c r="T80" s="131">
        <f>IF($C80=$D80,Timeline!T$98,Timeline!T$99)</f>
        <v>0.77322404371584696</v>
      </c>
      <c r="U80" s="131">
        <f>IF($C80=$D80,Timeline!U$98,Timeline!U$99)</f>
        <v>0</v>
      </c>
      <c r="V80" s="131">
        <f>IF($C80=$D80,Timeline!V$98,Timeline!V$99)</f>
        <v>0</v>
      </c>
      <c r="W80" s="131">
        <f>IF($C80=$D80,Timeline!W$98,Timeline!W$99)</f>
        <v>0</v>
      </c>
      <c r="X80" s="131">
        <f>IF($C80=$D80,Timeline!X$98,Timeline!X$99)</f>
        <v>0</v>
      </c>
      <c r="Y80" s="131">
        <f>IF($C80=$D80,Timeline!Y$98,Timeline!Y$99)</f>
        <v>0</v>
      </c>
      <c r="Z80" s="567">
        <f>IF($C80=$D80,Timeline!Z$98,Timeline!Z$99)</f>
        <v>0</v>
      </c>
      <c r="AB80" s="133">
        <f>IF($C80=$D80,Timeline!AB$98,Timeline!AB$99)</f>
        <v>0</v>
      </c>
      <c r="AD80" s="133">
        <f>IF($C80=$D80,Timeline!AD$98,Timeline!AD$99)</f>
        <v>1</v>
      </c>
      <c r="AF80" s="133">
        <f>IF($C80=$D80,Timeline!AF$98,Timeline!AF$99)</f>
        <v>0</v>
      </c>
    </row>
    <row r="81" spans="2:32" outlineLevel="1"/>
    <row r="82" spans="2:32" outlineLevel="1">
      <c r="D82" s="250" t="str">
        <f>LEFT(Timeline!$B$104,6)&amp;" Part to 13 periods to Extension End Date Adjustment"</f>
        <v>Year 9 Part to 13 periods to Extension End Date Adjustment</v>
      </c>
    </row>
    <row r="83" spans="2:32" outlineLevel="1">
      <c r="B83" s="124" t="str">
        <f t="shared" ref="B83:E98" si="5">B65</f>
        <v>Accrual</v>
      </c>
      <c r="C83" s="562" t="str">
        <f t="shared" si="5"/>
        <v>Passenger Fares Revenue</v>
      </c>
      <c r="D83" s="534" t="str">
        <f>D65</f>
        <v>Passenger Fares Revenue</v>
      </c>
      <c r="E83" s="540" t="str">
        <f>E65</f>
        <v>#</v>
      </c>
      <c r="F83" s="540"/>
      <c r="G83" s="564">
        <f>IF($C83=$D83,Timeline!G$107,Timeline!G$108)</f>
        <v>0</v>
      </c>
      <c r="H83" s="564">
        <f>IF($C83=$D83,Timeline!H$107,Timeline!H$108)</f>
        <v>0</v>
      </c>
      <c r="I83" s="564">
        <f>IF($C83=$D83,Timeline!I$107,Timeline!I$108)</f>
        <v>0</v>
      </c>
      <c r="J83" s="564">
        <f>IF($C83=$D83,Timeline!J$107,Timeline!J$108)</f>
        <v>0</v>
      </c>
      <c r="K83" s="564">
        <f>IF($C83=$D83,Timeline!K$107,Timeline!K$108)</f>
        <v>0</v>
      </c>
      <c r="L83" s="564">
        <f>IF($C83=$D83,Timeline!L$107,Timeline!L$108)</f>
        <v>0</v>
      </c>
      <c r="M83" s="564">
        <f>IF($C83=$D83,Timeline!M$107,Timeline!M$108)</f>
        <v>0</v>
      </c>
      <c r="N83" s="564">
        <f>IF($C83=$D83,Timeline!N$107,Timeline!N$108)</f>
        <v>0</v>
      </c>
      <c r="O83" s="564">
        <f>IF($C83=$D83,Timeline!O$107,Timeline!O$108)</f>
        <v>0</v>
      </c>
      <c r="P83" s="564">
        <f>IF($C83=$D83,Timeline!P$107,Timeline!P$108)</f>
        <v>0</v>
      </c>
      <c r="Q83" s="564">
        <f>IF($C83=$D83,Timeline!Q$107,Timeline!Q$108)</f>
        <v>0</v>
      </c>
      <c r="R83" s="564">
        <f>IF($C83=$D83,Timeline!R$107,Timeline!R$108)</f>
        <v>0</v>
      </c>
      <c r="S83" s="564">
        <f>IF($C83=$D83,Timeline!S$107,Timeline!S$108)</f>
        <v>0</v>
      </c>
      <c r="T83" s="564">
        <f>IF($C83=$D83,Timeline!T$107,Timeline!T$108)</f>
        <v>0</v>
      </c>
      <c r="U83" s="564">
        <f>IF($C83=$D83,Timeline!U$107,Timeline!U$108)</f>
        <v>0.77534246575342469</v>
      </c>
      <c r="V83" s="564">
        <f>IF($C83=$D83,Timeline!V$107,Timeline!V$108)</f>
        <v>0</v>
      </c>
      <c r="W83" s="564">
        <f>IF($C83=$D83,Timeline!W$107,Timeline!W$108)</f>
        <v>0</v>
      </c>
      <c r="X83" s="564">
        <f>IF($C83=$D83,Timeline!X$107,Timeline!X$108)</f>
        <v>0</v>
      </c>
      <c r="Y83" s="564">
        <f>IF($C83=$D83,Timeline!Y$107,Timeline!Y$108)</f>
        <v>0</v>
      </c>
      <c r="Z83" s="565">
        <f>IF($C83=$D83,Timeline!Z$107,Timeline!Z$108)</f>
        <v>0</v>
      </c>
      <c r="AB83" s="117">
        <f>IF($C83=$D83,Timeline!AB$107,Timeline!AB$108)</f>
        <v>0</v>
      </c>
      <c r="AD83" s="117">
        <f>IF($C83=$D83,Timeline!AD$107,Timeline!AD$108)</f>
        <v>0</v>
      </c>
      <c r="AF83" s="117">
        <f>IF($C83=$D83,Timeline!AF$107,Timeline!AF$108)</f>
        <v>1</v>
      </c>
    </row>
    <row r="84" spans="2:32" outlineLevel="1">
      <c r="B84" s="124" t="str">
        <f t="shared" si="5"/>
        <v>Accrual</v>
      </c>
      <c r="C84" s="124" t="str">
        <f t="shared" si="5"/>
        <v>All Other Items</v>
      </c>
      <c r="D84" s="83" t="str">
        <f t="shared" si="5"/>
        <v>Other Revenue</v>
      </c>
      <c r="E84" s="150" t="str">
        <f t="shared" si="5"/>
        <v>#</v>
      </c>
      <c r="F84" s="150"/>
      <c r="G84" s="125">
        <f>IF($C84=$D84,Timeline!G$107,Timeline!G$108)</f>
        <v>0</v>
      </c>
      <c r="H84" s="125">
        <f>IF($C84=$D84,Timeline!H$107,Timeline!H$108)</f>
        <v>0</v>
      </c>
      <c r="I84" s="125">
        <f>IF($C84=$D84,Timeline!I$107,Timeline!I$108)</f>
        <v>0</v>
      </c>
      <c r="J84" s="125">
        <f>IF($C84=$D84,Timeline!J$107,Timeline!J$108)</f>
        <v>0</v>
      </c>
      <c r="K84" s="125">
        <f>IF($C84=$D84,Timeline!K$107,Timeline!K$108)</f>
        <v>0</v>
      </c>
      <c r="L84" s="125">
        <f>IF($C84=$D84,Timeline!L$107,Timeline!L$108)</f>
        <v>0</v>
      </c>
      <c r="M84" s="125">
        <f>IF($C84=$D84,Timeline!M$107,Timeline!M$108)</f>
        <v>0</v>
      </c>
      <c r="N84" s="125">
        <f>IF($C84=$D84,Timeline!N$107,Timeline!N$108)</f>
        <v>0</v>
      </c>
      <c r="O84" s="125">
        <f>IF($C84=$D84,Timeline!O$107,Timeline!O$108)</f>
        <v>0</v>
      </c>
      <c r="P84" s="125">
        <f>IF($C84=$D84,Timeline!P$107,Timeline!P$108)</f>
        <v>0</v>
      </c>
      <c r="Q84" s="125">
        <f>IF($C84=$D84,Timeline!Q$107,Timeline!Q$108)</f>
        <v>0</v>
      </c>
      <c r="R84" s="125">
        <f>IF($C84=$D84,Timeline!R$107,Timeline!R$108)</f>
        <v>0</v>
      </c>
      <c r="S84" s="125">
        <f>IF($C84=$D84,Timeline!S$107,Timeline!S$108)</f>
        <v>0</v>
      </c>
      <c r="T84" s="125">
        <f>IF($C84=$D84,Timeline!T$107,Timeline!T$108)</f>
        <v>0</v>
      </c>
      <c r="U84" s="125">
        <f>IF($C84=$D84,Timeline!U$107,Timeline!U$108)</f>
        <v>0.77534246575342469</v>
      </c>
      <c r="V84" s="125">
        <f>IF($C84=$D84,Timeline!V$107,Timeline!V$108)</f>
        <v>0</v>
      </c>
      <c r="W84" s="125">
        <f>IF($C84=$D84,Timeline!W$107,Timeline!W$108)</f>
        <v>0</v>
      </c>
      <c r="X84" s="125">
        <f>IF($C84=$D84,Timeline!X$107,Timeline!X$108)</f>
        <v>0</v>
      </c>
      <c r="Y84" s="125">
        <f>IF($C84=$D84,Timeline!Y$107,Timeline!Y$108)</f>
        <v>0</v>
      </c>
      <c r="Z84" s="566">
        <f>IF($C84=$D84,Timeline!Z$107,Timeline!Z$108)</f>
        <v>0</v>
      </c>
      <c r="AB84" s="127">
        <f>IF($C84=$D84,Timeline!AB$107,Timeline!AB$108)</f>
        <v>0</v>
      </c>
      <c r="AD84" s="127">
        <f>IF($C84=$D84,Timeline!AD$107,Timeline!AD$108)</f>
        <v>0</v>
      </c>
      <c r="AF84" s="127">
        <f>IF($C84=$D84,Timeline!AF$107,Timeline!AF$108)</f>
        <v>1</v>
      </c>
    </row>
    <row r="85" spans="2:32" outlineLevel="1">
      <c r="B85" s="124" t="str">
        <f t="shared" si="5"/>
        <v>Accrual</v>
      </c>
      <c r="C85" s="124" t="str">
        <f t="shared" si="5"/>
        <v>All Other Items</v>
      </c>
      <c r="D85" s="83" t="str">
        <f t="shared" si="5"/>
        <v>Exceptional &amp; Contingency Revenues</v>
      </c>
      <c r="E85" s="150" t="str">
        <f t="shared" si="5"/>
        <v>#</v>
      </c>
      <c r="F85" s="150"/>
      <c r="G85" s="125">
        <f>IF($C85=$D85,Timeline!G$107,Timeline!G$108)</f>
        <v>0</v>
      </c>
      <c r="H85" s="125">
        <f>IF($C85=$D85,Timeline!H$107,Timeline!H$108)</f>
        <v>0</v>
      </c>
      <c r="I85" s="125">
        <f>IF($C85=$D85,Timeline!I$107,Timeline!I$108)</f>
        <v>0</v>
      </c>
      <c r="J85" s="125">
        <f>IF($C85=$D85,Timeline!J$107,Timeline!J$108)</f>
        <v>0</v>
      </c>
      <c r="K85" s="125">
        <f>IF($C85=$D85,Timeline!K$107,Timeline!K$108)</f>
        <v>0</v>
      </c>
      <c r="L85" s="125">
        <f>IF($C85=$D85,Timeline!L$107,Timeline!L$108)</f>
        <v>0</v>
      </c>
      <c r="M85" s="125">
        <f>IF($C85=$D85,Timeline!M$107,Timeline!M$108)</f>
        <v>0</v>
      </c>
      <c r="N85" s="125">
        <f>IF($C85=$D85,Timeline!N$107,Timeline!N$108)</f>
        <v>0</v>
      </c>
      <c r="O85" s="125">
        <f>IF($C85=$D85,Timeline!O$107,Timeline!O$108)</f>
        <v>0</v>
      </c>
      <c r="P85" s="125">
        <f>IF($C85=$D85,Timeline!P$107,Timeline!P$108)</f>
        <v>0</v>
      </c>
      <c r="Q85" s="125">
        <f>IF($C85=$D85,Timeline!Q$107,Timeline!Q$108)</f>
        <v>0</v>
      </c>
      <c r="R85" s="125">
        <f>IF($C85=$D85,Timeline!R$107,Timeline!R$108)</f>
        <v>0</v>
      </c>
      <c r="S85" s="125">
        <f>IF($C85=$D85,Timeline!S$107,Timeline!S$108)</f>
        <v>0</v>
      </c>
      <c r="T85" s="125">
        <f>IF($C85=$D85,Timeline!T$107,Timeline!T$108)</f>
        <v>0</v>
      </c>
      <c r="U85" s="125">
        <f>IF($C85=$D85,Timeline!U$107,Timeline!U$108)</f>
        <v>0.77534246575342469</v>
      </c>
      <c r="V85" s="125">
        <f>IF($C85=$D85,Timeline!V$107,Timeline!V$108)</f>
        <v>0</v>
      </c>
      <c r="W85" s="125">
        <f>IF($C85=$D85,Timeline!W$107,Timeline!W$108)</f>
        <v>0</v>
      </c>
      <c r="X85" s="125">
        <f>IF($C85=$D85,Timeline!X$107,Timeline!X$108)</f>
        <v>0</v>
      </c>
      <c r="Y85" s="125">
        <f>IF($C85=$D85,Timeline!Y$107,Timeline!Y$108)</f>
        <v>0</v>
      </c>
      <c r="Z85" s="566">
        <f>IF($C85=$D85,Timeline!Z$107,Timeline!Z$108)</f>
        <v>0</v>
      </c>
      <c r="AB85" s="127">
        <f>IF($C85=$D85,Timeline!AB$107,Timeline!AB$108)</f>
        <v>0</v>
      </c>
      <c r="AD85" s="127">
        <f>IF($C85=$D85,Timeline!AD$107,Timeline!AD$108)</f>
        <v>0</v>
      </c>
      <c r="AF85" s="127">
        <f>IF($C85=$D85,Timeline!AF$107,Timeline!AF$108)</f>
        <v>1</v>
      </c>
    </row>
    <row r="86" spans="2:32" outlineLevel="1">
      <c r="B86" s="124" t="str">
        <f t="shared" si="5"/>
        <v>Accrual</v>
      </c>
      <c r="C86" s="124" t="str">
        <f t="shared" si="5"/>
        <v>All Other Items</v>
      </c>
      <c r="D86" s="83" t="str">
        <f t="shared" si="5"/>
        <v>Income from the Secretary of State</v>
      </c>
      <c r="E86" s="150" t="str">
        <f t="shared" si="5"/>
        <v>#</v>
      </c>
      <c r="F86" s="150"/>
      <c r="G86" s="125">
        <f>IF($C86=$D86,Timeline!G$107,Timeline!G$108)</f>
        <v>0</v>
      </c>
      <c r="H86" s="125">
        <f>IF($C86=$D86,Timeline!H$107,Timeline!H$108)</f>
        <v>0</v>
      </c>
      <c r="I86" s="125">
        <f>IF($C86=$D86,Timeline!I$107,Timeline!I$108)</f>
        <v>0</v>
      </c>
      <c r="J86" s="125">
        <f>IF($C86=$D86,Timeline!J$107,Timeline!J$108)</f>
        <v>0</v>
      </c>
      <c r="K86" s="125">
        <f>IF($C86=$D86,Timeline!K$107,Timeline!K$108)</f>
        <v>0</v>
      </c>
      <c r="L86" s="125">
        <f>IF($C86=$D86,Timeline!L$107,Timeline!L$108)</f>
        <v>0</v>
      </c>
      <c r="M86" s="125">
        <f>IF($C86=$D86,Timeline!M$107,Timeline!M$108)</f>
        <v>0</v>
      </c>
      <c r="N86" s="125">
        <f>IF($C86=$D86,Timeline!N$107,Timeline!N$108)</f>
        <v>0</v>
      </c>
      <c r="O86" s="125">
        <f>IF($C86=$D86,Timeline!O$107,Timeline!O$108)</f>
        <v>0</v>
      </c>
      <c r="P86" s="125">
        <f>IF($C86=$D86,Timeline!P$107,Timeline!P$108)</f>
        <v>0</v>
      </c>
      <c r="Q86" s="125">
        <f>IF($C86=$D86,Timeline!Q$107,Timeline!Q$108)</f>
        <v>0</v>
      </c>
      <c r="R86" s="125">
        <f>IF($C86=$D86,Timeline!R$107,Timeline!R$108)</f>
        <v>0</v>
      </c>
      <c r="S86" s="125">
        <f>IF($C86=$D86,Timeline!S$107,Timeline!S$108)</f>
        <v>0</v>
      </c>
      <c r="T86" s="125">
        <f>IF($C86=$D86,Timeline!T$107,Timeline!T$108)</f>
        <v>0</v>
      </c>
      <c r="U86" s="125">
        <f>IF($C86=$D86,Timeline!U$107,Timeline!U$108)</f>
        <v>0.77534246575342469</v>
      </c>
      <c r="V86" s="125">
        <f>IF($C86=$D86,Timeline!V$107,Timeline!V$108)</f>
        <v>0</v>
      </c>
      <c r="W86" s="125">
        <f>IF($C86=$D86,Timeline!W$107,Timeline!W$108)</f>
        <v>0</v>
      </c>
      <c r="X86" s="125">
        <f>IF($C86=$D86,Timeline!X$107,Timeline!X$108)</f>
        <v>0</v>
      </c>
      <c r="Y86" s="125">
        <f>IF($C86=$D86,Timeline!Y$107,Timeline!Y$108)</f>
        <v>0</v>
      </c>
      <c r="Z86" s="566">
        <f>IF($C86=$D86,Timeline!Z$107,Timeline!Z$108)</f>
        <v>0</v>
      </c>
      <c r="AB86" s="127">
        <f>IF($C86=$D86,Timeline!AB$107,Timeline!AB$108)</f>
        <v>0</v>
      </c>
      <c r="AD86" s="127">
        <f>IF($C86=$D86,Timeline!AD$107,Timeline!AD$108)</f>
        <v>0</v>
      </c>
      <c r="AF86" s="127">
        <f>IF($C86=$D86,Timeline!AF$107,Timeline!AF$108)</f>
        <v>1</v>
      </c>
    </row>
    <row r="87" spans="2:32" outlineLevel="1">
      <c r="B87" s="124" t="str">
        <f t="shared" si="5"/>
        <v>Accrual</v>
      </c>
      <c r="C87" s="124" t="str">
        <f t="shared" si="5"/>
        <v>All Other Items</v>
      </c>
      <c r="D87" s="83" t="str">
        <f t="shared" si="5"/>
        <v>Income from Network Rail</v>
      </c>
      <c r="E87" s="150" t="str">
        <f t="shared" si="5"/>
        <v>#</v>
      </c>
      <c r="F87" s="150"/>
      <c r="G87" s="125">
        <f>IF($C87=$D87,Timeline!G$107,Timeline!G$108)</f>
        <v>0</v>
      </c>
      <c r="H87" s="125">
        <f>IF($C87=$D87,Timeline!H$107,Timeline!H$108)</f>
        <v>0</v>
      </c>
      <c r="I87" s="125">
        <f>IF($C87=$D87,Timeline!I$107,Timeline!I$108)</f>
        <v>0</v>
      </c>
      <c r="J87" s="125">
        <f>IF($C87=$D87,Timeline!J$107,Timeline!J$108)</f>
        <v>0</v>
      </c>
      <c r="K87" s="125">
        <f>IF($C87=$D87,Timeline!K$107,Timeline!K$108)</f>
        <v>0</v>
      </c>
      <c r="L87" s="125">
        <f>IF($C87=$D87,Timeline!L$107,Timeline!L$108)</f>
        <v>0</v>
      </c>
      <c r="M87" s="125">
        <f>IF($C87=$D87,Timeline!M$107,Timeline!M$108)</f>
        <v>0</v>
      </c>
      <c r="N87" s="125">
        <f>IF($C87=$D87,Timeline!N$107,Timeline!N$108)</f>
        <v>0</v>
      </c>
      <c r="O87" s="125">
        <f>IF($C87=$D87,Timeline!O$107,Timeline!O$108)</f>
        <v>0</v>
      </c>
      <c r="P87" s="125">
        <f>IF($C87=$D87,Timeline!P$107,Timeline!P$108)</f>
        <v>0</v>
      </c>
      <c r="Q87" s="125">
        <f>IF($C87=$D87,Timeline!Q$107,Timeline!Q$108)</f>
        <v>0</v>
      </c>
      <c r="R87" s="125">
        <f>IF($C87=$D87,Timeline!R$107,Timeline!R$108)</f>
        <v>0</v>
      </c>
      <c r="S87" s="125">
        <f>IF($C87=$D87,Timeline!S$107,Timeline!S$108)</f>
        <v>0</v>
      </c>
      <c r="T87" s="125">
        <f>IF($C87=$D87,Timeline!T$107,Timeline!T$108)</f>
        <v>0</v>
      </c>
      <c r="U87" s="125">
        <f>IF($C87=$D87,Timeline!U$107,Timeline!U$108)</f>
        <v>0.77534246575342469</v>
      </c>
      <c r="V87" s="125">
        <f>IF($C87=$D87,Timeline!V$107,Timeline!V$108)</f>
        <v>0</v>
      </c>
      <c r="W87" s="125">
        <f>IF($C87=$D87,Timeline!W$107,Timeline!W$108)</f>
        <v>0</v>
      </c>
      <c r="X87" s="125">
        <f>IF($C87=$D87,Timeline!X$107,Timeline!X$108)</f>
        <v>0</v>
      </c>
      <c r="Y87" s="125">
        <f>IF($C87=$D87,Timeline!Y$107,Timeline!Y$108)</f>
        <v>0</v>
      </c>
      <c r="Z87" s="566">
        <f>IF($C87=$D87,Timeline!Z$107,Timeline!Z$108)</f>
        <v>0</v>
      </c>
      <c r="AB87" s="127">
        <f>IF($C87=$D87,Timeline!AB$107,Timeline!AB$108)</f>
        <v>0</v>
      </c>
      <c r="AD87" s="127">
        <f>IF($C87=$D87,Timeline!AD$107,Timeline!AD$108)</f>
        <v>0</v>
      </c>
      <c r="AF87" s="127">
        <f>IF($C87=$D87,Timeline!AF$107,Timeline!AF$108)</f>
        <v>1</v>
      </c>
    </row>
    <row r="88" spans="2:32" outlineLevel="1">
      <c r="B88" s="124" t="str">
        <f t="shared" si="5"/>
        <v>Accrual</v>
      </c>
      <c r="C88" s="124" t="str">
        <f t="shared" si="5"/>
        <v>All Other Items</v>
      </c>
      <c r="D88" s="83" t="str">
        <f t="shared" si="5"/>
        <v>Sustained Planned Disruption Compensation Income</v>
      </c>
      <c r="E88" s="150" t="str">
        <f t="shared" si="5"/>
        <v>#</v>
      </c>
      <c r="F88" s="150"/>
      <c r="G88" s="125">
        <f>IF($C88=$D88,Timeline!G$107,Timeline!G$108)</f>
        <v>0</v>
      </c>
      <c r="H88" s="125">
        <f>IF($C88=$D88,Timeline!H$107,Timeline!H$108)</f>
        <v>0</v>
      </c>
      <c r="I88" s="125">
        <f>IF($C88=$D88,Timeline!I$107,Timeline!I$108)</f>
        <v>0</v>
      </c>
      <c r="J88" s="125">
        <f>IF($C88=$D88,Timeline!J$107,Timeline!J$108)</f>
        <v>0</v>
      </c>
      <c r="K88" s="125">
        <f>IF($C88=$D88,Timeline!K$107,Timeline!K$108)</f>
        <v>0</v>
      </c>
      <c r="L88" s="125">
        <f>IF($C88=$D88,Timeline!L$107,Timeline!L$108)</f>
        <v>0</v>
      </c>
      <c r="M88" s="125">
        <f>IF($C88=$D88,Timeline!M$107,Timeline!M$108)</f>
        <v>0</v>
      </c>
      <c r="N88" s="125">
        <f>IF($C88=$D88,Timeline!N$107,Timeline!N$108)</f>
        <v>0</v>
      </c>
      <c r="O88" s="125">
        <f>IF($C88=$D88,Timeline!O$107,Timeline!O$108)</f>
        <v>0</v>
      </c>
      <c r="P88" s="125">
        <f>IF($C88=$D88,Timeline!P$107,Timeline!P$108)</f>
        <v>0</v>
      </c>
      <c r="Q88" s="125">
        <f>IF($C88=$D88,Timeline!Q$107,Timeline!Q$108)</f>
        <v>0</v>
      </c>
      <c r="R88" s="125">
        <f>IF($C88=$D88,Timeline!R$107,Timeline!R$108)</f>
        <v>0</v>
      </c>
      <c r="S88" s="125">
        <f>IF($C88=$D88,Timeline!S$107,Timeline!S$108)</f>
        <v>0</v>
      </c>
      <c r="T88" s="125">
        <f>IF($C88=$D88,Timeline!T$107,Timeline!T$108)</f>
        <v>0</v>
      </c>
      <c r="U88" s="125">
        <f>IF($C88=$D88,Timeline!U$107,Timeline!U$108)</f>
        <v>0.77534246575342469</v>
      </c>
      <c r="V88" s="125">
        <f>IF($C88=$D88,Timeline!V$107,Timeline!V$108)</f>
        <v>0</v>
      </c>
      <c r="W88" s="125">
        <f>IF($C88=$D88,Timeline!W$107,Timeline!W$108)</f>
        <v>0</v>
      </c>
      <c r="X88" s="125">
        <f>IF($C88=$D88,Timeline!X$107,Timeline!X$108)</f>
        <v>0</v>
      </c>
      <c r="Y88" s="125">
        <f>IF($C88=$D88,Timeline!Y$107,Timeline!Y$108)</f>
        <v>0</v>
      </c>
      <c r="Z88" s="566">
        <f>IF($C88=$D88,Timeline!Z$107,Timeline!Z$108)</f>
        <v>0</v>
      </c>
      <c r="AB88" s="127">
        <f>IF($C88=$D88,Timeline!AB$107,Timeline!AB$108)</f>
        <v>0</v>
      </c>
      <c r="AD88" s="127">
        <f>IF($C88=$D88,Timeline!AD$107,Timeline!AD$108)</f>
        <v>0</v>
      </c>
      <c r="AF88" s="127">
        <f>IF($C88=$D88,Timeline!AF$107,Timeline!AF$108)</f>
        <v>1</v>
      </c>
    </row>
    <row r="89" spans="2:32" outlineLevel="1">
      <c r="B89" s="124" t="str">
        <f t="shared" si="5"/>
        <v>Accrual</v>
      </c>
      <c r="C89" s="124" t="str">
        <f t="shared" si="5"/>
        <v>All Other Items</v>
      </c>
      <c r="D89" s="83" t="str">
        <f t="shared" si="5"/>
        <v>Interest Receivable</v>
      </c>
      <c r="E89" s="150" t="str">
        <f t="shared" si="5"/>
        <v>#</v>
      </c>
      <c r="F89" s="150"/>
      <c r="G89" s="125">
        <f>IF($C89=$D89,Timeline!G$107,Timeline!G$108)</f>
        <v>0</v>
      </c>
      <c r="H89" s="125">
        <f>IF($C89=$D89,Timeline!H$107,Timeline!H$108)</f>
        <v>0</v>
      </c>
      <c r="I89" s="125">
        <f>IF($C89=$D89,Timeline!I$107,Timeline!I$108)</f>
        <v>0</v>
      </c>
      <c r="J89" s="125">
        <f>IF($C89=$D89,Timeline!J$107,Timeline!J$108)</f>
        <v>0</v>
      </c>
      <c r="K89" s="125">
        <f>IF($C89=$D89,Timeline!K$107,Timeline!K$108)</f>
        <v>0</v>
      </c>
      <c r="L89" s="125">
        <f>IF($C89=$D89,Timeline!L$107,Timeline!L$108)</f>
        <v>0</v>
      </c>
      <c r="M89" s="125">
        <f>IF($C89=$D89,Timeline!M$107,Timeline!M$108)</f>
        <v>0</v>
      </c>
      <c r="N89" s="125">
        <f>IF($C89=$D89,Timeline!N$107,Timeline!N$108)</f>
        <v>0</v>
      </c>
      <c r="O89" s="125">
        <f>IF($C89=$D89,Timeline!O$107,Timeline!O$108)</f>
        <v>0</v>
      </c>
      <c r="P89" s="125">
        <f>IF($C89=$D89,Timeline!P$107,Timeline!P$108)</f>
        <v>0</v>
      </c>
      <c r="Q89" s="125">
        <f>IF($C89=$D89,Timeline!Q$107,Timeline!Q$108)</f>
        <v>0</v>
      </c>
      <c r="R89" s="125">
        <f>IF($C89=$D89,Timeline!R$107,Timeline!R$108)</f>
        <v>0</v>
      </c>
      <c r="S89" s="125">
        <f>IF($C89=$D89,Timeline!S$107,Timeline!S$108)</f>
        <v>0</v>
      </c>
      <c r="T89" s="125">
        <f>IF($C89=$D89,Timeline!T$107,Timeline!T$108)</f>
        <v>0</v>
      </c>
      <c r="U89" s="125">
        <f>IF($C89=$D89,Timeline!U$107,Timeline!U$108)</f>
        <v>0.77534246575342469</v>
      </c>
      <c r="V89" s="125">
        <f>IF($C89=$D89,Timeline!V$107,Timeline!V$108)</f>
        <v>0</v>
      </c>
      <c r="W89" s="125">
        <f>IF($C89=$D89,Timeline!W$107,Timeline!W$108)</f>
        <v>0</v>
      </c>
      <c r="X89" s="125">
        <f>IF($C89=$D89,Timeline!X$107,Timeline!X$108)</f>
        <v>0</v>
      </c>
      <c r="Y89" s="125">
        <f>IF($C89=$D89,Timeline!Y$107,Timeline!Y$108)</f>
        <v>0</v>
      </c>
      <c r="Z89" s="566">
        <f>IF($C89=$D89,Timeline!Z$107,Timeline!Z$108)</f>
        <v>0</v>
      </c>
      <c r="AB89" s="127">
        <f>IF($C89=$D89,Timeline!AB$107,Timeline!AB$108)</f>
        <v>0</v>
      </c>
      <c r="AD89" s="127">
        <f>IF($C89=$D89,Timeline!AD$107,Timeline!AD$108)</f>
        <v>0</v>
      </c>
      <c r="AF89" s="127">
        <f>IF($C89=$D89,Timeline!AF$107,Timeline!AF$108)</f>
        <v>1</v>
      </c>
    </row>
    <row r="90" spans="2:32" outlineLevel="1">
      <c r="B90" s="124" t="str">
        <f t="shared" si="5"/>
        <v>Accrual</v>
      </c>
      <c r="C90" s="124" t="str">
        <f t="shared" si="5"/>
        <v>All Other Items</v>
      </c>
      <c r="D90" s="83" t="str">
        <f t="shared" si="5"/>
        <v>Profit on disposal</v>
      </c>
      <c r="E90" s="150" t="str">
        <f t="shared" si="5"/>
        <v>#</v>
      </c>
      <c r="F90" s="150"/>
      <c r="G90" s="125">
        <f>IF($C90=$D90,Timeline!G$107,Timeline!G$108)</f>
        <v>0</v>
      </c>
      <c r="H90" s="125">
        <f>IF($C90=$D90,Timeline!H$107,Timeline!H$108)</f>
        <v>0</v>
      </c>
      <c r="I90" s="125">
        <f>IF($C90=$D90,Timeline!I$107,Timeline!I$108)</f>
        <v>0</v>
      </c>
      <c r="J90" s="125">
        <f>IF($C90=$D90,Timeline!J$107,Timeline!J$108)</f>
        <v>0</v>
      </c>
      <c r="K90" s="125">
        <f>IF($C90=$D90,Timeline!K$107,Timeline!K$108)</f>
        <v>0</v>
      </c>
      <c r="L90" s="125">
        <f>IF($C90=$D90,Timeline!L$107,Timeline!L$108)</f>
        <v>0</v>
      </c>
      <c r="M90" s="125">
        <f>IF($C90=$D90,Timeline!M$107,Timeline!M$108)</f>
        <v>0</v>
      </c>
      <c r="N90" s="125">
        <f>IF($C90=$D90,Timeline!N$107,Timeline!N$108)</f>
        <v>0</v>
      </c>
      <c r="O90" s="125">
        <f>IF($C90=$D90,Timeline!O$107,Timeline!O$108)</f>
        <v>0</v>
      </c>
      <c r="P90" s="125">
        <f>IF($C90=$D90,Timeline!P$107,Timeline!P$108)</f>
        <v>0</v>
      </c>
      <c r="Q90" s="125">
        <f>IF($C90=$D90,Timeline!Q$107,Timeline!Q$108)</f>
        <v>0</v>
      </c>
      <c r="R90" s="125">
        <f>IF($C90=$D90,Timeline!R$107,Timeline!R$108)</f>
        <v>0</v>
      </c>
      <c r="S90" s="125">
        <f>IF($C90=$D90,Timeline!S$107,Timeline!S$108)</f>
        <v>0</v>
      </c>
      <c r="T90" s="125">
        <f>IF($C90=$D90,Timeline!T$107,Timeline!T$108)</f>
        <v>0</v>
      </c>
      <c r="U90" s="125">
        <f>IF($C90=$D90,Timeline!U$107,Timeline!U$108)</f>
        <v>0.77534246575342469</v>
      </c>
      <c r="V90" s="125">
        <f>IF($C90=$D90,Timeline!V$107,Timeline!V$108)</f>
        <v>0</v>
      </c>
      <c r="W90" s="125">
        <f>IF($C90=$D90,Timeline!W$107,Timeline!W$108)</f>
        <v>0</v>
      </c>
      <c r="X90" s="125">
        <f>IF($C90=$D90,Timeline!X$107,Timeline!X$108)</f>
        <v>0</v>
      </c>
      <c r="Y90" s="125">
        <f>IF($C90=$D90,Timeline!Y$107,Timeline!Y$108)</f>
        <v>0</v>
      </c>
      <c r="Z90" s="566">
        <f>IF($C90=$D90,Timeline!Z$107,Timeline!Z$108)</f>
        <v>0</v>
      </c>
      <c r="AB90" s="127">
        <f>IF($C90=$D90,Timeline!AB$107,Timeline!AB$108)</f>
        <v>0</v>
      </c>
      <c r="AD90" s="127">
        <f>IF($C90=$D90,Timeline!AD$107,Timeline!AD$108)</f>
        <v>0</v>
      </c>
      <c r="AF90" s="127">
        <f>IF($C90=$D90,Timeline!AF$107,Timeline!AF$108)</f>
        <v>1</v>
      </c>
    </row>
    <row r="91" spans="2:32" outlineLevel="1">
      <c r="B91" s="124" t="str">
        <f t="shared" si="5"/>
        <v>Accrual</v>
      </c>
      <c r="C91" s="124" t="str">
        <f t="shared" si="5"/>
        <v>All Other Items</v>
      </c>
      <c r="D91" s="83" t="str">
        <f t="shared" si="5"/>
        <v>Exclude Proportion of income recognised in P&amp;L in relation to grants received in respect of capital expenditure</v>
      </c>
      <c r="E91" s="150" t="str">
        <f t="shared" si="5"/>
        <v>#</v>
      </c>
      <c r="F91" s="150"/>
      <c r="G91" s="125">
        <f>IF($C91=$D91,Timeline!G$107,Timeline!G$108)</f>
        <v>0</v>
      </c>
      <c r="H91" s="125">
        <f>IF($C91=$D91,Timeline!H$107,Timeline!H$108)</f>
        <v>0</v>
      </c>
      <c r="I91" s="125">
        <f>IF($C91=$D91,Timeline!I$107,Timeline!I$108)</f>
        <v>0</v>
      </c>
      <c r="J91" s="125">
        <f>IF($C91=$D91,Timeline!J$107,Timeline!J$108)</f>
        <v>0</v>
      </c>
      <c r="K91" s="125">
        <f>IF($C91=$D91,Timeline!K$107,Timeline!K$108)</f>
        <v>0</v>
      </c>
      <c r="L91" s="125">
        <f>IF($C91=$D91,Timeline!L$107,Timeline!L$108)</f>
        <v>0</v>
      </c>
      <c r="M91" s="125">
        <f>IF($C91=$D91,Timeline!M$107,Timeline!M$108)</f>
        <v>0</v>
      </c>
      <c r="N91" s="125">
        <f>IF($C91=$D91,Timeline!N$107,Timeline!N$108)</f>
        <v>0</v>
      </c>
      <c r="O91" s="125">
        <f>IF($C91=$D91,Timeline!O$107,Timeline!O$108)</f>
        <v>0</v>
      </c>
      <c r="P91" s="125">
        <f>IF($C91=$D91,Timeline!P$107,Timeline!P$108)</f>
        <v>0</v>
      </c>
      <c r="Q91" s="125">
        <f>IF($C91=$D91,Timeline!Q$107,Timeline!Q$108)</f>
        <v>0</v>
      </c>
      <c r="R91" s="125">
        <f>IF($C91=$D91,Timeline!R$107,Timeline!R$108)</f>
        <v>0</v>
      </c>
      <c r="S91" s="125">
        <f>IF($C91=$D91,Timeline!S$107,Timeline!S$108)</f>
        <v>0</v>
      </c>
      <c r="T91" s="125">
        <f>IF($C91=$D91,Timeline!T$107,Timeline!T$108)</f>
        <v>0</v>
      </c>
      <c r="U91" s="125">
        <f>IF($C91=$D91,Timeline!U$107,Timeline!U$108)</f>
        <v>0.77534246575342469</v>
      </c>
      <c r="V91" s="125">
        <f>IF($C91=$D91,Timeline!V$107,Timeline!V$108)</f>
        <v>0</v>
      </c>
      <c r="W91" s="125">
        <f>IF($C91=$D91,Timeline!W$107,Timeline!W$108)</f>
        <v>0</v>
      </c>
      <c r="X91" s="125">
        <f>IF($C91=$D91,Timeline!X$107,Timeline!X$108)</f>
        <v>0</v>
      </c>
      <c r="Y91" s="125">
        <f>IF($C91=$D91,Timeline!Y$107,Timeline!Y$108)</f>
        <v>0</v>
      </c>
      <c r="Z91" s="566">
        <f>IF($C91=$D91,Timeline!Z$107,Timeline!Z$108)</f>
        <v>0</v>
      </c>
      <c r="AB91" s="127">
        <f>IF($C91=$D91,Timeline!AB$107,Timeline!AB$108)</f>
        <v>0</v>
      </c>
      <c r="AD91" s="127">
        <f>IF($C91=$D91,Timeline!AD$107,Timeline!AD$108)</f>
        <v>0</v>
      </c>
      <c r="AF91" s="127">
        <f>IF($C91=$D91,Timeline!AF$107,Timeline!AF$108)</f>
        <v>1</v>
      </c>
    </row>
    <row r="92" spans="2:32" outlineLevel="1">
      <c r="B92" s="124" t="str">
        <f t="shared" si="5"/>
        <v>Opening Cash</v>
      </c>
      <c r="C92" s="124" t="str">
        <f t="shared" si="5"/>
        <v>All Other Items</v>
      </c>
      <c r="D92" s="83" t="str">
        <f t="shared" si="5"/>
        <v>Opening Season Ticket Fund</v>
      </c>
      <c r="E92" s="150" t="str">
        <f t="shared" si="5"/>
        <v>#</v>
      </c>
      <c r="F92" s="150"/>
      <c r="G92" s="125">
        <f>IF($C92=$D92,Timeline!G$107,Timeline!G$108)</f>
        <v>0</v>
      </c>
      <c r="H92" s="125">
        <f>IF($C92=$D92,Timeline!H$107,Timeline!H$108)</f>
        <v>0</v>
      </c>
      <c r="I92" s="125">
        <f>IF($C92=$D92,Timeline!I$107,Timeline!I$108)</f>
        <v>0</v>
      </c>
      <c r="J92" s="125">
        <f>IF($C92=$D92,Timeline!J$107,Timeline!J$108)</f>
        <v>0</v>
      </c>
      <c r="K92" s="125">
        <f>IF($C92=$D92,Timeline!K$107,Timeline!K$108)</f>
        <v>0</v>
      </c>
      <c r="L92" s="125">
        <f>IF($C92=$D92,Timeline!L$107,Timeline!L$108)</f>
        <v>0</v>
      </c>
      <c r="M92" s="125">
        <f>IF($C92=$D92,Timeline!M$107,Timeline!M$108)</f>
        <v>0</v>
      </c>
      <c r="N92" s="125">
        <f>IF($C92=$D92,Timeline!N$107,Timeline!N$108)</f>
        <v>0</v>
      </c>
      <c r="O92" s="125">
        <f>IF($C92=$D92,Timeline!O$107,Timeline!O$108)</f>
        <v>0</v>
      </c>
      <c r="P92" s="125">
        <f>IF($C92=$D92,Timeline!P$107,Timeline!P$108)</f>
        <v>0</v>
      </c>
      <c r="Q92" s="125">
        <f>IF($C92=$D92,Timeline!Q$107,Timeline!Q$108)</f>
        <v>0</v>
      </c>
      <c r="R92" s="125">
        <f>IF($C92=$D92,Timeline!R$107,Timeline!R$108)</f>
        <v>0</v>
      </c>
      <c r="S92" s="125">
        <f>IF($C92=$D92,Timeline!S$107,Timeline!S$108)</f>
        <v>0</v>
      </c>
      <c r="T92" s="125">
        <f>IF($C92=$D92,Timeline!T$107,Timeline!T$108)</f>
        <v>0</v>
      </c>
      <c r="U92" s="125">
        <f>IF($C92=$D92,Timeline!U$107,Timeline!U$108)</f>
        <v>0.77534246575342469</v>
      </c>
      <c r="V92" s="125">
        <f>IF($C92=$D92,Timeline!V$107,Timeline!V$108)</f>
        <v>0</v>
      </c>
      <c r="W92" s="125">
        <f>IF($C92=$D92,Timeline!W$107,Timeline!W$108)</f>
        <v>0</v>
      </c>
      <c r="X92" s="125">
        <f>IF($C92=$D92,Timeline!X$107,Timeline!X$108)</f>
        <v>0</v>
      </c>
      <c r="Y92" s="125">
        <f>IF($C92=$D92,Timeline!Y$107,Timeline!Y$108)</f>
        <v>0</v>
      </c>
      <c r="Z92" s="566">
        <f>IF($C92=$D92,Timeline!Z$107,Timeline!Z$108)</f>
        <v>0</v>
      </c>
      <c r="AB92" s="127">
        <f>IF($C92=$D92,Timeline!AB$107,Timeline!AB$108)</f>
        <v>0</v>
      </c>
      <c r="AD92" s="127">
        <f>IF($C92=$D92,Timeline!AD$107,Timeline!AD$108)</f>
        <v>0</v>
      </c>
      <c r="AF92" s="127">
        <f>IF($C92=$D92,Timeline!AF$107,Timeline!AF$108)</f>
        <v>1</v>
      </c>
    </row>
    <row r="93" spans="2:32" outlineLevel="1">
      <c r="B93" s="124" t="str">
        <f t="shared" si="5"/>
        <v>Opening Cash</v>
      </c>
      <c r="C93" s="124" t="str">
        <f t="shared" si="5"/>
        <v>All Other Items</v>
      </c>
      <c r="D93" s="83" t="str">
        <f t="shared" si="5"/>
        <v>Opening Cash</v>
      </c>
      <c r="E93" s="150" t="str">
        <f t="shared" si="5"/>
        <v>#</v>
      </c>
      <c r="F93" s="150"/>
      <c r="G93" s="125">
        <f>IF($C93=$D93,Timeline!G$107,Timeline!G$108)</f>
        <v>0</v>
      </c>
      <c r="H93" s="125">
        <f>IF($C93=$D93,Timeline!H$107,Timeline!H$108)</f>
        <v>0</v>
      </c>
      <c r="I93" s="125">
        <f>IF($C93=$D93,Timeline!I$107,Timeline!I$108)</f>
        <v>0</v>
      </c>
      <c r="J93" s="125">
        <f>IF($C93=$D93,Timeline!J$107,Timeline!J$108)</f>
        <v>0</v>
      </c>
      <c r="K93" s="125">
        <f>IF($C93=$D93,Timeline!K$107,Timeline!K$108)</f>
        <v>0</v>
      </c>
      <c r="L93" s="125">
        <f>IF($C93=$D93,Timeline!L$107,Timeline!L$108)</f>
        <v>0</v>
      </c>
      <c r="M93" s="125">
        <f>IF($C93=$D93,Timeline!M$107,Timeline!M$108)</f>
        <v>0</v>
      </c>
      <c r="N93" s="125">
        <f>IF($C93=$D93,Timeline!N$107,Timeline!N$108)</f>
        <v>0</v>
      </c>
      <c r="O93" s="125">
        <f>IF($C93=$D93,Timeline!O$107,Timeline!O$108)</f>
        <v>0</v>
      </c>
      <c r="P93" s="125">
        <f>IF($C93=$D93,Timeline!P$107,Timeline!P$108)</f>
        <v>0</v>
      </c>
      <c r="Q93" s="125">
        <f>IF($C93=$D93,Timeline!Q$107,Timeline!Q$108)</f>
        <v>0</v>
      </c>
      <c r="R93" s="125">
        <f>IF($C93=$D93,Timeline!R$107,Timeline!R$108)</f>
        <v>0</v>
      </c>
      <c r="S93" s="125">
        <f>IF($C93=$D93,Timeline!S$107,Timeline!S$108)</f>
        <v>0</v>
      </c>
      <c r="T93" s="125">
        <f>IF($C93=$D93,Timeline!T$107,Timeline!T$108)</f>
        <v>0</v>
      </c>
      <c r="U93" s="125">
        <f>IF($C93=$D93,Timeline!U$107,Timeline!U$108)</f>
        <v>0.77534246575342469</v>
      </c>
      <c r="V93" s="125">
        <f>IF($C93=$D93,Timeline!V$107,Timeline!V$108)</f>
        <v>0</v>
      </c>
      <c r="W93" s="125">
        <f>IF($C93=$D93,Timeline!W$107,Timeline!W$108)</f>
        <v>0</v>
      </c>
      <c r="X93" s="125">
        <f>IF($C93=$D93,Timeline!X$107,Timeline!X$108)</f>
        <v>0</v>
      </c>
      <c r="Y93" s="125">
        <f>IF($C93=$D93,Timeline!Y$107,Timeline!Y$108)</f>
        <v>0</v>
      </c>
      <c r="Z93" s="566">
        <f>IF($C93=$D93,Timeline!Z$107,Timeline!Z$108)</f>
        <v>0</v>
      </c>
      <c r="AB93" s="127">
        <f>IF($C93=$D93,Timeline!AB$107,Timeline!AB$108)</f>
        <v>0</v>
      </c>
      <c r="AD93" s="127">
        <f>IF($C93=$D93,Timeline!AD$107,Timeline!AD$108)</f>
        <v>0</v>
      </c>
      <c r="AF93" s="127">
        <f>IF($C93=$D93,Timeline!AF$107,Timeline!AF$108)</f>
        <v>1</v>
      </c>
    </row>
    <row r="94" spans="2:32" outlineLevel="1">
      <c r="B94" s="124" t="str">
        <f t="shared" si="5"/>
        <v>Opening Cash</v>
      </c>
      <c r="C94" s="124" t="str">
        <f t="shared" si="5"/>
        <v>All Other Items</v>
      </c>
      <c r="D94" s="83" t="str">
        <f t="shared" si="5"/>
        <v>Exclude Cash held for the exclusive purpose of the provision of the Performance Bond within Opening Cash</v>
      </c>
      <c r="E94" s="150" t="str">
        <f t="shared" si="5"/>
        <v>#</v>
      </c>
      <c r="F94" s="150"/>
      <c r="G94" s="125">
        <f>IF($C94=$D94,Timeline!G$107,Timeline!G$108)</f>
        <v>0</v>
      </c>
      <c r="H94" s="125">
        <f>IF($C94=$D94,Timeline!H$107,Timeline!H$108)</f>
        <v>0</v>
      </c>
      <c r="I94" s="125">
        <f>IF($C94=$D94,Timeline!I$107,Timeline!I$108)</f>
        <v>0</v>
      </c>
      <c r="J94" s="125">
        <f>IF($C94=$D94,Timeline!J$107,Timeline!J$108)</f>
        <v>0</v>
      </c>
      <c r="K94" s="125">
        <f>IF($C94=$D94,Timeline!K$107,Timeline!K$108)</f>
        <v>0</v>
      </c>
      <c r="L94" s="125">
        <f>IF($C94=$D94,Timeline!L$107,Timeline!L$108)</f>
        <v>0</v>
      </c>
      <c r="M94" s="125">
        <f>IF($C94=$D94,Timeline!M$107,Timeline!M$108)</f>
        <v>0</v>
      </c>
      <c r="N94" s="125">
        <f>IF($C94=$D94,Timeline!N$107,Timeline!N$108)</f>
        <v>0</v>
      </c>
      <c r="O94" s="125">
        <f>IF($C94=$D94,Timeline!O$107,Timeline!O$108)</f>
        <v>0</v>
      </c>
      <c r="P94" s="125">
        <f>IF($C94=$D94,Timeline!P$107,Timeline!P$108)</f>
        <v>0</v>
      </c>
      <c r="Q94" s="125">
        <f>IF($C94=$D94,Timeline!Q$107,Timeline!Q$108)</f>
        <v>0</v>
      </c>
      <c r="R94" s="125">
        <f>IF($C94=$D94,Timeline!R$107,Timeline!R$108)</f>
        <v>0</v>
      </c>
      <c r="S94" s="125">
        <f>IF($C94=$D94,Timeline!S$107,Timeline!S$108)</f>
        <v>0</v>
      </c>
      <c r="T94" s="125">
        <f>IF($C94=$D94,Timeline!T$107,Timeline!T$108)</f>
        <v>0</v>
      </c>
      <c r="U94" s="125">
        <f>IF($C94=$D94,Timeline!U$107,Timeline!U$108)</f>
        <v>0.77534246575342469</v>
      </c>
      <c r="V94" s="125">
        <f>IF($C94=$D94,Timeline!V$107,Timeline!V$108)</f>
        <v>0</v>
      </c>
      <c r="W94" s="125">
        <f>IF($C94=$D94,Timeline!W$107,Timeline!W$108)</f>
        <v>0</v>
      </c>
      <c r="X94" s="125">
        <f>IF($C94=$D94,Timeline!X$107,Timeline!X$108)</f>
        <v>0</v>
      </c>
      <c r="Y94" s="125">
        <f>IF($C94=$D94,Timeline!Y$107,Timeline!Y$108)</f>
        <v>0</v>
      </c>
      <c r="Z94" s="566">
        <f>IF($C94=$D94,Timeline!Z$107,Timeline!Z$108)</f>
        <v>0</v>
      </c>
      <c r="AB94" s="127">
        <f>IF($C94=$D94,Timeline!AB$107,Timeline!AB$108)</f>
        <v>0</v>
      </c>
      <c r="AD94" s="127">
        <f>IF($C94=$D94,Timeline!AD$107,Timeline!AD$108)</f>
        <v>0</v>
      </c>
      <c r="AF94" s="127">
        <f>IF($C94=$D94,Timeline!AF$107,Timeline!AF$108)</f>
        <v>1</v>
      </c>
    </row>
    <row r="95" spans="2:32" outlineLevel="1">
      <c r="B95" s="124" t="str">
        <f t="shared" si="5"/>
        <v>Opening Cash</v>
      </c>
      <c r="C95" s="124" t="str">
        <f t="shared" si="5"/>
        <v>All Other Items</v>
      </c>
      <c r="D95" s="83" t="str">
        <f t="shared" si="5"/>
        <v>Exclude Cash held under restrictive terms within Opening Cash</v>
      </c>
      <c r="E95" s="150" t="str">
        <f t="shared" si="5"/>
        <v>#</v>
      </c>
      <c r="F95" s="150"/>
      <c r="G95" s="125">
        <f>IF($C95=$D95,Timeline!G$107,Timeline!G$108)</f>
        <v>0</v>
      </c>
      <c r="H95" s="125">
        <f>IF($C95=$D95,Timeline!H$107,Timeline!H$108)</f>
        <v>0</v>
      </c>
      <c r="I95" s="125">
        <f>IF($C95=$D95,Timeline!I$107,Timeline!I$108)</f>
        <v>0</v>
      </c>
      <c r="J95" s="125">
        <f>IF($C95=$D95,Timeline!J$107,Timeline!J$108)</f>
        <v>0</v>
      </c>
      <c r="K95" s="125">
        <f>IF($C95=$D95,Timeline!K$107,Timeline!K$108)</f>
        <v>0</v>
      </c>
      <c r="L95" s="125">
        <f>IF($C95=$D95,Timeline!L$107,Timeline!L$108)</f>
        <v>0</v>
      </c>
      <c r="M95" s="125">
        <f>IF($C95=$D95,Timeline!M$107,Timeline!M$108)</f>
        <v>0</v>
      </c>
      <c r="N95" s="125">
        <f>IF($C95=$D95,Timeline!N$107,Timeline!N$108)</f>
        <v>0</v>
      </c>
      <c r="O95" s="125">
        <f>IF($C95=$D95,Timeline!O$107,Timeline!O$108)</f>
        <v>0</v>
      </c>
      <c r="P95" s="125">
        <f>IF($C95=$D95,Timeline!P$107,Timeline!P$108)</f>
        <v>0</v>
      </c>
      <c r="Q95" s="125">
        <f>IF($C95=$D95,Timeline!Q$107,Timeline!Q$108)</f>
        <v>0</v>
      </c>
      <c r="R95" s="125">
        <f>IF($C95=$D95,Timeline!R$107,Timeline!R$108)</f>
        <v>0</v>
      </c>
      <c r="S95" s="125">
        <f>IF($C95=$D95,Timeline!S$107,Timeline!S$108)</f>
        <v>0</v>
      </c>
      <c r="T95" s="125">
        <f>IF($C95=$D95,Timeline!T$107,Timeline!T$108)</f>
        <v>0</v>
      </c>
      <c r="U95" s="125">
        <f>IF($C95=$D95,Timeline!U$107,Timeline!U$108)</f>
        <v>0.77534246575342469</v>
      </c>
      <c r="V95" s="125">
        <f>IF($C95=$D95,Timeline!V$107,Timeline!V$108)</f>
        <v>0</v>
      </c>
      <c r="W95" s="125">
        <f>IF($C95=$D95,Timeline!W$107,Timeline!W$108)</f>
        <v>0</v>
      </c>
      <c r="X95" s="125">
        <f>IF($C95=$D95,Timeline!X$107,Timeline!X$108)</f>
        <v>0</v>
      </c>
      <c r="Y95" s="125">
        <f>IF($C95=$D95,Timeline!Y$107,Timeline!Y$108)</f>
        <v>0</v>
      </c>
      <c r="Z95" s="566">
        <f>IF($C95=$D95,Timeline!Z$107,Timeline!Z$108)</f>
        <v>0</v>
      </c>
      <c r="AB95" s="127">
        <f>IF($C95=$D95,Timeline!AB$107,Timeline!AB$108)</f>
        <v>0</v>
      </c>
      <c r="AD95" s="127">
        <f>IF($C95=$D95,Timeline!AD$107,Timeline!AD$108)</f>
        <v>0</v>
      </c>
      <c r="AF95" s="127">
        <f>IF($C95=$D95,Timeline!AF$107,Timeline!AF$108)</f>
        <v>1</v>
      </c>
    </row>
    <row r="96" spans="2:32" outlineLevel="1">
      <c r="B96" s="124" t="str">
        <f t="shared" si="5"/>
        <v>Opening Cash</v>
      </c>
      <c r="C96" s="124" t="str">
        <f t="shared" si="5"/>
        <v>All Other Items</v>
      </c>
      <c r="D96" s="83" t="str">
        <f t="shared" si="5"/>
        <v>Exclude Opening Season Ticket liabilities</v>
      </c>
      <c r="E96" s="150" t="str">
        <f t="shared" si="5"/>
        <v>#</v>
      </c>
      <c r="F96" s="150"/>
      <c r="G96" s="125">
        <f>IF($C96=$D96,Timeline!G$107,Timeline!G$108)</f>
        <v>0</v>
      </c>
      <c r="H96" s="125">
        <f>IF($C96=$D96,Timeline!H$107,Timeline!H$108)</f>
        <v>0</v>
      </c>
      <c r="I96" s="125">
        <f>IF($C96=$D96,Timeline!I$107,Timeline!I$108)</f>
        <v>0</v>
      </c>
      <c r="J96" s="125">
        <f>IF($C96=$D96,Timeline!J$107,Timeline!J$108)</f>
        <v>0</v>
      </c>
      <c r="K96" s="125">
        <f>IF($C96=$D96,Timeline!K$107,Timeline!K$108)</f>
        <v>0</v>
      </c>
      <c r="L96" s="125">
        <f>IF($C96=$D96,Timeline!L$107,Timeline!L$108)</f>
        <v>0</v>
      </c>
      <c r="M96" s="125">
        <f>IF($C96=$D96,Timeline!M$107,Timeline!M$108)</f>
        <v>0</v>
      </c>
      <c r="N96" s="125">
        <f>IF($C96=$D96,Timeline!N$107,Timeline!N$108)</f>
        <v>0</v>
      </c>
      <c r="O96" s="125">
        <f>IF($C96=$D96,Timeline!O$107,Timeline!O$108)</f>
        <v>0</v>
      </c>
      <c r="P96" s="125">
        <f>IF($C96=$D96,Timeline!P$107,Timeline!P$108)</f>
        <v>0</v>
      </c>
      <c r="Q96" s="125">
        <f>IF($C96=$D96,Timeline!Q$107,Timeline!Q$108)</f>
        <v>0</v>
      </c>
      <c r="R96" s="125">
        <f>IF($C96=$D96,Timeline!R$107,Timeline!R$108)</f>
        <v>0</v>
      </c>
      <c r="S96" s="125">
        <f>IF($C96=$D96,Timeline!S$107,Timeline!S$108)</f>
        <v>0</v>
      </c>
      <c r="T96" s="125">
        <f>IF($C96=$D96,Timeline!T$107,Timeline!T$108)</f>
        <v>0</v>
      </c>
      <c r="U96" s="125">
        <f>IF($C96=$D96,Timeline!U$107,Timeline!U$108)</f>
        <v>0.77534246575342469</v>
      </c>
      <c r="V96" s="125">
        <f>IF($C96=$D96,Timeline!V$107,Timeline!V$108)</f>
        <v>0</v>
      </c>
      <c r="W96" s="125">
        <f>IF($C96=$D96,Timeline!W$107,Timeline!W$108)</f>
        <v>0</v>
      </c>
      <c r="X96" s="125">
        <f>IF($C96=$D96,Timeline!X$107,Timeline!X$108)</f>
        <v>0</v>
      </c>
      <c r="Y96" s="125">
        <f>IF($C96=$D96,Timeline!Y$107,Timeline!Y$108)</f>
        <v>0</v>
      </c>
      <c r="Z96" s="566">
        <f>IF($C96=$D96,Timeline!Z$107,Timeline!Z$108)</f>
        <v>0</v>
      </c>
      <c r="AB96" s="127">
        <f>IF($C96=$D96,Timeline!AB$107,Timeline!AB$108)</f>
        <v>0</v>
      </c>
      <c r="AD96" s="127">
        <f>IF($C96=$D96,Timeline!AD$107,Timeline!AD$108)</f>
        <v>0</v>
      </c>
      <c r="AF96" s="127">
        <f>IF($C96=$D96,Timeline!AF$107,Timeline!AF$108)</f>
        <v>1</v>
      </c>
    </row>
    <row r="97" spans="2:32" outlineLevel="1">
      <c r="B97" s="124" t="str">
        <f t="shared" si="5"/>
        <v>Delta Cash</v>
      </c>
      <c r="C97" s="124" t="str">
        <f t="shared" si="5"/>
        <v>All Other Items</v>
      </c>
      <c r="D97" s="83" t="str">
        <f t="shared" si="5"/>
        <v>Movement in Debtors: (Increase) / Decrease</v>
      </c>
      <c r="E97" s="150" t="str">
        <f t="shared" si="5"/>
        <v>#</v>
      </c>
      <c r="F97" s="150"/>
      <c r="G97" s="125">
        <f>IF($C97=$D97,Timeline!G$107,Timeline!G$108)</f>
        <v>0</v>
      </c>
      <c r="H97" s="125">
        <f>IF($C97=$D97,Timeline!H$107,Timeline!H$108)</f>
        <v>0</v>
      </c>
      <c r="I97" s="125">
        <f>IF($C97=$D97,Timeline!I$107,Timeline!I$108)</f>
        <v>0</v>
      </c>
      <c r="J97" s="125">
        <f>IF($C97=$D97,Timeline!J$107,Timeline!J$108)</f>
        <v>0</v>
      </c>
      <c r="K97" s="125">
        <f>IF($C97=$D97,Timeline!K$107,Timeline!K$108)</f>
        <v>0</v>
      </c>
      <c r="L97" s="125">
        <f>IF($C97=$D97,Timeline!L$107,Timeline!L$108)</f>
        <v>0</v>
      </c>
      <c r="M97" s="125">
        <f>IF($C97=$D97,Timeline!M$107,Timeline!M$108)</f>
        <v>0</v>
      </c>
      <c r="N97" s="125">
        <f>IF($C97=$D97,Timeline!N$107,Timeline!N$108)</f>
        <v>0</v>
      </c>
      <c r="O97" s="125">
        <f>IF($C97=$D97,Timeline!O$107,Timeline!O$108)</f>
        <v>0</v>
      </c>
      <c r="P97" s="125">
        <f>IF($C97=$D97,Timeline!P$107,Timeline!P$108)</f>
        <v>0</v>
      </c>
      <c r="Q97" s="125">
        <f>IF($C97=$D97,Timeline!Q$107,Timeline!Q$108)</f>
        <v>0</v>
      </c>
      <c r="R97" s="125">
        <f>IF($C97=$D97,Timeline!R$107,Timeline!R$108)</f>
        <v>0</v>
      </c>
      <c r="S97" s="125">
        <f>IF($C97=$D97,Timeline!S$107,Timeline!S$108)</f>
        <v>0</v>
      </c>
      <c r="T97" s="125">
        <f>IF($C97=$D97,Timeline!T$107,Timeline!T$108)</f>
        <v>0</v>
      </c>
      <c r="U97" s="125">
        <f>IF($C97=$D97,Timeline!U$107,Timeline!U$108)</f>
        <v>0.77534246575342469</v>
      </c>
      <c r="V97" s="125">
        <f>IF($C97=$D97,Timeline!V$107,Timeline!V$108)</f>
        <v>0</v>
      </c>
      <c r="W97" s="125">
        <f>IF($C97=$D97,Timeline!W$107,Timeline!W$108)</f>
        <v>0</v>
      </c>
      <c r="X97" s="125">
        <f>IF($C97=$D97,Timeline!X$107,Timeline!X$108)</f>
        <v>0</v>
      </c>
      <c r="Y97" s="125">
        <f>IF($C97=$D97,Timeline!Y$107,Timeline!Y$108)</f>
        <v>0</v>
      </c>
      <c r="Z97" s="566">
        <f>IF($C97=$D97,Timeline!Z$107,Timeline!Z$108)</f>
        <v>0</v>
      </c>
      <c r="AB97" s="127">
        <f>IF($C97=$D97,Timeline!AB$107,Timeline!AB$108)</f>
        <v>0</v>
      </c>
      <c r="AD97" s="127">
        <f>IF($C97=$D97,Timeline!AD$107,Timeline!AD$108)</f>
        <v>0</v>
      </c>
      <c r="AF97" s="127">
        <f>IF($C97=$D97,Timeline!AF$107,Timeline!AF$108)</f>
        <v>1</v>
      </c>
    </row>
    <row r="98" spans="2:32" outlineLevel="1">
      <c r="B98" s="124" t="str">
        <f t="shared" si="5"/>
        <v>Delta Cash</v>
      </c>
      <c r="C98" s="124" t="str">
        <f t="shared" si="5"/>
        <v>All Other Items</v>
      </c>
      <c r="D98" s="108" t="str">
        <f t="shared" si="5"/>
        <v>Exclude: Movement in any bad debts provision or write off and any capital-related debtors</v>
      </c>
      <c r="E98" s="164" t="str">
        <f t="shared" si="5"/>
        <v>#</v>
      </c>
      <c r="F98" s="164"/>
      <c r="G98" s="131">
        <f>IF($C98=$D98,Timeline!G$107,Timeline!G$108)</f>
        <v>0</v>
      </c>
      <c r="H98" s="131">
        <f>IF($C98=$D98,Timeline!H$107,Timeline!H$108)</f>
        <v>0</v>
      </c>
      <c r="I98" s="131">
        <f>IF($C98=$D98,Timeline!I$107,Timeline!I$108)</f>
        <v>0</v>
      </c>
      <c r="J98" s="131">
        <f>IF($C98=$D98,Timeline!J$107,Timeline!J$108)</f>
        <v>0</v>
      </c>
      <c r="K98" s="131">
        <f>IF($C98=$D98,Timeline!K$107,Timeline!K$108)</f>
        <v>0</v>
      </c>
      <c r="L98" s="131">
        <f>IF($C98=$D98,Timeline!L$107,Timeline!L$108)</f>
        <v>0</v>
      </c>
      <c r="M98" s="131">
        <f>IF($C98=$D98,Timeline!M$107,Timeline!M$108)</f>
        <v>0</v>
      </c>
      <c r="N98" s="131">
        <f>IF($C98=$D98,Timeline!N$107,Timeline!N$108)</f>
        <v>0</v>
      </c>
      <c r="O98" s="131">
        <f>IF($C98=$D98,Timeline!O$107,Timeline!O$108)</f>
        <v>0</v>
      </c>
      <c r="P98" s="131">
        <f>IF($C98=$D98,Timeline!P$107,Timeline!P$108)</f>
        <v>0</v>
      </c>
      <c r="Q98" s="131">
        <f>IF($C98=$D98,Timeline!Q$107,Timeline!Q$108)</f>
        <v>0</v>
      </c>
      <c r="R98" s="131">
        <f>IF($C98=$D98,Timeline!R$107,Timeline!R$108)</f>
        <v>0</v>
      </c>
      <c r="S98" s="131">
        <f>IF($C98=$D98,Timeline!S$107,Timeline!S$108)</f>
        <v>0</v>
      </c>
      <c r="T98" s="131">
        <f>IF($C98=$D98,Timeline!T$107,Timeline!T$108)</f>
        <v>0</v>
      </c>
      <c r="U98" s="131">
        <f>IF($C98=$D98,Timeline!U$107,Timeline!U$108)</f>
        <v>0.77534246575342469</v>
      </c>
      <c r="V98" s="131">
        <f>IF($C98=$D98,Timeline!V$107,Timeline!V$108)</f>
        <v>0</v>
      </c>
      <c r="W98" s="131">
        <f>IF($C98=$D98,Timeline!W$107,Timeline!W$108)</f>
        <v>0</v>
      </c>
      <c r="X98" s="131">
        <f>IF($C98=$D98,Timeline!X$107,Timeline!X$108)</f>
        <v>0</v>
      </c>
      <c r="Y98" s="131">
        <f>IF($C98=$D98,Timeline!Y$107,Timeline!Y$108)</f>
        <v>0</v>
      </c>
      <c r="Z98" s="567">
        <f>IF($C98=$D98,Timeline!Z$107,Timeline!Z$108)</f>
        <v>0</v>
      </c>
      <c r="AB98" s="133">
        <f>IF($C98=$D98,Timeline!AB$107,Timeline!AB$108)</f>
        <v>0</v>
      </c>
      <c r="AD98" s="133">
        <f>IF($C98=$D98,Timeline!AD$107,Timeline!AD$108)</f>
        <v>0</v>
      </c>
      <c r="AF98" s="133">
        <f>IF($C98=$D98,Timeline!AF$107,Timeline!AF$108)</f>
        <v>1</v>
      </c>
    </row>
    <row r="99" spans="2:32" outlineLevel="1"/>
    <row r="100" spans="2:32" outlineLevel="1">
      <c r="D100" s="250" t="s">
        <v>1094</v>
      </c>
      <c r="O100" s="85"/>
      <c r="P100" s="188"/>
    </row>
    <row r="101" spans="2:32" outlineLevel="1">
      <c r="B101" s="124" t="str">
        <f t="shared" ref="B101:B116" si="6">B47</f>
        <v>Accrual</v>
      </c>
      <c r="C101" s="124"/>
      <c r="D101" s="534" t="str">
        <f t="shared" ref="D101:D116" si="7">D47</f>
        <v>Passenger Fares Revenue</v>
      </c>
      <c r="E101" s="540" t="str">
        <f t="shared" ref="E101:E116" si="8">E29</f>
        <v>£000</v>
      </c>
      <c r="F101" s="540"/>
      <c r="G101" s="568">
        <f t="shared" ref="G101:Z109" si="9">IF(G$16=1,SUMPRODUCT($G29:$AF29,$G47:$AF47),
IF(G$17=1,SUMPRODUCT($G29:$AF29,$G65:$AF65),
IF(G$18=1,SUMPRODUCT($G29:$AF29,$G83:$AF83),
G29)))</f>
        <v>0</v>
      </c>
      <c r="H101" s="568">
        <f t="shared" si="9"/>
        <v>0</v>
      </c>
      <c r="I101" s="568">
        <f t="shared" si="9"/>
        <v>0</v>
      </c>
      <c r="J101" s="568">
        <f t="shared" si="9"/>
        <v>0</v>
      </c>
      <c r="K101" s="568">
        <f t="shared" si="9"/>
        <v>0</v>
      </c>
      <c r="L101" s="568">
        <f t="shared" si="9"/>
        <v>0</v>
      </c>
      <c r="M101" s="568">
        <f t="shared" si="9"/>
        <v>0</v>
      </c>
      <c r="N101" s="568">
        <f t="shared" si="9"/>
        <v>0</v>
      </c>
      <c r="O101" s="568">
        <f t="shared" si="9"/>
        <v>0</v>
      </c>
      <c r="P101" s="568">
        <f t="shared" si="9"/>
        <v>0</v>
      </c>
      <c r="Q101" s="568">
        <f t="shared" si="9"/>
        <v>0</v>
      </c>
      <c r="R101" s="568">
        <f t="shared" si="9"/>
        <v>0</v>
      </c>
      <c r="S101" s="568">
        <f t="shared" si="9"/>
        <v>0</v>
      </c>
      <c r="T101" s="568">
        <f t="shared" si="9"/>
        <v>0</v>
      </c>
      <c r="U101" s="568">
        <f t="shared" si="9"/>
        <v>0</v>
      </c>
      <c r="V101" s="568">
        <f t="shared" si="9"/>
        <v>0</v>
      </c>
      <c r="W101" s="568">
        <f t="shared" si="9"/>
        <v>0</v>
      </c>
      <c r="X101" s="568">
        <f t="shared" si="9"/>
        <v>0</v>
      </c>
      <c r="Y101" s="568">
        <f t="shared" si="9"/>
        <v>0</v>
      </c>
      <c r="Z101" s="537">
        <f t="shared" si="9"/>
        <v>0</v>
      </c>
      <c r="AB101" s="569">
        <f>IF(AB$16=1,SUMPRODUCT($G29:$AF29,$G47:$AF47),
IF(AB$17=1,SUMPRODUCT($G29:$AF29,$G65:$AF65),
IF(AB$18=1,SUMPRODUCT($G29:$AF29,$G83:$AF83),
AB29)))</f>
        <v>0</v>
      </c>
      <c r="AD101" s="569">
        <f>IF(AD$16=1,SUMPRODUCT($G29:$AF29,$G47:$AF47),
IF(AD$17=1,SUMPRODUCT($G29:$AF29,$G65:$AF65),
IF(AD$18=1,SUMPRODUCT($G29:$AF29,$G83:$AF83),
AD29)))</f>
        <v>0</v>
      </c>
      <c r="AF101" s="569">
        <f t="shared" ref="AF101:AF109" si="10">IF(AF$16=1,SUMPRODUCT($G29:$AF29,$G47:$AF47),
IF(AF$17=1,SUMPRODUCT($G29:$AF29,$G65:$AF65),
IF(AF$18=1,SUMPRODUCT($G29:$AF29,$G83:$AF83),
AF29)))</f>
        <v>0</v>
      </c>
    </row>
    <row r="102" spans="2:32" outlineLevel="1">
      <c r="B102" s="124" t="str">
        <f t="shared" si="6"/>
        <v>Accrual</v>
      </c>
      <c r="C102" s="124"/>
      <c r="D102" s="83" t="str">
        <f t="shared" si="7"/>
        <v>Other Revenue</v>
      </c>
      <c r="E102" s="150" t="str">
        <f t="shared" si="8"/>
        <v>£000</v>
      </c>
      <c r="F102" s="150"/>
      <c r="G102" s="85">
        <f t="shared" si="9"/>
        <v>0</v>
      </c>
      <c r="H102" s="85">
        <f t="shared" si="9"/>
        <v>0</v>
      </c>
      <c r="I102" s="85">
        <f t="shared" si="9"/>
        <v>0</v>
      </c>
      <c r="J102" s="85">
        <f t="shared" si="9"/>
        <v>0</v>
      </c>
      <c r="K102" s="85">
        <f t="shared" si="9"/>
        <v>0</v>
      </c>
      <c r="L102" s="85">
        <f t="shared" si="9"/>
        <v>0</v>
      </c>
      <c r="M102" s="85">
        <f t="shared" si="9"/>
        <v>0</v>
      </c>
      <c r="N102" s="85">
        <f t="shared" si="9"/>
        <v>0</v>
      </c>
      <c r="O102" s="85">
        <f t="shared" si="9"/>
        <v>0</v>
      </c>
      <c r="P102" s="85">
        <f t="shared" si="9"/>
        <v>0</v>
      </c>
      <c r="Q102" s="85">
        <f t="shared" si="9"/>
        <v>0</v>
      </c>
      <c r="R102" s="85">
        <f t="shared" si="9"/>
        <v>0</v>
      </c>
      <c r="S102" s="85">
        <f t="shared" si="9"/>
        <v>0</v>
      </c>
      <c r="T102" s="85">
        <f t="shared" si="9"/>
        <v>0</v>
      </c>
      <c r="U102" s="85">
        <f t="shared" si="9"/>
        <v>0</v>
      </c>
      <c r="V102" s="85">
        <f t="shared" si="9"/>
        <v>0</v>
      </c>
      <c r="W102" s="85">
        <f t="shared" si="9"/>
        <v>0</v>
      </c>
      <c r="X102" s="85">
        <f t="shared" si="9"/>
        <v>0</v>
      </c>
      <c r="Y102" s="85">
        <f t="shared" si="9"/>
        <v>0</v>
      </c>
      <c r="Z102" s="274">
        <f t="shared" si="9"/>
        <v>0</v>
      </c>
      <c r="AB102" s="570">
        <f t="shared" ref="AB102:AD109" si="11">IF(AB$16=1,SUMPRODUCT($G30:$AF30,$G48:$AF48),
IF(AB$17=1,SUMPRODUCT($G30:$AF30,$G66:$AF66),
IF(AB$18=1,SUMPRODUCT($G30:$AF30,$G84:$AF84),
AB30)))</f>
        <v>0</v>
      </c>
      <c r="AD102" s="570">
        <f t="shared" si="11"/>
        <v>0</v>
      </c>
      <c r="AF102" s="570">
        <f t="shared" si="10"/>
        <v>0</v>
      </c>
    </row>
    <row r="103" spans="2:32" outlineLevel="1">
      <c r="B103" s="124" t="str">
        <f t="shared" si="6"/>
        <v>Accrual</v>
      </c>
      <c r="C103" s="124"/>
      <c r="D103" s="83" t="str">
        <f t="shared" si="7"/>
        <v>Exceptional &amp; Contingency Revenues</v>
      </c>
      <c r="E103" s="150" t="str">
        <f t="shared" si="8"/>
        <v>£000</v>
      </c>
      <c r="F103" s="150"/>
      <c r="G103" s="85">
        <f t="shared" si="9"/>
        <v>0</v>
      </c>
      <c r="H103" s="85">
        <f t="shared" si="9"/>
        <v>0</v>
      </c>
      <c r="I103" s="85">
        <f t="shared" si="9"/>
        <v>0</v>
      </c>
      <c r="J103" s="85">
        <f t="shared" si="9"/>
        <v>0</v>
      </c>
      <c r="K103" s="85">
        <f t="shared" si="9"/>
        <v>0</v>
      </c>
      <c r="L103" s="85">
        <f t="shared" si="9"/>
        <v>0</v>
      </c>
      <c r="M103" s="85">
        <f t="shared" si="9"/>
        <v>0</v>
      </c>
      <c r="N103" s="85">
        <f t="shared" si="9"/>
        <v>0</v>
      </c>
      <c r="O103" s="85">
        <f t="shared" si="9"/>
        <v>0</v>
      </c>
      <c r="P103" s="85">
        <f t="shared" si="9"/>
        <v>0</v>
      </c>
      <c r="Q103" s="85">
        <f t="shared" si="9"/>
        <v>0</v>
      </c>
      <c r="R103" s="85">
        <f t="shared" si="9"/>
        <v>0</v>
      </c>
      <c r="S103" s="85">
        <f t="shared" si="9"/>
        <v>0</v>
      </c>
      <c r="T103" s="85">
        <f t="shared" si="9"/>
        <v>0</v>
      </c>
      <c r="U103" s="85">
        <f t="shared" si="9"/>
        <v>0</v>
      </c>
      <c r="V103" s="85">
        <f t="shared" si="9"/>
        <v>0</v>
      </c>
      <c r="W103" s="85">
        <f t="shared" si="9"/>
        <v>0</v>
      </c>
      <c r="X103" s="85">
        <f t="shared" si="9"/>
        <v>0</v>
      </c>
      <c r="Y103" s="85">
        <f t="shared" si="9"/>
        <v>0</v>
      </c>
      <c r="Z103" s="274">
        <f t="shared" si="9"/>
        <v>0</v>
      </c>
      <c r="AB103" s="570">
        <f t="shared" si="11"/>
        <v>0</v>
      </c>
      <c r="AD103" s="570">
        <f t="shared" si="11"/>
        <v>0</v>
      </c>
      <c r="AF103" s="570">
        <f t="shared" si="10"/>
        <v>0</v>
      </c>
    </row>
    <row r="104" spans="2:32" outlineLevel="1">
      <c r="B104" s="124" t="str">
        <f t="shared" si="6"/>
        <v>Accrual</v>
      </c>
      <c r="C104" s="124"/>
      <c r="D104" s="83" t="str">
        <f t="shared" si="7"/>
        <v>Income from the Secretary of State</v>
      </c>
      <c r="E104" s="150" t="str">
        <f t="shared" si="8"/>
        <v>£000</v>
      </c>
      <c r="F104" s="150"/>
      <c r="G104" s="85">
        <f t="shared" si="9"/>
        <v>0</v>
      </c>
      <c r="H104" s="85">
        <f t="shared" si="9"/>
        <v>0</v>
      </c>
      <c r="I104" s="85">
        <f t="shared" si="9"/>
        <v>0</v>
      </c>
      <c r="J104" s="85">
        <f t="shared" si="9"/>
        <v>0</v>
      </c>
      <c r="K104" s="85">
        <f t="shared" si="9"/>
        <v>0</v>
      </c>
      <c r="L104" s="85">
        <f t="shared" si="9"/>
        <v>0</v>
      </c>
      <c r="M104" s="85">
        <f t="shared" si="9"/>
        <v>0</v>
      </c>
      <c r="N104" s="85">
        <f t="shared" si="9"/>
        <v>0</v>
      </c>
      <c r="O104" s="85">
        <f t="shared" si="9"/>
        <v>0</v>
      </c>
      <c r="P104" s="85">
        <f t="shared" si="9"/>
        <v>0</v>
      </c>
      <c r="Q104" s="85">
        <f t="shared" si="9"/>
        <v>0</v>
      </c>
      <c r="R104" s="85">
        <f t="shared" si="9"/>
        <v>0</v>
      </c>
      <c r="S104" s="85">
        <f t="shared" si="9"/>
        <v>0</v>
      </c>
      <c r="T104" s="85">
        <f t="shared" si="9"/>
        <v>0</v>
      </c>
      <c r="U104" s="85">
        <f t="shared" si="9"/>
        <v>0</v>
      </c>
      <c r="V104" s="85">
        <f t="shared" si="9"/>
        <v>0</v>
      </c>
      <c r="W104" s="85">
        <f t="shared" si="9"/>
        <v>0</v>
      </c>
      <c r="X104" s="85">
        <f t="shared" si="9"/>
        <v>0</v>
      </c>
      <c r="Y104" s="85">
        <f t="shared" si="9"/>
        <v>0</v>
      </c>
      <c r="Z104" s="274">
        <f t="shared" si="9"/>
        <v>0</v>
      </c>
      <c r="AB104" s="570">
        <f t="shared" si="11"/>
        <v>0</v>
      </c>
      <c r="AD104" s="570">
        <f t="shared" si="11"/>
        <v>0</v>
      </c>
      <c r="AF104" s="570">
        <f t="shared" si="10"/>
        <v>0</v>
      </c>
    </row>
    <row r="105" spans="2:32" outlineLevel="1">
      <c r="B105" s="124" t="str">
        <f t="shared" si="6"/>
        <v>Accrual</v>
      </c>
      <c r="C105" s="124"/>
      <c r="D105" s="83" t="str">
        <f t="shared" si="7"/>
        <v>Income from Network Rail</v>
      </c>
      <c r="E105" s="150" t="str">
        <f t="shared" si="8"/>
        <v>£000</v>
      </c>
      <c r="F105" s="150"/>
      <c r="G105" s="85">
        <f t="shared" si="9"/>
        <v>0</v>
      </c>
      <c r="H105" s="85">
        <f t="shared" si="9"/>
        <v>0</v>
      </c>
      <c r="I105" s="85">
        <f t="shared" si="9"/>
        <v>0</v>
      </c>
      <c r="J105" s="85">
        <f t="shared" si="9"/>
        <v>0</v>
      </c>
      <c r="K105" s="85">
        <f t="shared" si="9"/>
        <v>0</v>
      </c>
      <c r="L105" s="85">
        <f t="shared" si="9"/>
        <v>0</v>
      </c>
      <c r="M105" s="85">
        <f t="shared" si="9"/>
        <v>0</v>
      </c>
      <c r="N105" s="85">
        <f t="shared" si="9"/>
        <v>0</v>
      </c>
      <c r="O105" s="85">
        <f t="shared" si="9"/>
        <v>0</v>
      </c>
      <c r="P105" s="85">
        <f t="shared" si="9"/>
        <v>0</v>
      </c>
      <c r="Q105" s="85">
        <f t="shared" si="9"/>
        <v>0</v>
      </c>
      <c r="R105" s="85">
        <f t="shared" si="9"/>
        <v>0</v>
      </c>
      <c r="S105" s="85">
        <f t="shared" si="9"/>
        <v>0</v>
      </c>
      <c r="T105" s="85">
        <f t="shared" si="9"/>
        <v>0</v>
      </c>
      <c r="U105" s="85">
        <f t="shared" si="9"/>
        <v>0</v>
      </c>
      <c r="V105" s="85">
        <f t="shared" si="9"/>
        <v>0</v>
      </c>
      <c r="W105" s="85">
        <f t="shared" si="9"/>
        <v>0</v>
      </c>
      <c r="X105" s="85">
        <f t="shared" si="9"/>
        <v>0</v>
      </c>
      <c r="Y105" s="85">
        <f t="shared" si="9"/>
        <v>0</v>
      </c>
      <c r="Z105" s="274">
        <f t="shared" si="9"/>
        <v>0</v>
      </c>
      <c r="AB105" s="570">
        <f t="shared" si="11"/>
        <v>0</v>
      </c>
      <c r="AD105" s="570">
        <f t="shared" si="11"/>
        <v>0</v>
      </c>
      <c r="AF105" s="570">
        <f t="shared" si="10"/>
        <v>0</v>
      </c>
    </row>
    <row r="106" spans="2:32" outlineLevel="1">
      <c r="B106" s="124" t="str">
        <f t="shared" si="6"/>
        <v>Accrual</v>
      </c>
      <c r="C106" s="124"/>
      <c r="D106" s="83" t="str">
        <f t="shared" si="7"/>
        <v>Sustained Planned Disruption Compensation Income</v>
      </c>
      <c r="E106" s="150" t="str">
        <f t="shared" si="8"/>
        <v>£000</v>
      </c>
      <c r="F106" s="150"/>
      <c r="G106" s="85">
        <f t="shared" si="9"/>
        <v>0</v>
      </c>
      <c r="H106" s="85">
        <f t="shared" si="9"/>
        <v>0</v>
      </c>
      <c r="I106" s="85">
        <f t="shared" si="9"/>
        <v>0</v>
      </c>
      <c r="J106" s="85">
        <f t="shared" si="9"/>
        <v>0</v>
      </c>
      <c r="K106" s="85">
        <f t="shared" si="9"/>
        <v>0</v>
      </c>
      <c r="L106" s="85">
        <f t="shared" si="9"/>
        <v>0</v>
      </c>
      <c r="M106" s="85">
        <f t="shared" si="9"/>
        <v>0</v>
      </c>
      <c r="N106" s="85">
        <f t="shared" si="9"/>
        <v>0</v>
      </c>
      <c r="O106" s="85">
        <f t="shared" si="9"/>
        <v>0</v>
      </c>
      <c r="P106" s="85">
        <f t="shared" si="9"/>
        <v>0</v>
      </c>
      <c r="Q106" s="85">
        <f t="shared" si="9"/>
        <v>0</v>
      </c>
      <c r="R106" s="85">
        <f t="shared" si="9"/>
        <v>0</v>
      </c>
      <c r="S106" s="85">
        <f t="shared" si="9"/>
        <v>0</v>
      </c>
      <c r="T106" s="85">
        <f t="shared" si="9"/>
        <v>0</v>
      </c>
      <c r="U106" s="85">
        <f t="shared" si="9"/>
        <v>0</v>
      </c>
      <c r="V106" s="85">
        <f t="shared" si="9"/>
        <v>0</v>
      </c>
      <c r="W106" s="85">
        <f t="shared" si="9"/>
        <v>0</v>
      </c>
      <c r="X106" s="85">
        <f t="shared" si="9"/>
        <v>0</v>
      </c>
      <c r="Y106" s="85">
        <f t="shared" si="9"/>
        <v>0</v>
      </c>
      <c r="Z106" s="274">
        <f t="shared" si="9"/>
        <v>0</v>
      </c>
      <c r="AB106" s="570">
        <f t="shared" si="11"/>
        <v>0</v>
      </c>
      <c r="AD106" s="570">
        <f t="shared" si="11"/>
        <v>0</v>
      </c>
      <c r="AF106" s="570">
        <f t="shared" si="10"/>
        <v>0</v>
      </c>
    </row>
    <row r="107" spans="2:32" outlineLevel="1">
      <c r="B107" s="124" t="str">
        <f t="shared" si="6"/>
        <v>Accrual</v>
      </c>
      <c r="C107" s="124"/>
      <c r="D107" s="83" t="str">
        <f t="shared" si="7"/>
        <v>Interest Receivable</v>
      </c>
      <c r="E107" s="150" t="str">
        <f t="shared" si="8"/>
        <v>£000</v>
      </c>
      <c r="F107" s="150"/>
      <c r="G107" s="85">
        <f t="shared" si="9"/>
        <v>0</v>
      </c>
      <c r="H107" s="85">
        <f t="shared" si="9"/>
        <v>0</v>
      </c>
      <c r="I107" s="85">
        <f t="shared" si="9"/>
        <v>0</v>
      </c>
      <c r="J107" s="85">
        <f t="shared" si="9"/>
        <v>0</v>
      </c>
      <c r="K107" s="85">
        <f t="shared" si="9"/>
        <v>0</v>
      </c>
      <c r="L107" s="85">
        <f t="shared" si="9"/>
        <v>0</v>
      </c>
      <c r="M107" s="85">
        <f t="shared" si="9"/>
        <v>0</v>
      </c>
      <c r="N107" s="85">
        <f t="shared" si="9"/>
        <v>0</v>
      </c>
      <c r="O107" s="85">
        <f t="shared" si="9"/>
        <v>0</v>
      </c>
      <c r="P107" s="85">
        <f t="shared" si="9"/>
        <v>0</v>
      </c>
      <c r="Q107" s="85">
        <f t="shared" si="9"/>
        <v>0</v>
      </c>
      <c r="R107" s="85">
        <f t="shared" si="9"/>
        <v>0</v>
      </c>
      <c r="S107" s="85">
        <f t="shared" si="9"/>
        <v>0</v>
      </c>
      <c r="T107" s="85">
        <f t="shared" si="9"/>
        <v>0</v>
      </c>
      <c r="U107" s="85">
        <f t="shared" si="9"/>
        <v>0</v>
      </c>
      <c r="V107" s="85">
        <f t="shared" si="9"/>
        <v>0</v>
      </c>
      <c r="W107" s="85">
        <f t="shared" si="9"/>
        <v>0</v>
      </c>
      <c r="X107" s="85">
        <f t="shared" si="9"/>
        <v>0</v>
      </c>
      <c r="Y107" s="85">
        <f t="shared" si="9"/>
        <v>0</v>
      </c>
      <c r="Z107" s="274">
        <f t="shared" si="9"/>
        <v>0</v>
      </c>
      <c r="AB107" s="570">
        <f t="shared" si="11"/>
        <v>0</v>
      </c>
      <c r="AD107" s="570">
        <f t="shared" si="11"/>
        <v>0</v>
      </c>
      <c r="AF107" s="570">
        <f t="shared" si="10"/>
        <v>0</v>
      </c>
    </row>
    <row r="108" spans="2:32" outlineLevel="1">
      <c r="B108" s="124" t="str">
        <f t="shared" si="6"/>
        <v>Accrual</v>
      </c>
      <c r="C108" s="124"/>
      <c r="D108" s="83" t="str">
        <f t="shared" si="7"/>
        <v>Profit on disposal</v>
      </c>
      <c r="E108" s="150" t="str">
        <f t="shared" si="8"/>
        <v>£000</v>
      </c>
      <c r="F108" s="150"/>
      <c r="G108" s="85">
        <f t="shared" si="9"/>
        <v>0</v>
      </c>
      <c r="H108" s="85">
        <f t="shared" si="9"/>
        <v>0</v>
      </c>
      <c r="I108" s="85">
        <f t="shared" si="9"/>
        <v>0</v>
      </c>
      <c r="J108" s="85">
        <f t="shared" si="9"/>
        <v>0</v>
      </c>
      <c r="K108" s="85">
        <f t="shared" si="9"/>
        <v>0</v>
      </c>
      <c r="L108" s="85">
        <f t="shared" si="9"/>
        <v>0</v>
      </c>
      <c r="M108" s="85">
        <f t="shared" si="9"/>
        <v>0</v>
      </c>
      <c r="N108" s="85">
        <f t="shared" si="9"/>
        <v>0</v>
      </c>
      <c r="O108" s="85">
        <f t="shared" si="9"/>
        <v>0</v>
      </c>
      <c r="P108" s="85">
        <f t="shared" si="9"/>
        <v>0</v>
      </c>
      <c r="Q108" s="85">
        <f t="shared" si="9"/>
        <v>0</v>
      </c>
      <c r="R108" s="85">
        <f t="shared" si="9"/>
        <v>0</v>
      </c>
      <c r="S108" s="85">
        <f t="shared" si="9"/>
        <v>0</v>
      </c>
      <c r="T108" s="85">
        <f t="shared" si="9"/>
        <v>0</v>
      </c>
      <c r="U108" s="85">
        <f t="shared" si="9"/>
        <v>0</v>
      </c>
      <c r="V108" s="85">
        <f t="shared" si="9"/>
        <v>0</v>
      </c>
      <c r="W108" s="85">
        <f t="shared" si="9"/>
        <v>0</v>
      </c>
      <c r="X108" s="85">
        <f t="shared" si="9"/>
        <v>0</v>
      </c>
      <c r="Y108" s="85">
        <f t="shared" si="9"/>
        <v>0</v>
      </c>
      <c r="Z108" s="274">
        <f t="shared" si="9"/>
        <v>0</v>
      </c>
      <c r="AB108" s="570">
        <f t="shared" si="11"/>
        <v>0</v>
      </c>
      <c r="AD108" s="570">
        <f t="shared" si="11"/>
        <v>0</v>
      </c>
      <c r="AF108" s="570">
        <f t="shared" si="10"/>
        <v>0</v>
      </c>
    </row>
    <row r="109" spans="2:32" outlineLevel="1">
      <c r="B109" s="124" t="str">
        <f t="shared" si="6"/>
        <v>Accrual</v>
      </c>
      <c r="C109" s="124"/>
      <c r="D109" s="83" t="str">
        <f t="shared" si="7"/>
        <v>Exclude Proportion of income recognised in P&amp;L in relation to grants received in respect of capital expenditure</v>
      </c>
      <c r="E109" s="150" t="str">
        <f t="shared" si="8"/>
        <v>£000</v>
      </c>
      <c r="F109" s="150"/>
      <c r="G109" s="88">
        <f t="shared" si="9"/>
        <v>0</v>
      </c>
      <c r="H109" s="88">
        <f t="shared" si="9"/>
        <v>0</v>
      </c>
      <c r="I109" s="88">
        <f t="shared" si="9"/>
        <v>0</v>
      </c>
      <c r="J109" s="88">
        <f t="shared" si="9"/>
        <v>0</v>
      </c>
      <c r="K109" s="88">
        <f t="shared" si="9"/>
        <v>0</v>
      </c>
      <c r="L109" s="88">
        <f t="shared" si="9"/>
        <v>0</v>
      </c>
      <c r="M109" s="88">
        <f t="shared" si="9"/>
        <v>0</v>
      </c>
      <c r="N109" s="88">
        <f t="shared" si="9"/>
        <v>0</v>
      </c>
      <c r="O109" s="88">
        <f t="shared" si="9"/>
        <v>0</v>
      </c>
      <c r="P109" s="88">
        <f t="shared" si="9"/>
        <v>0</v>
      </c>
      <c r="Q109" s="88">
        <f t="shared" si="9"/>
        <v>0</v>
      </c>
      <c r="R109" s="88">
        <f t="shared" si="9"/>
        <v>0</v>
      </c>
      <c r="S109" s="88">
        <f t="shared" si="9"/>
        <v>0</v>
      </c>
      <c r="T109" s="88">
        <f t="shared" si="9"/>
        <v>0</v>
      </c>
      <c r="U109" s="88">
        <f t="shared" si="9"/>
        <v>0</v>
      </c>
      <c r="V109" s="88">
        <f t="shared" si="9"/>
        <v>0</v>
      </c>
      <c r="W109" s="88">
        <f t="shared" si="9"/>
        <v>0</v>
      </c>
      <c r="X109" s="88">
        <f t="shared" si="9"/>
        <v>0</v>
      </c>
      <c r="Y109" s="88">
        <f t="shared" si="9"/>
        <v>0</v>
      </c>
      <c r="Z109" s="343">
        <f t="shared" si="9"/>
        <v>0</v>
      </c>
      <c r="AB109" s="571">
        <f t="shared" si="11"/>
        <v>0</v>
      </c>
      <c r="AD109" s="571">
        <f t="shared" si="11"/>
        <v>0</v>
      </c>
      <c r="AF109" s="571">
        <f t="shared" si="10"/>
        <v>0</v>
      </c>
    </row>
    <row r="110" spans="2:32" outlineLevel="1">
      <c r="B110" s="124" t="str">
        <f t="shared" si="6"/>
        <v>Opening Cash</v>
      </c>
      <c r="C110" s="124"/>
      <c r="D110" s="553" t="str">
        <f t="shared" si="7"/>
        <v>Opening Season Ticket Fund</v>
      </c>
      <c r="E110" s="554" t="str">
        <f t="shared" si="8"/>
        <v>£000</v>
      </c>
      <c r="F110" s="554"/>
      <c r="G110" s="85">
        <f t="shared" ref="G110:Z114" si="12">IF(G$16=1,G38,
IF(G$17=1,G38-SUM($G74:$Z74)*(G38-SUMIF($G74:$Z74,"&gt;0",$G38:$Z38)),
IF(G$18=1,G38-SUM($G92:$Z92)*(G38-SUMIF($G92:$Z92,"&gt;0",$G38:$Z38)),
G38)))</f>
        <v>0</v>
      </c>
      <c r="H110" s="85">
        <f t="shared" si="12"/>
        <v>0</v>
      </c>
      <c r="I110" s="85">
        <f t="shared" si="12"/>
        <v>0</v>
      </c>
      <c r="J110" s="85">
        <f t="shared" si="12"/>
        <v>0</v>
      </c>
      <c r="K110" s="85">
        <f t="shared" si="12"/>
        <v>0</v>
      </c>
      <c r="L110" s="85">
        <f t="shared" si="12"/>
        <v>0</v>
      </c>
      <c r="M110" s="85">
        <f t="shared" si="12"/>
        <v>0</v>
      </c>
      <c r="N110" s="85">
        <f t="shared" si="12"/>
        <v>0</v>
      </c>
      <c r="O110" s="85">
        <f t="shared" si="12"/>
        <v>0</v>
      </c>
      <c r="P110" s="85">
        <f t="shared" si="12"/>
        <v>0</v>
      </c>
      <c r="Q110" s="85">
        <f t="shared" si="12"/>
        <v>0</v>
      </c>
      <c r="R110" s="85">
        <f t="shared" si="12"/>
        <v>0</v>
      </c>
      <c r="S110" s="85">
        <f t="shared" si="12"/>
        <v>0</v>
      </c>
      <c r="T110" s="85">
        <f t="shared" si="12"/>
        <v>0</v>
      </c>
      <c r="U110" s="85">
        <f t="shared" si="12"/>
        <v>0</v>
      </c>
      <c r="V110" s="85">
        <f t="shared" si="12"/>
        <v>0</v>
      </c>
      <c r="W110" s="85">
        <f t="shared" si="12"/>
        <v>0</v>
      </c>
      <c r="X110" s="85">
        <f t="shared" si="12"/>
        <v>0</v>
      </c>
      <c r="Y110" s="85">
        <f t="shared" si="12"/>
        <v>0</v>
      </c>
      <c r="Z110" s="274">
        <f t="shared" si="12"/>
        <v>0</v>
      </c>
      <c r="AB110" s="275">
        <f>IF(AB$16=1,AB38,
IF(AB$17=1,AB38-SUM($G74:$Z74)*(AB38-SUMIF($G74:$Z74,"&gt;0",$G38:$Z38)),
IF(AB$18=1,AB38-SUM($G92:$Z92)*(AB38-SUMIF($G92:$Z92,"&gt;0",$G38:$Z38)),
AB38)))</f>
        <v>0</v>
      </c>
      <c r="AD110" s="275">
        <f>IF(AD$16=1,AD38,
IF(AD$17=1,AD38-SUM($G74:$Z74)*(AD38-SUMIF($G74:$Z74,"&gt;0",$G38:$Z38)),
IF(AD$18=1,AD38-SUM($G92:$Z92)*(AD38-SUMIF($G92:$Z92,"&gt;0",$G38:$Z38)),
AD38)))</f>
        <v>0</v>
      </c>
      <c r="AF110" s="275">
        <f>IF(AF$16=1,AF38,
IF(AF$17=1,AF38-SUM($G74:$Z74)*(AF38-SUMIF($G74:$Z74,"&gt;0",$G38:$Z38)),
IF(AF$18=1,AF38-SUM($G92:$Z92)*(AF38-SUMIF($G92:$Z92,"&gt;0",$G38:$Z38)),
AF38)))</f>
        <v>0</v>
      </c>
    </row>
    <row r="111" spans="2:32" outlineLevel="1">
      <c r="B111" s="124" t="str">
        <f t="shared" si="6"/>
        <v>Opening Cash</v>
      </c>
      <c r="C111" s="124"/>
      <c r="D111" s="572" t="str">
        <f t="shared" si="7"/>
        <v>Opening Cash</v>
      </c>
      <c r="E111" s="150" t="str">
        <f t="shared" si="8"/>
        <v>£000</v>
      </c>
      <c r="F111" s="150"/>
      <c r="G111" s="85">
        <f t="shared" si="12"/>
        <v>0</v>
      </c>
      <c r="H111" s="85">
        <f t="shared" si="12"/>
        <v>0</v>
      </c>
      <c r="I111" s="85">
        <f t="shared" si="12"/>
        <v>0</v>
      </c>
      <c r="J111" s="85">
        <f t="shared" si="12"/>
        <v>0</v>
      </c>
      <c r="K111" s="85">
        <f t="shared" si="12"/>
        <v>0</v>
      </c>
      <c r="L111" s="85">
        <f t="shared" si="12"/>
        <v>0</v>
      </c>
      <c r="M111" s="85">
        <f t="shared" si="12"/>
        <v>0</v>
      </c>
      <c r="N111" s="85">
        <f t="shared" si="12"/>
        <v>0</v>
      </c>
      <c r="O111" s="85">
        <f t="shared" si="12"/>
        <v>0</v>
      </c>
      <c r="P111" s="85">
        <f t="shared" si="12"/>
        <v>0</v>
      </c>
      <c r="Q111" s="85">
        <f t="shared" si="12"/>
        <v>0</v>
      </c>
      <c r="R111" s="85">
        <f t="shared" si="12"/>
        <v>0</v>
      </c>
      <c r="S111" s="85">
        <f t="shared" si="12"/>
        <v>0</v>
      </c>
      <c r="T111" s="85">
        <f t="shared" si="12"/>
        <v>0</v>
      </c>
      <c r="U111" s="85">
        <f t="shared" si="12"/>
        <v>0</v>
      </c>
      <c r="V111" s="85">
        <f t="shared" si="12"/>
        <v>0</v>
      </c>
      <c r="W111" s="85">
        <f t="shared" si="12"/>
        <v>0</v>
      </c>
      <c r="X111" s="85">
        <f t="shared" si="12"/>
        <v>0</v>
      </c>
      <c r="Y111" s="85">
        <f t="shared" si="12"/>
        <v>0</v>
      </c>
      <c r="Z111" s="274">
        <f t="shared" si="12"/>
        <v>0</v>
      </c>
      <c r="AB111" s="275">
        <f t="shared" ref="AB111:AD116" si="13">IF(AB$16=1,AB39,
IF(AB$17=1,AB39-SUM($G75:$Z75)*(AB39-SUMIF($G75:$Z75,"&gt;0",$G39:$Z39)),
IF(AB$18=1,AB39-SUM($G93:$Z93)*(AB39-SUMIF($G93:$Z93,"&gt;0",$G39:$Z39)),
AB39)))</f>
        <v>0</v>
      </c>
      <c r="AD111" s="275">
        <f t="shared" si="13"/>
        <v>0</v>
      </c>
      <c r="AF111" s="275">
        <f>IF(AF$16=1,AF39,
IF(AF$17=1,AF39-SUM($G75:$Z75)*(AF39-SUMIF($G75:$Z75,"&gt;0",$G39:$Z39)),
IF(AF$18=1,AF39-SUM($G93:$Z93)*(AF39-SUMIF($G93:$Z93,"&gt;0",$G39:$Z39)),
AF39)))</f>
        <v>0</v>
      </c>
    </row>
    <row r="112" spans="2:32" outlineLevel="1">
      <c r="B112" s="124" t="str">
        <f t="shared" si="6"/>
        <v>Opening Cash</v>
      </c>
      <c r="C112" s="124"/>
      <c r="D112" s="572" t="str">
        <f t="shared" si="7"/>
        <v>Exclude Cash held for the exclusive purpose of the provision of the Performance Bond within Opening Cash</v>
      </c>
      <c r="E112" s="150" t="str">
        <f t="shared" si="8"/>
        <v>£000</v>
      </c>
      <c r="F112" s="150"/>
      <c r="G112" s="85">
        <f t="shared" si="12"/>
        <v>0</v>
      </c>
      <c r="H112" s="85">
        <f t="shared" si="12"/>
        <v>0</v>
      </c>
      <c r="I112" s="85">
        <f t="shared" si="12"/>
        <v>0</v>
      </c>
      <c r="J112" s="85">
        <f t="shared" si="12"/>
        <v>0</v>
      </c>
      <c r="K112" s="85">
        <f t="shared" si="12"/>
        <v>0</v>
      </c>
      <c r="L112" s="85">
        <f t="shared" si="12"/>
        <v>0</v>
      </c>
      <c r="M112" s="85">
        <f t="shared" si="12"/>
        <v>0</v>
      </c>
      <c r="N112" s="85">
        <f t="shared" si="12"/>
        <v>0</v>
      </c>
      <c r="O112" s="85">
        <f t="shared" si="12"/>
        <v>0</v>
      </c>
      <c r="P112" s="85">
        <f t="shared" si="12"/>
        <v>0</v>
      </c>
      <c r="Q112" s="85">
        <f t="shared" si="12"/>
        <v>0</v>
      </c>
      <c r="R112" s="85">
        <f t="shared" si="12"/>
        <v>0</v>
      </c>
      <c r="S112" s="85">
        <f t="shared" si="12"/>
        <v>0</v>
      </c>
      <c r="T112" s="85">
        <f t="shared" si="12"/>
        <v>0</v>
      </c>
      <c r="U112" s="85">
        <f t="shared" si="12"/>
        <v>0</v>
      </c>
      <c r="V112" s="85">
        <f t="shared" si="12"/>
        <v>0</v>
      </c>
      <c r="W112" s="85">
        <f t="shared" si="12"/>
        <v>0</v>
      </c>
      <c r="X112" s="85">
        <f t="shared" si="12"/>
        <v>0</v>
      </c>
      <c r="Y112" s="85">
        <f t="shared" si="12"/>
        <v>0</v>
      </c>
      <c r="Z112" s="274">
        <f t="shared" si="12"/>
        <v>0</v>
      </c>
      <c r="AB112" s="275">
        <f t="shared" si="13"/>
        <v>0</v>
      </c>
      <c r="AD112" s="275">
        <f t="shared" si="13"/>
        <v>0</v>
      </c>
      <c r="AF112" s="275">
        <f>IF(AF$16=1,AF40,
IF(AF$17=1,AF40-SUM($G76:$Z76)*(AF40-SUMIF($G76:$Z76,"&gt;0",$G40:$Z40)),
IF(AF$18=1,AF40-SUM($G94:$Z94)*(AF40-SUMIF($G94:$Z94,"&gt;0",$G40:$Z40)),
AF40)))</f>
        <v>0</v>
      </c>
    </row>
    <row r="113" spans="2:32" outlineLevel="1">
      <c r="B113" s="124" t="str">
        <f t="shared" si="6"/>
        <v>Opening Cash</v>
      </c>
      <c r="C113" s="124"/>
      <c r="D113" s="83" t="str">
        <f t="shared" si="7"/>
        <v>Exclude Cash held under restrictive terms within Opening Cash</v>
      </c>
      <c r="E113" s="150" t="str">
        <f t="shared" si="8"/>
        <v>£000</v>
      </c>
      <c r="F113" s="150"/>
      <c r="G113" s="85">
        <f t="shared" si="12"/>
        <v>0</v>
      </c>
      <c r="H113" s="85">
        <f t="shared" si="12"/>
        <v>0</v>
      </c>
      <c r="I113" s="85">
        <f t="shared" si="12"/>
        <v>0</v>
      </c>
      <c r="J113" s="85">
        <f t="shared" si="12"/>
        <v>0</v>
      </c>
      <c r="K113" s="85">
        <f t="shared" si="12"/>
        <v>0</v>
      </c>
      <c r="L113" s="85">
        <f t="shared" si="12"/>
        <v>0</v>
      </c>
      <c r="M113" s="85">
        <f t="shared" si="12"/>
        <v>0</v>
      </c>
      <c r="N113" s="85">
        <f t="shared" si="12"/>
        <v>0</v>
      </c>
      <c r="O113" s="85">
        <f t="shared" si="12"/>
        <v>0</v>
      </c>
      <c r="P113" s="85">
        <f t="shared" si="12"/>
        <v>0</v>
      </c>
      <c r="Q113" s="85">
        <f t="shared" si="12"/>
        <v>0</v>
      </c>
      <c r="R113" s="85">
        <f t="shared" si="12"/>
        <v>0</v>
      </c>
      <c r="S113" s="85">
        <f t="shared" si="12"/>
        <v>0</v>
      </c>
      <c r="T113" s="85">
        <f t="shared" si="12"/>
        <v>0</v>
      </c>
      <c r="U113" s="85">
        <f t="shared" si="12"/>
        <v>0</v>
      </c>
      <c r="V113" s="85">
        <f t="shared" si="12"/>
        <v>0</v>
      </c>
      <c r="W113" s="85">
        <f t="shared" si="12"/>
        <v>0</v>
      </c>
      <c r="X113" s="85">
        <f t="shared" si="12"/>
        <v>0</v>
      </c>
      <c r="Y113" s="85">
        <f t="shared" si="12"/>
        <v>0</v>
      </c>
      <c r="Z113" s="274">
        <f t="shared" si="12"/>
        <v>0</v>
      </c>
      <c r="AB113" s="275">
        <f t="shared" si="13"/>
        <v>0</v>
      </c>
      <c r="AD113" s="275">
        <f t="shared" si="13"/>
        <v>0</v>
      </c>
      <c r="AF113" s="275">
        <f>IF(AF$16=1,AF41,
IF(AF$17=1,AF41-SUM($G77:$Z77)*(AF41-SUMIF($G77:$Z77,"&gt;0",$G41:$Z41)),
IF(AF$18=1,AF41-SUM($G95:$Z95)*(AF41-SUMIF($G95:$Z95,"&gt;0",$G41:$Z41)),
AF41)))</f>
        <v>0</v>
      </c>
    </row>
    <row r="114" spans="2:32" outlineLevel="1">
      <c r="B114" s="124" t="str">
        <f t="shared" si="6"/>
        <v>Opening Cash</v>
      </c>
      <c r="C114" s="124"/>
      <c r="D114" s="345" t="str">
        <f t="shared" si="7"/>
        <v>Exclude Opening Season Ticket liabilities</v>
      </c>
      <c r="E114" s="342" t="str">
        <f t="shared" si="8"/>
        <v>£000</v>
      </c>
      <c r="F114" s="342"/>
      <c r="G114" s="88">
        <f t="shared" si="12"/>
        <v>0</v>
      </c>
      <c r="H114" s="88">
        <f t="shared" si="12"/>
        <v>0</v>
      </c>
      <c r="I114" s="88">
        <f t="shared" si="12"/>
        <v>0</v>
      </c>
      <c r="J114" s="88">
        <f t="shared" si="12"/>
        <v>0</v>
      </c>
      <c r="K114" s="88">
        <f t="shared" si="12"/>
        <v>0</v>
      </c>
      <c r="L114" s="88">
        <f t="shared" si="12"/>
        <v>0</v>
      </c>
      <c r="M114" s="88">
        <f t="shared" si="12"/>
        <v>0</v>
      </c>
      <c r="N114" s="88">
        <f t="shared" si="12"/>
        <v>0</v>
      </c>
      <c r="O114" s="88">
        <f t="shared" si="12"/>
        <v>0</v>
      </c>
      <c r="P114" s="88">
        <f t="shared" si="12"/>
        <v>0</v>
      </c>
      <c r="Q114" s="88">
        <f t="shared" si="12"/>
        <v>0</v>
      </c>
      <c r="R114" s="88">
        <f t="shared" si="12"/>
        <v>0</v>
      </c>
      <c r="S114" s="88">
        <f t="shared" si="12"/>
        <v>0</v>
      </c>
      <c r="T114" s="88">
        <f t="shared" si="12"/>
        <v>0</v>
      </c>
      <c r="U114" s="88">
        <f t="shared" si="12"/>
        <v>0</v>
      </c>
      <c r="V114" s="88">
        <f t="shared" si="12"/>
        <v>0</v>
      </c>
      <c r="W114" s="88">
        <f t="shared" si="12"/>
        <v>0</v>
      </c>
      <c r="X114" s="88">
        <f t="shared" si="12"/>
        <v>0</v>
      </c>
      <c r="Y114" s="88">
        <f t="shared" si="12"/>
        <v>0</v>
      </c>
      <c r="Z114" s="343">
        <f t="shared" si="12"/>
        <v>0</v>
      </c>
      <c r="AB114" s="344">
        <f t="shared" si="13"/>
        <v>0</v>
      </c>
      <c r="AD114" s="344">
        <f t="shared" si="13"/>
        <v>0</v>
      </c>
      <c r="AF114" s="344">
        <f>IF(AF$16=1,AF42,
IF(AF$17=1,AF42-SUM($G78:$Z78)*(AF42-SUMIF($G78:$Z78,"&gt;0",$G42:$Z42)),
IF(AF$18=1,AF42-SUM($G96:$Z96)*(AF42-SUMIF($G96:$Z96,"&gt;0",$G42:$Z42)),
AF42)))</f>
        <v>0</v>
      </c>
    </row>
    <row r="115" spans="2:32" outlineLevel="1">
      <c r="B115" s="124" t="str">
        <f t="shared" si="6"/>
        <v>Delta Cash</v>
      </c>
      <c r="C115" s="124"/>
      <c r="D115" s="444" t="str">
        <f t="shared" si="7"/>
        <v>Movement in Debtors: (Increase) / Decrease</v>
      </c>
      <c r="E115" s="446" t="str">
        <f t="shared" si="8"/>
        <v>£000</v>
      </c>
      <c r="F115" s="446"/>
      <c r="G115" s="88">
        <f t="shared" ref="G115:Z115" si="14">IF(G$16=1,SUMPRODUCT($G43:$AF43,$G61:$AF61),
IF(G$17=1,SUMPRODUCT($G43:$AF43,$G79:$AF79),
IF(G$18=1,SUMPRODUCT($G43:$AF43,$G97:$AF97),
G43)))</f>
        <v>0</v>
      </c>
      <c r="H115" s="88">
        <f t="shared" si="14"/>
        <v>0</v>
      </c>
      <c r="I115" s="88">
        <f t="shared" si="14"/>
        <v>0</v>
      </c>
      <c r="J115" s="88">
        <f t="shared" si="14"/>
        <v>0</v>
      </c>
      <c r="K115" s="88">
        <f t="shared" si="14"/>
        <v>0</v>
      </c>
      <c r="L115" s="88">
        <f t="shared" si="14"/>
        <v>0</v>
      </c>
      <c r="M115" s="88">
        <f t="shared" si="14"/>
        <v>0</v>
      </c>
      <c r="N115" s="88">
        <f t="shared" si="14"/>
        <v>0</v>
      </c>
      <c r="O115" s="88">
        <f t="shared" si="14"/>
        <v>0</v>
      </c>
      <c r="P115" s="88">
        <f t="shared" si="14"/>
        <v>0</v>
      </c>
      <c r="Q115" s="88">
        <f t="shared" si="14"/>
        <v>0</v>
      </c>
      <c r="R115" s="88">
        <f t="shared" si="14"/>
        <v>0</v>
      </c>
      <c r="S115" s="88">
        <f t="shared" si="14"/>
        <v>0</v>
      </c>
      <c r="T115" s="88">
        <f t="shared" si="14"/>
        <v>0</v>
      </c>
      <c r="U115" s="88">
        <f t="shared" si="14"/>
        <v>0</v>
      </c>
      <c r="V115" s="88">
        <f t="shared" si="14"/>
        <v>0</v>
      </c>
      <c r="W115" s="88">
        <f t="shared" si="14"/>
        <v>0</v>
      </c>
      <c r="X115" s="88">
        <f t="shared" si="14"/>
        <v>0</v>
      </c>
      <c r="Y115" s="88">
        <f t="shared" si="14"/>
        <v>0</v>
      </c>
      <c r="Z115" s="343">
        <f t="shared" si="14"/>
        <v>0</v>
      </c>
      <c r="AB115" s="344">
        <f>IF(AB$16=1,SUMPRODUCT($G43:$AF43,$G61:$AF61),
IF(AB$17=1,SUMPRODUCT($G43:$AF43,$G79:$AF79),
IF(AB$18=1,SUMPRODUCT($G43:$AF43,$G97:$AF97),
AB43)))</f>
        <v>0</v>
      </c>
      <c r="AD115" s="344">
        <f>IF(AD$16=1,SUMPRODUCT($G43:$AF43,$G61:$AF61),
IF(AD$17=1,SUMPRODUCT($G43:$AF43,$G79:$AF79),
IF(AD$18=1,SUMPRODUCT($G43:$AF43,$G97:$AF97),
AD43)))</f>
        <v>0</v>
      </c>
      <c r="AF115" s="344">
        <f>IF(AF$16=1,SUMPRODUCT($G43:$AF43,$G61:$AF61),
IF(AF$17=1,SUMPRODUCT($G43:$AF43,$G79:$AF79),
IF(AF$18=1,SUMPRODUCT($G43:$AF43,$G97:$AF97),
AF43)))</f>
        <v>0</v>
      </c>
    </row>
    <row r="116" spans="2:32" outlineLevel="1">
      <c r="B116" s="124" t="str">
        <f t="shared" si="6"/>
        <v>Delta Cash</v>
      </c>
      <c r="C116" s="124"/>
      <c r="D116" s="108" t="str">
        <f t="shared" si="7"/>
        <v>Exclude: Movement in any bad debts provision or write off and any capital-related debtors</v>
      </c>
      <c r="E116" s="164" t="str">
        <f t="shared" si="8"/>
        <v>£000</v>
      </c>
      <c r="F116" s="164"/>
      <c r="G116" s="96">
        <f t="shared" ref="G116:Z116" si="15">IF(G$16=1,G44,
IF(G$17=1,G44-SUM($G80:$Z80)*(G44-SUMIF($G80:$Z80,"&gt;0",$G44:$Z44)),
IF(G$18=1,G44-SUM($G98:$Z98)*(G44-SUMIF($G98:$Z98,"&gt;0",$G44:$Z44)),
G44)))</f>
        <v>0</v>
      </c>
      <c r="H116" s="96">
        <f t="shared" si="15"/>
        <v>0</v>
      </c>
      <c r="I116" s="96">
        <f t="shared" si="15"/>
        <v>0</v>
      </c>
      <c r="J116" s="96">
        <f t="shared" si="15"/>
        <v>0</v>
      </c>
      <c r="K116" s="96">
        <f t="shared" si="15"/>
        <v>0</v>
      </c>
      <c r="L116" s="96">
        <f t="shared" si="15"/>
        <v>0</v>
      </c>
      <c r="M116" s="96">
        <f t="shared" si="15"/>
        <v>0</v>
      </c>
      <c r="N116" s="96">
        <f t="shared" si="15"/>
        <v>0</v>
      </c>
      <c r="O116" s="96">
        <f t="shared" si="15"/>
        <v>0</v>
      </c>
      <c r="P116" s="96">
        <f t="shared" si="15"/>
        <v>0</v>
      </c>
      <c r="Q116" s="96">
        <f t="shared" si="15"/>
        <v>0</v>
      </c>
      <c r="R116" s="96">
        <f t="shared" si="15"/>
        <v>0</v>
      </c>
      <c r="S116" s="96">
        <f t="shared" si="15"/>
        <v>0</v>
      </c>
      <c r="T116" s="96">
        <f t="shared" si="15"/>
        <v>0</v>
      </c>
      <c r="U116" s="96">
        <f t="shared" si="15"/>
        <v>0</v>
      </c>
      <c r="V116" s="96">
        <f t="shared" si="15"/>
        <v>0</v>
      </c>
      <c r="W116" s="96">
        <f t="shared" si="15"/>
        <v>0</v>
      </c>
      <c r="X116" s="96">
        <f t="shared" si="15"/>
        <v>0</v>
      </c>
      <c r="Y116" s="96">
        <f t="shared" si="15"/>
        <v>0</v>
      </c>
      <c r="Z116" s="277">
        <f t="shared" si="15"/>
        <v>0</v>
      </c>
      <c r="AB116" s="278">
        <f t="shared" si="13"/>
        <v>0</v>
      </c>
      <c r="AD116" s="278">
        <f t="shared" si="13"/>
        <v>0</v>
      </c>
      <c r="AF116" s="278">
        <f>IF(AF$16=1,AF44,
IF(AF$17=1,AF44-SUM($G80:$Z80)*(AF44-SUMIF($G80:$Z80,"&gt;0",$G44:$Z44)),
IF(AF$18=1,AF44-SUM($G98:$Z98)*(AF44-SUMIF($G98:$Z98,"&gt;0",$G44:$Z44)),
AF44)))</f>
        <v>0</v>
      </c>
    </row>
    <row r="117" spans="2:32" outlineLevel="1"/>
    <row r="118" spans="2:32" outlineLevel="1">
      <c r="D118" s="262" t="s">
        <v>774</v>
      </c>
      <c r="E118" s="264" t="str">
        <f>E115</f>
        <v>£000</v>
      </c>
      <c r="F118" s="264"/>
      <c r="G118" s="265">
        <f t="shared" ref="G118:Z118" si="16">SUM(G101:G116)</f>
        <v>0</v>
      </c>
      <c r="H118" s="265">
        <f t="shared" si="16"/>
        <v>0</v>
      </c>
      <c r="I118" s="265">
        <f t="shared" si="16"/>
        <v>0</v>
      </c>
      <c r="J118" s="265">
        <f t="shared" si="16"/>
        <v>0</v>
      </c>
      <c r="K118" s="265">
        <f t="shared" si="16"/>
        <v>0</v>
      </c>
      <c r="L118" s="265">
        <f t="shared" si="16"/>
        <v>0</v>
      </c>
      <c r="M118" s="265">
        <f t="shared" si="16"/>
        <v>0</v>
      </c>
      <c r="N118" s="265">
        <f t="shared" si="16"/>
        <v>0</v>
      </c>
      <c r="O118" s="265">
        <f t="shared" si="16"/>
        <v>0</v>
      </c>
      <c r="P118" s="265">
        <f t="shared" si="16"/>
        <v>0</v>
      </c>
      <c r="Q118" s="265">
        <f t="shared" si="16"/>
        <v>0</v>
      </c>
      <c r="R118" s="265">
        <f t="shared" si="16"/>
        <v>0</v>
      </c>
      <c r="S118" s="265">
        <f t="shared" si="16"/>
        <v>0</v>
      </c>
      <c r="T118" s="265">
        <f t="shared" si="16"/>
        <v>0</v>
      </c>
      <c r="U118" s="265">
        <f t="shared" si="16"/>
        <v>0</v>
      </c>
      <c r="V118" s="265">
        <f t="shared" si="16"/>
        <v>0</v>
      </c>
      <c r="W118" s="265">
        <f t="shared" si="16"/>
        <v>0</v>
      </c>
      <c r="X118" s="265">
        <f t="shared" si="16"/>
        <v>0</v>
      </c>
      <c r="Y118" s="265">
        <f t="shared" si="16"/>
        <v>0</v>
      </c>
      <c r="Z118" s="266">
        <f t="shared" si="16"/>
        <v>0</v>
      </c>
      <c r="AB118" s="267">
        <f>SUM(AB101:AB116)</f>
        <v>0</v>
      </c>
      <c r="AD118" s="267">
        <f>SUM(AD101:AD116)</f>
        <v>0</v>
      </c>
      <c r="AF118" s="267">
        <f>SUM(AF101:AF116)</f>
        <v>0</v>
      </c>
    </row>
    <row r="119" spans="2:32">
      <c r="N119" s="85"/>
    </row>
    <row r="120" spans="2:32" ht="15">
      <c r="B120" s="538"/>
      <c r="C120" s="538" t="s">
        <v>1095</v>
      </c>
      <c r="D120" s="538"/>
      <c r="E120" s="538"/>
      <c r="F120" s="538"/>
      <c r="G120" s="538"/>
      <c r="H120" s="538"/>
      <c r="I120" s="538"/>
      <c r="J120" s="538"/>
      <c r="K120" s="538"/>
      <c r="L120" s="538"/>
      <c r="M120" s="538"/>
      <c r="N120" s="538"/>
      <c r="O120" s="538"/>
      <c r="P120" s="538"/>
      <c r="Q120" s="538"/>
      <c r="R120" s="538"/>
      <c r="S120" s="538"/>
      <c r="T120" s="538"/>
      <c r="U120" s="538"/>
      <c r="V120" s="538"/>
      <c r="W120" s="538"/>
      <c r="X120" s="538"/>
      <c r="Y120" s="538"/>
      <c r="Z120" s="538"/>
      <c r="AA120" s="538"/>
      <c r="AB120" s="538"/>
      <c r="AC120" s="538"/>
      <c r="AD120" s="538"/>
      <c r="AE120" s="538"/>
      <c r="AF120" s="538"/>
    </row>
    <row r="121" spans="2:32" outlineLevel="1"/>
    <row r="122" spans="2:32" outlineLevel="1">
      <c r="D122" s="250" t="s">
        <v>1091</v>
      </c>
    </row>
    <row r="123" spans="2:32" outlineLevel="1">
      <c r="B123" s="124" t="s">
        <v>1092</v>
      </c>
      <c r="C123" s="124"/>
      <c r="D123" s="573" t="str">
        <f>'Line Items'!D871</f>
        <v>Total Costs</v>
      </c>
      <c r="E123" s="574" t="str">
        <f>'P&amp;L3'!F$26</f>
        <v>£000</v>
      </c>
      <c r="F123" s="574"/>
      <c r="G123" s="575">
        <f>-MIN('P&amp;L3'!G$26,0)*G$20</f>
        <v>0</v>
      </c>
      <c r="H123" s="575">
        <f>-MIN('P&amp;L3'!H$26,0)*H$20</f>
        <v>0</v>
      </c>
      <c r="I123" s="575">
        <f>-MIN('P&amp;L3'!I$26,0)*I$20</f>
        <v>0</v>
      </c>
      <c r="J123" s="575">
        <f>-MIN('P&amp;L3'!J$26,0)*J$20</f>
        <v>0</v>
      </c>
      <c r="K123" s="575">
        <f>-MIN('P&amp;L3'!K$26,0)*K$20</f>
        <v>0</v>
      </c>
      <c r="L123" s="575">
        <f>-MIN('P&amp;L3'!L$26,0)*L$20</f>
        <v>0</v>
      </c>
      <c r="M123" s="575">
        <f>-MIN('P&amp;L3'!M$26,0)*M$20</f>
        <v>0</v>
      </c>
      <c r="N123" s="575">
        <f>-MIN('P&amp;L3'!N$26,0)*N$20</f>
        <v>0</v>
      </c>
      <c r="O123" s="575">
        <f>-MIN('P&amp;L3'!O$26,0)*O$20</f>
        <v>0</v>
      </c>
      <c r="P123" s="575">
        <f>-MIN('P&amp;L3'!P$26,0)*P$20</f>
        <v>0</v>
      </c>
      <c r="Q123" s="575">
        <f>-MIN('P&amp;L3'!Q$26,0)*Q$20</f>
        <v>0</v>
      </c>
      <c r="R123" s="575">
        <f>-MIN('P&amp;L3'!R$26,0)*R$20</f>
        <v>0</v>
      </c>
      <c r="S123" s="575">
        <f>-MIN('P&amp;L3'!S$26,0)*S$20</f>
        <v>0</v>
      </c>
      <c r="T123" s="575">
        <f>-MIN('P&amp;L3'!T$26,0)*T$20</f>
        <v>0</v>
      </c>
      <c r="U123" s="575">
        <f>-MIN('P&amp;L3'!U$26,0)*U$20</f>
        <v>0</v>
      </c>
      <c r="V123" s="575">
        <f>-MIN('P&amp;L3'!V$26,0)*V$20</f>
        <v>0</v>
      </c>
      <c r="W123" s="575">
        <f>-MIN('P&amp;L3'!W$26,0)*W$20</f>
        <v>0</v>
      </c>
      <c r="X123" s="575">
        <f>-MIN('P&amp;L3'!X$26,0)*X$20</f>
        <v>0</v>
      </c>
      <c r="Y123" s="575">
        <f>-MIN('P&amp;L3'!Y$26,0)*Y$20</f>
        <v>0</v>
      </c>
      <c r="Z123" s="576">
        <f>-MIN('P&amp;L3'!Z$26,0)*Z$20</f>
        <v>0</v>
      </c>
      <c r="AB123" s="577">
        <f>-MIN('P&amp;L3'!AB$26,0)*AB$20</f>
        <v>0</v>
      </c>
      <c r="AD123" s="577">
        <f>-MIN('P&amp;L3'!AD$26,0)*AD$20</f>
        <v>0</v>
      </c>
      <c r="AF123" s="577">
        <f>-MIN('P&amp;L3'!AF$26,0)*AF$20</f>
        <v>0</v>
      </c>
    </row>
    <row r="124" spans="2:32" outlineLevel="1">
      <c r="B124" s="124" t="s">
        <v>1092</v>
      </c>
      <c r="C124" s="124"/>
      <c r="D124" s="578" t="str">
        <f>'Line Items'!D872</f>
        <v>Exceptional &amp; Contingency Costs</v>
      </c>
      <c r="E124" s="446" t="str">
        <f>'P&amp;L1'!F$338</f>
        <v>£000</v>
      </c>
      <c r="F124" s="446"/>
      <c r="G124" s="88">
        <f>-SUM(MIN('P&amp;L1'!G$338,0),
MIN('P&amp;L1'!G$339,0),
MIN('P&amp;L1'!G$340,0),
MIN('P&amp;L1'!G$341,0),
MIN('P&amp;L1'!G$342,0),
MIN('P&amp;L1'!G$343,0),
MIN('P&amp;L1'!G$344,0),
MIN('P&amp;L1'!G$345,0),
MIN('P&amp;L1'!G$346,0),
MIN('P&amp;L1'!G$347,0))
*G$20</f>
        <v>0</v>
      </c>
      <c r="H124" s="88">
        <f>-SUM(MIN('P&amp;L1'!H$338,0),
MIN('P&amp;L1'!H$339,0),
MIN('P&amp;L1'!H$340,0),
MIN('P&amp;L1'!H$341,0),
MIN('P&amp;L1'!H$342,0),
MIN('P&amp;L1'!H$343,0),
MIN('P&amp;L1'!H$344,0),
MIN('P&amp;L1'!H$345,0),
MIN('P&amp;L1'!H$346,0),
MIN('P&amp;L1'!H$347,0))
*H$20</f>
        <v>0</v>
      </c>
      <c r="I124" s="88">
        <f>-SUM(MIN('P&amp;L1'!I$338,0),
MIN('P&amp;L1'!I$339,0),
MIN('P&amp;L1'!I$340,0),
MIN('P&amp;L1'!I$341,0),
MIN('P&amp;L1'!I$342,0),
MIN('P&amp;L1'!I$343,0),
MIN('P&amp;L1'!I$344,0),
MIN('P&amp;L1'!I$345,0),
MIN('P&amp;L1'!I$346,0),
MIN('P&amp;L1'!I$347,0))
*I$20</f>
        <v>0</v>
      </c>
      <c r="J124" s="88">
        <f>-SUM(MIN('P&amp;L1'!J$338,0),
MIN('P&amp;L1'!J$339,0),
MIN('P&amp;L1'!J$340,0),
MIN('P&amp;L1'!J$341,0),
MIN('P&amp;L1'!J$342,0),
MIN('P&amp;L1'!J$343,0),
MIN('P&amp;L1'!J$344,0),
MIN('P&amp;L1'!J$345,0),
MIN('P&amp;L1'!J$346,0),
MIN('P&amp;L1'!J$347,0))
*J$20</f>
        <v>0</v>
      </c>
      <c r="K124" s="88">
        <f>-SUM(MIN('P&amp;L1'!K$338,0),
MIN('P&amp;L1'!K$339,0),
MIN('P&amp;L1'!K$340,0),
MIN('P&amp;L1'!K$341,0),
MIN('P&amp;L1'!K$342,0),
MIN('P&amp;L1'!K$343,0),
MIN('P&amp;L1'!K$344,0),
MIN('P&amp;L1'!K$345,0),
MIN('P&amp;L1'!K$346,0),
MIN('P&amp;L1'!K$347,0))
*K$20</f>
        <v>0</v>
      </c>
      <c r="L124" s="88">
        <f>-SUM(MIN('P&amp;L1'!L$338,0),
MIN('P&amp;L1'!L$339,0),
MIN('P&amp;L1'!L$340,0),
MIN('P&amp;L1'!L$341,0),
MIN('P&amp;L1'!L$342,0),
MIN('P&amp;L1'!L$343,0),
MIN('P&amp;L1'!L$344,0),
MIN('P&amp;L1'!L$345,0),
MIN('P&amp;L1'!L$346,0),
MIN('P&amp;L1'!L$347,0))
*L$20</f>
        <v>0</v>
      </c>
      <c r="M124" s="88">
        <f>-SUM(MIN('P&amp;L1'!M$338,0),
MIN('P&amp;L1'!M$339,0),
MIN('P&amp;L1'!M$340,0),
MIN('P&amp;L1'!M$341,0),
MIN('P&amp;L1'!M$342,0),
MIN('P&amp;L1'!M$343,0),
MIN('P&amp;L1'!M$344,0),
MIN('P&amp;L1'!M$345,0),
MIN('P&amp;L1'!M$346,0),
MIN('P&amp;L1'!M$347,0))
*M$20</f>
        <v>0</v>
      </c>
      <c r="N124" s="88">
        <f>-SUM(MIN('P&amp;L1'!N$338,0),
MIN('P&amp;L1'!N$339,0),
MIN('P&amp;L1'!N$340,0),
MIN('P&amp;L1'!N$341,0),
MIN('P&amp;L1'!N$342,0),
MIN('P&amp;L1'!N$343,0),
MIN('P&amp;L1'!N$344,0),
MIN('P&amp;L1'!N$345,0),
MIN('P&amp;L1'!N$346,0),
MIN('P&amp;L1'!N$347,0))
*N$20</f>
        <v>0</v>
      </c>
      <c r="O124" s="88">
        <f>-SUM(MIN('P&amp;L1'!O$338,0),
MIN('P&amp;L1'!O$339,0),
MIN('P&amp;L1'!O$340,0),
MIN('P&amp;L1'!O$341,0),
MIN('P&amp;L1'!O$342,0),
MIN('P&amp;L1'!O$343,0),
MIN('P&amp;L1'!O$344,0),
MIN('P&amp;L1'!O$345,0),
MIN('P&amp;L1'!O$346,0),
MIN('P&amp;L1'!O$347,0))
*O$20</f>
        <v>0</v>
      </c>
      <c r="P124" s="88">
        <f>-SUM(MIN('P&amp;L1'!P$338,0),
MIN('P&amp;L1'!P$339,0),
MIN('P&amp;L1'!P$340,0),
MIN('P&amp;L1'!P$341,0),
MIN('P&amp;L1'!P$342,0),
MIN('P&amp;L1'!P$343,0),
MIN('P&amp;L1'!P$344,0),
MIN('P&amp;L1'!P$345,0),
MIN('P&amp;L1'!P$346,0),
MIN('P&amp;L1'!P$347,0))
*P$20</f>
        <v>0</v>
      </c>
      <c r="Q124" s="88">
        <f>-SUM(MIN('P&amp;L1'!Q$338,0),
MIN('P&amp;L1'!Q$339,0),
MIN('P&amp;L1'!Q$340,0),
MIN('P&amp;L1'!Q$341,0),
MIN('P&amp;L1'!Q$342,0),
MIN('P&amp;L1'!Q$343,0),
MIN('P&amp;L1'!Q$344,0),
MIN('P&amp;L1'!Q$345,0),
MIN('P&amp;L1'!Q$346,0),
MIN('P&amp;L1'!Q$347,0))
*Q$20</f>
        <v>0</v>
      </c>
      <c r="R124" s="88">
        <f>-SUM(MIN('P&amp;L1'!R$338,0),
MIN('P&amp;L1'!R$339,0),
MIN('P&amp;L1'!R$340,0),
MIN('P&amp;L1'!R$341,0),
MIN('P&amp;L1'!R$342,0),
MIN('P&amp;L1'!R$343,0),
MIN('P&amp;L1'!R$344,0),
MIN('P&amp;L1'!R$345,0),
MIN('P&amp;L1'!R$346,0),
MIN('P&amp;L1'!R$347,0))
*R$20</f>
        <v>0</v>
      </c>
      <c r="S124" s="88">
        <f>-SUM(MIN('P&amp;L1'!S$338,0),
MIN('P&amp;L1'!S$339,0),
MIN('P&amp;L1'!S$340,0),
MIN('P&amp;L1'!S$341,0),
MIN('P&amp;L1'!S$342,0),
MIN('P&amp;L1'!S$343,0),
MIN('P&amp;L1'!S$344,0),
MIN('P&amp;L1'!S$345,0),
MIN('P&amp;L1'!S$346,0),
MIN('P&amp;L1'!S$347,0))
*S$20</f>
        <v>0</v>
      </c>
      <c r="T124" s="88">
        <f>-SUM(MIN('P&amp;L1'!T$338,0),
MIN('P&amp;L1'!T$339,0),
MIN('P&amp;L1'!T$340,0),
MIN('P&amp;L1'!T$341,0),
MIN('P&amp;L1'!T$342,0),
MIN('P&amp;L1'!T$343,0),
MIN('P&amp;L1'!T$344,0),
MIN('P&amp;L1'!T$345,0),
MIN('P&amp;L1'!T$346,0),
MIN('P&amp;L1'!T$347,0))
*T$20</f>
        <v>0</v>
      </c>
      <c r="U124" s="88">
        <f>-SUM(MIN('P&amp;L1'!U$338,0),
MIN('P&amp;L1'!U$339,0),
MIN('P&amp;L1'!U$340,0),
MIN('P&amp;L1'!U$341,0),
MIN('P&amp;L1'!U$342,0),
MIN('P&amp;L1'!U$343,0),
MIN('P&amp;L1'!U$344,0),
MIN('P&amp;L1'!U$345,0),
MIN('P&amp;L1'!U$346,0),
MIN('P&amp;L1'!U$347,0))
*U$20</f>
        <v>0</v>
      </c>
      <c r="V124" s="88">
        <f>-SUM(MIN('P&amp;L1'!V$338,0),
MIN('P&amp;L1'!V$339,0),
MIN('P&amp;L1'!V$340,0),
MIN('P&amp;L1'!V$341,0),
MIN('P&amp;L1'!V$342,0),
MIN('P&amp;L1'!V$343,0),
MIN('P&amp;L1'!V$344,0),
MIN('P&amp;L1'!V$345,0),
MIN('P&amp;L1'!V$346,0),
MIN('P&amp;L1'!V$347,0))
*V$20</f>
        <v>0</v>
      </c>
      <c r="W124" s="88">
        <f>-SUM(MIN('P&amp;L1'!W$338,0),
MIN('P&amp;L1'!W$339,0),
MIN('P&amp;L1'!W$340,0),
MIN('P&amp;L1'!W$341,0),
MIN('P&amp;L1'!W$342,0),
MIN('P&amp;L1'!W$343,0),
MIN('P&amp;L1'!W$344,0),
MIN('P&amp;L1'!W$345,0),
MIN('P&amp;L1'!W$346,0),
MIN('P&amp;L1'!W$347,0))
*W$20</f>
        <v>0</v>
      </c>
      <c r="X124" s="88">
        <f>-SUM(MIN('P&amp;L1'!X$338,0),
MIN('P&amp;L1'!X$339,0),
MIN('P&amp;L1'!X$340,0),
MIN('P&amp;L1'!X$341,0),
MIN('P&amp;L1'!X$342,0),
MIN('P&amp;L1'!X$343,0),
MIN('P&amp;L1'!X$344,0),
MIN('P&amp;L1'!X$345,0),
MIN('P&amp;L1'!X$346,0),
MIN('P&amp;L1'!X$347,0))
*X$20</f>
        <v>0</v>
      </c>
      <c r="Y124" s="88">
        <f>-SUM(MIN('P&amp;L1'!Y$338,0),
MIN('P&amp;L1'!Y$339,0),
MIN('P&amp;L1'!Y$340,0),
MIN('P&amp;L1'!Y$341,0),
MIN('P&amp;L1'!Y$342,0),
MIN('P&amp;L1'!Y$343,0),
MIN('P&amp;L1'!Y$344,0),
MIN('P&amp;L1'!Y$345,0),
MIN('P&amp;L1'!Y$346,0),
MIN('P&amp;L1'!Y$347,0))
*Y$20</f>
        <v>0</v>
      </c>
      <c r="Z124" s="343">
        <f>-SUM(MIN('P&amp;L1'!Z$338,0),
MIN('P&amp;L1'!Z$339,0),
MIN('P&amp;L1'!Z$340,0),
MIN('P&amp;L1'!Z$341,0),
MIN('P&amp;L1'!Z$342,0),
MIN('P&amp;L1'!Z$343,0),
MIN('P&amp;L1'!Z$344,0),
MIN('P&amp;L1'!Z$345,0),
MIN('P&amp;L1'!Z$346,0),
MIN('P&amp;L1'!Z$347,0))
*Z$20</f>
        <v>0</v>
      </c>
      <c r="AB124" s="344">
        <f>-SUM(MIN('P&amp;L1'!AB$338,0),
MIN('P&amp;L1'!AB$339,0),
MIN('P&amp;L1'!AB$340,0),
MIN('P&amp;L1'!AB$341,0),
MIN('P&amp;L1'!AB$342,0),
MIN('P&amp;L1'!AB$343,0),
MIN('P&amp;L1'!AB$344,0),
MIN('P&amp;L1'!AB$345,0),
MIN('P&amp;L1'!AB$346,0),
MIN('P&amp;L1'!AB$347,0))
*AB$20</f>
        <v>0</v>
      </c>
      <c r="AD124" s="344">
        <f>-SUM(MIN('P&amp;L1'!AD$338,0),
MIN('P&amp;L1'!AD$339,0),
MIN('P&amp;L1'!AD$340,0),
MIN('P&amp;L1'!AD$341,0),
MIN('P&amp;L1'!AD$342,0),
MIN('P&amp;L1'!AD$343,0),
MIN('P&amp;L1'!AD$344,0),
MIN('P&amp;L1'!AD$345,0),
MIN('P&amp;L1'!AD$346,0),
MIN('P&amp;L1'!AD$347,0))
*AD$20</f>
        <v>0</v>
      </c>
      <c r="AF124" s="344">
        <f>-SUM(MIN('P&amp;L1'!AF$338,0),
MIN('P&amp;L1'!AF$339,0),
MIN('P&amp;L1'!AF$340,0),
MIN('P&amp;L1'!AF$341,0),
MIN('P&amp;L1'!AF$342,0),
MIN('P&amp;L1'!AF$343,0),
MIN('P&amp;L1'!AF$344,0),
MIN('P&amp;L1'!AF$345,0),
MIN('P&amp;L1'!AF$346,0),
MIN('P&amp;L1'!AF$347,0))
*AF$20</f>
        <v>0</v>
      </c>
    </row>
    <row r="125" spans="2:32" outlineLevel="1">
      <c r="B125" s="124" t="s">
        <v>1092</v>
      </c>
      <c r="C125" s="124"/>
      <c r="D125" s="578" t="str">
        <f>'Line Items'!D873</f>
        <v xml:space="preserve">Exclude Income from Network Rail </v>
      </c>
      <c r="E125" s="446" t="str">
        <f>'P&amp;L1'!F$322</f>
        <v>£000</v>
      </c>
      <c r="F125" s="446"/>
      <c r="G125" s="88">
        <f>SUM('P&amp;L1'!G$322:G$323,MAX(SUM('P&amp;L1'!G$328:G$331),0))*G$20</f>
        <v>0</v>
      </c>
      <c r="H125" s="88">
        <f>SUM('P&amp;L1'!H$322:H$323,MAX(SUM('P&amp;L1'!H$328:H$331),0))*H$20</f>
        <v>0</v>
      </c>
      <c r="I125" s="88">
        <f>SUM('P&amp;L1'!I$322:I$323,MAX(SUM('P&amp;L1'!I$328:I$331),0))*I$20</f>
        <v>0</v>
      </c>
      <c r="J125" s="88">
        <f>SUM('P&amp;L1'!J$322:J$323,MAX(SUM('P&amp;L1'!J$328:J$331),0))*J$20</f>
        <v>0</v>
      </c>
      <c r="K125" s="88">
        <f>SUM('P&amp;L1'!K$322:K$323,MAX(SUM('P&amp;L1'!K$328:K$331),0))*K$20</f>
        <v>0</v>
      </c>
      <c r="L125" s="88">
        <f>SUM('P&amp;L1'!L$322:L$323,MAX(SUM('P&amp;L1'!L$328:L$331),0))*L$20</f>
        <v>0</v>
      </c>
      <c r="M125" s="88">
        <f>SUM('P&amp;L1'!M$322:M$323,MAX(SUM('P&amp;L1'!M$328:M$331),0))*M$20</f>
        <v>0</v>
      </c>
      <c r="N125" s="88">
        <f>SUM('P&amp;L1'!N$322:N$323,MAX(SUM('P&amp;L1'!N$328:N$331),0))*N$20</f>
        <v>0</v>
      </c>
      <c r="O125" s="88">
        <f>SUM('P&amp;L1'!O$322:O$323,MAX(SUM('P&amp;L1'!O$328:O$331),0))*O$20</f>
        <v>0</v>
      </c>
      <c r="P125" s="88">
        <f>SUM('P&amp;L1'!P$322:P$323,MAX(SUM('P&amp;L1'!P$328:P$331),0))*P$20</f>
        <v>0</v>
      </c>
      <c r="Q125" s="88">
        <f>SUM('P&amp;L1'!Q$322:Q$323,MAX(SUM('P&amp;L1'!Q$328:Q$331),0))*Q$20</f>
        <v>0</v>
      </c>
      <c r="R125" s="88">
        <f>SUM('P&amp;L1'!R$322:R$323,MAX(SUM('P&amp;L1'!R$328:R$331),0))*R$20</f>
        <v>0</v>
      </c>
      <c r="S125" s="88">
        <f>SUM('P&amp;L1'!S$322:S$323,MAX(SUM('P&amp;L1'!S$328:S$331),0))*S$20</f>
        <v>0</v>
      </c>
      <c r="T125" s="88">
        <f>SUM('P&amp;L1'!T$322:T$323,MAX(SUM('P&amp;L1'!T$328:T$331),0))*T$20</f>
        <v>0</v>
      </c>
      <c r="U125" s="88">
        <f>SUM('P&amp;L1'!U$322:U$323,MAX(SUM('P&amp;L1'!U$328:U$331),0))*U$20</f>
        <v>0</v>
      </c>
      <c r="V125" s="88">
        <f>SUM('P&amp;L1'!V$322:V$323,MAX(SUM('P&amp;L1'!V$328:V$331),0))*V$20</f>
        <v>0</v>
      </c>
      <c r="W125" s="88">
        <f>SUM('P&amp;L1'!W$322:W$323,MAX(SUM('P&amp;L1'!W$328:W$331),0))*W$20</f>
        <v>0</v>
      </c>
      <c r="X125" s="88">
        <f>SUM('P&amp;L1'!X$322:X$323,MAX(SUM('P&amp;L1'!X$328:X$331),0))*X$20</f>
        <v>0</v>
      </c>
      <c r="Y125" s="88">
        <f>SUM('P&amp;L1'!Y$322:Y$323,MAX(SUM('P&amp;L1'!Y$328:Y$331),0))*Y$20</f>
        <v>0</v>
      </c>
      <c r="Z125" s="343">
        <f>SUM('P&amp;L1'!Z$322:Z$323,MAX(SUM('P&amp;L1'!Z$328:Z$331),0))*Z$20</f>
        <v>0</v>
      </c>
      <c r="AB125" s="344">
        <f>SUM('P&amp;L1'!AB$322:AB$323,MAX(SUM('P&amp;L1'!AB$328:AB$331),0))*AB$20</f>
        <v>0</v>
      </c>
      <c r="AD125" s="344">
        <f>SUM('P&amp;L1'!AD$322:AD$323,MAX(SUM('P&amp;L1'!AD$328:AD$331),0))*AD$20</f>
        <v>0</v>
      </c>
      <c r="AF125" s="344">
        <f>SUM('P&amp;L1'!AF$322:AF$323,MAX(SUM('P&amp;L1'!AF$328:AF$331),0))*AF$20</f>
        <v>0</v>
      </c>
    </row>
    <row r="126" spans="2:32" outlineLevel="1">
      <c r="B126" s="124" t="s">
        <v>1092</v>
      </c>
      <c r="C126" s="124"/>
      <c r="D126" s="444" t="str">
        <f>'Line Items'!D874</f>
        <v>Exclude Income from Secretary of State</v>
      </c>
      <c r="E126" s="446" t="str">
        <f>'P&amp;L1'!F$322</f>
        <v>£000</v>
      </c>
      <c r="F126" s="446"/>
      <c r="G126" s="88">
        <f>MAX(SUM(Performance!G214:G216),0)</f>
        <v>0</v>
      </c>
      <c r="H126" s="88">
        <f>MAX(SUM(Performance!H214:H216),0)</f>
        <v>0</v>
      </c>
      <c r="I126" s="88">
        <f>MAX(SUM(Performance!I214:I216),0)</f>
        <v>0</v>
      </c>
      <c r="J126" s="88">
        <f>MAX(SUM(Performance!J214:J216),0)</f>
        <v>0</v>
      </c>
      <c r="K126" s="88">
        <f>MAX(SUM(Performance!K214:K216),0)</f>
        <v>0</v>
      </c>
      <c r="L126" s="88">
        <f>MAX(SUM(Performance!L214:L216),0)</f>
        <v>0</v>
      </c>
      <c r="M126" s="88">
        <f>MAX(SUM(Performance!M214:M216),0)</f>
        <v>0</v>
      </c>
      <c r="N126" s="88">
        <f>MAX(SUM(Performance!N214:N216),0)</f>
        <v>0</v>
      </c>
      <c r="O126" s="88">
        <f>MAX(SUM(Performance!O214:O216),0)</f>
        <v>0</v>
      </c>
      <c r="P126" s="88">
        <f>MAX(SUM(Performance!P214:P216),0)</f>
        <v>0</v>
      </c>
      <c r="Q126" s="88">
        <f>MAX(SUM(Performance!Q214:Q216),0)</f>
        <v>0</v>
      </c>
      <c r="R126" s="88">
        <f>MAX(SUM(Performance!R214:R216),0)</f>
        <v>0</v>
      </c>
      <c r="S126" s="88">
        <f>MAX(SUM(Performance!S214:S216),0)</f>
        <v>0</v>
      </c>
      <c r="T126" s="88">
        <f>MAX(SUM(Performance!T214:T216),0)</f>
        <v>0</v>
      </c>
      <c r="U126" s="88">
        <f>MAX(SUM(Performance!U214:U216),0)</f>
        <v>0</v>
      </c>
      <c r="V126" s="88">
        <f>MAX(SUM(Performance!V214:V216),0)</f>
        <v>0</v>
      </c>
      <c r="W126" s="88">
        <f>MAX(SUM(Performance!W214:W216),0)</f>
        <v>0</v>
      </c>
      <c r="X126" s="88">
        <f>MAX(SUM(Performance!X214:X216),0)</f>
        <v>0</v>
      </c>
      <c r="Y126" s="88">
        <f>MAX(SUM(Performance!Y214:Y216),0)</f>
        <v>0</v>
      </c>
      <c r="Z126" s="343">
        <f>MAX(SUM(Performance!Z214:Z216),0)</f>
        <v>0</v>
      </c>
      <c r="AB126" s="344">
        <f>MAX(SUM(Performance!AB214:AB216),0)</f>
        <v>0</v>
      </c>
      <c r="AD126" s="344">
        <f>MAX(SUM(Performance!AD214:AD216),0)</f>
        <v>0</v>
      </c>
      <c r="AF126" s="344">
        <f>MAX(SUM(Performance!AF214:AF216),0)</f>
        <v>0</v>
      </c>
    </row>
    <row r="127" spans="2:32" outlineLevel="1">
      <c r="B127" s="124" t="s">
        <v>1092</v>
      </c>
      <c r="C127" s="124"/>
      <c r="D127" s="578" t="str">
        <f>'Line Items'!D875</f>
        <v>Amounts Payable to the Secretary of State</v>
      </c>
      <c r="E127" s="446" t="str">
        <f>'P&amp;L3'!F$52</f>
        <v>£000</v>
      </c>
      <c r="F127" s="446"/>
      <c r="G127" s="88">
        <f>-SUM(MIN('P&amp;L3'!G$52,0),
MIN('P&amp;L3'!G$53,0),
MIN('P&amp;L3'!G$54,0),
MIN('P&amp;L3'!G$55,0))
*G$20</f>
        <v>0</v>
      </c>
      <c r="H127" s="88">
        <f>-SUM(MIN('P&amp;L3'!H$52,0),
MIN('P&amp;L3'!H$53,0),
MIN('P&amp;L3'!H$54,0),
MIN('P&amp;L3'!H$55,0))
*H$20</f>
        <v>0</v>
      </c>
      <c r="I127" s="88">
        <f>-SUM(MIN('P&amp;L3'!I$52,0),
MIN('P&amp;L3'!I$53,0),
MIN('P&amp;L3'!I$54,0),
MIN('P&amp;L3'!I$55,0))
*I$20</f>
        <v>0</v>
      </c>
      <c r="J127" s="88">
        <f>-SUM(MIN('P&amp;L3'!J$52,0),
MIN('P&amp;L3'!J$53,0),
MIN('P&amp;L3'!J$54,0),
MIN('P&amp;L3'!J$55,0))
*J$20</f>
        <v>0</v>
      </c>
      <c r="K127" s="88">
        <f>-SUM(MIN('P&amp;L3'!K$52,0),
MIN('P&amp;L3'!K$53,0),
MIN('P&amp;L3'!K$54,0),
MIN('P&amp;L3'!K$55,0))
*K$20</f>
        <v>0</v>
      </c>
      <c r="L127" s="88">
        <f>-SUM(MIN('P&amp;L3'!L$52,0),
MIN('P&amp;L3'!L$53,0),
MIN('P&amp;L3'!L$54,0),
MIN('P&amp;L3'!L$55,0))
*L$20</f>
        <v>0</v>
      </c>
      <c r="M127" s="88">
        <f>-SUM(MIN('P&amp;L3'!M$52,0),
MIN('P&amp;L3'!M$53,0),
MIN('P&amp;L3'!M$54,0),
MIN('P&amp;L3'!M$55,0))
*M$20</f>
        <v>0</v>
      </c>
      <c r="N127" s="88">
        <f>-SUM(MIN('P&amp;L3'!N$52,0),
MIN('P&amp;L3'!N$53,0),
MIN('P&amp;L3'!N$54,0),
MIN('P&amp;L3'!N$55,0))
*N$20</f>
        <v>0</v>
      </c>
      <c r="O127" s="88">
        <f>-SUM(MIN('P&amp;L3'!O$52,0),
MIN('P&amp;L3'!O$53,0),
MIN('P&amp;L3'!O$54,0),
MIN('P&amp;L3'!O$55,0))
*O$20</f>
        <v>0</v>
      </c>
      <c r="P127" s="88">
        <f>-SUM(MIN('P&amp;L3'!P$52,0),
MIN('P&amp;L3'!P$53,0),
MIN('P&amp;L3'!P$54,0),
MIN('P&amp;L3'!P$55,0))
*P$20</f>
        <v>0</v>
      </c>
      <c r="Q127" s="88">
        <f>-SUM(MIN('P&amp;L3'!Q$52,0),
MIN('P&amp;L3'!Q$53,0),
MIN('P&amp;L3'!Q$54,0),
MIN('P&amp;L3'!Q$55,0))
*Q$20</f>
        <v>0</v>
      </c>
      <c r="R127" s="88">
        <f>-SUM(MIN('P&amp;L3'!R$52,0),
MIN('P&amp;L3'!R$53,0),
MIN('P&amp;L3'!R$54,0),
MIN('P&amp;L3'!R$55,0))
*R$20</f>
        <v>0</v>
      </c>
      <c r="S127" s="88">
        <f>-SUM(MIN('P&amp;L3'!S$52,0),
MIN('P&amp;L3'!S$53,0),
MIN('P&amp;L3'!S$54,0),
MIN('P&amp;L3'!S$55,0))
*S$20</f>
        <v>0</v>
      </c>
      <c r="T127" s="88">
        <f>-SUM(MIN('P&amp;L3'!T$52,0),
MIN('P&amp;L3'!T$53,0),
MIN('P&amp;L3'!T$54,0),
MIN('P&amp;L3'!T$55,0))
*T$20</f>
        <v>0</v>
      </c>
      <c r="U127" s="88">
        <f>-SUM(MIN('P&amp;L3'!U$52,0),
MIN('P&amp;L3'!U$53,0),
MIN('P&amp;L3'!U$54,0),
MIN('P&amp;L3'!U$55,0))
*U$20</f>
        <v>0</v>
      </c>
      <c r="V127" s="88">
        <f>-SUM(MIN('P&amp;L3'!V$52,0),
MIN('P&amp;L3'!V$53,0),
MIN('P&amp;L3'!V$54,0),
MIN('P&amp;L3'!V$55,0))
*V$20</f>
        <v>0</v>
      </c>
      <c r="W127" s="88">
        <f>-SUM(MIN('P&amp;L3'!W$52,0),
MIN('P&amp;L3'!W$53,0),
MIN('P&amp;L3'!W$54,0),
MIN('P&amp;L3'!W$55,0))
*W$20</f>
        <v>0</v>
      </c>
      <c r="X127" s="88">
        <f>-SUM(MIN('P&amp;L3'!X$52,0),
MIN('P&amp;L3'!X$53,0),
MIN('P&amp;L3'!X$54,0),
MIN('P&amp;L3'!X$55,0))
*X$20</f>
        <v>0</v>
      </c>
      <c r="Y127" s="88">
        <f>-SUM(MIN('P&amp;L3'!Y$52,0),
MIN('P&amp;L3'!Y$53,0),
MIN('P&amp;L3'!Y$54,0),
MIN('P&amp;L3'!Y$55,0))
*Y$20</f>
        <v>0</v>
      </c>
      <c r="Z127" s="343">
        <f>-SUM(MIN('P&amp;L3'!Z$52,0),
MIN('P&amp;L3'!Z$53,0),
MIN('P&amp;L3'!Z$54,0),
MIN('P&amp;L3'!Z$55,0))
*Z$20</f>
        <v>0</v>
      </c>
      <c r="AB127" s="344">
        <f>-SUM(MIN('P&amp;L3'!AB$52,0),
MIN('P&amp;L3'!AB$53,0),
MIN('P&amp;L3'!AB$54,0),
MIN('P&amp;L3'!AB$55,0))
*AB$20</f>
        <v>0</v>
      </c>
      <c r="AD127" s="344">
        <f>-SUM(MIN('P&amp;L3'!AD$52,0),
MIN('P&amp;L3'!AD$53,0),
MIN('P&amp;L3'!AD$54,0),
MIN('P&amp;L3'!AD$55,0))
*AD$20</f>
        <v>0</v>
      </c>
      <c r="AF127" s="344">
        <f>-SUM(MIN('P&amp;L3'!AF$52,0),
MIN('P&amp;L3'!AF$53,0),
MIN('P&amp;L3'!AF$54,0),
MIN('P&amp;L3'!AF$55,0))
*AF$20</f>
        <v>0</v>
      </c>
    </row>
    <row r="128" spans="2:32" outlineLevel="1">
      <c r="B128" s="124" t="s">
        <v>1092</v>
      </c>
      <c r="C128" s="124"/>
      <c r="D128" s="578" t="str">
        <f>'Line Items'!D876</f>
        <v>Corporation Tax</v>
      </c>
      <c r="E128" s="446" t="str">
        <f>'P&amp;L3'!F$59</f>
        <v>£000</v>
      </c>
      <c r="F128" s="446"/>
      <c r="G128" s="88">
        <f>-SUM('P&amp;L3'!G$59,'P&amp;L3'!G$61)*G$20</f>
        <v>0</v>
      </c>
      <c r="H128" s="88">
        <f>-SUM('P&amp;L3'!H$59,'P&amp;L3'!H$61)*H$20</f>
        <v>0</v>
      </c>
      <c r="I128" s="88">
        <f>-SUM('P&amp;L3'!I$59,'P&amp;L3'!I$61)*I$20</f>
        <v>0</v>
      </c>
      <c r="J128" s="88">
        <f>-SUM('P&amp;L3'!J$59,'P&amp;L3'!J$61)*J$20</f>
        <v>0</v>
      </c>
      <c r="K128" s="88">
        <f>-SUM('P&amp;L3'!K$59,'P&amp;L3'!K$61)*K$20</f>
        <v>0</v>
      </c>
      <c r="L128" s="88">
        <f>-SUM('P&amp;L3'!L$59,'P&amp;L3'!L$61)*L$20</f>
        <v>0</v>
      </c>
      <c r="M128" s="88">
        <f>-SUM('P&amp;L3'!M$59,'P&amp;L3'!M$61)*M$20</f>
        <v>0</v>
      </c>
      <c r="N128" s="88">
        <f>-SUM('P&amp;L3'!N$59,'P&amp;L3'!N$61)*N$20</f>
        <v>0</v>
      </c>
      <c r="O128" s="88">
        <f>-SUM('P&amp;L3'!O$59,'P&amp;L3'!O$61)*O$20</f>
        <v>0</v>
      </c>
      <c r="P128" s="88">
        <f>-SUM('P&amp;L3'!P$59,'P&amp;L3'!P$61)*P$20</f>
        <v>0</v>
      </c>
      <c r="Q128" s="88">
        <f>-SUM('P&amp;L3'!Q$59,'P&amp;L3'!Q$61)*Q$20</f>
        <v>0</v>
      </c>
      <c r="R128" s="88">
        <f>-SUM('P&amp;L3'!R$59,'P&amp;L3'!R$61)*R$20</f>
        <v>0</v>
      </c>
      <c r="S128" s="88">
        <f>-SUM('P&amp;L3'!S$59,'P&amp;L3'!S$61)*S$20</f>
        <v>0</v>
      </c>
      <c r="T128" s="88">
        <f>-SUM('P&amp;L3'!T$59,'P&amp;L3'!T$61)*T$20</f>
        <v>0</v>
      </c>
      <c r="U128" s="88">
        <f>-SUM('P&amp;L3'!U$59,'P&amp;L3'!U$61)*U$20</f>
        <v>0</v>
      </c>
      <c r="V128" s="88">
        <f>-SUM('P&amp;L3'!V$59,'P&amp;L3'!V$61)*V$20</f>
        <v>0</v>
      </c>
      <c r="W128" s="88">
        <f>-SUM('P&amp;L3'!W$59,'P&amp;L3'!W$61)*W$20</f>
        <v>0</v>
      </c>
      <c r="X128" s="88">
        <f>-SUM('P&amp;L3'!X$59,'P&amp;L3'!X$61)*X$20</f>
        <v>0</v>
      </c>
      <c r="Y128" s="88">
        <f>-SUM('P&amp;L3'!Y$59,'P&amp;L3'!Y$61)*Y$20</f>
        <v>0</v>
      </c>
      <c r="Z128" s="343">
        <f>-SUM('P&amp;L3'!Z$59,'P&amp;L3'!Z$61)*Z$20</f>
        <v>0</v>
      </c>
      <c r="AB128" s="344">
        <f>-SUM('P&amp;L3'!AB$59,'P&amp;L3'!AB$61)*AB$20</f>
        <v>0</v>
      </c>
      <c r="AD128" s="344">
        <f>-SUM('P&amp;L3'!AD$59,'P&amp;L3'!AD$61)*AD$20</f>
        <v>0</v>
      </c>
      <c r="AF128" s="344">
        <f>-SUM('P&amp;L3'!AF$59,'P&amp;L3'!AF$61)*AF$20</f>
        <v>0</v>
      </c>
    </row>
    <row r="129" spans="2:32" outlineLevel="1">
      <c r="B129" s="124" t="s">
        <v>1092</v>
      </c>
      <c r="C129" s="124"/>
      <c r="D129" s="578" t="str">
        <f>'Line Items'!D877</f>
        <v>Dividends</v>
      </c>
      <c r="E129" s="446" t="str">
        <f>'P&amp;L3'!F$65</f>
        <v>£000</v>
      </c>
      <c r="F129" s="446"/>
      <c r="G129" s="88">
        <f>-'P&amp;L3'!G$65*G$20</f>
        <v>0</v>
      </c>
      <c r="H129" s="88">
        <f>-'P&amp;L3'!H$65*H$20</f>
        <v>0</v>
      </c>
      <c r="I129" s="88">
        <f>-'P&amp;L3'!I$65*I$20</f>
        <v>0</v>
      </c>
      <c r="J129" s="88">
        <f>-'P&amp;L3'!J$65*J$20</f>
        <v>0</v>
      </c>
      <c r="K129" s="88">
        <f>-'P&amp;L3'!K$65*K$20</f>
        <v>0</v>
      </c>
      <c r="L129" s="88">
        <f>-'P&amp;L3'!L$65*L$20</f>
        <v>0</v>
      </c>
      <c r="M129" s="88">
        <f>-'P&amp;L3'!M$65*M$20</f>
        <v>0</v>
      </c>
      <c r="N129" s="88">
        <f>-'P&amp;L3'!N$65*N$20</f>
        <v>0</v>
      </c>
      <c r="O129" s="88">
        <f>-'P&amp;L3'!O$65*O$20</f>
        <v>0</v>
      </c>
      <c r="P129" s="88">
        <f>-'P&amp;L3'!P$65*P$20</f>
        <v>0</v>
      </c>
      <c r="Q129" s="88">
        <f>-'P&amp;L3'!Q$65*Q$20</f>
        <v>0</v>
      </c>
      <c r="R129" s="88">
        <f>-'P&amp;L3'!R$65*R$20</f>
        <v>0</v>
      </c>
      <c r="S129" s="88">
        <f>-'P&amp;L3'!S$65*S$20</f>
        <v>0</v>
      </c>
      <c r="T129" s="88">
        <f>-'P&amp;L3'!T$65*T$20</f>
        <v>0</v>
      </c>
      <c r="U129" s="88">
        <f>-'P&amp;L3'!U$65*U$20</f>
        <v>0</v>
      </c>
      <c r="V129" s="88">
        <f>-'P&amp;L3'!V$65*V$20</f>
        <v>0</v>
      </c>
      <c r="W129" s="88">
        <f>-'P&amp;L3'!W$65*W$20</f>
        <v>0</v>
      </c>
      <c r="X129" s="88">
        <f>-'P&amp;L3'!X$65*X$20</f>
        <v>0</v>
      </c>
      <c r="Y129" s="88">
        <f>-'P&amp;L3'!Y$65*Y$20</f>
        <v>0</v>
      </c>
      <c r="Z129" s="343">
        <f>-'P&amp;L3'!Z$65*Z$20</f>
        <v>0</v>
      </c>
      <c r="AB129" s="344">
        <f>-'P&amp;L3'!AB$65*AB$20</f>
        <v>0</v>
      </c>
      <c r="AD129" s="344">
        <f>-'P&amp;L3'!AD$65*AD$20</f>
        <v>0</v>
      </c>
      <c r="AF129" s="344">
        <f>-'P&amp;L3'!AF$65*AF$20</f>
        <v>0</v>
      </c>
    </row>
    <row r="130" spans="2:32" outlineLevel="1">
      <c r="B130" s="124" t="s">
        <v>1092</v>
      </c>
      <c r="C130" s="124"/>
      <c r="D130" s="579" t="str">
        <f>'Line Items'!D878</f>
        <v>Interest received on cash balance</v>
      </c>
      <c r="E130" s="554" t="str">
        <f>'P&amp;L1'!F351</f>
        <v>£000</v>
      </c>
      <c r="F130" s="554"/>
      <c r="G130" s="85">
        <f>-MIN('P&amp;L1'!G351,0)*G$20</f>
        <v>0</v>
      </c>
      <c r="H130" s="85">
        <f>-MIN('P&amp;L1'!H351,0)*H$20</f>
        <v>0</v>
      </c>
      <c r="I130" s="85">
        <f>-MIN('P&amp;L1'!I351,0)*I$20</f>
        <v>0</v>
      </c>
      <c r="J130" s="85">
        <f>-MIN('P&amp;L1'!J351,0)*J$20</f>
        <v>0</v>
      </c>
      <c r="K130" s="85">
        <f>-MIN('P&amp;L1'!K351,0)*K$20</f>
        <v>0</v>
      </c>
      <c r="L130" s="85">
        <f>-MIN('P&amp;L1'!L351,0)*L$20</f>
        <v>0</v>
      </c>
      <c r="M130" s="85">
        <f>-MIN('P&amp;L1'!M351,0)*M$20</f>
        <v>0</v>
      </c>
      <c r="N130" s="85">
        <f>-MIN('P&amp;L1'!N351,0)*N$20</f>
        <v>0</v>
      </c>
      <c r="O130" s="85">
        <f>-MIN('P&amp;L1'!O351,0)*O$20</f>
        <v>0</v>
      </c>
      <c r="P130" s="85">
        <f>-MIN('P&amp;L1'!P351,0)*P$20</f>
        <v>0</v>
      </c>
      <c r="Q130" s="85">
        <f>-MIN('P&amp;L1'!Q351,0)*Q$20</f>
        <v>0</v>
      </c>
      <c r="R130" s="85">
        <f>-MIN('P&amp;L1'!R351,0)*R$20</f>
        <v>0</v>
      </c>
      <c r="S130" s="85">
        <f>-MIN('P&amp;L1'!S351,0)*S$20</f>
        <v>0</v>
      </c>
      <c r="T130" s="85">
        <f>-MIN('P&amp;L1'!T351,0)*T$20</f>
        <v>0</v>
      </c>
      <c r="U130" s="85">
        <f>-MIN('P&amp;L1'!U351,0)*U$20</f>
        <v>0</v>
      </c>
      <c r="V130" s="85">
        <f>-MIN('P&amp;L1'!V351,0)*V$20</f>
        <v>0</v>
      </c>
      <c r="W130" s="85">
        <f>-MIN('P&amp;L1'!W351,0)*W$20</f>
        <v>0</v>
      </c>
      <c r="X130" s="85">
        <f>-MIN('P&amp;L1'!X351,0)*X$20</f>
        <v>0</v>
      </c>
      <c r="Y130" s="85">
        <f>-MIN('P&amp;L1'!Y351,0)*Y$20</f>
        <v>0</v>
      </c>
      <c r="Z130" s="274">
        <f>-MIN('P&amp;L1'!Z351,0)*Z$20</f>
        <v>0</v>
      </c>
      <c r="AB130" s="275">
        <f>-MIN('P&amp;L1'!AB351,0)*AB$20</f>
        <v>0</v>
      </c>
      <c r="AD130" s="275">
        <f>-MIN('P&amp;L1'!AD351,0)*AD$20</f>
        <v>0</v>
      </c>
      <c r="AF130" s="275">
        <f>-MIN('P&amp;L1'!AF351,0)*AF$20</f>
        <v>0</v>
      </c>
    </row>
    <row r="131" spans="2:32" outlineLevel="1">
      <c r="B131" s="124" t="s">
        <v>1092</v>
      </c>
      <c r="C131" s="124"/>
      <c r="D131" s="580" t="str">
        <f>'Line Items'!D879</f>
        <v>Interest paid on cash balance</v>
      </c>
      <c r="E131" s="150" t="str">
        <f>'P&amp;L1'!F352</f>
        <v>£000</v>
      </c>
      <c r="F131" s="150"/>
      <c r="G131" s="85">
        <f>-MIN('P&amp;L1'!G352,0)*G$20</f>
        <v>0</v>
      </c>
      <c r="H131" s="85">
        <f>-MIN('P&amp;L1'!H352,0)*H$20</f>
        <v>0</v>
      </c>
      <c r="I131" s="85">
        <f>-MIN('P&amp;L1'!I352,0)*I$20</f>
        <v>0</v>
      </c>
      <c r="J131" s="85">
        <f>-MIN('P&amp;L1'!J352,0)*J$20</f>
        <v>0</v>
      </c>
      <c r="K131" s="85">
        <f>-MIN('P&amp;L1'!K352,0)*K$20</f>
        <v>0</v>
      </c>
      <c r="L131" s="85">
        <f>-MIN('P&amp;L1'!L352,0)*L$20</f>
        <v>0</v>
      </c>
      <c r="M131" s="85">
        <f>-MIN('P&amp;L1'!M352,0)*M$20</f>
        <v>0</v>
      </c>
      <c r="N131" s="85">
        <f>-MIN('P&amp;L1'!N352,0)*N$20</f>
        <v>0</v>
      </c>
      <c r="O131" s="85">
        <f>-MIN('P&amp;L1'!O352,0)*O$20</f>
        <v>0</v>
      </c>
      <c r="P131" s="85">
        <f>-MIN('P&amp;L1'!P352,0)*P$20</f>
        <v>0</v>
      </c>
      <c r="Q131" s="85">
        <f>-MIN('P&amp;L1'!Q352,0)*Q$20</f>
        <v>0</v>
      </c>
      <c r="R131" s="85">
        <f>-MIN('P&amp;L1'!R352,0)*R$20</f>
        <v>0</v>
      </c>
      <c r="S131" s="85">
        <f>-MIN('P&amp;L1'!S352,0)*S$20</f>
        <v>0</v>
      </c>
      <c r="T131" s="85">
        <f>-MIN('P&amp;L1'!T352,0)*T$20</f>
        <v>0</v>
      </c>
      <c r="U131" s="85">
        <f>-MIN('P&amp;L1'!U352,0)*U$20</f>
        <v>0</v>
      </c>
      <c r="V131" s="85">
        <f>-MIN('P&amp;L1'!V352,0)*V$20</f>
        <v>0</v>
      </c>
      <c r="W131" s="85">
        <f>-MIN('P&amp;L1'!W352,0)*W$20</f>
        <v>0</v>
      </c>
      <c r="X131" s="85">
        <f>-MIN('P&amp;L1'!X352,0)*X$20</f>
        <v>0</v>
      </c>
      <c r="Y131" s="85">
        <f>-MIN('P&amp;L1'!Y352,0)*Y$20</f>
        <v>0</v>
      </c>
      <c r="Z131" s="274">
        <f>-MIN('P&amp;L1'!Z352,0)*Z$20</f>
        <v>0</v>
      </c>
      <c r="AB131" s="275">
        <f>-MIN('P&amp;L1'!AB352,0)*AB$20</f>
        <v>0</v>
      </c>
      <c r="AD131" s="275">
        <f>-MIN('P&amp;L1'!AD352,0)*AD$20</f>
        <v>0</v>
      </c>
      <c r="AF131" s="275">
        <f>-MIN('P&amp;L1'!AF352,0)*AF$20</f>
        <v>0</v>
      </c>
    </row>
    <row r="132" spans="2:32" outlineLevel="1">
      <c r="B132" s="124" t="s">
        <v>1092</v>
      </c>
      <c r="C132" s="124"/>
      <c r="D132" s="580" t="str">
        <f>'Line Items'!D880</f>
        <v>Interest &amp; Fees paid on Commercial Debt AFC</v>
      </c>
      <c r="E132" s="150" t="str">
        <f>'P&amp;L1'!F353</f>
        <v>£000</v>
      </c>
      <c r="F132" s="150"/>
      <c r="G132" s="85">
        <f>-MIN('P&amp;L1'!G353,0)*G$20</f>
        <v>0</v>
      </c>
      <c r="H132" s="85">
        <f>-MIN('P&amp;L1'!H353,0)*H$20</f>
        <v>0</v>
      </c>
      <c r="I132" s="85">
        <f>-MIN('P&amp;L1'!I353,0)*I$20</f>
        <v>0</v>
      </c>
      <c r="J132" s="85">
        <f>-MIN('P&amp;L1'!J353,0)*J$20</f>
        <v>0</v>
      </c>
      <c r="K132" s="85">
        <f>-MIN('P&amp;L1'!K353,0)*K$20</f>
        <v>0</v>
      </c>
      <c r="L132" s="85">
        <f>-MIN('P&amp;L1'!L353,0)*L$20</f>
        <v>0</v>
      </c>
      <c r="M132" s="85">
        <f>-MIN('P&amp;L1'!M353,0)*M$20</f>
        <v>0</v>
      </c>
      <c r="N132" s="85">
        <f>-MIN('P&amp;L1'!N353,0)*N$20</f>
        <v>0</v>
      </c>
      <c r="O132" s="85">
        <f>-MIN('P&amp;L1'!O353,0)*O$20</f>
        <v>0</v>
      </c>
      <c r="P132" s="85">
        <f>-MIN('P&amp;L1'!P353,0)*P$20</f>
        <v>0</v>
      </c>
      <c r="Q132" s="85">
        <f>-MIN('P&amp;L1'!Q353,0)*Q$20</f>
        <v>0</v>
      </c>
      <c r="R132" s="85">
        <f>-MIN('P&amp;L1'!R353,0)*R$20</f>
        <v>0</v>
      </c>
      <c r="S132" s="85">
        <f>-MIN('P&amp;L1'!S353,0)*S$20</f>
        <v>0</v>
      </c>
      <c r="T132" s="85">
        <f>-MIN('P&amp;L1'!T353,0)*T$20</f>
        <v>0</v>
      </c>
      <c r="U132" s="85">
        <f>-MIN('P&amp;L1'!U353,0)*U$20</f>
        <v>0</v>
      </c>
      <c r="V132" s="85">
        <f>-MIN('P&amp;L1'!V353,0)*V$20</f>
        <v>0</v>
      </c>
      <c r="W132" s="85">
        <f>-MIN('P&amp;L1'!W353,0)*W$20</f>
        <v>0</v>
      </c>
      <c r="X132" s="85">
        <f>-MIN('P&amp;L1'!X353,0)*X$20</f>
        <v>0</v>
      </c>
      <c r="Y132" s="85">
        <f>-MIN('P&amp;L1'!Y353,0)*Y$20</f>
        <v>0</v>
      </c>
      <c r="Z132" s="274">
        <f>-MIN('P&amp;L1'!Z353,0)*Z$20</f>
        <v>0</v>
      </c>
      <c r="AB132" s="275">
        <f>-MIN('P&amp;L1'!AB353,0)*AB$20</f>
        <v>0</v>
      </c>
      <c r="AD132" s="275">
        <f>-MIN('P&amp;L1'!AD353,0)*AD$20</f>
        <v>0</v>
      </c>
      <c r="AF132" s="275">
        <f>-MIN('P&amp;L1'!AF353,0)*AF$20</f>
        <v>0</v>
      </c>
    </row>
    <row r="133" spans="2:32" outlineLevel="1">
      <c r="B133" s="124" t="s">
        <v>1092</v>
      </c>
      <c r="C133" s="124"/>
      <c r="D133" s="580" t="str">
        <f>'Line Items'!D881</f>
        <v>Interest &amp; Fees paid on Shareholder Loan AFC (excl. PCS)</v>
      </c>
      <c r="E133" s="150" t="str">
        <f>'P&amp;L1'!F354</f>
        <v>£000</v>
      </c>
      <c r="F133" s="150"/>
      <c r="G133" s="85">
        <f>-MIN('P&amp;L1'!G354,0)*G$20</f>
        <v>0</v>
      </c>
      <c r="H133" s="85">
        <f>-MIN('P&amp;L1'!H354,0)*H$20</f>
        <v>0</v>
      </c>
      <c r="I133" s="85">
        <f>-MIN('P&amp;L1'!I354,0)*I$20</f>
        <v>0</v>
      </c>
      <c r="J133" s="85">
        <f>-MIN('P&amp;L1'!J354,0)*J$20</f>
        <v>0</v>
      </c>
      <c r="K133" s="85">
        <f>-MIN('P&amp;L1'!K354,0)*K$20</f>
        <v>0</v>
      </c>
      <c r="L133" s="85">
        <f>-MIN('P&amp;L1'!L354,0)*L$20</f>
        <v>0</v>
      </c>
      <c r="M133" s="85">
        <f>-MIN('P&amp;L1'!M354,0)*M$20</f>
        <v>0</v>
      </c>
      <c r="N133" s="85">
        <f>-MIN('P&amp;L1'!N354,0)*N$20</f>
        <v>0</v>
      </c>
      <c r="O133" s="85">
        <f>-MIN('P&amp;L1'!O354,0)*O$20</f>
        <v>0</v>
      </c>
      <c r="P133" s="85">
        <f>-MIN('P&amp;L1'!P354,0)*P$20</f>
        <v>0</v>
      </c>
      <c r="Q133" s="85">
        <f>-MIN('P&amp;L1'!Q354,0)*Q$20</f>
        <v>0</v>
      </c>
      <c r="R133" s="85">
        <f>-MIN('P&amp;L1'!R354,0)*R$20</f>
        <v>0</v>
      </c>
      <c r="S133" s="85">
        <f>-MIN('P&amp;L1'!S354,0)*S$20</f>
        <v>0</v>
      </c>
      <c r="T133" s="85">
        <f>-MIN('P&amp;L1'!T354,0)*T$20</f>
        <v>0</v>
      </c>
      <c r="U133" s="85">
        <f>-MIN('P&amp;L1'!U354,0)*U$20</f>
        <v>0</v>
      </c>
      <c r="V133" s="85">
        <f>-MIN('P&amp;L1'!V354,0)*V$20</f>
        <v>0</v>
      </c>
      <c r="W133" s="85">
        <f>-MIN('P&amp;L1'!W354,0)*W$20</f>
        <v>0</v>
      </c>
      <c r="X133" s="85">
        <f>-MIN('P&amp;L1'!X354,0)*X$20</f>
        <v>0</v>
      </c>
      <c r="Y133" s="85">
        <f>-MIN('P&amp;L1'!Y354,0)*Y$20</f>
        <v>0</v>
      </c>
      <c r="Z133" s="274">
        <f>-MIN('P&amp;L1'!Z354,0)*Z$20</f>
        <v>0</v>
      </c>
      <c r="AB133" s="275">
        <f>-MIN('P&amp;L1'!AB354,0)*AB$20</f>
        <v>0</v>
      </c>
      <c r="AD133" s="275">
        <f>-MIN('P&amp;L1'!AD354,0)*AD$20</f>
        <v>0</v>
      </c>
      <c r="AF133" s="275">
        <f>-MIN('P&amp;L1'!AF354,0)*AF$20</f>
        <v>0</v>
      </c>
    </row>
    <row r="134" spans="2:32" outlineLevel="1">
      <c r="B134" s="124" t="s">
        <v>1092</v>
      </c>
      <c r="C134" s="124"/>
      <c r="D134" s="580" t="str">
        <f>'Line Items'!D882</f>
        <v>Interest &amp; Fees paid on Parent Company Support</v>
      </c>
      <c r="E134" s="150" t="str">
        <f>'P&amp;L1'!F355</f>
        <v>£000</v>
      </c>
      <c r="F134" s="150"/>
      <c r="G134" s="85">
        <f>-MIN('P&amp;L1'!G355,0)*G$20</f>
        <v>0</v>
      </c>
      <c r="H134" s="85">
        <f>-MIN('P&amp;L1'!H355,0)*H$20</f>
        <v>0</v>
      </c>
      <c r="I134" s="85">
        <f>-MIN('P&amp;L1'!I355,0)*I$20</f>
        <v>0</v>
      </c>
      <c r="J134" s="85">
        <f>-MIN('P&amp;L1'!J355,0)*J$20</f>
        <v>0</v>
      </c>
      <c r="K134" s="85">
        <f>-MIN('P&amp;L1'!K355,0)*K$20</f>
        <v>0</v>
      </c>
      <c r="L134" s="85">
        <f>-MIN('P&amp;L1'!L355,0)*L$20</f>
        <v>0</v>
      </c>
      <c r="M134" s="85">
        <f>-MIN('P&amp;L1'!M355,0)*M$20</f>
        <v>0</v>
      </c>
      <c r="N134" s="85">
        <f>-MIN('P&amp;L1'!N355,0)*N$20</f>
        <v>0</v>
      </c>
      <c r="O134" s="85">
        <f>-MIN('P&amp;L1'!O355,0)*O$20</f>
        <v>0</v>
      </c>
      <c r="P134" s="85">
        <f>-MIN('P&amp;L1'!P355,0)*P$20</f>
        <v>0</v>
      </c>
      <c r="Q134" s="85">
        <f>-MIN('P&amp;L1'!Q355,0)*Q$20</f>
        <v>0</v>
      </c>
      <c r="R134" s="85">
        <f>-MIN('P&amp;L1'!R355,0)*R$20</f>
        <v>0</v>
      </c>
      <c r="S134" s="85">
        <f>-MIN('P&amp;L1'!S355,0)*S$20</f>
        <v>0</v>
      </c>
      <c r="T134" s="85">
        <f>-MIN('P&amp;L1'!T355,0)*T$20</f>
        <v>0</v>
      </c>
      <c r="U134" s="85">
        <f>-MIN('P&amp;L1'!U355,0)*U$20</f>
        <v>0</v>
      </c>
      <c r="V134" s="85">
        <f>-MIN('P&amp;L1'!V355,0)*V$20</f>
        <v>0</v>
      </c>
      <c r="W134" s="85">
        <f>-MIN('P&amp;L1'!W355,0)*W$20</f>
        <v>0</v>
      </c>
      <c r="X134" s="85">
        <f>-MIN('P&amp;L1'!X355,0)*X$20</f>
        <v>0</v>
      </c>
      <c r="Y134" s="85">
        <f>-MIN('P&amp;L1'!Y355,0)*Y$20</f>
        <v>0</v>
      </c>
      <c r="Z134" s="274">
        <f>-MIN('P&amp;L1'!Z355,0)*Z$20</f>
        <v>0</v>
      </c>
      <c r="AB134" s="275">
        <f>-MIN('P&amp;L1'!AB355,0)*AB$20</f>
        <v>0</v>
      </c>
      <c r="AD134" s="275">
        <f>-MIN('P&amp;L1'!AD355,0)*AD$20</f>
        <v>0</v>
      </c>
      <c r="AF134" s="275">
        <f>-MIN('P&amp;L1'!AF355,0)*AF$20</f>
        <v>0</v>
      </c>
    </row>
    <row r="135" spans="2:32" outlineLevel="1">
      <c r="B135" s="124" t="s">
        <v>1092</v>
      </c>
      <c r="C135" s="124"/>
      <c r="D135" s="580" t="str">
        <f>'Line Items'!D883</f>
        <v>Performance Bond Costs</v>
      </c>
      <c r="E135" s="150" t="str">
        <f>'P&amp;L1'!F356</f>
        <v>£000</v>
      </c>
      <c r="F135" s="150"/>
      <c r="G135" s="85">
        <f>-MIN('P&amp;L1'!G356,0)*G$20</f>
        <v>0</v>
      </c>
      <c r="H135" s="85">
        <f>-MIN('P&amp;L1'!H356,0)*H$20</f>
        <v>0</v>
      </c>
      <c r="I135" s="85">
        <f>-MIN('P&amp;L1'!I356,0)*I$20</f>
        <v>0</v>
      </c>
      <c r="J135" s="85">
        <f>-MIN('P&amp;L1'!J356,0)*J$20</f>
        <v>0</v>
      </c>
      <c r="K135" s="85">
        <f>-MIN('P&amp;L1'!K356,0)*K$20</f>
        <v>0</v>
      </c>
      <c r="L135" s="85">
        <f>-MIN('P&amp;L1'!L356,0)*L$20</f>
        <v>0</v>
      </c>
      <c r="M135" s="85">
        <f>-MIN('P&amp;L1'!M356,0)*M$20</f>
        <v>0</v>
      </c>
      <c r="N135" s="85">
        <f>-MIN('P&amp;L1'!N356,0)*N$20</f>
        <v>0</v>
      </c>
      <c r="O135" s="85">
        <f>-MIN('P&amp;L1'!O356,0)*O$20</f>
        <v>0</v>
      </c>
      <c r="P135" s="85">
        <f>-MIN('P&amp;L1'!P356,0)*P$20</f>
        <v>0</v>
      </c>
      <c r="Q135" s="85">
        <f>-MIN('P&amp;L1'!Q356,0)*Q$20</f>
        <v>0</v>
      </c>
      <c r="R135" s="85">
        <f>-MIN('P&amp;L1'!R356,0)*R$20</f>
        <v>0</v>
      </c>
      <c r="S135" s="85">
        <f>-MIN('P&amp;L1'!S356,0)*S$20</f>
        <v>0</v>
      </c>
      <c r="T135" s="85">
        <f>-MIN('P&amp;L1'!T356,0)*T$20</f>
        <v>0</v>
      </c>
      <c r="U135" s="85">
        <f>-MIN('P&amp;L1'!U356,0)*U$20</f>
        <v>0</v>
      </c>
      <c r="V135" s="85">
        <f>-MIN('P&amp;L1'!V356,0)*V$20</f>
        <v>0</v>
      </c>
      <c r="W135" s="85">
        <f>-MIN('P&amp;L1'!W356,0)*W$20</f>
        <v>0</v>
      </c>
      <c r="X135" s="85">
        <f>-MIN('P&amp;L1'!X356,0)*X$20</f>
        <v>0</v>
      </c>
      <c r="Y135" s="85">
        <f>-MIN('P&amp;L1'!Y356,0)*Y$20</f>
        <v>0</v>
      </c>
      <c r="Z135" s="274">
        <f>-MIN('P&amp;L1'!Z356,0)*Z$20</f>
        <v>0</v>
      </c>
      <c r="AB135" s="275">
        <f>-MIN('P&amp;L1'!AB356,0)*AB$20</f>
        <v>0</v>
      </c>
      <c r="AD135" s="275">
        <f>-MIN('P&amp;L1'!AD356,0)*AD$20</f>
        <v>0</v>
      </c>
      <c r="AF135" s="275">
        <f>-MIN('P&amp;L1'!AF356,0)*AF$20</f>
        <v>0</v>
      </c>
    </row>
    <row r="136" spans="2:32" outlineLevel="1">
      <c r="B136" s="124" t="s">
        <v>1092</v>
      </c>
      <c r="C136" s="124"/>
      <c r="D136" s="580" t="str">
        <f>'Line Items'!D884</f>
        <v>PCS Bond Costs</v>
      </c>
      <c r="E136" s="150" t="str">
        <f>'P&amp;L1'!F357</f>
        <v>£000</v>
      </c>
      <c r="F136" s="150"/>
      <c r="G136" s="85">
        <f>-MIN('P&amp;L1'!G357,0)*G$20</f>
        <v>0</v>
      </c>
      <c r="H136" s="85">
        <f>-MIN('P&amp;L1'!H357,0)*H$20</f>
        <v>0</v>
      </c>
      <c r="I136" s="85">
        <f>-MIN('P&amp;L1'!I357,0)*I$20</f>
        <v>0</v>
      </c>
      <c r="J136" s="85">
        <f>-MIN('P&amp;L1'!J357,0)*J$20</f>
        <v>0</v>
      </c>
      <c r="K136" s="85">
        <f>-MIN('P&amp;L1'!K357,0)*K$20</f>
        <v>0</v>
      </c>
      <c r="L136" s="85">
        <f>-MIN('P&amp;L1'!L357,0)*L$20</f>
        <v>0</v>
      </c>
      <c r="M136" s="85">
        <f>-MIN('P&amp;L1'!M357,0)*M$20</f>
        <v>0</v>
      </c>
      <c r="N136" s="85">
        <f>-MIN('P&amp;L1'!N357,0)*N$20</f>
        <v>0</v>
      </c>
      <c r="O136" s="85">
        <f>-MIN('P&amp;L1'!O357,0)*O$20</f>
        <v>0</v>
      </c>
      <c r="P136" s="85">
        <f>-MIN('P&amp;L1'!P357,0)*P$20</f>
        <v>0</v>
      </c>
      <c r="Q136" s="85">
        <f>-MIN('P&amp;L1'!Q357,0)*Q$20</f>
        <v>0</v>
      </c>
      <c r="R136" s="85">
        <f>-MIN('P&amp;L1'!R357,0)*R$20</f>
        <v>0</v>
      </c>
      <c r="S136" s="85">
        <f>-MIN('P&amp;L1'!S357,0)*S$20</f>
        <v>0</v>
      </c>
      <c r="T136" s="85">
        <f>-MIN('P&amp;L1'!T357,0)*T$20</f>
        <v>0</v>
      </c>
      <c r="U136" s="85">
        <f>-MIN('P&amp;L1'!U357,0)*U$20</f>
        <v>0</v>
      </c>
      <c r="V136" s="85">
        <f>-MIN('P&amp;L1'!V357,0)*V$20</f>
        <v>0</v>
      </c>
      <c r="W136" s="85">
        <f>-MIN('P&amp;L1'!W357,0)*W$20</f>
        <v>0</v>
      </c>
      <c r="X136" s="85">
        <f>-MIN('P&amp;L1'!X357,0)*X$20</f>
        <v>0</v>
      </c>
      <c r="Y136" s="85">
        <f>-MIN('P&amp;L1'!Y357,0)*Y$20</f>
        <v>0</v>
      </c>
      <c r="Z136" s="274">
        <f>-MIN('P&amp;L1'!Z357,0)*Z$20</f>
        <v>0</v>
      </c>
      <c r="AB136" s="275">
        <f>-MIN('P&amp;L1'!AB357,0)*AB$20</f>
        <v>0</v>
      </c>
      <c r="AD136" s="275">
        <f>-MIN('P&amp;L1'!AD357,0)*AD$20</f>
        <v>0</v>
      </c>
      <c r="AF136" s="275">
        <f>-MIN('P&amp;L1'!AF357,0)*AF$20</f>
        <v>0</v>
      </c>
    </row>
    <row r="137" spans="2:32" outlineLevel="1">
      <c r="B137" s="124" t="s">
        <v>1092</v>
      </c>
      <c r="C137" s="124"/>
      <c r="D137" s="580" t="str">
        <f>'Line Items'!D885</f>
        <v>Season ticket Bond Costs</v>
      </c>
      <c r="E137" s="150" t="str">
        <f>'P&amp;L1'!F358</f>
        <v>£000</v>
      </c>
      <c r="F137" s="150"/>
      <c r="G137" s="85">
        <f>-MIN('P&amp;L1'!G358,0)*G$20</f>
        <v>0</v>
      </c>
      <c r="H137" s="85">
        <f>-MIN('P&amp;L1'!H358,0)*H$20</f>
        <v>0</v>
      </c>
      <c r="I137" s="85">
        <f>-MIN('P&amp;L1'!I358,0)*I$20</f>
        <v>0</v>
      </c>
      <c r="J137" s="85">
        <f>-MIN('P&amp;L1'!J358,0)*J$20</f>
        <v>0</v>
      </c>
      <c r="K137" s="85">
        <f>-MIN('P&amp;L1'!K358,0)*K$20</f>
        <v>0</v>
      </c>
      <c r="L137" s="85">
        <f>-MIN('P&amp;L1'!L358,0)*L$20</f>
        <v>0</v>
      </c>
      <c r="M137" s="85">
        <f>-MIN('P&amp;L1'!M358,0)*M$20</f>
        <v>0</v>
      </c>
      <c r="N137" s="85">
        <f>-MIN('P&amp;L1'!N358,0)*N$20</f>
        <v>0</v>
      </c>
      <c r="O137" s="85">
        <f>-MIN('P&amp;L1'!O358,0)*O$20</f>
        <v>0</v>
      </c>
      <c r="P137" s="85">
        <f>-MIN('P&amp;L1'!P358,0)*P$20</f>
        <v>0</v>
      </c>
      <c r="Q137" s="85">
        <f>-MIN('P&amp;L1'!Q358,0)*Q$20</f>
        <v>0</v>
      </c>
      <c r="R137" s="85">
        <f>-MIN('P&amp;L1'!R358,0)*R$20</f>
        <v>0</v>
      </c>
      <c r="S137" s="85">
        <f>-MIN('P&amp;L1'!S358,0)*S$20</f>
        <v>0</v>
      </c>
      <c r="T137" s="85">
        <f>-MIN('P&amp;L1'!T358,0)*T$20</f>
        <v>0</v>
      </c>
      <c r="U137" s="85">
        <f>-MIN('P&amp;L1'!U358,0)*U$20</f>
        <v>0</v>
      </c>
      <c r="V137" s="85">
        <f>-MIN('P&amp;L1'!V358,0)*V$20</f>
        <v>0</v>
      </c>
      <c r="W137" s="85">
        <f>-MIN('P&amp;L1'!W358,0)*W$20</f>
        <v>0</v>
      </c>
      <c r="X137" s="85">
        <f>-MIN('P&amp;L1'!X358,0)*X$20</f>
        <v>0</v>
      </c>
      <c r="Y137" s="85">
        <f>-MIN('P&amp;L1'!Y358,0)*Y$20</f>
        <v>0</v>
      </c>
      <c r="Z137" s="274">
        <f>-MIN('P&amp;L1'!Z358,0)*Z$20</f>
        <v>0</v>
      </c>
      <c r="AB137" s="275">
        <f>-MIN('P&amp;L1'!AB358,0)*AB$20</f>
        <v>0</v>
      </c>
      <c r="AD137" s="275">
        <f>-MIN('P&amp;L1'!AD358,0)*AD$20</f>
        <v>0</v>
      </c>
      <c r="AF137" s="275">
        <f>-MIN('P&amp;L1'!AF358,0)*AF$20</f>
        <v>0</v>
      </c>
    </row>
    <row r="138" spans="2:32" outlineLevel="1">
      <c r="B138" s="124" t="s">
        <v>1092</v>
      </c>
      <c r="C138" s="124"/>
      <c r="D138" s="581" t="str">
        <f>'Line Items'!D886</f>
        <v>Loss on disposal</v>
      </c>
      <c r="E138" s="342" t="str">
        <f>'P&amp;L1'!F359</f>
        <v>£000</v>
      </c>
      <c r="F138" s="342"/>
      <c r="G138" s="88">
        <f>-MIN('P&amp;L1'!G359,0)*G$20</f>
        <v>0</v>
      </c>
      <c r="H138" s="88">
        <f>-MIN('P&amp;L1'!H359,0)*H$20</f>
        <v>0</v>
      </c>
      <c r="I138" s="88">
        <f>-MIN('P&amp;L1'!I359,0)*I$20</f>
        <v>0</v>
      </c>
      <c r="J138" s="88">
        <f>-MIN('P&amp;L1'!J359,0)*J$20</f>
        <v>0</v>
      </c>
      <c r="K138" s="88">
        <f>-MIN('P&amp;L1'!K359,0)*K$20</f>
        <v>0</v>
      </c>
      <c r="L138" s="88">
        <f>-MIN('P&amp;L1'!L359,0)*L$20</f>
        <v>0</v>
      </c>
      <c r="M138" s="88">
        <f>-MIN('P&amp;L1'!M359,0)*M$20</f>
        <v>0</v>
      </c>
      <c r="N138" s="88">
        <f>-MIN('P&amp;L1'!N359,0)*N$20</f>
        <v>0</v>
      </c>
      <c r="O138" s="88">
        <f>-MIN('P&amp;L1'!O359,0)*O$20</f>
        <v>0</v>
      </c>
      <c r="P138" s="88">
        <f>-MIN('P&amp;L1'!P359,0)*P$20</f>
        <v>0</v>
      </c>
      <c r="Q138" s="88">
        <f>-MIN('P&amp;L1'!Q359,0)*Q$20</f>
        <v>0</v>
      </c>
      <c r="R138" s="88">
        <f>-MIN('P&amp;L1'!R359,0)*R$20</f>
        <v>0</v>
      </c>
      <c r="S138" s="88">
        <f>-MIN('P&amp;L1'!S359,0)*S$20</f>
        <v>0</v>
      </c>
      <c r="T138" s="88">
        <f>-MIN('P&amp;L1'!T359,0)*T$20</f>
        <v>0</v>
      </c>
      <c r="U138" s="88">
        <f>-MIN('P&amp;L1'!U359,0)*U$20</f>
        <v>0</v>
      </c>
      <c r="V138" s="88">
        <f>-MIN('P&amp;L1'!V359,0)*V$20</f>
        <v>0</v>
      </c>
      <c r="W138" s="88">
        <f>-MIN('P&amp;L1'!W359,0)*W$20</f>
        <v>0</v>
      </c>
      <c r="X138" s="88">
        <f>-MIN('P&amp;L1'!X359,0)*X$20</f>
        <v>0</v>
      </c>
      <c r="Y138" s="88">
        <f>-MIN('P&amp;L1'!Y359,0)*Y$20</f>
        <v>0</v>
      </c>
      <c r="Z138" s="343">
        <f>-MIN('P&amp;L1'!Z359,0)*Z$20</f>
        <v>0</v>
      </c>
      <c r="AB138" s="344">
        <f>-MIN('P&amp;L1'!AB359,0)*AB$20</f>
        <v>0</v>
      </c>
      <c r="AD138" s="344">
        <f>-MIN('P&amp;L1'!AD359,0)*AD$20</f>
        <v>0</v>
      </c>
      <c r="AF138" s="344">
        <f>-MIN('P&amp;L1'!AF359,0)*AF$20</f>
        <v>0</v>
      </c>
    </row>
    <row r="139" spans="2:32" outlineLevel="1">
      <c r="B139" s="124" t="s">
        <v>1092</v>
      </c>
      <c r="C139" s="124"/>
      <c r="D139" s="581" t="str">
        <f>'Line Items'!D887</f>
        <v>[Other Finance Costs]</v>
      </c>
      <c r="E139" s="342" t="str">
        <f>'P&amp;L1'!F360</f>
        <v>£000</v>
      </c>
      <c r="F139" s="342"/>
      <c r="G139" s="88">
        <f>-MIN(SUM('P&amp;L1'!G360:G364),0)*G$20</f>
        <v>0</v>
      </c>
      <c r="H139" s="88">
        <f>-MIN(SUM('P&amp;L1'!H360:H364),0)*H$20</f>
        <v>0</v>
      </c>
      <c r="I139" s="88">
        <f>-MIN(SUM('P&amp;L1'!I360:I364),0)*I$20</f>
        <v>0</v>
      </c>
      <c r="J139" s="88">
        <f>-MIN(SUM('P&amp;L1'!J360:J364),0)*J$20</f>
        <v>0</v>
      </c>
      <c r="K139" s="88">
        <f>-MIN(SUM('P&amp;L1'!K360:K364),0)*K$20</f>
        <v>0</v>
      </c>
      <c r="L139" s="88">
        <f>-MIN(SUM('P&amp;L1'!L360:L364),0)*L$20</f>
        <v>0</v>
      </c>
      <c r="M139" s="88">
        <f>-MIN(SUM('P&amp;L1'!M360:M364),0)*M$20</f>
        <v>0</v>
      </c>
      <c r="N139" s="88">
        <f>-MIN(SUM('P&amp;L1'!N360:N364),0)*N$20</f>
        <v>0</v>
      </c>
      <c r="O139" s="88">
        <f>-MIN(SUM('P&amp;L1'!O360:O364),0)*O$20</f>
        <v>0</v>
      </c>
      <c r="P139" s="88">
        <f>-MIN(SUM('P&amp;L1'!P360:P364),0)*P$20</f>
        <v>0</v>
      </c>
      <c r="Q139" s="88">
        <f>-MIN(SUM('P&amp;L1'!Q360:Q364),0)*Q$20</f>
        <v>0</v>
      </c>
      <c r="R139" s="88">
        <f>-MIN(SUM('P&amp;L1'!R360:R364),0)*R$20</f>
        <v>0</v>
      </c>
      <c r="S139" s="88">
        <f>-MIN(SUM('P&amp;L1'!S360:S364),0)*S$20</f>
        <v>0</v>
      </c>
      <c r="T139" s="88">
        <f>-MIN(SUM('P&amp;L1'!T360:T364),0)*T$20</f>
        <v>0</v>
      </c>
      <c r="U139" s="88">
        <f>-MIN(SUM('P&amp;L1'!U360:U364),0)*U$20</f>
        <v>0</v>
      </c>
      <c r="V139" s="88">
        <f>-MIN(SUM('P&amp;L1'!V360:V364),0)*V$20</f>
        <v>0</v>
      </c>
      <c r="W139" s="88">
        <f>-MIN(SUM('P&amp;L1'!W360:W364),0)*W$20</f>
        <v>0</v>
      </c>
      <c r="X139" s="88">
        <f>-MIN(SUM('P&amp;L1'!X360:X364),0)*X$20</f>
        <v>0</v>
      </c>
      <c r="Y139" s="88">
        <f>-MIN(SUM('P&amp;L1'!Y360:Y364),0)*Y$20</f>
        <v>0</v>
      </c>
      <c r="Z139" s="343">
        <f>-MIN(SUM('P&amp;L1'!Z360:Z364),0)*Z$20</f>
        <v>0</v>
      </c>
      <c r="AB139" s="344">
        <f>-MIN(SUM('P&amp;L1'!AB360:AB364),0)*AB$20</f>
        <v>0</v>
      </c>
      <c r="AD139" s="344">
        <f>-MIN(SUM('P&amp;L1'!AD360:AD364),0)*AD$20</f>
        <v>0</v>
      </c>
      <c r="AF139" s="344">
        <f>-MIN(SUM('P&amp;L1'!AF360:AF364),0)*AF$20</f>
        <v>0</v>
      </c>
    </row>
    <row r="140" spans="2:32" outlineLevel="1">
      <c r="B140" s="124" t="s">
        <v>1092</v>
      </c>
      <c r="C140" s="124"/>
      <c r="D140" s="578" t="str">
        <f>'Line Items'!D888</f>
        <v>Capital Expenditure (inc intangible assets and investing activities)</v>
      </c>
      <c r="E140" s="446" t="str">
        <f>CF!F$27</f>
        <v>£000</v>
      </c>
      <c r="F140" s="446"/>
      <c r="G140" s="88">
        <f>-SUM(CF!G$27:G$28)*G$20</f>
        <v>0</v>
      </c>
      <c r="H140" s="88">
        <f>-SUM(CF!H$27:H$28)*H$20</f>
        <v>0</v>
      </c>
      <c r="I140" s="88">
        <f>-SUM(CF!I$27:I$28)*I$20</f>
        <v>0</v>
      </c>
      <c r="J140" s="88">
        <f>-SUM(CF!J$27:J$28)*J$20</f>
        <v>0</v>
      </c>
      <c r="K140" s="88">
        <f>-SUM(CF!K$27:K$28)*K$20</f>
        <v>0</v>
      </c>
      <c r="L140" s="88">
        <f>-SUM(CF!L$27:L$28)*L$20</f>
        <v>0</v>
      </c>
      <c r="M140" s="88">
        <f>-SUM(CF!M$27:M$28)*M$20</f>
        <v>0</v>
      </c>
      <c r="N140" s="88">
        <f>-SUM(CF!N$27:N$28)*N$20</f>
        <v>0</v>
      </c>
      <c r="O140" s="88">
        <f>-SUM(CF!O$27:O$28)*O$20</f>
        <v>0</v>
      </c>
      <c r="P140" s="88">
        <f>-SUM(CF!P$27:P$28)*P$20</f>
        <v>0</v>
      </c>
      <c r="Q140" s="88">
        <f>-SUM(CF!Q$27:Q$28)*Q$20</f>
        <v>0</v>
      </c>
      <c r="R140" s="88">
        <f>-SUM(CF!R$27:R$28)*R$20</f>
        <v>0</v>
      </c>
      <c r="S140" s="88">
        <f>-SUM(CF!S$27:S$28)*S$20</f>
        <v>0</v>
      </c>
      <c r="T140" s="88">
        <f>-SUM(CF!T$27:T$28)*T$20</f>
        <v>0</v>
      </c>
      <c r="U140" s="88">
        <f>-SUM(CF!U$27:U$28)*U$20</f>
        <v>0</v>
      </c>
      <c r="V140" s="88">
        <f>-SUM(CF!V$27:V$28)*V$20</f>
        <v>0</v>
      </c>
      <c r="W140" s="88">
        <f>-SUM(CF!W$27:W$28)*W$20</f>
        <v>0</v>
      </c>
      <c r="X140" s="88">
        <f>-SUM(CF!X$27:X$28)*X$20</f>
        <v>0</v>
      </c>
      <c r="Y140" s="88">
        <f>-SUM(CF!Y$27:Y$28)*Y$20</f>
        <v>0</v>
      </c>
      <c r="Z140" s="343">
        <f>-SUM(CF!Z$27:Z$28)*Z$20</f>
        <v>0</v>
      </c>
      <c r="AB140" s="344">
        <f>-SUM(CF!AB$27:AB$28)*AB$20</f>
        <v>0</v>
      </c>
      <c r="AD140" s="344">
        <f>-SUM(CF!AD$27:AD$28)*AD$20</f>
        <v>0</v>
      </c>
      <c r="AF140" s="344">
        <f>-SUM(CF!AF$27:AF$28)*AF$20</f>
        <v>0</v>
      </c>
    </row>
    <row r="141" spans="2:32" outlineLevel="1">
      <c r="B141" s="124" t="s">
        <v>1092</v>
      </c>
      <c r="C141" s="124"/>
      <c r="D141" s="578" t="str">
        <f>'Line Items'!D889</f>
        <v>Exclude grants received from capital expenditure</v>
      </c>
      <c r="E141" s="557" t="s">
        <v>902</v>
      </c>
      <c r="F141" s="557"/>
      <c r="G141" s="550"/>
      <c r="H141" s="550"/>
      <c r="I141" s="550"/>
      <c r="J141" s="550"/>
      <c r="K141" s="550"/>
      <c r="L141" s="550"/>
      <c r="M141" s="550"/>
      <c r="N141" s="550"/>
      <c r="O141" s="550"/>
      <c r="P141" s="550"/>
      <c r="Q141" s="550"/>
      <c r="R141" s="550"/>
      <c r="S141" s="550"/>
      <c r="T141" s="550"/>
      <c r="U141" s="550"/>
      <c r="V141" s="550"/>
      <c r="W141" s="550"/>
      <c r="X141" s="550"/>
      <c r="Y141" s="550"/>
      <c r="Z141" s="551"/>
      <c r="AB141" s="552"/>
      <c r="AD141" s="552"/>
      <c r="AF141" s="552"/>
    </row>
    <row r="142" spans="2:32" outlineLevel="1">
      <c r="B142" s="124" t="s">
        <v>1092</v>
      </c>
      <c r="C142" s="124"/>
      <c r="D142" s="578" t="str">
        <f>'Line Items'!D890</f>
        <v>Lease payments: on balance sheet leased assets</v>
      </c>
      <c r="E142" s="557" t="s">
        <v>902</v>
      </c>
      <c r="F142" s="557"/>
      <c r="G142" s="550"/>
      <c r="H142" s="550"/>
      <c r="I142" s="550"/>
      <c r="J142" s="550"/>
      <c r="K142" s="550"/>
      <c r="L142" s="550"/>
      <c r="M142" s="550"/>
      <c r="N142" s="550"/>
      <c r="O142" s="550"/>
      <c r="P142" s="550"/>
      <c r="Q142" s="550"/>
      <c r="R142" s="550"/>
      <c r="S142" s="550"/>
      <c r="T142" s="550"/>
      <c r="U142" s="550"/>
      <c r="V142" s="550"/>
      <c r="W142" s="550"/>
      <c r="X142" s="550"/>
      <c r="Y142" s="550"/>
      <c r="Z142" s="551"/>
      <c r="AB142" s="552"/>
      <c r="AD142" s="552"/>
      <c r="AF142" s="552"/>
    </row>
    <row r="143" spans="2:32" outlineLevel="1">
      <c r="B143" s="124" t="s">
        <v>1092</v>
      </c>
      <c r="C143" s="124"/>
      <c r="D143" s="578" t="str">
        <f>'Line Items'!D891</f>
        <v>Exclude interest payments: on balance sheet leased assets</v>
      </c>
      <c r="E143" s="557" t="s">
        <v>902</v>
      </c>
      <c r="F143" s="557"/>
      <c r="G143" s="550"/>
      <c r="H143" s="550"/>
      <c r="I143" s="550"/>
      <c r="J143" s="550"/>
      <c r="K143" s="550"/>
      <c r="L143" s="550"/>
      <c r="M143" s="550"/>
      <c r="N143" s="550"/>
      <c r="O143" s="550"/>
      <c r="P143" s="550"/>
      <c r="Q143" s="550"/>
      <c r="R143" s="550"/>
      <c r="S143" s="550"/>
      <c r="T143" s="550"/>
      <c r="U143" s="550"/>
      <c r="V143" s="550"/>
      <c r="W143" s="550"/>
      <c r="X143" s="550"/>
      <c r="Y143" s="550"/>
      <c r="Z143" s="551"/>
      <c r="AB143" s="552"/>
      <c r="AD143" s="552"/>
      <c r="AF143" s="552"/>
    </row>
    <row r="144" spans="2:32" outlineLevel="1">
      <c r="B144" s="124" t="s">
        <v>1092</v>
      </c>
      <c r="C144" s="124"/>
      <c r="D144" s="578" t="str">
        <f>'Line Items'!D892</f>
        <v>Exclude Depreciation</v>
      </c>
      <c r="E144" s="446" t="str">
        <f>'P&amp;L1'!F$277</f>
        <v>£000</v>
      </c>
      <c r="F144" s="446"/>
      <c r="G144" s="88">
        <f>'P&amp;L1'!G$277*G$20</f>
        <v>0</v>
      </c>
      <c r="H144" s="88">
        <f>'P&amp;L1'!H$277*H$20</f>
        <v>0</v>
      </c>
      <c r="I144" s="88">
        <f>'P&amp;L1'!I$277*I$20</f>
        <v>0</v>
      </c>
      <c r="J144" s="88">
        <f>'P&amp;L1'!J$277*J$20</f>
        <v>0</v>
      </c>
      <c r="K144" s="88">
        <f>'P&amp;L1'!K$277*K$20</f>
        <v>0</v>
      </c>
      <c r="L144" s="88">
        <f>'P&amp;L1'!L$277*L$20</f>
        <v>0</v>
      </c>
      <c r="M144" s="88">
        <f>'P&amp;L1'!M$277*M$20</f>
        <v>0</v>
      </c>
      <c r="N144" s="88">
        <f>'P&amp;L1'!N$277*N$20</f>
        <v>0</v>
      </c>
      <c r="O144" s="88">
        <f>'P&amp;L1'!O$277*O$20</f>
        <v>0</v>
      </c>
      <c r="P144" s="88">
        <f>'P&amp;L1'!P$277*P$20</f>
        <v>0</v>
      </c>
      <c r="Q144" s="88">
        <f>'P&amp;L1'!Q$277*Q$20</f>
        <v>0</v>
      </c>
      <c r="R144" s="88">
        <f>'P&amp;L1'!R$277*R$20</f>
        <v>0</v>
      </c>
      <c r="S144" s="88">
        <f>'P&amp;L1'!S$277*S$20</f>
        <v>0</v>
      </c>
      <c r="T144" s="88">
        <f>'P&amp;L1'!T$277*T$20</f>
        <v>0</v>
      </c>
      <c r="U144" s="88">
        <f>'P&amp;L1'!U$277*U$20</f>
        <v>0</v>
      </c>
      <c r="V144" s="88">
        <f>'P&amp;L1'!V$277*V$20</f>
        <v>0</v>
      </c>
      <c r="W144" s="88">
        <f>'P&amp;L1'!W$277*W$20</f>
        <v>0</v>
      </c>
      <c r="X144" s="88">
        <f>'P&amp;L1'!X$277*X$20</f>
        <v>0</v>
      </c>
      <c r="Y144" s="88">
        <f>'P&amp;L1'!Y$277*Y$20</f>
        <v>0</v>
      </c>
      <c r="Z144" s="343">
        <f>'P&amp;L1'!Z$277*Z$20</f>
        <v>0</v>
      </c>
      <c r="AB144" s="344">
        <f>'P&amp;L1'!AB$277*AB$20</f>
        <v>0</v>
      </c>
      <c r="AD144" s="344">
        <f>'P&amp;L1'!AD$277*AD$20</f>
        <v>0</v>
      </c>
      <c r="AF144" s="344">
        <f>'P&amp;L1'!AF$277*AF$20</f>
        <v>0</v>
      </c>
    </row>
    <row r="145" spans="2:32" outlineLevel="1">
      <c r="B145" s="124" t="s">
        <v>1092</v>
      </c>
      <c r="C145" s="124"/>
      <c r="D145" s="578" t="str">
        <f>'Line Items'!D893</f>
        <v>Exclude Amortisation</v>
      </c>
      <c r="E145" s="446" t="str">
        <f>'P&amp;L1'!F$276</f>
        <v>£000</v>
      </c>
      <c r="F145" s="446"/>
      <c r="G145" s="88">
        <f>'P&amp;L1'!G$276*G$20</f>
        <v>0</v>
      </c>
      <c r="H145" s="88">
        <f>'P&amp;L1'!H$276*H$20</f>
        <v>0</v>
      </c>
      <c r="I145" s="88">
        <f>'P&amp;L1'!I$276*I$20</f>
        <v>0</v>
      </c>
      <c r="J145" s="88">
        <f>'P&amp;L1'!J$276*J$20</f>
        <v>0</v>
      </c>
      <c r="K145" s="88">
        <f>'P&amp;L1'!K$276*K$20</f>
        <v>0</v>
      </c>
      <c r="L145" s="88">
        <f>'P&amp;L1'!L$276*L$20</f>
        <v>0</v>
      </c>
      <c r="M145" s="88">
        <f>'P&amp;L1'!M$276*M$20</f>
        <v>0</v>
      </c>
      <c r="N145" s="88">
        <f>'P&amp;L1'!N$276*N$20</f>
        <v>0</v>
      </c>
      <c r="O145" s="88">
        <f>'P&amp;L1'!O$276*O$20</f>
        <v>0</v>
      </c>
      <c r="P145" s="88">
        <f>'P&amp;L1'!P$276*P$20</f>
        <v>0</v>
      </c>
      <c r="Q145" s="88">
        <f>'P&amp;L1'!Q$276*Q$20</f>
        <v>0</v>
      </c>
      <c r="R145" s="88">
        <f>'P&amp;L1'!R$276*R$20</f>
        <v>0</v>
      </c>
      <c r="S145" s="88">
        <f>'P&amp;L1'!S$276*S$20</f>
        <v>0</v>
      </c>
      <c r="T145" s="88">
        <f>'P&amp;L1'!T$276*T$20</f>
        <v>0</v>
      </c>
      <c r="U145" s="88">
        <f>'P&amp;L1'!U$276*U$20</f>
        <v>0</v>
      </c>
      <c r="V145" s="88">
        <f>'P&amp;L1'!V$276*V$20</f>
        <v>0</v>
      </c>
      <c r="W145" s="88">
        <f>'P&amp;L1'!W$276*W$20</f>
        <v>0</v>
      </c>
      <c r="X145" s="88">
        <f>'P&amp;L1'!X$276*X$20</f>
        <v>0</v>
      </c>
      <c r="Y145" s="88">
        <f>'P&amp;L1'!Y$276*Y$20</f>
        <v>0</v>
      </c>
      <c r="Z145" s="343">
        <f>'P&amp;L1'!Z$276*Z$20</f>
        <v>0</v>
      </c>
      <c r="AB145" s="344">
        <f>'P&amp;L1'!AB$276*AB$20</f>
        <v>0</v>
      </c>
      <c r="AD145" s="344">
        <f>'P&amp;L1'!AD$276*AD$20</f>
        <v>0</v>
      </c>
      <c r="AF145" s="344">
        <f>'P&amp;L1'!AF$276*AF$20</f>
        <v>0</v>
      </c>
    </row>
    <row r="146" spans="2:32" outlineLevel="1">
      <c r="B146" s="124" t="s">
        <v>1092</v>
      </c>
      <c r="C146" s="124"/>
      <c r="D146" s="578" t="str">
        <f>'Line Items'!D894</f>
        <v>Exclude bad debt provisions</v>
      </c>
      <c r="E146" s="446" t="str">
        <f>'P&amp;L1'!F$249</f>
        <v>£000</v>
      </c>
      <c r="F146" s="446"/>
      <c r="G146" s="88">
        <f>'P&amp;L1'!G$261*G$20</f>
        <v>0</v>
      </c>
      <c r="H146" s="88">
        <f>'P&amp;L1'!H$261*H$20</f>
        <v>0</v>
      </c>
      <c r="I146" s="88">
        <f>'P&amp;L1'!I$261*I$20</f>
        <v>0</v>
      </c>
      <c r="J146" s="88">
        <f>'P&amp;L1'!J$261*J$20</f>
        <v>0</v>
      </c>
      <c r="K146" s="88">
        <f>'P&amp;L1'!K$261*K$20</f>
        <v>0</v>
      </c>
      <c r="L146" s="88">
        <f>'P&amp;L1'!L$261*L$20</f>
        <v>0</v>
      </c>
      <c r="M146" s="88">
        <f>'P&amp;L1'!M$261*M$20</f>
        <v>0</v>
      </c>
      <c r="N146" s="88">
        <f>'P&amp;L1'!N$261*N$20</f>
        <v>0</v>
      </c>
      <c r="O146" s="88">
        <f>'P&amp;L1'!O$261*O$20</f>
        <v>0</v>
      </c>
      <c r="P146" s="88">
        <f>'P&amp;L1'!P$261*P$20</f>
        <v>0</v>
      </c>
      <c r="Q146" s="88">
        <f>'P&amp;L1'!Q$261*Q$20</f>
        <v>0</v>
      </c>
      <c r="R146" s="88">
        <f>'P&amp;L1'!R$261*R$20</f>
        <v>0</v>
      </c>
      <c r="S146" s="88">
        <f>'P&amp;L1'!S$261*S$20</f>
        <v>0</v>
      </c>
      <c r="T146" s="88">
        <f>'P&amp;L1'!T$261*T$20</f>
        <v>0</v>
      </c>
      <c r="U146" s="88">
        <f>'P&amp;L1'!U$261*U$20</f>
        <v>0</v>
      </c>
      <c r="V146" s="88">
        <f>'P&amp;L1'!V$261*V$20</f>
        <v>0</v>
      </c>
      <c r="W146" s="88">
        <f>'P&amp;L1'!W$261*W$20</f>
        <v>0</v>
      </c>
      <c r="X146" s="88">
        <f>'P&amp;L1'!X$261*X$20</f>
        <v>0</v>
      </c>
      <c r="Y146" s="88">
        <f>'P&amp;L1'!Y$261*Y$20</f>
        <v>0</v>
      </c>
      <c r="Z146" s="343">
        <f>'P&amp;L1'!Z$261*Z$20</f>
        <v>0</v>
      </c>
      <c r="AB146" s="344">
        <f>'P&amp;L1'!AB$261*AB$20</f>
        <v>0</v>
      </c>
      <c r="AD146" s="344">
        <f>'P&amp;L1'!AD$261*AD$20</f>
        <v>0</v>
      </c>
      <c r="AF146" s="344">
        <f>'P&amp;L1'!AF$261*AF$20</f>
        <v>0</v>
      </c>
    </row>
    <row r="147" spans="2:32" outlineLevel="1">
      <c r="B147" s="124" t="s">
        <v>1092</v>
      </c>
      <c r="C147" s="124"/>
      <c r="D147" s="578" t="str">
        <f>'Line Items'!D895</f>
        <v>Exclude Expenditure included in Total Costs that is precluded from Actual Operating Costs</v>
      </c>
      <c r="E147" s="557" t="s">
        <v>902</v>
      </c>
      <c r="F147" s="557"/>
      <c r="G147" s="582"/>
      <c r="H147" s="583"/>
      <c r="I147" s="583"/>
      <c r="J147" s="583"/>
      <c r="K147" s="583"/>
      <c r="L147" s="583"/>
      <c r="M147" s="583"/>
      <c r="N147" s="583"/>
      <c r="O147" s="583"/>
      <c r="P147" s="583"/>
      <c r="Q147" s="583"/>
      <c r="R147" s="583"/>
      <c r="S147" s="583"/>
      <c r="T147" s="583"/>
      <c r="U147" s="583"/>
      <c r="V147" s="583"/>
      <c r="W147" s="583"/>
      <c r="X147" s="583"/>
      <c r="Y147" s="583"/>
      <c r="Z147" s="584"/>
      <c r="AB147" s="552"/>
      <c r="AD147" s="552"/>
      <c r="AF147" s="552"/>
    </row>
    <row r="148" spans="2:32" outlineLevel="1">
      <c r="B148" s="124" t="s">
        <v>1093</v>
      </c>
      <c r="C148" s="124"/>
      <c r="D148" s="444" t="str">
        <f>'Line Items'!D896</f>
        <v>Movement in Creditors: (Increase) / Decrease</v>
      </c>
      <c r="E148" s="446" t="str">
        <f>BS!F$36</f>
        <v>£000</v>
      </c>
      <c r="F148" s="446"/>
      <c r="G148" s="585">
        <f>(BS!G$115-IF(G$15=1,BS!$AB$115,IF(G$16=1,BS!$AH$115,IF(G$17=1,BS!$AJ$115,IF(G$18=1,BS!$AL$115,INDEX(BS!$G115:$Z115,COUNT($G$19:G$19)-One))))))*G$20</f>
        <v>0</v>
      </c>
      <c r="H148" s="585">
        <f>(BS!H$115-IF(H$15=1,BS!$AB$115,IF(H$16=1,BS!$AH$115,IF(H$17=1,BS!$AJ$115,IF(H$18=1,BS!$AL$115,INDEX(BS!$G115:$Z115,COUNT($G$19:H$19)-One))))))*H$20</f>
        <v>0</v>
      </c>
      <c r="I148" s="585">
        <f>(BS!I$115-IF(I$15=1,BS!$AB$115,IF(I$16=1,BS!$AH$115,IF(I$17=1,BS!$AJ$115,IF(I$18=1,BS!$AL$115,INDEX(BS!$G115:$Z115,COUNT($G$19:I$19)-One))))))*I$20</f>
        <v>0</v>
      </c>
      <c r="J148" s="585">
        <f>(BS!J$115-IF(J$15=1,BS!$AB$115,IF(J$16=1,BS!$AH$115,IF(J$17=1,BS!$AJ$115,IF(J$18=1,BS!$AL$115,INDEX(BS!$G115:$Z115,COUNT($G$19:J$19)-One))))))*J$20</f>
        <v>0</v>
      </c>
      <c r="K148" s="585">
        <f>(BS!K$115-IF(K$15=1,BS!$AB$115,IF(K$16=1,BS!$AH$115,IF(K$17=1,BS!$AJ$115,IF(K$18=1,BS!$AL$115,INDEX(BS!$G115:$Z115,COUNT($G$19:K$19)-One))))))*K$20</f>
        <v>0</v>
      </c>
      <c r="L148" s="585">
        <f>(BS!L$115-IF(L$15=1,BS!$AB$115,IF(L$16=1,BS!$AH$115,IF(L$17=1,BS!$AJ$115,IF(L$18=1,BS!$AL$115,INDEX(BS!$G115:$Z115,COUNT($G$19:L$19)-One))))))*L$20</f>
        <v>0</v>
      </c>
      <c r="M148" s="585">
        <f>(BS!M$115-IF(M$15=1,BS!$AB$115,IF(M$16=1,BS!$AH$115,IF(M$17=1,BS!$AJ$115,IF(M$18=1,BS!$AL$115,INDEX(BS!$G115:$Z115,COUNT($G$19:M$19)-One))))))*M$20</f>
        <v>0</v>
      </c>
      <c r="N148" s="585">
        <f>(BS!N$115-IF(N$15=1,BS!$AB$115,IF(N$16=1,BS!$AH$115,IF(N$17=1,BS!$AJ$115,IF(N$18=1,BS!$AL$115,INDEX(BS!$G115:$Z115,COUNT($G$19:N$19)-One))))))*N$20</f>
        <v>0</v>
      </c>
      <c r="O148" s="585">
        <f>(BS!O$115-IF(O$15=1,BS!$AB$115,IF(O$16=1,BS!$AH$115,IF(O$17=1,BS!$AJ$115,IF(O$18=1,BS!$AL$115,INDEX(BS!$G115:$Z115,COUNT($G$19:O$19)-One))))))*O$20</f>
        <v>0</v>
      </c>
      <c r="P148" s="585">
        <f>(BS!P$115-IF(P$15=1,BS!$AB$115,IF(P$16=1,BS!$AH$115,IF(P$17=1,BS!$AJ$115,IF(P$18=1,BS!$AL$115,INDEX(BS!$G115:$Z115,COUNT($G$19:P$19)-One))))))*P$20</f>
        <v>0</v>
      </c>
      <c r="Q148" s="585">
        <f>(BS!Q$115-IF(Q$15=1,BS!$AB$115,IF(Q$16=1,BS!$AH$115,IF(Q$17=1,BS!$AJ$115,IF(Q$18=1,BS!$AL$115,INDEX(BS!$G115:$Z115,COUNT($G$19:Q$19)-One))))))*Q$20</f>
        <v>0</v>
      </c>
      <c r="R148" s="585">
        <f>(BS!R$115-IF(R$15=1,BS!$AB$115,IF(R$16=1,BS!$AH$115,IF(R$17=1,BS!$AJ$115,IF(R$18=1,BS!$AL$115,INDEX(BS!$G115:$Z115,COUNT($G$19:R$19)-One))))))*R$20</f>
        <v>0</v>
      </c>
      <c r="S148" s="585">
        <f>(BS!S$115-IF(S$15=1,BS!$AB$115,IF(S$16=1,BS!$AH$115,IF(S$17=1,BS!$AJ$115,IF(S$18=1,BS!$AL$115,INDEX(BS!$G115:$Z115,COUNT($G$19:S$19)-One))))))*S$20</f>
        <v>0</v>
      </c>
      <c r="T148" s="585">
        <f>(BS!T$115-IF(T$15=1,BS!$AB$115,IF(T$16=1,BS!$AH$115,IF(T$17=1,BS!$AJ$115,IF(T$18=1,BS!$AL$115,INDEX(BS!$G115:$Z115,COUNT($G$19:T$19)-One))))))*T$20</f>
        <v>0</v>
      </c>
      <c r="U148" s="585">
        <f>(BS!U$115-IF(U$15=1,BS!$AB$115,IF(U$16=1,BS!$AH$115,IF(U$17=1,BS!$AJ$115,IF(U$18=1,BS!$AL$115,INDEX(BS!$G115:$Z115,COUNT($G$19:U$19)-One))))))*U$20</f>
        <v>0</v>
      </c>
      <c r="V148" s="585">
        <f>(BS!V$115-IF(V$15=1,BS!$AB$115,IF(V$16=1,BS!$AH$115,IF(V$17=1,BS!$AJ$115,IF(V$18=1,BS!$AL$115,INDEX(BS!$G115:$Z115,COUNT($G$19:V$19)-One))))))*V$20</f>
        <v>0</v>
      </c>
      <c r="W148" s="585">
        <f>(BS!W$115-IF(W$15=1,BS!$AB$115,IF(W$16=1,BS!$AH$115,IF(W$17=1,BS!$AJ$115,IF(W$18=1,BS!$AL$115,INDEX(BS!$G115:$Z115,COUNT($G$19:W$19)-One))))))*W$20</f>
        <v>0</v>
      </c>
      <c r="X148" s="585">
        <f>(BS!X$115-IF(X$15=1,BS!$AB$115,IF(X$16=1,BS!$AH$115,IF(X$17=1,BS!$AJ$115,IF(X$18=1,BS!$AL$115,INDEX(BS!$G115:$Z115,COUNT($G$19:X$19)-One))))))*X$20</f>
        <v>0</v>
      </c>
      <c r="Y148" s="585">
        <f>(BS!Y$115-IF(Y$15=1,BS!$AB$115,IF(Y$16=1,BS!$AH$115,IF(Y$17=1,BS!$AJ$115,IF(Y$18=1,BS!$AL$115,INDEX(BS!$G115:$Z115,COUNT($G$19:Y$19)-One))))))*Y$20</f>
        <v>0</v>
      </c>
      <c r="Z148" s="586">
        <f>(BS!Z$115-IF(Z$15=1,BS!$AB$115,IF(Z$16=1,BS!$AH$115,IF(Z$17=1,BS!$AJ$115,IF(Z$18=1,BS!$AL$115,INDEX(BS!$G115:$Z115,COUNT($G$19:Z$19)-One))))))*Z$20</f>
        <v>0</v>
      </c>
      <c r="AA148" s="587"/>
      <c r="AB148" s="588">
        <f>(BS!AB$115-IF(AB$15=1,BS!$AB$115,IF(AB$16=1,BS!$AH$115,IF(AB$17=1,BS!$AJ$115,IF(AB$18=1,BS!$AL$115,INDEX(BS!$G115:$Z115,COUNT($G$19:AB$19)-One))))))*AB$20</f>
        <v>0</v>
      </c>
      <c r="AC148" s="587"/>
      <c r="AD148" s="588">
        <f>(BS!AD$115-IF(AD$15=1,BS!$AB$115,IF(AD$16=1,BS!$AH$115,IF(AD$17=1,BS!$AJ$115,IF(AD$18=1,BS!$AL$115,INDEX(BS!$G115:$Z115,COUNT($G$19:AD$19)-One))))))*AD$20</f>
        <v>0</v>
      </c>
      <c r="AE148" s="587"/>
      <c r="AF148" s="588">
        <f>(BS!AF$115-IF(AF$15=1,BS!$AB$115,IF(AF$16=1,BS!$AH$115,IF(AF$17=1,BS!$AJ$115,IF(AF$18=1,BS!$AL$115,INDEX(BS!$G115:$Z115,COUNT($G$19:AF$19)-One))))))*AF$20</f>
        <v>0</v>
      </c>
    </row>
    <row r="149" spans="2:32" outlineLevel="1">
      <c r="B149" s="124" t="s">
        <v>1093</v>
      </c>
      <c r="C149" s="124"/>
      <c r="D149" s="578" t="str">
        <f>'Line Items'!D897</f>
        <v>Exclude movement in lease liabilities in relation to on-balance sheet leased assets</v>
      </c>
      <c r="E149" s="557" t="s">
        <v>902</v>
      </c>
      <c r="F149" s="557"/>
      <c r="G149" s="550"/>
      <c r="H149" s="550"/>
      <c r="I149" s="550"/>
      <c r="J149" s="550"/>
      <c r="K149" s="550"/>
      <c r="L149" s="550"/>
      <c r="M149" s="550"/>
      <c r="N149" s="550"/>
      <c r="O149" s="550"/>
      <c r="P149" s="550"/>
      <c r="Q149" s="550"/>
      <c r="R149" s="550"/>
      <c r="S149" s="550"/>
      <c r="T149" s="550"/>
      <c r="U149" s="550"/>
      <c r="V149" s="550"/>
      <c r="W149" s="550"/>
      <c r="X149" s="550"/>
      <c r="Y149" s="550"/>
      <c r="Z149" s="551"/>
      <c r="AB149" s="552"/>
      <c r="AD149" s="552"/>
      <c r="AF149" s="552"/>
    </row>
    <row r="150" spans="2:32" outlineLevel="1">
      <c r="B150" s="124" t="s">
        <v>1093</v>
      </c>
      <c r="C150" s="124"/>
      <c r="D150" s="589" t="str">
        <f>'Line Items'!D898</f>
        <v>Exclude movement in liabilities in relation to grants received from capital expenditure</v>
      </c>
      <c r="E150" s="558" t="s">
        <v>902</v>
      </c>
      <c r="F150" s="558"/>
      <c r="G150" s="590"/>
      <c r="H150" s="590"/>
      <c r="I150" s="590"/>
      <c r="J150" s="590"/>
      <c r="K150" s="590"/>
      <c r="L150" s="590"/>
      <c r="M150" s="590"/>
      <c r="N150" s="590"/>
      <c r="O150" s="590"/>
      <c r="P150" s="590"/>
      <c r="Q150" s="590"/>
      <c r="R150" s="590"/>
      <c r="S150" s="590"/>
      <c r="T150" s="590"/>
      <c r="U150" s="590"/>
      <c r="V150" s="590"/>
      <c r="W150" s="590"/>
      <c r="X150" s="590"/>
      <c r="Y150" s="590"/>
      <c r="Z150" s="591"/>
      <c r="AB150" s="592"/>
      <c r="AD150" s="592"/>
      <c r="AF150" s="592"/>
    </row>
    <row r="151" spans="2:32" outlineLevel="1"/>
    <row r="152" spans="2:32" outlineLevel="1">
      <c r="D152" s="250" t="str">
        <f>D46</f>
        <v>Year 1 Part to 13 periods from Start Date Adjustment</v>
      </c>
    </row>
    <row r="153" spans="2:32" outlineLevel="1">
      <c r="B153" s="124" t="str">
        <f t="shared" ref="B153:B180" si="17">B123</f>
        <v>Accrual</v>
      </c>
      <c r="C153" s="124" t="str">
        <f>Timeline!$A$90</f>
        <v>All Other Items</v>
      </c>
      <c r="D153" s="534" t="str">
        <f t="shared" ref="D153:D180" si="18">D123</f>
        <v>Total Costs</v>
      </c>
      <c r="E153" s="563" t="s">
        <v>980</v>
      </c>
      <c r="F153" s="563"/>
      <c r="G153" s="564">
        <f>IF($C153=$D153,Timeline!G$89,Timeline!G$90)</f>
        <v>0</v>
      </c>
      <c r="H153" s="564">
        <f>IF($C153=$D153,Timeline!H$89,Timeline!H$90)</f>
        <v>0</v>
      </c>
      <c r="I153" s="564">
        <f>IF($C153=$D153,Timeline!I$89,Timeline!I$90)</f>
        <v>0</v>
      </c>
      <c r="J153" s="564">
        <f>IF($C153=$D153,Timeline!J$89,Timeline!J$90)</f>
        <v>0</v>
      </c>
      <c r="K153" s="564">
        <f>IF($C153=$D153,Timeline!K$89,Timeline!K$90)</f>
        <v>0</v>
      </c>
      <c r="L153" s="564">
        <f>IF($C153=$D153,Timeline!L$89,Timeline!L$90)</f>
        <v>0</v>
      </c>
      <c r="M153" s="564">
        <f>IF($C153=$D153,Timeline!M$89,Timeline!M$90)</f>
        <v>0</v>
      </c>
      <c r="N153" s="564">
        <f>IF($C153=$D153,Timeline!N$89,Timeline!N$90)</f>
        <v>0</v>
      </c>
      <c r="O153" s="564">
        <f>IF($C153=$D153,Timeline!O$89,Timeline!O$90)</f>
        <v>0.23287671232876711</v>
      </c>
      <c r="P153" s="564">
        <f>IF($C153=$D153,Timeline!P$89,Timeline!P$90)</f>
        <v>0</v>
      </c>
      <c r="Q153" s="564">
        <f>IF($C153=$D153,Timeline!Q$89,Timeline!Q$90)</f>
        <v>0</v>
      </c>
      <c r="R153" s="564">
        <f>IF($C153=$D153,Timeline!R$89,Timeline!R$90)</f>
        <v>0</v>
      </c>
      <c r="S153" s="564">
        <f>IF($C153=$D153,Timeline!S$89,Timeline!S$90)</f>
        <v>0</v>
      </c>
      <c r="T153" s="564">
        <f>IF($C153=$D153,Timeline!T$89,Timeline!T$90)</f>
        <v>0</v>
      </c>
      <c r="U153" s="564">
        <f>IF($C153=$D153,Timeline!U$89,Timeline!U$90)</f>
        <v>0</v>
      </c>
      <c r="V153" s="564">
        <f>IF($C153=$D153,Timeline!V$89,Timeline!V$90)</f>
        <v>0</v>
      </c>
      <c r="W153" s="564">
        <f>IF($C153=$D153,Timeline!W$89,Timeline!W$90)</f>
        <v>0</v>
      </c>
      <c r="X153" s="564">
        <f>IF($C153=$D153,Timeline!X$89,Timeline!X$90)</f>
        <v>0</v>
      </c>
      <c r="Y153" s="564">
        <f>IF($C153=$D153,Timeline!Y$89,Timeline!Y$90)</f>
        <v>0</v>
      </c>
      <c r="Z153" s="565">
        <f>IF($C153=$D153,Timeline!Z$89,Timeline!Z$90)</f>
        <v>0</v>
      </c>
      <c r="AB153" s="117">
        <f>IF($C153=$D153,Timeline!AB$89,Timeline!AB$90)</f>
        <v>1</v>
      </c>
      <c r="AD153" s="117">
        <f>IF($C153=$D153,Timeline!AD$89,Timeline!AD$90)</f>
        <v>0</v>
      </c>
      <c r="AF153" s="117">
        <f>IF($C153=$D153,Timeline!AF$89,Timeline!AF$90)</f>
        <v>0</v>
      </c>
    </row>
    <row r="154" spans="2:32" outlineLevel="1">
      <c r="B154" s="124" t="str">
        <f t="shared" si="17"/>
        <v>Accrual</v>
      </c>
      <c r="C154" s="124" t="str">
        <f>Timeline!$A$90</f>
        <v>All Other Items</v>
      </c>
      <c r="D154" s="83" t="str">
        <f t="shared" si="18"/>
        <v>Exceptional &amp; Contingency Costs</v>
      </c>
      <c r="E154" s="150" t="str">
        <f>E153</f>
        <v>#</v>
      </c>
      <c r="F154" s="150"/>
      <c r="G154" s="125">
        <f>IF($C154=$D154,Timeline!G$89,Timeline!G$90)</f>
        <v>0</v>
      </c>
      <c r="H154" s="125">
        <f>IF($C154=$D154,Timeline!H$89,Timeline!H$90)</f>
        <v>0</v>
      </c>
      <c r="I154" s="125">
        <f>IF($C154=$D154,Timeline!I$89,Timeline!I$90)</f>
        <v>0</v>
      </c>
      <c r="J154" s="125">
        <f>IF($C154=$D154,Timeline!J$89,Timeline!J$90)</f>
        <v>0</v>
      </c>
      <c r="K154" s="125">
        <f>IF($C154=$D154,Timeline!K$89,Timeline!K$90)</f>
        <v>0</v>
      </c>
      <c r="L154" s="125">
        <f>IF($C154=$D154,Timeline!L$89,Timeline!L$90)</f>
        <v>0</v>
      </c>
      <c r="M154" s="125">
        <f>IF($C154=$D154,Timeline!M$89,Timeline!M$90)</f>
        <v>0</v>
      </c>
      <c r="N154" s="125">
        <f>IF($C154=$D154,Timeline!N$89,Timeline!N$90)</f>
        <v>0</v>
      </c>
      <c r="O154" s="125">
        <f>IF($C154=$D154,Timeline!O$89,Timeline!O$90)</f>
        <v>0.23287671232876711</v>
      </c>
      <c r="P154" s="125">
        <f>IF($C154=$D154,Timeline!P$89,Timeline!P$90)</f>
        <v>0</v>
      </c>
      <c r="Q154" s="125">
        <f>IF($C154=$D154,Timeline!Q$89,Timeline!Q$90)</f>
        <v>0</v>
      </c>
      <c r="R154" s="125">
        <f>IF($C154=$D154,Timeline!R$89,Timeline!R$90)</f>
        <v>0</v>
      </c>
      <c r="S154" s="125">
        <f>IF($C154=$D154,Timeline!S$89,Timeline!S$90)</f>
        <v>0</v>
      </c>
      <c r="T154" s="125">
        <f>IF($C154=$D154,Timeline!T$89,Timeline!T$90)</f>
        <v>0</v>
      </c>
      <c r="U154" s="125">
        <f>IF($C154=$D154,Timeline!U$89,Timeline!U$90)</f>
        <v>0</v>
      </c>
      <c r="V154" s="125">
        <f>IF($C154=$D154,Timeline!V$89,Timeline!V$90)</f>
        <v>0</v>
      </c>
      <c r="W154" s="125">
        <f>IF($C154=$D154,Timeline!W$89,Timeline!W$90)</f>
        <v>0</v>
      </c>
      <c r="X154" s="125">
        <f>IF($C154=$D154,Timeline!X$89,Timeline!X$90)</f>
        <v>0</v>
      </c>
      <c r="Y154" s="125">
        <f>IF($C154=$D154,Timeline!Y$89,Timeline!Y$90)</f>
        <v>0</v>
      </c>
      <c r="Z154" s="566">
        <f>IF($C154=$D154,Timeline!Z$89,Timeline!Z$90)</f>
        <v>0</v>
      </c>
      <c r="AB154" s="127">
        <f>IF($C154=$D154,Timeline!AB$89,Timeline!AB$90)</f>
        <v>1</v>
      </c>
      <c r="AD154" s="127">
        <f>IF($C154=$D154,Timeline!AD$89,Timeline!AD$90)</f>
        <v>0</v>
      </c>
      <c r="AF154" s="127">
        <f>IF($C154=$D154,Timeline!AF$89,Timeline!AF$90)</f>
        <v>0</v>
      </c>
    </row>
    <row r="155" spans="2:32" outlineLevel="1">
      <c r="B155" s="124" t="str">
        <f t="shared" si="17"/>
        <v>Accrual</v>
      </c>
      <c r="C155" s="124" t="str">
        <f>Timeline!$A$90</f>
        <v>All Other Items</v>
      </c>
      <c r="D155" s="83" t="str">
        <f t="shared" si="18"/>
        <v xml:space="preserve">Exclude Income from Network Rail </v>
      </c>
      <c r="E155" s="150" t="str">
        <f t="shared" ref="E155:E180" si="19">E154</f>
        <v>#</v>
      </c>
      <c r="F155" s="150"/>
      <c r="G155" s="125">
        <f>IF($C155=$D155,Timeline!G$89,Timeline!G$90)</f>
        <v>0</v>
      </c>
      <c r="H155" s="125">
        <f>IF($C155=$D155,Timeline!H$89,Timeline!H$90)</f>
        <v>0</v>
      </c>
      <c r="I155" s="125">
        <f>IF($C155=$D155,Timeline!I$89,Timeline!I$90)</f>
        <v>0</v>
      </c>
      <c r="J155" s="125">
        <f>IF($C155=$D155,Timeline!J$89,Timeline!J$90)</f>
        <v>0</v>
      </c>
      <c r="K155" s="125">
        <f>IF($C155=$D155,Timeline!K$89,Timeline!K$90)</f>
        <v>0</v>
      </c>
      <c r="L155" s="125">
        <f>IF($C155=$D155,Timeline!L$89,Timeline!L$90)</f>
        <v>0</v>
      </c>
      <c r="M155" s="125">
        <f>IF($C155=$D155,Timeline!M$89,Timeline!M$90)</f>
        <v>0</v>
      </c>
      <c r="N155" s="125">
        <f>IF($C155=$D155,Timeline!N$89,Timeline!N$90)</f>
        <v>0</v>
      </c>
      <c r="O155" s="125">
        <f>IF($C155=$D155,Timeline!O$89,Timeline!O$90)</f>
        <v>0.23287671232876711</v>
      </c>
      <c r="P155" s="125">
        <f>IF($C155=$D155,Timeline!P$89,Timeline!P$90)</f>
        <v>0</v>
      </c>
      <c r="Q155" s="125">
        <f>IF($C155=$D155,Timeline!Q$89,Timeline!Q$90)</f>
        <v>0</v>
      </c>
      <c r="R155" s="125">
        <f>IF($C155=$D155,Timeline!R$89,Timeline!R$90)</f>
        <v>0</v>
      </c>
      <c r="S155" s="125">
        <f>IF($C155=$D155,Timeline!S$89,Timeline!S$90)</f>
        <v>0</v>
      </c>
      <c r="T155" s="125">
        <f>IF($C155=$D155,Timeline!T$89,Timeline!T$90)</f>
        <v>0</v>
      </c>
      <c r="U155" s="125">
        <f>IF($C155=$D155,Timeline!U$89,Timeline!U$90)</f>
        <v>0</v>
      </c>
      <c r="V155" s="125">
        <f>IF($C155=$D155,Timeline!V$89,Timeline!V$90)</f>
        <v>0</v>
      </c>
      <c r="W155" s="125">
        <f>IF($C155=$D155,Timeline!W$89,Timeline!W$90)</f>
        <v>0</v>
      </c>
      <c r="X155" s="125">
        <f>IF($C155=$D155,Timeline!X$89,Timeline!X$90)</f>
        <v>0</v>
      </c>
      <c r="Y155" s="125">
        <f>IF($C155=$D155,Timeline!Y$89,Timeline!Y$90)</f>
        <v>0</v>
      </c>
      <c r="Z155" s="566">
        <f>IF($C155=$D155,Timeline!Z$89,Timeline!Z$90)</f>
        <v>0</v>
      </c>
      <c r="AB155" s="127">
        <f>IF($C155=$D155,Timeline!AB$89,Timeline!AB$90)</f>
        <v>1</v>
      </c>
      <c r="AD155" s="127">
        <f>IF($C155=$D155,Timeline!AD$89,Timeline!AD$90)</f>
        <v>0</v>
      </c>
      <c r="AF155" s="127">
        <f>IF($C155=$D155,Timeline!AF$89,Timeline!AF$90)</f>
        <v>0</v>
      </c>
    </row>
    <row r="156" spans="2:32" outlineLevel="1">
      <c r="B156" s="124" t="str">
        <f t="shared" si="17"/>
        <v>Accrual</v>
      </c>
      <c r="C156" s="124" t="str">
        <f>Timeline!$A$90</f>
        <v>All Other Items</v>
      </c>
      <c r="D156" s="83" t="str">
        <f t="shared" si="18"/>
        <v>Exclude Income from Secretary of State</v>
      </c>
      <c r="E156" s="150" t="str">
        <f t="shared" si="19"/>
        <v>#</v>
      </c>
      <c r="F156" s="150"/>
      <c r="G156" s="125">
        <f>IF($C156=$D156,Timeline!G$89,Timeline!G$90)</f>
        <v>0</v>
      </c>
      <c r="H156" s="125">
        <f>IF($C156=$D156,Timeline!H$89,Timeline!H$90)</f>
        <v>0</v>
      </c>
      <c r="I156" s="125">
        <f>IF($C156=$D156,Timeline!I$89,Timeline!I$90)</f>
        <v>0</v>
      </c>
      <c r="J156" s="125">
        <f>IF($C156=$D156,Timeline!J$89,Timeline!J$90)</f>
        <v>0</v>
      </c>
      <c r="K156" s="125">
        <f>IF($C156=$D156,Timeline!K$89,Timeline!K$90)</f>
        <v>0</v>
      </c>
      <c r="L156" s="125">
        <f>IF($C156=$D156,Timeline!L$89,Timeline!L$90)</f>
        <v>0</v>
      </c>
      <c r="M156" s="125">
        <f>IF($C156=$D156,Timeline!M$89,Timeline!M$90)</f>
        <v>0</v>
      </c>
      <c r="N156" s="125">
        <f>IF($C156=$D156,Timeline!N$89,Timeline!N$90)</f>
        <v>0</v>
      </c>
      <c r="O156" s="125">
        <f>IF($C156=$D156,Timeline!O$89,Timeline!O$90)</f>
        <v>0.23287671232876711</v>
      </c>
      <c r="P156" s="125">
        <f>IF($C156=$D156,Timeline!P$89,Timeline!P$90)</f>
        <v>0</v>
      </c>
      <c r="Q156" s="125">
        <f>IF($C156=$D156,Timeline!Q$89,Timeline!Q$90)</f>
        <v>0</v>
      </c>
      <c r="R156" s="125">
        <f>IF($C156=$D156,Timeline!R$89,Timeline!R$90)</f>
        <v>0</v>
      </c>
      <c r="S156" s="125">
        <f>IF($C156=$D156,Timeline!S$89,Timeline!S$90)</f>
        <v>0</v>
      </c>
      <c r="T156" s="125">
        <f>IF($C156=$D156,Timeline!T$89,Timeline!T$90)</f>
        <v>0</v>
      </c>
      <c r="U156" s="125">
        <f>IF($C156=$D156,Timeline!U$89,Timeline!U$90)</f>
        <v>0</v>
      </c>
      <c r="V156" s="125">
        <f>IF($C156=$D156,Timeline!V$89,Timeline!V$90)</f>
        <v>0</v>
      </c>
      <c r="W156" s="125">
        <f>IF($C156=$D156,Timeline!W$89,Timeline!W$90)</f>
        <v>0</v>
      </c>
      <c r="X156" s="125">
        <f>IF($C156=$D156,Timeline!X$89,Timeline!X$90)</f>
        <v>0</v>
      </c>
      <c r="Y156" s="125">
        <f>IF($C156=$D156,Timeline!Y$89,Timeline!Y$90)</f>
        <v>0</v>
      </c>
      <c r="Z156" s="566">
        <f>IF($C156=$D156,Timeline!Z$89,Timeline!Z$90)</f>
        <v>0</v>
      </c>
      <c r="AB156" s="127">
        <f>IF($C156=$D156,Timeline!AB$89,Timeline!AB$90)</f>
        <v>1</v>
      </c>
      <c r="AD156" s="127">
        <f>IF($C156=$D156,Timeline!AD$89,Timeline!AD$90)</f>
        <v>0</v>
      </c>
      <c r="AF156" s="127">
        <f>IF($C156=$D156,Timeline!AF$89,Timeline!AF$90)</f>
        <v>0</v>
      </c>
    </row>
    <row r="157" spans="2:32" outlineLevel="1">
      <c r="B157" s="124" t="str">
        <f t="shared" si="17"/>
        <v>Accrual</v>
      </c>
      <c r="C157" s="124" t="str">
        <f>Timeline!$A$90</f>
        <v>All Other Items</v>
      </c>
      <c r="D157" s="83" t="str">
        <f t="shared" si="18"/>
        <v>Amounts Payable to the Secretary of State</v>
      </c>
      <c r="E157" s="150" t="str">
        <f t="shared" si="19"/>
        <v>#</v>
      </c>
      <c r="F157" s="150"/>
      <c r="G157" s="125">
        <f>IF($C157=$D157,Timeline!G$89,Timeline!G$90)</f>
        <v>0</v>
      </c>
      <c r="H157" s="125">
        <f>IF($C157=$D157,Timeline!H$89,Timeline!H$90)</f>
        <v>0</v>
      </c>
      <c r="I157" s="125">
        <f>IF($C157=$D157,Timeline!I$89,Timeline!I$90)</f>
        <v>0</v>
      </c>
      <c r="J157" s="125">
        <f>IF($C157=$D157,Timeline!J$89,Timeline!J$90)</f>
        <v>0</v>
      </c>
      <c r="K157" s="125">
        <f>IF($C157=$D157,Timeline!K$89,Timeline!K$90)</f>
        <v>0</v>
      </c>
      <c r="L157" s="125">
        <f>IF($C157=$D157,Timeline!L$89,Timeline!L$90)</f>
        <v>0</v>
      </c>
      <c r="M157" s="125">
        <f>IF($C157=$D157,Timeline!M$89,Timeline!M$90)</f>
        <v>0</v>
      </c>
      <c r="N157" s="125">
        <f>IF($C157=$D157,Timeline!N$89,Timeline!N$90)</f>
        <v>0</v>
      </c>
      <c r="O157" s="125">
        <f>IF($C157=$D157,Timeline!O$89,Timeline!O$90)</f>
        <v>0.23287671232876711</v>
      </c>
      <c r="P157" s="125">
        <f>IF($C157=$D157,Timeline!P$89,Timeline!P$90)</f>
        <v>0</v>
      </c>
      <c r="Q157" s="125">
        <f>IF($C157=$D157,Timeline!Q$89,Timeline!Q$90)</f>
        <v>0</v>
      </c>
      <c r="R157" s="125">
        <f>IF($C157=$D157,Timeline!R$89,Timeline!R$90)</f>
        <v>0</v>
      </c>
      <c r="S157" s="125">
        <f>IF($C157=$D157,Timeline!S$89,Timeline!S$90)</f>
        <v>0</v>
      </c>
      <c r="T157" s="125">
        <f>IF($C157=$D157,Timeline!T$89,Timeline!T$90)</f>
        <v>0</v>
      </c>
      <c r="U157" s="125">
        <f>IF($C157=$D157,Timeline!U$89,Timeline!U$90)</f>
        <v>0</v>
      </c>
      <c r="V157" s="125">
        <f>IF($C157=$D157,Timeline!V$89,Timeline!V$90)</f>
        <v>0</v>
      </c>
      <c r="W157" s="125">
        <f>IF($C157=$D157,Timeline!W$89,Timeline!W$90)</f>
        <v>0</v>
      </c>
      <c r="X157" s="125">
        <f>IF($C157=$D157,Timeline!X$89,Timeline!X$90)</f>
        <v>0</v>
      </c>
      <c r="Y157" s="125">
        <f>IF($C157=$D157,Timeline!Y$89,Timeline!Y$90)</f>
        <v>0</v>
      </c>
      <c r="Z157" s="566">
        <f>IF($C157=$D157,Timeline!Z$89,Timeline!Z$90)</f>
        <v>0</v>
      </c>
      <c r="AB157" s="127">
        <f>IF($C157=$D157,Timeline!AB$89,Timeline!AB$90)</f>
        <v>1</v>
      </c>
      <c r="AD157" s="127">
        <f>IF($C157=$D157,Timeline!AD$89,Timeline!AD$90)</f>
        <v>0</v>
      </c>
      <c r="AF157" s="127">
        <f>IF($C157=$D157,Timeline!AF$89,Timeline!AF$90)</f>
        <v>0</v>
      </c>
    </row>
    <row r="158" spans="2:32" outlineLevel="1">
      <c r="B158" s="124" t="str">
        <f t="shared" si="17"/>
        <v>Accrual</v>
      </c>
      <c r="C158" s="124" t="str">
        <f>Timeline!$A$90</f>
        <v>All Other Items</v>
      </c>
      <c r="D158" s="83" t="str">
        <f t="shared" si="18"/>
        <v>Corporation Tax</v>
      </c>
      <c r="E158" s="150" t="str">
        <f t="shared" si="19"/>
        <v>#</v>
      </c>
      <c r="F158" s="150"/>
      <c r="G158" s="125">
        <f>IF($C158=$D158,Timeline!G$89,Timeline!G$90)</f>
        <v>0</v>
      </c>
      <c r="H158" s="125">
        <f>IF($C158=$D158,Timeline!H$89,Timeline!H$90)</f>
        <v>0</v>
      </c>
      <c r="I158" s="125">
        <f>IF($C158=$D158,Timeline!I$89,Timeline!I$90)</f>
        <v>0</v>
      </c>
      <c r="J158" s="125">
        <f>IF($C158=$D158,Timeline!J$89,Timeline!J$90)</f>
        <v>0</v>
      </c>
      <c r="K158" s="125">
        <f>IF($C158=$D158,Timeline!K$89,Timeline!K$90)</f>
        <v>0</v>
      </c>
      <c r="L158" s="125">
        <f>IF($C158=$D158,Timeline!L$89,Timeline!L$90)</f>
        <v>0</v>
      </c>
      <c r="M158" s="125">
        <f>IF($C158=$D158,Timeline!M$89,Timeline!M$90)</f>
        <v>0</v>
      </c>
      <c r="N158" s="125">
        <f>IF($C158=$D158,Timeline!N$89,Timeline!N$90)</f>
        <v>0</v>
      </c>
      <c r="O158" s="125">
        <f>IF($C158=$D158,Timeline!O$89,Timeline!O$90)</f>
        <v>0.23287671232876711</v>
      </c>
      <c r="P158" s="125">
        <f>IF($C158=$D158,Timeline!P$89,Timeline!P$90)</f>
        <v>0</v>
      </c>
      <c r="Q158" s="125">
        <f>IF($C158=$D158,Timeline!Q$89,Timeline!Q$90)</f>
        <v>0</v>
      </c>
      <c r="R158" s="125">
        <f>IF($C158=$D158,Timeline!R$89,Timeline!R$90)</f>
        <v>0</v>
      </c>
      <c r="S158" s="125">
        <f>IF($C158=$D158,Timeline!S$89,Timeline!S$90)</f>
        <v>0</v>
      </c>
      <c r="T158" s="125">
        <f>IF($C158=$D158,Timeline!T$89,Timeline!T$90)</f>
        <v>0</v>
      </c>
      <c r="U158" s="125">
        <f>IF($C158=$D158,Timeline!U$89,Timeline!U$90)</f>
        <v>0</v>
      </c>
      <c r="V158" s="125">
        <f>IF($C158=$D158,Timeline!V$89,Timeline!V$90)</f>
        <v>0</v>
      </c>
      <c r="W158" s="125">
        <f>IF($C158=$D158,Timeline!W$89,Timeline!W$90)</f>
        <v>0</v>
      </c>
      <c r="X158" s="125">
        <f>IF($C158=$D158,Timeline!X$89,Timeline!X$90)</f>
        <v>0</v>
      </c>
      <c r="Y158" s="125">
        <f>IF($C158=$D158,Timeline!Y$89,Timeline!Y$90)</f>
        <v>0</v>
      </c>
      <c r="Z158" s="566">
        <f>IF($C158=$D158,Timeline!Z$89,Timeline!Z$90)</f>
        <v>0</v>
      </c>
      <c r="AB158" s="127">
        <f>IF($C158=$D158,Timeline!AB$89,Timeline!AB$90)</f>
        <v>1</v>
      </c>
      <c r="AD158" s="127">
        <f>IF($C158=$D158,Timeline!AD$89,Timeline!AD$90)</f>
        <v>0</v>
      </c>
      <c r="AF158" s="127">
        <f>IF($C158=$D158,Timeline!AF$89,Timeline!AF$90)</f>
        <v>0</v>
      </c>
    </row>
    <row r="159" spans="2:32" outlineLevel="1">
      <c r="B159" s="124" t="str">
        <f t="shared" si="17"/>
        <v>Accrual</v>
      </c>
      <c r="C159" s="124" t="str">
        <f>Timeline!$A$90</f>
        <v>All Other Items</v>
      </c>
      <c r="D159" s="83" t="str">
        <f t="shared" si="18"/>
        <v>Dividends</v>
      </c>
      <c r="E159" s="150" t="str">
        <f t="shared" si="19"/>
        <v>#</v>
      </c>
      <c r="F159" s="150"/>
      <c r="G159" s="125">
        <f>IF($C159=$D159,Timeline!G$89,Timeline!G$90)</f>
        <v>0</v>
      </c>
      <c r="H159" s="125">
        <f>IF($C159=$D159,Timeline!H$89,Timeline!H$90)</f>
        <v>0</v>
      </c>
      <c r="I159" s="125">
        <f>IF($C159=$D159,Timeline!I$89,Timeline!I$90)</f>
        <v>0</v>
      </c>
      <c r="J159" s="125">
        <f>IF($C159=$D159,Timeline!J$89,Timeline!J$90)</f>
        <v>0</v>
      </c>
      <c r="K159" s="125">
        <f>IF($C159=$D159,Timeline!K$89,Timeline!K$90)</f>
        <v>0</v>
      </c>
      <c r="L159" s="125">
        <f>IF($C159=$D159,Timeline!L$89,Timeline!L$90)</f>
        <v>0</v>
      </c>
      <c r="M159" s="125">
        <f>IF($C159=$D159,Timeline!M$89,Timeline!M$90)</f>
        <v>0</v>
      </c>
      <c r="N159" s="125">
        <f>IF($C159=$D159,Timeline!N$89,Timeline!N$90)</f>
        <v>0</v>
      </c>
      <c r="O159" s="125">
        <f>IF($C159=$D159,Timeline!O$89,Timeline!O$90)</f>
        <v>0.23287671232876711</v>
      </c>
      <c r="P159" s="125">
        <f>IF($C159=$D159,Timeline!P$89,Timeline!P$90)</f>
        <v>0</v>
      </c>
      <c r="Q159" s="125">
        <f>IF($C159=$D159,Timeline!Q$89,Timeline!Q$90)</f>
        <v>0</v>
      </c>
      <c r="R159" s="125">
        <f>IF($C159=$D159,Timeline!R$89,Timeline!R$90)</f>
        <v>0</v>
      </c>
      <c r="S159" s="125">
        <f>IF($C159=$D159,Timeline!S$89,Timeline!S$90)</f>
        <v>0</v>
      </c>
      <c r="T159" s="125">
        <f>IF($C159=$D159,Timeline!T$89,Timeline!T$90)</f>
        <v>0</v>
      </c>
      <c r="U159" s="125">
        <f>IF($C159=$D159,Timeline!U$89,Timeline!U$90)</f>
        <v>0</v>
      </c>
      <c r="V159" s="125">
        <f>IF($C159=$D159,Timeline!V$89,Timeline!V$90)</f>
        <v>0</v>
      </c>
      <c r="W159" s="125">
        <f>IF($C159=$D159,Timeline!W$89,Timeline!W$90)</f>
        <v>0</v>
      </c>
      <c r="X159" s="125">
        <f>IF($C159=$D159,Timeline!X$89,Timeline!X$90)</f>
        <v>0</v>
      </c>
      <c r="Y159" s="125">
        <f>IF($C159=$D159,Timeline!Y$89,Timeline!Y$90)</f>
        <v>0</v>
      </c>
      <c r="Z159" s="566">
        <f>IF($C159=$D159,Timeline!Z$89,Timeline!Z$90)</f>
        <v>0</v>
      </c>
      <c r="AB159" s="127">
        <f>IF($C159=$D159,Timeline!AB$89,Timeline!AB$90)</f>
        <v>1</v>
      </c>
      <c r="AD159" s="127">
        <f>IF($C159=$D159,Timeline!AD$89,Timeline!AD$90)</f>
        <v>0</v>
      </c>
      <c r="AF159" s="127">
        <f>IF($C159=$D159,Timeline!AF$89,Timeline!AF$90)</f>
        <v>0</v>
      </c>
    </row>
    <row r="160" spans="2:32" outlineLevel="1">
      <c r="B160" s="124" t="str">
        <f t="shared" si="17"/>
        <v>Accrual</v>
      </c>
      <c r="C160" s="124" t="str">
        <f>Timeline!$A$90</f>
        <v>All Other Items</v>
      </c>
      <c r="D160" s="83" t="str">
        <f t="shared" si="18"/>
        <v>Interest received on cash balance</v>
      </c>
      <c r="E160" s="150" t="str">
        <f t="shared" si="19"/>
        <v>#</v>
      </c>
      <c r="F160" s="150"/>
      <c r="G160" s="125">
        <f>IF($C160=$D160,Timeline!G$89,Timeline!G$90)</f>
        <v>0</v>
      </c>
      <c r="H160" s="125">
        <f>IF($C160=$D160,Timeline!H$89,Timeline!H$90)</f>
        <v>0</v>
      </c>
      <c r="I160" s="125">
        <f>IF($C160=$D160,Timeline!I$89,Timeline!I$90)</f>
        <v>0</v>
      </c>
      <c r="J160" s="125">
        <f>IF($C160=$D160,Timeline!J$89,Timeline!J$90)</f>
        <v>0</v>
      </c>
      <c r="K160" s="125">
        <f>IF($C160=$D160,Timeline!K$89,Timeline!K$90)</f>
        <v>0</v>
      </c>
      <c r="L160" s="125">
        <f>IF($C160=$D160,Timeline!L$89,Timeline!L$90)</f>
        <v>0</v>
      </c>
      <c r="M160" s="125">
        <f>IF($C160=$D160,Timeline!M$89,Timeline!M$90)</f>
        <v>0</v>
      </c>
      <c r="N160" s="125">
        <f>IF($C160=$D160,Timeline!N$89,Timeline!N$90)</f>
        <v>0</v>
      </c>
      <c r="O160" s="125">
        <f>IF($C160=$D160,Timeline!O$89,Timeline!O$90)</f>
        <v>0.23287671232876711</v>
      </c>
      <c r="P160" s="125">
        <f>IF($C160=$D160,Timeline!P$89,Timeline!P$90)</f>
        <v>0</v>
      </c>
      <c r="Q160" s="125">
        <f>IF($C160=$D160,Timeline!Q$89,Timeline!Q$90)</f>
        <v>0</v>
      </c>
      <c r="R160" s="125">
        <f>IF($C160=$D160,Timeline!R$89,Timeline!R$90)</f>
        <v>0</v>
      </c>
      <c r="S160" s="125">
        <f>IF($C160=$D160,Timeline!S$89,Timeline!S$90)</f>
        <v>0</v>
      </c>
      <c r="T160" s="125">
        <f>IF($C160=$D160,Timeline!T$89,Timeline!T$90)</f>
        <v>0</v>
      </c>
      <c r="U160" s="125">
        <f>IF($C160=$D160,Timeline!U$89,Timeline!U$90)</f>
        <v>0</v>
      </c>
      <c r="V160" s="125">
        <f>IF($C160=$D160,Timeline!V$89,Timeline!V$90)</f>
        <v>0</v>
      </c>
      <c r="W160" s="125">
        <f>IF($C160=$D160,Timeline!W$89,Timeline!W$90)</f>
        <v>0</v>
      </c>
      <c r="X160" s="125">
        <f>IF($C160=$D160,Timeline!X$89,Timeline!X$90)</f>
        <v>0</v>
      </c>
      <c r="Y160" s="125">
        <f>IF($C160=$D160,Timeline!Y$89,Timeline!Y$90)</f>
        <v>0</v>
      </c>
      <c r="Z160" s="566">
        <f>IF($C160=$D160,Timeline!Z$89,Timeline!Z$90)</f>
        <v>0</v>
      </c>
      <c r="AB160" s="127">
        <f>IF($C160=$D160,Timeline!AB$89,Timeline!AB$90)</f>
        <v>1</v>
      </c>
      <c r="AD160" s="127">
        <f>IF($C160=$D160,Timeline!AD$89,Timeline!AD$90)</f>
        <v>0</v>
      </c>
      <c r="AF160" s="127">
        <f>IF($C160=$D160,Timeline!AF$89,Timeline!AF$90)</f>
        <v>0</v>
      </c>
    </row>
    <row r="161" spans="2:32" outlineLevel="1">
      <c r="B161" s="124" t="str">
        <f t="shared" si="17"/>
        <v>Accrual</v>
      </c>
      <c r="C161" s="124" t="str">
        <f>Timeline!$A$90</f>
        <v>All Other Items</v>
      </c>
      <c r="D161" s="83" t="str">
        <f t="shared" si="18"/>
        <v>Interest paid on cash balance</v>
      </c>
      <c r="E161" s="150" t="str">
        <f t="shared" si="19"/>
        <v>#</v>
      </c>
      <c r="F161" s="150"/>
      <c r="G161" s="125">
        <f>IF($C161=$D161,Timeline!G$89,Timeline!G$90)</f>
        <v>0</v>
      </c>
      <c r="H161" s="125">
        <f>IF($C161=$D161,Timeline!H$89,Timeline!H$90)</f>
        <v>0</v>
      </c>
      <c r="I161" s="125">
        <f>IF($C161=$D161,Timeline!I$89,Timeline!I$90)</f>
        <v>0</v>
      </c>
      <c r="J161" s="125">
        <f>IF($C161=$D161,Timeline!J$89,Timeline!J$90)</f>
        <v>0</v>
      </c>
      <c r="K161" s="125">
        <f>IF($C161=$D161,Timeline!K$89,Timeline!K$90)</f>
        <v>0</v>
      </c>
      <c r="L161" s="125">
        <f>IF($C161=$D161,Timeline!L$89,Timeline!L$90)</f>
        <v>0</v>
      </c>
      <c r="M161" s="125">
        <f>IF($C161=$D161,Timeline!M$89,Timeline!M$90)</f>
        <v>0</v>
      </c>
      <c r="N161" s="125">
        <f>IF($C161=$D161,Timeline!N$89,Timeline!N$90)</f>
        <v>0</v>
      </c>
      <c r="O161" s="125">
        <f>IF($C161=$D161,Timeline!O$89,Timeline!O$90)</f>
        <v>0.23287671232876711</v>
      </c>
      <c r="P161" s="125">
        <f>IF($C161=$D161,Timeline!P$89,Timeline!P$90)</f>
        <v>0</v>
      </c>
      <c r="Q161" s="125">
        <f>IF($C161=$D161,Timeline!Q$89,Timeline!Q$90)</f>
        <v>0</v>
      </c>
      <c r="R161" s="125">
        <f>IF($C161=$D161,Timeline!R$89,Timeline!R$90)</f>
        <v>0</v>
      </c>
      <c r="S161" s="125">
        <f>IF($C161=$D161,Timeline!S$89,Timeline!S$90)</f>
        <v>0</v>
      </c>
      <c r="T161" s="125">
        <f>IF($C161=$D161,Timeline!T$89,Timeline!T$90)</f>
        <v>0</v>
      </c>
      <c r="U161" s="125">
        <f>IF($C161=$D161,Timeline!U$89,Timeline!U$90)</f>
        <v>0</v>
      </c>
      <c r="V161" s="125">
        <f>IF($C161=$D161,Timeline!V$89,Timeline!V$90)</f>
        <v>0</v>
      </c>
      <c r="W161" s="125">
        <f>IF($C161=$D161,Timeline!W$89,Timeline!W$90)</f>
        <v>0</v>
      </c>
      <c r="X161" s="125">
        <f>IF($C161=$D161,Timeline!X$89,Timeline!X$90)</f>
        <v>0</v>
      </c>
      <c r="Y161" s="125">
        <f>IF($C161=$D161,Timeline!Y$89,Timeline!Y$90)</f>
        <v>0</v>
      </c>
      <c r="Z161" s="566">
        <f>IF($C161=$D161,Timeline!Z$89,Timeline!Z$90)</f>
        <v>0</v>
      </c>
      <c r="AB161" s="127">
        <f>IF($C161=$D161,Timeline!AB$89,Timeline!AB$90)</f>
        <v>1</v>
      </c>
      <c r="AD161" s="127">
        <f>IF($C161=$D161,Timeline!AD$89,Timeline!AD$90)</f>
        <v>0</v>
      </c>
      <c r="AF161" s="127">
        <f>IF($C161=$D161,Timeline!AF$89,Timeline!AF$90)</f>
        <v>0</v>
      </c>
    </row>
    <row r="162" spans="2:32" outlineLevel="1">
      <c r="B162" s="124" t="str">
        <f t="shared" si="17"/>
        <v>Accrual</v>
      </c>
      <c r="C162" s="124" t="str">
        <f>Timeline!$A$90</f>
        <v>All Other Items</v>
      </c>
      <c r="D162" s="83" t="str">
        <f t="shared" si="18"/>
        <v>Interest &amp; Fees paid on Commercial Debt AFC</v>
      </c>
      <c r="E162" s="150" t="str">
        <f t="shared" si="19"/>
        <v>#</v>
      </c>
      <c r="F162" s="150"/>
      <c r="G162" s="125">
        <f>IF($C162=$D162,Timeline!G$89,Timeline!G$90)</f>
        <v>0</v>
      </c>
      <c r="H162" s="125">
        <f>IF($C162=$D162,Timeline!H$89,Timeline!H$90)</f>
        <v>0</v>
      </c>
      <c r="I162" s="125">
        <f>IF($C162=$D162,Timeline!I$89,Timeline!I$90)</f>
        <v>0</v>
      </c>
      <c r="J162" s="125">
        <f>IF($C162=$D162,Timeline!J$89,Timeline!J$90)</f>
        <v>0</v>
      </c>
      <c r="K162" s="125">
        <f>IF($C162=$D162,Timeline!K$89,Timeline!K$90)</f>
        <v>0</v>
      </c>
      <c r="L162" s="125">
        <f>IF($C162=$D162,Timeline!L$89,Timeline!L$90)</f>
        <v>0</v>
      </c>
      <c r="M162" s="125">
        <f>IF($C162=$D162,Timeline!M$89,Timeline!M$90)</f>
        <v>0</v>
      </c>
      <c r="N162" s="125">
        <f>IF($C162=$D162,Timeline!N$89,Timeline!N$90)</f>
        <v>0</v>
      </c>
      <c r="O162" s="125">
        <f>IF($C162=$D162,Timeline!O$89,Timeline!O$90)</f>
        <v>0.23287671232876711</v>
      </c>
      <c r="P162" s="125">
        <f>IF($C162=$D162,Timeline!P$89,Timeline!P$90)</f>
        <v>0</v>
      </c>
      <c r="Q162" s="125">
        <f>IF($C162=$D162,Timeline!Q$89,Timeline!Q$90)</f>
        <v>0</v>
      </c>
      <c r="R162" s="125">
        <f>IF($C162=$D162,Timeline!R$89,Timeline!R$90)</f>
        <v>0</v>
      </c>
      <c r="S162" s="125">
        <f>IF($C162=$D162,Timeline!S$89,Timeline!S$90)</f>
        <v>0</v>
      </c>
      <c r="T162" s="125">
        <f>IF($C162=$D162,Timeline!T$89,Timeline!T$90)</f>
        <v>0</v>
      </c>
      <c r="U162" s="125">
        <f>IF($C162=$D162,Timeline!U$89,Timeline!U$90)</f>
        <v>0</v>
      </c>
      <c r="V162" s="125">
        <f>IF($C162=$D162,Timeline!V$89,Timeline!V$90)</f>
        <v>0</v>
      </c>
      <c r="W162" s="125">
        <f>IF($C162=$D162,Timeline!W$89,Timeline!W$90)</f>
        <v>0</v>
      </c>
      <c r="X162" s="125">
        <f>IF($C162=$D162,Timeline!X$89,Timeline!X$90)</f>
        <v>0</v>
      </c>
      <c r="Y162" s="125">
        <f>IF($C162=$D162,Timeline!Y$89,Timeline!Y$90)</f>
        <v>0</v>
      </c>
      <c r="Z162" s="566">
        <f>IF($C162=$D162,Timeline!Z$89,Timeline!Z$90)</f>
        <v>0</v>
      </c>
      <c r="AB162" s="127">
        <f>IF($C162=$D162,Timeline!AB$89,Timeline!AB$90)</f>
        <v>1</v>
      </c>
      <c r="AD162" s="127">
        <f>IF($C162=$D162,Timeline!AD$89,Timeline!AD$90)</f>
        <v>0</v>
      </c>
      <c r="AF162" s="127">
        <f>IF($C162=$D162,Timeline!AF$89,Timeline!AF$90)</f>
        <v>0</v>
      </c>
    </row>
    <row r="163" spans="2:32" outlineLevel="1">
      <c r="B163" s="124" t="str">
        <f t="shared" si="17"/>
        <v>Accrual</v>
      </c>
      <c r="C163" s="124" t="str">
        <f>Timeline!$A$90</f>
        <v>All Other Items</v>
      </c>
      <c r="D163" s="83" t="str">
        <f t="shared" si="18"/>
        <v>Interest &amp; Fees paid on Shareholder Loan AFC (excl. PCS)</v>
      </c>
      <c r="E163" s="150" t="str">
        <f t="shared" si="19"/>
        <v>#</v>
      </c>
      <c r="F163" s="150"/>
      <c r="G163" s="125">
        <f>IF($C163=$D163,Timeline!G$89,Timeline!G$90)</f>
        <v>0</v>
      </c>
      <c r="H163" s="125">
        <f>IF($C163=$D163,Timeline!H$89,Timeline!H$90)</f>
        <v>0</v>
      </c>
      <c r="I163" s="125">
        <f>IF($C163=$D163,Timeline!I$89,Timeline!I$90)</f>
        <v>0</v>
      </c>
      <c r="J163" s="125">
        <f>IF($C163=$D163,Timeline!J$89,Timeline!J$90)</f>
        <v>0</v>
      </c>
      <c r="K163" s="125">
        <f>IF($C163=$D163,Timeline!K$89,Timeline!K$90)</f>
        <v>0</v>
      </c>
      <c r="L163" s="125">
        <f>IF($C163=$D163,Timeline!L$89,Timeline!L$90)</f>
        <v>0</v>
      </c>
      <c r="M163" s="125">
        <f>IF($C163=$D163,Timeline!M$89,Timeline!M$90)</f>
        <v>0</v>
      </c>
      <c r="N163" s="125">
        <f>IF($C163=$D163,Timeline!N$89,Timeline!N$90)</f>
        <v>0</v>
      </c>
      <c r="O163" s="125">
        <f>IF($C163=$D163,Timeline!O$89,Timeline!O$90)</f>
        <v>0.23287671232876711</v>
      </c>
      <c r="P163" s="125">
        <f>IF($C163=$D163,Timeline!P$89,Timeline!P$90)</f>
        <v>0</v>
      </c>
      <c r="Q163" s="125">
        <f>IF($C163=$D163,Timeline!Q$89,Timeline!Q$90)</f>
        <v>0</v>
      </c>
      <c r="R163" s="125">
        <f>IF($C163=$D163,Timeline!R$89,Timeline!R$90)</f>
        <v>0</v>
      </c>
      <c r="S163" s="125">
        <f>IF($C163=$D163,Timeline!S$89,Timeline!S$90)</f>
        <v>0</v>
      </c>
      <c r="T163" s="125">
        <f>IF($C163=$D163,Timeline!T$89,Timeline!T$90)</f>
        <v>0</v>
      </c>
      <c r="U163" s="125">
        <f>IF($C163=$D163,Timeline!U$89,Timeline!U$90)</f>
        <v>0</v>
      </c>
      <c r="V163" s="125">
        <f>IF($C163=$D163,Timeline!V$89,Timeline!V$90)</f>
        <v>0</v>
      </c>
      <c r="W163" s="125">
        <f>IF($C163=$D163,Timeline!W$89,Timeline!W$90)</f>
        <v>0</v>
      </c>
      <c r="X163" s="125">
        <f>IF($C163=$D163,Timeline!X$89,Timeline!X$90)</f>
        <v>0</v>
      </c>
      <c r="Y163" s="125">
        <f>IF($C163=$D163,Timeline!Y$89,Timeline!Y$90)</f>
        <v>0</v>
      </c>
      <c r="Z163" s="566">
        <f>IF($C163=$D163,Timeline!Z$89,Timeline!Z$90)</f>
        <v>0</v>
      </c>
      <c r="AB163" s="127">
        <f>IF($C163=$D163,Timeline!AB$89,Timeline!AB$90)</f>
        <v>1</v>
      </c>
      <c r="AD163" s="127">
        <f>IF($C163=$D163,Timeline!AD$89,Timeline!AD$90)</f>
        <v>0</v>
      </c>
      <c r="AF163" s="127">
        <f>IF($C163=$D163,Timeline!AF$89,Timeline!AF$90)</f>
        <v>0</v>
      </c>
    </row>
    <row r="164" spans="2:32" outlineLevel="1">
      <c r="B164" s="124" t="str">
        <f t="shared" si="17"/>
        <v>Accrual</v>
      </c>
      <c r="C164" s="124" t="str">
        <f>Timeline!$A$90</f>
        <v>All Other Items</v>
      </c>
      <c r="D164" s="83" t="str">
        <f t="shared" si="18"/>
        <v>Interest &amp; Fees paid on Parent Company Support</v>
      </c>
      <c r="E164" s="150" t="str">
        <f t="shared" si="19"/>
        <v>#</v>
      </c>
      <c r="F164" s="150"/>
      <c r="G164" s="125">
        <f>IF($C164=$D164,Timeline!G$89,Timeline!G$90)</f>
        <v>0</v>
      </c>
      <c r="H164" s="125">
        <f>IF($C164=$D164,Timeline!H$89,Timeline!H$90)</f>
        <v>0</v>
      </c>
      <c r="I164" s="125">
        <f>IF($C164=$D164,Timeline!I$89,Timeline!I$90)</f>
        <v>0</v>
      </c>
      <c r="J164" s="125">
        <f>IF($C164=$D164,Timeline!J$89,Timeline!J$90)</f>
        <v>0</v>
      </c>
      <c r="K164" s="125">
        <f>IF($C164=$D164,Timeline!K$89,Timeline!K$90)</f>
        <v>0</v>
      </c>
      <c r="L164" s="125">
        <f>IF($C164=$D164,Timeline!L$89,Timeline!L$90)</f>
        <v>0</v>
      </c>
      <c r="M164" s="125">
        <f>IF($C164=$D164,Timeline!M$89,Timeline!M$90)</f>
        <v>0</v>
      </c>
      <c r="N164" s="125">
        <f>IF($C164=$D164,Timeline!N$89,Timeline!N$90)</f>
        <v>0</v>
      </c>
      <c r="O164" s="125">
        <f>IF($C164=$D164,Timeline!O$89,Timeline!O$90)</f>
        <v>0.23287671232876711</v>
      </c>
      <c r="P164" s="125">
        <f>IF($C164=$D164,Timeline!P$89,Timeline!P$90)</f>
        <v>0</v>
      </c>
      <c r="Q164" s="125">
        <f>IF($C164=$D164,Timeline!Q$89,Timeline!Q$90)</f>
        <v>0</v>
      </c>
      <c r="R164" s="125">
        <f>IF($C164=$D164,Timeline!R$89,Timeline!R$90)</f>
        <v>0</v>
      </c>
      <c r="S164" s="125">
        <f>IF($C164=$D164,Timeline!S$89,Timeline!S$90)</f>
        <v>0</v>
      </c>
      <c r="T164" s="125">
        <f>IF($C164=$D164,Timeline!T$89,Timeline!T$90)</f>
        <v>0</v>
      </c>
      <c r="U164" s="125">
        <f>IF($C164=$D164,Timeline!U$89,Timeline!U$90)</f>
        <v>0</v>
      </c>
      <c r="V164" s="125">
        <f>IF($C164=$D164,Timeline!V$89,Timeline!V$90)</f>
        <v>0</v>
      </c>
      <c r="W164" s="125">
        <f>IF($C164=$D164,Timeline!W$89,Timeline!W$90)</f>
        <v>0</v>
      </c>
      <c r="X164" s="125">
        <f>IF($C164=$D164,Timeline!X$89,Timeline!X$90)</f>
        <v>0</v>
      </c>
      <c r="Y164" s="125">
        <f>IF($C164=$D164,Timeline!Y$89,Timeline!Y$90)</f>
        <v>0</v>
      </c>
      <c r="Z164" s="566">
        <f>IF($C164=$D164,Timeline!Z$89,Timeline!Z$90)</f>
        <v>0</v>
      </c>
      <c r="AB164" s="127">
        <f>IF($C164=$D164,Timeline!AB$89,Timeline!AB$90)</f>
        <v>1</v>
      </c>
      <c r="AD164" s="127">
        <f>IF($C164=$D164,Timeline!AD$89,Timeline!AD$90)</f>
        <v>0</v>
      </c>
      <c r="AF164" s="127">
        <f>IF($C164=$D164,Timeline!AF$89,Timeline!AF$90)</f>
        <v>0</v>
      </c>
    </row>
    <row r="165" spans="2:32" outlineLevel="1">
      <c r="B165" s="124" t="str">
        <f t="shared" si="17"/>
        <v>Accrual</v>
      </c>
      <c r="C165" s="124" t="str">
        <f>Timeline!$A$90</f>
        <v>All Other Items</v>
      </c>
      <c r="D165" s="83" t="str">
        <f t="shared" si="18"/>
        <v>Performance Bond Costs</v>
      </c>
      <c r="E165" s="150" t="str">
        <f t="shared" si="19"/>
        <v>#</v>
      </c>
      <c r="F165" s="150"/>
      <c r="G165" s="125">
        <f>IF($C165=$D165,Timeline!G$89,Timeline!G$90)</f>
        <v>0</v>
      </c>
      <c r="H165" s="125">
        <f>IF($C165=$D165,Timeline!H$89,Timeline!H$90)</f>
        <v>0</v>
      </c>
      <c r="I165" s="125">
        <f>IF($C165=$D165,Timeline!I$89,Timeline!I$90)</f>
        <v>0</v>
      </c>
      <c r="J165" s="125">
        <f>IF($C165=$D165,Timeline!J$89,Timeline!J$90)</f>
        <v>0</v>
      </c>
      <c r="K165" s="125">
        <f>IF($C165=$D165,Timeline!K$89,Timeline!K$90)</f>
        <v>0</v>
      </c>
      <c r="L165" s="125">
        <f>IF($C165=$D165,Timeline!L$89,Timeline!L$90)</f>
        <v>0</v>
      </c>
      <c r="M165" s="125">
        <f>IF($C165=$D165,Timeline!M$89,Timeline!M$90)</f>
        <v>0</v>
      </c>
      <c r="N165" s="125">
        <f>IF($C165=$D165,Timeline!N$89,Timeline!N$90)</f>
        <v>0</v>
      </c>
      <c r="O165" s="125">
        <f>IF($C165=$D165,Timeline!O$89,Timeline!O$90)</f>
        <v>0.23287671232876711</v>
      </c>
      <c r="P165" s="125">
        <f>IF($C165=$D165,Timeline!P$89,Timeline!P$90)</f>
        <v>0</v>
      </c>
      <c r="Q165" s="125">
        <f>IF($C165=$D165,Timeline!Q$89,Timeline!Q$90)</f>
        <v>0</v>
      </c>
      <c r="R165" s="125">
        <f>IF($C165=$D165,Timeline!R$89,Timeline!R$90)</f>
        <v>0</v>
      </c>
      <c r="S165" s="125">
        <f>IF($C165=$D165,Timeline!S$89,Timeline!S$90)</f>
        <v>0</v>
      </c>
      <c r="T165" s="125">
        <f>IF($C165=$D165,Timeline!T$89,Timeline!T$90)</f>
        <v>0</v>
      </c>
      <c r="U165" s="125">
        <f>IF($C165=$D165,Timeline!U$89,Timeline!U$90)</f>
        <v>0</v>
      </c>
      <c r="V165" s="125">
        <f>IF($C165=$D165,Timeline!V$89,Timeline!V$90)</f>
        <v>0</v>
      </c>
      <c r="W165" s="125">
        <f>IF($C165=$D165,Timeline!W$89,Timeline!W$90)</f>
        <v>0</v>
      </c>
      <c r="X165" s="125">
        <f>IF($C165=$D165,Timeline!X$89,Timeline!X$90)</f>
        <v>0</v>
      </c>
      <c r="Y165" s="125">
        <f>IF($C165=$D165,Timeline!Y$89,Timeline!Y$90)</f>
        <v>0</v>
      </c>
      <c r="Z165" s="566">
        <f>IF($C165=$D165,Timeline!Z$89,Timeline!Z$90)</f>
        <v>0</v>
      </c>
      <c r="AB165" s="127">
        <f>IF($C165=$D165,Timeline!AB$89,Timeline!AB$90)</f>
        <v>1</v>
      </c>
      <c r="AD165" s="127">
        <f>IF($C165=$D165,Timeline!AD$89,Timeline!AD$90)</f>
        <v>0</v>
      </c>
      <c r="AF165" s="127">
        <f>IF($C165=$D165,Timeline!AF$89,Timeline!AF$90)</f>
        <v>0</v>
      </c>
    </row>
    <row r="166" spans="2:32" outlineLevel="1">
      <c r="B166" s="124" t="str">
        <f t="shared" si="17"/>
        <v>Accrual</v>
      </c>
      <c r="C166" s="124" t="str">
        <f>Timeline!$A$90</f>
        <v>All Other Items</v>
      </c>
      <c r="D166" s="83" t="str">
        <f t="shared" si="18"/>
        <v>PCS Bond Costs</v>
      </c>
      <c r="E166" s="150" t="str">
        <f t="shared" si="19"/>
        <v>#</v>
      </c>
      <c r="F166" s="150"/>
      <c r="G166" s="125">
        <f>IF($C166=$D166,Timeline!G$89,Timeline!G$90)</f>
        <v>0</v>
      </c>
      <c r="H166" s="125">
        <f>IF($C166=$D166,Timeline!H$89,Timeline!H$90)</f>
        <v>0</v>
      </c>
      <c r="I166" s="125">
        <f>IF($C166=$D166,Timeline!I$89,Timeline!I$90)</f>
        <v>0</v>
      </c>
      <c r="J166" s="125">
        <f>IF($C166=$D166,Timeline!J$89,Timeline!J$90)</f>
        <v>0</v>
      </c>
      <c r="K166" s="125">
        <f>IF($C166=$D166,Timeline!K$89,Timeline!K$90)</f>
        <v>0</v>
      </c>
      <c r="L166" s="125">
        <f>IF($C166=$D166,Timeline!L$89,Timeline!L$90)</f>
        <v>0</v>
      </c>
      <c r="M166" s="125">
        <f>IF($C166=$D166,Timeline!M$89,Timeline!M$90)</f>
        <v>0</v>
      </c>
      <c r="N166" s="125">
        <f>IF($C166=$D166,Timeline!N$89,Timeline!N$90)</f>
        <v>0</v>
      </c>
      <c r="O166" s="125">
        <f>IF($C166=$D166,Timeline!O$89,Timeline!O$90)</f>
        <v>0.23287671232876711</v>
      </c>
      <c r="P166" s="125">
        <f>IF($C166=$D166,Timeline!P$89,Timeline!P$90)</f>
        <v>0</v>
      </c>
      <c r="Q166" s="125">
        <f>IF($C166=$D166,Timeline!Q$89,Timeline!Q$90)</f>
        <v>0</v>
      </c>
      <c r="R166" s="125">
        <f>IF($C166=$D166,Timeline!R$89,Timeline!R$90)</f>
        <v>0</v>
      </c>
      <c r="S166" s="125">
        <f>IF($C166=$D166,Timeline!S$89,Timeline!S$90)</f>
        <v>0</v>
      </c>
      <c r="T166" s="125">
        <f>IF($C166=$D166,Timeline!T$89,Timeline!T$90)</f>
        <v>0</v>
      </c>
      <c r="U166" s="125">
        <f>IF($C166=$D166,Timeline!U$89,Timeline!U$90)</f>
        <v>0</v>
      </c>
      <c r="V166" s="125">
        <f>IF($C166=$D166,Timeline!V$89,Timeline!V$90)</f>
        <v>0</v>
      </c>
      <c r="W166" s="125">
        <f>IF($C166=$D166,Timeline!W$89,Timeline!W$90)</f>
        <v>0</v>
      </c>
      <c r="X166" s="125">
        <f>IF($C166=$D166,Timeline!X$89,Timeline!X$90)</f>
        <v>0</v>
      </c>
      <c r="Y166" s="125">
        <f>IF($C166=$D166,Timeline!Y$89,Timeline!Y$90)</f>
        <v>0</v>
      </c>
      <c r="Z166" s="566">
        <f>IF($C166=$D166,Timeline!Z$89,Timeline!Z$90)</f>
        <v>0</v>
      </c>
      <c r="AB166" s="127">
        <f>IF($C166=$D166,Timeline!AB$89,Timeline!AB$90)</f>
        <v>1</v>
      </c>
      <c r="AD166" s="127">
        <f>IF($C166=$D166,Timeline!AD$89,Timeline!AD$90)</f>
        <v>0</v>
      </c>
      <c r="AF166" s="127">
        <f>IF($C166=$D166,Timeline!AF$89,Timeline!AF$90)</f>
        <v>0</v>
      </c>
    </row>
    <row r="167" spans="2:32" outlineLevel="1">
      <c r="B167" s="124" t="str">
        <f t="shared" si="17"/>
        <v>Accrual</v>
      </c>
      <c r="C167" s="124" t="str">
        <f>Timeline!$A$90</f>
        <v>All Other Items</v>
      </c>
      <c r="D167" s="83" t="str">
        <f t="shared" si="18"/>
        <v>Season ticket Bond Costs</v>
      </c>
      <c r="E167" s="150" t="str">
        <f t="shared" si="19"/>
        <v>#</v>
      </c>
      <c r="F167" s="150"/>
      <c r="G167" s="125">
        <f>IF($C167=$D167,Timeline!G$89,Timeline!G$90)</f>
        <v>0</v>
      </c>
      <c r="H167" s="125">
        <f>IF($C167=$D167,Timeline!H$89,Timeline!H$90)</f>
        <v>0</v>
      </c>
      <c r="I167" s="125">
        <f>IF($C167=$D167,Timeline!I$89,Timeline!I$90)</f>
        <v>0</v>
      </c>
      <c r="J167" s="125">
        <f>IF($C167=$D167,Timeline!J$89,Timeline!J$90)</f>
        <v>0</v>
      </c>
      <c r="K167" s="125">
        <f>IF($C167=$D167,Timeline!K$89,Timeline!K$90)</f>
        <v>0</v>
      </c>
      <c r="L167" s="125">
        <f>IF($C167=$D167,Timeline!L$89,Timeline!L$90)</f>
        <v>0</v>
      </c>
      <c r="M167" s="125">
        <f>IF($C167=$D167,Timeline!M$89,Timeline!M$90)</f>
        <v>0</v>
      </c>
      <c r="N167" s="125">
        <f>IF($C167=$D167,Timeline!N$89,Timeline!N$90)</f>
        <v>0</v>
      </c>
      <c r="O167" s="125">
        <f>IF($C167=$D167,Timeline!O$89,Timeline!O$90)</f>
        <v>0.23287671232876711</v>
      </c>
      <c r="P167" s="125">
        <f>IF($C167=$D167,Timeline!P$89,Timeline!P$90)</f>
        <v>0</v>
      </c>
      <c r="Q167" s="125">
        <f>IF($C167=$D167,Timeline!Q$89,Timeline!Q$90)</f>
        <v>0</v>
      </c>
      <c r="R167" s="125">
        <f>IF($C167=$D167,Timeline!R$89,Timeline!R$90)</f>
        <v>0</v>
      </c>
      <c r="S167" s="125">
        <f>IF($C167=$D167,Timeline!S$89,Timeline!S$90)</f>
        <v>0</v>
      </c>
      <c r="T167" s="125">
        <f>IF($C167=$D167,Timeline!T$89,Timeline!T$90)</f>
        <v>0</v>
      </c>
      <c r="U167" s="125">
        <f>IF($C167=$D167,Timeline!U$89,Timeline!U$90)</f>
        <v>0</v>
      </c>
      <c r="V167" s="125">
        <f>IF($C167=$D167,Timeline!V$89,Timeline!V$90)</f>
        <v>0</v>
      </c>
      <c r="W167" s="125">
        <f>IF($C167=$D167,Timeline!W$89,Timeline!W$90)</f>
        <v>0</v>
      </c>
      <c r="X167" s="125">
        <f>IF($C167=$D167,Timeline!X$89,Timeline!X$90)</f>
        <v>0</v>
      </c>
      <c r="Y167" s="125">
        <f>IF($C167=$D167,Timeline!Y$89,Timeline!Y$90)</f>
        <v>0</v>
      </c>
      <c r="Z167" s="566">
        <f>IF($C167=$D167,Timeline!Z$89,Timeline!Z$90)</f>
        <v>0</v>
      </c>
      <c r="AB167" s="127">
        <f>IF($C167=$D167,Timeline!AB$89,Timeline!AB$90)</f>
        <v>1</v>
      </c>
      <c r="AD167" s="127">
        <f>IF($C167=$D167,Timeline!AD$89,Timeline!AD$90)</f>
        <v>0</v>
      </c>
      <c r="AF167" s="127">
        <f>IF($C167=$D167,Timeline!AF$89,Timeline!AF$90)</f>
        <v>0</v>
      </c>
    </row>
    <row r="168" spans="2:32" outlineLevel="1">
      <c r="B168" s="124" t="str">
        <f t="shared" si="17"/>
        <v>Accrual</v>
      </c>
      <c r="C168" s="124" t="str">
        <f>Timeline!$A$90</f>
        <v>All Other Items</v>
      </c>
      <c r="D168" s="83" t="str">
        <f t="shared" si="18"/>
        <v>Loss on disposal</v>
      </c>
      <c r="E168" s="150" t="str">
        <f t="shared" si="19"/>
        <v>#</v>
      </c>
      <c r="F168" s="150"/>
      <c r="G168" s="125">
        <f>IF($C168=$D168,Timeline!G$89,Timeline!G$90)</f>
        <v>0</v>
      </c>
      <c r="H168" s="125">
        <f>IF($C168=$D168,Timeline!H$89,Timeline!H$90)</f>
        <v>0</v>
      </c>
      <c r="I168" s="125">
        <f>IF($C168=$D168,Timeline!I$89,Timeline!I$90)</f>
        <v>0</v>
      </c>
      <c r="J168" s="125">
        <f>IF($C168=$D168,Timeline!J$89,Timeline!J$90)</f>
        <v>0</v>
      </c>
      <c r="K168" s="125">
        <f>IF($C168=$D168,Timeline!K$89,Timeline!K$90)</f>
        <v>0</v>
      </c>
      <c r="L168" s="125">
        <f>IF($C168=$D168,Timeline!L$89,Timeline!L$90)</f>
        <v>0</v>
      </c>
      <c r="M168" s="125">
        <f>IF($C168=$D168,Timeline!M$89,Timeline!M$90)</f>
        <v>0</v>
      </c>
      <c r="N168" s="125">
        <f>IF($C168=$D168,Timeline!N$89,Timeline!N$90)</f>
        <v>0</v>
      </c>
      <c r="O168" s="125">
        <f>IF($C168=$D168,Timeline!O$89,Timeline!O$90)</f>
        <v>0.23287671232876711</v>
      </c>
      <c r="P168" s="125">
        <f>IF($C168=$D168,Timeline!P$89,Timeline!P$90)</f>
        <v>0</v>
      </c>
      <c r="Q168" s="125">
        <f>IF($C168=$D168,Timeline!Q$89,Timeline!Q$90)</f>
        <v>0</v>
      </c>
      <c r="R168" s="125">
        <f>IF($C168=$D168,Timeline!R$89,Timeline!R$90)</f>
        <v>0</v>
      </c>
      <c r="S168" s="125">
        <f>IF($C168=$D168,Timeline!S$89,Timeline!S$90)</f>
        <v>0</v>
      </c>
      <c r="T168" s="125">
        <f>IF($C168=$D168,Timeline!T$89,Timeline!T$90)</f>
        <v>0</v>
      </c>
      <c r="U168" s="125">
        <f>IF($C168=$D168,Timeline!U$89,Timeline!U$90)</f>
        <v>0</v>
      </c>
      <c r="V168" s="125">
        <f>IF($C168=$D168,Timeline!V$89,Timeline!V$90)</f>
        <v>0</v>
      </c>
      <c r="W168" s="125">
        <f>IF($C168=$D168,Timeline!W$89,Timeline!W$90)</f>
        <v>0</v>
      </c>
      <c r="X168" s="125">
        <f>IF($C168=$D168,Timeline!X$89,Timeline!X$90)</f>
        <v>0</v>
      </c>
      <c r="Y168" s="125">
        <f>IF($C168=$D168,Timeline!Y$89,Timeline!Y$90)</f>
        <v>0</v>
      </c>
      <c r="Z168" s="566">
        <f>IF($C168=$D168,Timeline!Z$89,Timeline!Z$90)</f>
        <v>0</v>
      </c>
      <c r="AB168" s="127">
        <f>IF($C168=$D168,Timeline!AB$89,Timeline!AB$90)</f>
        <v>1</v>
      </c>
      <c r="AD168" s="127">
        <f>IF($C168=$D168,Timeline!AD$89,Timeline!AD$90)</f>
        <v>0</v>
      </c>
      <c r="AF168" s="127">
        <f>IF($C168=$D168,Timeline!AF$89,Timeline!AF$90)</f>
        <v>0</v>
      </c>
    </row>
    <row r="169" spans="2:32" outlineLevel="1">
      <c r="B169" s="124" t="str">
        <f t="shared" si="17"/>
        <v>Accrual</v>
      </c>
      <c r="C169" s="124" t="str">
        <f>Timeline!$A$90</f>
        <v>All Other Items</v>
      </c>
      <c r="D169" s="83" t="str">
        <f t="shared" si="18"/>
        <v>[Other Finance Costs]</v>
      </c>
      <c r="E169" s="150" t="str">
        <f t="shared" si="19"/>
        <v>#</v>
      </c>
      <c r="F169" s="150"/>
      <c r="G169" s="125">
        <f>IF($C169=$D169,Timeline!G$89,Timeline!G$90)</f>
        <v>0</v>
      </c>
      <c r="H169" s="125">
        <f>IF($C169=$D169,Timeline!H$89,Timeline!H$90)</f>
        <v>0</v>
      </c>
      <c r="I169" s="125">
        <f>IF($C169=$D169,Timeline!I$89,Timeline!I$90)</f>
        <v>0</v>
      </c>
      <c r="J169" s="125">
        <f>IF($C169=$D169,Timeline!J$89,Timeline!J$90)</f>
        <v>0</v>
      </c>
      <c r="K169" s="125">
        <f>IF($C169=$D169,Timeline!K$89,Timeline!K$90)</f>
        <v>0</v>
      </c>
      <c r="L169" s="125">
        <f>IF($C169=$D169,Timeline!L$89,Timeline!L$90)</f>
        <v>0</v>
      </c>
      <c r="M169" s="125">
        <f>IF($C169=$D169,Timeline!M$89,Timeline!M$90)</f>
        <v>0</v>
      </c>
      <c r="N169" s="125">
        <f>IF($C169=$D169,Timeline!N$89,Timeline!N$90)</f>
        <v>0</v>
      </c>
      <c r="O169" s="125">
        <f>IF($C169=$D169,Timeline!O$89,Timeline!O$90)</f>
        <v>0.23287671232876711</v>
      </c>
      <c r="P169" s="125">
        <f>IF($C169=$D169,Timeline!P$89,Timeline!P$90)</f>
        <v>0</v>
      </c>
      <c r="Q169" s="125">
        <f>IF($C169=$D169,Timeline!Q$89,Timeline!Q$90)</f>
        <v>0</v>
      </c>
      <c r="R169" s="125">
        <f>IF($C169=$D169,Timeline!R$89,Timeline!R$90)</f>
        <v>0</v>
      </c>
      <c r="S169" s="125">
        <f>IF($C169=$D169,Timeline!S$89,Timeline!S$90)</f>
        <v>0</v>
      </c>
      <c r="T169" s="125">
        <f>IF($C169=$D169,Timeline!T$89,Timeline!T$90)</f>
        <v>0</v>
      </c>
      <c r="U169" s="125">
        <f>IF($C169=$D169,Timeline!U$89,Timeline!U$90)</f>
        <v>0</v>
      </c>
      <c r="V169" s="125">
        <f>IF($C169=$D169,Timeline!V$89,Timeline!V$90)</f>
        <v>0</v>
      </c>
      <c r="W169" s="125">
        <f>IF($C169=$D169,Timeline!W$89,Timeline!W$90)</f>
        <v>0</v>
      </c>
      <c r="X169" s="125">
        <f>IF($C169=$D169,Timeline!X$89,Timeline!X$90)</f>
        <v>0</v>
      </c>
      <c r="Y169" s="125">
        <f>IF($C169=$D169,Timeline!Y$89,Timeline!Y$90)</f>
        <v>0</v>
      </c>
      <c r="Z169" s="566">
        <f>IF($C169=$D169,Timeline!Z$89,Timeline!Z$90)</f>
        <v>0</v>
      </c>
      <c r="AB169" s="127">
        <f>IF($C169=$D169,Timeline!AB$89,Timeline!AB$90)</f>
        <v>1</v>
      </c>
      <c r="AD169" s="127">
        <f>IF($C169=$D169,Timeline!AD$89,Timeline!AD$90)</f>
        <v>0</v>
      </c>
      <c r="AF169" s="127">
        <f>IF($C169=$D169,Timeline!AF$89,Timeline!AF$90)</f>
        <v>0</v>
      </c>
    </row>
    <row r="170" spans="2:32" outlineLevel="1">
      <c r="B170" s="124" t="str">
        <f t="shared" si="17"/>
        <v>Accrual</v>
      </c>
      <c r="C170" s="124" t="str">
        <f>Timeline!$A$90</f>
        <v>All Other Items</v>
      </c>
      <c r="D170" s="83" t="str">
        <f t="shared" si="18"/>
        <v>Capital Expenditure (inc intangible assets and investing activities)</v>
      </c>
      <c r="E170" s="150" t="str">
        <f t="shared" si="19"/>
        <v>#</v>
      </c>
      <c r="F170" s="150"/>
      <c r="G170" s="125">
        <f>IF($C170=$D170,Timeline!G$89,Timeline!G$90)</f>
        <v>0</v>
      </c>
      <c r="H170" s="125">
        <f>IF($C170=$D170,Timeline!H$89,Timeline!H$90)</f>
        <v>0</v>
      </c>
      <c r="I170" s="125">
        <f>IF($C170=$D170,Timeline!I$89,Timeline!I$90)</f>
        <v>0</v>
      </c>
      <c r="J170" s="125">
        <f>IF($C170=$D170,Timeline!J$89,Timeline!J$90)</f>
        <v>0</v>
      </c>
      <c r="K170" s="125">
        <f>IF($C170=$D170,Timeline!K$89,Timeline!K$90)</f>
        <v>0</v>
      </c>
      <c r="L170" s="125">
        <f>IF($C170=$D170,Timeline!L$89,Timeline!L$90)</f>
        <v>0</v>
      </c>
      <c r="M170" s="125">
        <f>IF($C170=$D170,Timeline!M$89,Timeline!M$90)</f>
        <v>0</v>
      </c>
      <c r="N170" s="125">
        <f>IF($C170=$D170,Timeline!N$89,Timeline!N$90)</f>
        <v>0</v>
      </c>
      <c r="O170" s="125">
        <f>IF($C170=$D170,Timeline!O$89,Timeline!O$90)</f>
        <v>0.23287671232876711</v>
      </c>
      <c r="P170" s="125">
        <f>IF($C170=$D170,Timeline!P$89,Timeline!P$90)</f>
        <v>0</v>
      </c>
      <c r="Q170" s="125">
        <f>IF($C170=$D170,Timeline!Q$89,Timeline!Q$90)</f>
        <v>0</v>
      </c>
      <c r="R170" s="125">
        <f>IF($C170=$D170,Timeline!R$89,Timeline!R$90)</f>
        <v>0</v>
      </c>
      <c r="S170" s="125">
        <f>IF($C170=$D170,Timeline!S$89,Timeline!S$90)</f>
        <v>0</v>
      </c>
      <c r="T170" s="125">
        <f>IF($C170=$D170,Timeline!T$89,Timeline!T$90)</f>
        <v>0</v>
      </c>
      <c r="U170" s="125">
        <f>IF($C170=$D170,Timeline!U$89,Timeline!U$90)</f>
        <v>0</v>
      </c>
      <c r="V170" s="125">
        <f>IF($C170=$D170,Timeline!V$89,Timeline!V$90)</f>
        <v>0</v>
      </c>
      <c r="W170" s="125">
        <f>IF($C170=$D170,Timeline!W$89,Timeline!W$90)</f>
        <v>0</v>
      </c>
      <c r="X170" s="125">
        <f>IF($C170=$D170,Timeline!X$89,Timeline!X$90)</f>
        <v>0</v>
      </c>
      <c r="Y170" s="125">
        <f>IF($C170=$D170,Timeline!Y$89,Timeline!Y$90)</f>
        <v>0</v>
      </c>
      <c r="Z170" s="566">
        <f>IF($C170=$D170,Timeline!Z$89,Timeline!Z$90)</f>
        <v>0</v>
      </c>
      <c r="AB170" s="127">
        <f>IF($C170=$D170,Timeline!AB$89,Timeline!AB$90)</f>
        <v>1</v>
      </c>
      <c r="AD170" s="127">
        <f>IF($C170=$D170,Timeline!AD$89,Timeline!AD$90)</f>
        <v>0</v>
      </c>
      <c r="AF170" s="127">
        <f>IF($C170=$D170,Timeline!AF$89,Timeline!AF$90)</f>
        <v>0</v>
      </c>
    </row>
    <row r="171" spans="2:32" outlineLevel="1">
      <c r="B171" s="124" t="str">
        <f t="shared" si="17"/>
        <v>Accrual</v>
      </c>
      <c r="C171" s="124" t="str">
        <f>Timeline!$A$90</f>
        <v>All Other Items</v>
      </c>
      <c r="D171" s="83" t="str">
        <f t="shared" si="18"/>
        <v>Exclude grants received from capital expenditure</v>
      </c>
      <c r="E171" s="150" t="str">
        <f t="shared" si="19"/>
        <v>#</v>
      </c>
      <c r="F171" s="150"/>
      <c r="G171" s="125">
        <f>IF($C171=$D171,Timeline!G$89,Timeline!G$90)</f>
        <v>0</v>
      </c>
      <c r="H171" s="125">
        <f>IF($C171=$D171,Timeline!H$89,Timeline!H$90)</f>
        <v>0</v>
      </c>
      <c r="I171" s="125">
        <f>IF($C171=$D171,Timeline!I$89,Timeline!I$90)</f>
        <v>0</v>
      </c>
      <c r="J171" s="125">
        <f>IF($C171=$D171,Timeline!J$89,Timeline!J$90)</f>
        <v>0</v>
      </c>
      <c r="K171" s="125">
        <f>IF($C171=$D171,Timeline!K$89,Timeline!K$90)</f>
        <v>0</v>
      </c>
      <c r="L171" s="125">
        <f>IF($C171=$D171,Timeline!L$89,Timeline!L$90)</f>
        <v>0</v>
      </c>
      <c r="M171" s="125">
        <f>IF($C171=$D171,Timeline!M$89,Timeline!M$90)</f>
        <v>0</v>
      </c>
      <c r="N171" s="125">
        <f>IF($C171=$D171,Timeline!N$89,Timeline!N$90)</f>
        <v>0</v>
      </c>
      <c r="O171" s="125">
        <f>IF($C171=$D171,Timeline!O$89,Timeline!O$90)</f>
        <v>0.23287671232876711</v>
      </c>
      <c r="P171" s="125">
        <f>IF($C171=$D171,Timeline!P$89,Timeline!P$90)</f>
        <v>0</v>
      </c>
      <c r="Q171" s="125">
        <f>IF($C171=$D171,Timeline!Q$89,Timeline!Q$90)</f>
        <v>0</v>
      </c>
      <c r="R171" s="125">
        <f>IF($C171=$D171,Timeline!R$89,Timeline!R$90)</f>
        <v>0</v>
      </c>
      <c r="S171" s="125">
        <f>IF($C171=$D171,Timeline!S$89,Timeline!S$90)</f>
        <v>0</v>
      </c>
      <c r="T171" s="125">
        <f>IF($C171=$D171,Timeline!T$89,Timeline!T$90)</f>
        <v>0</v>
      </c>
      <c r="U171" s="125">
        <f>IF($C171=$D171,Timeline!U$89,Timeline!U$90)</f>
        <v>0</v>
      </c>
      <c r="V171" s="125">
        <f>IF($C171=$D171,Timeline!V$89,Timeline!V$90)</f>
        <v>0</v>
      </c>
      <c r="W171" s="125">
        <f>IF($C171=$D171,Timeline!W$89,Timeline!W$90)</f>
        <v>0</v>
      </c>
      <c r="X171" s="125">
        <f>IF($C171=$D171,Timeline!X$89,Timeline!X$90)</f>
        <v>0</v>
      </c>
      <c r="Y171" s="125">
        <f>IF($C171=$D171,Timeline!Y$89,Timeline!Y$90)</f>
        <v>0</v>
      </c>
      <c r="Z171" s="566">
        <f>IF($C171=$D171,Timeline!Z$89,Timeline!Z$90)</f>
        <v>0</v>
      </c>
      <c r="AB171" s="127">
        <f>IF($C171=$D171,Timeline!AB$89,Timeline!AB$90)</f>
        <v>1</v>
      </c>
      <c r="AD171" s="127">
        <f>IF($C171=$D171,Timeline!AD$89,Timeline!AD$90)</f>
        <v>0</v>
      </c>
      <c r="AF171" s="127">
        <f>IF($C171=$D171,Timeline!AF$89,Timeline!AF$90)</f>
        <v>0</v>
      </c>
    </row>
    <row r="172" spans="2:32" outlineLevel="1">
      <c r="B172" s="124" t="str">
        <f t="shared" si="17"/>
        <v>Accrual</v>
      </c>
      <c r="C172" s="124" t="str">
        <f>Timeline!$A$90</f>
        <v>All Other Items</v>
      </c>
      <c r="D172" s="83" t="str">
        <f t="shared" si="18"/>
        <v>Lease payments: on balance sheet leased assets</v>
      </c>
      <c r="E172" s="150" t="str">
        <f t="shared" si="19"/>
        <v>#</v>
      </c>
      <c r="F172" s="150"/>
      <c r="G172" s="125">
        <f>IF($C172=$D172,Timeline!G$89,Timeline!G$90)</f>
        <v>0</v>
      </c>
      <c r="H172" s="125">
        <f>IF($C172=$D172,Timeline!H$89,Timeline!H$90)</f>
        <v>0</v>
      </c>
      <c r="I172" s="125">
        <f>IF($C172=$D172,Timeline!I$89,Timeline!I$90)</f>
        <v>0</v>
      </c>
      <c r="J172" s="125">
        <f>IF($C172=$D172,Timeline!J$89,Timeline!J$90)</f>
        <v>0</v>
      </c>
      <c r="K172" s="125">
        <f>IF($C172=$D172,Timeline!K$89,Timeline!K$90)</f>
        <v>0</v>
      </c>
      <c r="L172" s="125">
        <f>IF($C172=$D172,Timeline!L$89,Timeline!L$90)</f>
        <v>0</v>
      </c>
      <c r="M172" s="125">
        <f>IF($C172=$D172,Timeline!M$89,Timeline!M$90)</f>
        <v>0</v>
      </c>
      <c r="N172" s="125">
        <f>IF($C172=$D172,Timeline!N$89,Timeline!N$90)</f>
        <v>0</v>
      </c>
      <c r="O172" s="125">
        <f>IF($C172=$D172,Timeline!O$89,Timeline!O$90)</f>
        <v>0.23287671232876711</v>
      </c>
      <c r="P172" s="125">
        <f>IF($C172=$D172,Timeline!P$89,Timeline!P$90)</f>
        <v>0</v>
      </c>
      <c r="Q172" s="125">
        <f>IF($C172=$D172,Timeline!Q$89,Timeline!Q$90)</f>
        <v>0</v>
      </c>
      <c r="R172" s="125">
        <f>IF($C172=$D172,Timeline!R$89,Timeline!R$90)</f>
        <v>0</v>
      </c>
      <c r="S172" s="125">
        <f>IF($C172=$D172,Timeline!S$89,Timeline!S$90)</f>
        <v>0</v>
      </c>
      <c r="T172" s="125">
        <f>IF($C172=$D172,Timeline!T$89,Timeline!T$90)</f>
        <v>0</v>
      </c>
      <c r="U172" s="125">
        <f>IF($C172=$D172,Timeline!U$89,Timeline!U$90)</f>
        <v>0</v>
      </c>
      <c r="V172" s="125">
        <f>IF($C172=$D172,Timeline!V$89,Timeline!V$90)</f>
        <v>0</v>
      </c>
      <c r="W172" s="125">
        <f>IF($C172=$D172,Timeline!W$89,Timeline!W$90)</f>
        <v>0</v>
      </c>
      <c r="X172" s="125">
        <f>IF($C172=$D172,Timeline!X$89,Timeline!X$90)</f>
        <v>0</v>
      </c>
      <c r="Y172" s="125">
        <f>IF($C172=$D172,Timeline!Y$89,Timeline!Y$90)</f>
        <v>0</v>
      </c>
      <c r="Z172" s="566">
        <f>IF($C172=$D172,Timeline!Z$89,Timeline!Z$90)</f>
        <v>0</v>
      </c>
      <c r="AB172" s="127">
        <f>IF($C172=$D172,Timeline!AB$89,Timeline!AB$90)</f>
        <v>1</v>
      </c>
      <c r="AD172" s="127">
        <f>IF($C172=$D172,Timeline!AD$89,Timeline!AD$90)</f>
        <v>0</v>
      </c>
      <c r="AF172" s="127">
        <f>IF($C172=$D172,Timeline!AF$89,Timeline!AF$90)</f>
        <v>0</v>
      </c>
    </row>
    <row r="173" spans="2:32" outlineLevel="1">
      <c r="B173" s="124" t="str">
        <f t="shared" si="17"/>
        <v>Accrual</v>
      </c>
      <c r="C173" s="124" t="str">
        <f>Timeline!$A$90</f>
        <v>All Other Items</v>
      </c>
      <c r="D173" s="83" t="str">
        <f t="shared" si="18"/>
        <v>Exclude interest payments: on balance sheet leased assets</v>
      </c>
      <c r="E173" s="150" t="str">
        <f t="shared" si="19"/>
        <v>#</v>
      </c>
      <c r="F173" s="150"/>
      <c r="G173" s="125">
        <f>IF($C173=$D173,Timeline!G$89,Timeline!G$90)</f>
        <v>0</v>
      </c>
      <c r="H173" s="125">
        <f>IF($C173=$D173,Timeline!H$89,Timeline!H$90)</f>
        <v>0</v>
      </c>
      <c r="I173" s="125">
        <f>IF($C173=$D173,Timeline!I$89,Timeline!I$90)</f>
        <v>0</v>
      </c>
      <c r="J173" s="125">
        <f>IF($C173=$D173,Timeline!J$89,Timeline!J$90)</f>
        <v>0</v>
      </c>
      <c r="K173" s="125">
        <f>IF($C173=$D173,Timeline!K$89,Timeline!K$90)</f>
        <v>0</v>
      </c>
      <c r="L173" s="125">
        <f>IF($C173=$D173,Timeline!L$89,Timeline!L$90)</f>
        <v>0</v>
      </c>
      <c r="M173" s="125">
        <f>IF($C173=$D173,Timeline!M$89,Timeline!M$90)</f>
        <v>0</v>
      </c>
      <c r="N173" s="125">
        <f>IF($C173=$D173,Timeline!N$89,Timeline!N$90)</f>
        <v>0</v>
      </c>
      <c r="O173" s="125">
        <f>IF($C173=$D173,Timeline!O$89,Timeline!O$90)</f>
        <v>0.23287671232876711</v>
      </c>
      <c r="P173" s="125">
        <f>IF($C173=$D173,Timeline!P$89,Timeline!P$90)</f>
        <v>0</v>
      </c>
      <c r="Q173" s="125">
        <f>IF($C173=$D173,Timeline!Q$89,Timeline!Q$90)</f>
        <v>0</v>
      </c>
      <c r="R173" s="125">
        <f>IF($C173=$D173,Timeline!R$89,Timeline!R$90)</f>
        <v>0</v>
      </c>
      <c r="S173" s="125">
        <f>IF($C173=$D173,Timeline!S$89,Timeline!S$90)</f>
        <v>0</v>
      </c>
      <c r="T173" s="125">
        <f>IF($C173=$D173,Timeline!T$89,Timeline!T$90)</f>
        <v>0</v>
      </c>
      <c r="U173" s="125">
        <f>IF($C173=$D173,Timeline!U$89,Timeline!U$90)</f>
        <v>0</v>
      </c>
      <c r="V173" s="125">
        <f>IF($C173=$D173,Timeline!V$89,Timeline!V$90)</f>
        <v>0</v>
      </c>
      <c r="W173" s="125">
        <f>IF($C173=$D173,Timeline!W$89,Timeline!W$90)</f>
        <v>0</v>
      </c>
      <c r="X173" s="125">
        <f>IF($C173=$D173,Timeline!X$89,Timeline!X$90)</f>
        <v>0</v>
      </c>
      <c r="Y173" s="125">
        <f>IF($C173=$D173,Timeline!Y$89,Timeline!Y$90)</f>
        <v>0</v>
      </c>
      <c r="Z173" s="566">
        <f>IF($C173=$D173,Timeline!Z$89,Timeline!Z$90)</f>
        <v>0</v>
      </c>
      <c r="AB173" s="127">
        <f>IF($C173=$D173,Timeline!AB$89,Timeline!AB$90)</f>
        <v>1</v>
      </c>
      <c r="AD173" s="127">
        <f>IF($C173=$D173,Timeline!AD$89,Timeline!AD$90)</f>
        <v>0</v>
      </c>
      <c r="AF173" s="127">
        <f>IF($C173=$D173,Timeline!AF$89,Timeline!AF$90)</f>
        <v>0</v>
      </c>
    </row>
    <row r="174" spans="2:32" outlineLevel="1">
      <c r="B174" s="124" t="str">
        <f t="shared" si="17"/>
        <v>Accrual</v>
      </c>
      <c r="C174" s="124" t="str">
        <f>Timeline!$A$90</f>
        <v>All Other Items</v>
      </c>
      <c r="D174" s="83" t="str">
        <f t="shared" si="18"/>
        <v>Exclude Depreciation</v>
      </c>
      <c r="E174" s="150" t="str">
        <f t="shared" si="19"/>
        <v>#</v>
      </c>
      <c r="F174" s="150"/>
      <c r="G174" s="125">
        <f>IF($C174=$D174,Timeline!G$89,Timeline!G$90)</f>
        <v>0</v>
      </c>
      <c r="H174" s="125">
        <f>IF($C174=$D174,Timeline!H$89,Timeline!H$90)</f>
        <v>0</v>
      </c>
      <c r="I174" s="125">
        <f>IF($C174=$D174,Timeline!I$89,Timeline!I$90)</f>
        <v>0</v>
      </c>
      <c r="J174" s="125">
        <f>IF($C174=$D174,Timeline!J$89,Timeline!J$90)</f>
        <v>0</v>
      </c>
      <c r="K174" s="125">
        <f>IF($C174=$D174,Timeline!K$89,Timeline!K$90)</f>
        <v>0</v>
      </c>
      <c r="L174" s="125">
        <f>IF($C174=$D174,Timeline!L$89,Timeline!L$90)</f>
        <v>0</v>
      </c>
      <c r="M174" s="125">
        <f>IF($C174=$D174,Timeline!M$89,Timeline!M$90)</f>
        <v>0</v>
      </c>
      <c r="N174" s="125">
        <f>IF($C174=$D174,Timeline!N$89,Timeline!N$90)</f>
        <v>0</v>
      </c>
      <c r="O174" s="125">
        <f>IF($C174=$D174,Timeline!O$89,Timeline!O$90)</f>
        <v>0.23287671232876711</v>
      </c>
      <c r="P174" s="125">
        <f>IF($C174=$D174,Timeline!P$89,Timeline!P$90)</f>
        <v>0</v>
      </c>
      <c r="Q174" s="125">
        <f>IF($C174=$D174,Timeline!Q$89,Timeline!Q$90)</f>
        <v>0</v>
      </c>
      <c r="R174" s="125">
        <f>IF($C174=$D174,Timeline!R$89,Timeline!R$90)</f>
        <v>0</v>
      </c>
      <c r="S174" s="125">
        <f>IF($C174=$D174,Timeline!S$89,Timeline!S$90)</f>
        <v>0</v>
      </c>
      <c r="T174" s="125">
        <f>IF($C174=$D174,Timeline!T$89,Timeline!T$90)</f>
        <v>0</v>
      </c>
      <c r="U174" s="125">
        <f>IF($C174=$D174,Timeline!U$89,Timeline!U$90)</f>
        <v>0</v>
      </c>
      <c r="V174" s="125">
        <f>IF($C174=$D174,Timeline!V$89,Timeline!V$90)</f>
        <v>0</v>
      </c>
      <c r="W174" s="125">
        <f>IF($C174=$D174,Timeline!W$89,Timeline!W$90)</f>
        <v>0</v>
      </c>
      <c r="X174" s="125">
        <f>IF($C174=$D174,Timeline!X$89,Timeline!X$90)</f>
        <v>0</v>
      </c>
      <c r="Y174" s="125">
        <f>IF($C174=$D174,Timeline!Y$89,Timeline!Y$90)</f>
        <v>0</v>
      </c>
      <c r="Z174" s="566">
        <f>IF($C174=$D174,Timeline!Z$89,Timeline!Z$90)</f>
        <v>0</v>
      </c>
      <c r="AB174" s="127">
        <f>IF($C174=$D174,Timeline!AB$89,Timeline!AB$90)</f>
        <v>1</v>
      </c>
      <c r="AD174" s="127">
        <f>IF($C174=$D174,Timeline!AD$89,Timeline!AD$90)</f>
        <v>0</v>
      </c>
      <c r="AF174" s="127">
        <f>IF($C174=$D174,Timeline!AF$89,Timeline!AF$90)</f>
        <v>0</v>
      </c>
    </row>
    <row r="175" spans="2:32" outlineLevel="1">
      <c r="B175" s="124" t="str">
        <f t="shared" si="17"/>
        <v>Accrual</v>
      </c>
      <c r="C175" s="124" t="str">
        <f>Timeline!$A$90</f>
        <v>All Other Items</v>
      </c>
      <c r="D175" s="83" t="str">
        <f t="shared" si="18"/>
        <v>Exclude Amortisation</v>
      </c>
      <c r="E175" s="150" t="str">
        <f t="shared" si="19"/>
        <v>#</v>
      </c>
      <c r="F175" s="150"/>
      <c r="G175" s="125">
        <f>IF($C175=$D175,Timeline!G$89,Timeline!G$90)</f>
        <v>0</v>
      </c>
      <c r="H175" s="125">
        <f>IF($C175=$D175,Timeline!H$89,Timeline!H$90)</f>
        <v>0</v>
      </c>
      <c r="I175" s="125">
        <f>IF($C175=$D175,Timeline!I$89,Timeline!I$90)</f>
        <v>0</v>
      </c>
      <c r="J175" s="125">
        <f>IF($C175=$D175,Timeline!J$89,Timeline!J$90)</f>
        <v>0</v>
      </c>
      <c r="K175" s="125">
        <f>IF($C175=$D175,Timeline!K$89,Timeline!K$90)</f>
        <v>0</v>
      </c>
      <c r="L175" s="125">
        <f>IF($C175=$D175,Timeline!L$89,Timeline!L$90)</f>
        <v>0</v>
      </c>
      <c r="M175" s="125">
        <f>IF($C175=$D175,Timeline!M$89,Timeline!M$90)</f>
        <v>0</v>
      </c>
      <c r="N175" s="125">
        <f>IF($C175=$D175,Timeline!N$89,Timeline!N$90)</f>
        <v>0</v>
      </c>
      <c r="O175" s="125">
        <f>IF($C175=$D175,Timeline!O$89,Timeline!O$90)</f>
        <v>0.23287671232876711</v>
      </c>
      <c r="P175" s="125">
        <f>IF($C175=$D175,Timeline!P$89,Timeline!P$90)</f>
        <v>0</v>
      </c>
      <c r="Q175" s="125">
        <f>IF($C175=$D175,Timeline!Q$89,Timeline!Q$90)</f>
        <v>0</v>
      </c>
      <c r="R175" s="125">
        <f>IF($C175=$D175,Timeline!R$89,Timeline!R$90)</f>
        <v>0</v>
      </c>
      <c r="S175" s="125">
        <f>IF($C175=$D175,Timeline!S$89,Timeline!S$90)</f>
        <v>0</v>
      </c>
      <c r="T175" s="125">
        <f>IF($C175=$D175,Timeline!T$89,Timeline!T$90)</f>
        <v>0</v>
      </c>
      <c r="U175" s="125">
        <f>IF($C175=$D175,Timeline!U$89,Timeline!U$90)</f>
        <v>0</v>
      </c>
      <c r="V175" s="125">
        <f>IF($C175=$D175,Timeline!V$89,Timeline!V$90)</f>
        <v>0</v>
      </c>
      <c r="W175" s="125">
        <f>IF($C175=$D175,Timeline!W$89,Timeline!W$90)</f>
        <v>0</v>
      </c>
      <c r="X175" s="125">
        <f>IF($C175=$D175,Timeline!X$89,Timeline!X$90)</f>
        <v>0</v>
      </c>
      <c r="Y175" s="125">
        <f>IF($C175=$D175,Timeline!Y$89,Timeline!Y$90)</f>
        <v>0</v>
      </c>
      <c r="Z175" s="566">
        <f>IF($C175=$D175,Timeline!Z$89,Timeline!Z$90)</f>
        <v>0</v>
      </c>
      <c r="AB175" s="127">
        <f>IF($C175=$D175,Timeline!AB$89,Timeline!AB$90)</f>
        <v>1</v>
      </c>
      <c r="AD175" s="127">
        <f>IF($C175=$D175,Timeline!AD$89,Timeline!AD$90)</f>
        <v>0</v>
      </c>
      <c r="AF175" s="127">
        <f>IF($C175=$D175,Timeline!AF$89,Timeline!AF$90)</f>
        <v>0</v>
      </c>
    </row>
    <row r="176" spans="2:32" outlineLevel="1">
      <c r="B176" s="124" t="str">
        <f t="shared" si="17"/>
        <v>Accrual</v>
      </c>
      <c r="C176" s="124" t="str">
        <f>Timeline!$A$90</f>
        <v>All Other Items</v>
      </c>
      <c r="D176" s="83" t="str">
        <f t="shared" si="18"/>
        <v>Exclude bad debt provisions</v>
      </c>
      <c r="E176" s="150" t="str">
        <f t="shared" si="19"/>
        <v>#</v>
      </c>
      <c r="F176" s="150"/>
      <c r="G176" s="125">
        <f>IF($C176=$D176,Timeline!G$89,Timeline!G$90)</f>
        <v>0</v>
      </c>
      <c r="H176" s="125">
        <f>IF($C176=$D176,Timeline!H$89,Timeline!H$90)</f>
        <v>0</v>
      </c>
      <c r="I176" s="125">
        <f>IF($C176=$D176,Timeline!I$89,Timeline!I$90)</f>
        <v>0</v>
      </c>
      <c r="J176" s="125">
        <f>IF($C176=$D176,Timeline!J$89,Timeline!J$90)</f>
        <v>0</v>
      </c>
      <c r="K176" s="125">
        <f>IF($C176=$D176,Timeline!K$89,Timeline!K$90)</f>
        <v>0</v>
      </c>
      <c r="L176" s="125">
        <f>IF($C176=$D176,Timeline!L$89,Timeline!L$90)</f>
        <v>0</v>
      </c>
      <c r="M176" s="125">
        <f>IF($C176=$D176,Timeline!M$89,Timeline!M$90)</f>
        <v>0</v>
      </c>
      <c r="N176" s="125">
        <f>IF($C176=$D176,Timeline!N$89,Timeline!N$90)</f>
        <v>0</v>
      </c>
      <c r="O176" s="125">
        <f>IF($C176=$D176,Timeline!O$89,Timeline!O$90)</f>
        <v>0.23287671232876711</v>
      </c>
      <c r="P176" s="125">
        <f>IF($C176=$D176,Timeline!P$89,Timeline!P$90)</f>
        <v>0</v>
      </c>
      <c r="Q176" s="125">
        <f>IF($C176=$D176,Timeline!Q$89,Timeline!Q$90)</f>
        <v>0</v>
      </c>
      <c r="R176" s="125">
        <f>IF($C176=$D176,Timeline!R$89,Timeline!R$90)</f>
        <v>0</v>
      </c>
      <c r="S176" s="125">
        <f>IF($C176=$D176,Timeline!S$89,Timeline!S$90)</f>
        <v>0</v>
      </c>
      <c r="T176" s="125">
        <f>IF($C176=$D176,Timeline!T$89,Timeline!T$90)</f>
        <v>0</v>
      </c>
      <c r="U176" s="125">
        <f>IF($C176=$D176,Timeline!U$89,Timeline!U$90)</f>
        <v>0</v>
      </c>
      <c r="V176" s="125">
        <f>IF($C176=$D176,Timeline!V$89,Timeline!V$90)</f>
        <v>0</v>
      </c>
      <c r="W176" s="125">
        <f>IF($C176=$D176,Timeline!W$89,Timeline!W$90)</f>
        <v>0</v>
      </c>
      <c r="X176" s="125">
        <f>IF($C176=$D176,Timeline!X$89,Timeline!X$90)</f>
        <v>0</v>
      </c>
      <c r="Y176" s="125">
        <f>IF($C176=$D176,Timeline!Y$89,Timeline!Y$90)</f>
        <v>0</v>
      </c>
      <c r="Z176" s="566">
        <f>IF($C176=$D176,Timeline!Z$89,Timeline!Z$90)</f>
        <v>0</v>
      </c>
      <c r="AB176" s="127">
        <f>IF($C176=$D176,Timeline!AB$89,Timeline!AB$90)</f>
        <v>1</v>
      </c>
      <c r="AD176" s="127">
        <f>IF($C176=$D176,Timeline!AD$89,Timeline!AD$90)</f>
        <v>0</v>
      </c>
      <c r="AF176" s="127">
        <f>IF($C176=$D176,Timeline!AF$89,Timeline!AF$90)</f>
        <v>0</v>
      </c>
    </row>
    <row r="177" spans="2:32" outlineLevel="1">
      <c r="B177" s="124" t="str">
        <f t="shared" si="17"/>
        <v>Accrual</v>
      </c>
      <c r="C177" s="124" t="str">
        <f>Timeline!$A$90</f>
        <v>All Other Items</v>
      </c>
      <c r="D177" s="83" t="str">
        <f t="shared" si="18"/>
        <v>Exclude Expenditure included in Total Costs that is precluded from Actual Operating Costs</v>
      </c>
      <c r="E177" s="150" t="str">
        <f t="shared" si="19"/>
        <v>#</v>
      </c>
      <c r="F177" s="150"/>
      <c r="G177" s="125">
        <f>IF($C177=$D177,Timeline!G$89,Timeline!G$90)</f>
        <v>0</v>
      </c>
      <c r="H177" s="125">
        <f>IF($C177=$D177,Timeline!H$89,Timeline!H$90)</f>
        <v>0</v>
      </c>
      <c r="I177" s="125">
        <f>IF($C177=$D177,Timeline!I$89,Timeline!I$90)</f>
        <v>0</v>
      </c>
      <c r="J177" s="125">
        <f>IF($C177=$D177,Timeline!J$89,Timeline!J$90)</f>
        <v>0</v>
      </c>
      <c r="K177" s="125">
        <f>IF($C177=$D177,Timeline!K$89,Timeline!K$90)</f>
        <v>0</v>
      </c>
      <c r="L177" s="125">
        <f>IF($C177=$D177,Timeline!L$89,Timeline!L$90)</f>
        <v>0</v>
      </c>
      <c r="M177" s="125">
        <f>IF($C177=$D177,Timeline!M$89,Timeline!M$90)</f>
        <v>0</v>
      </c>
      <c r="N177" s="125">
        <f>IF($C177=$D177,Timeline!N$89,Timeline!N$90)</f>
        <v>0</v>
      </c>
      <c r="O177" s="125">
        <f>IF($C177=$D177,Timeline!O$89,Timeline!O$90)</f>
        <v>0.23287671232876711</v>
      </c>
      <c r="P177" s="125">
        <f>IF($C177=$D177,Timeline!P$89,Timeline!P$90)</f>
        <v>0</v>
      </c>
      <c r="Q177" s="125">
        <f>IF($C177=$D177,Timeline!Q$89,Timeline!Q$90)</f>
        <v>0</v>
      </c>
      <c r="R177" s="125">
        <f>IF($C177=$D177,Timeline!R$89,Timeline!R$90)</f>
        <v>0</v>
      </c>
      <c r="S177" s="125">
        <f>IF($C177=$D177,Timeline!S$89,Timeline!S$90)</f>
        <v>0</v>
      </c>
      <c r="T177" s="125">
        <f>IF($C177=$D177,Timeline!T$89,Timeline!T$90)</f>
        <v>0</v>
      </c>
      <c r="U177" s="125">
        <f>IF($C177=$D177,Timeline!U$89,Timeline!U$90)</f>
        <v>0</v>
      </c>
      <c r="V177" s="125">
        <f>IF($C177=$D177,Timeline!V$89,Timeline!V$90)</f>
        <v>0</v>
      </c>
      <c r="W177" s="125">
        <f>IF($C177=$D177,Timeline!W$89,Timeline!W$90)</f>
        <v>0</v>
      </c>
      <c r="X177" s="125">
        <f>IF($C177=$D177,Timeline!X$89,Timeline!X$90)</f>
        <v>0</v>
      </c>
      <c r="Y177" s="125">
        <f>IF($C177=$D177,Timeline!Y$89,Timeline!Y$90)</f>
        <v>0</v>
      </c>
      <c r="Z177" s="566">
        <f>IF($C177=$D177,Timeline!Z$89,Timeline!Z$90)</f>
        <v>0</v>
      </c>
      <c r="AB177" s="127">
        <f>IF($C177=$D177,Timeline!AB$89,Timeline!AB$90)</f>
        <v>1</v>
      </c>
      <c r="AD177" s="127">
        <f>IF($C177=$D177,Timeline!AD$89,Timeline!AD$90)</f>
        <v>0</v>
      </c>
      <c r="AF177" s="127">
        <f>IF($C177=$D177,Timeline!AF$89,Timeline!AF$90)</f>
        <v>0</v>
      </c>
    </row>
    <row r="178" spans="2:32" outlineLevel="1">
      <c r="B178" s="124" t="str">
        <f t="shared" si="17"/>
        <v>Delta Cash</v>
      </c>
      <c r="C178" s="124" t="str">
        <f>Timeline!$A$90</f>
        <v>All Other Items</v>
      </c>
      <c r="D178" s="83" t="str">
        <f t="shared" si="18"/>
        <v>Movement in Creditors: (Increase) / Decrease</v>
      </c>
      <c r="E178" s="150" t="str">
        <f t="shared" si="19"/>
        <v>#</v>
      </c>
      <c r="F178" s="150"/>
      <c r="G178" s="125">
        <f>IF($C178=$D178,Timeline!G$89,Timeline!G$90)</f>
        <v>0</v>
      </c>
      <c r="H178" s="125">
        <f>IF($C178=$D178,Timeline!H$89,Timeline!H$90)</f>
        <v>0</v>
      </c>
      <c r="I178" s="125">
        <f>IF($C178=$D178,Timeline!I$89,Timeline!I$90)</f>
        <v>0</v>
      </c>
      <c r="J178" s="125">
        <f>IF($C178=$D178,Timeline!J$89,Timeline!J$90)</f>
        <v>0</v>
      </c>
      <c r="K178" s="125">
        <f>IF($C178=$D178,Timeline!K$89,Timeline!K$90)</f>
        <v>0</v>
      </c>
      <c r="L178" s="125">
        <f>IF($C178=$D178,Timeline!L$89,Timeline!L$90)</f>
        <v>0</v>
      </c>
      <c r="M178" s="125">
        <f>IF($C178=$D178,Timeline!M$89,Timeline!M$90)</f>
        <v>0</v>
      </c>
      <c r="N178" s="125">
        <f>IF($C178=$D178,Timeline!N$89,Timeline!N$90)</f>
        <v>0</v>
      </c>
      <c r="O178" s="125">
        <f>IF($C178=$D178,Timeline!O$89,Timeline!O$90)</f>
        <v>0.23287671232876711</v>
      </c>
      <c r="P178" s="125">
        <f>IF($C178=$D178,Timeline!P$89,Timeline!P$90)</f>
        <v>0</v>
      </c>
      <c r="Q178" s="125">
        <f>IF($C178=$D178,Timeline!Q$89,Timeline!Q$90)</f>
        <v>0</v>
      </c>
      <c r="R178" s="125">
        <f>IF($C178=$D178,Timeline!R$89,Timeline!R$90)</f>
        <v>0</v>
      </c>
      <c r="S178" s="125">
        <f>IF($C178=$D178,Timeline!S$89,Timeline!S$90)</f>
        <v>0</v>
      </c>
      <c r="T178" s="125">
        <f>IF($C178=$D178,Timeline!T$89,Timeline!T$90)</f>
        <v>0</v>
      </c>
      <c r="U178" s="125">
        <f>IF($C178=$D178,Timeline!U$89,Timeline!U$90)</f>
        <v>0</v>
      </c>
      <c r="V178" s="125">
        <f>IF($C178=$D178,Timeline!V$89,Timeline!V$90)</f>
        <v>0</v>
      </c>
      <c r="W178" s="125">
        <f>IF($C178=$D178,Timeline!W$89,Timeline!W$90)</f>
        <v>0</v>
      </c>
      <c r="X178" s="125">
        <f>IF($C178=$D178,Timeline!X$89,Timeline!X$90)</f>
        <v>0</v>
      </c>
      <c r="Y178" s="125">
        <f>IF($C178=$D178,Timeline!Y$89,Timeline!Y$90)</f>
        <v>0</v>
      </c>
      <c r="Z178" s="566">
        <f>IF($C178=$D178,Timeline!Z$89,Timeline!Z$90)</f>
        <v>0</v>
      </c>
      <c r="AB178" s="127">
        <f>IF($C178=$D178,Timeline!AB$89,Timeline!AB$90)</f>
        <v>1</v>
      </c>
      <c r="AD178" s="127">
        <f>IF($C178=$D178,Timeline!AD$89,Timeline!AD$90)</f>
        <v>0</v>
      </c>
      <c r="AF178" s="127">
        <f>IF($C178=$D178,Timeline!AF$89,Timeline!AF$90)</f>
        <v>0</v>
      </c>
    </row>
    <row r="179" spans="2:32" outlineLevel="1">
      <c r="B179" s="124" t="str">
        <f t="shared" si="17"/>
        <v>Delta Cash</v>
      </c>
      <c r="C179" s="124" t="str">
        <f>Timeline!$A$90</f>
        <v>All Other Items</v>
      </c>
      <c r="D179" s="83" t="str">
        <f t="shared" si="18"/>
        <v>Exclude movement in lease liabilities in relation to on-balance sheet leased assets</v>
      </c>
      <c r="E179" s="150" t="str">
        <f t="shared" si="19"/>
        <v>#</v>
      </c>
      <c r="F179" s="150"/>
      <c r="G179" s="125">
        <f>IF($C179=$D179,Timeline!G$89,Timeline!G$90)</f>
        <v>0</v>
      </c>
      <c r="H179" s="125">
        <f>IF($C179=$D179,Timeline!H$89,Timeline!H$90)</f>
        <v>0</v>
      </c>
      <c r="I179" s="125">
        <f>IF($C179=$D179,Timeline!I$89,Timeline!I$90)</f>
        <v>0</v>
      </c>
      <c r="J179" s="125">
        <f>IF($C179=$D179,Timeline!J$89,Timeline!J$90)</f>
        <v>0</v>
      </c>
      <c r="K179" s="125">
        <f>IF($C179=$D179,Timeline!K$89,Timeline!K$90)</f>
        <v>0</v>
      </c>
      <c r="L179" s="125">
        <f>IF($C179=$D179,Timeline!L$89,Timeline!L$90)</f>
        <v>0</v>
      </c>
      <c r="M179" s="125">
        <f>IF($C179=$D179,Timeline!M$89,Timeline!M$90)</f>
        <v>0</v>
      </c>
      <c r="N179" s="125">
        <f>IF($C179=$D179,Timeline!N$89,Timeline!N$90)</f>
        <v>0</v>
      </c>
      <c r="O179" s="125">
        <f>IF($C179=$D179,Timeline!O$89,Timeline!O$90)</f>
        <v>0.23287671232876711</v>
      </c>
      <c r="P179" s="125">
        <f>IF($C179=$D179,Timeline!P$89,Timeline!P$90)</f>
        <v>0</v>
      </c>
      <c r="Q179" s="125">
        <f>IF($C179=$D179,Timeline!Q$89,Timeline!Q$90)</f>
        <v>0</v>
      </c>
      <c r="R179" s="125">
        <f>IF($C179=$D179,Timeline!R$89,Timeline!R$90)</f>
        <v>0</v>
      </c>
      <c r="S179" s="125">
        <f>IF($C179=$D179,Timeline!S$89,Timeline!S$90)</f>
        <v>0</v>
      </c>
      <c r="T179" s="125">
        <f>IF($C179=$D179,Timeline!T$89,Timeline!T$90)</f>
        <v>0</v>
      </c>
      <c r="U179" s="125">
        <f>IF($C179=$D179,Timeline!U$89,Timeline!U$90)</f>
        <v>0</v>
      </c>
      <c r="V179" s="125">
        <f>IF($C179=$D179,Timeline!V$89,Timeline!V$90)</f>
        <v>0</v>
      </c>
      <c r="W179" s="125">
        <f>IF($C179=$D179,Timeline!W$89,Timeline!W$90)</f>
        <v>0</v>
      </c>
      <c r="X179" s="125">
        <f>IF($C179=$D179,Timeline!X$89,Timeline!X$90)</f>
        <v>0</v>
      </c>
      <c r="Y179" s="125">
        <f>IF($C179=$D179,Timeline!Y$89,Timeline!Y$90)</f>
        <v>0</v>
      </c>
      <c r="Z179" s="566">
        <f>IF($C179=$D179,Timeline!Z$89,Timeline!Z$90)</f>
        <v>0</v>
      </c>
      <c r="AB179" s="127">
        <f>IF($C179=$D179,Timeline!AB$89,Timeline!AB$90)</f>
        <v>1</v>
      </c>
      <c r="AD179" s="127">
        <f>IF($C179=$D179,Timeline!AD$89,Timeline!AD$90)</f>
        <v>0</v>
      </c>
      <c r="AF179" s="127">
        <f>IF($C179=$D179,Timeline!AF$89,Timeline!AF$90)</f>
        <v>0</v>
      </c>
    </row>
    <row r="180" spans="2:32" outlineLevel="1">
      <c r="B180" s="124" t="str">
        <f t="shared" si="17"/>
        <v>Delta Cash</v>
      </c>
      <c r="C180" s="124" t="str">
        <f>Timeline!$A$90</f>
        <v>All Other Items</v>
      </c>
      <c r="D180" s="108" t="str">
        <f t="shared" si="18"/>
        <v>Exclude movement in liabilities in relation to grants received from capital expenditure</v>
      </c>
      <c r="E180" s="164" t="str">
        <f t="shared" si="19"/>
        <v>#</v>
      </c>
      <c r="F180" s="164"/>
      <c r="G180" s="131">
        <f>IF($C180=$D180,Timeline!G$89,Timeline!G$90)</f>
        <v>0</v>
      </c>
      <c r="H180" s="131">
        <f>IF($C180=$D180,Timeline!H$89,Timeline!H$90)</f>
        <v>0</v>
      </c>
      <c r="I180" s="131">
        <f>IF($C180=$D180,Timeline!I$89,Timeline!I$90)</f>
        <v>0</v>
      </c>
      <c r="J180" s="131">
        <f>IF($C180=$D180,Timeline!J$89,Timeline!J$90)</f>
        <v>0</v>
      </c>
      <c r="K180" s="131">
        <f>IF($C180=$D180,Timeline!K$89,Timeline!K$90)</f>
        <v>0</v>
      </c>
      <c r="L180" s="131">
        <f>IF($C180=$D180,Timeline!L$89,Timeline!L$90)</f>
        <v>0</v>
      </c>
      <c r="M180" s="131">
        <f>IF($C180=$D180,Timeline!M$89,Timeline!M$90)</f>
        <v>0</v>
      </c>
      <c r="N180" s="131">
        <f>IF($C180=$D180,Timeline!N$89,Timeline!N$90)</f>
        <v>0</v>
      </c>
      <c r="O180" s="131">
        <f>IF($C180=$D180,Timeline!O$89,Timeline!O$90)</f>
        <v>0.23287671232876711</v>
      </c>
      <c r="P180" s="131">
        <f>IF($C180=$D180,Timeline!P$89,Timeline!P$90)</f>
        <v>0</v>
      </c>
      <c r="Q180" s="131">
        <f>IF($C180=$D180,Timeline!Q$89,Timeline!Q$90)</f>
        <v>0</v>
      </c>
      <c r="R180" s="131">
        <f>IF($C180=$D180,Timeline!R$89,Timeline!R$90)</f>
        <v>0</v>
      </c>
      <c r="S180" s="131">
        <f>IF($C180=$D180,Timeline!S$89,Timeline!S$90)</f>
        <v>0</v>
      </c>
      <c r="T180" s="131">
        <f>IF($C180=$D180,Timeline!T$89,Timeline!T$90)</f>
        <v>0</v>
      </c>
      <c r="U180" s="131">
        <f>IF($C180=$D180,Timeline!U$89,Timeline!U$90)</f>
        <v>0</v>
      </c>
      <c r="V180" s="131">
        <f>IF($C180=$D180,Timeline!V$89,Timeline!V$90)</f>
        <v>0</v>
      </c>
      <c r="W180" s="131">
        <f>IF($C180=$D180,Timeline!W$89,Timeline!W$90)</f>
        <v>0</v>
      </c>
      <c r="X180" s="131">
        <f>IF($C180=$D180,Timeline!X$89,Timeline!X$90)</f>
        <v>0</v>
      </c>
      <c r="Y180" s="131">
        <f>IF($C180=$D180,Timeline!Y$89,Timeline!Y$90)</f>
        <v>0</v>
      </c>
      <c r="Z180" s="567">
        <f>IF($C180=$D180,Timeline!Z$89,Timeline!Z$90)</f>
        <v>0</v>
      </c>
      <c r="AB180" s="133">
        <f>IF($C180=$D180,Timeline!AB$89,Timeline!AB$90)</f>
        <v>1</v>
      </c>
      <c r="AD180" s="133">
        <f>IF($C180=$D180,Timeline!AD$89,Timeline!AD$90)</f>
        <v>0</v>
      </c>
      <c r="AF180" s="133">
        <f>IF($C180=$D180,Timeline!AF$89,Timeline!AF$90)</f>
        <v>0</v>
      </c>
    </row>
    <row r="181" spans="2:32" outlineLevel="1"/>
    <row r="182" spans="2:32" outlineLevel="1">
      <c r="D182" s="250" t="str">
        <f>D64</f>
        <v>Year 8 Part to 13 periods to Core End Date Adjustment</v>
      </c>
    </row>
    <row r="183" spans="2:32" outlineLevel="1">
      <c r="B183" s="124" t="str">
        <f t="shared" ref="B183:B210" si="20">B153</f>
        <v>Accrual</v>
      </c>
      <c r="C183" s="124" t="str">
        <f>Timeline!$A$99</f>
        <v>All Other Items</v>
      </c>
      <c r="D183" s="534" t="str">
        <f t="shared" ref="D183:E198" si="21">D153</f>
        <v>Total Costs</v>
      </c>
      <c r="E183" s="540" t="str">
        <f t="shared" si="21"/>
        <v>#</v>
      </c>
      <c r="F183" s="540"/>
      <c r="G183" s="564">
        <f>IF($C183=$D183,Timeline!G$98,Timeline!G$99)</f>
        <v>0</v>
      </c>
      <c r="H183" s="564">
        <f>IF($C183=$D183,Timeline!H$98,Timeline!H$99)</f>
        <v>0</v>
      </c>
      <c r="I183" s="564">
        <f>IF($C183=$D183,Timeline!I$98,Timeline!I$99)</f>
        <v>0</v>
      </c>
      <c r="J183" s="564">
        <f>IF($C183=$D183,Timeline!J$98,Timeline!J$99)</f>
        <v>0</v>
      </c>
      <c r="K183" s="564">
        <f>IF($C183=$D183,Timeline!K$98,Timeline!K$99)</f>
        <v>0</v>
      </c>
      <c r="L183" s="564">
        <f>IF($C183=$D183,Timeline!L$98,Timeline!L$99)</f>
        <v>0</v>
      </c>
      <c r="M183" s="564">
        <f>IF($C183=$D183,Timeline!M$98,Timeline!M$99)</f>
        <v>0</v>
      </c>
      <c r="N183" s="564">
        <f>IF($C183=$D183,Timeline!N$98,Timeline!N$99)</f>
        <v>0</v>
      </c>
      <c r="O183" s="564">
        <f>IF($C183=$D183,Timeline!O$98,Timeline!O$99)</f>
        <v>0</v>
      </c>
      <c r="P183" s="564">
        <f>IF($C183=$D183,Timeline!P$98,Timeline!P$99)</f>
        <v>0</v>
      </c>
      <c r="Q183" s="564">
        <f>IF($C183=$D183,Timeline!Q$98,Timeline!Q$99)</f>
        <v>0</v>
      </c>
      <c r="R183" s="564">
        <f>IF($C183=$D183,Timeline!R$98,Timeline!R$99)</f>
        <v>0</v>
      </c>
      <c r="S183" s="564">
        <f>IF($C183=$D183,Timeline!S$98,Timeline!S$99)</f>
        <v>0</v>
      </c>
      <c r="T183" s="564">
        <f>IF($C183=$D183,Timeline!T$98,Timeline!T$99)</f>
        <v>0.77322404371584696</v>
      </c>
      <c r="U183" s="564">
        <f>IF($C183=$D183,Timeline!U$98,Timeline!U$99)</f>
        <v>0</v>
      </c>
      <c r="V183" s="564">
        <f>IF($C183=$D183,Timeline!V$98,Timeline!V$99)</f>
        <v>0</v>
      </c>
      <c r="W183" s="564">
        <f>IF($C183=$D183,Timeline!W$98,Timeline!W$99)</f>
        <v>0</v>
      </c>
      <c r="X183" s="564">
        <f>IF($C183=$D183,Timeline!X$98,Timeline!X$99)</f>
        <v>0</v>
      </c>
      <c r="Y183" s="564">
        <f>IF($C183=$D183,Timeline!Y$98,Timeline!Y$99)</f>
        <v>0</v>
      </c>
      <c r="Z183" s="565">
        <f>IF($C183=$D183,Timeline!Z$98,Timeline!Z$99)</f>
        <v>0</v>
      </c>
      <c r="AB183" s="117">
        <f>IF($C183=$D183,Timeline!AB$98,Timeline!AB$99)</f>
        <v>0</v>
      </c>
      <c r="AD183" s="117">
        <f>IF($C183=$D183,Timeline!AD$98,Timeline!AD$99)</f>
        <v>1</v>
      </c>
      <c r="AF183" s="117">
        <f>IF($C183=$D183,Timeline!AF$98,Timeline!AF$99)</f>
        <v>0</v>
      </c>
    </row>
    <row r="184" spans="2:32" outlineLevel="1">
      <c r="B184" s="124" t="str">
        <f t="shared" si="20"/>
        <v>Accrual</v>
      </c>
      <c r="C184" s="124" t="str">
        <f>Timeline!$A$99</f>
        <v>All Other Items</v>
      </c>
      <c r="D184" s="83" t="str">
        <f t="shared" si="21"/>
        <v>Exceptional &amp; Contingency Costs</v>
      </c>
      <c r="E184" s="150" t="str">
        <f t="shared" si="21"/>
        <v>#</v>
      </c>
      <c r="F184" s="150"/>
      <c r="G184" s="125">
        <f>IF($C184=$D184,Timeline!G$98,Timeline!G$99)</f>
        <v>0</v>
      </c>
      <c r="H184" s="125">
        <f>IF($C184=$D184,Timeline!H$98,Timeline!H$99)</f>
        <v>0</v>
      </c>
      <c r="I184" s="125">
        <f>IF($C184=$D184,Timeline!I$98,Timeline!I$99)</f>
        <v>0</v>
      </c>
      <c r="J184" s="125">
        <f>IF($C184=$D184,Timeline!J$98,Timeline!J$99)</f>
        <v>0</v>
      </c>
      <c r="K184" s="125">
        <f>IF($C184=$D184,Timeline!K$98,Timeline!K$99)</f>
        <v>0</v>
      </c>
      <c r="L184" s="125">
        <f>IF($C184=$D184,Timeline!L$98,Timeline!L$99)</f>
        <v>0</v>
      </c>
      <c r="M184" s="125">
        <f>IF($C184=$D184,Timeline!M$98,Timeline!M$99)</f>
        <v>0</v>
      </c>
      <c r="N184" s="125">
        <f>IF($C184=$D184,Timeline!N$98,Timeline!N$99)</f>
        <v>0</v>
      </c>
      <c r="O184" s="125">
        <f>IF($C184=$D184,Timeline!O$98,Timeline!O$99)</f>
        <v>0</v>
      </c>
      <c r="P184" s="125">
        <f>IF($C184=$D184,Timeline!P$98,Timeline!P$99)</f>
        <v>0</v>
      </c>
      <c r="Q184" s="125">
        <f>IF($C184=$D184,Timeline!Q$98,Timeline!Q$99)</f>
        <v>0</v>
      </c>
      <c r="R184" s="125">
        <f>IF($C184=$D184,Timeline!R$98,Timeline!R$99)</f>
        <v>0</v>
      </c>
      <c r="S184" s="125">
        <f>IF($C184=$D184,Timeline!S$98,Timeline!S$99)</f>
        <v>0</v>
      </c>
      <c r="T184" s="125">
        <f>IF($C184=$D184,Timeline!T$98,Timeline!T$99)</f>
        <v>0.77322404371584696</v>
      </c>
      <c r="U184" s="125">
        <f>IF($C184=$D184,Timeline!U$98,Timeline!U$99)</f>
        <v>0</v>
      </c>
      <c r="V184" s="125">
        <f>IF($C184=$D184,Timeline!V$98,Timeline!V$99)</f>
        <v>0</v>
      </c>
      <c r="W184" s="125">
        <f>IF($C184=$D184,Timeline!W$98,Timeline!W$99)</f>
        <v>0</v>
      </c>
      <c r="X184" s="125">
        <f>IF($C184=$D184,Timeline!X$98,Timeline!X$99)</f>
        <v>0</v>
      </c>
      <c r="Y184" s="125">
        <f>IF($C184=$D184,Timeline!Y$98,Timeline!Y$99)</f>
        <v>0</v>
      </c>
      <c r="Z184" s="566">
        <f>IF($C184=$D184,Timeline!Z$98,Timeline!Z$99)</f>
        <v>0</v>
      </c>
      <c r="AB184" s="127">
        <f>IF($C184=$D184,Timeline!AB$98,Timeline!AB$99)</f>
        <v>0</v>
      </c>
      <c r="AD184" s="127">
        <f>IF($C184=$D184,Timeline!AD$98,Timeline!AD$99)</f>
        <v>1</v>
      </c>
      <c r="AF184" s="127">
        <f>IF($C184=$D184,Timeline!AF$98,Timeline!AF$99)</f>
        <v>0</v>
      </c>
    </row>
    <row r="185" spans="2:32" outlineLevel="1">
      <c r="B185" s="124" t="str">
        <f t="shared" si="20"/>
        <v>Accrual</v>
      </c>
      <c r="C185" s="124" t="str">
        <f>Timeline!$A$99</f>
        <v>All Other Items</v>
      </c>
      <c r="D185" s="83" t="str">
        <f t="shared" si="21"/>
        <v xml:space="preserve">Exclude Income from Network Rail </v>
      </c>
      <c r="E185" s="150" t="str">
        <f t="shared" si="21"/>
        <v>#</v>
      </c>
      <c r="F185" s="150"/>
      <c r="G185" s="125">
        <f>IF($C185=$D185,Timeline!G$98,Timeline!G$99)</f>
        <v>0</v>
      </c>
      <c r="H185" s="125">
        <f>IF($C185=$D185,Timeline!H$98,Timeline!H$99)</f>
        <v>0</v>
      </c>
      <c r="I185" s="125">
        <f>IF($C185=$D185,Timeline!I$98,Timeline!I$99)</f>
        <v>0</v>
      </c>
      <c r="J185" s="125">
        <f>IF($C185=$D185,Timeline!J$98,Timeline!J$99)</f>
        <v>0</v>
      </c>
      <c r="K185" s="125">
        <f>IF($C185=$D185,Timeline!K$98,Timeline!K$99)</f>
        <v>0</v>
      </c>
      <c r="L185" s="125">
        <f>IF($C185=$D185,Timeline!L$98,Timeline!L$99)</f>
        <v>0</v>
      </c>
      <c r="M185" s="125">
        <f>IF($C185=$D185,Timeline!M$98,Timeline!M$99)</f>
        <v>0</v>
      </c>
      <c r="N185" s="125">
        <f>IF($C185=$D185,Timeline!N$98,Timeline!N$99)</f>
        <v>0</v>
      </c>
      <c r="O185" s="125">
        <f>IF($C185=$D185,Timeline!O$98,Timeline!O$99)</f>
        <v>0</v>
      </c>
      <c r="P185" s="125">
        <f>IF($C185=$D185,Timeline!P$98,Timeline!P$99)</f>
        <v>0</v>
      </c>
      <c r="Q185" s="125">
        <f>IF($C185=$D185,Timeline!Q$98,Timeline!Q$99)</f>
        <v>0</v>
      </c>
      <c r="R185" s="125">
        <f>IF($C185=$D185,Timeline!R$98,Timeline!R$99)</f>
        <v>0</v>
      </c>
      <c r="S185" s="125">
        <f>IF($C185=$D185,Timeline!S$98,Timeline!S$99)</f>
        <v>0</v>
      </c>
      <c r="T185" s="125">
        <f>IF($C185=$D185,Timeline!T$98,Timeline!T$99)</f>
        <v>0.77322404371584696</v>
      </c>
      <c r="U185" s="125">
        <f>IF($C185=$D185,Timeline!U$98,Timeline!U$99)</f>
        <v>0</v>
      </c>
      <c r="V185" s="125">
        <f>IF($C185=$D185,Timeline!V$98,Timeline!V$99)</f>
        <v>0</v>
      </c>
      <c r="W185" s="125">
        <f>IF($C185=$D185,Timeline!W$98,Timeline!W$99)</f>
        <v>0</v>
      </c>
      <c r="X185" s="125">
        <f>IF($C185=$D185,Timeline!X$98,Timeline!X$99)</f>
        <v>0</v>
      </c>
      <c r="Y185" s="125">
        <f>IF($C185=$D185,Timeline!Y$98,Timeline!Y$99)</f>
        <v>0</v>
      </c>
      <c r="Z185" s="566">
        <f>IF($C185=$D185,Timeline!Z$98,Timeline!Z$99)</f>
        <v>0</v>
      </c>
      <c r="AB185" s="127">
        <f>IF($C185=$D185,Timeline!AB$98,Timeline!AB$99)</f>
        <v>0</v>
      </c>
      <c r="AD185" s="127">
        <f>IF($C185=$D185,Timeline!AD$98,Timeline!AD$99)</f>
        <v>1</v>
      </c>
      <c r="AF185" s="127">
        <f>IF($C185=$D185,Timeline!AF$98,Timeline!AF$99)</f>
        <v>0</v>
      </c>
    </row>
    <row r="186" spans="2:32" outlineLevel="1">
      <c r="B186" s="124" t="str">
        <f t="shared" si="20"/>
        <v>Accrual</v>
      </c>
      <c r="C186" s="124" t="str">
        <f>Timeline!$A$99</f>
        <v>All Other Items</v>
      </c>
      <c r="D186" s="83" t="str">
        <f t="shared" si="21"/>
        <v>Exclude Income from Secretary of State</v>
      </c>
      <c r="E186" s="150" t="str">
        <f t="shared" si="21"/>
        <v>#</v>
      </c>
      <c r="F186" s="150"/>
      <c r="G186" s="125">
        <f>IF($C186=$D186,Timeline!G$98,Timeline!G$99)</f>
        <v>0</v>
      </c>
      <c r="H186" s="125">
        <f>IF($C186=$D186,Timeline!H$98,Timeline!H$99)</f>
        <v>0</v>
      </c>
      <c r="I186" s="125">
        <f>IF($C186=$D186,Timeline!I$98,Timeline!I$99)</f>
        <v>0</v>
      </c>
      <c r="J186" s="125">
        <f>IF($C186=$D186,Timeline!J$98,Timeline!J$99)</f>
        <v>0</v>
      </c>
      <c r="K186" s="125">
        <f>IF($C186=$D186,Timeline!K$98,Timeline!K$99)</f>
        <v>0</v>
      </c>
      <c r="L186" s="125">
        <f>IF($C186=$D186,Timeline!L$98,Timeline!L$99)</f>
        <v>0</v>
      </c>
      <c r="M186" s="125">
        <f>IF($C186=$D186,Timeline!M$98,Timeline!M$99)</f>
        <v>0</v>
      </c>
      <c r="N186" s="125">
        <f>IF($C186=$D186,Timeline!N$98,Timeline!N$99)</f>
        <v>0</v>
      </c>
      <c r="O186" s="125">
        <f>IF($C186=$D186,Timeline!O$98,Timeline!O$99)</f>
        <v>0</v>
      </c>
      <c r="P186" s="125">
        <f>IF($C186=$D186,Timeline!P$98,Timeline!P$99)</f>
        <v>0</v>
      </c>
      <c r="Q186" s="125">
        <f>IF($C186=$D186,Timeline!Q$98,Timeline!Q$99)</f>
        <v>0</v>
      </c>
      <c r="R186" s="125">
        <f>IF($C186=$D186,Timeline!R$98,Timeline!R$99)</f>
        <v>0</v>
      </c>
      <c r="S186" s="125">
        <f>IF($C186=$D186,Timeline!S$98,Timeline!S$99)</f>
        <v>0</v>
      </c>
      <c r="T186" s="125">
        <f>IF($C186=$D186,Timeline!T$98,Timeline!T$99)</f>
        <v>0.77322404371584696</v>
      </c>
      <c r="U186" s="125">
        <f>IF($C186=$D186,Timeline!U$98,Timeline!U$99)</f>
        <v>0</v>
      </c>
      <c r="V186" s="125">
        <f>IF($C186=$D186,Timeline!V$98,Timeline!V$99)</f>
        <v>0</v>
      </c>
      <c r="W186" s="125">
        <f>IF($C186=$D186,Timeline!W$98,Timeline!W$99)</f>
        <v>0</v>
      </c>
      <c r="X186" s="125">
        <f>IF($C186=$D186,Timeline!X$98,Timeline!X$99)</f>
        <v>0</v>
      </c>
      <c r="Y186" s="125">
        <f>IF($C186=$D186,Timeline!Y$98,Timeline!Y$99)</f>
        <v>0</v>
      </c>
      <c r="Z186" s="566">
        <f>IF($C186=$D186,Timeline!Z$98,Timeline!Z$99)</f>
        <v>0</v>
      </c>
      <c r="AB186" s="127">
        <f>IF($C186=$D186,Timeline!AB$98,Timeline!AB$99)</f>
        <v>0</v>
      </c>
      <c r="AD186" s="127">
        <f>IF($C186=$D186,Timeline!AD$98,Timeline!AD$99)</f>
        <v>1</v>
      </c>
      <c r="AF186" s="127">
        <f>IF($C186=$D186,Timeline!AF$98,Timeline!AF$99)</f>
        <v>0</v>
      </c>
    </row>
    <row r="187" spans="2:32" outlineLevel="1">
      <c r="B187" s="124" t="str">
        <f t="shared" si="20"/>
        <v>Accrual</v>
      </c>
      <c r="C187" s="124" t="str">
        <f>Timeline!$A$99</f>
        <v>All Other Items</v>
      </c>
      <c r="D187" s="83" t="str">
        <f t="shared" si="21"/>
        <v>Amounts Payable to the Secretary of State</v>
      </c>
      <c r="E187" s="150" t="str">
        <f t="shared" si="21"/>
        <v>#</v>
      </c>
      <c r="F187" s="150"/>
      <c r="G187" s="125">
        <f>IF($C187=$D187,Timeline!G$98,Timeline!G$99)</f>
        <v>0</v>
      </c>
      <c r="H187" s="125">
        <f>IF($C187=$D187,Timeline!H$98,Timeline!H$99)</f>
        <v>0</v>
      </c>
      <c r="I187" s="125">
        <f>IF($C187=$D187,Timeline!I$98,Timeline!I$99)</f>
        <v>0</v>
      </c>
      <c r="J187" s="125">
        <f>IF($C187=$D187,Timeline!J$98,Timeline!J$99)</f>
        <v>0</v>
      </c>
      <c r="K187" s="125">
        <f>IF($C187=$D187,Timeline!K$98,Timeline!K$99)</f>
        <v>0</v>
      </c>
      <c r="L187" s="125">
        <f>IF($C187=$D187,Timeline!L$98,Timeline!L$99)</f>
        <v>0</v>
      </c>
      <c r="M187" s="125">
        <f>IF($C187=$D187,Timeline!M$98,Timeline!M$99)</f>
        <v>0</v>
      </c>
      <c r="N187" s="125">
        <f>IF($C187=$D187,Timeline!N$98,Timeline!N$99)</f>
        <v>0</v>
      </c>
      <c r="O187" s="125">
        <f>IF($C187=$D187,Timeline!O$98,Timeline!O$99)</f>
        <v>0</v>
      </c>
      <c r="P187" s="125">
        <f>IF($C187=$D187,Timeline!P$98,Timeline!P$99)</f>
        <v>0</v>
      </c>
      <c r="Q187" s="125">
        <f>IF($C187=$D187,Timeline!Q$98,Timeline!Q$99)</f>
        <v>0</v>
      </c>
      <c r="R187" s="125">
        <f>IF($C187=$D187,Timeline!R$98,Timeline!R$99)</f>
        <v>0</v>
      </c>
      <c r="S187" s="125">
        <f>IF($C187=$D187,Timeline!S$98,Timeline!S$99)</f>
        <v>0</v>
      </c>
      <c r="T187" s="125">
        <f>IF($C187=$D187,Timeline!T$98,Timeline!T$99)</f>
        <v>0.77322404371584696</v>
      </c>
      <c r="U187" s="125">
        <f>IF($C187=$D187,Timeline!U$98,Timeline!U$99)</f>
        <v>0</v>
      </c>
      <c r="V187" s="125">
        <f>IF($C187=$D187,Timeline!V$98,Timeline!V$99)</f>
        <v>0</v>
      </c>
      <c r="W187" s="125">
        <f>IF($C187=$D187,Timeline!W$98,Timeline!W$99)</f>
        <v>0</v>
      </c>
      <c r="X187" s="125">
        <f>IF($C187=$D187,Timeline!X$98,Timeline!X$99)</f>
        <v>0</v>
      </c>
      <c r="Y187" s="125">
        <f>IF($C187=$D187,Timeline!Y$98,Timeline!Y$99)</f>
        <v>0</v>
      </c>
      <c r="Z187" s="566">
        <f>IF($C187=$D187,Timeline!Z$98,Timeline!Z$99)</f>
        <v>0</v>
      </c>
      <c r="AB187" s="127">
        <f>IF($C187=$D187,Timeline!AB$98,Timeline!AB$99)</f>
        <v>0</v>
      </c>
      <c r="AD187" s="127">
        <f>IF($C187=$D187,Timeline!AD$98,Timeline!AD$99)</f>
        <v>1</v>
      </c>
      <c r="AF187" s="127">
        <f>IF($C187=$D187,Timeline!AF$98,Timeline!AF$99)</f>
        <v>0</v>
      </c>
    </row>
    <row r="188" spans="2:32" outlineLevel="1">
      <c r="B188" s="124" t="str">
        <f t="shared" si="20"/>
        <v>Accrual</v>
      </c>
      <c r="C188" s="124" t="str">
        <f>Timeline!$A$99</f>
        <v>All Other Items</v>
      </c>
      <c r="D188" s="83" t="str">
        <f t="shared" si="21"/>
        <v>Corporation Tax</v>
      </c>
      <c r="E188" s="150" t="str">
        <f t="shared" si="21"/>
        <v>#</v>
      </c>
      <c r="F188" s="150"/>
      <c r="G188" s="125">
        <f>IF($C188=$D188,Timeline!G$98,Timeline!G$99)</f>
        <v>0</v>
      </c>
      <c r="H188" s="125">
        <f>IF($C188=$D188,Timeline!H$98,Timeline!H$99)</f>
        <v>0</v>
      </c>
      <c r="I188" s="125">
        <f>IF($C188=$D188,Timeline!I$98,Timeline!I$99)</f>
        <v>0</v>
      </c>
      <c r="J188" s="125">
        <f>IF($C188=$D188,Timeline!J$98,Timeline!J$99)</f>
        <v>0</v>
      </c>
      <c r="K188" s="125">
        <f>IF($C188=$D188,Timeline!K$98,Timeline!K$99)</f>
        <v>0</v>
      </c>
      <c r="L188" s="125">
        <f>IF($C188=$D188,Timeline!L$98,Timeline!L$99)</f>
        <v>0</v>
      </c>
      <c r="M188" s="125">
        <f>IF($C188=$D188,Timeline!M$98,Timeline!M$99)</f>
        <v>0</v>
      </c>
      <c r="N188" s="125">
        <f>IF($C188=$D188,Timeline!N$98,Timeline!N$99)</f>
        <v>0</v>
      </c>
      <c r="O188" s="125">
        <f>IF($C188=$D188,Timeline!O$98,Timeline!O$99)</f>
        <v>0</v>
      </c>
      <c r="P188" s="125">
        <f>IF($C188=$D188,Timeline!P$98,Timeline!P$99)</f>
        <v>0</v>
      </c>
      <c r="Q188" s="125">
        <f>IF($C188=$D188,Timeline!Q$98,Timeline!Q$99)</f>
        <v>0</v>
      </c>
      <c r="R188" s="125">
        <f>IF($C188=$D188,Timeline!R$98,Timeline!R$99)</f>
        <v>0</v>
      </c>
      <c r="S188" s="125">
        <f>IF($C188=$D188,Timeline!S$98,Timeline!S$99)</f>
        <v>0</v>
      </c>
      <c r="T188" s="125">
        <f>IF($C188=$D188,Timeline!T$98,Timeline!T$99)</f>
        <v>0.77322404371584696</v>
      </c>
      <c r="U188" s="125">
        <f>IF($C188=$D188,Timeline!U$98,Timeline!U$99)</f>
        <v>0</v>
      </c>
      <c r="V188" s="125">
        <f>IF($C188=$D188,Timeline!V$98,Timeline!V$99)</f>
        <v>0</v>
      </c>
      <c r="W188" s="125">
        <f>IF($C188=$D188,Timeline!W$98,Timeline!W$99)</f>
        <v>0</v>
      </c>
      <c r="X188" s="125">
        <f>IF($C188=$D188,Timeline!X$98,Timeline!X$99)</f>
        <v>0</v>
      </c>
      <c r="Y188" s="125">
        <f>IF($C188=$D188,Timeline!Y$98,Timeline!Y$99)</f>
        <v>0</v>
      </c>
      <c r="Z188" s="566">
        <f>IF($C188=$D188,Timeline!Z$98,Timeline!Z$99)</f>
        <v>0</v>
      </c>
      <c r="AB188" s="127">
        <f>IF($C188=$D188,Timeline!AB$98,Timeline!AB$99)</f>
        <v>0</v>
      </c>
      <c r="AD188" s="127">
        <f>IF($C188=$D188,Timeline!AD$98,Timeline!AD$99)</f>
        <v>1</v>
      </c>
      <c r="AF188" s="127">
        <f>IF($C188=$D188,Timeline!AF$98,Timeline!AF$99)</f>
        <v>0</v>
      </c>
    </row>
    <row r="189" spans="2:32" outlineLevel="1">
      <c r="B189" s="124" t="str">
        <f t="shared" si="20"/>
        <v>Accrual</v>
      </c>
      <c r="C189" s="124" t="str">
        <f>Timeline!$A$99</f>
        <v>All Other Items</v>
      </c>
      <c r="D189" s="83" t="str">
        <f t="shared" si="21"/>
        <v>Dividends</v>
      </c>
      <c r="E189" s="150" t="str">
        <f t="shared" si="21"/>
        <v>#</v>
      </c>
      <c r="F189" s="150"/>
      <c r="G189" s="125">
        <f>IF($C189=$D189,Timeline!G$98,Timeline!G$99)</f>
        <v>0</v>
      </c>
      <c r="H189" s="125">
        <f>IF($C189=$D189,Timeline!H$98,Timeline!H$99)</f>
        <v>0</v>
      </c>
      <c r="I189" s="125">
        <f>IF($C189=$D189,Timeline!I$98,Timeline!I$99)</f>
        <v>0</v>
      </c>
      <c r="J189" s="125">
        <f>IF($C189=$D189,Timeline!J$98,Timeline!J$99)</f>
        <v>0</v>
      </c>
      <c r="K189" s="125">
        <f>IF($C189=$D189,Timeline!K$98,Timeline!K$99)</f>
        <v>0</v>
      </c>
      <c r="L189" s="125">
        <f>IF($C189=$D189,Timeline!L$98,Timeline!L$99)</f>
        <v>0</v>
      </c>
      <c r="M189" s="125">
        <f>IF($C189=$D189,Timeline!M$98,Timeline!M$99)</f>
        <v>0</v>
      </c>
      <c r="N189" s="125">
        <f>IF($C189=$D189,Timeline!N$98,Timeline!N$99)</f>
        <v>0</v>
      </c>
      <c r="O189" s="125">
        <f>IF($C189=$D189,Timeline!O$98,Timeline!O$99)</f>
        <v>0</v>
      </c>
      <c r="P189" s="125">
        <f>IF($C189=$D189,Timeline!P$98,Timeline!P$99)</f>
        <v>0</v>
      </c>
      <c r="Q189" s="125">
        <f>IF($C189=$D189,Timeline!Q$98,Timeline!Q$99)</f>
        <v>0</v>
      </c>
      <c r="R189" s="125">
        <f>IF($C189=$D189,Timeline!R$98,Timeline!R$99)</f>
        <v>0</v>
      </c>
      <c r="S189" s="125">
        <f>IF($C189=$D189,Timeline!S$98,Timeline!S$99)</f>
        <v>0</v>
      </c>
      <c r="T189" s="125">
        <f>IF($C189=$D189,Timeline!T$98,Timeline!T$99)</f>
        <v>0.77322404371584696</v>
      </c>
      <c r="U189" s="125">
        <f>IF($C189=$D189,Timeline!U$98,Timeline!U$99)</f>
        <v>0</v>
      </c>
      <c r="V189" s="125">
        <f>IF($C189=$D189,Timeline!V$98,Timeline!V$99)</f>
        <v>0</v>
      </c>
      <c r="W189" s="125">
        <f>IF($C189=$D189,Timeline!W$98,Timeline!W$99)</f>
        <v>0</v>
      </c>
      <c r="X189" s="125">
        <f>IF($C189=$D189,Timeline!X$98,Timeline!X$99)</f>
        <v>0</v>
      </c>
      <c r="Y189" s="125">
        <f>IF($C189=$D189,Timeline!Y$98,Timeline!Y$99)</f>
        <v>0</v>
      </c>
      <c r="Z189" s="566">
        <f>IF($C189=$D189,Timeline!Z$98,Timeline!Z$99)</f>
        <v>0</v>
      </c>
      <c r="AB189" s="127">
        <f>IF($C189=$D189,Timeline!AB$98,Timeline!AB$99)</f>
        <v>0</v>
      </c>
      <c r="AD189" s="127">
        <f>IF($C189=$D189,Timeline!AD$98,Timeline!AD$99)</f>
        <v>1</v>
      </c>
      <c r="AF189" s="127">
        <f>IF($C189=$D189,Timeline!AF$98,Timeline!AF$99)</f>
        <v>0</v>
      </c>
    </row>
    <row r="190" spans="2:32" outlineLevel="1">
      <c r="B190" s="124" t="str">
        <f t="shared" si="20"/>
        <v>Accrual</v>
      </c>
      <c r="C190" s="124" t="str">
        <f>Timeline!$A$99</f>
        <v>All Other Items</v>
      </c>
      <c r="D190" s="83" t="str">
        <f t="shared" si="21"/>
        <v>Interest received on cash balance</v>
      </c>
      <c r="E190" s="150" t="str">
        <f t="shared" si="21"/>
        <v>#</v>
      </c>
      <c r="F190" s="150"/>
      <c r="G190" s="125">
        <f>IF($C190=$D190,Timeline!G$98,Timeline!G$99)</f>
        <v>0</v>
      </c>
      <c r="H190" s="125">
        <f>IF($C190=$D190,Timeline!H$98,Timeline!H$99)</f>
        <v>0</v>
      </c>
      <c r="I190" s="125">
        <f>IF($C190=$D190,Timeline!I$98,Timeline!I$99)</f>
        <v>0</v>
      </c>
      <c r="J190" s="125">
        <f>IF($C190=$D190,Timeline!J$98,Timeline!J$99)</f>
        <v>0</v>
      </c>
      <c r="K190" s="125">
        <f>IF($C190=$D190,Timeline!K$98,Timeline!K$99)</f>
        <v>0</v>
      </c>
      <c r="L190" s="125">
        <f>IF($C190=$D190,Timeline!L$98,Timeline!L$99)</f>
        <v>0</v>
      </c>
      <c r="M190" s="125">
        <f>IF($C190=$D190,Timeline!M$98,Timeline!M$99)</f>
        <v>0</v>
      </c>
      <c r="N190" s="125">
        <f>IF($C190=$D190,Timeline!N$98,Timeline!N$99)</f>
        <v>0</v>
      </c>
      <c r="O190" s="125">
        <f>IF($C190=$D190,Timeline!O$98,Timeline!O$99)</f>
        <v>0</v>
      </c>
      <c r="P190" s="125">
        <f>IF($C190=$D190,Timeline!P$98,Timeline!P$99)</f>
        <v>0</v>
      </c>
      <c r="Q190" s="125">
        <f>IF($C190=$D190,Timeline!Q$98,Timeline!Q$99)</f>
        <v>0</v>
      </c>
      <c r="R190" s="125">
        <f>IF($C190=$D190,Timeline!R$98,Timeline!R$99)</f>
        <v>0</v>
      </c>
      <c r="S190" s="125">
        <f>IF($C190=$D190,Timeline!S$98,Timeline!S$99)</f>
        <v>0</v>
      </c>
      <c r="T190" s="125">
        <f>IF($C190=$D190,Timeline!T$98,Timeline!T$99)</f>
        <v>0.77322404371584696</v>
      </c>
      <c r="U190" s="125">
        <f>IF($C190=$D190,Timeline!U$98,Timeline!U$99)</f>
        <v>0</v>
      </c>
      <c r="V190" s="125">
        <f>IF($C190=$D190,Timeline!V$98,Timeline!V$99)</f>
        <v>0</v>
      </c>
      <c r="W190" s="125">
        <f>IF($C190=$D190,Timeline!W$98,Timeline!W$99)</f>
        <v>0</v>
      </c>
      <c r="X190" s="125">
        <f>IF($C190=$D190,Timeline!X$98,Timeline!X$99)</f>
        <v>0</v>
      </c>
      <c r="Y190" s="125">
        <f>IF($C190=$D190,Timeline!Y$98,Timeline!Y$99)</f>
        <v>0</v>
      </c>
      <c r="Z190" s="566">
        <f>IF($C190=$D190,Timeline!Z$98,Timeline!Z$99)</f>
        <v>0</v>
      </c>
      <c r="AB190" s="127">
        <f>IF($C190=$D190,Timeline!AB$98,Timeline!AB$99)</f>
        <v>0</v>
      </c>
      <c r="AD190" s="127">
        <f>IF($C190=$D190,Timeline!AD$98,Timeline!AD$99)</f>
        <v>1</v>
      </c>
      <c r="AF190" s="127">
        <f>IF($C190=$D190,Timeline!AF$98,Timeline!AF$99)</f>
        <v>0</v>
      </c>
    </row>
    <row r="191" spans="2:32" outlineLevel="1">
      <c r="B191" s="124" t="str">
        <f t="shared" si="20"/>
        <v>Accrual</v>
      </c>
      <c r="C191" s="124" t="str">
        <f>Timeline!$A$99</f>
        <v>All Other Items</v>
      </c>
      <c r="D191" s="83" t="str">
        <f t="shared" si="21"/>
        <v>Interest paid on cash balance</v>
      </c>
      <c r="E191" s="150" t="str">
        <f t="shared" si="21"/>
        <v>#</v>
      </c>
      <c r="F191" s="150"/>
      <c r="G191" s="125">
        <f>IF($C191=$D191,Timeline!G$98,Timeline!G$99)</f>
        <v>0</v>
      </c>
      <c r="H191" s="125">
        <f>IF($C191=$D191,Timeline!H$98,Timeline!H$99)</f>
        <v>0</v>
      </c>
      <c r="I191" s="125">
        <f>IF($C191=$D191,Timeline!I$98,Timeline!I$99)</f>
        <v>0</v>
      </c>
      <c r="J191" s="125">
        <f>IF($C191=$D191,Timeline!J$98,Timeline!J$99)</f>
        <v>0</v>
      </c>
      <c r="K191" s="125">
        <f>IF($C191=$D191,Timeline!K$98,Timeline!K$99)</f>
        <v>0</v>
      </c>
      <c r="L191" s="125">
        <f>IF($C191=$D191,Timeline!L$98,Timeline!L$99)</f>
        <v>0</v>
      </c>
      <c r="M191" s="125">
        <f>IF($C191=$D191,Timeline!M$98,Timeline!M$99)</f>
        <v>0</v>
      </c>
      <c r="N191" s="125">
        <f>IF($C191=$D191,Timeline!N$98,Timeline!N$99)</f>
        <v>0</v>
      </c>
      <c r="O191" s="125">
        <f>IF($C191=$D191,Timeline!O$98,Timeline!O$99)</f>
        <v>0</v>
      </c>
      <c r="P191" s="125">
        <f>IF($C191=$D191,Timeline!P$98,Timeline!P$99)</f>
        <v>0</v>
      </c>
      <c r="Q191" s="125">
        <f>IF($C191=$D191,Timeline!Q$98,Timeline!Q$99)</f>
        <v>0</v>
      </c>
      <c r="R191" s="125">
        <f>IF($C191=$D191,Timeline!R$98,Timeline!R$99)</f>
        <v>0</v>
      </c>
      <c r="S191" s="125">
        <f>IF($C191=$D191,Timeline!S$98,Timeline!S$99)</f>
        <v>0</v>
      </c>
      <c r="T191" s="125">
        <f>IF($C191=$D191,Timeline!T$98,Timeline!T$99)</f>
        <v>0.77322404371584696</v>
      </c>
      <c r="U191" s="125">
        <f>IF($C191=$D191,Timeline!U$98,Timeline!U$99)</f>
        <v>0</v>
      </c>
      <c r="V191" s="125">
        <f>IF($C191=$D191,Timeline!V$98,Timeline!V$99)</f>
        <v>0</v>
      </c>
      <c r="W191" s="125">
        <f>IF($C191=$D191,Timeline!W$98,Timeline!W$99)</f>
        <v>0</v>
      </c>
      <c r="X191" s="125">
        <f>IF($C191=$D191,Timeline!X$98,Timeline!X$99)</f>
        <v>0</v>
      </c>
      <c r="Y191" s="125">
        <f>IF($C191=$D191,Timeline!Y$98,Timeline!Y$99)</f>
        <v>0</v>
      </c>
      <c r="Z191" s="566">
        <f>IF($C191=$D191,Timeline!Z$98,Timeline!Z$99)</f>
        <v>0</v>
      </c>
      <c r="AB191" s="127">
        <f>IF($C191=$D191,Timeline!AB$98,Timeline!AB$99)</f>
        <v>0</v>
      </c>
      <c r="AD191" s="127">
        <f>IF($C191=$D191,Timeline!AD$98,Timeline!AD$99)</f>
        <v>1</v>
      </c>
      <c r="AF191" s="127">
        <f>IF($C191=$D191,Timeline!AF$98,Timeline!AF$99)</f>
        <v>0</v>
      </c>
    </row>
    <row r="192" spans="2:32" outlineLevel="1">
      <c r="B192" s="124" t="str">
        <f t="shared" si="20"/>
        <v>Accrual</v>
      </c>
      <c r="C192" s="124" t="str">
        <f>Timeline!$A$99</f>
        <v>All Other Items</v>
      </c>
      <c r="D192" s="83" t="str">
        <f t="shared" si="21"/>
        <v>Interest &amp; Fees paid on Commercial Debt AFC</v>
      </c>
      <c r="E192" s="150" t="str">
        <f t="shared" si="21"/>
        <v>#</v>
      </c>
      <c r="F192" s="150"/>
      <c r="G192" s="125">
        <f>IF($C192=$D192,Timeline!G$98,Timeline!G$99)</f>
        <v>0</v>
      </c>
      <c r="H192" s="125">
        <f>IF($C192=$D192,Timeline!H$98,Timeline!H$99)</f>
        <v>0</v>
      </c>
      <c r="I192" s="125">
        <f>IF($C192=$D192,Timeline!I$98,Timeline!I$99)</f>
        <v>0</v>
      </c>
      <c r="J192" s="125">
        <f>IF($C192=$D192,Timeline!J$98,Timeline!J$99)</f>
        <v>0</v>
      </c>
      <c r="K192" s="125">
        <f>IF($C192=$D192,Timeline!K$98,Timeline!K$99)</f>
        <v>0</v>
      </c>
      <c r="L192" s="125">
        <f>IF($C192=$D192,Timeline!L$98,Timeline!L$99)</f>
        <v>0</v>
      </c>
      <c r="M192" s="125">
        <f>IF($C192=$D192,Timeline!M$98,Timeline!M$99)</f>
        <v>0</v>
      </c>
      <c r="N192" s="125">
        <f>IF($C192=$D192,Timeline!N$98,Timeline!N$99)</f>
        <v>0</v>
      </c>
      <c r="O192" s="125">
        <f>IF($C192=$D192,Timeline!O$98,Timeline!O$99)</f>
        <v>0</v>
      </c>
      <c r="P192" s="125">
        <f>IF($C192=$D192,Timeline!P$98,Timeline!P$99)</f>
        <v>0</v>
      </c>
      <c r="Q192" s="125">
        <f>IF($C192=$D192,Timeline!Q$98,Timeline!Q$99)</f>
        <v>0</v>
      </c>
      <c r="R192" s="125">
        <f>IF($C192=$D192,Timeline!R$98,Timeline!R$99)</f>
        <v>0</v>
      </c>
      <c r="S192" s="125">
        <f>IF($C192=$D192,Timeline!S$98,Timeline!S$99)</f>
        <v>0</v>
      </c>
      <c r="T192" s="125">
        <f>IF($C192=$D192,Timeline!T$98,Timeline!T$99)</f>
        <v>0.77322404371584696</v>
      </c>
      <c r="U192" s="125">
        <f>IF($C192=$D192,Timeline!U$98,Timeline!U$99)</f>
        <v>0</v>
      </c>
      <c r="V192" s="125">
        <f>IF($C192=$D192,Timeline!V$98,Timeline!V$99)</f>
        <v>0</v>
      </c>
      <c r="W192" s="125">
        <f>IF($C192=$D192,Timeline!W$98,Timeline!W$99)</f>
        <v>0</v>
      </c>
      <c r="X192" s="125">
        <f>IF($C192=$D192,Timeline!X$98,Timeline!X$99)</f>
        <v>0</v>
      </c>
      <c r="Y192" s="125">
        <f>IF($C192=$D192,Timeline!Y$98,Timeline!Y$99)</f>
        <v>0</v>
      </c>
      <c r="Z192" s="566">
        <f>IF($C192=$D192,Timeline!Z$98,Timeline!Z$99)</f>
        <v>0</v>
      </c>
      <c r="AB192" s="127">
        <f>IF($C192=$D192,Timeline!AB$98,Timeline!AB$99)</f>
        <v>0</v>
      </c>
      <c r="AD192" s="127">
        <f>IF($C192=$D192,Timeline!AD$98,Timeline!AD$99)</f>
        <v>1</v>
      </c>
      <c r="AF192" s="127">
        <f>IF($C192=$D192,Timeline!AF$98,Timeline!AF$99)</f>
        <v>0</v>
      </c>
    </row>
    <row r="193" spans="2:32" outlineLevel="1">
      <c r="B193" s="124" t="str">
        <f t="shared" si="20"/>
        <v>Accrual</v>
      </c>
      <c r="C193" s="124" t="str">
        <f>Timeline!$A$99</f>
        <v>All Other Items</v>
      </c>
      <c r="D193" s="83" t="str">
        <f t="shared" si="21"/>
        <v>Interest &amp; Fees paid on Shareholder Loan AFC (excl. PCS)</v>
      </c>
      <c r="E193" s="150" t="str">
        <f t="shared" si="21"/>
        <v>#</v>
      </c>
      <c r="F193" s="150"/>
      <c r="G193" s="125">
        <f>IF($C193=$D193,Timeline!G$98,Timeline!G$99)</f>
        <v>0</v>
      </c>
      <c r="H193" s="125">
        <f>IF($C193=$D193,Timeline!H$98,Timeline!H$99)</f>
        <v>0</v>
      </c>
      <c r="I193" s="125">
        <f>IF($C193=$D193,Timeline!I$98,Timeline!I$99)</f>
        <v>0</v>
      </c>
      <c r="J193" s="125">
        <f>IF($C193=$D193,Timeline!J$98,Timeline!J$99)</f>
        <v>0</v>
      </c>
      <c r="K193" s="125">
        <f>IF($C193=$D193,Timeline!K$98,Timeline!K$99)</f>
        <v>0</v>
      </c>
      <c r="L193" s="125">
        <f>IF($C193=$D193,Timeline!L$98,Timeline!L$99)</f>
        <v>0</v>
      </c>
      <c r="M193" s="125">
        <f>IF($C193=$D193,Timeline!M$98,Timeline!M$99)</f>
        <v>0</v>
      </c>
      <c r="N193" s="125">
        <f>IF($C193=$D193,Timeline!N$98,Timeline!N$99)</f>
        <v>0</v>
      </c>
      <c r="O193" s="125">
        <f>IF($C193=$D193,Timeline!O$98,Timeline!O$99)</f>
        <v>0</v>
      </c>
      <c r="P193" s="125">
        <f>IF($C193=$D193,Timeline!P$98,Timeline!P$99)</f>
        <v>0</v>
      </c>
      <c r="Q193" s="125">
        <f>IF($C193=$D193,Timeline!Q$98,Timeline!Q$99)</f>
        <v>0</v>
      </c>
      <c r="R193" s="125">
        <f>IF($C193=$D193,Timeline!R$98,Timeline!R$99)</f>
        <v>0</v>
      </c>
      <c r="S193" s="125">
        <f>IF($C193=$D193,Timeline!S$98,Timeline!S$99)</f>
        <v>0</v>
      </c>
      <c r="T193" s="125">
        <f>IF($C193=$D193,Timeline!T$98,Timeline!T$99)</f>
        <v>0.77322404371584696</v>
      </c>
      <c r="U193" s="125">
        <f>IF($C193=$D193,Timeline!U$98,Timeline!U$99)</f>
        <v>0</v>
      </c>
      <c r="V193" s="125">
        <f>IF($C193=$D193,Timeline!V$98,Timeline!V$99)</f>
        <v>0</v>
      </c>
      <c r="W193" s="125">
        <f>IF($C193=$D193,Timeline!W$98,Timeline!W$99)</f>
        <v>0</v>
      </c>
      <c r="X193" s="125">
        <f>IF($C193=$D193,Timeline!X$98,Timeline!X$99)</f>
        <v>0</v>
      </c>
      <c r="Y193" s="125">
        <f>IF($C193=$D193,Timeline!Y$98,Timeline!Y$99)</f>
        <v>0</v>
      </c>
      <c r="Z193" s="566">
        <f>IF($C193=$D193,Timeline!Z$98,Timeline!Z$99)</f>
        <v>0</v>
      </c>
      <c r="AB193" s="127">
        <f>IF($C193=$D193,Timeline!AB$98,Timeline!AB$99)</f>
        <v>0</v>
      </c>
      <c r="AD193" s="127">
        <f>IF($C193=$D193,Timeline!AD$98,Timeline!AD$99)</f>
        <v>1</v>
      </c>
      <c r="AF193" s="127">
        <f>IF($C193=$D193,Timeline!AF$98,Timeline!AF$99)</f>
        <v>0</v>
      </c>
    </row>
    <row r="194" spans="2:32" outlineLevel="1">
      <c r="B194" s="124" t="str">
        <f t="shared" si="20"/>
        <v>Accrual</v>
      </c>
      <c r="C194" s="124" t="str">
        <f>Timeline!$A$99</f>
        <v>All Other Items</v>
      </c>
      <c r="D194" s="83" t="str">
        <f t="shared" si="21"/>
        <v>Interest &amp; Fees paid on Parent Company Support</v>
      </c>
      <c r="E194" s="150" t="str">
        <f t="shared" si="21"/>
        <v>#</v>
      </c>
      <c r="F194" s="150"/>
      <c r="G194" s="125">
        <f>IF($C194=$D194,Timeline!G$98,Timeline!G$99)</f>
        <v>0</v>
      </c>
      <c r="H194" s="125">
        <f>IF($C194=$D194,Timeline!H$98,Timeline!H$99)</f>
        <v>0</v>
      </c>
      <c r="I194" s="125">
        <f>IF($C194=$D194,Timeline!I$98,Timeline!I$99)</f>
        <v>0</v>
      </c>
      <c r="J194" s="125">
        <f>IF($C194=$D194,Timeline!J$98,Timeline!J$99)</f>
        <v>0</v>
      </c>
      <c r="K194" s="125">
        <f>IF($C194=$D194,Timeline!K$98,Timeline!K$99)</f>
        <v>0</v>
      </c>
      <c r="L194" s="125">
        <f>IF($C194=$D194,Timeline!L$98,Timeline!L$99)</f>
        <v>0</v>
      </c>
      <c r="M194" s="125">
        <f>IF($C194=$D194,Timeline!M$98,Timeline!M$99)</f>
        <v>0</v>
      </c>
      <c r="N194" s="125">
        <f>IF($C194=$D194,Timeline!N$98,Timeline!N$99)</f>
        <v>0</v>
      </c>
      <c r="O194" s="125">
        <f>IF($C194=$D194,Timeline!O$98,Timeline!O$99)</f>
        <v>0</v>
      </c>
      <c r="P194" s="125">
        <f>IF($C194=$D194,Timeline!P$98,Timeline!P$99)</f>
        <v>0</v>
      </c>
      <c r="Q194" s="125">
        <f>IF($C194=$D194,Timeline!Q$98,Timeline!Q$99)</f>
        <v>0</v>
      </c>
      <c r="R194" s="125">
        <f>IF($C194=$D194,Timeline!R$98,Timeline!R$99)</f>
        <v>0</v>
      </c>
      <c r="S194" s="125">
        <f>IF($C194=$D194,Timeline!S$98,Timeline!S$99)</f>
        <v>0</v>
      </c>
      <c r="T194" s="125">
        <f>IF($C194=$D194,Timeline!T$98,Timeline!T$99)</f>
        <v>0.77322404371584696</v>
      </c>
      <c r="U194" s="125">
        <f>IF($C194=$D194,Timeline!U$98,Timeline!U$99)</f>
        <v>0</v>
      </c>
      <c r="V194" s="125">
        <f>IF($C194=$D194,Timeline!V$98,Timeline!V$99)</f>
        <v>0</v>
      </c>
      <c r="W194" s="125">
        <f>IF($C194=$D194,Timeline!W$98,Timeline!W$99)</f>
        <v>0</v>
      </c>
      <c r="X194" s="125">
        <f>IF($C194=$D194,Timeline!X$98,Timeline!X$99)</f>
        <v>0</v>
      </c>
      <c r="Y194" s="125">
        <f>IF($C194=$D194,Timeline!Y$98,Timeline!Y$99)</f>
        <v>0</v>
      </c>
      <c r="Z194" s="566">
        <f>IF($C194=$D194,Timeline!Z$98,Timeline!Z$99)</f>
        <v>0</v>
      </c>
      <c r="AB194" s="127">
        <f>IF($C194=$D194,Timeline!AB$98,Timeline!AB$99)</f>
        <v>0</v>
      </c>
      <c r="AD194" s="127">
        <f>IF($C194=$D194,Timeline!AD$98,Timeline!AD$99)</f>
        <v>1</v>
      </c>
      <c r="AF194" s="127">
        <f>IF($C194=$D194,Timeline!AF$98,Timeline!AF$99)</f>
        <v>0</v>
      </c>
    </row>
    <row r="195" spans="2:32" outlineLevel="1">
      <c r="B195" s="124" t="str">
        <f t="shared" si="20"/>
        <v>Accrual</v>
      </c>
      <c r="C195" s="124" t="str">
        <f>Timeline!$A$99</f>
        <v>All Other Items</v>
      </c>
      <c r="D195" s="83" t="str">
        <f t="shared" si="21"/>
        <v>Performance Bond Costs</v>
      </c>
      <c r="E195" s="150" t="str">
        <f t="shared" si="21"/>
        <v>#</v>
      </c>
      <c r="F195" s="150"/>
      <c r="G195" s="125">
        <f>IF($C195=$D195,Timeline!G$98,Timeline!G$99)</f>
        <v>0</v>
      </c>
      <c r="H195" s="125">
        <f>IF($C195=$D195,Timeline!H$98,Timeline!H$99)</f>
        <v>0</v>
      </c>
      <c r="I195" s="125">
        <f>IF($C195=$D195,Timeline!I$98,Timeline!I$99)</f>
        <v>0</v>
      </c>
      <c r="J195" s="125">
        <f>IF($C195=$D195,Timeline!J$98,Timeline!J$99)</f>
        <v>0</v>
      </c>
      <c r="K195" s="125">
        <f>IF($C195=$D195,Timeline!K$98,Timeline!K$99)</f>
        <v>0</v>
      </c>
      <c r="L195" s="125">
        <f>IF($C195=$D195,Timeline!L$98,Timeline!L$99)</f>
        <v>0</v>
      </c>
      <c r="M195" s="125">
        <f>IF($C195=$D195,Timeline!M$98,Timeline!M$99)</f>
        <v>0</v>
      </c>
      <c r="N195" s="125">
        <f>IF($C195=$D195,Timeline!N$98,Timeline!N$99)</f>
        <v>0</v>
      </c>
      <c r="O195" s="125">
        <f>IF($C195=$D195,Timeline!O$98,Timeline!O$99)</f>
        <v>0</v>
      </c>
      <c r="P195" s="125">
        <f>IF($C195=$D195,Timeline!P$98,Timeline!P$99)</f>
        <v>0</v>
      </c>
      <c r="Q195" s="125">
        <f>IF($C195=$D195,Timeline!Q$98,Timeline!Q$99)</f>
        <v>0</v>
      </c>
      <c r="R195" s="125">
        <f>IF($C195=$D195,Timeline!R$98,Timeline!R$99)</f>
        <v>0</v>
      </c>
      <c r="S195" s="125">
        <f>IF($C195=$D195,Timeline!S$98,Timeline!S$99)</f>
        <v>0</v>
      </c>
      <c r="T195" s="125">
        <f>IF($C195=$D195,Timeline!T$98,Timeline!T$99)</f>
        <v>0.77322404371584696</v>
      </c>
      <c r="U195" s="125">
        <f>IF($C195=$D195,Timeline!U$98,Timeline!U$99)</f>
        <v>0</v>
      </c>
      <c r="V195" s="125">
        <f>IF($C195=$D195,Timeline!V$98,Timeline!V$99)</f>
        <v>0</v>
      </c>
      <c r="W195" s="125">
        <f>IF($C195=$D195,Timeline!W$98,Timeline!W$99)</f>
        <v>0</v>
      </c>
      <c r="X195" s="125">
        <f>IF($C195=$D195,Timeline!X$98,Timeline!X$99)</f>
        <v>0</v>
      </c>
      <c r="Y195" s="125">
        <f>IF($C195=$D195,Timeline!Y$98,Timeline!Y$99)</f>
        <v>0</v>
      </c>
      <c r="Z195" s="566">
        <f>IF($C195=$D195,Timeline!Z$98,Timeline!Z$99)</f>
        <v>0</v>
      </c>
      <c r="AB195" s="127">
        <f>IF($C195=$D195,Timeline!AB$98,Timeline!AB$99)</f>
        <v>0</v>
      </c>
      <c r="AD195" s="127">
        <f>IF($C195=$D195,Timeline!AD$98,Timeline!AD$99)</f>
        <v>1</v>
      </c>
      <c r="AF195" s="127">
        <f>IF($C195=$D195,Timeline!AF$98,Timeline!AF$99)</f>
        <v>0</v>
      </c>
    </row>
    <row r="196" spans="2:32" outlineLevel="1">
      <c r="B196" s="124" t="str">
        <f t="shared" si="20"/>
        <v>Accrual</v>
      </c>
      <c r="C196" s="124" t="str">
        <f>Timeline!$A$99</f>
        <v>All Other Items</v>
      </c>
      <c r="D196" s="83" t="str">
        <f t="shared" si="21"/>
        <v>PCS Bond Costs</v>
      </c>
      <c r="E196" s="150" t="str">
        <f t="shared" si="21"/>
        <v>#</v>
      </c>
      <c r="F196" s="150"/>
      <c r="G196" s="125">
        <f>IF($C196=$D196,Timeline!G$98,Timeline!G$99)</f>
        <v>0</v>
      </c>
      <c r="H196" s="125">
        <f>IF($C196=$D196,Timeline!H$98,Timeline!H$99)</f>
        <v>0</v>
      </c>
      <c r="I196" s="125">
        <f>IF($C196=$D196,Timeline!I$98,Timeline!I$99)</f>
        <v>0</v>
      </c>
      <c r="J196" s="125">
        <f>IF($C196=$D196,Timeline!J$98,Timeline!J$99)</f>
        <v>0</v>
      </c>
      <c r="K196" s="125">
        <f>IF($C196=$D196,Timeline!K$98,Timeline!K$99)</f>
        <v>0</v>
      </c>
      <c r="L196" s="125">
        <f>IF($C196=$D196,Timeline!L$98,Timeline!L$99)</f>
        <v>0</v>
      </c>
      <c r="M196" s="125">
        <f>IF($C196=$D196,Timeline!M$98,Timeline!M$99)</f>
        <v>0</v>
      </c>
      <c r="N196" s="125">
        <f>IF($C196=$D196,Timeline!N$98,Timeline!N$99)</f>
        <v>0</v>
      </c>
      <c r="O196" s="125">
        <f>IF($C196=$D196,Timeline!O$98,Timeline!O$99)</f>
        <v>0</v>
      </c>
      <c r="P196" s="125">
        <f>IF($C196=$D196,Timeline!P$98,Timeline!P$99)</f>
        <v>0</v>
      </c>
      <c r="Q196" s="125">
        <f>IF($C196=$D196,Timeline!Q$98,Timeline!Q$99)</f>
        <v>0</v>
      </c>
      <c r="R196" s="125">
        <f>IF($C196=$D196,Timeline!R$98,Timeline!R$99)</f>
        <v>0</v>
      </c>
      <c r="S196" s="125">
        <f>IF($C196=$D196,Timeline!S$98,Timeline!S$99)</f>
        <v>0</v>
      </c>
      <c r="T196" s="125">
        <f>IF($C196=$D196,Timeline!T$98,Timeline!T$99)</f>
        <v>0.77322404371584696</v>
      </c>
      <c r="U196" s="125">
        <f>IF($C196=$D196,Timeline!U$98,Timeline!U$99)</f>
        <v>0</v>
      </c>
      <c r="V196" s="125">
        <f>IF($C196=$D196,Timeline!V$98,Timeline!V$99)</f>
        <v>0</v>
      </c>
      <c r="W196" s="125">
        <f>IF($C196=$D196,Timeline!W$98,Timeline!W$99)</f>
        <v>0</v>
      </c>
      <c r="X196" s="125">
        <f>IF($C196=$D196,Timeline!X$98,Timeline!X$99)</f>
        <v>0</v>
      </c>
      <c r="Y196" s="125">
        <f>IF($C196=$D196,Timeline!Y$98,Timeline!Y$99)</f>
        <v>0</v>
      </c>
      <c r="Z196" s="566">
        <f>IF($C196=$D196,Timeline!Z$98,Timeline!Z$99)</f>
        <v>0</v>
      </c>
      <c r="AB196" s="127">
        <f>IF($C196=$D196,Timeline!AB$98,Timeline!AB$99)</f>
        <v>0</v>
      </c>
      <c r="AD196" s="127">
        <f>IF($C196=$D196,Timeline!AD$98,Timeline!AD$99)</f>
        <v>1</v>
      </c>
      <c r="AF196" s="127">
        <f>IF($C196=$D196,Timeline!AF$98,Timeline!AF$99)</f>
        <v>0</v>
      </c>
    </row>
    <row r="197" spans="2:32" outlineLevel="1">
      <c r="B197" s="124" t="str">
        <f t="shared" si="20"/>
        <v>Accrual</v>
      </c>
      <c r="C197" s="124" t="str">
        <f>Timeline!$A$99</f>
        <v>All Other Items</v>
      </c>
      <c r="D197" s="83" t="str">
        <f t="shared" si="21"/>
        <v>Season ticket Bond Costs</v>
      </c>
      <c r="E197" s="150" t="str">
        <f t="shared" si="21"/>
        <v>#</v>
      </c>
      <c r="F197" s="150"/>
      <c r="G197" s="125">
        <f>IF($C197=$D197,Timeline!G$98,Timeline!G$99)</f>
        <v>0</v>
      </c>
      <c r="H197" s="125">
        <f>IF($C197=$D197,Timeline!H$98,Timeline!H$99)</f>
        <v>0</v>
      </c>
      <c r="I197" s="125">
        <f>IF($C197=$D197,Timeline!I$98,Timeline!I$99)</f>
        <v>0</v>
      </c>
      <c r="J197" s="125">
        <f>IF($C197=$D197,Timeline!J$98,Timeline!J$99)</f>
        <v>0</v>
      </c>
      <c r="K197" s="125">
        <f>IF($C197=$D197,Timeline!K$98,Timeline!K$99)</f>
        <v>0</v>
      </c>
      <c r="L197" s="125">
        <f>IF($C197=$D197,Timeline!L$98,Timeline!L$99)</f>
        <v>0</v>
      </c>
      <c r="M197" s="125">
        <f>IF($C197=$D197,Timeline!M$98,Timeline!M$99)</f>
        <v>0</v>
      </c>
      <c r="N197" s="125">
        <f>IF($C197=$D197,Timeline!N$98,Timeline!N$99)</f>
        <v>0</v>
      </c>
      <c r="O197" s="125">
        <f>IF($C197=$D197,Timeline!O$98,Timeline!O$99)</f>
        <v>0</v>
      </c>
      <c r="P197" s="125">
        <f>IF($C197=$D197,Timeline!P$98,Timeline!P$99)</f>
        <v>0</v>
      </c>
      <c r="Q197" s="125">
        <f>IF($C197=$D197,Timeline!Q$98,Timeline!Q$99)</f>
        <v>0</v>
      </c>
      <c r="R197" s="125">
        <f>IF($C197=$D197,Timeline!R$98,Timeline!R$99)</f>
        <v>0</v>
      </c>
      <c r="S197" s="125">
        <f>IF($C197=$D197,Timeline!S$98,Timeline!S$99)</f>
        <v>0</v>
      </c>
      <c r="T197" s="125">
        <f>IF($C197=$D197,Timeline!T$98,Timeline!T$99)</f>
        <v>0.77322404371584696</v>
      </c>
      <c r="U197" s="125">
        <f>IF($C197=$D197,Timeline!U$98,Timeline!U$99)</f>
        <v>0</v>
      </c>
      <c r="V197" s="125">
        <f>IF($C197=$D197,Timeline!V$98,Timeline!V$99)</f>
        <v>0</v>
      </c>
      <c r="W197" s="125">
        <f>IF($C197=$D197,Timeline!W$98,Timeline!W$99)</f>
        <v>0</v>
      </c>
      <c r="X197" s="125">
        <f>IF($C197=$D197,Timeline!X$98,Timeline!X$99)</f>
        <v>0</v>
      </c>
      <c r="Y197" s="125">
        <f>IF($C197=$D197,Timeline!Y$98,Timeline!Y$99)</f>
        <v>0</v>
      </c>
      <c r="Z197" s="566">
        <f>IF($C197=$D197,Timeline!Z$98,Timeline!Z$99)</f>
        <v>0</v>
      </c>
      <c r="AB197" s="127">
        <f>IF($C197=$D197,Timeline!AB$98,Timeline!AB$99)</f>
        <v>0</v>
      </c>
      <c r="AD197" s="127">
        <f>IF($C197=$D197,Timeline!AD$98,Timeline!AD$99)</f>
        <v>1</v>
      </c>
      <c r="AF197" s="127">
        <f>IF($C197=$D197,Timeline!AF$98,Timeline!AF$99)</f>
        <v>0</v>
      </c>
    </row>
    <row r="198" spans="2:32" outlineLevel="1">
      <c r="B198" s="124" t="str">
        <f t="shared" si="20"/>
        <v>Accrual</v>
      </c>
      <c r="C198" s="124" t="str">
        <f>Timeline!$A$99</f>
        <v>All Other Items</v>
      </c>
      <c r="D198" s="83" t="str">
        <f t="shared" si="21"/>
        <v>Loss on disposal</v>
      </c>
      <c r="E198" s="150" t="str">
        <f t="shared" si="21"/>
        <v>#</v>
      </c>
      <c r="F198" s="150"/>
      <c r="G198" s="125">
        <f>IF($C198=$D198,Timeline!G$98,Timeline!G$99)</f>
        <v>0</v>
      </c>
      <c r="H198" s="125">
        <f>IF($C198=$D198,Timeline!H$98,Timeline!H$99)</f>
        <v>0</v>
      </c>
      <c r="I198" s="125">
        <f>IF($C198=$D198,Timeline!I$98,Timeline!I$99)</f>
        <v>0</v>
      </c>
      <c r="J198" s="125">
        <f>IF($C198=$D198,Timeline!J$98,Timeline!J$99)</f>
        <v>0</v>
      </c>
      <c r="K198" s="125">
        <f>IF($C198=$D198,Timeline!K$98,Timeline!K$99)</f>
        <v>0</v>
      </c>
      <c r="L198" s="125">
        <f>IF($C198=$D198,Timeline!L$98,Timeline!L$99)</f>
        <v>0</v>
      </c>
      <c r="M198" s="125">
        <f>IF($C198=$D198,Timeline!M$98,Timeline!M$99)</f>
        <v>0</v>
      </c>
      <c r="N198" s="125">
        <f>IF($C198=$D198,Timeline!N$98,Timeline!N$99)</f>
        <v>0</v>
      </c>
      <c r="O198" s="125">
        <f>IF($C198=$D198,Timeline!O$98,Timeline!O$99)</f>
        <v>0</v>
      </c>
      <c r="P198" s="125">
        <f>IF($C198=$D198,Timeline!P$98,Timeline!P$99)</f>
        <v>0</v>
      </c>
      <c r="Q198" s="125">
        <f>IF($C198=$D198,Timeline!Q$98,Timeline!Q$99)</f>
        <v>0</v>
      </c>
      <c r="R198" s="125">
        <f>IF($C198=$D198,Timeline!R$98,Timeline!R$99)</f>
        <v>0</v>
      </c>
      <c r="S198" s="125">
        <f>IF($C198=$D198,Timeline!S$98,Timeline!S$99)</f>
        <v>0</v>
      </c>
      <c r="T198" s="125">
        <f>IF($C198=$D198,Timeline!T$98,Timeline!T$99)</f>
        <v>0.77322404371584696</v>
      </c>
      <c r="U198" s="125">
        <f>IF($C198=$D198,Timeline!U$98,Timeline!U$99)</f>
        <v>0</v>
      </c>
      <c r="V198" s="125">
        <f>IF($C198=$D198,Timeline!V$98,Timeline!V$99)</f>
        <v>0</v>
      </c>
      <c r="W198" s="125">
        <f>IF($C198=$D198,Timeline!W$98,Timeline!W$99)</f>
        <v>0</v>
      </c>
      <c r="X198" s="125">
        <f>IF($C198=$D198,Timeline!X$98,Timeline!X$99)</f>
        <v>0</v>
      </c>
      <c r="Y198" s="125">
        <f>IF($C198=$D198,Timeline!Y$98,Timeline!Y$99)</f>
        <v>0</v>
      </c>
      <c r="Z198" s="566">
        <f>IF($C198=$D198,Timeline!Z$98,Timeline!Z$99)</f>
        <v>0</v>
      </c>
      <c r="AB198" s="127">
        <f>IF($C198=$D198,Timeline!AB$98,Timeline!AB$99)</f>
        <v>0</v>
      </c>
      <c r="AD198" s="127">
        <f>IF($C198=$D198,Timeline!AD$98,Timeline!AD$99)</f>
        <v>1</v>
      </c>
      <c r="AF198" s="127">
        <f>IF($C198=$D198,Timeline!AF$98,Timeline!AF$99)</f>
        <v>0</v>
      </c>
    </row>
    <row r="199" spans="2:32" outlineLevel="1">
      <c r="B199" s="124" t="str">
        <f t="shared" si="20"/>
        <v>Accrual</v>
      </c>
      <c r="C199" s="124" t="str">
        <f>Timeline!$A$99</f>
        <v>All Other Items</v>
      </c>
      <c r="D199" s="83" t="str">
        <f t="shared" ref="D199:E210" si="22">D169</f>
        <v>[Other Finance Costs]</v>
      </c>
      <c r="E199" s="150" t="str">
        <f t="shared" si="22"/>
        <v>#</v>
      </c>
      <c r="F199" s="150"/>
      <c r="G199" s="125">
        <f>IF($C199=$D199,Timeline!G$98,Timeline!G$99)</f>
        <v>0</v>
      </c>
      <c r="H199" s="125">
        <f>IF($C199=$D199,Timeline!H$98,Timeline!H$99)</f>
        <v>0</v>
      </c>
      <c r="I199" s="125">
        <f>IF($C199=$D199,Timeline!I$98,Timeline!I$99)</f>
        <v>0</v>
      </c>
      <c r="J199" s="125">
        <f>IF($C199=$D199,Timeline!J$98,Timeline!J$99)</f>
        <v>0</v>
      </c>
      <c r="K199" s="125">
        <f>IF($C199=$D199,Timeline!K$98,Timeline!K$99)</f>
        <v>0</v>
      </c>
      <c r="L199" s="125">
        <f>IF($C199=$D199,Timeline!L$98,Timeline!L$99)</f>
        <v>0</v>
      </c>
      <c r="M199" s="125">
        <f>IF($C199=$D199,Timeline!M$98,Timeline!M$99)</f>
        <v>0</v>
      </c>
      <c r="N199" s="125">
        <f>IF($C199=$D199,Timeline!N$98,Timeline!N$99)</f>
        <v>0</v>
      </c>
      <c r="O199" s="125">
        <f>IF($C199=$D199,Timeline!O$98,Timeline!O$99)</f>
        <v>0</v>
      </c>
      <c r="P199" s="125">
        <f>IF($C199=$D199,Timeline!P$98,Timeline!P$99)</f>
        <v>0</v>
      </c>
      <c r="Q199" s="125">
        <f>IF($C199=$D199,Timeline!Q$98,Timeline!Q$99)</f>
        <v>0</v>
      </c>
      <c r="R199" s="125">
        <f>IF($C199=$D199,Timeline!R$98,Timeline!R$99)</f>
        <v>0</v>
      </c>
      <c r="S199" s="125">
        <f>IF($C199=$D199,Timeline!S$98,Timeline!S$99)</f>
        <v>0</v>
      </c>
      <c r="T199" s="125">
        <f>IF($C199=$D199,Timeline!T$98,Timeline!T$99)</f>
        <v>0.77322404371584696</v>
      </c>
      <c r="U199" s="125">
        <f>IF($C199=$D199,Timeline!U$98,Timeline!U$99)</f>
        <v>0</v>
      </c>
      <c r="V199" s="125">
        <f>IF($C199=$D199,Timeline!V$98,Timeline!V$99)</f>
        <v>0</v>
      </c>
      <c r="W199" s="125">
        <f>IF($C199=$D199,Timeline!W$98,Timeline!W$99)</f>
        <v>0</v>
      </c>
      <c r="X199" s="125">
        <f>IF($C199=$D199,Timeline!X$98,Timeline!X$99)</f>
        <v>0</v>
      </c>
      <c r="Y199" s="125">
        <f>IF($C199=$D199,Timeline!Y$98,Timeline!Y$99)</f>
        <v>0</v>
      </c>
      <c r="Z199" s="566">
        <f>IF($C199=$D199,Timeline!Z$98,Timeline!Z$99)</f>
        <v>0</v>
      </c>
      <c r="AB199" s="127">
        <f>IF($C199=$D199,Timeline!AB$98,Timeline!AB$99)</f>
        <v>0</v>
      </c>
      <c r="AD199" s="127">
        <f>IF($C199=$D199,Timeline!AD$98,Timeline!AD$99)</f>
        <v>1</v>
      </c>
      <c r="AF199" s="127">
        <f>IF($C199=$D199,Timeline!AF$98,Timeline!AF$99)</f>
        <v>0</v>
      </c>
    </row>
    <row r="200" spans="2:32" outlineLevel="1">
      <c r="B200" s="124" t="str">
        <f t="shared" si="20"/>
        <v>Accrual</v>
      </c>
      <c r="C200" s="124" t="str">
        <f>Timeline!$A$99</f>
        <v>All Other Items</v>
      </c>
      <c r="D200" s="83" t="str">
        <f t="shared" si="22"/>
        <v>Capital Expenditure (inc intangible assets and investing activities)</v>
      </c>
      <c r="E200" s="150" t="str">
        <f t="shared" si="22"/>
        <v>#</v>
      </c>
      <c r="F200" s="150"/>
      <c r="G200" s="125">
        <f>IF($C200=$D200,Timeline!G$98,Timeline!G$99)</f>
        <v>0</v>
      </c>
      <c r="H200" s="125">
        <f>IF($C200=$D200,Timeline!H$98,Timeline!H$99)</f>
        <v>0</v>
      </c>
      <c r="I200" s="125">
        <f>IF($C200=$D200,Timeline!I$98,Timeline!I$99)</f>
        <v>0</v>
      </c>
      <c r="J200" s="125">
        <f>IF($C200=$D200,Timeline!J$98,Timeline!J$99)</f>
        <v>0</v>
      </c>
      <c r="K200" s="125">
        <f>IF($C200=$D200,Timeline!K$98,Timeline!K$99)</f>
        <v>0</v>
      </c>
      <c r="L200" s="125">
        <f>IF($C200=$D200,Timeline!L$98,Timeline!L$99)</f>
        <v>0</v>
      </c>
      <c r="M200" s="125">
        <f>IF($C200=$D200,Timeline!M$98,Timeline!M$99)</f>
        <v>0</v>
      </c>
      <c r="N200" s="125">
        <f>IF($C200=$D200,Timeline!N$98,Timeline!N$99)</f>
        <v>0</v>
      </c>
      <c r="O200" s="125">
        <f>IF($C200=$D200,Timeline!O$98,Timeline!O$99)</f>
        <v>0</v>
      </c>
      <c r="P200" s="125">
        <f>IF($C200=$D200,Timeline!P$98,Timeline!P$99)</f>
        <v>0</v>
      </c>
      <c r="Q200" s="125">
        <f>IF($C200=$D200,Timeline!Q$98,Timeline!Q$99)</f>
        <v>0</v>
      </c>
      <c r="R200" s="125">
        <f>IF($C200=$D200,Timeline!R$98,Timeline!R$99)</f>
        <v>0</v>
      </c>
      <c r="S200" s="125">
        <f>IF($C200=$D200,Timeline!S$98,Timeline!S$99)</f>
        <v>0</v>
      </c>
      <c r="T200" s="125">
        <f>IF($C200=$D200,Timeline!T$98,Timeline!T$99)</f>
        <v>0.77322404371584696</v>
      </c>
      <c r="U200" s="125">
        <f>IF($C200=$D200,Timeline!U$98,Timeline!U$99)</f>
        <v>0</v>
      </c>
      <c r="V200" s="125">
        <f>IF($C200=$D200,Timeline!V$98,Timeline!V$99)</f>
        <v>0</v>
      </c>
      <c r="W200" s="125">
        <f>IF($C200=$D200,Timeline!W$98,Timeline!W$99)</f>
        <v>0</v>
      </c>
      <c r="X200" s="125">
        <f>IF($C200=$D200,Timeline!X$98,Timeline!X$99)</f>
        <v>0</v>
      </c>
      <c r="Y200" s="125">
        <f>IF($C200=$D200,Timeline!Y$98,Timeline!Y$99)</f>
        <v>0</v>
      </c>
      <c r="Z200" s="566">
        <f>IF($C200=$D200,Timeline!Z$98,Timeline!Z$99)</f>
        <v>0</v>
      </c>
      <c r="AB200" s="127">
        <f>IF($C200=$D200,Timeline!AB$98,Timeline!AB$99)</f>
        <v>0</v>
      </c>
      <c r="AD200" s="127">
        <f>IF($C200=$D200,Timeline!AD$98,Timeline!AD$99)</f>
        <v>1</v>
      </c>
      <c r="AF200" s="127">
        <f>IF($C200=$D200,Timeline!AF$98,Timeline!AF$99)</f>
        <v>0</v>
      </c>
    </row>
    <row r="201" spans="2:32" outlineLevel="1">
      <c r="B201" s="124" t="str">
        <f t="shared" si="20"/>
        <v>Accrual</v>
      </c>
      <c r="C201" s="124" t="str">
        <f>Timeline!$A$99</f>
        <v>All Other Items</v>
      </c>
      <c r="D201" s="83" t="str">
        <f t="shared" si="22"/>
        <v>Exclude grants received from capital expenditure</v>
      </c>
      <c r="E201" s="150" t="str">
        <f t="shared" si="22"/>
        <v>#</v>
      </c>
      <c r="F201" s="150"/>
      <c r="G201" s="125">
        <f>IF($C201=$D201,Timeline!G$98,Timeline!G$99)</f>
        <v>0</v>
      </c>
      <c r="H201" s="125">
        <f>IF($C201=$D201,Timeline!H$98,Timeline!H$99)</f>
        <v>0</v>
      </c>
      <c r="I201" s="125">
        <f>IF($C201=$D201,Timeline!I$98,Timeline!I$99)</f>
        <v>0</v>
      </c>
      <c r="J201" s="125">
        <f>IF($C201=$D201,Timeline!J$98,Timeline!J$99)</f>
        <v>0</v>
      </c>
      <c r="K201" s="125">
        <f>IF($C201=$D201,Timeline!K$98,Timeline!K$99)</f>
        <v>0</v>
      </c>
      <c r="L201" s="125">
        <f>IF($C201=$D201,Timeline!L$98,Timeline!L$99)</f>
        <v>0</v>
      </c>
      <c r="M201" s="125">
        <f>IF($C201=$D201,Timeline!M$98,Timeline!M$99)</f>
        <v>0</v>
      </c>
      <c r="N201" s="125">
        <f>IF($C201=$D201,Timeline!N$98,Timeline!N$99)</f>
        <v>0</v>
      </c>
      <c r="O201" s="125">
        <f>IF($C201=$D201,Timeline!O$98,Timeline!O$99)</f>
        <v>0</v>
      </c>
      <c r="P201" s="125">
        <f>IF($C201=$D201,Timeline!P$98,Timeline!P$99)</f>
        <v>0</v>
      </c>
      <c r="Q201" s="125">
        <f>IF($C201=$D201,Timeline!Q$98,Timeline!Q$99)</f>
        <v>0</v>
      </c>
      <c r="R201" s="125">
        <f>IF($C201=$D201,Timeline!R$98,Timeline!R$99)</f>
        <v>0</v>
      </c>
      <c r="S201" s="125">
        <f>IF($C201=$D201,Timeline!S$98,Timeline!S$99)</f>
        <v>0</v>
      </c>
      <c r="T201" s="125">
        <f>IF($C201=$D201,Timeline!T$98,Timeline!T$99)</f>
        <v>0.77322404371584696</v>
      </c>
      <c r="U201" s="125">
        <f>IF($C201=$D201,Timeline!U$98,Timeline!U$99)</f>
        <v>0</v>
      </c>
      <c r="V201" s="125">
        <f>IF($C201=$D201,Timeline!V$98,Timeline!V$99)</f>
        <v>0</v>
      </c>
      <c r="W201" s="125">
        <f>IF($C201=$D201,Timeline!W$98,Timeline!W$99)</f>
        <v>0</v>
      </c>
      <c r="X201" s="125">
        <f>IF($C201=$D201,Timeline!X$98,Timeline!X$99)</f>
        <v>0</v>
      </c>
      <c r="Y201" s="125">
        <f>IF($C201=$D201,Timeline!Y$98,Timeline!Y$99)</f>
        <v>0</v>
      </c>
      <c r="Z201" s="566">
        <f>IF($C201=$D201,Timeline!Z$98,Timeline!Z$99)</f>
        <v>0</v>
      </c>
      <c r="AB201" s="127">
        <f>IF($C201=$D201,Timeline!AB$98,Timeline!AB$99)</f>
        <v>0</v>
      </c>
      <c r="AD201" s="127">
        <f>IF($C201=$D201,Timeline!AD$98,Timeline!AD$99)</f>
        <v>1</v>
      </c>
      <c r="AF201" s="127">
        <f>IF($C201=$D201,Timeline!AF$98,Timeline!AF$99)</f>
        <v>0</v>
      </c>
    </row>
    <row r="202" spans="2:32" outlineLevel="1">
      <c r="B202" s="124" t="str">
        <f t="shared" si="20"/>
        <v>Accrual</v>
      </c>
      <c r="C202" s="124" t="str">
        <f>Timeline!$A$99</f>
        <v>All Other Items</v>
      </c>
      <c r="D202" s="83" t="str">
        <f t="shared" si="22"/>
        <v>Lease payments: on balance sheet leased assets</v>
      </c>
      <c r="E202" s="150" t="str">
        <f t="shared" si="22"/>
        <v>#</v>
      </c>
      <c r="F202" s="150"/>
      <c r="G202" s="125">
        <f>IF($C202=$D202,Timeline!G$98,Timeline!G$99)</f>
        <v>0</v>
      </c>
      <c r="H202" s="125">
        <f>IF($C202=$D202,Timeline!H$98,Timeline!H$99)</f>
        <v>0</v>
      </c>
      <c r="I202" s="125">
        <f>IF($C202=$D202,Timeline!I$98,Timeline!I$99)</f>
        <v>0</v>
      </c>
      <c r="J202" s="125">
        <f>IF($C202=$D202,Timeline!J$98,Timeline!J$99)</f>
        <v>0</v>
      </c>
      <c r="K202" s="125">
        <f>IF($C202=$D202,Timeline!K$98,Timeline!K$99)</f>
        <v>0</v>
      </c>
      <c r="L202" s="125">
        <f>IF($C202=$D202,Timeline!L$98,Timeline!L$99)</f>
        <v>0</v>
      </c>
      <c r="M202" s="125">
        <f>IF($C202=$D202,Timeline!M$98,Timeline!M$99)</f>
        <v>0</v>
      </c>
      <c r="N202" s="125">
        <f>IF($C202=$D202,Timeline!N$98,Timeline!N$99)</f>
        <v>0</v>
      </c>
      <c r="O202" s="125">
        <f>IF($C202=$D202,Timeline!O$98,Timeline!O$99)</f>
        <v>0</v>
      </c>
      <c r="P202" s="125">
        <f>IF($C202=$D202,Timeline!P$98,Timeline!P$99)</f>
        <v>0</v>
      </c>
      <c r="Q202" s="125">
        <f>IF($C202=$D202,Timeline!Q$98,Timeline!Q$99)</f>
        <v>0</v>
      </c>
      <c r="R202" s="125">
        <f>IF($C202=$D202,Timeline!R$98,Timeline!R$99)</f>
        <v>0</v>
      </c>
      <c r="S202" s="125">
        <f>IF($C202=$D202,Timeline!S$98,Timeline!S$99)</f>
        <v>0</v>
      </c>
      <c r="T202" s="125">
        <f>IF($C202=$D202,Timeline!T$98,Timeline!T$99)</f>
        <v>0.77322404371584696</v>
      </c>
      <c r="U202" s="125">
        <f>IF($C202=$D202,Timeline!U$98,Timeline!U$99)</f>
        <v>0</v>
      </c>
      <c r="V202" s="125">
        <f>IF($C202=$D202,Timeline!V$98,Timeline!V$99)</f>
        <v>0</v>
      </c>
      <c r="W202" s="125">
        <f>IF($C202=$D202,Timeline!W$98,Timeline!W$99)</f>
        <v>0</v>
      </c>
      <c r="X202" s="125">
        <f>IF($C202=$D202,Timeline!X$98,Timeline!X$99)</f>
        <v>0</v>
      </c>
      <c r="Y202" s="125">
        <f>IF($C202=$D202,Timeline!Y$98,Timeline!Y$99)</f>
        <v>0</v>
      </c>
      <c r="Z202" s="566">
        <f>IF($C202=$D202,Timeline!Z$98,Timeline!Z$99)</f>
        <v>0</v>
      </c>
      <c r="AB202" s="127">
        <f>IF($C202=$D202,Timeline!AB$98,Timeline!AB$99)</f>
        <v>0</v>
      </c>
      <c r="AD202" s="127">
        <f>IF($C202=$D202,Timeline!AD$98,Timeline!AD$99)</f>
        <v>1</v>
      </c>
      <c r="AF202" s="127">
        <f>IF($C202=$D202,Timeline!AF$98,Timeline!AF$99)</f>
        <v>0</v>
      </c>
    </row>
    <row r="203" spans="2:32" outlineLevel="1">
      <c r="B203" s="124" t="str">
        <f t="shared" si="20"/>
        <v>Accrual</v>
      </c>
      <c r="C203" s="124" t="str">
        <f>Timeline!$A$99</f>
        <v>All Other Items</v>
      </c>
      <c r="D203" s="83" t="str">
        <f t="shared" si="22"/>
        <v>Exclude interest payments: on balance sheet leased assets</v>
      </c>
      <c r="E203" s="150" t="str">
        <f t="shared" si="22"/>
        <v>#</v>
      </c>
      <c r="F203" s="150"/>
      <c r="G203" s="125">
        <f>IF($C203=$D203,Timeline!G$98,Timeline!G$99)</f>
        <v>0</v>
      </c>
      <c r="H203" s="125">
        <f>IF($C203=$D203,Timeline!H$98,Timeline!H$99)</f>
        <v>0</v>
      </c>
      <c r="I203" s="125">
        <f>IF($C203=$D203,Timeline!I$98,Timeline!I$99)</f>
        <v>0</v>
      </c>
      <c r="J203" s="125">
        <f>IF($C203=$D203,Timeline!J$98,Timeline!J$99)</f>
        <v>0</v>
      </c>
      <c r="K203" s="125">
        <f>IF($C203=$D203,Timeline!K$98,Timeline!K$99)</f>
        <v>0</v>
      </c>
      <c r="L203" s="125">
        <f>IF($C203=$D203,Timeline!L$98,Timeline!L$99)</f>
        <v>0</v>
      </c>
      <c r="M203" s="125">
        <f>IF($C203=$D203,Timeline!M$98,Timeline!M$99)</f>
        <v>0</v>
      </c>
      <c r="N203" s="125">
        <f>IF($C203=$D203,Timeline!N$98,Timeline!N$99)</f>
        <v>0</v>
      </c>
      <c r="O203" s="125">
        <f>IF($C203=$D203,Timeline!O$98,Timeline!O$99)</f>
        <v>0</v>
      </c>
      <c r="P203" s="125">
        <f>IF($C203=$D203,Timeline!P$98,Timeline!P$99)</f>
        <v>0</v>
      </c>
      <c r="Q203" s="125">
        <f>IF($C203=$D203,Timeline!Q$98,Timeline!Q$99)</f>
        <v>0</v>
      </c>
      <c r="R203" s="125">
        <f>IF($C203=$D203,Timeline!R$98,Timeline!R$99)</f>
        <v>0</v>
      </c>
      <c r="S203" s="125">
        <f>IF($C203=$D203,Timeline!S$98,Timeline!S$99)</f>
        <v>0</v>
      </c>
      <c r="T203" s="125">
        <f>IF($C203=$D203,Timeline!T$98,Timeline!T$99)</f>
        <v>0.77322404371584696</v>
      </c>
      <c r="U203" s="125">
        <f>IF($C203=$D203,Timeline!U$98,Timeline!U$99)</f>
        <v>0</v>
      </c>
      <c r="V203" s="125">
        <f>IF($C203=$D203,Timeline!V$98,Timeline!V$99)</f>
        <v>0</v>
      </c>
      <c r="W203" s="125">
        <f>IF($C203=$D203,Timeline!W$98,Timeline!W$99)</f>
        <v>0</v>
      </c>
      <c r="X203" s="125">
        <f>IF($C203=$D203,Timeline!X$98,Timeline!X$99)</f>
        <v>0</v>
      </c>
      <c r="Y203" s="125">
        <f>IF($C203=$D203,Timeline!Y$98,Timeline!Y$99)</f>
        <v>0</v>
      </c>
      <c r="Z203" s="566">
        <f>IF($C203=$D203,Timeline!Z$98,Timeline!Z$99)</f>
        <v>0</v>
      </c>
      <c r="AB203" s="127">
        <f>IF($C203=$D203,Timeline!AB$98,Timeline!AB$99)</f>
        <v>0</v>
      </c>
      <c r="AD203" s="127">
        <f>IF($C203=$D203,Timeline!AD$98,Timeline!AD$99)</f>
        <v>1</v>
      </c>
      <c r="AF203" s="127">
        <f>IF($C203=$D203,Timeline!AF$98,Timeline!AF$99)</f>
        <v>0</v>
      </c>
    </row>
    <row r="204" spans="2:32" outlineLevel="1">
      <c r="B204" s="124" t="str">
        <f t="shared" si="20"/>
        <v>Accrual</v>
      </c>
      <c r="C204" s="124" t="str">
        <f>Timeline!$A$99</f>
        <v>All Other Items</v>
      </c>
      <c r="D204" s="83" t="str">
        <f t="shared" si="22"/>
        <v>Exclude Depreciation</v>
      </c>
      <c r="E204" s="150" t="str">
        <f t="shared" si="22"/>
        <v>#</v>
      </c>
      <c r="F204" s="150"/>
      <c r="G204" s="125">
        <f>IF($C204=$D204,Timeline!G$98,Timeline!G$99)</f>
        <v>0</v>
      </c>
      <c r="H204" s="125">
        <f>IF($C204=$D204,Timeline!H$98,Timeline!H$99)</f>
        <v>0</v>
      </c>
      <c r="I204" s="125">
        <f>IF($C204=$D204,Timeline!I$98,Timeline!I$99)</f>
        <v>0</v>
      </c>
      <c r="J204" s="125">
        <f>IF($C204=$D204,Timeline!J$98,Timeline!J$99)</f>
        <v>0</v>
      </c>
      <c r="K204" s="125">
        <f>IF($C204=$D204,Timeline!K$98,Timeline!K$99)</f>
        <v>0</v>
      </c>
      <c r="L204" s="125">
        <f>IF($C204=$D204,Timeline!L$98,Timeline!L$99)</f>
        <v>0</v>
      </c>
      <c r="M204" s="125">
        <f>IF($C204=$D204,Timeline!M$98,Timeline!M$99)</f>
        <v>0</v>
      </c>
      <c r="N204" s="125">
        <f>IF($C204=$D204,Timeline!N$98,Timeline!N$99)</f>
        <v>0</v>
      </c>
      <c r="O204" s="125">
        <f>IF($C204=$D204,Timeline!O$98,Timeline!O$99)</f>
        <v>0</v>
      </c>
      <c r="P204" s="125">
        <f>IF($C204=$D204,Timeline!P$98,Timeline!P$99)</f>
        <v>0</v>
      </c>
      <c r="Q204" s="125">
        <f>IF($C204=$D204,Timeline!Q$98,Timeline!Q$99)</f>
        <v>0</v>
      </c>
      <c r="R204" s="125">
        <f>IF($C204=$D204,Timeline!R$98,Timeline!R$99)</f>
        <v>0</v>
      </c>
      <c r="S204" s="125">
        <f>IF($C204=$D204,Timeline!S$98,Timeline!S$99)</f>
        <v>0</v>
      </c>
      <c r="T204" s="125">
        <f>IF($C204=$D204,Timeline!T$98,Timeline!T$99)</f>
        <v>0.77322404371584696</v>
      </c>
      <c r="U204" s="125">
        <f>IF($C204=$D204,Timeline!U$98,Timeline!U$99)</f>
        <v>0</v>
      </c>
      <c r="V204" s="125">
        <f>IF($C204=$D204,Timeline!V$98,Timeline!V$99)</f>
        <v>0</v>
      </c>
      <c r="W204" s="125">
        <f>IF($C204=$D204,Timeline!W$98,Timeline!W$99)</f>
        <v>0</v>
      </c>
      <c r="X204" s="125">
        <f>IF($C204=$D204,Timeline!X$98,Timeline!X$99)</f>
        <v>0</v>
      </c>
      <c r="Y204" s="125">
        <f>IF($C204=$D204,Timeline!Y$98,Timeline!Y$99)</f>
        <v>0</v>
      </c>
      <c r="Z204" s="566">
        <f>IF($C204=$D204,Timeline!Z$98,Timeline!Z$99)</f>
        <v>0</v>
      </c>
      <c r="AB204" s="127">
        <f>IF($C204=$D204,Timeline!AB$98,Timeline!AB$99)</f>
        <v>0</v>
      </c>
      <c r="AD204" s="127">
        <f>IF($C204=$D204,Timeline!AD$98,Timeline!AD$99)</f>
        <v>1</v>
      </c>
      <c r="AF204" s="127">
        <f>IF($C204=$D204,Timeline!AF$98,Timeline!AF$99)</f>
        <v>0</v>
      </c>
    </row>
    <row r="205" spans="2:32" outlineLevel="1">
      <c r="B205" s="124" t="str">
        <f t="shared" si="20"/>
        <v>Accrual</v>
      </c>
      <c r="C205" s="124" t="str">
        <f>Timeline!$A$99</f>
        <v>All Other Items</v>
      </c>
      <c r="D205" s="83" t="str">
        <f t="shared" si="22"/>
        <v>Exclude Amortisation</v>
      </c>
      <c r="E205" s="150" t="str">
        <f t="shared" si="22"/>
        <v>#</v>
      </c>
      <c r="F205" s="150"/>
      <c r="G205" s="125">
        <f>IF($C205=$D205,Timeline!G$98,Timeline!G$99)</f>
        <v>0</v>
      </c>
      <c r="H205" s="125">
        <f>IF($C205=$D205,Timeline!H$98,Timeline!H$99)</f>
        <v>0</v>
      </c>
      <c r="I205" s="125">
        <f>IF($C205=$D205,Timeline!I$98,Timeline!I$99)</f>
        <v>0</v>
      </c>
      <c r="J205" s="125">
        <f>IF($C205=$D205,Timeline!J$98,Timeline!J$99)</f>
        <v>0</v>
      </c>
      <c r="K205" s="125">
        <f>IF($C205=$D205,Timeline!K$98,Timeline!K$99)</f>
        <v>0</v>
      </c>
      <c r="L205" s="125">
        <f>IF($C205=$D205,Timeline!L$98,Timeline!L$99)</f>
        <v>0</v>
      </c>
      <c r="M205" s="125">
        <f>IF($C205=$D205,Timeline!M$98,Timeline!M$99)</f>
        <v>0</v>
      </c>
      <c r="N205" s="125">
        <f>IF($C205=$D205,Timeline!N$98,Timeline!N$99)</f>
        <v>0</v>
      </c>
      <c r="O205" s="125">
        <f>IF($C205=$D205,Timeline!O$98,Timeline!O$99)</f>
        <v>0</v>
      </c>
      <c r="P205" s="125">
        <f>IF($C205=$D205,Timeline!P$98,Timeline!P$99)</f>
        <v>0</v>
      </c>
      <c r="Q205" s="125">
        <f>IF($C205=$D205,Timeline!Q$98,Timeline!Q$99)</f>
        <v>0</v>
      </c>
      <c r="R205" s="125">
        <f>IF($C205=$D205,Timeline!R$98,Timeline!R$99)</f>
        <v>0</v>
      </c>
      <c r="S205" s="125">
        <f>IF($C205=$D205,Timeline!S$98,Timeline!S$99)</f>
        <v>0</v>
      </c>
      <c r="T205" s="125">
        <f>IF($C205=$D205,Timeline!T$98,Timeline!T$99)</f>
        <v>0.77322404371584696</v>
      </c>
      <c r="U205" s="125">
        <f>IF($C205=$D205,Timeline!U$98,Timeline!U$99)</f>
        <v>0</v>
      </c>
      <c r="V205" s="125">
        <f>IF($C205=$D205,Timeline!V$98,Timeline!V$99)</f>
        <v>0</v>
      </c>
      <c r="W205" s="125">
        <f>IF($C205=$D205,Timeline!W$98,Timeline!W$99)</f>
        <v>0</v>
      </c>
      <c r="X205" s="125">
        <f>IF($C205=$D205,Timeline!X$98,Timeline!X$99)</f>
        <v>0</v>
      </c>
      <c r="Y205" s="125">
        <f>IF($C205=$D205,Timeline!Y$98,Timeline!Y$99)</f>
        <v>0</v>
      </c>
      <c r="Z205" s="566">
        <f>IF($C205=$D205,Timeline!Z$98,Timeline!Z$99)</f>
        <v>0</v>
      </c>
      <c r="AB205" s="127">
        <f>IF($C205=$D205,Timeline!AB$98,Timeline!AB$99)</f>
        <v>0</v>
      </c>
      <c r="AD205" s="127">
        <f>IF($C205=$D205,Timeline!AD$98,Timeline!AD$99)</f>
        <v>1</v>
      </c>
      <c r="AF205" s="127">
        <f>IF($C205=$D205,Timeline!AF$98,Timeline!AF$99)</f>
        <v>0</v>
      </c>
    </row>
    <row r="206" spans="2:32" outlineLevel="1">
      <c r="B206" s="124" t="str">
        <f t="shared" si="20"/>
        <v>Accrual</v>
      </c>
      <c r="C206" s="124" t="str">
        <f>Timeline!$A$99</f>
        <v>All Other Items</v>
      </c>
      <c r="D206" s="83" t="str">
        <f t="shared" si="22"/>
        <v>Exclude bad debt provisions</v>
      </c>
      <c r="E206" s="150" t="str">
        <f t="shared" si="22"/>
        <v>#</v>
      </c>
      <c r="F206" s="150"/>
      <c r="G206" s="125">
        <f>IF($C206=$D206,Timeline!G$98,Timeline!G$99)</f>
        <v>0</v>
      </c>
      <c r="H206" s="125">
        <f>IF($C206=$D206,Timeline!H$98,Timeline!H$99)</f>
        <v>0</v>
      </c>
      <c r="I206" s="125">
        <f>IF($C206=$D206,Timeline!I$98,Timeline!I$99)</f>
        <v>0</v>
      </c>
      <c r="J206" s="125">
        <f>IF($C206=$D206,Timeline!J$98,Timeline!J$99)</f>
        <v>0</v>
      </c>
      <c r="K206" s="125">
        <f>IF($C206=$D206,Timeline!K$98,Timeline!K$99)</f>
        <v>0</v>
      </c>
      <c r="L206" s="125">
        <f>IF($C206=$D206,Timeline!L$98,Timeline!L$99)</f>
        <v>0</v>
      </c>
      <c r="M206" s="125">
        <f>IF($C206=$D206,Timeline!M$98,Timeline!M$99)</f>
        <v>0</v>
      </c>
      <c r="N206" s="125">
        <f>IF($C206=$D206,Timeline!N$98,Timeline!N$99)</f>
        <v>0</v>
      </c>
      <c r="O206" s="125">
        <f>IF($C206=$D206,Timeline!O$98,Timeline!O$99)</f>
        <v>0</v>
      </c>
      <c r="P206" s="125">
        <f>IF($C206=$D206,Timeline!P$98,Timeline!P$99)</f>
        <v>0</v>
      </c>
      <c r="Q206" s="125">
        <f>IF($C206=$D206,Timeline!Q$98,Timeline!Q$99)</f>
        <v>0</v>
      </c>
      <c r="R206" s="125">
        <f>IF($C206=$D206,Timeline!R$98,Timeline!R$99)</f>
        <v>0</v>
      </c>
      <c r="S206" s="125">
        <f>IF($C206=$D206,Timeline!S$98,Timeline!S$99)</f>
        <v>0</v>
      </c>
      <c r="T206" s="125">
        <f>IF($C206=$D206,Timeline!T$98,Timeline!T$99)</f>
        <v>0.77322404371584696</v>
      </c>
      <c r="U206" s="125">
        <f>IF($C206=$D206,Timeline!U$98,Timeline!U$99)</f>
        <v>0</v>
      </c>
      <c r="V206" s="125">
        <f>IF($C206=$D206,Timeline!V$98,Timeline!V$99)</f>
        <v>0</v>
      </c>
      <c r="W206" s="125">
        <f>IF($C206=$D206,Timeline!W$98,Timeline!W$99)</f>
        <v>0</v>
      </c>
      <c r="X206" s="125">
        <f>IF($C206=$D206,Timeline!X$98,Timeline!X$99)</f>
        <v>0</v>
      </c>
      <c r="Y206" s="125">
        <f>IF($C206=$D206,Timeline!Y$98,Timeline!Y$99)</f>
        <v>0</v>
      </c>
      <c r="Z206" s="566">
        <f>IF($C206=$D206,Timeline!Z$98,Timeline!Z$99)</f>
        <v>0</v>
      </c>
      <c r="AB206" s="127">
        <f>IF($C206=$D206,Timeline!AB$98,Timeline!AB$99)</f>
        <v>0</v>
      </c>
      <c r="AD206" s="127">
        <f>IF($C206=$D206,Timeline!AD$98,Timeline!AD$99)</f>
        <v>1</v>
      </c>
      <c r="AF206" s="127">
        <f>IF($C206=$D206,Timeline!AF$98,Timeline!AF$99)</f>
        <v>0</v>
      </c>
    </row>
    <row r="207" spans="2:32" outlineLevel="1">
      <c r="B207" s="124" t="str">
        <f t="shared" si="20"/>
        <v>Accrual</v>
      </c>
      <c r="C207" s="124" t="str">
        <f>Timeline!$A$99</f>
        <v>All Other Items</v>
      </c>
      <c r="D207" s="83" t="str">
        <f t="shared" si="22"/>
        <v>Exclude Expenditure included in Total Costs that is precluded from Actual Operating Costs</v>
      </c>
      <c r="E207" s="150" t="str">
        <f t="shared" si="22"/>
        <v>#</v>
      </c>
      <c r="F207" s="150"/>
      <c r="G207" s="125">
        <f>IF($C207=$D207,Timeline!G$98,Timeline!G$99)</f>
        <v>0</v>
      </c>
      <c r="H207" s="125">
        <f>IF($C207=$D207,Timeline!H$98,Timeline!H$99)</f>
        <v>0</v>
      </c>
      <c r="I207" s="125">
        <f>IF($C207=$D207,Timeline!I$98,Timeline!I$99)</f>
        <v>0</v>
      </c>
      <c r="J207" s="125">
        <f>IF($C207=$D207,Timeline!J$98,Timeline!J$99)</f>
        <v>0</v>
      </c>
      <c r="K207" s="125">
        <f>IF($C207=$D207,Timeline!K$98,Timeline!K$99)</f>
        <v>0</v>
      </c>
      <c r="L207" s="125">
        <f>IF($C207=$D207,Timeline!L$98,Timeline!L$99)</f>
        <v>0</v>
      </c>
      <c r="M207" s="125">
        <f>IF($C207=$D207,Timeline!M$98,Timeline!M$99)</f>
        <v>0</v>
      </c>
      <c r="N207" s="125">
        <f>IF($C207=$D207,Timeline!N$98,Timeline!N$99)</f>
        <v>0</v>
      </c>
      <c r="O207" s="125">
        <f>IF($C207=$D207,Timeline!O$98,Timeline!O$99)</f>
        <v>0</v>
      </c>
      <c r="P207" s="125">
        <f>IF($C207=$D207,Timeline!P$98,Timeline!P$99)</f>
        <v>0</v>
      </c>
      <c r="Q207" s="125">
        <f>IF($C207=$D207,Timeline!Q$98,Timeline!Q$99)</f>
        <v>0</v>
      </c>
      <c r="R207" s="125">
        <f>IF($C207=$D207,Timeline!R$98,Timeline!R$99)</f>
        <v>0</v>
      </c>
      <c r="S207" s="125">
        <f>IF($C207=$D207,Timeline!S$98,Timeline!S$99)</f>
        <v>0</v>
      </c>
      <c r="T207" s="125">
        <f>IF($C207=$D207,Timeline!T$98,Timeline!T$99)</f>
        <v>0.77322404371584696</v>
      </c>
      <c r="U207" s="125">
        <f>IF($C207=$D207,Timeline!U$98,Timeline!U$99)</f>
        <v>0</v>
      </c>
      <c r="V207" s="125">
        <f>IF($C207=$D207,Timeline!V$98,Timeline!V$99)</f>
        <v>0</v>
      </c>
      <c r="W207" s="125">
        <f>IF($C207=$D207,Timeline!W$98,Timeline!W$99)</f>
        <v>0</v>
      </c>
      <c r="X207" s="125">
        <f>IF($C207=$D207,Timeline!X$98,Timeline!X$99)</f>
        <v>0</v>
      </c>
      <c r="Y207" s="125">
        <f>IF($C207=$D207,Timeline!Y$98,Timeline!Y$99)</f>
        <v>0</v>
      </c>
      <c r="Z207" s="566">
        <f>IF($C207=$D207,Timeline!Z$98,Timeline!Z$99)</f>
        <v>0</v>
      </c>
      <c r="AB207" s="127">
        <f>IF($C207=$D207,Timeline!AB$98,Timeline!AB$99)</f>
        <v>0</v>
      </c>
      <c r="AD207" s="127">
        <f>IF($C207=$D207,Timeline!AD$98,Timeline!AD$99)</f>
        <v>1</v>
      </c>
      <c r="AF207" s="127">
        <f>IF($C207=$D207,Timeline!AF$98,Timeline!AF$99)</f>
        <v>0</v>
      </c>
    </row>
    <row r="208" spans="2:32" outlineLevel="1">
      <c r="B208" s="124" t="str">
        <f t="shared" si="20"/>
        <v>Delta Cash</v>
      </c>
      <c r="C208" s="124" t="str">
        <f>Timeline!$A$99</f>
        <v>All Other Items</v>
      </c>
      <c r="D208" s="83" t="str">
        <f t="shared" si="22"/>
        <v>Movement in Creditors: (Increase) / Decrease</v>
      </c>
      <c r="E208" s="150" t="str">
        <f t="shared" si="22"/>
        <v>#</v>
      </c>
      <c r="F208" s="150"/>
      <c r="G208" s="125">
        <f>IF($C208=$D208,Timeline!G$98,Timeline!G$99)</f>
        <v>0</v>
      </c>
      <c r="H208" s="125">
        <f>IF($C208=$D208,Timeline!H$98,Timeline!H$99)</f>
        <v>0</v>
      </c>
      <c r="I208" s="125">
        <f>IF($C208=$D208,Timeline!I$98,Timeline!I$99)</f>
        <v>0</v>
      </c>
      <c r="J208" s="125">
        <f>IF($C208=$D208,Timeline!J$98,Timeline!J$99)</f>
        <v>0</v>
      </c>
      <c r="K208" s="125">
        <f>IF($C208=$D208,Timeline!K$98,Timeline!K$99)</f>
        <v>0</v>
      </c>
      <c r="L208" s="125">
        <f>IF($C208=$D208,Timeline!L$98,Timeline!L$99)</f>
        <v>0</v>
      </c>
      <c r="M208" s="125">
        <f>IF($C208=$D208,Timeline!M$98,Timeline!M$99)</f>
        <v>0</v>
      </c>
      <c r="N208" s="125">
        <f>IF($C208=$D208,Timeline!N$98,Timeline!N$99)</f>
        <v>0</v>
      </c>
      <c r="O208" s="125">
        <f>IF($C208=$D208,Timeline!O$98,Timeline!O$99)</f>
        <v>0</v>
      </c>
      <c r="P208" s="125">
        <f>IF($C208=$D208,Timeline!P$98,Timeline!P$99)</f>
        <v>0</v>
      </c>
      <c r="Q208" s="125">
        <f>IF($C208=$D208,Timeline!Q$98,Timeline!Q$99)</f>
        <v>0</v>
      </c>
      <c r="R208" s="125">
        <f>IF($C208=$D208,Timeline!R$98,Timeline!R$99)</f>
        <v>0</v>
      </c>
      <c r="S208" s="125">
        <f>IF($C208=$D208,Timeline!S$98,Timeline!S$99)</f>
        <v>0</v>
      </c>
      <c r="T208" s="125">
        <f>IF($C208=$D208,Timeline!T$98,Timeline!T$99)</f>
        <v>0.77322404371584696</v>
      </c>
      <c r="U208" s="125">
        <f>IF($C208=$D208,Timeline!U$98,Timeline!U$99)</f>
        <v>0</v>
      </c>
      <c r="V208" s="125">
        <f>IF($C208=$D208,Timeline!V$98,Timeline!V$99)</f>
        <v>0</v>
      </c>
      <c r="W208" s="125">
        <f>IF($C208=$D208,Timeline!W$98,Timeline!W$99)</f>
        <v>0</v>
      </c>
      <c r="X208" s="125">
        <f>IF($C208=$D208,Timeline!X$98,Timeline!X$99)</f>
        <v>0</v>
      </c>
      <c r="Y208" s="125">
        <f>IF($C208=$D208,Timeline!Y$98,Timeline!Y$99)</f>
        <v>0</v>
      </c>
      <c r="Z208" s="566">
        <f>IF($C208=$D208,Timeline!Z$98,Timeline!Z$99)</f>
        <v>0</v>
      </c>
      <c r="AB208" s="127">
        <f>IF($C208=$D208,Timeline!AB$98,Timeline!AB$99)</f>
        <v>0</v>
      </c>
      <c r="AD208" s="127">
        <f>IF($C208=$D208,Timeline!AD$98,Timeline!AD$99)</f>
        <v>1</v>
      </c>
      <c r="AF208" s="127">
        <f>IF($C208=$D208,Timeline!AF$98,Timeline!AF$99)</f>
        <v>0</v>
      </c>
    </row>
    <row r="209" spans="2:32" outlineLevel="1">
      <c r="B209" s="124" t="str">
        <f t="shared" si="20"/>
        <v>Delta Cash</v>
      </c>
      <c r="C209" s="124" t="str">
        <f>Timeline!$A$99</f>
        <v>All Other Items</v>
      </c>
      <c r="D209" s="83" t="str">
        <f t="shared" si="22"/>
        <v>Exclude movement in lease liabilities in relation to on-balance sheet leased assets</v>
      </c>
      <c r="E209" s="150" t="str">
        <f t="shared" si="22"/>
        <v>#</v>
      </c>
      <c r="F209" s="150"/>
      <c r="G209" s="125">
        <f>IF($C209=$D209,Timeline!G$98,Timeline!G$99)</f>
        <v>0</v>
      </c>
      <c r="H209" s="125">
        <f>IF($C209=$D209,Timeline!H$98,Timeline!H$99)</f>
        <v>0</v>
      </c>
      <c r="I209" s="125">
        <f>IF($C209=$D209,Timeline!I$98,Timeline!I$99)</f>
        <v>0</v>
      </c>
      <c r="J209" s="125">
        <f>IF($C209=$D209,Timeline!J$98,Timeline!J$99)</f>
        <v>0</v>
      </c>
      <c r="K209" s="125">
        <f>IF($C209=$D209,Timeline!K$98,Timeline!K$99)</f>
        <v>0</v>
      </c>
      <c r="L209" s="125">
        <f>IF($C209=$D209,Timeline!L$98,Timeline!L$99)</f>
        <v>0</v>
      </c>
      <c r="M209" s="125">
        <f>IF($C209=$D209,Timeline!M$98,Timeline!M$99)</f>
        <v>0</v>
      </c>
      <c r="N209" s="125">
        <f>IF($C209=$D209,Timeline!N$98,Timeline!N$99)</f>
        <v>0</v>
      </c>
      <c r="O209" s="125">
        <f>IF($C209=$D209,Timeline!O$98,Timeline!O$99)</f>
        <v>0</v>
      </c>
      <c r="P209" s="125">
        <f>IF($C209=$D209,Timeline!P$98,Timeline!P$99)</f>
        <v>0</v>
      </c>
      <c r="Q209" s="125">
        <f>IF($C209=$D209,Timeline!Q$98,Timeline!Q$99)</f>
        <v>0</v>
      </c>
      <c r="R209" s="125">
        <f>IF($C209=$D209,Timeline!R$98,Timeline!R$99)</f>
        <v>0</v>
      </c>
      <c r="S209" s="125">
        <f>IF($C209=$D209,Timeline!S$98,Timeline!S$99)</f>
        <v>0</v>
      </c>
      <c r="T209" s="125">
        <f>IF($C209=$D209,Timeline!T$98,Timeline!T$99)</f>
        <v>0.77322404371584696</v>
      </c>
      <c r="U209" s="125">
        <f>IF($C209=$D209,Timeline!U$98,Timeline!U$99)</f>
        <v>0</v>
      </c>
      <c r="V209" s="125">
        <f>IF($C209=$D209,Timeline!V$98,Timeline!V$99)</f>
        <v>0</v>
      </c>
      <c r="W209" s="125">
        <f>IF($C209=$D209,Timeline!W$98,Timeline!W$99)</f>
        <v>0</v>
      </c>
      <c r="X209" s="125">
        <f>IF($C209=$D209,Timeline!X$98,Timeline!X$99)</f>
        <v>0</v>
      </c>
      <c r="Y209" s="125">
        <f>IF($C209=$D209,Timeline!Y$98,Timeline!Y$99)</f>
        <v>0</v>
      </c>
      <c r="Z209" s="566">
        <f>IF($C209=$D209,Timeline!Z$98,Timeline!Z$99)</f>
        <v>0</v>
      </c>
      <c r="AB209" s="127">
        <f>IF($C209=$D209,Timeline!AB$98,Timeline!AB$99)</f>
        <v>0</v>
      </c>
      <c r="AD209" s="127">
        <f>IF($C209=$D209,Timeline!AD$98,Timeline!AD$99)</f>
        <v>1</v>
      </c>
      <c r="AF209" s="127">
        <f>IF($C209=$D209,Timeline!AF$98,Timeline!AF$99)</f>
        <v>0</v>
      </c>
    </row>
    <row r="210" spans="2:32" outlineLevel="1">
      <c r="B210" s="124" t="str">
        <f t="shared" si="20"/>
        <v>Delta Cash</v>
      </c>
      <c r="C210" s="124" t="str">
        <f>Timeline!$A$99</f>
        <v>All Other Items</v>
      </c>
      <c r="D210" s="108" t="str">
        <f t="shared" si="22"/>
        <v>Exclude movement in liabilities in relation to grants received from capital expenditure</v>
      </c>
      <c r="E210" s="164" t="str">
        <f t="shared" si="22"/>
        <v>#</v>
      </c>
      <c r="F210" s="164"/>
      <c r="G210" s="131">
        <f>IF($C210=$D210,Timeline!G$98,Timeline!G$99)</f>
        <v>0</v>
      </c>
      <c r="H210" s="131">
        <f>IF($C210=$D210,Timeline!H$98,Timeline!H$99)</f>
        <v>0</v>
      </c>
      <c r="I210" s="131">
        <f>IF($C210=$D210,Timeline!I$98,Timeline!I$99)</f>
        <v>0</v>
      </c>
      <c r="J210" s="131">
        <f>IF($C210=$D210,Timeline!J$98,Timeline!J$99)</f>
        <v>0</v>
      </c>
      <c r="K210" s="131">
        <f>IF($C210=$D210,Timeline!K$98,Timeline!K$99)</f>
        <v>0</v>
      </c>
      <c r="L210" s="131">
        <f>IF($C210=$D210,Timeline!L$98,Timeline!L$99)</f>
        <v>0</v>
      </c>
      <c r="M210" s="131">
        <f>IF($C210=$D210,Timeline!M$98,Timeline!M$99)</f>
        <v>0</v>
      </c>
      <c r="N210" s="131">
        <f>IF($C210=$D210,Timeline!N$98,Timeline!N$99)</f>
        <v>0</v>
      </c>
      <c r="O210" s="131">
        <f>IF($C210=$D210,Timeline!O$98,Timeline!O$99)</f>
        <v>0</v>
      </c>
      <c r="P210" s="131">
        <f>IF($C210=$D210,Timeline!P$98,Timeline!P$99)</f>
        <v>0</v>
      </c>
      <c r="Q210" s="131">
        <f>IF($C210=$D210,Timeline!Q$98,Timeline!Q$99)</f>
        <v>0</v>
      </c>
      <c r="R210" s="131">
        <f>IF($C210=$D210,Timeline!R$98,Timeline!R$99)</f>
        <v>0</v>
      </c>
      <c r="S210" s="131">
        <f>IF($C210=$D210,Timeline!S$98,Timeline!S$99)</f>
        <v>0</v>
      </c>
      <c r="T210" s="131">
        <f>IF($C210=$D210,Timeline!T$98,Timeline!T$99)</f>
        <v>0.77322404371584696</v>
      </c>
      <c r="U210" s="131">
        <f>IF($C210=$D210,Timeline!U$98,Timeline!U$99)</f>
        <v>0</v>
      </c>
      <c r="V210" s="131">
        <f>IF($C210=$D210,Timeline!V$98,Timeline!V$99)</f>
        <v>0</v>
      </c>
      <c r="W210" s="131">
        <f>IF($C210=$D210,Timeline!W$98,Timeline!W$99)</f>
        <v>0</v>
      </c>
      <c r="X210" s="131">
        <f>IF($C210=$D210,Timeline!X$98,Timeline!X$99)</f>
        <v>0</v>
      </c>
      <c r="Y210" s="131">
        <f>IF($C210=$D210,Timeline!Y$98,Timeline!Y$99)</f>
        <v>0</v>
      </c>
      <c r="Z210" s="567">
        <f>IF($C210=$D210,Timeline!Z$98,Timeline!Z$99)</f>
        <v>0</v>
      </c>
      <c r="AB210" s="133">
        <f>IF($C210=$D210,Timeline!AB$98,Timeline!AB$99)</f>
        <v>0</v>
      </c>
      <c r="AD210" s="133">
        <f>IF($C210=$D210,Timeline!AD$98,Timeline!AD$99)</f>
        <v>1</v>
      </c>
      <c r="AF210" s="133">
        <f>IF($C210=$D210,Timeline!AF$98,Timeline!AF$99)</f>
        <v>0</v>
      </c>
    </row>
    <row r="211" spans="2:32" outlineLevel="1"/>
    <row r="212" spans="2:32" outlineLevel="1">
      <c r="D212" s="250" t="str">
        <f>D82</f>
        <v>Year 9 Part to 13 periods to Extension End Date Adjustment</v>
      </c>
    </row>
    <row r="213" spans="2:32" outlineLevel="1">
      <c r="B213" s="124" t="str">
        <f t="shared" ref="B213:D228" si="23">B183</f>
        <v>Accrual</v>
      </c>
      <c r="C213" s="124" t="str">
        <f t="shared" si="23"/>
        <v>All Other Items</v>
      </c>
      <c r="D213" s="534" t="str">
        <f>D183</f>
        <v>Total Costs</v>
      </c>
      <c r="E213" s="540" t="str">
        <f t="shared" ref="E213:E240" si="24">E183</f>
        <v>#</v>
      </c>
      <c r="F213" s="540"/>
      <c r="G213" s="564">
        <f>IF($C213=$D213,Timeline!G$107,Timeline!G$108)</f>
        <v>0</v>
      </c>
      <c r="H213" s="564">
        <f>IF($C213=$D213,Timeline!H$107,Timeline!H$108)</f>
        <v>0</v>
      </c>
      <c r="I213" s="564">
        <f>IF($C213=$D213,Timeline!I$107,Timeline!I$108)</f>
        <v>0</v>
      </c>
      <c r="J213" s="564">
        <f>IF($C213=$D213,Timeline!J$107,Timeline!J$108)</f>
        <v>0</v>
      </c>
      <c r="K213" s="564">
        <f>IF($C213=$D213,Timeline!K$107,Timeline!K$108)</f>
        <v>0</v>
      </c>
      <c r="L213" s="564">
        <f>IF($C213=$D213,Timeline!L$107,Timeline!L$108)</f>
        <v>0</v>
      </c>
      <c r="M213" s="564">
        <f>IF($C213=$D213,Timeline!M$107,Timeline!M$108)</f>
        <v>0</v>
      </c>
      <c r="N213" s="564">
        <f>IF($C213=$D213,Timeline!N$107,Timeline!N$108)</f>
        <v>0</v>
      </c>
      <c r="O213" s="564">
        <f>IF($C213=$D213,Timeline!O$107,Timeline!O$108)</f>
        <v>0</v>
      </c>
      <c r="P213" s="564">
        <f>IF($C213=$D213,Timeline!P$107,Timeline!P$108)</f>
        <v>0</v>
      </c>
      <c r="Q213" s="564">
        <f>IF($C213=$D213,Timeline!Q$107,Timeline!Q$108)</f>
        <v>0</v>
      </c>
      <c r="R213" s="564">
        <f>IF($C213=$D213,Timeline!R$107,Timeline!R$108)</f>
        <v>0</v>
      </c>
      <c r="S213" s="564">
        <f>IF($C213=$D213,Timeline!S$107,Timeline!S$108)</f>
        <v>0</v>
      </c>
      <c r="T213" s="564">
        <f>IF($C213=$D213,Timeline!T$107,Timeline!T$108)</f>
        <v>0</v>
      </c>
      <c r="U213" s="564">
        <f>IF($C213=$D213,Timeline!U$107,Timeline!U$108)</f>
        <v>0.77534246575342469</v>
      </c>
      <c r="V213" s="564">
        <f>IF($C213=$D213,Timeline!V$107,Timeline!V$108)</f>
        <v>0</v>
      </c>
      <c r="W213" s="564">
        <f>IF($C213=$D213,Timeline!W$107,Timeline!W$108)</f>
        <v>0</v>
      </c>
      <c r="X213" s="564">
        <f>IF($C213=$D213,Timeline!X$107,Timeline!X$108)</f>
        <v>0</v>
      </c>
      <c r="Y213" s="564">
        <f>IF($C213=$D213,Timeline!Y$107,Timeline!Y$108)</f>
        <v>0</v>
      </c>
      <c r="Z213" s="565">
        <f>IF($C213=$D213,Timeline!Z$107,Timeline!Z$108)</f>
        <v>0</v>
      </c>
      <c r="AB213" s="117">
        <f>IF($C213=$D213,Timeline!AB$107,Timeline!AB$108)</f>
        <v>0</v>
      </c>
      <c r="AD213" s="117">
        <f>IF($C213=$D213,Timeline!AD$107,Timeline!AD$108)</f>
        <v>0</v>
      </c>
      <c r="AF213" s="117">
        <f>IF($C213=$D213,Timeline!AF$107,Timeline!AF$108)</f>
        <v>1</v>
      </c>
    </row>
    <row r="214" spans="2:32" outlineLevel="1">
      <c r="B214" s="124" t="str">
        <f t="shared" si="23"/>
        <v>Accrual</v>
      </c>
      <c r="C214" s="124" t="str">
        <f t="shared" si="23"/>
        <v>All Other Items</v>
      </c>
      <c r="D214" s="83" t="str">
        <f t="shared" si="23"/>
        <v>Exceptional &amp; Contingency Costs</v>
      </c>
      <c r="E214" s="150" t="str">
        <f t="shared" si="24"/>
        <v>#</v>
      </c>
      <c r="F214" s="150"/>
      <c r="G214" s="125">
        <f>IF($C214=$D214,Timeline!G$107,Timeline!G$108)</f>
        <v>0</v>
      </c>
      <c r="H214" s="125">
        <f>IF($C214=$D214,Timeline!H$107,Timeline!H$108)</f>
        <v>0</v>
      </c>
      <c r="I214" s="125">
        <f>IF($C214=$D214,Timeline!I$107,Timeline!I$108)</f>
        <v>0</v>
      </c>
      <c r="J214" s="125">
        <f>IF($C214=$D214,Timeline!J$107,Timeline!J$108)</f>
        <v>0</v>
      </c>
      <c r="K214" s="125">
        <f>IF($C214=$D214,Timeline!K$107,Timeline!K$108)</f>
        <v>0</v>
      </c>
      <c r="L214" s="125">
        <f>IF($C214=$D214,Timeline!L$107,Timeline!L$108)</f>
        <v>0</v>
      </c>
      <c r="M214" s="125">
        <f>IF($C214=$D214,Timeline!M$107,Timeline!M$108)</f>
        <v>0</v>
      </c>
      <c r="N214" s="125">
        <f>IF($C214=$D214,Timeline!N$107,Timeline!N$108)</f>
        <v>0</v>
      </c>
      <c r="O214" s="125">
        <f>IF($C214=$D214,Timeline!O$107,Timeline!O$108)</f>
        <v>0</v>
      </c>
      <c r="P214" s="125">
        <f>IF($C214=$D214,Timeline!P$107,Timeline!P$108)</f>
        <v>0</v>
      </c>
      <c r="Q214" s="125">
        <f>IF($C214=$D214,Timeline!Q$107,Timeline!Q$108)</f>
        <v>0</v>
      </c>
      <c r="R214" s="125">
        <f>IF($C214=$D214,Timeline!R$107,Timeline!R$108)</f>
        <v>0</v>
      </c>
      <c r="S214" s="125">
        <f>IF($C214=$D214,Timeline!S$107,Timeline!S$108)</f>
        <v>0</v>
      </c>
      <c r="T214" s="125">
        <f>IF($C214=$D214,Timeline!T$107,Timeline!T$108)</f>
        <v>0</v>
      </c>
      <c r="U214" s="125">
        <f>IF($C214=$D214,Timeline!U$107,Timeline!U$108)</f>
        <v>0.77534246575342469</v>
      </c>
      <c r="V214" s="125">
        <f>IF($C214=$D214,Timeline!V$107,Timeline!V$108)</f>
        <v>0</v>
      </c>
      <c r="W214" s="125">
        <f>IF($C214=$D214,Timeline!W$107,Timeline!W$108)</f>
        <v>0</v>
      </c>
      <c r="X214" s="125">
        <f>IF($C214=$D214,Timeline!X$107,Timeline!X$108)</f>
        <v>0</v>
      </c>
      <c r="Y214" s="125">
        <f>IF($C214=$D214,Timeline!Y$107,Timeline!Y$108)</f>
        <v>0</v>
      </c>
      <c r="Z214" s="566">
        <f>IF($C214=$D214,Timeline!Z$107,Timeline!Z$108)</f>
        <v>0</v>
      </c>
      <c r="AB214" s="127">
        <f>IF($C214=$D214,Timeline!AB$107,Timeline!AB$108)</f>
        <v>0</v>
      </c>
      <c r="AD214" s="127">
        <f>IF($C214=$D214,Timeline!AD$107,Timeline!AD$108)</f>
        <v>0</v>
      </c>
      <c r="AF214" s="127">
        <f>IF($C214=$D214,Timeline!AF$107,Timeline!AF$108)</f>
        <v>1</v>
      </c>
    </row>
    <row r="215" spans="2:32" outlineLevel="1">
      <c r="B215" s="124" t="str">
        <f t="shared" si="23"/>
        <v>Accrual</v>
      </c>
      <c r="C215" s="124" t="str">
        <f t="shared" si="23"/>
        <v>All Other Items</v>
      </c>
      <c r="D215" s="83" t="str">
        <f t="shared" si="23"/>
        <v xml:space="preserve">Exclude Income from Network Rail </v>
      </c>
      <c r="E215" s="150" t="str">
        <f t="shared" si="24"/>
        <v>#</v>
      </c>
      <c r="F215" s="150"/>
      <c r="G215" s="125">
        <f>IF($C215=$D215,Timeline!G$107,Timeline!G$108)</f>
        <v>0</v>
      </c>
      <c r="H215" s="125">
        <f>IF($C215=$D215,Timeline!H$107,Timeline!H$108)</f>
        <v>0</v>
      </c>
      <c r="I215" s="125">
        <f>IF($C215=$D215,Timeline!I$107,Timeline!I$108)</f>
        <v>0</v>
      </c>
      <c r="J215" s="125">
        <f>IF($C215=$D215,Timeline!J$107,Timeline!J$108)</f>
        <v>0</v>
      </c>
      <c r="K215" s="125">
        <f>IF($C215=$D215,Timeline!K$107,Timeline!K$108)</f>
        <v>0</v>
      </c>
      <c r="L215" s="125">
        <f>IF($C215=$D215,Timeline!L$107,Timeline!L$108)</f>
        <v>0</v>
      </c>
      <c r="M215" s="125">
        <f>IF($C215=$D215,Timeline!M$107,Timeline!M$108)</f>
        <v>0</v>
      </c>
      <c r="N215" s="125">
        <f>IF($C215=$D215,Timeline!N$107,Timeline!N$108)</f>
        <v>0</v>
      </c>
      <c r="O215" s="125">
        <f>IF($C215=$D215,Timeline!O$107,Timeline!O$108)</f>
        <v>0</v>
      </c>
      <c r="P215" s="125">
        <f>IF($C215=$D215,Timeline!P$107,Timeline!P$108)</f>
        <v>0</v>
      </c>
      <c r="Q215" s="125">
        <f>IF($C215=$D215,Timeline!Q$107,Timeline!Q$108)</f>
        <v>0</v>
      </c>
      <c r="R215" s="125">
        <f>IF($C215=$D215,Timeline!R$107,Timeline!R$108)</f>
        <v>0</v>
      </c>
      <c r="S215" s="125">
        <f>IF($C215=$D215,Timeline!S$107,Timeline!S$108)</f>
        <v>0</v>
      </c>
      <c r="T215" s="125">
        <f>IF($C215=$D215,Timeline!T$107,Timeline!T$108)</f>
        <v>0</v>
      </c>
      <c r="U215" s="125">
        <f>IF($C215=$D215,Timeline!U$107,Timeline!U$108)</f>
        <v>0.77534246575342469</v>
      </c>
      <c r="V215" s="125">
        <f>IF($C215=$D215,Timeline!V$107,Timeline!V$108)</f>
        <v>0</v>
      </c>
      <c r="W215" s="125">
        <f>IF($C215=$D215,Timeline!W$107,Timeline!W$108)</f>
        <v>0</v>
      </c>
      <c r="X215" s="125">
        <f>IF($C215=$D215,Timeline!X$107,Timeline!X$108)</f>
        <v>0</v>
      </c>
      <c r="Y215" s="125">
        <f>IF($C215=$D215,Timeline!Y$107,Timeline!Y$108)</f>
        <v>0</v>
      </c>
      <c r="Z215" s="566">
        <f>IF($C215=$D215,Timeline!Z$107,Timeline!Z$108)</f>
        <v>0</v>
      </c>
      <c r="AB215" s="127">
        <f>IF($C215=$D215,Timeline!AB$107,Timeline!AB$108)</f>
        <v>0</v>
      </c>
      <c r="AD215" s="127">
        <f>IF($C215=$D215,Timeline!AD$107,Timeline!AD$108)</f>
        <v>0</v>
      </c>
      <c r="AF215" s="127">
        <f>IF($C215=$D215,Timeline!AF$107,Timeline!AF$108)</f>
        <v>1</v>
      </c>
    </row>
    <row r="216" spans="2:32" outlineLevel="1">
      <c r="B216" s="124" t="str">
        <f t="shared" si="23"/>
        <v>Accrual</v>
      </c>
      <c r="C216" s="124" t="str">
        <f t="shared" si="23"/>
        <v>All Other Items</v>
      </c>
      <c r="D216" s="83" t="str">
        <f t="shared" si="23"/>
        <v>Exclude Income from Secretary of State</v>
      </c>
      <c r="E216" s="150" t="str">
        <f t="shared" si="24"/>
        <v>#</v>
      </c>
      <c r="F216" s="150"/>
      <c r="G216" s="125">
        <f>IF($C216=$D216,Timeline!G$107,Timeline!G$108)</f>
        <v>0</v>
      </c>
      <c r="H216" s="125">
        <f>IF($C216=$D216,Timeline!H$107,Timeline!H$108)</f>
        <v>0</v>
      </c>
      <c r="I216" s="125">
        <f>IF($C216=$D216,Timeline!I$107,Timeline!I$108)</f>
        <v>0</v>
      </c>
      <c r="J216" s="125">
        <f>IF($C216=$D216,Timeline!J$107,Timeline!J$108)</f>
        <v>0</v>
      </c>
      <c r="K216" s="125">
        <f>IF($C216=$D216,Timeline!K$107,Timeline!K$108)</f>
        <v>0</v>
      </c>
      <c r="L216" s="125">
        <f>IF($C216=$D216,Timeline!L$107,Timeline!L$108)</f>
        <v>0</v>
      </c>
      <c r="M216" s="125">
        <f>IF($C216=$D216,Timeline!M$107,Timeline!M$108)</f>
        <v>0</v>
      </c>
      <c r="N216" s="125">
        <f>IF($C216=$D216,Timeline!N$107,Timeline!N$108)</f>
        <v>0</v>
      </c>
      <c r="O216" s="125">
        <f>IF($C216=$D216,Timeline!O$107,Timeline!O$108)</f>
        <v>0</v>
      </c>
      <c r="P216" s="125">
        <f>IF($C216=$D216,Timeline!P$107,Timeline!P$108)</f>
        <v>0</v>
      </c>
      <c r="Q216" s="125">
        <f>IF($C216=$D216,Timeline!Q$107,Timeline!Q$108)</f>
        <v>0</v>
      </c>
      <c r="R216" s="125">
        <f>IF($C216=$D216,Timeline!R$107,Timeline!R$108)</f>
        <v>0</v>
      </c>
      <c r="S216" s="125">
        <f>IF($C216=$D216,Timeline!S$107,Timeline!S$108)</f>
        <v>0</v>
      </c>
      <c r="T216" s="125">
        <f>IF($C216=$D216,Timeline!T$107,Timeline!T$108)</f>
        <v>0</v>
      </c>
      <c r="U216" s="125">
        <f>IF($C216=$D216,Timeline!U$107,Timeline!U$108)</f>
        <v>0.77534246575342469</v>
      </c>
      <c r="V216" s="125">
        <f>IF($C216=$D216,Timeline!V$107,Timeline!V$108)</f>
        <v>0</v>
      </c>
      <c r="W216" s="125">
        <f>IF($C216=$D216,Timeline!W$107,Timeline!W$108)</f>
        <v>0</v>
      </c>
      <c r="X216" s="125">
        <f>IF($C216=$D216,Timeline!X$107,Timeline!X$108)</f>
        <v>0</v>
      </c>
      <c r="Y216" s="125">
        <f>IF($C216=$D216,Timeline!Y$107,Timeline!Y$108)</f>
        <v>0</v>
      </c>
      <c r="Z216" s="566">
        <f>IF($C216=$D216,Timeline!Z$107,Timeline!Z$108)</f>
        <v>0</v>
      </c>
      <c r="AB216" s="127">
        <f>IF($C216=$D216,Timeline!AB$107,Timeline!AB$108)</f>
        <v>0</v>
      </c>
      <c r="AD216" s="127">
        <f>IF($C216=$D216,Timeline!AD$107,Timeline!AD$108)</f>
        <v>0</v>
      </c>
      <c r="AF216" s="127">
        <f>IF($C216=$D216,Timeline!AF$107,Timeline!AF$108)</f>
        <v>1</v>
      </c>
    </row>
    <row r="217" spans="2:32" outlineLevel="1">
      <c r="B217" s="124" t="str">
        <f t="shared" si="23"/>
        <v>Accrual</v>
      </c>
      <c r="C217" s="124" t="str">
        <f t="shared" si="23"/>
        <v>All Other Items</v>
      </c>
      <c r="D217" s="83" t="str">
        <f t="shared" si="23"/>
        <v>Amounts Payable to the Secretary of State</v>
      </c>
      <c r="E217" s="150" t="str">
        <f t="shared" si="24"/>
        <v>#</v>
      </c>
      <c r="F217" s="150"/>
      <c r="G217" s="125">
        <f>IF($C217=$D217,Timeline!G$107,Timeline!G$108)</f>
        <v>0</v>
      </c>
      <c r="H217" s="125">
        <f>IF($C217=$D217,Timeline!H$107,Timeline!H$108)</f>
        <v>0</v>
      </c>
      <c r="I217" s="125">
        <f>IF($C217=$D217,Timeline!I$107,Timeline!I$108)</f>
        <v>0</v>
      </c>
      <c r="J217" s="125">
        <f>IF($C217=$D217,Timeline!J$107,Timeline!J$108)</f>
        <v>0</v>
      </c>
      <c r="K217" s="125">
        <f>IF($C217=$D217,Timeline!K$107,Timeline!K$108)</f>
        <v>0</v>
      </c>
      <c r="L217" s="125">
        <f>IF($C217=$D217,Timeline!L$107,Timeline!L$108)</f>
        <v>0</v>
      </c>
      <c r="M217" s="125">
        <f>IF($C217=$D217,Timeline!M$107,Timeline!M$108)</f>
        <v>0</v>
      </c>
      <c r="N217" s="125">
        <f>IF($C217=$D217,Timeline!N$107,Timeline!N$108)</f>
        <v>0</v>
      </c>
      <c r="O217" s="125">
        <f>IF($C217=$D217,Timeline!O$107,Timeline!O$108)</f>
        <v>0</v>
      </c>
      <c r="P217" s="125">
        <f>IF($C217=$D217,Timeline!P$107,Timeline!P$108)</f>
        <v>0</v>
      </c>
      <c r="Q217" s="125">
        <f>IF($C217=$D217,Timeline!Q$107,Timeline!Q$108)</f>
        <v>0</v>
      </c>
      <c r="R217" s="125">
        <f>IF($C217=$D217,Timeline!R$107,Timeline!R$108)</f>
        <v>0</v>
      </c>
      <c r="S217" s="125">
        <f>IF($C217=$D217,Timeline!S$107,Timeline!S$108)</f>
        <v>0</v>
      </c>
      <c r="T217" s="125">
        <f>IF($C217=$D217,Timeline!T$107,Timeline!T$108)</f>
        <v>0</v>
      </c>
      <c r="U217" s="125">
        <f>IF($C217=$D217,Timeline!U$107,Timeline!U$108)</f>
        <v>0.77534246575342469</v>
      </c>
      <c r="V217" s="125">
        <f>IF($C217=$D217,Timeline!V$107,Timeline!V$108)</f>
        <v>0</v>
      </c>
      <c r="W217" s="125">
        <f>IF($C217=$D217,Timeline!W$107,Timeline!W$108)</f>
        <v>0</v>
      </c>
      <c r="X217" s="125">
        <f>IF($C217=$D217,Timeline!X$107,Timeline!X$108)</f>
        <v>0</v>
      </c>
      <c r="Y217" s="125">
        <f>IF($C217=$D217,Timeline!Y$107,Timeline!Y$108)</f>
        <v>0</v>
      </c>
      <c r="Z217" s="566">
        <f>IF($C217=$D217,Timeline!Z$107,Timeline!Z$108)</f>
        <v>0</v>
      </c>
      <c r="AB217" s="127">
        <f>IF($C217=$D217,Timeline!AB$107,Timeline!AB$108)</f>
        <v>0</v>
      </c>
      <c r="AD217" s="127">
        <f>IF($C217=$D217,Timeline!AD$107,Timeline!AD$108)</f>
        <v>0</v>
      </c>
      <c r="AF217" s="127">
        <f>IF($C217=$D217,Timeline!AF$107,Timeline!AF$108)</f>
        <v>1</v>
      </c>
    </row>
    <row r="218" spans="2:32" outlineLevel="1">
      <c r="B218" s="124" t="str">
        <f t="shared" si="23"/>
        <v>Accrual</v>
      </c>
      <c r="C218" s="124" t="str">
        <f t="shared" si="23"/>
        <v>All Other Items</v>
      </c>
      <c r="D218" s="83" t="str">
        <f t="shared" si="23"/>
        <v>Corporation Tax</v>
      </c>
      <c r="E218" s="150" t="str">
        <f t="shared" si="24"/>
        <v>#</v>
      </c>
      <c r="F218" s="150"/>
      <c r="G218" s="125">
        <f>IF($C218=$D218,Timeline!G$107,Timeline!G$108)</f>
        <v>0</v>
      </c>
      <c r="H218" s="125">
        <f>IF($C218=$D218,Timeline!H$107,Timeline!H$108)</f>
        <v>0</v>
      </c>
      <c r="I218" s="125">
        <f>IF($C218=$D218,Timeline!I$107,Timeline!I$108)</f>
        <v>0</v>
      </c>
      <c r="J218" s="125">
        <f>IF($C218=$D218,Timeline!J$107,Timeline!J$108)</f>
        <v>0</v>
      </c>
      <c r="K218" s="125">
        <f>IF($C218=$D218,Timeline!K$107,Timeline!K$108)</f>
        <v>0</v>
      </c>
      <c r="L218" s="125">
        <f>IF($C218=$D218,Timeline!L$107,Timeline!L$108)</f>
        <v>0</v>
      </c>
      <c r="M218" s="125">
        <f>IF($C218=$D218,Timeline!M$107,Timeline!M$108)</f>
        <v>0</v>
      </c>
      <c r="N218" s="125">
        <f>IF($C218=$D218,Timeline!N$107,Timeline!N$108)</f>
        <v>0</v>
      </c>
      <c r="O218" s="125">
        <f>IF($C218=$D218,Timeline!O$107,Timeline!O$108)</f>
        <v>0</v>
      </c>
      <c r="P218" s="125">
        <f>IF($C218=$D218,Timeline!P$107,Timeline!P$108)</f>
        <v>0</v>
      </c>
      <c r="Q218" s="125">
        <f>IF($C218=$D218,Timeline!Q$107,Timeline!Q$108)</f>
        <v>0</v>
      </c>
      <c r="R218" s="125">
        <f>IF($C218=$D218,Timeline!R$107,Timeline!R$108)</f>
        <v>0</v>
      </c>
      <c r="S218" s="125">
        <f>IF($C218=$D218,Timeline!S$107,Timeline!S$108)</f>
        <v>0</v>
      </c>
      <c r="T218" s="125">
        <f>IF($C218=$D218,Timeline!T$107,Timeline!T$108)</f>
        <v>0</v>
      </c>
      <c r="U218" s="125">
        <f>IF($C218=$D218,Timeline!U$107,Timeline!U$108)</f>
        <v>0.77534246575342469</v>
      </c>
      <c r="V218" s="125">
        <f>IF($C218=$D218,Timeline!V$107,Timeline!V$108)</f>
        <v>0</v>
      </c>
      <c r="W218" s="125">
        <f>IF($C218=$D218,Timeline!W$107,Timeline!W$108)</f>
        <v>0</v>
      </c>
      <c r="X218" s="125">
        <f>IF($C218=$D218,Timeline!X$107,Timeline!X$108)</f>
        <v>0</v>
      </c>
      <c r="Y218" s="125">
        <f>IF($C218=$D218,Timeline!Y$107,Timeline!Y$108)</f>
        <v>0</v>
      </c>
      <c r="Z218" s="566">
        <f>IF($C218=$D218,Timeline!Z$107,Timeline!Z$108)</f>
        <v>0</v>
      </c>
      <c r="AB218" s="127">
        <f>IF($C218=$D218,Timeline!AB$107,Timeline!AB$108)</f>
        <v>0</v>
      </c>
      <c r="AD218" s="127">
        <f>IF($C218=$D218,Timeline!AD$107,Timeline!AD$108)</f>
        <v>0</v>
      </c>
      <c r="AF218" s="127">
        <f>IF($C218=$D218,Timeline!AF$107,Timeline!AF$108)</f>
        <v>1</v>
      </c>
    </row>
    <row r="219" spans="2:32" outlineLevel="1">
      <c r="B219" s="124" t="str">
        <f t="shared" si="23"/>
        <v>Accrual</v>
      </c>
      <c r="C219" s="124" t="str">
        <f t="shared" si="23"/>
        <v>All Other Items</v>
      </c>
      <c r="D219" s="83" t="str">
        <f t="shared" si="23"/>
        <v>Dividends</v>
      </c>
      <c r="E219" s="150" t="str">
        <f t="shared" si="24"/>
        <v>#</v>
      </c>
      <c r="F219" s="150"/>
      <c r="G219" s="125">
        <f>IF($C219=$D219,Timeline!G$107,Timeline!G$108)</f>
        <v>0</v>
      </c>
      <c r="H219" s="125">
        <f>IF($C219=$D219,Timeline!H$107,Timeline!H$108)</f>
        <v>0</v>
      </c>
      <c r="I219" s="125">
        <f>IF($C219=$D219,Timeline!I$107,Timeline!I$108)</f>
        <v>0</v>
      </c>
      <c r="J219" s="125">
        <f>IF($C219=$D219,Timeline!J$107,Timeline!J$108)</f>
        <v>0</v>
      </c>
      <c r="K219" s="125">
        <f>IF($C219=$D219,Timeline!K$107,Timeline!K$108)</f>
        <v>0</v>
      </c>
      <c r="L219" s="125">
        <f>IF($C219=$D219,Timeline!L$107,Timeline!L$108)</f>
        <v>0</v>
      </c>
      <c r="M219" s="125">
        <f>IF($C219=$D219,Timeline!M$107,Timeline!M$108)</f>
        <v>0</v>
      </c>
      <c r="N219" s="125">
        <f>IF($C219=$D219,Timeline!N$107,Timeline!N$108)</f>
        <v>0</v>
      </c>
      <c r="O219" s="125">
        <f>IF($C219=$D219,Timeline!O$107,Timeline!O$108)</f>
        <v>0</v>
      </c>
      <c r="P219" s="125">
        <f>IF($C219=$D219,Timeline!P$107,Timeline!P$108)</f>
        <v>0</v>
      </c>
      <c r="Q219" s="125">
        <f>IF($C219=$D219,Timeline!Q$107,Timeline!Q$108)</f>
        <v>0</v>
      </c>
      <c r="R219" s="125">
        <f>IF($C219=$D219,Timeline!R$107,Timeline!R$108)</f>
        <v>0</v>
      </c>
      <c r="S219" s="125">
        <f>IF($C219=$D219,Timeline!S$107,Timeline!S$108)</f>
        <v>0</v>
      </c>
      <c r="T219" s="125">
        <f>IF($C219=$D219,Timeline!T$107,Timeline!T$108)</f>
        <v>0</v>
      </c>
      <c r="U219" s="125">
        <f>IF($C219=$D219,Timeline!U$107,Timeline!U$108)</f>
        <v>0.77534246575342469</v>
      </c>
      <c r="V219" s="125">
        <f>IF($C219=$D219,Timeline!V$107,Timeline!V$108)</f>
        <v>0</v>
      </c>
      <c r="W219" s="125">
        <f>IF($C219=$D219,Timeline!W$107,Timeline!W$108)</f>
        <v>0</v>
      </c>
      <c r="X219" s="125">
        <f>IF($C219=$D219,Timeline!X$107,Timeline!X$108)</f>
        <v>0</v>
      </c>
      <c r="Y219" s="125">
        <f>IF($C219=$D219,Timeline!Y$107,Timeline!Y$108)</f>
        <v>0</v>
      </c>
      <c r="Z219" s="566">
        <f>IF($C219=$D219,Timeline!Z$107,Timeline!Z$108)</f>
        <v>0</v>
      </c>
      <c r="AB219" s="127">
        <f>IF($C219=$D219,Timeline!AB$107,Timeline!AB$108)</f>
        <v>0</v>
      </c>
      <c r="AD219" s="127">
        <f>IF($C219=$D219,Timeline!AD$107,Timeline!AD$108)</f>
        <v>0</v>
      </c>
      <c r="AF219" s="127">
        <f>IF($C219=$D219,Timeline!AF$107,Timeline!AF$108)</f>
        <v>1</v>
      </c>
    </row>
    <row r="220" spans="2:32" outlineLevel="1">
      <c r="B220" s="124" t="str">
        <f t="shared" si="23"/>
        <v>Accrual</v>
      </c>
      <c r="C220" s="124" t="str">
        <f t="shared" si="23"/>
        <v>All Other Items</v>
      </c>
      <c r="D220" s="83" t="str">
        <f t="shared" si="23"/>
        <v>Interest received on cash balance</v>
      </c>
      <c r="E220" s="150" t="str">
        <f t="shared" si="24"/>
        <v>#</v>
      </c>
      <c r="F220" s="150"/>
      <c r="G220" s="125">
        <f>IF($C220=$D220,Timeline!G$107,Timeline!G$108)</f>
        <v>0</v>
      </c>
      <c r="H220" s="125">
        <f>IF($C220=$D220,Timeline!H$107,Timeline!H$108)</f>
        <v>0</v>
      </c>
      <c r="I220" s="125">
        <f>IF($C220=$D220,Timeline!I$107,Timeline!I$108)</f>
        <v>0</v>
      </c>
      <c r="J220" s="125">
        <f>IF($C220=$D220,Timeline!J$107,Timeline!J$108)</f>
        <v>0</v>
      </c>
      <c r="K220" s="125">
        <f>IF($C220=$D220,Timeline!K$107,Timeline!K$108)</f>
        <v>0</v>
      </c>
      <c r="L220" s="125">
        <f>IF($C220=$D220,Timeline!L$107,Timeline!L$108)</f>
        <v>0</v>
      </c>
      <c r="M220" s="125">
        <f>IF($C220=$D220,Timeline!M$107,Timeline!M$108)</f>
        <v>0</v>
      </c>
      <c r="N220" s="125">
        <f>IF($C220=$D220,Timeline!N$107,Timeline!N$108)</f>
        <v>0</v>
      </c>
      <c r="O220" s="125">
        <f>IF($C220=$D220,Timeline!O$107,Timeline!O$108)</f>
        <v>0</v>
      </c>
      <c r="P220" s="125">
        <f>IF($C220=$D220,Timeline!P$107,Timeline!P$108)</f>
        <v>0</v>
      </c>
      <c r="Q220" s="125">
        <f>IF($C220=$D220,Timeline!Q$107,Timeline!Q$108)</f>
        <v>0</v>
      </c>
      <c r="R220" s="125">
        <f>IF($C220=$D220,Timeline!R$107,Timeline!R$108)</f>
        <v>0</v>
      </c>
      <c r="S220" s="125">
        <f>IF($C220=$D220,Timeline!S$107,Timeline!S$108)</f>
        <v>0</v>
      </c>
      <c r="T220" s="125">
        <f>IF($C220=$D220,Timeline!T$107,Timeline!T$108)</f>
        <v>0</v>
      </c>
      <c r="U220" s="125">
        <f>IF($C220=$D220,Timeline!U$107,Timeline!U$108)</f>
        <v>0.77534246575342469</v>
      </c>
      <c r="V220" s="125">
        <f>IF($C220=$D220,Timeline!V$107,Timeline!V$108)</f>
        <v>0</v>
      </c>
      <c r="W220" s="125">
        <f>IF($C220=$D220,Timeline!W$107,Timeline!W$108)</f>
        <v>0</v>
      </c>
      <c r="X220" s="125">
        <f>IF($C220=$D220,Timeline!X$107,Timeline!X$108)</f>
        <v>0</v>
      </c>
      <c r="Y220" s="125">
        <f>IF($C220=$D220,Timeline!Y$107,Timeline!Y$108)</f>
        <v>0</v>
      </c>
      <c r="Z220" s="566">
        <f>IF($C220=$D220,Timeline!Z$107,Timeline!Z$108)</f>
        <v>0</v>
      </c>
      <c r="AB220" s="127">
        <f>IF($C220=$D220,Timeline!AB$107,Timeline!AB$108)</f>
        <v>0</v>
      </c>
      <c r="AD220" s="127">
        <f>IF($C220=$D220,Timeline!AD$107,Timeline!AD$108)</f>
        <v>0</v>
      </c>
      <c r="AF220" s="127">
        <f>IF($C220=$D220,Timeline!AF$107,Timeline!AF$108)</f>
        <v>1</v>
      </c>
    </row>
    <row r="221" spans="2:32" outlineLevel="1">
      <c r="B221" s="124" t="str">
        <f t="shared" si="23"/>
        <v>Accrual</v>
      </c>
      <c r="C221" s="124" t="str">
        <f t="shared" si="23"/>
        <v>All Other Items</v>
      </c>
      <c r="D221" s="83" t="str">
        <f t="shared" si="23"/>
        <v>Interest paid on cash balance</v>
      </c>
      <c r="E221" s="150" t="str">
        <f t="shared" si="24"/>
        <v>#</v>
      </c>
      <c r="F221" s="150"/>
      <c r="G221" s="125">
        <f>IF($C221=$D221,Timeline!G$107,Timeline!G$108)</f>
        <v>0</v>
      </c>
      <c r="H221" s="125">
        <f>IF($C221=$D221,Timeline!H$107,Timeline!H$108)</f>
        <v>0</v>
      </c>
      <c r="I221" s="125">
        <f>IF($C221=$D221,Timeline!I$107,Timeline!I$108)</f>
        <v>0</v>
      </c>
      <c r="J221" s="125">
        <f>IF($C221=$D221,Timeline!J$107,Timeline!J$108)</f>
        <v>0</v>
      </c>
      <c r="K221" s="125">
        <f>IF($C221=$D221,Timeline!K$107,Timeline!K$108)</f>
        <v>0</v>
      </c>
      <c r="L221" s="125">
        <f>IF($C221=$D221,Timeline!L$107,Timeline!L$108)</f>
        <v>0</v>
      </c>
      <c r="M221" s="125">
        <f>IF($C221=$D221,Timeline!M$107,Timeline!M$108)</f>
        <v>0</v>
      </c>
      <c r="N221" s="125">
        <f>IF($C221=$D221,Timeline!N$107,Timeline!N$108)</f>
        <v>0</v>
      </c>
      <c r="O221" s="125">
        <f>IF($C221=$D221,Timeline!O$107,Timeline!O$108)</f>
        <v>0</v>
      </c>
      <c r="P221" s="125">
        <f>IF($C221=$D221,Timeline!P$107,Timeline!P$108)</f>
        <v>0</v>
      </c>
      <c r="Q221" s="125">
        <f>IF($C221=$D221,Timeline!Q$107,Timeline!Q$108)</f>
        <v>0</v>
      </c>
      <c r="R221" s="125">
        <f>IF($C221=$D221,Timeline!R$107,Timeline!R$108)</f>
        <v>0</v>
      </c>
      <c r="S221" s="125">
        <f>IF($C221=$D221,Timeline!S$107,Timeline!S$108)</f>
        <v>0</v>
      </c>
      <c r="T221" s="125">
        <f>IF($C221=$D221,Timeline!T$107,Timeline!T$108)</f>
        <v>0</v>
      </c>
      <c r="U221" s="125">
        <f>IF($C221=$D221,Timeline!U$107,Timeline!U$108)</f>
        <v>0.77534246575342469</v>
      </c>
      <c r="V221" s="125">
        <f>IF($C221=$D221,Timeline!V$107,Timeline!V$108)</f>
        <v>0</v>
      </c>
      <c r="W221" s="125">
        <f>IF($C221=$D221,Timeline!W$107,Timeline!W$108)</f>
        <v>0</v>
      </c>
      <c r="X221" s="125">
        <f>IF($C221=$D221,Timeline!X$107,Timeline!X$108)</f>
        <v>0</v>
      </c>
      <c r="Y221" s="125">
        <f>IF($C221=$D221,Timeline!Y$107,Timeline!Y$108)</f>
        <v>0</v>
      </c>
      <c r="Z221" s="566">
        <f>IF($C221=$D221,Timeline!Z$107,Timeline!Z$108)</f>
        <v>0</v>
      </c>
      <c r="AB221" s="127">
        <f>IF($C221=$D221,Timeline!AB$107,Timeline!AB$108)</f>
        <v>0</v>
      </c>
      <c r="AD221" s="127">
        <f>IF($C221=$D221,Timeline!AD$107,Timeline!AD$108)</f>
        <v>0</v>
      </c>
      <c r="AF221" s="127">
        <f>IF($C221=$D221,Timeline!AF$107,Timeline!AF$108)</f>
        <v>1</v>
      </c>
    </row>
    <row r="222" spans="2:32" outlineLevel="1">
      <c r="B222" s="124" t="str">
        <f t="shared" si="23"/>
        <v>Accrual</v>
      </c>
      <c r="C222" s="124" t="str">
        <f t="shared" si="23"/>
        <v>All Other Items</v>
      </c>
      <c r="D222" s="83" t="str">
        <f t="shared" si="23"/>
        <v>Interest &amp; Fees paid on Commercial Debt AFC</v>
      </c>
      <c r="E222" s="150" t="str">
        <f t="shared" si="24"/>
        <v>#</v>
      </c>
      <c r="F222" s="150"/>
      <c r="G222" s="125">
        <f>IF($C222=$D222,Timeline!G$107,Timeline!G$108)</f>
        <v>0</v>
      </c>
      <c r="H222" s="125">
        <f>IF($C222=$D222,Timeline!H$107,Timeline!H$108)</f>
        <v>0</v>
      </c>
      <c r="I222" s="125">
        <f>IF($C222=$D222,Timeline!I$107,Timeline!I$108)</f>
        <v>0</v>
      </c>
      <c r="J222" s="125">
        <f>IF($C222=$D222,Timeline!J$107,Timeline!J$108)</f>
        <v>0</v>
      </c>
      <c r="K222" s="125">
        <f>IF($C222=$D222,Timeline!K$107,Timeline!K$108)</f>
        <v>0</v>
      </c>
      <c r="L222" s="125">
        <f>IF($C222=$D222,Timeline!L$107,Timeline!L$108)</f>
        <v>0</v>
      </c>
      <c r="M222" s="125">
        <f>IF($C222=$D222,Timeline!M$107,Timeline!M$108)</f>
        <v>0</v>
      </c>
      <c r="N222" s="125">
        <f>IF($C222=$D222,Timeline!N$107,Timeline!N$108)</f>
        <v>0</v>
      </c>
      <c r="O222" s="125">
        <f>IF($C222=$D222,Timeline!O$107,Timeline!O$108)</f>
        <v>0</v>
      </c>
      <c r="P222" s="125">
        <f>IF($C222=$D222,Timeline!P$107,Timeline!P$108)</f>
        <v>0</v>
      </c>
      <c r="Q222" s="125">
        <f>IF($C222=$D222,Timeline!Q$107,Timeline!Q$108)</f>
        <v>0</v>
      </c>
      <c r="R222" s="125">
        <f>IF($C222=$D222,Timeline!R$107,Timeline!R$108)</f>
        <v>0</v>
      </c>
      <c r="S222" s="125">
        <f>IF($C222=$D222,Timeline!S$107,Timeline!S$108)</f>
        <v>0</v>
      </c>
      <c r="T222" s="125">
        <f>IF($C222=$D222,Timeline!T$107,Timeline!T$108)</f>
        <v>0</v>
      </c>
      <c r="U222" s="125">
        <f>IF($C222=$D222,Timeline!U$107,Timeline!U$108)</f>
        <v>0.77534246575342469</v>
      </c>
      <c r="V222" s="125">
        <f>IF($C222=$D222,Timeline!V$107,Timeline!V$108)</f>
        <v>0</v>
      </c>
      <c r="W222" s="125">
        <f>IF($C222=$D222,Timeline!W$107,Timeline!W$108)</f>
        <v>0</v>
      </c>
      <c r="X222" s="125">
        <f>IF($C222=$D222,Timeline!X$107,Timeline!X$108)</f>
        <v>0</v>
      </c>
      <c r="Y222" s="125">
        <f>IF($C222=$D222,Timeline!Y$107,Timeline!Y$108)</f>
        <v>0</v>
      </c>
      <c r="Z222" s="566">
        <f>IF($C222=$D222,Timeline!Z$107,Timeline!Z$108)</f>
        <v>0</v>
      </c>
      <c r="AB222" s="127">
        <f>IF($C222=$D222,Timeline!AB$107,Timeline!AB$108)</f>
        <v>0</v>
      </c>
      <c r="AD222" s="127">
        <f>IF($C222=$D222,Timeline!AD$107,Timeline!AD$108)</f>
        <v>0</v>
      </c>
      <c r="AF222" s="127">
        <f>IF($C222=$D222,Timeline!AF$107,Timeline!AF$108)</f>
        <v>1</v>
      </c>
    </row>
    <row r="223" spans="2:32" outlineLevel="1">
      <c r="B223" s="124" t="str">
        <f t="shared" si="23"/>
        <v>Accrual</v>
      </c>
      <c r="C223" s="124" t="str">
        <f t="shared" si="23"/>
        <v>All Other Items</v>
      </c>
      <c r="D223" s="83" t="str">
        <f t="shared" si="23"/>
        <v>Interest &amp; Fees paid on Shareholder Loan AFC (excl. PCS)</v>
      </c>
      <c r="E223" s="150" t="str">
        <f t="shared" si="24"/>
        <v>#</v>
      </c>
      <c r="F223" s="150"/>
      <c r="G223" s="125">
        <f>IF($C223=$D223,Timeline!G$107,Timeline!G$108)</f>
        <v>0</v>
      </c>
      <c r="H223" s="125">
        <f>IF($C223=$D223,Timeline!H$107,Timeline!H$108)</f>
        <v>0</v>
      </c>
      <c r="I223" s="125">
        <f>IF($C223=$D223,Timeline!I$107,Timeline!I$108)</f>
        <v>0</v>
      </c>
      <c r="J223" s="125">
        <f>IF($C223=$D223,Timeline!J$107,Timeline!J$108)</f>
        <v>0</v>
      </c>
      <c r="K223" s="125">
        <f>IF($C223=$D223,Timeline!K$107,Timeline!K$108)</f>
        <v>0</v>
      </c>
      <c r="L223" s="125">
        <f>IF($C223=$D223,Timeline!L$107,Timeline!L$108)</f>
        <v>0</v>
      </c>
      <c r="M223" s="125">
        <f>IF($C223=$D223,Timeline!M$107,Timeline!M$108)</f>
        <v>0</v>
      </c>
      <c r="N223" s="125">
        <f>IF($C223=$D223,Timeline!N$107,Timeline!N$108)</f>
        <v>0</v>
      </c>
      <c r="O223" s="125">
        <f>IF($C223=$D223,Timeline!O$107,Timeline!O$108)</f>
        <v>0</v>
      </c>
      <c r="P223" s="125">
        <f>IF($C223=$D223,Timeline!P$107,Timeline!P$108)</f>
        <v>0</v>
      </c>
      <c r="Q223" s="125">
        <f>IF($C223=$D223,Timeline!Q$107,Timeline!Q$108)</f>
        <v>0</v>
      </c>
      <c r="R223" s="125">
        <f>IF($C223=$D223,Timeline!R$107,Timeline!R$108)</f>
        <v>0</v>
      </c>
      <c r="S223" s="125">
        <f>IF($C223=$D223,Timeline!S$107,Timeline!S$108)</f>
        <v>0</v>
      </c>
      <c r="T223" s="125">
        <f>IF($C223=$D223,Timeline!T$107,Timeline!T$108)</f>
        <v>0</v>
      </c>
      <c r="U223" s="125">
        <f>IF($C223=$D223,Timeline!U$107,Timeline!U$108)</f>
        <v>0.77534246575342469</v>
      </c>
      <c r="V223" s="125">
        <f>IF($C223=$D223,Timeline!V$107,Timeline!V$108)</f>
        <v>0</v>
      </c>
      <c r="W223" s="125">
        <f>IF($C223=$D223,Timeline!W$107,Timeline!W$108)</f>
        <v>0</v>
      </c>
      <c r="X223" s="125">
        <f>IF($C223=$D223,Timeline!X$107,Timeline!X$108)</f>
        <v>0</v>
      </c>
      <c r="Y223" s="125">
        <f>IF($C223=$D223,Timeline!Y$107,Timeline!Y$108)</f>
        <v>0</v>
      </c>
      <c r="Z223" s="566">
        <f>IF($C223=$D223,Timeline!Z$107,Timeline!Z$108)</f>
        <v>0</v>
      </c>
      <c r="AB223" s="127">
        <f>IF($C223=$D223,Timeline!AB$107,Timeline!AB$108)</f>
        <v>0</v>
      </c>
      <c r="AD223" s="127">
        <f>IF($C223=$D223,Timeline!AD$107,Timeline!AD$108)</f>
        <v>0</v>
      </c>
      <c r="AF223" s="127">
        <f>IF($C223=$D223,Timeline!AF$107,Timeline!AF$108)</f>
        <v>1</v>
      </c>
    </row>
    <row r="224" spans="2:32" outlineLevel="1">
      <c r="B224" s="124" t="str">
        <f t="shared" si="23"/>
        <v>Accrual</v>
      </c>
      <c r="C224" s="124" t="str">
        <f t="shared" si="23"/>
        <v>All Other Items</v>
      </c>
      <c r="D224" s="83" t="str">
        <f t="shared" si="23"/>
        <v>Interest &amp; Fees paid on Parent Company Support</v>
      </c>
      <c r="E224" s="150" t="str">
        <f t="shared" si="24"/>
        <v>#</v>
      </c>
      <c r="F224" s="150"/>
      <c r="G224" s="125">
        <f>IF($C224=$D224,Timeline!G$107,Timeline!G$108)</f>
        <v>0</v>
      </c>
      <c r="H224" s="125">
        <f>IF($C224=$D224,Timeline!H$107,Timeline!H$108)</f>
        <v>0</v>
      </c>
      <c r="I224" s="125">
        <f>IF($C224=$D224,Timeline!I$107,Timeline!I$108)</f>
        <v>0</v>
      </c>
      <c r="J224" s="125">
        <f>IF($C224=$D224,Timeline!J$107,Timeline!J$108)</f>
        <v>0</v>
      </c>
      <c r="K224" s="125">
        <f>IF($C224=$D224,Timeline!K$107,Timeline!K$108)</f>
        <v>0</v>
      </c>
      <c r="L224" s="125">
        <f>IF($C224=$D224,Timeline!L$107,Timeline!L$108)</f>
        <v>0</v>
      </c>
      <c r="M224" s="125">
        <f>IF($C224=$D224,Timeline!M$107,Timeline!M$108)</f>
        <v>0</v>
      </c>
      <c r="N224" s="125">
        <f>IF($C224=$D224,Timeline!N$107,Timeline!N$108)</f>
        <v>0</v>
      </c>
      <c r="O224" s="125">
        <f>IF($C224=$D224,Timeline!O$107,Timeline!O$108)</f>
        <v>0</v>
      </c>
      <c r="P224" s="125">
        <f>IF($C224=$D224,Timeline!P$107,Timeline!P$108)</f>
        <v>0</v>
      </c>
      <c r="Q224" s="125">
        <f>IF($C224=$D224,Timeline!Q$107,Timeline!Q$108)</f>
        <v>0</v>
      </c>
      <c r="R224" s="125">
        <f>IF($C224=$D224,Timeline!R$107,Timeline!R$108)</f>
        <v>0</v>
      </c>
      <c r="S224" s="125">
        <f>IF($C224=$D224,Timeline!S$107,Timeline!S$108)</f>
        <v>0</v>
      </c>
      <c r="T224" s="125">
        <f>IF($C224=$D224,Timeline!T$107,Timeline!T$108)</f>
        <v>0</v>
      </c>
      <c r="U224" s="125">
        <f>IF($C224=$D224,Timeline!U$107,Timeline!U$108)</f>
        <v>0.77534246575342469</v>
      </c>
      <c r="V224" s="125">
        <f>IF($C224=$D224,Timeline!V$107,Timeline!V$108)</f>
        <v>0</v>
      </c>
      <c r="W224" s="125">
        <f>IF($C224=$D224,Timeline!W$107,Timeline!W$108)</f>
        <v>0</v>
      </c>
      <c r="X224" s="125">
        <f>IF($C224=$D224,Timeline!X$107,Timeline!X$108)</f>
        <v>0</v>
      </c>
      <c r="Y224" s="125">
        <f>IF($C224=$D224,Timeline!Y$107,Timeline!Y$108)</f>
        <v>0</v>
      </c>
      <c r="Z224" s="566">
        <f>IF($C224=$D224,Timeline!Z$107,Timeline!Z$108)</f>
        <v>0</v>
      </c>
      <c r="AB224" s="127">
        <f>IF($C224=$D224,Timeline!AB$107,Timeline!AB$108)</f>
        <v>0</v>
      </c>
      <c r="AD224" s="127">
        <f>IF($C224=$D224,Timeline!AD$107,Timeline!AD$108)</f>
        <v>0</v>
      </c>
      <c r="AF224" s="127">
        <f>IF($C224=$D224,Timeline!AF$107,Timeline!AF$108)</f>
        <v>1</v>
      </c>
    </row>
    <row r="225" spans="2:32" outlineLevel="1">
      <c r="B225" s="124" t="str">
        <f t="shared" si="23"/>
        <v>Accrual</v>
      </c>
      <c r="C225" s="124" t="str">
        <f t="shared" si="23"/>
        <v>All Other Items</v>
      </c>
      <c r="D225" s="83" t="str">
        <f t="shared" si="23"/>
        <v>Performance Bond Costs</v>
      </c>
      <c r="E225" s="150" t="str">
        <f t="shared" si="24"/>
        <v>#</v>
      </c>
      <c r="F225" s="150"/>
      <c r="G225" s="125">
        <f>IF($C225=$D225,Timeline!G$107,Timeline!G$108)</f>
        <v>0</v>
      </c>
      <c r="H225" s="125">
        <f>IF($C225=$D225,Timeline!H$107,Timeline!H$108)</f>
        <v>0</v>
      </c>
      <c r="I225" s="125">
        <f>IF($C225=$D225,Timeline!I$107,Timeline!I$108)</f>
        <v>0</v>
      </c>
      <c r="J225" s="125">
        <f>IF($C225=$D225,Timeline!J$107,Timeline!J$108)</f>
        <v>0</v>
      </c>
      <c r="K225" s="125">
        <f>IF($C225=$D225,Timeline!K$107,Timeline!K$108)</f>
        <v>0</v>
      </c>
      <c r="L225" s="125">
        <f>IF($C225=$D225,Timeline!L$107,Timeline!L$108)</f>
        <v>0</v>
      </c>
      <c r="M225" s="125">
        <f>IF($C225=$D225,Timeline!M$107,Timeline!M$108)</f>
        <v>0</v>
      </c>
      <c r="N225" s="125">
        <f>IF($C225=$D225,Timeline!N$107,Timeline!N$108)</f>
        <v>0</v>
      </c>
      <c r="O225" s="125">
        <f>IF($C225=$D225,Timeline!O$107,Timeline!O$108)</f>
        <v>0</v>
      </c>
      <c r="P225" s="125">
        <f>IF($C225=$D225,Timeline!P$107,Timeline!P$108)</f>
        <v>0</v>
      </c>
      <c r="Q225" s="125">
        <f>IF($C225=$D225,Timeline!Q$107,Timeline!Q$108)</f>
        <v>0</v>
      </c>
      <c r="R225" s="125">
        <f>IF($C225=$D225,Timeline!R$107,Timeline!R$108)</f>
        <v>0</v>
      </c>
      <c r="S225" s="125">
        <f>IF($C225=$D225,Timeline!S$107,Timeline!S$108)</f>
        <v>0</v>
      </c>
      <c r="T225" s="125">
        <f>IF($C225=$D225,Timeline!T$107,Timeline!T$108)</f>
        <v>0</v>
      </c>
      <c r="U225" s="125">
        <f>IF($C225=$D225,Timeline!U$107,Timeline!U$108)</f>
        <v>0.77534246575342469</v>
      </c>
      <c r="V225" s="125">
        <f>IF($C225=$D225,Timeline!V$107,Timeline!V$108)</f>
        <v>0</v>
      </c>
      <c r="W225" s="125">
        <f>IF($C225=$D225,Timeline!W$107,Timeline!W$108)</f>
        <v>0</v>
      </c>
      <c r="X225" s="125">
        <f>IF($C225=$D225,Timeline!X$107,Timeline!X$108)</f>
        <v>0</v>
      </c>
      <c r="Y225" s="125">
        <f>IF($C225=$D225,Timeline!Y$107,Timeline!Y$108)</f>
        <v>0</v>
      </c>
      <c r="Z225" s="566">
        <f>IF($C225=$D225,Timeline!Z$107,Timeline!Z$108)</f>
        <v>0</v>
      </c>
      <c r="AB225" s="127">
        <f>IF($C225=$D225,Timeline!AB$107,Timeline!AB$108)</f>
        <v>0</v>
      </c>
      <c r="AD225" s="127">
        <f>IF($C225=$D225,Timeline!AD$107,Timeline!AD$108)</f>
        <v>0</v>
      </c>
      <c r="AF225" s="127">
        <f>IF($C225=$D225,Timeline!AF$107,Timeline!AF$108)</f>
        <v>1</v>
      </c>
    </row>
    <row r="226" spans="2:32" outlineLevel="1">
      <c r="B226" s="124" t="str">
        <f t="shared" si="23"/>
        <v>Accrual</v>
      </c>
      <c r="C226" s="124" t="str">
        <f t="shared" si="23"/>
        <v>All Other Items</v>
      </c>
      <c r="D226" s="83" t="str">
        <f t="shared" si="23"/>
        <v>PCS Bond Costs</v>
      </c>
      <c r="E226" s="150" t="str">
        <f t="shared" si="24"/>
        <v>#</v>
      </c>
      <c r="F226" s="150"/>
      <c r="G226" s="125">
        <f>IF($C226=$D226,Timeline!G$107,Timeline!G$108)</f>
        <v>0</v>
      </c>
      <c r="H226" s="125">
        <f>IF($C226=$D226,Timeline!H$107,Timeline!H$108)</f>
        <v>0</v>
      </c>
      <c r="I226" s="125">
        <f>IF($C226=$D226,Timeline!I$107,Timeline!I$108)</f>
        <v>0</v>
      </c>
      <c r="J226" s="125">
        <f>IF($C226=$D226,Timeline!J$107,Timeline!J$108)</f>
        <v>0</v>
      </c>
      <c r="K226" s="125">
        <f>IF($C226=$D226,Timeline!K$107,Timeline!K$108)</f>
        <v>0</v>
      </c>
      <c r="L226" s="125">
        <f>IF($C226=$D226,Timeline!L$107,Timeline!L$108)</f>
        <v>0</v>
      </c>
      <c r="M226" s="125">
        <f>IF($C226=$D226,Timeline!M$107,Timeline!M$108)</f>
        <v>0</v>
      </c>
      <c r="N226" s="125">
        <f>IF($C226=$D226,Timeline!N$107,Timeline!N$108)</f>
        <v>0</v>
      </c>
      <c r="O226" s="125">
        <f>IF($C226=$D226,Timeline!O$107,Timeline!O$108)</f>
        <v>0</v>
      </c>
      <c r="P226" s="125">
        <f>IF($C226=$D226,Timeline!P$107,Timeline!P$108)</f>
        <v>0</v>
      </c>
      <c r="Q226" s="125">
        <f>IF($C226=$D226,Timeline!Q$107,Timeline!Q$108)</f>
        <v>0</v>
      </c>
      <c r="R226" s="125">
        <f>IF($C226=$D226,Timeline!R$107,Timeline!R$108)</f>
        <v>0</v>
      </c>
      <c r="S226" s="125">
        <f>IF($C226=$D226,Timeline!S$107,Timeline!S$108)</f>
        <v>0</v>
      </c>
      <c r="T226" s="125">
        <f>IF($C226=$D226,Timeline!T$107,Timeline!T$108)</f>
        <v>0</v>
      </c>
      <c r="U226" s="125">
        <f>IF($C226=$D226,Timeline!U$107,Timeline!U$108)</f>
        <v>0.77534246575342469</v>
      </c>
      <c r="V226" s="125">
        <f>IF($C226=$D226,Timeline!V$107,Timeline!V$108)</f>
        <v>0</v>
      </c>
      <c r="W226" s="125">
        <f>IF($C226=$D226,Timeline!W$107,Timeline!W$108)</f>
        <v>0</v>
      </c>
      <c r="X226" s="125">
        <f>IF($C226=$D226,Timeline!X$107,Timeline!X$108)</f>
        <v>0</v>
      </c>
      <c r="Y226" s="125">
        <f>IF($C226=$D226,Timeline!Y$107,Timeline!Y$108)</f>
        <v>0</v>
      </c>
      <c r="Z226" s="566">
        <f>IF($C226=$D226,Timeline!Z$107,Timeline!Z$108)</f>
        <v>0</v>
      </c>
      <c r="AB226" s="127">
        <f>IF($C226=$D226,Timeline!AB$107,Timeline!AB$108)</f>
        <v>0</v>
      </c>
      <c r="AD226" s="127">
        <f>IF($C226=$D226,Timeline!AD$107,Timeline!AD$108)</f>
        <v>0</v>
      </c>
      <c r="AF226" s="127">
        <f>IF($C226=$D226,Timeline!AF$107,Timeline!AF$108)</f>
        <v>1</v>
      </c>
    </row>
    <row r="227" spans="2:32" outlineLevel="1">
      <c r="B227" s="124" t="str">
        <f t="shared" si="23"/>
        <v>Accrual</v>
      </c>
      <c r="C227" s="124" t="str">
        <f t="shared" si="23"/>
        <v>All Other Items</v>
      </c>
      <c r="D227" s="83" t="str">
        <f t="shared" si="23"/>
        <v>Season ticket Bond Costs</v>
      </c>
      <c r="E227" s="150" t="str">
        <f t="shared" si="24"/>
        <v>#</v>
      </c>
      <c r="F227" s="150"/>
      <c r="G227" s="125">
        <f>IF($C227=$D227,Timeline!G$107,Timeline!G$108)</f>
        <v>0</v>
      </c>
      <c r="H227" s="125">
        <f>IF($C227=$D227,Timeline!H$107,Timeline!H$108)</f>
        <v>0</v>
      </c>
      <c r="I227" s="125">
        <f>IF($C227=$D227,Timeline!I$107,Timeline!I$108)</f>
        <v>0</v>
      </c>
      <c r="J227" s="125">
        <f>IF($C227=$D227,Timeline!J$107,Timeline!J$108)</f>
        <v>0</v>
      </c>
      <c r="K227" s="125">
        <f>IF($C227=$D227,Timeline!K$107,Timeline!K$108)</f>
        <v>0</v>
      </c>
      <c r="L227" s="125">
        <f>IF($C227=$D227,Timeline!L$107,Timeline!L$108)</f>
        <v>0</v>
      </c>
      <c r="M227" s="125">
        <f>IF($C227=$D227,Timeline!M$107,Timeline!M$108)</f>
        <v>0</v>
      </c>
      <c r="N227" s="125">
        <f>IF($C227=$D227,Timeline!N$107,Timeline!N$108)</f>
        <v>0</v>
      </c>
      <c r="O227" s="125">
        <f>IF($C227=$D227,Timeline!O$107,Timeline!O$108)</f>
        <v>0</v>
      </c>
      <c r="P227" s="125">
        <f>IF($C227=$D227,Timeline!P$107,Timeline!P$108)</f>
        <v>0</v>
      </c>
      <c r="Q227" s="125">
        <f>IF($C227=$D227,Timeline!Q$107,Timeline!Q$108)</f>
        <v>0</v>
      </c>
      <c r="R227" s="125">
        <f>IF($C227=$D227,Timeline!R$107,Timeline!R$108)</f>
        <v>0</v>
      </c>
      <c r="S227" s="125">
        <f>IF($C227=$D227,Timeline!S$107,Timeline!S$108)</f>
        <v>0</v>
      </c>
      <c r="T227" s="125">
        <f>IF($C227=$D227,Timeline!T$107,Timeline!T$108)</f>
        <v>0</v>
      </c>
      <c r="U227" s="125">
        <f>IF($C227=$D227,Timeline!U$107,Timeline!U$108)</f>
        <v>0.77534246575342469</v>
      </c>
      <c r="V227" s="125">
        <f>IF($C227=$D227,Timeline!V$107,Timeline!V$108)</f>
        <v>0</v>
      </c>
      <c r="W227" s="125">
        <f>IF($C227=$D227,Timeline!W$107,Timeline!W$108)</f>
        <v>0</v>
      </c>
      <c r="X227" s="125">
        <f>IF($C227=$D227,Timeline!X$107,Timeline!X$108)</f>
        <v>0</v>
      </c>
      <c r="Y227" s="125">
        <f>IF($C227=$D227,Timeline!Y$107,Timeline!Y$108)</f>
        <v>0</v>
      </c>
      <c r="Z227" s="566">
        <f>IF($C227=$D227,Timeline!Z$107,Timeline!Z$108)</f>
        <v>0</v>
      </c>
      <c r="AB227" s="127">
        <f>IF($C227=$D227,Timeline!AB$107,Timeline!AB$108)</f>
        <v>0</v>
      </c>
      <c r="AD227" s="127">
        <f>IF($C227=$D227,Timeline!AD$107,Timeline!AD$108)</f>
        <v>0</v>
      </c>
      <c r="AF227" s="127">
        <f>IF($C227=$D227,Timeline!AF$107,Timeline!AF$108)</f>
        <v>1</v>
      </c>
    </row>
    <row r="228" spans="2:32" outlineLevel="1">
      <c r="B228" s="124" t="str">
        <f t="shared" si="23"/>
        <v>Accrual</v>
      </c>
      <c r="C228" s="124" t="str">
        <f t="shared" si="23"/>
        <v>All Other Items</v>
      </c>
      <c r="D228" s="83" t="str">
        <f t="shared" si="23"/>
        <v>Loss on disposal</v>
      </c>
      <c r="E228" s="150" t="str">
        <f t="shared" si="24"/>
        <v>#</v>
      </c>
      <c r="F228" s="150"/>
      <c r="G228" s="125">
        <f>IF($C228=$D228,Timeline!G$107,Timeline!G$108)</f>
        <v>0</v>
      </c>
      <c r="H228" s="125">
        <f>IF($C228=$D228,Timeline!H$107,Timeline!H$108)</f>
        <v>0</v>
      </c>
      <c r="I228" s="125">
        <f>IF($C228=$D228,Timeline!I$107,Timeline!I$108)</f>
        <v>0</v>
      </c>
      <c r="J228" s="125">
        <f>IF($C228=$D228,Timeline!J$107,Timeline!J$108)</f>
        <v>0</v>
      </c>
      <c r="K228" s="125">
        <f>IF($C228=$D228,Timeline!K$107,Timeline!K$108)</f>
        <v>0</v>
      </c>
      <c r="L228" s="125">
        <f>IF($C228=$D228,Timeline!L$107,Timeline!L$108)</f>
        <v>0</v>
      </c>
      <c r="M228" s="125">
        <f>IF($C228=$D228,Timeline!M$107,Timeline!M$108)</f>
        <v>0</v>
      </c>
      <c r="N228" s="125">
        <f>IF($C228=$D228,Timeline!N$107,Timeline!N$108)</f>
        <v>0</v>
      </c>
      <c r="O228" s="125">
        <f>IF($C228=$D228,Timeline!O$107,Timeline!O$108)</f>
        <v>0</v>
      </c>
      <c r="P228" s="125">
        <f>IF($C228=$D228,Timeline!P$107,Timeline!P$108)</f>
        <v>0</v>
      </c>
      <c r="Q228" s="125">
        <f>IF($C228=$D228,Timeline!Q$107,Timeline!Q$108)</f>
        <v>0</v>
      </c>
      <c r="R228" s="125">
        <f>IF($C228=$D228,Timeline!R$107,Timeline!R$108)</f>
        <v>0</v>
      </c>
      <c r="S228" s="125">
        <f>IF($C228=$D228,Timeline!S$107,Timeline!S$108)</f>
        <v>0</v>
      </c>
      <c r="T228" s="125">
        <f>IF($C228=$D228,Timeline!T$107,Timeline!T$108)</f>
        <v>0</v>
      </c>
      <c r="U228" s="125">
        <f>IF($C228=$D228,Timeline!U$107,Timeline!U$108)</f>
        <v>0.77534246575342469</v>
      </c>
      <c r="V228" s="125">
        <f>IF($C228=$D228,Timeline!V$107,Timeline!V$108)</f>
        <v>0</v>
      </c>
      <c r="W228" s="125">
        <f>IF($C228=$D228,Timeline!W$107,Timeline!W$108)</f>
        <v>0</v>
      </c>
      <c r="X228" s="125">
        <f>IF($C228=$D228,Timeline!X$107,Timeline!X$108)</f>
        <v>0</v>
      </c>
      <c r="Y228" s="125">
        <f>IF($C228=$D228,Timeline!Y$107,Timeline!Y$108)</f>
        <v>0</v>
      </c>
      <c r="Z228" s="566">
        <f>IF($C228=$D228,Timeline!Z$107,Timeline!Z$108)</f>
        <v>0</v>
      </c>
      <c r="AB228" s="127">
        <f>IF($C228=$D228,Timeline!AB$107,Timeline!AB$108)</f>
        <v>0</v>
      </c>
      <c r="AD228" s="127">
        <f>IF($C228=$D228,Timeline!AD$107,Timeline!AD$108)</f>
        <v>0</v>
      </c>
      <c r="AF228" s="127">
        <f>IF($C228=$D228,Timeline!AF$107,Timeline!AF$108)</f>
        <v>1</v>
      </c>
    </row>
    <row r="229" spans="2:32" outlineLevel="1">
      <c r="B229" s="124" t="str">
        <f t="shared" ref="B229:D240" si="25">B199</f>
        <v>Accrual</v>
      </c>
      <c r="C229" s="124" t="str">
        <f t="shared" si="25"/>
        <v>All Other Items</v>
      </c>
      <c r="D229" s="83" t="str">
        <f t="shared" si="25"/>
        <v>[Other Finance Costs]</v>
      </c>
      <c r="E229" s="150" t="str">
        <f t="shared" si="24"/>
        <v>#</v>
      </c>
      <c r="F229" s="150"/>
      <c r="G229" s="125">
        <f>IF($C229=$D229,Timeline!G$107,Timeline!G$108)</f>
        <v>0</v>
      </c>
      <c r="H229" s="125">
        <f>IF($C229=$D229,Timeline!H$107,Timeline!H$108)</f>
        <v>0</v>
      </c>
      <c r="I229" s="125">
        <f>IF($C229=$D229,Timeline!I$107,Timeline!I$108)</f>
        <v>0</v>
      </c>
      <c r="J229" s="125">
        <f>IF($C229=$D229,Timeline!J$107,Timeline!J$108)</f>
        <v>0</v>
      </c>
      <c r="K229" s="125">
        <f>IF($C229=$D229,Timeline!K$107,Timeline!K$108)</f>
        <v>0</v>
      </c>
      <c r="L229" s="125">
        <f>IF($C229=$D229,Timeline!L$107,Timeline!L$108)</f>
        <v>0</v>
      </c>
      <c r="M229" s="125">
        <f>IF($C229=$D229,Timeline!M$107,Timeline!M$108)</f>
        <v>0</v>
      </c>
      <c r="N229" s="125">
        <f>IF($C229=$D229,Timeline!N$107,Timeline!N$108)</f>
        <v>0</v>
      </c>
      <c r="O229" s="125">
        <f>IF($C229=$D229,Timeline!O$107,Timeline!O$108)</f>
        <v>0</v>
      </c>
      <c r="P229" s="125">
        <f>IF($C229=$D229,Timeline!P$107,Timeline!P$108)</f>
        <v>0</v>
      </c>
      <c r="Q229" s="125">
        <f>IF($C229=$D229,Timeline!Q$107,Timeline!Q$108)</f>
        <v>0</v>
      </c>
      <c r="R229" s="125">
        <f>IF($C229=$D229,Timeline!R$107,Timeline!R$108)</f>
        <v>0</v>
      </c>
      <c r="S229" s="125">
        <f>IF($C229=$D229,Timeline!S$107,Timeline!S$108)</f>
        <v>0</v>
      </c>
      <c r="T229" s="125">
        <f>IF($C229=$D229,Timeline!T$107,Timeline!T$108)</f>
        <v>0</v>
      </c>
      <c r="U229" s="125">
        <f>IF($C229=$D229,Timeline!U$107,Timeline!U$108)</f>
        <v>0.77534246575342469</v>
      </c>
      <c r="V229" s="125">
        <f>IF($C229=$D229,Timeline!V$107,Timeline!V$108)</f>
        <v>0</v>
      </c>
      <c r="W229" s="125">
        <f>IF($C229=$D229,Timeline!W$107,Timeline!W$108)</f>
        <v>0</v>
      </c>
      <c r="X229" s="125">
        <f>IF($C229=$D229,Timeline!X$107,Timeline!X$108)</f>
        <v>0</v>
      </c>
      <c r="Y229" s="125">
        <f>IF($C229=$D229,Timeline!Y$107,Timeline!Y$108)</f>
        <v>0</v>
      </c>
      <c r="Z229" s="566">
        <f>IF($C229=$D229,Timeline!Z$107,Timeline!Z$108)</f>
        <v>0</v>
      </c>
      <c r="AB229" s="127">
        <f>IF($C229=$D229,Timeline!AB$107,Timeline!AB$108)</f>
        <v>0</v>
      </c>
      <c r="AD229" s="127">
        <f>IF($C229=$D229,Timeline!AD$107,Timeline!AD$108)</f>
        <v>0</v>
      </c>
      <c r="AF229" s="127">
        <f>IF($C229=$D229,Timeline!AF$107,Timeline!AF$108)</f>
        <v>1</v>
      </c>
    </row>
    <row r="230" spans="2:32" outlineLevel="1">
      <c r="B230" s="124" t="str">
        <f t="shared" si="25"/>
        <v>Accrual</v>
      </c>
      <c r="C230" s="124" t="str">
        <f t="shared" si="25"/>
        <v>All Other Items</v>
      </c>
      <c r="D230" s="83" t="str">
        <f t="shared" si="25"/>
        <v>Capital Expenditure (inc intangible assets and investing activities)</v>
      </c>
      <c r="E230" s="150" t="str">
        <f t="shared" si="24"/>
        <v>#</v>
      </c>
      <c r="F230" s="150"/>
      <c r="G230" s="125">
        <f>IF($C230=$D230,Timeline!G$107,Timeline!G$108)</f>
        <v>0</v>
      </c>
      <c r="H230" s="125">
        <f>IF($C230=$D230,Timeline!H$107,Timeline!H$108)</f>
        <v>0</v>
      </c>
      <c r="I230" s="125">
        <f>IF($C230=$D230,Timeline!I$107,Timeline!I$108)</f>
        <v>0</v>
      </c>
      <c r="J230" s="125">
        <f>IF($C230=$D230,Timeline!J$107,Timeline!J$108)</f>
        <v>0</v>
      </c>
      <c r="K230" s="125">
        <f>IF($C230=$D230,Timeline!K$107,Timeline!K$108)</f>
        <v>0</v>
      </c>
      <c r="L230" s="125">
        <f>IF($C230=$D230,Timeline!L$107,Timeline!L$108)</f>
        <v>0</v>
      </c>
      <c r="M230" s="125">
        <f>IF($C230=$D230,Timeline!M$107,Timeline!M$108)</f>
        <v>0</v>
      </c>
      <c r="N230" s="125">
        <f>IF($C230=$D230,Timeline!N$107,Timeline!N$108)</f>
        <v>0</v>
      </c>
      <c r="O230" s="125">
        <f>IF($C230=$D230,Timeline!O$107,Timeline!O$108)</f>
        <v>0</v>
      </c>
      <c r="P230" s="125">
        <f>IF($C230=$D230,Timeline!P$107,Timeline!P$108)</f>
        <v>0</v>
      </c>
      <c r="Q230" s="125">
        <f>IF($C230=$D230,Timeline!Q$107,Timeline!Q$108)</f>
        <v>0</v>
      </c>
      <c r="R230" s="125">
        <f>IF($C230=$D230,Timeline!R$107,Timeline!R$108)</f>
        <v>0</v>
      </c>
      <c r="S230" s="125">
        <f>IF($C230=$D230,Timeline!S$107,Timeline!S$108)</f>
        <v>0</v>
      </c>
      <c r="T230" s="125">
        <f>IF($C230=$D230,Timeline!T$107,Timeline!T$108)</f>
        <v>0</v>
      </c>
      <c r="U230" s="125">
        <f>IF($C230=$D230,Timeline!U$107,Timeline!U$108)</f>
        <v>0.77534246575342469</v>
      </c>
      <c r="V230" s="125">
        <f>IF($C230=$D230,Timeline!V$107,Timeline!V$108)</f>
        <v>0</v>
      </c>
      <c r="W230" s="125">
        <f>IF($C230=$D230,Timeline!W$107,Timeline!W$108)</f>
        <v>0</v>
      </c>
      <c r="X230" s="125">
        <f>IF($C230=$D230,Timeline!X$107,Timeline!X$108)</f>
        <v>0</v>
      </c>
      <c r="Y230" s="125">
        <f>IF($C230=$D230,Timeline!Y$107,Timeline!Y$108)</f>
        <v>0</v>
      </c>
      <c r="Z230" s="566">
        <f>IF($C230=$D230,Timeline!Z$107,Timeline!Z$108)</f>
        <v>0</v>
      </c>
      <c r="AB230" s="127">
        <f>IF($C230=$D230,Timeline!AB$107,Timeline!AB$108)</f>
        <v>0</v>
      </c>
      <c r="AD230" s="127">
        <f>IF($C230=$D230,Timeline!AD$107,Timeline!AD$108)</f>
        <v>0</v>
      </c>
      <c r="AF230" s="127">
        <f>IF($C230=$D230,Timeline!AF$107,Timeline!AF$108)</f>
        <v>1</v>
      </c>
    </row>
    <row r="231" spans="2:32" outlineLevel="1">
      <c r="B231" s="124" t="str">
        <f t="shared" si="25"/>
        <v>Accrual</v>
      </c>
      <c r="C231" s="124" t="str">
        <f t="shared" si="25"/>
        <v>All Other Items</v>
      </c>
      <c r="D231" s="83" t="str">
        <f t="shared" si="25"/>
        <v>Exclude grants received from capital expenditure</v>
      </c>
      <c r="E231" s="150" t="str">
        <f t="shared" si="24"/>
        <v>#</v>
      </c>
      <c r="F231" s="150"/>
      <c r="G231" s="125">
        <f>IF($C231=$D231,Timeline!G$107,Timeline!G$108)</f>
        <v>0</v>
      </c>
      <c r="H231" s="125">
        <f>IF($C231=$D231,Timeline!H$107,Timeline!H$108)</f>
        <v>0</v>
      </c>
      <c r="I231" s="125">
        <f>IF($C231=$D231,Timeline!I$107,Timeline!I$108)</f>
        <v>0</v>
      </c>
      <c r="J231" s="125">
        <f>IF($C231=$D231,Timeline!J$107,Timeline!J$108)</f>
        <v>0</v>
      </c>
      <c r="K231" s="125">
        <f>IF($C231=$D231,Timeline!K$107,Timeline!K$108)</f>
        <v>0</v>
      </c>
      <c r="L231" s="125">
        <f>IF($C231=$D231,Timeline!L$107,Timeline!L$108)</f>
        <v>0</v>
      </c>
      <c r="M231" s="125">
        <f>IF($C231=$D231,Timeline!M$107,Timeline!M$108)</f>
        <v>0</v>
      </c>
      <c r="N231" s="125">
        <f>IF($C231=$D231,Timeline!N$107,Timeline!N$108)</f>
        <v>0</v>
      </c>
      <c r="O231" s="125">
        <f>IF($C231=$D231,Timeline!O$107,Timeline!O$108)</f>
        <v>0</v>
      </c>
      <c r="P231" s="125">
        <f>IF($C231=$D231,Timeline!P$107,Timeline!P$108)</f>
        <v>0</v>
      </c>
      <c r="Q231" s="125">
        <f>IF($C231=$D231,Timeline!Q$107,Timeline!Q$108)</f>
        <v>0</v>
      </c>
      <c r="R231" s="125">
        <f>IF($C231=$D231,Timeline!R$107,Timeline!R$108)</f>
        <v>0</v>
      </c>
      <c r="S231" s="125">
        <f>IF($C231=$D231,Timeline!S$107,Timeline!S$108)</f>
        <v>0</v>
      </c>
      <c r="T231" s="125">
        <f>IF($C231=$D231,Timeline!T$107,Timeline!T$108)</f>
        <v>0</v>
      </c>
      <c r="U231" s="125">
        <f>IF($C231=$D231,Timeline!U$107,Timeline!U$108)</f>
        <v>0.77534246575342469</v>
      </c>
      <c r="V231" s="125">
        <f>IF($C231=$D231,Timeline!V$107,Timeline!V$108)</f>
        <v>0</v>
      </c>
      <c r="W231" s="125">
        <f>IF($C231=$D231,Timeline!W$107,Timeline!W$108)</f>
        <v>0</v>
      </c>
      <c r="X231" s="125">
        <f>IF($C231=$D231,Timeline!X$107,Timeline!X$108)</f>
        <v>0</v>
      </c>
      <c r="Y231" s="125">
        <f>IF($C231=$D231,Timeline!Y$107,Timeline!Y$108)</f>
        <v>0</v>
      </c>
      <c r="Z231" s="566">
        <f>IF($C231=$D231,Timeline!Z$107,Timeline!Z$108)</f>
        <v>0</v>
      </c>
      <c r="AB231" s="127">
        <f>IF($C231=$D231,Timeline!AB$107,Timeline!AB$108)</f>
        <v>0</v>
      </c>
      <c r="AD231" s="127">
        <f>IF($C231=$D231,Timeline!AD$107,Timeline!AD$108)</f>
        <v>0</v>
      </c>
      <c r="AF231" s="127">
        <f>IF($C231=$D231,Timeline!AF$107,Timeline!AF$108)</f>
        <v>1</v>
      </c>
    </row>
    <row r="232" spans="2:32" outlineLevel="1">
      <c r="B232" s="124" t="str">
        <f t="shared" si="25"/>
        <v>Accrual</v>
      </c>
      <c r="C232" s="124" t="str">
        <f t="shared" si="25"/>
        <v>All Other Items</v>
      </c>
      <c r="D232" s="83" t="str">
        <f t="shared" si="25"/>
        <v>Lease payments: on balance sheet leased assets</v>
      </c>
      <c r="E232" s="150" t="str">
        <f t="shared" si="24"/>
        <v>#</v>
      </c>
      <c r="F232" s="150"/>
      <c r="G232" s="125">
        <f>IF($C232=$D232,Timeline!G$107,Timeline!G$108)</f>
        <v>0</v>
      </c>
      <c r="H232" s="125">
        <f>IF($C232=$D232,Timeline!H$107,Timeline!H$108)</f>
        <v>0</v>
      </c>
      <c r="I232" s="125">
        <f>IF($C232=$D232,Timeline!I$107,Timeline!I$108)</f>
        <v>0</v>
      </c>
      <c r="J232" s="125">
        <f>IF($C232=$D232,Timeline!J$107,Timeline!J$108)</f>
        <v>0</v>
      </c>
      <c r="K232" s="125">
        <f>IF($C232=$D232,Timeline!K$107,Timeline!K$108)</f>
        <v>0</v>
      </c>
      <c r="L232" s="125">
        <f>IF($C232=$D232,Timeline!L$107,Timeline!L$108)</f>
        <v>0</v>
      </c>
      <c r="M232" s="125">
        <f>IF($C232=$D232,Timeline!M$107,Timeline!M$108)</f>
        <v>0</v>
      </c>
      <c r="N232" s="125">
        <f>IF($C232=$D232,Timeline!N$107,Timeline!N$108)</f>
        <v>0</v>
      </c>
      <c r="O232" s="125">
        <f>IF($C232=$D232,Timeline!O$107,Timeline!O$108)</f>
        <v>0</v>
      </c>
      <c r="P232" s="125">
        <f>IF($C232=$D232,Timeline!P$107,Timeline!P$108)</f>
        <v>0</v>
      </c>
      <c r="Q232" s="125">
        <f>IF($C232=$D232,Timeline!Q$107,Timeline!Q$108)</f>
        <v>0</v>
      </c>
      <c r="R232" s="125">
        <f>IF($C232=$D232,Timeline!R$107,Timeline!R$108)</f>
        <v>0</v>
      </c>
      <c r="S232" s="125">
        <f>IF($C232=$D232,Timeline!S$107,Timeline!S$108)</f>
        <v>0</v>
      </c>
      <c r="T232" s="125">
        <f>IF($C232=$D232,Timeline!T$107,Timeline!T$108)</f>
        <v>0</v>
      </c>
      <c r="U232" s="125">
        <f>IF($C232=$D232,Timeline!U$107,Timeline!U$108)</f>
        <v>0.77534246575342469</v>
      </c>
      <c r="V232" s="125">
        <f>IF($C232=$D232,Timeline!V$107,Timeline!V$108)</f>
        <v>0</v>
      </c>
      <c r="W232" s="125">
        <f>IF($C232=$D232,Timeline!W$107,Timeline!W$108)</f>
        <v>0</v>
      </c>
      <c r="X232" s="125">
        <f>IF($C232=$D232,Timeline!X$107,Timeline!X$108)</f>
        <v>0</v>
      </c>
      <c r="Y232" s="125">
        <f>IF($C232=$D232,Timeline!Y$107,Timeline!Y$108)</f>
        <v>0</v>
      </c>
      <c r="Z232" s="566">
        <f>IF($C232=$D232,Timeline!Z$107,Timeline!Z$108)</f>
        <v>0</v>
      </c>
      <c r="AB232" s="127">
        <f>IF($C232=$D232,Timeline!AB$107,Timeline!AB$108)</f>
        <v>0</v>
      </c>
      <c r="AD232" s="127">
        <f>IF($C232=$D232,Timeline!AD$107,Timeline!AD$108)</f>
        <v>0</v>
      </c>
      <c r="AF232" s="127">
        <f>IF($C232=$D232,Timeline!AF$107,Timeline!AF$108)</f>
        <v>1</v>
      </c>
    </row>
    <row r="233" spans="2:32" outlineLevel="1">
      <c r="B233" s="124" t="str">
        <f t="shared" si="25"/>
        <v>Accrual</v>
      </c>
      <c r="C233" s="124" t="str">
        <f t="shared" si="25"/>
        <v>All Other Items</v>
      </c>
      <c r="D233" s="83" t="str">
        <f t="shared" si="25"/>
        <v>Exclude interest payments: on balance sheet leased assets</v>
      </c>
      <c r="E233" s="150" t="str">
        <f t="shared" si="24"/>
        <v>#</v>
      </c>
      <c r="F233" s="150"/>
      <c r="G233" s="125">
        <f>IF($C233=$D233,Timeline!G$107,Timeline!G$108)</f>
        <v>0</v>
      </c>
      <c r="H233" s="125">
        <f>IF($C233=$D233,Timeline!H$107,Timeline!H$108)</f>
        <v>0</v>
      </c>
      <c r="I233" s="125">
        <f>IF($C233=$D233,Timeline!I$107,Timeline!I$108)</f>
        <v>0</v>
      </c>
      <c r="J233" s="125">
        <f>IF($C233=$D233,Timeline!J$107,Timeline!J$108)</f>
        <v>0</v>
      </c>
      <c r="K233" s="125">
        <f>IF($C233=$D233,Timeline!K$107,Timeline!K$108)</f>
        <v>0</v>
      </c>
      <c r="L233" s="125">
        <f>IF($C233=$D233,Timeline!L$107,Timeline!L$108)</f>
        <v>0</v>
      </c>
      <c r="M233" s="125">
        <f>IF($C233=$D233,Timeline!M$107,Timeline!M$108)</f>
        <v>0</v>
      </c>
      <c r="N233" s="125">
        <f>IF($C233=$D233,Timeline!N$107,Timeline!N$108)</f>
        <v>0</v>
      </c>
      <c r="O233" s="125">
        <f>IF($C233=$D233,Timeline!O$107,Timeline!O$108)</f>
        <v>0</v>
      </c>
      <c r="P233" s="125">
        <f>IF($C233=$D233,Timeline!P$107,Timeline!P$108)</f>
        <v>0</v>
      </c>
      <c r="Q233" s="125">
        <f>IF($C233=$D233,Timeline!Q$107,Timeline!Q$108)</f>
        <v>0</v>
      </c>
      <c r="R233" s="125">
        <f>IF($C233=$D233,Timeline!R$107,Timeline!R$108)</f>
        <v>0</v>
      </c>
      <c r="S233" s="125">
        <f>IF($C233=$D233,Timeline!S$107,Timeline!S$108)</f>
        <v>0</v>
      </c>
      <c r="T233" s="125">
        <f>IF($C233=$D233,Timeline!T$107,Timeline!T$108)</f>
        <v>0</v>
      </c>
      <c r="U233" s="125">
        <f>IF($C233=$D233,Timeline!U$107,Timeline!U$108)</f>
        <v>0.77534246575342469</v>
      </c>
      <c r="V233" s="125">
        <f>IF($C233=$D233,Timeline!V$107,Timeline!V$108)</f>
        <v>0</v>
      </c>
      <c r="W233" s="125">
        <f>IF($C233=$D233,Timeline!W$107,Timeline!W$108)</f>
        <v>0</v>
      </c>
      <c r="X233" s="125">
        <f>IF($C233=$D233,Timeline!X$107,Timeline!X$108)</f>
        <v>0</v>
      </c>
      <c r="Y233" s="125">
        <f>IF($C233=$D233,Timeline!Y$107,Timeline!Y$108)</f>
        <v>0</v>
      </c>
      <c r="Z233" s="566">
        <f>IF($C233=$D233,Timeline!Z$107,Timeline!Z$108)</f>
        <v>0</v>
      </c>
      <c r="AB233" s="127">
        <f>IF($C233=$D233,Timeline!AB$107,Timeline!AB$108)</f>
        <v>0</v>
      </c>
      <c r="AD233" s="127">
        <f>IF($C233=$D233,Timeline!AD$107,Timeline!AD$108)</f>
        <v>0</v>
      </c>
      <c r="AF233" s="127">
        <f>IF($C233=$D233,Timeline!AF$107,Timeline!AF$108)</f>
        <v>1</v>
      </c>
    </row>
    <row r="234" spans="2:32" outlineLevel="1">
      <c r="B234" s="124" t="str">
        <f t="shared" si="25"/>
        <v>Accrual</v>
      </c>
      <c r="C234" s="124" t="str">
        <f t="shared" si="25"/>
        <v>All Other Items</v>
      </c>
      <c r="D234" s="83" t="str">
        <f t="shared" si="25"/>
        <v>Exclude Depreciation</v>
      </c>
      <c r="E234" s="150" t="str">
        <f t="shared" si="24"/>
        <v>#</v>
      </c>
      <c r="F234" s="150"/>
      <c r="G234" s="125">
        <f>IF($C234=$D234,Timeline!G$107,Timeline!G$108)</f>
        <v>0</v>
      </c>
      <c r="H234" s="125">
        <f>IF($C234=$D234,Timeline!H$107,Timeline!H$108)</f>
        <v>0</v>
      </c>
      <c r="I234" s="125">
        <f>IF($C234=$D234,Timeline!I$107,Timeline!I$108)</f>
        <v>0</v>
      </c>
      <c r="J234" s="125">
        <f>IF($C234=$D234,Timeline!J$107,Timeline!J$108)</f>
        <v>0</v>
      </c>
      <c r="K234" s="125">
        <f>IF($C234=$D234,Timeline!K$107,Timeline!K$108)</f>
        <v>0</v>
      </c>
      <c r="L234" s="125">
        <f>IF($C234=$D234,Timeline!L$107,Timeline!L$108)</f>
        <v>0</v>
      </c>
      <c r="M234" s="125">
        <f>IF($C234=$D234,Timeline!M$107,Timeline!M$108)</f>
        <v>0</v>
      </c>
      <c r="N234" s="125">
        <f>IF($C234=$D234,Timeline!N$107,Timeline!N$108)</f>
        <v>0</v>
      </c>
      <c r="O234" s="125">
        <f>IF($C234=$D234,Timeline!O$107,Timeline!O$108)</f>
        <v>0</v>
      </c>
      <c r="P234" s="125">
        <f>IF($C234=$D234,Timeline!P$107,Timeline!P$108)</f>
        <v>0</v>
      </c>
      <c r="Q234" s="125">
        <f>IF($C234=$D234,Timeline!Q$107,Timeline!Q$108)</f>
        <v>0</v>
      </c>
      <c r="R234" s="125">
        <f>IF($C234=$D234,Timeline!R$107,Timeline!R$108)</f>
        <v>0</v>
      </c>
      <c r="S234" s="125">
        <f>IF($C234=$D234,Timeline!S$107,Timeline!S$108)</f>
        <v>0</v>
      </c>
      <c r="T234" s="125">
        <f>IF($C234=$D234,Timeline!T$107,Timeline!T$108)</f>
        <v>0</v>
      </c>
      <c r="U234" s="125">
        <f>IF($C234=$D234,Timeline!U$107,Timeline!U$108)</f>
        <v>0.77534246575342469</v>
      </c>
      <c r="V234" s="125">
        <f>IF($C234=$D234,Timeline!V$107,Timeline!V$108)</f>
        <v>0</v>
      </c>
      <c r="W234" s="125">
        <f>IF($C234=$D234,Timeline!W$107,Timeline!W$108)</f>
        <v>0</v>
      </c>
      <c r="X234" s="125">
        <f>IF($C234=$D234,Timeline!X$107,Timeline!X$108)</f>
        <v>0</v>
      </c>
      <c r="Y234" s="125">
        <f>IF($C234=$D234,Timeline!Y$107,Timeline!Y$108)</f>
        <v>0</v>
      </c>
      <c r="Z234" s="566">
        <f>IF($C234=$D234,Timeline!Z$107,Timeline!Z$108)</f>
        <v>0</v>
      </c>
      <c r="AB234" s="127">
        <f>IF($C234=$D234,Timeline!AB$107,Timeline!AB$108)</f>
        <v>0</v>
      </c>
      <c r="AD234" s="127">
        <f>IF($C234=$D234,Timeline!AD$107,Timeline!AD$108)</f>
        <v>0</v>
      </c>
      <c r="AF234" s="127">
        <f>IF($C234=$D234,Timeline!AF$107,Timeline!AF$108)</f>
        <v>1</v>
      </c>
    </row>
    <row r="235" spans="2:32" outlineLevel="1">
      <c r="B235" s="124" t="str">
        <f t="shared" si="25"/>
        <v>Accrual</v>
      </c>
      <c r="C235" s="124" t="str">
        <f t="shared" si="25"/>
        <v>All Other Items</v>
      </c>
      <c r="D235" s="83" t="str">
        <f t="shared" si="25"/>
        <v>Exclude Amortisation</v>
      </c>
      <c r="E235" s="150" t="str">
        <f t="shared" si="24"/>
        <v>#</v>
      </c>
      <c r="F235" s="150"/>
      <c r="G235" s="125">
        <f>IF($C235=$D235,Timeline!G$107,Timeline!G$108)</f>
        <v>0</v>
      </c>
      <c r="H235" s="125">
        <f>IF($C235=$D235,Timeline!H$107,Timeline!H$108)</f>
        <v>0</v>
      </c>
      <c r="I235" s="125">
        <f>IF($C235=$D235,Timeline!I$107,Timeline!I$108)</f>
        <v>0</v>
      </c>
      <c r="J235" s="125">
        <f>IF($C235=$D235,Timeline!J$107,Timeline!J$108)</f>
        <v>0</v>
      </c>
      <c r="K235" s="125">
        <f>IF($C235=$D235,Timeline!K$107,Timeline!K$108)</f>
        <v>0</v>
      </c>
      <c r="L235" s="125">
        <f>IF($C235=$D235,Timeline!L$107,Timeline!L$108)</f>
        <v>0</v>
      </c>
      <c r="M235" s="125">
        <f>IF($C235=$D235,Timeline!M$107,Timeline!M$108)</f>
        <v>0</v>
      </c>
      <c r="N235" s="125">
        <f>IF($C235=$D235,Timeline!N$107,Timeline!N$108)</f>
        <v>0</v>
      </c>
      <c r="O235" s="125">
        <f>IF($C235=$D235,Timeline!O$107,Timeline!O$108)</f>
        <v>0</v>
      </c>
      <c r="P235" s="125">
        <f>IF($C235=$D235,Timeline!P$107,Timeline!P$108)</f>
        <v>0</v>
      </c>
      <c r="Q235" s="125">
        <f>IF($C235=$D235,Timeline!Q$107,Timeline!Q$108)</f>
        <v>0</v>
      </c>
      <c r="R235" s="125">
        <f>IF($C235=$D235,Timeline!R$107,Timeline!R$108)</f>
        <v>0</v>
      </c>
      <c r="S235" s="125">
        <f>IF($C235=$D235,Timeline!S$107,Timeline!S$108)</f>
        <v>0</v>
      </c>
      <c r="T235" s="125">
        <f>IF($C235=$D235,Timeline!T$107,Timeline!T$108)</f>
        <v>0</v>
      </c>
      <c r="U235" s="125">
        <f>IF($C235=$D235,Timeline!U$107,Timeline!U$108)</f>
        <v>0.77534246575342469</v>
      </c>
      <c r="V235" s="125">
        <f>IF($C235=$D235,Timeline!V$107,Timeline!V$108)</f>
        <v>0</v>
      </c>
      <c r="W235" s="125">
        <f>IF($C235=$D235,Timeline!W$107,Timeline!W$108)</f>
        <v>0</v>
      </c>
      <c r="X235" s="125">
        <f>IF($C235=$D235,Timeline!X$107,Timeline!X$108)</f>
        <v>0</v>
      </c>
      <c r="Y235" s="125">
        <f>IF($C235=$D235,Timeline!Y$107,Timeline!Y$108)</f>
        <v>0</v>
      </c>
      <c r="Z235" s="566">
        <f>IF($C235=$D235,Timeline!Z$107,Timeline!Z$108)</f>
        <v>0</v>
      </c>
      <c r="AB235" s="127">
        <f>IF($C235=$D235,Timeline!AB$107,Timeline!AB$108)</f>
        <v>0</v>
      </c>
      <c r="AD235" s="127">
        <f>IF($C235=$D235,Timeline!AD$107,Timeline!AD$108)</f>
        <v>0</v>
      </c>
      <c r="AF235" s="127">
        <f>IF($C235=$D235,Timeline!AF$107,Timeline!AF$108)</f>
        <v>1</v>
      </c>
    </row>
    <row r="236" spans="2:32" outlineLevel="1">
      <c r="B236" s="124" t="str">
        <f t="shared" si="25"/>
        <v>Accrual</v>
      </c>
      <c r="C236" s="124" t="str">
        <f t="shared" si="25"/>
        <v>All Other Items</v>
      </c>
      <c r="D236" s="83" t="str">
        <f t="shared" si="25"/>
        <v>Exclude bad debt provisions</v>
      </c>
      <c r="E236" s="150" t="str">
        <f t="shared" si="24"/>
        <v>#</v>
      </c>
      <c r="F236" s="150"/>
      <c r="G236" s="125">
        <f>IF($C236=$D236,Timeline!G$107,Timeline!G$108)</f>
        <v>0</v>
      </c>
      <c r="H236" s="125">
        <f>IF($C236=$D236,Timeline!H$107,Timeline!H$108)</f>
        <v>0</v>
      </c>
      <c r="I236" s="125">
        <f>IF($C236=$D236,Timeline!I$107,Timeline!I$108)</f>
        <v>0</v>
      </c>
      <c r="J236" s="125">
        <f>IF($C236=$D236,Timeline!J$107,Timeline!J$108)</f>
        <v>0</v>
      </c>
      <c r="K236" s="125">
        <f>IF($C236=$D236,Timeline!K$107,Timeline!K$108)</f>
        <v>0</v>
      </c>
      <c r="L236" s="125">
        <f>IF($C236=$D236,Timeline!L$107,Timeline!L$108)</f>
        <v>0</v>
      </c>
      <c r="M236" s="125">
        <f>IF($C236=$D236,Timeline!M$107,Timeline!M$108)</f>
        <v>0</v>
      </c>
      <c r="N236" s="125">
        <f>IF($C236=$D236,Timeline!N$107,Timeline!N$108)</f>
        <v>0</v>
      </c>
      <c r="O236" s="125">
        <f>IF($C236=$D236,Timeline!O$107,Timeline!O$108)</f>
        <v>0</v>
      </c>
      <c r="P236" s="125">
        <f>IF($C236=$D236,Timeline!P$107,Timeline!P$108)</f>
        <v>0</v>
      </c>
      <c r="Q236" s="125">
        <f>IF($C236=$D236,Timeline!Q$107,Timeline!Q$108)</f>
        <v>0</v>
      </c>
      <c r="R236" s="125">
        <f>IF($C236=$D236,Timeline!R$107,Timeline!R$108)</f>
        <v>0</v>
      </c>
      <c r="S236" s="125">
        <f>IF($C236=$D236,Timeline!S$107,Timeline!S$108)</f>
        <v>0</v>
      </c>
      <c r="T236" s="125">
        <f>IF($C236=$D236,Timeline!T$107,Timeline!T$108)</f>
        <v>0</v>
      </c>
      <c r="U236" s="125">
        <f>IF($C236=$D236,Timeline!U$107,Timeline!U$108)</f>
        <v>0.77534246575342469</v>
      </c>
      <c r="V236" s="125">
        <f>IF($C236=$D236,Timeline!V$107,Timeline!V$108)</f>
        <v>0</v>
      </c>
      <c r="W236" s="125">
        <f>IF($C236=$D236,Timeline!W$107,Timeline!W$108)</f>
        <v>0</v>
      </c>
      <c r="X236" s="125">
        <f>IF($C236=$D236,Timeline!X$107,Timeline!X$108)</f>
        <v>0</v>
      </c>
      <c r="Y236" s="125">
        <f>IF($C236=$D236,Timeline!Y$107,Timeline!Y$108)</f>
        <v>0</v>
      </c>
      <c r="Z236" s="566">
        <f>IF($C236=$D236,Timeline!Z$107,Timeline!Z$108)</f>
        <v>0</v>
      </c>
      <c r="AB236" s="127">
        <f>IF($C236=$D236,Timeline!AB$107,Timeline!AB$108)</f>
        <v>0</v>
      </c>
      <c r="AD236" s="127">
        <f>IF($C236=$D236,Timeline!AD$107,Timeline!AD$108)</f>
        <v>0</v>
      </c>
      <c r="AF236" s="127">
        <f>IF($C236=$D236,Timeline!AF$107,Timeline!AF$108)</f>
        <v>1</v>
      </c>
    </row>
    <row r="237" spans="2:32" outlineLevel="1">
      <c r="B237" s="124" t="str">
        <f t="shared" si="25"/>
        <v>Accrual</v>
      </c>
      <c r="C237" s="124" t="str">
        <f t="shared" si="25"/>
        <v>All Other Items</v>
      </c>
      <c r="D237" s="83" t="str">
        <f t="shared" si="25"/>
        <v>Exclude Expenditure included in Total Costs that is precluded from Actual Operating Costs</v>
      </c>
      <c r="E237" s="150" t="str">
        <f t="shared" si="24"/>
        <v>#</v>
      </c>
      <c r="F237" s="150"/>
      <c r="G237" s="125">
        <f>IF($C237=$D237,Timeline!G$107,Timeline!G$108)</f>
        <v>0</v>
      </c>
      <c r="H237" s="125">
        <f>IF($C237=$D237,Timeline!H$107,Timeline!H$108)</f>
        <v>0</v>
      </c>
      <c r="I237" s="125">
        <f>IF($C237=$D237,Timeline!I$107,Timeline!I$108)</f>
        <v>0</v>
      </c>
      <c r="J237" s="125">
        <f>IF($C237=$D237,Timeline!J$107,Timeline!J$108)</f>
        <v>0</v>
      </c>
      <c r="K237" s="125">
        <f>IF($C237=$D237,Timeline!K$107,Timeline!K$108)</f>
        <v>0</v>
      </c>
      <c r="L237" s="125">
        <f>IF($C237=$D237,Timeline!L$107,Timeline!L$108)</f>
        <v>0</v>
      </c>
      <c r="M237" s="125">
        <f>IF($C237=$D237,Timeline!M$107,Timeline!M$108)</f>
        <v>0</v>
      </c>
      <c r="N237" s="125">
        <f>IF($C237=$D237,Timeline!N$107,Timeline!N$108)</f>
        <v>0</v>
      </c>
      <c r="O237" s="125">
        <f>IF($C237=$D237,Timeline!O$107,Timeline!O$108)</f>
        <v>0</v>
      </c>
      <c r="P237" s="125">
        <f>IF($C237=$D237,Timeline!P$107,Timeline!P$108)</f>
        <v>0</v>
      </c>
      <c r="Q237" s="125">
        <f>IF($C237=$D237,Timeline!Q$107,Timeline!Q$108)</f>
        <v>0</v>
      </c>
      <c r="R237" s="125">
        <f>IF($C237=$D237,Timeline!R$107,Timeline!R$108)</f>
        <v>0</v>
      </c>
      <c r="S237" s="125">
        <f>IF($C237=$D237,Timeline!S$107,Timeline!S$108)</f>
        <v>0</v>
      </c>
      <c r="T237" s="125">
        <f>IF($C237=$D237,Timeline!T$107,Timeline!T$108)</f>
        <v>0</v>
      </c>
      <c r="U237" s="125">
        <f>IF($C237=$D237,Timeline!U$107,Timeline!U$108)</f>
        <v>0.77534246575342469</v>
      </c>
      <c r="V237" s="125">
        <f>IF($C237=$D237,Timeline!V$107,Timeline!V$108)</f>
        <v>0</v>
      </c>
      <c r="W237" s="125">
        <f>IF($C237=$D237,Timeline!W$107,Timeline!W$108)</f>
        <v>0</v>
      </c>
      <c r="X237" s="125">
        <f>IF($C237=$D237,Timeline!X$107,Timeline!X$108)</f>
        <v>0</v>
      </c>
      <c r="Y237" s="125">
        <f>IF($C237=$D237,Timeline!Y$107,Timeline!Y$108)</f>
        <v>0</v>
      </c>
      <c r="Z237" s="566">
        <f>IF($C237=$D237,Timeline!Z$107,Timeline!Z$108)</f>
        <v>0</v>
      </c>
      <c r="AB237" s="127">
        <f>IF($C237=$D237,Timeline!AB$107,Timeline!AB$108)</f>
        <v>0</v>
      </c>
      <c r="AD237" s="127">
        <f>IF($C237=$D237,Timeline!AD$107,Timeline!AD$108)</f>
        <v>0</v>
      </c>
      <c r="AF237" s="127">
        <f>IF($C237=$D237,Timeline!AF$107,Timeline!AF$108)</f>
        <v>1</v>
      </c>
    </row>
    <row r="238" spans="2:32" outlineLevel="1">
      <c r="B238" s="124" t="str">
        <f t="shared" si="25"/>
        <v>Delta Cash</v>
      </c>
      <c r="C238" s="124" t="str">
        <f t="shared" si="25"/>
        <v>All Other Items</v>
      </c>
      <c r="D238" s="83" t="str">
        <f t="shared" si="25"/>
        <v>Movement in Creditors: (Increase) / Decrease</v>
      </c>
      <c r="E238" s="150" t="str">
        <f t="shared" si="24"/>
        <v>#</v>
      </c>
      <c r="F238" s="150"/>
      <c r="G238" s="125">
        <f>IF($C238=$D238,Timeline!G$107,Timeline!G$108)</f>
        <v>0</v>
      </c>
      <c r="H238" s="125">
        <f>IF($C238=$D238,Timeline!H$107,Timeline!H$108)</f>
        <v>0</v>
      </c>
      <c r="I238" s="125">
        <f>IF($C238=$D238,Timeline!I$107,Timeline!I$108)</f>
        <v>0</v>
      </c>
      <c r="J238" s="125">
        <f>IF($C238=$D238,Timeline!J$107,Timeline!J$108)</f>
        <v>0</v>
      </c>
      <c r="K238" s="125">
        <f>IF($C238=$D238,Timeline!K$107,Timeline!K$108)</f>
        <v>0</v>
      </c>
      <c r="L238" s="125">
        <f>IF($C238=$D238,Timeline!L$107,Timeline!L$108)</f>
        <v>0</v>
      </c>
      <c r="M238" s="125">
        <f>IF($C238=$D238,Timeline!M$107,Timeline!M$108)</f>
        <v>0</v>
      </c>
      <c r="N238" s="125">
        <f>IF($C238=$D238,Timeline!N$107,Timeline!N$108)</f>
        <v>0</v>
      </c>
      <c r="O238" s="125">
        <f>IF($C238=$D238,Timeline!O$107,Timeline!O$108)</f>
        <v>0</v>
      </c>
      <c r="P238" s="125">
        <f>IF($C238=$D238,Timeline!P$107,Timeline!P$108)</f>
        <v>0</v>
      </c>
      <c r="Q238" s="125">
        <f>IF($C238=$D238,Timeline!Q$107,Timeline!Q$108)</f>
        <v>0</v>
      </c>
      <c r="R238" s="125">
        <f>IF($C238=$D238,Timeline!R$107,Timeline!R$108)</f>
        <v>0</v>
      </c>
      <c r="S238" s="125">
        <f>IF($C238=$D238,Timeline!S$107,Timeline!S$108)</f>
        <v>0</v>
      </c>
      <c r="T238" s="125">
        <f>IF($C238=$D238,Timeline!T$107,Timeline!T$108)</f>
        <v>0</v>
      </c>
      <c r="U238" s="125">
        <f>IF($C238=$D238,Timeline!U$107,Timeline!U$108)</f>
        <v>0.77534246575342469</v>
      </c>
      <c r="V238" s="125">
        <f>IF($C238=$D238,Timeline!V$107,Timeline!V$108)</f>
        <v>0</v>
      </c>
      <c r="W238" s="125">
        <f>IF($C238=$D238,Timeline!W$107,Timeline!W$108)</f>
        <v>0</v>
      </c>
      <c r="X238" s="125">
        <f>IF($C238=$D238,Timeline!X$107,Timeline!X$108)</f>
        <v>0</v>
      </c>
      <c r="Y238" s="125">
        <f>IF($C238=$D238,Timeline!Y$107,Timeline!Y$108)</f>
        <v>0</v>
      </c>
      <c r="Z238" s="566">
        <f>IF($C238=$D238,Timeline!Z$107,Timeline!Z$108)</f>
        <v>0</v>
      </c>
      <c r="AB238" s="127">
        <f>IF($C238=$D238,Timeline!AB$107,Timeline!AB$108)</f>
        <v>0</v>
      </c>
      <c r="AD238" s="127">
        <f>IF($C238=$D238,Timeline!AD$107,Timeline!AD$108)</f>
        <v>0</v>
      </c>
      <c r="AF238" s="127">
        <f>IF($C238=$D238,Timeline!AF$107,Timeline!AF$108)</f>
        <v>1</v>
      </c>
    </row>
    <row r="239" spans="2:32" outlineLevel="1">
      <c r="B239" s="124" t="str">
        <f t="shared" si="25"/>
        <v>Delta Cash</v>
      </c>
      <c r="C239" s="124" t="str">
        <f t="shared" si="25"/>
        <v>All Other Items</v>
      </c>
      <c r="D239" s="83" t="str">
        <f t="shared" si="25"/>
        <v>Exclude movement in lease liabilities in relation to on-balance sheet leased assets</v>
      </c>
      <c r="E239" s="150" t="str">
        <f t="shared" si="24"/>
        <v>#</v>
      </c>
      <c r="F239" s="150"/>
      <c r="G239" s="125">
        <f>IF($C239=$D239,Timeline!G$107,Timeline!G$108)</f>
        <v>0</v>
      </c>
      <c r="H239" s="125">
        <f>IF($C239=$D239,Timeline!H$107,Timeline!H$108)</f>
        <v>0</v>
      </c>
      <c r="I239" s="125">
        <f>IF($C239=$D239,Timeline!I$107,Timeline!I$108)</f>
        <v>0</v>
      </c>
      <c r="J239" s="125">
        <f>IF($C239=$D239,Timeline!J$107,Timeline!J$108)</f>
        <v>0</v>
      </c>
      <c r="K239" s="125">
        <f>IF($C239=$D239,Timeline!K$107,Timeline!K$108)</f>
        <v>0</v>
      </c>
      <c r="L239" s="125">
        <f>IF($C239=$D239,Timeline!L$107,Timeline!L$108)</f>
        <v>0</v>
      </c>
      <c r="M239" s="125">
        <f>IF($C239=$D239,Timeline!M$107,Timeline!M$108)</f>
        <v>0</v>
      </c>
      <c r="N239" s="125">
        <f>IF($C239=$D239,Timeline!N$107,Timeline!N$108)</f>
        <v>0</v>
      </c>
      <c r="O239" s="125">
        <f>IF($C239=$D239,Timeline!O$107,Timeline!O$108)</f>
        <v>0</v>
      </c>
      <c r="P239" s="125">
        <f>IF($C239=$D239,Timeline!P$107,Timeline!P$108)</f>
        <v>0</v>
      </c>
      <c r="Q239" s="125">
        <f>IF($C239=$D239,Timeline!Q$107,Timeline!Q$108)</f>
        <v>0</v>
      </c>
      <c r="R239" s="125">
        <f>IF($C239=$D239,Timeline!R$107,Timeline!R$108)</f>
        <v>0</v>
      </c>
      <c r="S239" s="125">
        <f>IF($C239=$D239,Timeline!S$107,Timeline!S$108)</f>
        <v>0</v>
      </c>
      <c r="T239" s="125">
        <f>IF($C239=$D239,Timeline!T$107,Timeline!T$108)</f>
        <v>0</v>
      </c>
      <c r="U239" s="125">
        <f>IF($C239=$D239,Timeline!U$107,Timeline!U$108)</f>
        <v>0.77534246575342469</v>
      </c>
      <c r="V239" s="125">
        <f>IF($C239=$D239,Timeline!V$107,Timeline!V$108)</f>
        <v>0</v>
      </c>
      <c r="W239" s="125">
        <f>IF($C239=$D239,Timeline!W$107,Timeline!W$108)</f>
        <v>0</v>
      </c>
      <c r="X239" s="125">
        <f>IF($C239=$D239,Timeline!X$107,Timeline!X$108)</f>
        <v>0</v>
      </c>
      <c r="Y239" s="125">
        <f>IF($C239=$D239,Timeline!Y$107,Timeline!Y$108)</f>
        <v>0</v>
      </c>
      <c r="Z239" s="566">
        <f>IF($C239=$D239,Timeline!Z$107,Timeline!Z$108)</f>
        <v>0</v>
      </c>
      <c r="AB239" s="127">
        <f>IF($C239=$D239,Timeline!AB$107,Timeline!AB$108)</f>
        <v>0</v>
      </c>
      <c r="AD239" s="127">
        <f>IF($C239=$D239,Timeline!AD$107,Timeline!AD$108)</f>
        <v>0</v>
      </c>
      <c r="AF239" s="127">
        <f>IF($C239=$D239,Timeline!AF$107,Timeline!AF$108)</f>
        <v>1</v>
      </c>
    </row>
    <row r="240" spans="2:32" outlineLevel="1">
      <c r="B240" s="124" t="str">
        <f t="shared" si="25"/>
        <v>Delta Cash</v>
      </c>
      <c r="C240" s="124" t="str">
        <f t="shared" si="25"/>
        <v>All Other Items</v>
      </c>
      <c r="D240" s="108" t="str">
        <f t="shared" si="25"/>
        <v>Exclude movement in liabilities in relation to grants received from capital expenditure</v>
      </c>
      <c r="E240" s="164" t="str">
        <f t="shared" si="24"/>
        <v>#</v>
      </c>
      <c r="F240" s="164"/>
      <c r="G240" s="131">
        <f>IF($C240=$D240,Timeline!G$107,Timeline!G$108)</f>
        <v>0</v>
      </c>
      <c r="H240" s="131">
        <f>IF($C240=$D240,Timeline!H$107,Timeline!H$108)</f>
        <v>0</v>
      </c>
      <c r="I240" s="131">
        <f>IF($C240=$D240,Timeline!I$107,Timeline!I$108)</f>
        <v>0</v>
      </c>
      <c r="J240" s="131">
        <f>IF($C240=$D240,Timeline!J$107,Timeline!J$108)</f>
        <v>0</v>
      </c>
      <c r="K240" s="131">
        <f>IF($C240=$D240,Timeline!K$107,Timeline!K$108)</f>
        <v>0</v>
      </c>
      <c r="L240" s="131">
        <f>IF($C240=$D240,Timeline!L$107,Timeline!L$108)</f>
        <v>0</v>
      </c>
      <c r="M240" s="131">
        <f>IF($C240=$D240,Timeline!M$107,Timeline!M$108)</f>
        <v>0</v>
      </c>
      <c r="N240" s="131">
        <f>IF($C240=$D240,Timeline!N$107,Timeline!N$108)</f>
        <v>0</v>
      </c>
      <c r="O240" s="131">
        <f>IF($C240=$D240,Timeline!O$107,Timeline!O$108)</f>
        <v>0</v>
      </c>
      <c r="P240" s="131">
        <f>IF($C240=$D240,Timeline!P$107,Timeline!P$108)</f>
        <v>0</v>
      </c>
      <c r="Q240" s="131">
        <f>IF($C240=$D240,Timeline!Q$107,Timeline!Q$108)</f>
        <v>0</v>
      </c>
      <c r="R240" s="131">
        <f>IF($C240=$D240,Timeline!R$107,Timeline!R$108)</f>
        <v>0</v>
      </c>
      <c r="S240" s="131">
        <f>IF($C240=$D240,Timeline!S$107,Timeline!S$108)</f>
        <v>0</v>
      </c>
      <c r="T240" s="131">
        <f>IF($C240=$D240,Timeline!T$107,Timeline!T$108)</f>
        <v>0</v>
      </c>
      <c r="U240" s="131">
        <f>IF($C240=$D240,Timeline!U$107,Timeline!U$108)</f>
        <v>0.77534246575342469</v>
      </c>
      <c r="V240" s="131">
        <f>IF($C240=$D240,Timeline!V$107,Timeline!V$108)</f>
        <v>0</v>
      </c>
      <c r="W240" s="131">
        <f>IF($C240=$D240,Timeline!W$107,Timeline!W$108)</f>
        <v>0</v>
      </c>
      <c r="X240" s="131">
        <f>IF($C240=$D240,Timeline!X$107,Timeline!X$108)</f>
        <v>0</v>
      </c>
      <c r="Y240" s="131">
        <f>IF($C240=$D240,Timeline!Y$107,Timeline!Y$108)</f>
        <v>0</v>
      </c>
      <c r="Z240" s="567">
        <f>IF($C240=$D240,Timeline!Z$107,Timeline!Z$108)</f>
        <v>0</v>
      </c>
      <c r="AB240" s="133">
        <f>IF($C240=$D240,Timeline!AB$107,Timeline!AB$108)</f>
        <v>0</v>
      </c>
      <c r="AD240" s="133">
        <f>IF($C240=$D240,Timeline!AD$107,Timeline!AD$108)</f>
        <v>0</v>
      </c>
      <c r="AF240" s="133">
        <f>IF($C240=$D240,Timeline!AF$107,Timeline!AF$108)</f>
        <v>1</v>
      </c>
    </row>
    <row r="241" spans="2:32" outlineLevel="1"/>
    <row r="242" spans="2:32" outlineLevel="1">
      <c r="D242" s="250" t="s">
        <v>1096</v>
      </c>
    </row>
    <row r="243" spans="2:32" outlineLevel="1">
      <c r="B243" s="124" t="str">
        <f t="shared" ref="B243:B270" si="26">B153</f>
        <v>Accrual</v>
      </c>
      <c r="C243" s="124"/>
      <c r="D243" s="534" t="str">
        <f t="shared" ref="D243:D270" si="27">D153</f>
        <v>Total Costs</v>
      </c>
      <c r="E243" s="540" t="str">
        <f t="shared" ref="E243:E270" si="28">E123</f>
        <v>£000</v>
      </c>
      <c r="F243" s="540"/>
      <c r="G243" s="568">
        <f t="shared" ref="G243:Z255" si="29">IF(G$16=1,SUMPRODUCT($G123:$AF123,$G153:$AF153),
IF(G$17=1,SUMPRODUCT($G123:$AF123,$G183:$AF183),
IF(G$18=1,SUMPRODUCT($G123:$AF123,$G213:$AF213),
G123)))</f>
        <v>0</v>
      </c>
      <c r="H243" s="568">
        <f t="shared" si="29"/>
        <v>0</v>
      </c>
      <c r="I243" s="568">
        <f t="shared" si="29"/>
        <v>0</v>
      </c>
      <c r="J243" s="568">
        <f t="shared" si="29"/>
        <v>0</v>
      </c>
      <c r="K243" s="568">
        <f t="shared" si="29"/>
        <v>0</v>
      </c>
      <c r="L243" s="568">
        <f t="shared" si="29"/>
        <v>0</v>
      </c>
      <c r="M243" s="568">
        <f t="shared" si="29"/>
        <v>0</v>
      </c>
      <c r="N243" s="568">
        <f t="shared" si="29"/>
        <v>0</v>
      </c>
      <c r="O243" s="568">
        <f t="shared" si="29"/>
        <v>0</v>
      </c>
      <c r="P243" s="568">
        <f t="shared" si="29"/>
        <v>0</v>
      </c>
      <c r="Q243" s="568">
        <f t="shared" si="29"/>
        <v>0</v>
      </c>
      <c r="R243" s="568">
        <f t="shared" si="29"/>
        <v>0</v>
      </c>
      <c r="S243" s="568">
        <f t="shared" si="29"/>
        <v>0</v>
      </c>
      <c r="T243" s="568">
        <f t="shared" si="29"/>
        <v>0</v>
      </c>
      <c r="U243" s="568">
        <f t="shared" si="29"/>
        <v>0</v>
      </c>
      <c r="V243" s="568">
        <f t="shared" si="29"/>
        <v>0</v>
      </c>
      <c r="W243" s="568">
        <f t="shared" si="29"/>
        <v>0</v>
      </c>
      <c r="X243" s="568">
        <f t="shared" si="29"/>
        <v>0</v>
      </c>
      <c r="Y243" s="568">
        <f t="shared" si="29"/>
        <v>0</v>
      </c>
      <c r="Z243" s="537">
        <f t="shared" si="29"/>
        <v>0</v>
      </c>
      <c r="AB243" s="593">
        <f t="shared" ref="AB243:AB270" si="30">IF(AB$16=1,SUMPRODUCT($G123:$AF123,$G153:$AF153),
IF(AB$17=1,SUMPRODUCT($G123:$AF123,$G183:$AF183),
IF(AB$18=1,SUMPRODUCT($G123:$AF123,$G213:$AF213),
AB123)))</f>
        <v>0</v>
      </c>
      <c r="AC243" s="594"/>
      <c r="AD243" s="593">
        <f>IF(AD$16=1,SUMPRODUCT($G123:$AF123,$G153:$AF153),
IF(AD$17=1,SUMPRODUCT($G123:$AF123,$G183:$AF183),
IF(AD$18=1,SUMPRODUCT($G123:$AF123,$G213:$AF213),
AD123)))</f>
        <v>0</v>
      </c>
      <c r="AE243" s="594"/>
      <c r="AF243" s="593">
        <f>IF(AF$16=1,SUMPRODUCT($G123:$AF123,$G153:$AF153),
IF(AF$17=1,SUMPRODUCT($G123:$AF123,$G183:$AF183),
IF(AF$18=1,SUMPRODUCT($G123:$AF123,$G213:$AF213),
AF123)))</f>
        <v>0</v>
      </c>
    </row>
    <row r="244" spans="2:32" outlineLevel="1">
      <c r="B244" s="124" t="str">
        <f t="shared" si="26"/>
        <v>Accrual</v>
      </c>
      <c r="C244" s="124"/>
      <c r="D244" s="83" t="str">
        <f t="shared" si="27"/>
        <v>Exceptional &amp; Contingency Costs</v>
      </c>
      <c r="E244" s="150" t="str">
        <f t="shared" si="28"/>
        <v>£000</v>
      </c>
      <c r="F244" s="150"/>
      <c r="G244" s="85">
        <f t="shared" si="29"/>
        <v>0</v>
      </c>
      <c r="H244" s="85">
        <f t="shared" si="29"/>
        <v>0</v>
      </c>
      <c r="I244" s="85">
        <f t="shared" si="29"/>
        <v>0</v>
      </c>
      <c r="J244" s="85">
        <f t="shared" si="29"/>
        <v>0</v>
      </c>
      <c r="K244" s="85">
        <f t="shared" si="29"/>
        <v>0</v>
      </c>
      <c r="L244" s="85">
        <f t="shared" si="29"/>
        <v>0</v>
      </c>
      <c r="M244" s="85">
        <f t="shared" si="29"/>
        <v>0</v>
      </c>
      <c r="N244" s="85">
        <f t="shared" si="29"/>
        <v>0</v>
      </c>
      <c r="O244" s="85">
        <f t="shared" si="29"/>
        <v>0</v>
      </c>
      <c r="P244" s="85">
        <f t="shared" si="29"/>
        <v>0</v>
      </c>
      <c r="Q244" s="85">
        <f t="shared" si="29"/>
        <v>0</v>
      </c>
      <c r="R244" s="85">
        <f t="shared" si="29"/>
        <v>0</v>
      </c>
      <c r="S244" s="85">
        <f t="shared" si="29"/>
        <v>0</v>
      </c>
      <c r="T244" s="85">
        <f t="shared" si="29"/>
        <v>0</v>
      </c>
      <c r="U244" s="85">
        <f t="shared" si="29"/>
        <v>0</v>
      </c>
      <c r="V244" s="85">
        <f t="shared" si="29"/>
        <v>0</v>
      </c>
      <c r="W244" s="85">
        <f t="shared" si="29"/>
        <v>0</v>
      </c>
      <c r="X244" s="85">
        <f t="shared" si="29"/>
        <v>0</v>
      </c>
      <c r="Y244" s="85">
        <f t="shared" si="29"/>
        <v>0</v>
      </c>
      <c r="Z244" s="274">
        <f t="shared" si="29"/>
        <v>0</v>
      </c>
      <c r="AB244" s="595">
        <f t="shared" si="30"/>
        <v>0</v>
      </c>
      <c r="AC244" s="594"/>
      <c r="AD244" s="595">
        <f t="shared" ref="AD244:AF259" si="31">IF(AD$16=1,SUMPRODUCT($G124:$AF124,$G154:$AF154),
IF(AD$17=1,SUMPRODUCT($G124:$AF124,$G184:$AF184),
IF(AD$18=1,SUMPRODUCT($G124:$AF124,$G214:$AF214),
AD124)))</f>
        <v>0</v>
      </c>
      <c r="AE244" s="594"/>
      <c r="AF244" s="595">
        <f t="shared" si="31"/>
        <v>0</v>
      </c>
    </row>
    <row r="245" spans="2:32" outlineLevel="1">
      <c r="B245" s="124" t="str">
        <f t="shared" si="26"/>
        <v>Accrual</v>
      </c>
      <c r="C245" s="124"/>
      <c r="D245" s="83" t="str">
        <f t="shared" si="27"/>
        <v xml:space="preserve">Exclude Income from Network Rail </v>
      </c>
      <c r="E245" s="150" t="str">
        <f t="shared" si="28"/>
        <v>£000</v>
      </c>
      <c r="F245" s="150"/>
      <c r="G245" s="85">
        <f t="shared" si="29"/>
        <v>0</v>
      </c>
      <c r="H245" s="85">
        <f t="shared" si="29"/>
        <v>0</v>
      </c>
      <c r="I245" s="85">
        <f t="shared" si="29"/>
        <v>0</v>
      </c>
      <c r="J245" s="85">
        <f t="shared" si="29"/>
        <v>0</v>
      </c>
      <c r="K245" s="85">
        <f t="shared" si="29"/>
        <v>0</v>
      </c>
      <c r="L245" s="85">
        <f t="shared" si="29"/>
        <v>0</v>
      </c>
      <c r="M245" s="85">
        <f t="shared" si="29"/>
        <v>0</v>
      </c>
      <c r="N245" s="85">
        <f t="shared" si="29"/>
        <v>0</v>
      </c>
      <c r="O245" s="85">
        <f t="shared" si="29"/>
        <v>0</v>
      </c>
      <c r="P245" s="85">
        <f t="shared" si="29"/>
        <v>0</v>
      </c>
      <c r="Q245" s="85">
        <f t="shared" si="29"/>
        <v>0</v>
      </c>
      <c r="R245" s="85">
        <f t="shared" si="29"/>
        <v>0</v>
      </c>
      <c r="S245" s="85">
        <f t="shared" si="29"/>
        <v>0</v>
      </c>
      <c r="T245" s="85">
        <f t="shared" si="29"/>
        <v>0</v>
      </c>
      <c r="U245" s="85">
        <f t="shared" si="29"/>
        <v>0</v>
      </c>
      <c r="V245" s="85">
        <f t="shared" si="29"/>
        <v>0</v>
      </c>
      <c r="W245" s="85">
        <f t="shared" si="29"/>
        <v>0</v>
      </c>
      <c r="X245" s="85">
        <f t="shared" si="29"/>
        <v>0</v>
      </c>
      <c r="Y245" s="85">
        <f t="shared" si="29"/>
        <v>0</v>
      </c>
      <c r="Z245" s="274">
        <f t="shared" si="29"/>
        <v>0</v>
      </c>
      <c r="AB245" s="595">
        <f t="shared" si="30"/>
        <v>0</v>
      </c>
      <c r="AC245" s="594"/>
      <c r="AD245" s="595">
        <f t="shared" si="31"/>
        <v>0</v>
      </c>
      <c r="AE245" s="594"/>
      <c r="AF245" s="595">
        <f t="shared" si="31"/>
        <v>0</v>
      </c>
    </row>
    <row r="246" spans="2:32" outlineLevel="1">
      <c r="B246" s="124" t="str">
        <f t="shared" si="26"/>
        <v>Accrual</v>
      </c>
      <c r="C246" s="124"/>
      <c r="D246" s="83" t="str">
        <f t="shared" si="27"/>
        <v>Exclude Income from Secretary of State</v>
      </c>
      <c r="E246" s="150" t="str">
        <f t="shared" si="28"/>
        <v>£000</v>
      </c>
      <c r="F246" s="150"/>
      <c r="G246" s="85">
        <f t="shared" si="29"/>
        <v>0</v>
      </c>
      <c r="H246" s="85">
        <f t="shared" si="29"/>
        <v>0</v>
      </c>
      <c r="I246" s="85">
        <f t="shared" si="29"/>
        <v>0</v>
      </c>
      <c r="J246" s="85">
        <f t="shared" si="29"/>
        <v>0</v>
      </c>
      <c r="K246" s="85">
        <f t="shared" si="29"/>
        <v>0</v>
      </c>
      <c r="L246" s="85">
        <f t="shared" si="29"/>
        <v>0</v>
      </c>
      <c r="M246" s="85">
        <f t="shared" si="29"/>
        <v>0</v>
      </c>
      <c r="N246" s="85">
        <f t="shared" si="29"/>
        <v>0</v>
      </c>
      <c r="O246" s="85">
        <f t="shared" si="29"/>
        <v>0</v>
      </c>
      <c r="P246" s="85">
        <f t="shared" si="29"/>
        <v>0</v>
      </c>
      <c r="Q246" s="85">
        <f t="shared" si="29"/>
        <v>0</v>
      </c>
      <c r="R246" s="85">
        <f t="shared" si="29"/>
        <v>0</v>
      </c>
      <c r="S246" s="85">
        <f t="shared" si="29"/>
        <v>0</v>
      </c>
      <c r="T246" s="85">
        <f t="shared" si="29"/>
        <v>0</v>
      </c>
      <c r="U246" s="85">
        <f t="shared" si="29"/>
        <v>0</v>
      </c>
      <c r="V246" s="85">
        <f t="shared" si="29"/>
        <v>0</v>
      </c>
      <c r="W246" s="85">
        <f t="shared" si="29"/>
        <v>0</v>
      </c>
      <c r="X246" s="85">
        <f t="shared" si="29"/>
        <v>0</v>
      </c>
      <c r="Y246" s="85">
        <f t="shared" si="29"/>
        <v>0</v>
      </c>
      <c r="Z246" s="274">
        <f t="shared" si="29"/>
        <v>0</v>
      </c>
      <c r="AB246" s="595">
        <f t="shared" si="30"/>
        <v>0</v>
      </c>
      <c r="AC246" s="594"/>
      <c r="AD246" s="595">
        <f t="shared" si="31"/>
        <v>0</v>
      </c>
      <c r="AE246" s="594"/>
      <c r="AF246" s="595">
        <f t="shared" si="31"/>
        <v>0</v>
      </c>
    </row>
    <row r="247" spans="2:32" outlineLevel="1">
      <c r="B247" s="124" t="str">
        <f t="shared" si="26"/>
        <v>Accrual</v>
      </c>
      <c r="C247" s="124"/>
      <c r="D247" s="83" t="str">
        <f t="shared" si="27"/>
        <v>Amounts Payable to the Secretary of State</v>
      </c>
      <c r="E247" s="150" t="str">
        <f t="shared" si="28"/>
        <v>£000</v>
      </c>
      <c r="F247" s="150"/>
      <c r="G247" s="85">
        <f t="shared" si="29"/>
        <v>0</v>
      </c>
      <c r="H247" s="85">
        <f t="shared" si="29"/>
        <v>0</v>
      </c>
      <c r="I247" s="85">
        <f t="shared" si="29"/>
        <v>0</v>
      </c>
      <c r="J247" s="85">
        <f t="shared" si="29"/>
        <v>0</v>
      </c>
      <c r="K247" s="85">
        <f t="shared" si="29"/>
        <v>0</v>
      </c>
      <c r="L247" s="85">
        <f t="shared" si="29"/>
        <v>0</v>
      </c>
      <c r="M247" s="85">
        <f t="shared" si="29"/>
        <v>0</v>
      </c>
      <c r="N247" s="85">
        <f t="shared" si="29"/>
        <v>0</v>
      </c>
      <c r="O247" s="85">
        <f t="shared" si="29"/>
        <v>0</v>
      </c>
      <c r="P247" s="85">
        <f t="shared" si="29"/>
        <v>0</v>
      </c>
      <c r="Q247" s="85">
        <f t="shared" si="29"/>
        <v>0</v>
      </c>
      <c r="R247" s="85">
        <f t="shared" si="29"/>
        <v>0</v>
      </c>
      <c r="S247" s="85">
        <f t="shared" si="29"/>
        <v>0</v>
      </c>
      <c r="T247" s="85">
        <f t="shared" si="29"/>
        <v>0</v>
      </c>
      <c r="U247" s="85">
        <f t="shared" si="29"/>
        <v>0</v>
      </c>
      <c r="V247" s="85">
        <f t="shared" si="29"/>
        <v>0</v>
      </c>
      <c r="W247" s="85">
        <f t="shared" si="29"/>
        <v>0</v>
      </c>
      <c r="X247" s="85">
        <f t="shared" si="29"/>
        <v>0</v>
      </c>
      <c r="Y247" s="85">
        <f t="shared" si="29"/>
        <v>0</v>
      </c>
      <c r="Z247" s="274">
        <f t="shared" si="29"/>
        <v>0</v>
      </c>
      <c r="AB247" s="595">
        <f t="shared" si="30"/>
        <v>0</v>
      </c>
      <c r="AC247" s="594"/>
      <c r="AD247" s="595">
        <f t="shared" si="31"/>
        <v>0</v>
      </c>
      <c r="AE247" s="594"/>
      <c r="AF247" s="595">
        <f t="shared" si="31"/>
        <v>0</v>
      </c>
    </row>
    <row r="248" spans="2:32" outlineLevel="1">
      <c r="B248" s="124" t="str">
        <f t="shared" si="26"/>
        <v>Accrual</v>
      </c>
      <c r="C248" s="124"/>
      <c r="D248" s="83" t="str">
        <f t="shared" si="27"/>
        <v>Corporation Tax</v>
      </c>
      <c r="E248" s="150" t="str">
        <f t="shared" si="28"/>
        <v>£000</v>
      </c>
      <c r="F248" s="150"/>
      <c r="G248" s="85">
        <f t="shared" si="29"/>
        <v>0</v>
      </c>
      <c r="H248" s="85">
        <f t="shared" si="29"/>
        <v>0</v>
      </c>
      <c r="I248" s="85">
        <f t="shared" si="29"/>
        <v>0</v>
      </c>
      <c r="J248" s="85">
        <f t="shared" si="29"/>
        <v>0</v>
      </c>
      <c r="K248" s="85">
        <f t="shared" si="29"/>
        <v>0</v>
      </c>
      <c r="L248" s="85">
        <f t="shared" si="29"/>
        <v>0</v>
      </c>
      <c r="M248" s="85">
        <f t="shared" si="29"/>
        <v>0</v>
      </c>
      <c r="N248" s="85">
        <f t="shared" si="29"/>
        <v>0</v>
      </c>
      <c r="O248" s="85">
        <f t="shared" si="29"/>
        <v>0</v>
      </c>
      <c r="P248" s="85">
        <f t="shared" si="29"/>
        <v>0</v>
      </c>
      <c r="Q248" s="85">
        <f t="shared" si="29"/>
        <v>0</v>
      </c>
      <c r="R248" s="85">
        <f t="shared" si="29"/>
        <v>0</v>
      </c>
      <c r="S248" s="85">
        <f t="shared" si="29"/>
        <v>0</v>
      </c>
      <c r="T248" s="85">
        <f t="shared" si="29"/>
        <v>0</v>
      </c>
      <c r="U248" s="85">
        <f t="shared" si="29"/>
        <v>0</v>
      </c>
      <c r="V248" s="85">
        <f t="shared" si="29"/>
        <v>0</v>
      </c>
      <c r="W248" s="85">
        <f t="shared" si="29"/>
        <v>0</v>
      </c>
      <c r="X248" s="85">
        <f t="shared" si="29"/>
        <v>0</v>
      </c>
      <c r="Y248" s="85">
        <f t="shared" si="29"/>
        <v>0</v>
      </c>
      <c r="Z248" s="274">
        <f t="shared" si="29"/>
        <v>0</v>
      </c>
      <c r="AB248" s="595">
        <f t="shared" si="30"/>
        <v>0</v>
      </c>
      <c r="AC248" s="594"/>
      <c r="AD248" s="595">
        <f t="shared" si="31"/>
        <v>0</v>
      </c>
      <c r="AE248" s="594"/>
      <c r="AF248" s="595">
        <f t="shared" si="31"/>
        <v>0</v>
      </c>
    </row>
    <row r="249" spans="2:32" outlineLevel="1">
      <c r="B249" s="124" t="str">
        <f t="shared" si="26"/>
        <v>Accrual</v>
      </c>
      <c r="C249" s="124"/>
      <c r="D249" s="83" t="str">
        <f t="shared" si="27"/>
        <v>Dividends</v>
      </c>
      <c r="E249" s="150" t="str">
        <f t="shared" si="28"/>
        <v>£000</v>
      </c>
      <c r="F249" s="150"/>
      <c r="G249" s="85">
        <f t="shared" si="29"/>
        <v>0</v>
      </c>
      <c r="H249" s="85">
        <f t="shared" si="29"/>
        <v>0</v>
      </c>
      <c r="I249" s="85">
        <f t="shared" si="29"/>
        <v>0</v>
      </c>
      <c r="J249" s="85">
        <f t="shared" si="29"/>
        <v>0</v>
      </c>
      <c r="K249" s="85">
        <f t="shared" si="29"/>
        <v>0</v>
      </c>
      <c r="L249" s="85">
        <f t="shared" si="29"/>
        <v>0</v>
      </c>
      <c r="M249" s="85">
        <f t="shared" si="29"/>
        <v>0</v>
      </c>
      <c r="N249" s="85">
        <f t="shared" si="29"/>
        <v>0</v>
      </c>
      <c r="O249" s="85">
        <f t="shared" si="29"/>
        <v>0</v>
      </c>
      <c r="P249" s="85">
        <f t="shared" si="29"/>
        <v>0</v>
      </c>
      <c r="Q249" s="85">
        <f t="shared" si="29"/>
        <v>0</v>
      </c>
      <c r="R249" s="85">
        <f t="shared" si="29"/>
        <v>0</v>
      </c>
      <c r="S249" s="85">
        <f t="shared" si="29"/>
        <v>0</v>
      </c>
      <c r="T249" s="85">
        <f t="shared" si="29"/>
        <v>0</v>
      </c>
      <c r="U249" s="85">
        <f t="shared" si="29"/>
        <v>0</v>
      </c>
      <c r="V249" s="85">
        <f t="shared" si="29"/>
        <v>0</v>
      </c>
      <c r="W249" s="85">
        <f t="shared" si="29"/>
        <v>0</v>
      </c>
      <c r="X249" s="85">
        <f t="shared" si="29"/>
        <v>0</v>
      </c>
      <c r="Y249" s="85">
        <f t="shared" si="29"/>
        <v>0</v>
      </c>
      <c r="Z249" s="274">
        <f t="shared" si="29"/>
        <v>0</v>
      </c>
      <c r="AB249" s="595">
        <f t="shared" si="30"/>
        <v>0</v>
      </c>
      <c r="AC249" s="594"/>
      <c r="AD249" s="595">
        <f t="shared" si="31"/>
        <v>0</v>
      </c>
      <c r="AE249" s="594"/>
      <c r="AF249" s="595">
        <f t="shared" si="31"/>
        <v>0</v>
      </c>
    </row>
    <row r="250" spans="2:32" outlineLevel="1">
      <c r="B250" s="124" t="str">
        <f t="shared" si="26"/>
        <v>Accrual</v>
      </c>
      <c r="C250" s="124"/>
      <c r="D250" s="83" t="str">
        <f t="shared" si="27"/>
        <v>Interest received on cash balance</v>
      </c>
      <c r="E250" s="150" t="str">
        <f t="shared" si="28"/>
        <v>£000</v>
      </c>
      <c r="F250" s="150"/>
      <c r="G250" s="85">
        <f t="shared" si="29"/>
        <v>0</v>
      </c>
      <c r="H250" s="85">
        <f t="shared" si="29"/>
        <v>0</v>
      </c>
      <c r="I250" s="85">
        <f t="shared" si="29"/>
        <v>0</v>
      </c>
      <c r="J250" s="85">
        <f t="shared" si="29"/>
        <v>0</v>
      </c>
      <c r="K250" s="85">
        <f t="shared" si="29"/>
        <v>0</v>
      </c>
      <c r="L250" s="85">
        <f t="shared" si="29"/>
        <v>0</v>
      </c>
      <c r="M250" s="85">
        <f t="shared" si="29"/>
        <v>0</v>
      </c>
      <c r="N250" s="85">
        <f t="shared" si="29"/>
        <v>0</v>
      </c>
      <c r="O250" s="85">
        <f t="shared" si="29"/>
        <v>0</v>
      </c>
      <c r="P250" s="85">
        <f t="shared" si="29"/>
        <v>0</v>
      </c>
      <c r="Q250" s="85">
        <f t="shared" si="29"/>
        <v>0</v>
      </c>
      <c r="R250" s="85">
        <f t="shared" si="29"/>
        <v>0</v>
      </c>
      <c r="S250" s="85">
        <f t="shared" si="29"/>
        <v>0</v>
      </c>
      <c r="T250" s="85">
        <f t="shared" si="29"/>
        <v>0</v>
      </c>
      <c r="U250" s="85">
        <f t="shared" si="29"/>
        <v>0</v>
      </c>
      <c r="V250" s="85">
        <f t="shared" si="29"/>
        <v>0</v>
      </c>
      <c r="W250" s="85">
        <f t="shared" si="29"/>
        <v>0</v>
      </c>
      <c r="X250" s="85">
        <f t="shared" si="29"/>
        <v>0</v>
      </c>
      <c r="Y250" s="85">
        <f t="shared" si="29"/>
        <v>0</v>
      </c>
      <c r="Z250" s="274">
        <f t="shared" si="29"/>
        <v>0</v>
      </c>
      <c r="AB250" s="595">
        <f t="shared" si="30"/>
        <v>0</v>
      </c>
      <c r="AC250" s="594"/>
      <c r="AD250" s="595">
        <f t="shared" si="31"/>
        <v>0</v>
      </c>
      <c r="AE250" s="594"/>
      <c r="AF250" s="595">
        <f t="shared" si="31"/>
        <v>0</v>
      </c>
    </row>
    <row r="251" spans="2:32" outlineLevel="1">
      <c r="B251" s="124" t="str">
        <f t="shared" si="26"/>
        <v>Accrual</v>
      </c>
      <c r="C251" s="124"/>
      <c r="D251" s="83" t="str">
        <f t="shared" si="27"/>
        <v>Interest paid on cash balance</v>
      </c>
      <c r="E251" s="150" t="str">
        <f t="shared" si="28"/>
        <v>£000</v>
      </c>
      <c r="F251" s="150"/>
      <c r="G251" s="85">
        <f t="shared" si="29"/>
        <v>0</v>
      </c>
      <c r="H251" s="85">
        <f t="shared" si="29"/>
        <v>0</v>
      </c>
      <c r="I251" s="85">
        <f t="shared" si="29"/>
        <v>0</v>
      </c>
      <c r="J251" s="85">
        <f t="shared" si="29"/>
        <v>0</v>
      </c>
      <c r="K251" s="85">
        <f t="shared" si="29"/>
        <v>0</v>
      </c>
      <c r="L251" s="85">
        <f t="shared" si="29"/>
        <v>0</v>
      </c>
      <c r="M251" s="85">
        <f t="shared" si="29"/>
        <v>0</v>
      </c>
      <c r="N251" s="85">
        <f t="shared" si="29"/>
        <v>0</v>
      </c>
      <c r="O251" s="85">
        <f t="shared" si="29"/>
        <v>0</v>
      </c>
      <c r="P251" s="85">
        <f t="shared" si="29"/>
        <v>0</v>
      </c>
      <c r="Q251" s="85">
        <f t="shared" si="29"/>
        <v>0</v>
      </c>
      <c r="R251" s="85">
        <f t="shared" si="29"/>
        <v>0</v>
      </c>
      <c r="S251" s="85">
        <f t="shared" si="29"/>
        <v>0</v>
      </c>
      <c r="T251" s="85">
        <f t="shared" si="29"/>
        <v>0</v>
      </c>
      <c r="U251" s="85">
        <f t="shared" si="29"/>
        <v>0</v>
      </c>
      <c r="V251" s="85">
        <f t="shared" si="29"/>
        <v>0</v>
      </c>
      <c r="W251" s="85">
        <f t="shared" si="29"/>
        <v>0</v>
      </c>
      <c r="X251" s="85">
        <f t="shared" si="29"/>
        <v>0</v>
      </c>
      <c r="Y251" s="85">
        <f t="shared" si="29"/>
        <v>0</v>
      </c>
      <c r="Z251" s="274">
        <f t="shared" si="29"/>
        <v>0</v>
      </c>
      <c r="AB251" s="595">
        <f t="shared" si="30"/>
        <v>0</v>
      </c>
      <c r="AC251" s="594"/>
      <c r="AD251" s="595">
        <f t="shared" si="31"/>
        <v>0</v>
      </c>
      <c r="AE251" s="594"/>
      <c r="AF251" s="595">
        <f t="shared" si="31"/>
        <v>0</v>
      </c>
    </row>
    <row r="252" spans="2:32" outlineLevel="1">
      <c r="B252" s="124" t="str">
        <f t="shared" si="26"/>
        <v>Accrual</v>
      </c>
      <c r="C252" s="124"/>
      <c r="D252" s="83" t="str">
        <f t="shared" si="27"/>
        <v>Interest &amp; Fees paid on Commercial Debt AFC</v>
      </c>
      <c r="E252" s="150" t="str">
        <f t="shared" si="28"/>
        <v>£000</v>
      </c>
      <c r="F252" s="150"/>
      <c r="G252" s="85">
        <f t="shared" si="29"/>
        <v>0</v>
      </c>
      <c r="H252" s="85">
        <f t="shared" si="29"/>
        <v>0</v>
      </c>
      <c r="I252" s="85">
        <f t="shared" si="29"/>
        <v>0</v>
      </c>
      <c r="J252" s="85">
        <f t="shared" si="29"/>
        <v>0</v>
      </c>
      <c r="K252" s="85">
        <f t="shared" si="29"/>
        <v>0</v>
      </c>
      <c r="L252" s="85">
        <f t="shared" si="29"/>
        <v>0</v>
      </c>
      <c r="M252" s="85">
        <f t="shared" si="29"/>
        <v>0</v>
      </c>
      <c r="N252" s="85">
        <f t="shared" si="29"/>
        <v>0</v>
      </c>
      <c r="O252" s="85">
        <f t="shared" si="29"/>
        <v>0</v>
      </c>
      <c r="P252" s="85">
        <f t="shared" si="29"/>
        <v>0</v>
      </c>
      <c r="Q252" s="85">
        <f t="shared" si="29"/>
        <v>0</v>
      </c>
      <c r="R252" s="85">
        <f t="shared" si="29"/>
        <v>0</v>
      </c>
      <c r="S252" s="85">
        <f t="shared" si="29"/>
        <v>0</v>
      </c>
      <c r="T252" s="85">
        <f t="shared" si="29"/>
        <v>0</v>
      </c>
      <c r="U252" s="85">
        <f t="shared" si="29"/>
        <v>0</v>
      </c>
      <c r="V252" s="85">
        <f t="shared" si="29"/>
        <v>0</v>
      </c>
      <c r="W252" s="85">
        <f t="shared" si="29"/>
        <v>0</v>
      </c>
      <c r="X252" s="85">
        <f t="shared" si="29"/>
        <v>0</v>
      </c>
      <c r="Y252" s="85">
        <f t="shared" si="29"/>
        <v>0</v>
      </c>
      <c r="Z252" s="274">
        <f t="shared" si="29"/>
        <v>0</v>
      </c>
      <c r="AB252" s="595">
        <f t="shared" si="30"/>
        <v>0</v>
      </c>
      <c r="AC252" s="594"/>
      <c r="AD252" s="595">
        <f t="shared" si="31"/>
        <v>0</v>
      </c>
      <c r="AE252" s="594"/>
      <c r="AF252" s="595">
        <f t="shared" si="31"/>
        <v>0</v>
      </c>
    </row>
    <row r="253" spans="2:32" outlineLevel="1">
      <c r="B253" s="124" t="str">
        <f t="shared" si="26"/>
        <v>Accrual</v>
      </c>
      <c r="C253" s="124"/>
      <c r="D253" s="83" t="str">
        <f t="shared" si="27"/>
        <v>Interest &amp; Fees paid on Shareholder Loan AFC (excl. PCS)</v>
      </c>
      <c r="E253" s="150" t="str">
        <f t="shared" si="28"/>
        <v>£000</v>
      </c>
      <c r="F253" s="150"/>
      <c r="G253" s="85">
        <f t="shared" si="29"/>
        <v>0</v>
      </c>
      <c r="H253" s="85">
        <f t="shared" si="29"/>
        <v>0</v>
      </c>
      <c r="I253" s="85">
        <f t="shared" si="29"/>
        <v>0</v>
      </c>
      <c r="J253" s="85">
        <f t="shared" si="29"/>
        <v>0</v>
      </c>
      <c r="K253" s="85">
        <f t="shared" si="29"/>
        <v>0</v>
      </c>
      <c r="L253" s="85">
        <f t="shared" si="29"/>
        <v>0</v>
      </c>
      <c r="M253" s="85">
        <f t="shared" si="29"/>
        <v>0</v>
      </c>
      <c r="N253" s="85">
        <f t="shared" si="29"/>
        <v>0</v>
      </c>
      <c r="O253" s="85">
        <f t="shared" si="29"/>
        <v>0</v>
      </c>
      <c r="P253" s="85">
        <f t="shared" si="29"/>
        <v>0</v>
      </c>
      <c r="Q253" s="85">
        <f t="shared" si="29"/>
        <v>0</v>
      </c>
      <c r="R253" s="85">
        <f t="shared" si="29"/>
        <v>0</v>
      </c>
      <c r="S253" s="85">
        <f t="shared" si="29"/>
        <v>0</v>
      </c>
      <c r="T253" s="85">
        <f t="shared" si="29"/>
        <v>0</v>
      </c>
      <c r="U253" s="85">
        <f t="shared" si="29"/>
        <v>0</v>
      </c>
      <c r="V253" s="85">
        <f t="shared" si="29"/>
        <v>0</v>
      </c>
      <c r="W253" s="85">
        <f t="shared" si="29"/>
        <v>0</v>
      </c>
      <c r="X253" s="85">
        <f t="shared" si="29"/>
        <v>0</v>
      </c>
      <c r="Y253" s="85">
        <f t="shared" si="29"/>
        <v>0</v>
      </c>
      <c r="Z253" s="274">
        <f t="shared" si="29"/>
        <v>0</v>
      </c>
      <c r="AB253" s="595">
        <f t="shared" si="30"/>
        <v>0</v>
      </c>
      <c r="AC253" s="594"/>
      <c r="AD253" s="595">
        <f t="shared" si="31"/>
        <v>0</v>
      </c>
      <c r="AE253" s="594"/>
      <c r="AF253" s="595">
        <f t="shared" si="31"/>
        <v>0</v>
      </c>
    </row>
    <row r="254" spans="2:32" outlineLevel="1">
      <c r="B254" s="124" t="str">
        <f t="shared" si="26"/>
        <v>Accrual</v>
      </c>
      <c r="C254" s="124"/>
      <c r="D254" s="83" t="str">
        <f t="shared" si="27"/>
        <v>Interest &amp; Fees paid on Parent Company Support</v>
      </c>
      <c r="E254" s="150" t="str">
        <f t="shared" si="28"/>
        <v>£000</v>
      </c>
      <c r="F254" s="150"/>
      <c r="G254" s="85">
        <f t="shared" si="29"/>
        <v>0</v>
      </c>
      <c r="H254" s="85">
        <f t="shared" si="29"/>
        <v>0</v>
      </c>
      <c r="I254" s="85">
        <f t="shared" si="29"/>
        <v>0</v>
      </c>
      <c r="J254" s="85">
        <f t="shared" si="29"/>
        <v>0</v>
      </c>
      <c r="K254" s="85">
        <f t="shared" si="29"/>
        <v>0</v>
      </c>
      <c r="L254" s="85">
        <f t="shared" si="29"/>
        <v>0</v>
      </c>
      <c r="M254" s="85">
        <f t="shared" si="29"/>
        <v>0</v>
      </c>
      <c r="N254" s="85">
        <f t="shared" si="29"/>
        <v>0</v>
      </c>
      <c r="O254" s="85">
        <f t="shared" si="29"/>
        <v>0</v>
      </c>
      <c r="P254" s="85">
        <f t="shared" si="29"/>
        <v>0</v>
      </c>
      <c r="Q254" s="85">
        <f t="shared" si="29"/>
        <v>0</v>
      </c>
      <c r="R254" s="85">
        <f t="shared" si="29"/>
        <v>0</v>
      </c>
      <c r="S254" s="85">
        <f t="shared" si="29"/>
        <v>0</v>
      </c>
      <c r="T254" s="85">
        <f t="shared" si="29"/>
        <v>0</v>
      </c>
      <c r="U254" s="85">
        <f t="shared" si="29"/>
        <v>0</v>
      </c>
      <c r="V254" s="85">
        <f t="shared" si="29"/>
        <v>0</v>
      </c>
      <c r="W254" s="85">
        <f t="shared" si="29"/>
        <v>0</v>
      </c>
      <c r="X254" s="85">
        <f t="shared" si="29"/>
        <v>0</v>
      </c>
      <c r="Y254" s="85">
        <f t="shared" si="29"/>
        <v>0</v>
      </c>
      <c r="Z254" s="274">
        <f t="shared" si="29"/>
        <v>0</v>
      </c>
      <c r="AB254" s="595">
        <f t="shared" si="30"/>
        <v>0</v>
      </c>
      <c r="AC254" s="594"/>
      <c r="AD254" s="595">
        <f t="shared" si="31"/>
        <v>0</v>
      </c>
      <c r="AE254" s="594"/>
      <c r="AF254" s="595">
        <f t="shared" si="31"/>
        <v>0</v>
      </c>
    </row>
    <row r="255" spans="2:32" outlineLevel="1">
      <c r="B255" s="124" t="str">
        <f t="shared" si="26"/>
        <v>Accrual</v>
      </c>
      <c r="C255" s="124"/>
      <c r="D255" s="83" t="str">
        <f t="shared" si="27"/>
        <v>Performance Bond Costs</v>
      </c>
      <c r="E255" s="150" t="str">
        <f t="shared" si="28"/>
        <v>£000</v>
      </c>
      <c r="F255" s="150"/>
      <c r="G255" s="85">
        <f t="shared" si="29"/>
        <v>0</v>
      </c>
      <c r="H255" s="85">
        <f t="shared" si="29"/>
        <v>0</v>
      </c>
      <c r="I255" s="85">
        <f t="shared" si="29"/>
        <v>0</v>
      </c>
      <c r="J255" s="85">
        <f t="shared" si="29"/>
        <v>0</v>
      </c>
      <c r="K255" s="85">
        <f t="shared" si="29"/>
        <v>0</v>
      </c>
      <c r="L255" s="85">
        <f t="shared" si="29"/>
        <v>0</v>
      </c>
      <c r="M255" s="85">
        <f t="shared" si="29"/>
        <v>0</v>
      </c>
      <c r="N255" s="85">
        <f t="shared" si="29"/>
        <v>0</v>
      </c>
      <c r="O255" s="85">
        <f t="shared" si="29"/>
        <v>0</v>
      </c>
      <c r="P255" s="85">
        <f t="shared" si="29"/>
        <v>0</v>
      </c>
      <c r="Q255" s="85">
        <f t="shared" si="29"/>
        <v>0</v>
      </c>
      <c r="R255" s="85">
        <f t="shared" si="29"/>
        <v>0</v>
      </c>
      <c r="S255" s="85">
        <f t="shared" si="29"/>
        <v>0</v>
      </c>
      <c r="T255" s="85">
        <f t="shared" si="29"/>
        <v>0</v>
      </c>
      <c r="U255" s="85">
        <f t="shared" si="29"/>
        <v>0</v>
      </c>
      <c r="V255" s="85">
        <f t="shared" ref="V255:Z255" si="32">IF(V$16=1,SUMPRODUCT($G135:$AF135,$G165:$AF165),
IF(V$17=1,SUMPRODUCT($G135:$AF135,$G195:$AF195),
IF(V$18=1,SUMPRODUCT($G135:$AF135,$G225:$AF225),
V135)))</f>
        <v>0</v>
      </c>
      <c r="W255" s="85">
        <f t="shared" si="32"/>
        <v>0</v>
      </c>
      <c r="X255" s="85">
        <f t="shared" si="32"/>
        <v>0</v>
      </c>
      <c r="Y255" s="85">
        <f t="shared" si="32"/>
        <v>0</v>
      </c>
      <c r="Z255" s="274">
        <f t="shared" si="32"/>
        <v>0</v>
      </c>
      <c r="AB255" s="595">
        <f t="shared" si="30"/>
        <v>0</v>
      </c>
      <c r="AC255" s="594"/>
      <c r="AD255" s="595">
        <f t="shared" si="31"/>
        <v>0</v>
      </c>
      <c r="AE255" s="594"/>
      <c r="AF255" s="595">
        <f t="shared" si="31"/>
        <v>0</v>
      </c>
    </row>
    <row r="256" spans="2:32" outlineLevel="1">
      <c r="B256" s="124" t="str">
        <f t="shared" si="26"/>
        <v>Accrual</v>
      </c>
      <c r="C256" s="124"/>
      <c r="D256" s="83" t="str">
        <f t="shared" si="27"/>
        <v>PCS Bond Costs</v>
      </c>
      <c r="E256" s="150" t="str">
        <f t="shared" si="28"/>
        <v>£000</v>
      </c>
      <c r="F256" s="150"/>
      <c r="G256" s="85">
        <f t="shared" ref="G256:Z268" si="33">IF(G$16=1,SUMPRODUCT($G136:$AF136,$G166:$AF166),
IF(G$17=1,SUMPRODUCT($G136:$AF136,$G196:$AF196),
IF(G$18=1,SUMPRODUCT($G136:$AF136,$G226:$AF226),
G136)))</f>
        <v>0</v>
      </c>
      <c r="H256" s="85">
        <f t="shared" si="33"/>
        <v>0</v>
      </c>
      <c r="I256" s="85">
        <f t="shared" si="33"/>
        <v>0</v>
      </c>
      <c r="J256" s="85">
        <f t="shared" si="33"/>
        <v>0</v>
      </c>
      <c r="K256" s="85">
        <f t="shared" si="33"/>
        <v>0</v>
      </c>
      <c r="L256" s="85">
        <f t="shared" si="33"/>
        <v>0</v>
      </c>
      <c r="M256" s="85">
        <f t="shared" si="33"/>
        <v>0</v>
      </c>
      <c r="N256" s="85">
        <f t="shared" si="33"/>
        <v>0</v>
      </c>
      <c r="O256" s="85">
        <f t="shared" si="33"/>
        <v>0</v>
      </c>
      <c r="P256" s="85">
        <f t="shared" si="33"/>
        <v>0</v>
      </c>
      <c r="Q256" s="85">
        <f t="shared" si="33"/>
        <v>0</v>
      </c>
      <c r="R256" s="85">
        <f t="shared" si="33"/>
        <v>0</v>
      </c>
      <c r="S256" s="85">
        <f t="shared" si="33"/>
        <v>0</v>
      </c>
      <c r="T256" s="85">
        <f t="shared" si="33"/>
        <v>0</v>
      </c>
      <c r="U256" s="85">
        <f t="shared" si="33"/>
        <v>0</v>
      </c>
      <c r="V256" s="85">
        <f t="shared" si="33"/>
        <v>0</v>
      </c>
      <c r="W256" s="85">
        <f t="shared" si="33"/>
        <v>0</v>
      </c>
      <c r="X256" s="85">
        <f t="shared" si="33"/>
        <v>0</v>
      </c>
      <c r="Y256" s="85">
        <f t="shared" si="33"/>
        <v>0</v>
      </c>
      <c r="Z256" s="274">
        <f t="shared" si="33"/>
        <v>0</v>
      </c>
      <c r="AB256" s="595">
        <f t="shared" si="30"/>
        <v>0</v>
      </c>
      <c r="AC256" s="594"/>
      <c r="AD256" s="595">
        <f t="shared" si="31"/>
        <v>0</v>
      </c>
      <c r="AE256" s="594"/>
      <c r="AF256" s="595">
        <f t="shared" si="31"/>
        <v>0</v>
      </c>
    </row>
    <row r="257" spans="2:32" outlineLevel="1">
      <c r="B257" s="124" t="str">
        <f t="shared" si="26"/>
        <v>Accrual</v>
      </c>
      <c r="C257" s="124"/>
      <c r="D257" s="83" t="str">
        <f t="shared" si="27"/>
        <v>Season ticket Bond Costs</v>
      </c>
      <c r="E257" s="150" t="str">
        <f t="shared" si="28"/>
        <v>£000</v>
      </c>
      <c r="F257" s="150"/>
      <c r="G257" s="85">
        <f t="shared" si="33"/>
        <v>0</v>
      </c>
      <c r="H257" s="85">
        <f t="shared" si="33"/>
        <v>0</v>
      </c>
      <c r="I257" s="85">
        <f t="shared" si="33"/>
        <v>0</v>
      </c>
      <c r="J257" s="85">
        <f t="shared" si="33"/>
        <v>0</v>
      </c>
      <c r="K257" s="85">
        <f t="shared" si="33"/>
        <v>0</v>
      </c>
      <c r="L257" s="85">
        <f t="shared" si="33"/>
        <v>0</v>
      </c>
      <c r="M257" s="85">
        <f t="shared" si="33"/>
        <v>0</v>
      </c>
      <c r="N257" s="85">
        <f t="shared" si="33"/>
        <v>0</v>
      </c>
      <c r="O257" s="85">
        <f t="shared" si="33"/>
        <v>0</v>
      </c>
      <c r="P257" s="85">
        <f t="shared" si="33"/>
        <v>0</v>
      </c>
      <c r="Q257" s="85">
        <f t="shared" si="33"/>
        <v>0</v>
      </c>
      <c r="R257" s="85">
        <f t="shared" si="33"/>
        <v>0</v>
      </c>
      <c r="S257" s="85">
        <f t="shared" si="33"/>
        <v>0</v>
      </c>
      <c r="T257" s="85">
        <f t="shared" si="33"/>
        <v>0</v>
      </c>
      <c r="U257" s="85">
        <f t="shared" si="33"/>
        <v>0</v>
      </c>
      <c r="V257" s="85">
        <f t="shared" si="33"/>
        <v>0</v>
      </c>
      <c r="W257" s="85">
        <f t="shared" si="33"/>
        <v>0</v>
      </c>
      <c r="X257" s="85">
        <f t="shared" si="33"/>
        <v>0</v>
      </c>
      <c r="Y257" s="85">
        <f t="shared" si="33"/>
        <v>0</v>
      </c>
      <c r="Z257" s="274">
        <f t="shared" si="33"/>
        <v>0</v>
      </c>
      <c r="AB257" s="595">
        <f t="shared" si="30"/>
        <v>0</v>
      </c>
      <c r="AC257" s="594"/>
      <c r="AD257" s="595">
        <f t="shared" si="31"/>
        <v>0</v>
      </c>
      <c r="AE257" s="594"/>
      <c r="AF257" s="595">
        <f t="shared" si="31"/>
        <v>0</v>
      </c>
    </row>
    <row r="258" spans="2:32" outlineLevel="1">
      <c r="B258" s="124" t="str">
        <f t="shared" si="26"/>
        <v>Accrual</v>
      </c>
      <c r="C258" s="124"/>
      <c r="D258" s="83" t="str">
        <f t="shared" si="27"/>
        <v>Loss on disposal</v>
      </c>
      <c r="E258" s="150" t="str">
        <f t="shared" si="28"/>
        <v>£000</v>
      </c>
      <c r="F258" s="150"/>
      <c r="G258" s="85">
        <f t="shared" si="33"/>
        <v>0</v>
      </c>
      <c r="H258" s="85">
        <f t="shared" si="33"/>
        <v>0</v>
      </c>
      <c r="I258" s="85">
        <f t="shared" si="33"/>
        <v>0</v>
      </c>
      <c r="J258" s="85">
        <f t="shared" si="33"/>
        <v>0</v>
      </c>
      <c r="K258" s="85">
        <f t="shared" si="33"/>
        <v>0</v>
      </c>
      <c r="L258" s="85">
        <f t="shared" si="33"/>
        <v>0</v>
      </c>
      <c r="M258" s="85">
        <f t="shared" si="33"/>
        <v>0</v>
      </c>
      <c r="N258" s="85">
        <f t="shared" si="33"/>
        <v>0</v>
      </c>
      <c r="O258" s="85">
        <f t="shared" si="33"/>
        <v>0</v>
      </c>
      <c r="P258" s="85">
        <f t="shared" si="33"/>
        <v>0</v>
      </c>
      <c r="Q258" s="85">
        <f t="shared" si="33"/>
        <v>0</v>
      </c>
      <c r="R258" s="85">
        <f t="shared" si="33"/>
        <v>0</v>
      </c>
      <c r="S258" s="85">
        <f t="shared" si="33"/>
        <v>0</v>
      </c>
      <c r="T258" s="85">
        <f t="shared" si="33"/>
        <v>0</v>
      </c>
      <c r="U258" s="85">
        <f t="shared" si="33"/>
        <v>0</v>
      </c>
      <c r="V258" s="85">
        <f t="shared" si="33"/>
        <v>0</v>
      </c>
      <c r="W258" s="85">
        <f t="shared" si="33"/>
        <v>0</v>
      </c>
      <c r="X258" s="85">
        <f t="shared" si="33"/>
        <v>0</v>
      </c>
      <c r="Y258" s="85">
        <f t="shared" si="33"/>
        <v>0</v>
      </c>
      <c r="Z258" s="274">
        <f t="shared" si="33"/>
        <v>0</v>
      </c>
      <c r="AB258" s="595">
        <f t="shared" si="30"/>
        <v>0</v>
      </c>
      <c r="AC258" s="594"/>
      <c r="AD258" s="595">
        <f t="shared" si="31"/>
        <v>0</v>
      </c>
      <c r="AE258" s="594"/>
      <c r="AF258" s="595">
        <f t="shared" si="31"/>
        <v>0</v>
      </c>
    </row>
    <row r="259" spans="2:32" outlineLevel="1">
      <c r="B259" s="124" t="str">
        <f t="shared" si="26"/>
        <v>Accrual</v>
      </c>
      <c r="C259" s="124"/>
      <c r="D259" s="83" t="str">
        <f t="shared" si="27"/>
        <v>[Other Finance Costs]</v>
      </c>
      <c r="E259" s="150" t="str">
        <f t="shared" si="28"/>
        <v>£000</v>
      </c>
      <c r="F259" s="150"/>
      <c r="G259" s="85">
        <f t="shared" si="33"/>
        <v>0</v>
      </c>
      <c r="H259" s="85">
        <f t="shared" si="33"/>
        <v>0</v>
      </c>
      <c r="I259" s="85">
        <f t="shared" si="33"/>
        <v>0</v>
      </c>
      <c r="J259" s="85">
        <f t="shared" si="33"/>
        <v>0</v>
      </c>
      <c r="K259" s="85">
        <f t="shared" si="33"/>
        <v>0</v>
      </c>
      <c r="L259" s="85">
        <f t="shared" si="33"/>
        <v>0</v>
      </c>
      <c r="M259" s="85">
        <f t="shared" si="33"/>
        <v>0</v>
      </c>
      <c r="N259" s="85">
        <f t="shared" si="33"/>
        <v>0</v>
      </c>
      <c r="O259" s="85">
        <f t="shared" si="33"/>
        <v>0</v>
      </c>
      <c r="P259" s="85">
        <f t="shared" si="33"/>
        <v>0</v>
      </c>
      <c r="Q259" s="85">
        <f t="shared" si="33"/>
        <v>0</v>
      </c>
      <c r="R259" s="85">
        <f t="shared" si="33"/>
        <v>0</v>
      </c>
      <c r="S259" s="85">
        <f t="shared" si="33"/>
        <v>0</v>
      </c>
      <c r="T259" s="85">
        <f t="shared" si="33"/>
        <v>0</v>
      </c>
      <c r="U259" s="85">
        <f t="shared" si="33"/>
        <v>0</v>
      </c>
      <c r="V259" s="85">
        <f t="shared" si="33"/>
        <v>0</v>
      </c>
      <c r="W259" s="85">
        <f t="shared" si="33"/>
        <v>0</v>
      </c>
      <c r="X259" s="85">
        <f t="shared" si="33"/>
        <v>0</v>
      </c>
      <c r="Y259" s="85">
        <f t="shared" si="33"/>
        <v>0</v>
      </c>
      <c r="Z259" s="274">
        <f t="shared" si="33"/>
        <v>0</v>
      </c>
      <c r="AB259" s="595">
        <f t="shared" si="30"/>
        <v>0</v>
      </c>
      <c r="AC259" s="594"/>
      <c r="AD259" s="595">
        <f t="shared" si="31"/>
        <v>0</v>
      </c>
      <c r="AE259" s="594"/>
      <c r="AF259" s="595">
        <f t="shared" si="31"/>
        <v>0</v>
      </c>
    </row>
    <row r="260" spans="2:32" outlineLevel="1">
      <c r="B260" s="124" t="str">
        <f t="shared" si="26"/>
        <v>Accrual</v>
      </c>
      <c r="C260" s="124"/>
      <c r="D260" s="83" t="str">
        <f t="shared" si="27"/>
        <v>Capital Expenditure (inc intangible assets and investing activities)</v>
      </c>
      <c r="E260" s="150" t="str">
        <f t="shared" si="28"/>
        <v>£000</v>
      </c>
      <c r="F260" s="150"/>
      <c r="G260" s="85">
        <f t="shared" si="33"/>
        <v>0</v>
      </c>
      <c r="H260" s="85">
        <f t="shared" si="33"/>
        <v>0</v>
      </c>
      <c r="I260" s="85">
        <f t="shared" si="33"/>
        <v>0</v>
      </c>
      <c r="J260" s="85">
        <f t="shared" si="33"/>
        <v>0</v>
      </c>
      <c r="K260" s="85">
        <f t="shared" si="33"/>
        <v>0</v>
      </c>
      <c r="L260" s="85">
        <f t="shared" si="33"/>
        <v>0</v>
      </c>
      <c r="M260" s="85">
        <f t="shared" si="33"/>
        <v>0</v>
      </c>
      <c r="N260" s="85">
        <f t="shared" si="33"/>
        <v>0</v>
      </c>
      <c r="O260" s="85">
        <f t="shared" si="33"/>
        <v>0</v>
      </c>
      <c r="P260" s="85">
        <f t="shared" si="33"/>
        <v>0</v>
      </c>
      <c r="Q260" s="85">
        <f t="shared" si="33"/>
        <v>0</v>
      </c>
      <c r="R260" s="85">
        <f t="shared" si="33"/>
        <v>0</v>
      </c>
      <c r="S260" s="85">
        <f t="shared" si="33"/>
        <v>0</v>
      </c>
      <c r="T260" s="85">
        <f t="shared" si="33"/>
        <v>0</v>
      </c>
      <c r="U260" s="85">
        <f t="shared" si="33"/>
        <v>0</v>
      </c>
      <c r="V260" s="85">
        <f t="shared" si="33"/>
        <v>0</v>
      </c>
      <c r="W260" s="85">
        <f t="shared" si="33"/>
        <v>0</v>
      </c>
      <c r="X260" s="85">
        <f t="shared" si="33"/>
        <v>0</v>
      </c>
      <c r="Y260" s="85">
        <f t="shared" si="33"/>
        <v>0</v>
      </c>
      <c r="Z260" s="274">
        <f t="shared" si="33"/>
        <v>0</v>
      </c>
      <c r="AB260" s="595">
        <f t="shared" si="30"/>
        <v>0</v>
      </c>
      <c r="AC260" s="594"/>
      <c r="AD260" s="595">
        <f t="shared" ref="AD260:AF270" si="34">IF(AD$16=1,SUMPRODUCT($G140:$AF140,$G170:$AF170),
IF(AD$17=1,SUMPRODUCT($G140:$AF140,$G200:$AF200),
IF(AD$18=1,SUMPRODUCT($G140:$AF140,$G230:$AF230),
AD140)))</f>
        <v>0</v>
      </c>
      <c r="AE260" s="594"/>
      <c r="AF260" s="595">
        <f t="shared" si="34"/>
        <v>0</v>
      </c>
    </row>
    <row r="261" spans="2:32" outlineLevel="1">
      <c r="B261" s="124" t="str">
        <f t="shared" si="26"/>
        <v>Accrual</v>
      </c>
      <c r="C261" s="124"/>
      <c r="D261" s="83" t="str">
        <f t="shared" si="27"/>
        <v>Exclude grants received from capital expenditure</v>
      </c>
      <c r="E261" s="150" t="str">
        <f t="shared" si="28"/>
        <v>£000</v>
      </c>
      <c r="F261" s="150"/>
      <c r="G261" s="85">
        <f t="shared" si="33"/>
        <v>0</v>
      </c>
      <c r="H261" s="85">
        <f t="shared" si="33"/>
        <v>0</v>
      </c>
      <c r="I261" s="85">
        <f t="shared" si="33"/>
        <v>0</v>
      </c>
      <c r="J261" s="85">
        <f t="shared" si="33"/>
        <v>0</v>
      </c>
      <c r="K261" s="85">
        <f t="shared" si="33"/>
        <v>0</v>
      </c>
      <c r="L261" s="85">
        <f t="shared" si="33"/>
        <v>0</v>
      </c>
      <c r="M261" s="85">
        <f t="shared" si="33"/>
        <v>0</v>
      </c>
      <c r="N261" s="85">
        <f t="shared" si="33"/>
        <v>0</v>
      </c>
      <c r="O261" s="85">
        <f t="shared" si="33"/>
        <v>0</v>
      </c>
      <c r="P261" s="85">
        <f t="shared" si="33"/>
        <v>0</v>
      </c>
      <c r="Q261" s="85">
        <f t="shared" si="33"/>
        <v>0</v>
      </c>
      <c r="R261" s="85">
        <f t="shared" si="33"/>
        <v>0</v>
      </c>
      <c r="S261" s="85">
        <f t="shared" si="33"/>
        <v>0</v>
      </c>
      <c r="T261" s="85">
        <f t="shared" si="33"/>
        <v>0</v>
      </c>
      <c r="U261" s="85">
        <f t="shared" si="33"/>
        <v>0</v>
      </c>
      <c r="V261" s="85">
        <f t="shared" si="33"/>
        <v>0</v>
      </c>
      <c r="W261" s="85">
        <f t="shared" si="33"/>
        <v>0</v>
      </c>
      <c r="X261" s="85">
        <f t="shared" si="33"/>
        <v>0</v>
      </c>
      <c r="Y261" s="85">
        <f t="shared" si="33"/>
        <v>0</v>
      </c>
      <c r="Z261" s="274">
        <f t="shared" si="33"/>
        <v>0</v>
      </c>
      <c r="AB261" s="595">
        <f t="shared" si="30"/>
        <v>0</v>
      </c>
      <c r="AC261" s="594"/>
      <c r="AD261" s="595">
        <f t="shared" si="34"/>
        <v>0</v>
      </c>
      <c r="AE261" s="594"/>
      <c r="AF261" s="595">
        <f t="shared" si="34"/>
        <v>0</v>
      </c>
    </row>
    <row r="262" spans="2:32" outlineLevel="1">
      <c r="B262" s="124" t="str">
        <f t="shared" si="26"/>
        <v>Accrual</v>
      </c>
      <c r="C262" s="124"/>
      <c r="D262" s="83" t="str">
        <f t="shared" si="27"/>
        <v>Lease payments: on balance sheet leased assets</v>
      </c>
      <c r="E262" s="150" t="str">
        <f t="shared" si="28"/>
        <v>£000</v>
      </c>
      <c r="F262" s="150"/>
      <c r="G262" s="85">
        <f t="shared" si="33"/>
        <v>0</v>
      </c>
      <c r="H262" s="85">
        <f t="shared" si="33"/>
        <v>0</v>
      </c>
      <c r="I262" s="85">
        <f t="shared" si="33"/>
        <v>0</v>
      </c>
      <c r="J262" s="85">
        <f t="shared" si="33"/>
        <v>0</v>
      </c>
      <c r="K262" s="85">
        <f t="shared" si="33"/>
        <v>0</v>
      </c>
      <c r="L262" s="85">
        <f t="shared" si="33"/>
        <v>0</v>
      </c>
      <c r="M262" s="85">
        <f t="shared" si="33"/>
        <v>0</v>
      </c>
      <c r="N262" s="85">
        <f t="shared" si="33"/>
        <v>0</v>
      </c>
      <c r="O262" s="85">
        <f t="shared" si="33"/>
        <v>0</v>
      </c>
      <c r="P262" s="85">
        <f t="shared" si="33"/>
        <v>0</v>
      </c>
      <c r="Q262" s="85">
        <f t="shared" si="33"/>
        <v>0</v>
      </c>
      <c r="R262" s="85">
        <f t="shared" si="33"/>
        <v>0</v>
      </c>
      <c r="S262" s="85">
        <f t="shared" si="33"/>
        <v>0</v>
      </c>
      <c r="T262" s="85">
        <f t="shared" si="33"/>
        <v>0</v>
      </c>
      <c r="U262" s="85">
        <f t="shared" si="33"/>
        <v>0</v>
      </c>
      <c r="V262" s="85">
        <f t="shared" si="33"/>
        <v>0</v>
      </c>
      <c r="W262" s="85">
        <f t="shared" si="33"/>
        <v>0</v>
      </c>
      <c r="X262" s="85">
        <f t="shared" si="33"/>
        <v>0</v>
      </c>
      <c r="Y262" s="85">
        <f t="shared" si="33"/>
        <v>0</v>
      </c>
      <c r="Z262" s="274">
        <f t="shared" si="33"/>
        <v>0</v>
      </c>
      <c r="AB262" s="595">
        <f t="shared" si="30"/>
        <v>0</v>
      </c>
      <c r="AC262" s="594"/>
      <c r="AD262" s="595">
        <f t="shared" si="34"/>
        <v>0</v>
      </c>
      <c r="AE262" s="594"/>
      <c r="AF262" s="595">
        <f t="shared" si="34"/>
        <v>0</v>
      </c>
    </row>
    <row r="263" spans="2:32" outlineLevel="1">
      <c r="B263" s="124" t="str">
        <f t="shared" si="26"/>
        <v>Accrual</v>
      </c>
      <c r="C263" s="124"/>
      <c r="D263" s="83" t="str">
        <f t="shared" si="27"/>
        <v>Exclude interest payments: on balance sheet leased assets</v>
      </c>
      <c r="E263" s="150" t="str">
        <f t="shared" si="28"/>
        <v>£000</v>
      </c>
      <c r="F263" s="150"/>
      <c r="G263" s="85">
        <f t="shared" si="33"/>
        <v>0</v>
      </c>
      <c r="H263" s="85">
        <f t="shared" si="33"/>
        <v>0</v>
      </c>
      <c r="I263" s="85">
        <f t="shared" si="33"/>
        <v>0</v>
      </c>
      <c r="J263" s="85">
        <f t="shared" si="33"/>
        <v>0</v>
      </c>
      <c r="K263" s="85">
        <f t="shared" si="33"/>
        <v>0</v>
      </c>
      <c r="L263" s="85">
        <f t="shared" si="33"/>
        <v>0</v>
      </c>
      <c r="M263" s="85">
        <f t="shared" si="33"/>
        <v>0</v>
      </c>
      <c r="N263" s="85">
        <f t="shared" si="33"/>
        <v>0</v>
      </c>
      <c r="O263" s="85">
        <f t="shared" si="33"/>
        <v>0</v>
      </c>
      <c r="P263" s="85">
        <f t="shared" si="33"/>
        <v>0</v>
      </c>
      <c r="Q263" s="85">
        <f t="shared" si="33"/>
        <v>0</v>
      </c>
      <c r="R263" s="85">
        <f t="shared" si="33"/>
        <v>0</v>
      </c>
      <c r="S263" s="85">
        <f t="shared" si="33"/>
        <v>0</v>
      </c>
      <c r="T263" s="85">
        <f t="shared" si="33"/>
        <v>0</v>
      </c>
      <c r="U263" s="85">
        <f t="shared" si="33"/>
        <v>0</v>
      </c>
      <c r="V263" s="85">
        <f t="shared" si="33"/>
        <v>0</v>
      </c>
      <c r="W263" s="85">
        <f t="shared" si="33"/>
        <v>0</v>
      </c>
      <c r="X263" s="85">
        <f t="shared" si="33"/>
        <v>0</v>
      </c>
      <c r="Y263" s="85">
        <f t="shared" si="33"/>
        <v>0</v>
      </c>
      <c r="Z263" s="274">
        <f t="shared" si="33"/>
        <v>0</v>
      </c>
      <c r="AB263" s="595">
        <f t="shared" si="30"/>
        <v>0</v>
      </c>
      <c r="AC263" s="594"/>
      <c r="AD263" s="595">
        <f t="shared" si="34"/>
        <v>0</v>
      </c>
      <c r="AE263" s="594"/>
      <c r="AF263" s="595">
        <f t="shared" si="34"/>
        <v>0</v>
      </c>
    </row>
    <row r="264" spans="2:32" outlineLevel="1">
      <c r="B264" s="124" t="str">
        <f t="shared" si="26"/>
        <v>Accrual</v>
      </c>
      <c r="C264" s="124"/>
      <c r="D264" s="83" t="str">
        <f t="shared" si="27"/>
        <v>Exclude Depreciation</v>
      </c>
      <c r="E264" s="150" t="str">
        <f t="shared" si="28"/>
        <v>£000</v>
      </c>
      <c r="F264" s="150"/>
      <c r="G264" s="85">
        <f t="shared" si="33"/>
        <v>0</v>
      </c>
      <c r="H264" s="85">
        <f t="shared" si="33"/>
        <v>0</v>
      </c>
      <c r="I264" s="85">
        <f t="shared" si="33"/>
        <v>0</v>
      </c>
      <c r="J264" s="85">
        <f t="shared" si="33"/>
        <v>0</v>
      </c>
      <c r="K264" s="85">
        <f t="shared" si="33"/>
        <v>0</v>
      </c>
      <c r="L264" s="85">
        <f t="shared" si="33"/>
        <v>0</v>
      </c>
      <c r="M264" s="85">
        <f t="shared" si="33"/>
        <v>0</v>
      </c>
      <c r="N264" s="85">
        <f t="shared" si="33"/>
        <v>0</v>
      </c>
      <c r="O264" s="85">
        <f t="shared" si="33"/>
        <v>0</v>
      </c>
      <c r="P264" s="85">
        <f t="shared" si="33"/>
        <v>0</v>
      </c>
      <c r="Q264" s="85">
        <f t="shared" si="33"/>
        <v>0</v>
      </c>
      <c r="R264" s="85">
        <f t="shared" si="33"/>
        <v>0</v>
      </c>
      <c r="S264" s="85">
        <f t="shared" si="33"/>
        <v>0</v>
      </c>
      <c r="T264" s="85">
        <f t="shared" si="33"/>
        <v>0</v>
      </c>
      <c r="U264" s="85">
        <f t="shared" si="33"/>
        <v>0</v>
      </c>
      <c r="V264" s="85">
        <f t="shared" si="33"/>
        <v>0</v>
      </c>
      <c r="W264" s="85">
        <f t="shared" si="33"/>
        <v>0</v>
      </c>
      <c r="X264" s="85">
        <f t="shared" si="33"/>
        <v>0</v>
      </c>
      <c r="Y264" s="85">
        <f t="shared" si="33"/>
        <v>0</v>
      </c>
      <c r="Z264" s="274">
        <f t="shared" si="33"/>
        <v>0</v>
      </c>
      <c r="AB264" s="595">
        <f t="shared" si="30"/>
        <v>0</v>
      </c>
      <c r="AC264" s="594"/>
      <c r="AD264" s="595">
        <f t="shared" si="34"/>
        <v>0</v>
      </c>
      <c r="AE264" s="594"/>
      <c r="AF264" s="595">
        <f t="shared" si="34"/>
        <v>0</v>
      </c>
    </row>
    <row r="265" spans="2:32" outlineLevel="1">
      <c r="B265" s="124" t="str">
        <f t="shared" si="26"/>
        <v>Accrual</v>
      </c>
      <c r="C265" s="124"/>
      <c r="D265" s="83" t="str">
        <f t="shared" si="27"/>
        <v>Exclude Amortisation</v>
      </c>
      <c r="E265" s="150" t="str">
        <f t="shared" si="28"/>
        <v>£000</v>
      </c>
      <c r="F265" s="150"/>
      <c r="G265" s="85">
        <f t="shared" si="33"/>
        <v>0</v>
      </c>
      <c r="H265" s="85">
        <f t="shared" si="33"/>
        <v>0</v>
      </c>
      <c r="I265" s="85">
        <f t="shared" si="33"/>
        <v>0</v>
      </c>
      <c r="J265" s="85">
        <f t="shared" si="33"/>
        <v>0</v>
      </c>
      <c r="K265" s="85">
        <f t="shared" si="33"/>
        <v>0</v>
      </c>
      <c r="L265" s="85">
        <f t="shared" si="33"/>
        <v>0</v>
      </c>
      <c r="M265" s="85">
        <f t="shared" si="33"/>
        <v>0</v>
      </c>
      <c r="N265" s="85">
        <f t="shared" si="33"/>
        <v>0</v>
      </c>
      <c r="O265" s="85">
        <f t="shared" si="33"/>
        <v>0</v>
      </c>
      <c r="P265" s="85">
        <f t="shared" si="33"/>
        <v>0</v>
      </c>
      <c r="Q265" s="85">
        <f t="shared" si="33"/>
        <v>0</v>
      </c>
      <c r="R265" s="85">
        <f t="shared" si="33"/>
        <v>0</v>
      </c>
      <c r="S265" s="85">
        <f t="shared" si="33"/>
        <v>0</v>
      </c>
      <c r="T265" s="85">
        <f t="shared" si="33"/>
        <v>0</v>
      </c>
      <c r="U265" s="85">
        <f t="shared" si="33"/>
        <v>0</v>
      </c>
      <c r="V265" s="85">
        <f t="shared" si="33"/>
        <v>0</v>
      </c>
      <c r="W265" s="85">
        <f t="shared" si="33"/>
        <v>0</v>
      </c>
      <c r="X265" s="85">
        <f t="shared" si="33"/>
        <v>0</v>
      </c>
      <c r="Y265" s="85">
        <f t="shared" si="33"/>
        <v>0</v>
      </c>
      <c r="Z265" s="274">
        <f t="shared" si="33"/>
        <v>0</v>
      </c>
      <c r="AB265" s="595">
        <f t="shared" si="30"/>
        <v>0</v>
      </c>
      <c r="AC265" s="594"/>
      <c r="AD265" s="595">
        <f t="shared" si="34"/>
        <v>0</v>
      </c>
      <c r="AE265" s="594"/>
      <c r="AF265" s="595">
        <f t="shared" si="34"/>
        <v>0</v>
      </c>
    </row>
    <row r="266" spans="2:32" outlineLevel="1">
      <c r="B266" s="124" t="str">
        <f t="shared" si="26"/>
        <v>Accrual</v>
      </c>
      <c r="C266" s="124"/>
      <c r="D266" s="83" t="str">
        <f t="shared" si="27"/>
        <v>Exclude bad debt provisions</v>
      </c>
      <c r="E266" s="150" t="str">
        <f t="shared" si="28"/>
        <v>£000</v>
      </c>
      <c r="F266" s="150"/>
      <c r="G266" s="85">
        <f t="shared" si="33"/>
        <v>0</v>
      </c>
      <c r="H266" s="85">
        <f t="shared" si="33"/>
        <v>0</v>
      </c>
      <c r="I266" s="85">
        <f t="shared" si="33"/>
        <v>0</v>
      </c>
      <c r="J266" s="85">
        <f t="shared" si="33"/>
        <v>0</v>
      </c>
      <c r="K266" s="85">
        <f t="shared" si="33"/>
        <v>0</v>
      </c>
      <c r="L266" s="85">
        <f t="shared" si="33"/>
        <v>0</v>
      </c>
      <c r="M266" s="85">
        <f t="shared" si="33"/>
        <v>0</v>
      </c>
      <c r="N266" s="85">
        <f t="shared" si="33"/>
        <v>0</v>
      </c>
      <c r="O266" s="85">
        <f t="shared" si="33"/>
        <v>0</v>
      </c>
      <c r="P266" s="85">
        <f t="shared" si="33"/>
        <v>0</v>
      </c>
      <c r="Q266" s="85">
        <f t="shared" si="33"/>
        <v>0</v>
      </c>
      <c r="R266" s="85">
        <f t="shared" si="33"/>
        <v>0</v>
      </c>
      <c r="S266" s="85">
        <f t="shared" si="33"/>
        <v>0</v>
      </c>
      <c r="T266" s="85">
        <f t="shared" si="33"/>
        <v>0</v>
      </c>
      <c r="U266" s="85">
        <f t="shared" si="33"/>
        <v>0</v>
      </c>
      <c r="V266" s="85">
        <f t="shared" si="33"/>
        <v>0</v>
      </c>
      <c r="W266" s="85">
        <f t="shared" si="33"/>
        <v>0</v>
      </c>
      <c r="X266" s="85">
        <f t="shared" si="33"/>
        <v>0</v>
      </c>
      <c r="Y266" s="85">
        <f t="shared" si="33"/>
        <v>0</v>
      </c>
      <c r="Z266" s="274">
        <f t="shared" si="33"/>
        <v>0</v>
      </c>
      <c r="AB266" s="595">
        <f t="shared" si="30"/>
        <v>0</v>
      </c>
      <c r="AC266" s="594"/>
      <c r="AD266" s="595">
        <f t="shared" si="34"/>
        <v>0</v>
      </c>
      <c r="AE266" s="594"/>
      <c r="AF266" s="595">
        <f t="shared" si="34"/>
        <v>0</v>
      </c>
    </row>
    <row r="267" spans="2:32" outlineLevel="1">
      <c r="B267" s="124" t="str">
        <f t="shared" si="26"/>
        <v>Accrual</v>
      </c>
      <c r="C267" s="124"/>
      <c r="D267" s="83" t="str">
        <f t="shared" si="27"/>
        <v>Exclude Expenditure included in Total Costs that is precluded from Actual Operating Costs</v>
      </c>
      <c r="E267" s="150" t="str">
        <f t="shared" si="28"/>
        <v>£000</v>
      </c>
      <c r="F267" s="150"/>
      <c r="G267" s="85">
        <f t="shared" si="33"/>
        <v>0</v>
      </c>
      <c r="H267" s="85">
        <f t="shared" si="33"/>
        <v>0</v>
      </c>
      <c r="I267" s="85">
        <f t="shared" si="33"/>
        <v>0</v>
      </c>
      <c r="J267" s="85">
        <f t="shared" si="33"/>
        <v>0</v>
      </c>
      <c r="K267" s="85">
        <f t="shared" si="33"/>
        <v>0</v>
      </c>
      <c r="L267" s="85">
        <f t="shared" si="33"/>
        <v>0</v>
      </c>
      <c r="M267" s="85">
        <f t="shared" si="33"/>
        <v>0</v>
      </c>
      <c r="N267" s="85">
        <f t="shared" si="33"/>
        <v>0</v>
      </c>
      <c r="O267" s="85">
        <f t="shared" si="33"/>
        <v>0</v>
      </c>
      <c r="P267" s="85">
        <f t="shared" si="33"/>
        <v>0</v>
      </c>
      <c r="Q267" s="85">
        <f t="shared" si="33"/>
        <v>0</v>
      </c>
      <c r="R267" s="85">
        <f t="shared" si="33"/>
        <v>0</v>
      </c>
      <c r="S267" s="85">
        <f t="shared" si="33"/>
        <v>0</v>
      </c>
      <c r="T267" s="85">
        <f t="shared" si="33"/>
        <v>0</v>
      </c>
      <c r="U267" s="85">
        <f t="shared" si="33"/>
        <v>0</v>
      </c>
      <c r="V267" s="85">
        <f t="shared" si="33"/>
        <v>0</v>
      </c>
      <c r="W267" s="85">
        <f t="shared" si="33"/>
        <v>0</v>
      </c>
      <c r="X267" s="85">
        <f t="shared" si="33"/>
        <v>0</v>
      </c>
      <c r="Y267" s="85">
        <f t="shared" si="33"/>
        <v>0</v>
      </c>
      <c r="Z267" s="274">
        <f t="shared" si="33"/>
        <v>0</v>
      </c>
      <c r="AB267" s="595">
        <f t="shared" si="30"/>
        <v>0</v>
      </c>
      <c r="AC267" s="594"/>
      <c r="AD267" s="595">
        <f t="shared" si="34"/>
        <v>0</v>
      </c>
      <c r="AE267" s="594"/>
      <c r="AF267" s="595">
        <f t="shared" si="34"/>
        <v>0</v>
      </c>
    </row>
    <row r="268" spans="2:32" outlineLevel="1">
      <c r="B268" s="124" t="str">
        <f t="shared" si="26"/>
        <v>Delta Cash</v>
      </c>
      <c r="C268" s="124"/>
      <c r="D268" s="83" t="str">
        <f t="shared" si="27"/>
        <v>Movement in Creditors: (Increase) / Decrease</v>
      </c>
      <c r="E268" s="150" t="str">
        <f t="shared" si="28"/>
        <v>£000</v>
      </c>
      <c r="F268" s="150"/>
      <c r="G268" s="85">
        <f t="shared" si="33"/>
        <v>0</v>
      </c>
      <c r="H268" s="85">
        <f t="shared" si="33"/>
        <v>0</v>
      </c>
      <c r="I268" s="85">
        <f t="shared" si="33"/>
        <v>0</v>
      </c>
      <c r="J268" s="85">
        <f t="shared" si="33"/>
        <v>0</v>
      </c>
      <c r="K268" s="85">
        <f t="shared" si="33"/>
        <v>0</v>
      </c>
      <c r="L268" s="85">
        <f t="shared" si="33"/>
        <v>0</v>
      </c>
      <c r="M268" s="85">
        <f t="shared" si="33"/>
        <v>0</v>
      </c>
      <c r="N268" s="85">
        <f t="shared" si="33"/>
        <v>0</v>
      </c>
      <c r="O268" s="85">
        <f t="shared" si="33"/>
        <v>0</v>
      </c>
      <c r="P268" s="85">
        <f t="shared" si="33"/>
        <v>0</v>
      </c>
      <c r="Q268" s="85">
        <f t="shared" si="33"/>
        <v>0</v>
      </c>
      <c r="R268" s="85">
        <f t="shared" si="33"/>
        <v>0</v>
      </c>
      <c r="S268" s="85">
        <f t="shared" si="33"/>
        <v>0</v>
      </c>
      <c r="T268" s="85">
        <f t="shared" si="33"/>
        <v>0</v>
      </c>
      <c r="U268" s="85">
        <f t="shared" si="33"/>
        <v>0</v>
      </c>
      <c r="V268" s="85">
        <f t="shared" ref="V268:Z268" si="35">IF(V$16=1,SUMPRODUCT($G148:$AF148,$G178:$AF178),
IF(V$17=1,SUMPRODUCT($G148:$AF148,$G208:$AF208),
IF(V$18=1,SUMPRODUCT($G148:$AF148,$G238:$AF238),
V148)))</f>
        <v>0</v>
      </c>
      <c r="W268" s="85">
        <f t="shared" si="35"/>
        <v>0</v>
      </c>
      <c r="X268" s="85">
        <f t="shared" si="35"/>
        <v>0</v>
      </c>
      <c r="Y268" s="85">
        <f t="shared" si="35"/>
        <v>0</v>
      </c>
      <c r="Z268" s="274">
        <f t="shared" si="35"/>
        <v>0</v>
      </c>
      <c r="AB268" s="595">
        <f t="shared" si="30"/>
        <v>0</v>
      </c>
      <c r="AC268" s="594"/>
      <c r="AD268" s="595">
        <f t="shared" si="34"/>
        <v>0</v>
      </c>
      <c r="AE268" s="594"/>
      <c r="AF268" s="595">
        <f t="shared" si="34"/>
        <v>0</v>
      </c>
    </row>
    <row r="269" spans="2:32" outlineLevel="1">
      <c r="B269" s="124" t="str">
        <f t="shared" si="26"/>
        <v>Delta Cash</v>
      </c>
      <c r="C269" s="124"/>
      <c r="D269" s="83" t="str">
        <f t="shared" si="27"/>
        <v>Exclude movement in lease liabilities in relation to on-balance sheet leased assets</v>
      </c>
      <c r="E269" s="150" t="str">
        <f t="shared" si="28"/>
        <v>£000</v>
      </c>
      <c r="F269" s="150"/>
      <c r="G269" s="85">
        <f t="shared" ref="G269:Z270" si="36">IF(G$16=1,SUMPRODUCT($G149:$AF149,$G179:$AF179),
IF(G$17=1,SUMPRODUCT($G149:$AF149,$G209:$AF209),
IF(G$18=1,SUMPRODUCT($G149:$AF149,$G239:$AF239),
G149)))</f>
        <v>0</v>
      </c>
      <c r="H269" s="85">
        <f t="shared" si="36"/>
        <v>0</v>
      </c>
      <c r="I269" s="85">
        <f t="shared" si="36"/>
        <v>0</v>
      </c>
      <c r="J269" s="85">
        <f t="shared" si="36"/>
        <v>0</v>
      </c>
      <c r="K269" s="85">
        <f t="shared" si="36"/>
        <v>0</v>
      </c>
      <c r="L269" s="85">
        <f t="shared" si="36"/>
        <v>0</v>
      </c>
      <c r="M269" s="85">
        <f t="shared" si="36"/>
        <v>0</v>
      </c>
      <c r="N269" s="85">
        <f t="shared" si="36"/>
        <v>0</v>
      </c>
      <c r="O269" s="85">
        <f t="shared" si="36"/>
        <v>0</v>
      </c>
      <c r="P269" s="85">
        <f t="shared" si="36"/>
        <v>0</v>
      </c>
      <c r="Q269" s="85">
        <f t="shared" si="36"/>
        <v>0</v>
      </c>
      <c r="R269" s="85">
        <f t="shared" si="36"/>
        <v>0</v>
      </c>
      <c r="S269" s="85">
        <f t="shared" si="36"/>
        <v>0</v>
      </c>
      <c r="T269" s="85">
        <f t="shared" si="36"/>
        <v>0</v>
      </c>
      <c r="U269" s="85">
        <f t="shared" si="36"/>
        <v>0</v>
      </c>
      <c r="V269" s="85">
        <f t="shared" si="36"/>
        <v>0</v>
      </c>
      <c r="W269" s="85">
        <f t="shared" si="36"/>
        <v>0</v>
      </c>
      <c r="X269" s="85">
        <f t="shared" si="36"/>
        <v>0</v>
      </c>
      <c r="Y269" s="85">
        <f t="shared" si="36"/>
        <v>0</v>
      </c>
      <c r="Z269" s="274">
        <f t="shared" si="36"/>
        <v>0</v>
      </c>
      <c r="AB269" s="595">
        <f t="shared" si="30"/>
        <v>0</v>
      </c>
      <c r="AC269" s="594"/>
      <c r="AD269" s="595">
        <f t="shared" si="34"/>
        <v>0</v>
      </c>
      <c r="AE269" s="594"/>
      <c r="AF269" s="595">
        <f t="shared" si="34"/>
        <v>0</v>
      </c>
    </row>
    <row r="270" spans="2:32" outlineLevel="1">
      <c r="B270" s="124" t="str">
        <f t="shared" si="26"/>
        <v>Delta Cash</v>
      </c>
      <c r="C270" s="124"/>
      <c r="D270" s="108" t="str">
        <f t="shared" si="27"/>
        <v>Exclude movement in liabilities in relation to grants received from capital expenditure</v>
      </c>
      <c r="E270" s="164" t="str">
        <f t="shared" si="28"/>
        <v>£000</v>
      </c>
      <c r="F270" s="164"/>
      <c r="G270" s="96">
        <f t="shared" si="36"/>
        <v>0</v>
      </c>
      <c r="H270" s="96">
        <f t="shared" si="36"/>
        <v>0</v>
      </c>
      <c r="I270" s="96">
        <f t="shared" si="36"/>
        <v>0</v>
      </c>
      <c r="J270" s="96">
        <f t="shared" si="36"/>
        <v>0</v>
      </c>
      <c r="K270" s="96">
        <f t="shared" si="36"/>
        <v>0</v>
      </c>
      <c r="L270" s="96">
        <f t="shared" si="36"/>
        <v>0</v>
      </c>
      <c r="M270" s="96">
        <f t="shared" si="36"/>
        <v>0</v>
      </c>
      <c r="N270" s="96">
        <f t="shared" si="36"/>
        <v>0</v>
      </c>
      <c r="O270" s="96">
        <f t="shared" si="36"/>
        <v>0</v>
      </c>
      <c r="P270" s="96">
        <f t="shared" si="36"/>
        <v>0</v>
      </c>
      <c r="Q270" s="96">
        <f t="shared" si="36"/>
        <v>0</v>
      </c>
      <c r="R270" s="96">
        <f t="shared" si="36"/>
        <v>0</v>
      </c>
      <c r="S270" s="96">
        <f t="shared" si="36"/>
        <v>0</v>
      </c>
      <c r="T270" s="96">
        <f t="shared" si="36"/>
        <v>0</v>
      </c>
      <c r="U270" s="96">
        <f t="shared" si="36"/>
        <v>0</v>
      </c>
      <c r="V270" s="96">
        <f t="shared" si="36"/>
        <v>0</v>
      </c>
      <c r="W270" s="96">
        <f t="shared" si="36"/>
        <v>0</v>
      </c>
      <c r="X270" s="96">
        <f t="shared" si="36"/>
        <v>0</v>
      </c>
      <c r="Y270" s="96">
        <f t="shared" si="36"/>
        <v>0</v>
      </c>
      <c r="Z270" s="277">
        <f t="shared" si="36"/>
        <v>0</v>
      </c>
      <c r="AB270" s="596">
        <f t="shared" si="30"/>
        <v>0</v>
      </c>
      <c r="AC270" s="594"/>
      <c r="AD270" s="596">
        <f t="shared" si="34"/>
        <v>0</v>
      </c>
      <c r="AE270" s="594"/>
      <c r="AF270" s="596">
        <f t="shared" si="34"/>
        <v>0</v>
      </c>
    </row>
    <row r="271" spans="2:32" outlineLevel="1"/>
    <row r="272" spans="2:32" outlineLevel="1">
      <c r="D272" s="597" t="s">
        <v>789</v>
      </c>
      <c r="E272" s="264" t="str">
        <f>E270</f>
        <v>£000</v>
      </c>
      <c r="F272" s="264"/>
      <c r="G272" s="265">
        <f>SUM(G243:G270)</f>
        <v>0</v>
      </c>
      <c r="H272" s="265">
        <f t="shared" ref="H272:Z272" si="37">SUM(H243:H270)</f>
        <v>0</v>
      </c>
      <c r="I272" s="265">
        <f t="shared" si="37"/>
        <v>0</v>
      </c>
      <c r="J272" s="265">
        <f t="shared" si="37"/>
        <v>0</v>
      </c>
      <c r="K272" s="265">
        <f t="shared" si="37"/>
        <v>0</v>
      </c>
      <c r="L272" s="265">
        <f t="shared" si="37"/>
        <v>0</v>
      </c>
      <c r="M272" s="265">
        <f>SUM(M243:M270)</f>
        <v>0</v>
      </c>
      <c r="N272" s="265">
        <f t="shared" si="37"/>
        <v>0</v>
      </c>
      <c r="O272" s="265">
        <f t="shared" si="37"/>
        <v>0</v>
      </c>
      <c r="P272" s="265">
        <f t="shared" si="37"/>
        <v>0</v>
      </c>
      <c r="Q272" s="265">
        <f t="shared" si="37"/>
        <v>0</v>
      </c>
      <c r="R272" s="265">
        <f t="shared" si="37"/>
        <v>0</v>
      </c>
      <c r="S272" s="265">
        <f t="shared" si="37"/>
        <v>0</v>
      </c>
      <c r="T272" s="265">
        <f t="shared" si="37"/>
        <v>0</v>
      </c>
      <c r="U272" s="265">
        <f t="shared" si="37"/>
        <v>0</v>
      </c>
      <c r="V272" s="265">
        <f t="shared" si="37"/>
        <v>0</v>
      </c>
      <c r="W272" s="265">
        <f t="shared" si="37"/>
        <v>0</v>
      </c>
      <c r="X272" s="265">
        <f t="shared" si="37"/>
        <v>0</v>
      </c>
      <c r="Y272" s="265">
        <f t="shared" si="37"/>
        <v>0</v>
      </c>
      <c r="Z272" s="266">
        <f t="shared" si="37"/>
        <v>0</v>
      </c>
      <c r="AB272" s="267">
        <f>SUM(AB243:AB270)</f>
        <v>0</v>
      </c>
      <c r="AD272" s="267">
        <f>SUM(AD243:AD270)</f>
        <v>0</v>
      </c>
      <c r="AF272" s="267">
        <f>SUM(AF243:AF270)</f>
        <v>0</v>
      </c>
    </row>
    <row r="274" spans="2:32" ht="15">
      <c r="B274" s="538"/>
      <c r="C274" s="538" t="s">
        <v>1090</v>
      </c>
      <c r="D274" s="538"/>
      <c r="E274" s="538"/>
      <c r="F274" s="538"/>
      <c r="G274" s="538"/>
      <c r="H274" s="538"/>
      <c r="I274" s="538"/>
      <c r="J274" s="538"/>
      <c r="K274" s="538"/>
      <c r="L274" s="538"/>
      <c r="M274" s="538"/>
      <c r="N274" s="538"/>
      <c r="O274" s="538"/>
      <c r="P274" s="538"/>
      <c r="Q274" s="538"/>
      <c r="R274" s="538"/>
      <c r="S274" s="538"/>
      <c r="T274" s="538"/>
      <c r="U274" s="538"/>
      <c r="V274" s="538"/>
      <c r="W274" s="538"/>
      <c r="X274" s="538"/>
      <c r="Y274" s="538"/>
      <c r="Z274" s="538"/>
      <c r="AA274" s="538"/>
      <c r="AB274" s="538"/>
      <c r="AC274" s="538"/>
      <c r="AD274" s="538"/>
      <c r="AE274" s="538"/>
      <c r="AF274" s="538"/>
    </row>
    <row r="275" spans="2:32" outlineLevel="1"/>
    <row r="276" spans="2:32" outlineLevel="1">
      <c r="D276" s="534" t="str">
        <f>D118</f>
        <v>Modified Revenue</v>
      </c>
      <c r="E276" s="540" t="str">
        <f>E272</f>
        <v>£000</v>
      </c>
      <c r="F276" s="540"/>
      <c r="G276" s="568">
        <f t="shared" ref="G276:Z276" si="38">G118</f>
        <v>0</v>
      </c>
      <c r="H276" s="568">
        <f t="shared" si="38"/>
        <v>0</v>
      </c>
      <c r="I276" s="568">
        <f t="shared" si="38"/>
        <v>0</v>
      </c>
      <c r="J276" s="568">
        <f t="shared" si="38"/>
        <v>0</v>
      </c>
      <c r="K276" s="568">
        <f t="shared" si="38"/>
        <v>0</v>
      </c>
      <c r="L276" s="568">
        <f t="shared" si="38"/>
        <v>0</v>
      </c>
      <c r="M276" s="568">
        <f t="shared" si="38"/>
        <v>0</v>
      </c>
      <c r="N276" s="568">
        <f t="shared" si="38"/>
        <v>0</v>
      </c>
      <c r="O276" s="568">
        <f t="shared" si="38"/>
        <v>0</v>
      </c>
      <c r="P276" s="568">
        <f t="shared" si="38"/>
        <v>0</v>
      </c>
      <c r="Q276" s="568">
        <f t="shared" si="38"/>
        <v>0</v>
      </c>
      <c r="R276" s="568">
        <f t="shared" si="38"/>
        <v>0</v>
      </c>
      <c r="S276" s="568">
        <f t="shared" si="38"/>
        <v>0</v>
      </c>
      <c r="T276" s="568">
        <f t="shared" si="38"/>
        <v>0</v>
      </c>
      <c r="U276" s="568">
        <f t="shared" si="38"/>
        <v>0</v>
      </c>
      <c r="V276" s="568">
        <f t="shared" si="38"/>
        <v>0</v>
      </c>
      <c r="W276" s="568">
        <f t="shared" si="38"/>
        <v>0</v>
      </c>
      <c r="X276" s="568">
        <f t="shared" si="38"/>
        <v>0</v>
      </c>
      <c r="Y276" s="568">
        <f t="shared" si="38"/>
        <v>0</v>
      </c>
      <c r="Z276" s="537">
        <f t="shared" si="38"/>
        <v>0</v>
      </c>
      <c r="AB276" s="339">
        <f>AB118</f>
        <v>0</v>
      </c>
      <c r="AD276" s="339">
        <f>AD118</f>
        <v>0</v>
      </c>
      <c r="AF276" s="339">
        <f>AF118</f>
        <v>0</v>
      </c>
    </row>
    <row r="277" spans="2:32" outlineLevel="1">
      <c r="D277" s="108" t="str">
        <f>D272</f>
        <v>Actual Operating Costs</v>
      </c>
      <c r="E277" s="164" t="str">
        <f>E276</f>
        <v>£000</v>
      </c>
      <c r="F277" s="164"/>
      <c r="G277" s="96">
        <f>G272</f>
        <v>0</v>
      </c>
      <c r="H277" s="96">
        <f t="shared" ref="H277:Z277" si="39">H272</f>
        <v>0</v>
      </c>
      <c r="I277" s="96">
        <f>I272</f>
        <v>0</v>
      </c>
      <c r="J277" s="96">
        <f t="shared" si="39"/>
        <v>0</v>
      </c>
      <c r="K277" s="96">
        <f t="shared" si="39"/>
        <v>0</v>
      </c>
      <c r="L277" s="96">
        <f t="shared" si="39"/>
        <v>0</v>
      </c>
      <c r="M277" s="96">
        <f t="shared" si="39"/>
        <v>0</v>
      </c>
      <c r="N277" s="96">
        <f t="shared" si="39"/>
        <v>0</v>
      </c>
      <c r="O277" s="96">
        <f t="shared" si="39"/>
        <v>0</v>
      </c>
      <c r="P277" s="96">
        <f t="shared" si="39"/>
        <v>0</v>
      </c>
      <c r="Q277" s="96">
        <f t="shared" si="39"/>
        <v>0</v>
      </c>
      <c r="R277" s="96">
        <f t="shared" si="39"/>
        <v>0</v>
      </c>
      <c r="S277" s="96">
        <f t="shared" si="39"/>
        <v>0</v>
      </c>
      <c r="T277" s="96">
        <f t="shared" si="39"/>
        <v>0</v>
      </c>
      <c r="U277" s="96">
        <f t="shared" si="39"/>
        <v>0</v>
      </c>
      <c r="V277" s="96">
        <f t="shared" si="39"/>
        <v>0</v>
      </c>
      <c r="W277" s="96">
        <f t="shared" si="39"/>
        <v>0</v>
      </c>
      <c r="X277" s="96">
        <f t="shared" si="39"/>
        <v>0</v>
      </c>
      <c r="Y277" s="96">
        <f t="shared" si="39"/>
        <v>0</v>
      </c>
      <c r="Z277" s="277">
        <f t="shared" si="39"/>
        <v>0</v>
      </c>
      <c r="AB277" s="278">
        <f>AB272</f>
        <v>0</v>
      </c>
      <c r="AD277" s="278">
        <f>AD272</f>
        <v>0</v>
      </c>
      <c r="AF277" s="278">
        <f>AF272</f>
        <v>0</v>
      </c>
    </row>
    <row r="278" spans="2:32" outlineLevel="1"/>
    <row r="279" spans="2:32" ht="13.5" outlineLevel="1" thickBot="1">
      <c r="D279" s="347" t="str">
        <f>C274</f>
        <v>FA Schedule 12 Financial Ratio</v>
      </c>
      <c r="E279" s="598">
        <v>1.05</v>
      </c>
      <c r="F279" s="598">
        <v>1.07</v>
      </c>
      <c r="G279" s="599">
        <f>IF(G277=0,0,G276/G277)</f>
        <v>0</v>
      </c>
      <c r="H279" s="599">
        <f t="shared" ref="H279:Z279" si="40">IF(H277=0,0,H276/H277)</f>
        <v>0</v>
      </c>
      <c r="I279" s="599">
        <f>IF(I277=0,0,I276/I277)</f>
        <v>0</v>
      </c>
      <c r="J279" s="599">
        <f t="shared" si="40"/>
        <v>0</v>
      </c>
      <c r="K279" s="599">
        <f t="shared" si="40"/>
        <v>0</v>
      </c>
      <c r="L279" s="599">
        <f t="shared" si="40"/>
        <v>0</v>
      </c>
      <c r="M279" s="599">
        <f t="shared" si="40"/>
        <v>0</v>
      </c>
      <c r="N279" s="599">
        <f t="shared" si="40"/>
        <v>0</v>
      </c>
      <c r="O279" s="599">
        <f t="shared" si="40"/>
        <v>0</v>
      </c>
      <c r="P279" s="599">
        <f>IF(P277=0,0,P276/P277)</f>
        <v>0</v>
      </c>
      <c r="Q279" s="599">
        <f t="shared" si="40"/>
        <v>0</v>
      </c>
      <c r="R279" s="599">
        <f>IF(R277=0,0,R276/R277)</f>
        <v>0</v>
      </c>
      <c r="S279" s="599">
        <f t="shared" si="40"/>
        <v>0</v>
      </c>
      <c r="T279" s="599">
        <f t="shared" si="40"/>
        <v>0</v>
      </c>
      <c r="U279" s="599">
        <f t="shared" si="40"/>
        <v>0</v>
      </c>
      <c r="V279" s="599">
        <f t="shared" si="40"/>
        <v>0</v>
      </c>
      <c r="W279" s="599">
        <f t="shared" si="40"/>
        <v>0</v>
      </c>
      <c r="X279" s="599">
        <f t="shared" si="40"/>
        <v>0</v>
      </c>
      <c r="Y279" s="599">
        <f t="shared" si="40"/>
        <v>0</v>
      </c>
      <c r="Z279" s="600">
        <f t="shared" si="40"/>
        <v>0</v>
      </c>
      <c r="AB279" s="601">
        <f>IF(AB277=0,0,AB276/AB277)</f>
        <v>0</v>
      </c>
      <c r="AD279" s="601">
        <f>IF(AD277=0,0,AD276/AD277)</f>
        <v>0</v>
      </c>
      <c r="AF279" s="601">
        <f>IF(AF277=0,0,AF276/AF277)</f>
        <v>0</v>
      </c>
    </row>
    <row r="280" spans="2:32" ht="13.5" outlineLevel="1" thickTop="1">
      <c r="D280" s="602" t="s">
        <v>1004</v>
      </c>
      <c r="G280" s="603" t="str">
        <f>IF(OR(G276=0,G277=0),"N/A",IF(G279&gt;=$F$279,"OK",IF(AND(G279&gt;=$E$279,G279&lt;$F$279),"LOCKUP","BREACH")))</f>
        <v>N/A</v>
      </c>
      <c r="H280" s="603" t="str">
        <f t="shared" ref="H280:AD280" si="41">IF(OR(H276=0,H277=0),"N/A",IF(H279&gt;=$F$279,"OK",IF(AND(H279&gt;=$E$279,H279&lt;$F$279),"LOCKUP","BREACH")))</f>
        <v>N/A</v>
      </c>
      <c r="I280" s="603" t="str">
        <f t="shared" si="41"/>
        <v>N/A</v>
      </c>
      <c r="J280" s="603" t="str">
        <f t="shared" si="41"/>
        <v>N/A</v>
      </c>
      <c r="K280" s="603" t="str">
        <f t="shared" si="41"/>
        <v>N/A</v>
      </c>
      <c r="L280" s="603" t="str">
        <f t="shared" si="41"/>
        <v>N/A</v>
      </c>
      <c r="M280" s="603" t="str">
        <f t="shared" si="41"/>
        <v>N/A</v>
      </c>
      <c r="N280" s="603" t="str">
        <f>IF(OR(N276=0,N277=0),"N/A",IF(N279&gt;=$F$279,"OK",IF(AND(N279&gt;=$E$279,N279&lt;$F$279),"LOCKUP","BREACH")))</f>
        <v>N/A</v>
      </c>
      <c r="O280" s="603" t="str">
        <f t="shared" si="41"/>
        <v>N/A</v>
      </c>
      <c r="P280" s="603" t="str">
        <f t="shared" si="41"/>
        <v>N/A</v>
      </c>
      <c r="Q280" s="603" t="str">
        <f t="shared" si="41"/>
        <v>N/A</v>
      </c>
      <c r="R280" s="603" t="str">
        <f t="shared" si="41"/>
        <v>N/A</v>
      </c>
      <c r="S280" s="603" t="str">
        <f t="shared" si="41"/>
        <v>N/A</v>
      </c>
      <c r="T280" s="603" t="str">
        <f t="shared" si="41"/>
        <v>N/A</v>
      </c>
      <c r="U280" s="603" t="str">
        <f t="shared" si="41"/>
        <v>N/A</v>
      </c>
      <c r="V280" s="603" t="str">
        <f t="shared" si="41"/>
        <v>N/A</v>
      </c>
      <c r="W280" s="603" t="str">
        <f t="shared" si="41"/>
        <v>N/A</v>
      </c>
      <c r="X280" s="603" t="str">
        <f t="shared" si="41"/>
        <v>N/A</v>
      </c>
      <c r="Y280" s="603" t="str">
        <f t="shared" si="41"/>
        <v>N/A</v>
      </c>
      <c r="Z280" s="604" t="str">
        <f t="shared" si="41"/>
        <v>N/A</v>
      </c>
      <c r="AB280" s="603" t="str">
        <f t="shared" si="41"/>
        <v>N/A</v>
      </c>
      <c r="AD280" s="603" t="str">
        <f t="shared" si="41"/>
        <v>N/A</v>
      </c>
      <c r="AF280" s="603" t="str">
        <f>IF(OR(AF276=0,AF277=0),"N/A",IF(AF279&gt;=$F$279,"OK",IF(AND(AF279&gt;=$E$279,AF279&lt;$F$279),"LOCKUP","BREACH")))</f>
        <v>N/A</v>
      </c>
    </row>
    <row r="281" spans="2:32" outlineLevel="1">
      <c r="D281" s="3" t="str">
        <f>"NB: In line with Franchise Agreement the ratio calculated in row "&amp;ROW(D279)&amp;" must be 1.070 or above before rounding in the bid model submitted."</f>
        <v>NB: In line with Franchise Agreement the ratio calculated in row 279 must be 1.070 or above before rounding in the bid model submitted.</v>
      </c>
      <c r="O281" s="605"/>
      <c r="P281" s="605"/>
      <c r="Q281" s="605"/>
      <c r="R281" s="605"/>
      <c r="S281" s="605"/>
      <c r="T281" s="605"/>
      <c r="U281" s="605"/>
    </row>
    <row r="282" spans="2:32">
      <c r="O282" s="606"/>
      <c r="P282" s="606"/>
      <c r="Q282" s="606"/>
      <c r="R282" s="606"/>
      <c r="S282" s="606"/>
      <c r="T282" s="606"/>
      <c r="U282" s="606"/>
    </row>
    <row r="283" spans="2:32" ht="15">
      <c r="B283" s="538"/>
      <c r="C283" s="538" t="s">
        <v>1083</v>
      </c>
      <c r="D283" s="538"/>
      <c r="E283" s="538"/>
      <c r="F283" s="538"/>
      <c r="G283" s="538"/>
      <c r="H283" s="538"/>
      <c r="I283" s="538"/>
      <c r="J283" s="538"/>
      <c r="K283" s="538"/>
      <c r="L283" s="538"/>
      <c r="M283" s="538"/>
      <c r="N283" s="538"/>
      <c r="O283" s="538"/>
      <c r="P283" s="538"/>
      <c r="Q283" s="538"/>
      <c r="R283" s="538"/>
      <c r="S283" s="538"/>
      <c r="T283" s="538"/>
      <c r="U283" s="538"/>
      <c r="V283" s="538"/>
      <c r="W283" s="538"/>
      <c r="X283" s="538"/>
      <c r="Y283" s="538"/>
      <c r="Z283" s="538"/>
      <c r="AA283" s="538"/>
      <c r="AB283" s="538"/>
      <c r="AC283" s="538"/>
      <c r="AD283" s="538"/>
      <c r="AE283" s="538"/>
      <c r="AF283" s="538"/>
    </row>
    <row r="284" spans="2:32" outlineLevel="1"/>
    <row r="285" spans="2:32" outlineLevel="1">
      <c r="D285" s="229" t="s">
        <v>1097</v>
      </c>
      <c r="E285" s="229"/>
      <c r="F285" s="229"/>
      <c r="G285" s="607"/>
      <c r="H285" s="607"/>
      <c r="I285" s="607"/>
      <c r="J285" s="607"/>
      <c r="K285" s="607"/>
      <c r="L285" s="607"/>
      <c r="M285" s="607"/>
      <c r="N285" s="607"/>
      <c r="O285" s="608">
        <f>Timeline!O52</f>
        <v>43191</v>
      </c>
      <c r="P285" s="608">
        <f>Timeline!P52</f>
        <v>43556</v>
      </c>
      <c r="Q285" s="608">
        <f>Timeline!Q52</f>
        <v>43922</v>
      </c>
      <c r="R285" s="608">
        <f>Timeline!R52</f>
        <v>44287</v>
      </c>
      <c r="S285" s="608">
        <f>Timeline!S52</f>
        <v>44652</v>
      </c>
      <c r="T285" s="608">
        <f>Timeline!T52</f>
        <v>45017</v>
      </c>
      <c r="U285" s="608">
        <f>Timeline!U52</f>
        <v>45383</v>
      </c>
      <c r="V285" s="608">
        <f>Timeline!V52</f>
        <v>45748</v>
      </c>
      <c r="W285" s="608">
        <f>Timeline!W52</f>
        <v>46113</v>
      </c>
      <c r="X285" s="608">
        <f>Timeline!X52</f>
        <v>46478</v>
      </c>
      <c r="Y285" s="608">
        <f>Timeline!Y52</f>
        <v>46844</v>
      </c>
      <c r="Z285" s="608">
        <f>Timeline!Z52</f>
        <v>47209</v>
      </c>
      <c r="AA285" s="608"/>
      <c r="AB285" s="608">
        <f>IF(AB22=1,Timeline!AB52,"")</f>
        <v>42911</v>
      </c>
      <c r="AC285" s="608"/>
      <c r="AD285" s="608">
        <f>IF(AD22=1,Timeline!AD52,"")</f>
        <v>45383</v>
      </c>
      <c r="AE285" s="608"/>
      <c r="AF285" s="609" t="str">
        <f>IF(AF22=1,Timeline!AF52,"")</f>
        <v/>
      </c>
    </row>
    <row r="286" spans="2:32" outlineLevel="1">
      <c r="D286" s="229" t="s">
        <v>1098</v>
      </c>
      <c r="E286" s="229"/>
      <c r="F286" s="229"/>
      <c r="G286" s="607"/>
      <c r="H286" s="607"/>
      <c r="I286" s="607"/>
      <c r="J286" s="607"/>
      <c r="K286" s="607"/>
      <c r="L286" s="607"/>
      <c r="M286" s="607"/>
      <c r="N286" s="607"/>
      <c r="O286" s="608">
        <f>Timeline!O53</f>
        <v>43555</v>
      </c>
      <c r="P286" s="608">
        <f>Timeline!P53</f>
        <v>43921</v>
      </c>
      <c r="Q286" s="608">
        <f>Timeline!Q53</f>
        <v>44286</v>
      </c>
      <c r="R286" s="608">
        <f>Timeline!R53</f>
        <v>44651</v>
      </c>
      <c r="S286" s="608">
        <f>Timeline!S53</f>
        <v>45016</v>
      </c>
      <c r="T286" s="608">
        <f>Timeline!T53</f>
        <v>45382</v>
      </c>
      <c r="U286" s="608">
        <f>Timeline!U53</f>
        <v>45747</v>
      </c>
      <c r="V286" s="608">
        <f>Timeline!V53</f>
        <v>46112</v>
      </c>
      <c r="W286" s="608">
        <f>Timeline!W53</f>
        <v>46477</v>
      </c>
      <c r="X286" s="608">
        <f>Timeline!X53</f>
        <v>46843</v>
      </c>
      <c r="Y286" s="608">
        <f>Timeline!Y53</f>
        <v>47208</v>
      </c>
      <c r="Z286" s="608">
        <f>Timeline!Z53</f>
        <v>47573</v>
      </c>
      <c r="AA286" s="608"/>
      <c r="AB286" s="608">
        <f>IF(AB22=1,Timeline!AB53,"")</f>
        <v>43190</v>
      </c>
      <c r="AC286" s="608"/>
      <c r="AD286" s="608">
        <f>IF(AD22=1,Timeline!AD53,"")</f>
        <v>45747</v>
      </c>
      <c r="AE286" s="608"/>
      <c r="AF286" s="609" t="str">
        <f>IF(AF22=1,Timeline!AF53,"")</f>
        <v/>
      </c>
    </row>
    <row r="287" spans="2:32" outlineLevel="1">
      <c r="D287" s="229"/>
      <c r="AA287" s="608"/>
      <c r="AC287" s="608"/>
    </row>
    <row r="288" spans="2:32" outlineLevel="1">
      <c r="D288" s="496" t="s">
        <v>774</v>
      </c>
      <c r="E288" s="610" t="s">
        <v>902</v>
      </c>
      <c r="F288" s="610"/>
      <c r="G288" s="611"/>
      <c r="H288" s="611"/>
      <c r="I288" s="611"/>
      <c r="J288" s="611"/>
      <c r="K288" s="611"/>
      <c r="L288" s="611"/>
      <c r="M288" s="611"/>
      <c r="N288" s="611"/>
      <c r="O288" s="568">
        <f>O276*O$21</f>
        <v>0</v>
      </c>
      <c r="P288" s="568">
        <f t="shared" ref="P288:AD289" si="42">P276*P$21</f>
        <v>0</v>
      </c>
      <c r="Q288" s="568">
        <f t="shared" si="42"/>
        <v>0</v>
      </c>
      <c r="R288" s="568">
        <f t="shared" si="42"/>
        <v>0</v>
      </c>
      <c r="S288" s="568">
        <f t="shared" si="42"/>
        <v>0</v>
      </c>
      <c r="T288" s="568">
        <f t="shared" si="42"/>
        <v>0</v>
      </c>
      <c r="U288" s="568">
        <f t="shared" si="42"/>
        <v>0</v>
      </c>
      <c r="V288" s="568">
        <f t="shared" si="42"/>
        <v>0</v>
      </c>
      <c r="W288" s="568">
        <f t="shared" si="42"/>
        <v>0</v>
      </c>
      <c r="X288" s="568">
        <f t="shared" si="42"/>
        <v>0</v>
      </c>
      <c r="Y288" s="568">
        <f t="shared" si="42"/>
        <v>0</v>
      </c>
      <c r="Z288" s="568">
        <f t="shared" si="42"/>
        <v>0</v>
      </c>
      <c r="AA288" s="608"/>
      <c r="AB288" s="568">
        <f t="shared" si="42"/>
        <v>0</v>
      </c>
      <c r="AC288" s="608"/>
      <c r="AD288" s="568">
        <f>AD276*AD$21</f>
        <v>0</v>
      </c>
      <c r="AE288" s="608"/>
      <c r="AF288" s="612"/>
    </row>
    <row r="289" spans="4:32" outlineLevel="1">
      <c r="D289" s="613" t="s">
        <v>789</v>
      </c>
      <c r="E289" s="521" t="s">
        <v>902</v>
      </c>
      <c r="F289" s="521"/>
      <c r="G289" s="514"/>
      <c r="H289" s="514"/>
      <c r="I289" s="514"/>
      <c r="J289" s="514"/>
      <c r="K289" s="514"/>
      <c r="L289" s="514"/>
      <c r="M289" s="514"/>
      <c r="N289" s="514"/>
      <c r="O289" s="96">
        <f>O277*O$21</f>
        <v>0</v>
      </c>
      <c r="P289" s="96">
        <f t="shared" si="42"/>
        <v>0</v>
      </c>
      <c r="Q289" s="96">
        <f t="shared" si="42"/>
        <v>0</v>
      </c>
      <c r="R289" s="96">
        <f t="shared" si="42"/>
        <v>0</v>
      </c>
      <c r="S289" s="96">
        <f t="shared" si="42"/>
        <v>0</v>
      </c>
      <c r="T289" s="96">
        <f t="shared" si="42"/>
        <v>0</v>
      </c>
      <c r="U289" s="96">
        <f t="shared" si="42"/>
        <v>0</v>
      </c>
      <c r="V289" s="96">
        <f t="shared" si="42"/>
        <v>0</v>
      </c>
      <c r="W289" s="96">
        <f t="shared" si="42"/>
        <v>0</v>
      </c>
      <c r="X289" s="96">
        <f t="shared" si="42"/>
        <v>0</v>
      </c>
      <c r="Y289" s="96">
        <f t="shared" si="42"/>
        <v>0</v>
      </c>
      <c r="Z289" s="96">
        <f t="shared" si="42"/>
        <v>0</v>
      </c>
      <c r="AA289" s="608"/>
      <c r="AB289" s="96">
        <f t="shared" si="42"/>
        <v>0</v>
      </c>
      <c r="AC289" s="608"/>
      <c r="AD289" s="96">
        <f t="shared" si="42"/>
        <v>0</v>
      </c>
      <c r="AE289" s="608"/>
      <c r="AF289" s="95"/>
    </row>
    <row r="290" spans="4:32" outlineLevel="1">
      <c r="AA290" s="608"/>
      <c r="AC290" s="608"/>
    </row>
    <row r="291" spans="4:32" outlineLevel="1">
      <c r="D291" s="229" t="s">
        <v>1099</v>
      </c>
      <c r="E291" s="229"/>
      <c r="F291" s="229"/>
      <c r="G291" s="607"/>
      <c r="H291" s="607"/>
      <c r="I291" s="607"/>
      <c r="J291" s="607"/>
      <c r="K291" s="607"/>
      <c r="L291" s="607"/>
      <c r="M291" s="607"/>
      <c r="N291" s="607"/>
      <c r="O291" s="614">
        <f t="shared" ref="O291:Z291" si="43">IF(O$15,$AB$279,
IF(O$22=0,N279,
IF(O16,$F279,
INDEX($G$279:$Z$279, MATCH(O$11,$G$11:$Z$11,1)))))*O$21</f>
        <v>0</v>
      </c>
      <c r="P291" s="614">
        <f t="shared" si="43"/>
        <v>0</v>
      </c>
      <c r="Q291" s="614">
        <f t="shared" si="43"/>
        <v>0</v>
      </c>
      <c r="R291" s="614">
        <f t="shared" si="43"/>
        <v>0</v>
      </c>
      <c r="S291" s="614">
        <f t="shared" si="43"/>
        <v>0</v>
      </c>
      <c r="T291" s="614">
        <f t="shared" si="43"/>
        <v>0</v>
      </c>
      <c r="U291" s="614">
        <f t="shared" si="43"/>
        <v>0</v>
      </c>
      <c r="V291" s="614">
        <f t="shared" si="43"/>
        <v>0</v>
      </c>
      <c r="W291" s="614">
        <f t="shared" si="43"/>
        <v>0</v>
      </c>
      <c r="X291" s="614">
        <f t="shared" si="43"/>
        <v>0</v>
      </c>
      <c r="Y291" s="614">
        <f t="shared" si="43"/>
        <v>0</v>
      </c>
      <c r="Z291" s="614">
        <f t="shared" si="43"/>
        <v>0</v>
      </c>
      <c r="AA291" s="614"/>
      <c r="AB291" s="614">
        <f>IF(AB$15,$AB$279,
IF(AB$22=0,AA279,
IF(AB16,$F279,
INDEX($G$279:$Z$279, MATCH(AB$11,$G$11:$Z$11,1)))))*AB$21</f>
        <v>1.07</v>
      </c>
      <c r="AC291" s="614"/>
      <c r="AD291" s="614">
        <f>IF(AD$15,$AB$279,
IF(AD$22=0,AC279,
IF(AD16,$F279,
INDEX($G$279:$Z$279, MATCH(AD$11,$G$11:$Z$11,1)))))*AD$21</f>
        <v>0</v>
      </c>
      <c r="AF291" s="615"/>
    </row>
    <row r="292" spans="4:32" outlineLevel="1">
      <c r="D292" s="229" t="s">
        <v>1100</v>
      </c>
      <c r="E292" s="229"/>
      <c r="F292" s="229"/>
      <c r="G292" s="607"/>
      <c r="H292" s="607"/>
      <c r="I292" s="607"/>
      <c r="J292" s="607"/>
      <c r="K292" s="607"/>
      <c r="L292" s="607"/>
      <c r="M292" s="607"/>
      <c r="N292" s="607"/>
      <c r="O292" s="614">
        <f t="shared" ref="O292:Z292" si="44">O279*O21</f>
        <v>0</v>
      </c>
      <c r="P292" s="614">
        <f t="shared" si="44"/>
        <v>0</v>
      </c>
      <c r="Q292" s="614">
        <f t="shared" si="44"/>
        <v>0</v>
      </c>
      <c r="R292" s="614">
        <f t="shared" si="44"/>
        <v>0</v>
      </c>
      <c r="S292" s="614">
        <f t="shared" si="44"/>
        <v>0</v>
      </c>
      <c r="T292" s="614">
        <f t="shared" si="44"/>
        <v>0</v>
      </c>
      <c r="U292" s="614">
        <f t="shared" si="44"/>
        <v>0</v>
      </c>
      <c r="V292" s="614">
        <f t="shared" si="44"/>
        <v>0</v>
      </c>
      <c r="W292" s="614">
        <f t="shared" si="44"/>
        <v>0</v>
      </c>
      <c r="X292" s="614">
        <f t="shared" si="44"/>
        <v>0</v>
      </c>
      <c r="Y292" s="614">
        <f t="shared" si="44"/>
        <v>0</v>
      </c>
      <c r="Z292" s="614">
        <f t="shared" si="44"/>
        <v>0</v>
      </c>
      <c r="AA292" s="614"/>
      <c r="AB292" s="614">
        <f>AB279*AB21</f>
        <v>0</v>
      </c>
      <c r="AC292" s="614"/>
      <c r="AD292" s="614">
        <f>AD279*AD21</f>
        <v>0</v>
      </c>
      <c r="AF292" s="615"/>
    </row>
    <row r="293" spans="4:32" outlineLevel="1"/>
    <row r="294" spans="4:32" outlineLevel="1">
      <c r="D294" s="229" t="s">
        <v>1101</v>
      </c>
      <c r="E294" s="616" t="s">
        <v>902</v>
      </c>
      <c r="F294" s="617"/>
    </row>
    <row r="295" spans="4:32" outlineLevel="1">
      <c r="D295" s="618" t="s">
        <v>1102</v>
      </c>
      <c r="E295" s="229"/>
      <c r="F295" s="381"/>
    </row>
    <row r="296" spans="4:32" outlineLevel="1">
      <c r="D296" s="229" t="s">
        <v>1103</v>
      </c>
      <c r="E296" s="229"/>
      <c r="F296" s="381">
        <f>IF(RN_Switch='Line Items'!$D$910,MAX(0,F294-Funding!F42),"n/a")</f>
        <v>0</v>
      </c>
    </row>
    <row r="297" spans="4:32" outlineLevel="1"/>
    <row r="298" spans="4:32" outlineLevel="1">
      <c r="D298" s="229" t="s">
        <v>1104</v>
      </c>
      <c r="E298" s="616" t="s">
        <v>902</v>
      </c>
      <c r="F298" s="617">
        <v>15000</v>
      </c>
    </row>
    <row r="299" spans="4:32" outlineLevel="1">
      <c r="D299" s="229" t="s">
        <v>1105</v>
      </c>
      <c r="E299" s="229"/>
      <c r="F299" s="3" t="b">
        <f>IF(RN_Switch='Line Items'!$D$910,F296&gt;=F298,"n/a")</f>
        <v>0</v>
      </c>
    </row>
    <row r="300" spans="4:32" outlineLevel="1"/>
    <row r="301" spans="4:32" outlineLevel="1"/>
    <row r="302" spans="4:32" outlineLevel="1">
      <c r="D302" s="229" t="s">
        <v>1106</v>
      </c>
      <c r="E302" s="616" t="s">
        <v>980</v>
      </c>
      <c r="G302" s="607"/>
      <c r="H302" s="607"/>
      <c r="I302" s="607"/>
      <c r="J302" s="607"/>
      <c r="K302" s="607"/>
      <c r="L302" s="607"/>
      <c r="M302" s="607"/>
      <c r="N302" s="607"/>
      <c r="O302" s="381">
        <f>AND(O$292&lt;$E$279,NOT(OR(O288=0,O289=0)))*1</f>
        <v>0</v>
      </c>
      <c r="P302" s="381">
        <f t="shared" ref="P302:AD302" si="45">AND(P$292&lt;$E$279,NOT(OR(P288=0,P289=0)))*1</f>
        <v>0</v>
      </c>
      <c r="Q302" s="381">
        <f t="shared" si="45"/>
        <v>0</v>
      </c>
      <c r="R302" s="381">
        <f t="shared" si="45"/>
        <v>0</v>
      </c>
      <c r="S302" s="381">
        <f t="shared" si="45"/>
        <v>0</v>
      </c>
      <c r="T302" s="381">
        <f t="shared" si="45"/>
        <v>0</v>
      </c>
      <c r="U302" s="381">
        <f t="shared" si="45"/>
        <v>0</v>
      </c>
      <c r="V302" s="381">
        <f t="shared" si="45"/>
        <v>0</v>
      </c>
      <c r="W302" s="381">
        <f t="shared" si="45"/>
        <v>0</v>
      </c>
      <c r="X302" s="381">
        <f t="shared" si="45"/>
        <v>0</v>
      </c>
      <c r="Y302" s="381">
        <f t="shared" si="45"/>
        <v>0</v>
      </c>
      <c r="Z302" s="381">
        <f t="shared" si="45"/>
        <v>0</v>
      </c>
      <c r="AA302" s="381"/>
      <c r="AB302" s="381">
        <f t="shared" si="45"/>
        <v>0</v>
      </c>
      <c r="AC302" s="381"/>
      <c r="AD302" s="381">
        <f t="shared" si="45"/>
        <v>0</v>
      </c>
      <c r="AE302" s="381"/>
      <c r="AF302" s="619"/>
    </row>
    <row r="303" spans="4:32" outlineLevel="1">
      <c r="D303" s="229" t="str">
        <f xml:space="preserve"> D302 &amp; " in previous period"</f>
        <v>Tests for Year of Breach in previous period</v>
      </c>
      <c r="E303" s="620" t="str">
        <f xml:space="preserve"> E302</f>
        <v>#</v>
      </c>
      <c r="G303" s="607"/>
      <c r="H303" s="607"/>
      <c r="I303" s="607"/>
      <c r="J303" s="607"/>
      <c r="K303" s="607"/>
      <c r="L303" s="607"/>
      <c r="M303" s="607"/>
      <c r="N303" s="607"/>
      <c r="O303" s="381">
        <f t="shared" ref="O303:Z303" si="46">IF(O$15,$AB$302,IF(O$22=0,N302,INDEX($G$302:$Z$302,MATCH(O$11,$G$11:$Z$11,1))))*O$21</f>
        <v>0</v>
      </c>
      <c r="P303" s="381">
        <f t="shared" si="46"/>
        <v>0</v>
      </c>
      <c r="Q303" s="381">
        <f t="shared" si="46"/>
        <v>0</v>
      </c>
      <c r="R303" s="381">
        <f t="shared" si="46"/>
        <v>0</v>
      </c>
      <c r="S303" s="381">
        <f t="shared" si="46"/>
        <v>0</v>
      </c>
      <c r="T303" s="381">
        <f t="shared" si="46"/>
        <v>0</v>
      </c>
      <c r="U303" s="381">
        <f t="shared" si="46"/>
        <v>0</v>
      </c>
      <c r="V303" s="381">
        <f t="shared" si="46"/>
        <v>0</v>
      </c>
      <c r="W303" s="381">
        <f t="shared" si="46"/>
        <v>0</v>
      </c>
      <c r="X303" s="381">
        <f t="shared" si="46"/>
        <v>0</v>
      </c>
      <c r="Y303" s="381">
        <f t="shared" si="46"/>
        <v>0</v>
      </c>
      <c r="Z303" s="381">
        <f t="shared" si="46"/>
        <v>0</v>
      </c>
      <c r="AA303" s="381"/>
      <c r="AB303" s="381">
        <f>IF(AB$15,$AB$302,IF(AB$22=0,AA302,INDEX($G$302:$Z$302,MATCH(AB$11,$G$11:$Z$11,1))))*AB$21</f>
        <v>0</v>
      </c>
      <c r="AC303" s="381"/>
      <c r="AD303" s="381">
        <f>IF(AD$15,$AB$302,IF(AD$22=0,AC302,INDEX($G$302:$Z$302,MATCH(AD$11,$G$11:$Z$11,1))))*AD$21</f>
        <v>0</v>
      </c>
      <c r="AE303" s="381"/>
      <c r="AF303" s="619"/>
    </row>
    <row r="304" spans="4:32" outlineLevel="1">
      <c r="D304" s="229" t="s">
        <v>1107</v>
      </c>
      <c r="E304" s="620" t="str">
        <f xml:space="preserve"> E303</f>
        <v>#</v>
      </c>
      <c r="G304" s="607"/>
      <c r="H304" s="607"/>
      <c r="I304" s="607"/>
      <c r="J304" s="607"/>
      <c r="K304" s="607"/>
      <c r="L304" s="607"/>
      <c r="M304" s="607"/>
      <c r="N304" s="607"/>
      <c r="O304" s="381">
        <f>IF(O$22=0,
IF(SUM($O$303:O303)&gt;0,1,0),
INDEX( $G$304:$Z$304,MATCH(O$11,$G$11:$Z$11,1)))
*O$21</f>
        <v>0</v>
      </c>
      <c r="P304" s="381">
        <f>IF(P$22=0,
IF(SUM($O$303:P303)&gt;0,1,0),
INDEX( $G$304:$Z$304,MATCH(P$11,$G$11:$Z$11,1)))
*P$21</f>
        <v>0</v>
      </c>
      <c r="Q304" s="381">
        <f>IF(Q$22=0,
IF(SUM($O$303:Q303)&gt;0,1,0),
INDEX( $G$304:$Z$304,MATCH(Q$11,$G$11:$Z$11,1)))
*Q$21</f>
        <v>0</v>
      </c>
      <c r="R304" s="381">
        <f>IF(R$22=0,
IF(SUM($O$303:R303)&gt;0,1,0),
INDEX( $G$304:$Z$304,MATCH(R$11,$G$11:$Z$11,1)))
*R$21</f>
        <v>0</v>
      </c>
      <c r="S304" s="381">
        <f>IF(S$22=0,
IF(SUM($O$303:S303)&gt;0,1,0),
INDEX( $G$304:$Z$304,MATCH(S$11,$G$11:$Z$11,1)))
*S$21</f>
        <v>0</v>
      </c>
      <c r="T304" s="381">
        <f>IF(T$22=0,
IF(SUM($O$303:T303)&gt;0,1,0),
INDEX( $G$304:$Z$304,MATCH(T$11,$G$11:$Z$11,1)))
*T$21</f>
        <v>0</v>
      </c>
      <c r="U304" s="381">
        <f>IF(U$22=0,
IF(SUM($O$303:U303)&gt;0,1,0),
INDEX( $G$304:$Z$304,MATCH(U$11,$G$11:$Z$11,1)))
*U$21</f>
        <v>0</v>
      </c>
      <c r="V304" s="381">
        <f>IF(V$22=0,
IF(SUM($O$303:V303)&gt;0,1,0),
INDEX( $G$304:$Z$304,MATCH(V$11,$G$11:$Z$11,1)))
*V$21</f>
        <v>0</v>
      </c>
      <c r="W304" s="381">
        <f>IF(W$22=0,
IF(SUM($O$303:W303)&gt;0,1,0),
INDEX( $G$304:$Z$304,MATCH(W$11,$G$11:$Z$11,1)))
*W$21</f>
        <v>0</v>
      </c>
      <c r="X304" s="381">
        <f>IF(X$22=0,
IF(SUM($O$303:X303)&gt;0,1,0),
INDEX( $G$304:$Z$304,MATCH(X$11,$G$11:$Z$11,1)))
*X$21</f>
        <v>0</v>
      </c>
      <c r="Y304" s="381">
        <f>IF(Y$22=0,
IF(SUM($O$303:Y303)&gt;0,1,0),
INDEX( $G$304:$Z$304,MATCH(Y$11,$G$11:$Z$11,1)))
*Y$21</f>
        <v>0</v>
      </c>
      <c r="Z304" s="381">
        <f>IF(Z$22=0,
IF(SUM($O$303:Z303)&gt;0,1,0),
INDEX( $G$304:$Z$304,MATCH(Z$11,$G$11:$Z$11,1)))
*Z$21</f>
        <v>0</v>
      </c>
      <c r="AA304" s="381"/>
      <c r="AB304" s="381">
        <f>IF(AB$22=0,
IF(SUM($O$303:AB303)&gt;0,1,0),
INDEX( $G$304:$Z$304,MATCH(AB$11,$G$11:$Z$11,1)))
*AB$21</f>
        <v>0</v>
      </c>
      <c r="AC304" s="381"/>
      <c r="AD304" s="381">
        <f>IF(AD$22=0,
IF(SUM($O$303:AD303)&gt;0,1,0),
INDEX( $G$304:$Z$304,MATCH(AD$11,$G$11:$Z$11,1)))
*AD$21</f>
        <v>0</v>
      </c>
      <c r="AE304" s="381"/>
      <c r="AF304" s="619"/>
    </row>
    <row r="305" spans="4:32" outlineLevel="1">
      <c r="AA305" s="381"/>
      <c r="AC305" s="381"/>
      <c r="AE305" s="381"/>
    </row>
    <row r="306" spans="4:32" outlineLevel="1">
      <c r="D306" s="229" t="s">
        <v>1108</v>
      </c>
      <c r="E306" s="620" t="str">
        <f xml:space="preserve"> E304</f>
        <v>#</v>
      </c>
      <c r="G306" s="607"/>
      <c r="H306" s="607"/>
      <c r="I306" s="607"/>
      <c r="J306" s="607"/>
      <c r="K306" s="607"/>
      <c r="L306" s="607"/>
      <c r="M306" s="607"/>
      <c r="N306" s="607"/>
      <c r="O306" s="381">
        <f>AND(SUM(O302:O304)&gt;0,NOT(OR(O288=0,O289=0)),$F$299 ) * 1</f>
        <v>0</v>
      </c>
      <c r="P306" s="381">
        <f>AND(SUM(P302:P304)&gt;0,NOT(OR(P288=0,P289=0)),$F$299 ) * 1</f>
        <v>0</v>
      </c>
      <c r="Q306" s="381">
        <f>AND(SUM(Q302:Q304)&gt;0,NOT(OR(Q288=0,Q289=0)),$F$299 ) * 1</f>
        <v>0</v>
      </c>
      <c r="R306" s="381">
        <f t="shared" ref="R306:AD306" si="47">AND(SUM(R302:R304)&gt;0,NOT(OR(R288=0,R289=0)),$F$299 ) * 1</f>
        <v>0</v>
      </c>
      <c r="S306" s="381">
        <f t="shared" si="47"/>
        <v>0</v>
      </c>
      <c r="T306" s="381">
        <f t="shared" si="47"/>
        <v>0</v>
      </c>
      <c r="U306" s="381">
        <f t="shared" si="47"/>
        <v>0</v>
      </c>
      <c r="V306" s="381">
        <f t="shared" si="47"/>
        <v>0</v>
      </c>
      <c r="W306" s="381">
        <f t="shared" si="47"/>
        <v>0</v>
      </c>
      <c r="X306" s="381">
        <f t="shared" si="47"/>
        <v>0</v>
      </c>
      <c r="Y306" s="381">
        <f t="shared" si="47"/>
        <v>0</v>
      </c>
      <c r="Z306" s="381">
        <f t="shared" si="47"/>
        <v>0</v>
      </c>
      <c r="AA306" s="381"/>
      <c r="AB306" s="381">
        <f t="shared" si="47"/>
        <v>0</v>
      </c>
      <c r="AC306" s="381"/>
      <c r="AD306" s="381">
        <f t="shared" si="47"/>
        <v>0</v>
      </c>
      <c r="AE306" s="381"/>
      <c r="AF306" s="619"/>
    </row>
    <row r="307" spans="4:32" outlineLevel="1">
      <c r="AA307" s="381"/>
      <c r="AC307" s="381"/>
    </row>
    <row r="308" spans="4:32" outlineLevel="1">
      <c r="D308" s="621" t="s">
        <v>1109</v>
      </c>
      <c r="E308" s="616" t="s">
        <v>125</v>
      </c>
      <c r="G308" s="607"/>
      <c r="H308" s="607"/>
      <c r="I308" s="607"/>
      <c r="J308" s="607"/>
      <c r="K308" s="607"/>
      <c r="L308" s="607"/>
      <c r="M308" s="607"/>
      <c r="N308" s="607"/>
      <c r="O308" s="321">
        <f t="shared" ref="O308:AD308" si="48">IF(O$302,
MIN(1,(1-(O291-$E$279)/(O291-O292))),IF(O304=1,1,0))</f>
        <v>0</v>
      </c>
      <c r="P308" s="321">
        <f t="shared" si="48"/>
        <v>0</v>
      </c>
      <c r="Q308" s="321">
        <f t="shared" si="48"/>
        <v>0</v>
      </c>
      <c r="R308" s="321">
        <f t="shared" si="48"/>
        <v>0</v>
      </c>
      <c r="S308" s="321">
        <f t="shared" si="48"/>
        <v>0</v>
      </c>
      <c r="T308" s="321">
        <f t="shared" si="48"/>
        <v>0</v>
      </c>
      <c r="U308" s="321">
        <f t="shared" si="48"/>
        <v>0</v>
      </c>
      <c r="V308" s="321">
        <f t="shared" si="48"/>
        <v>0</v>
      </c>
      <c r="W308" s="321">
        <f t="shared" si="48"/>
        <v>0</v>
      </c>
      <c r="X308" s="321">
        <f t="shared" si="48"/>
        <v>0</v>
      </c>
      <c r="Y308" s="321">
        <f t="shared" si="48"/>
        <v>0</v>
      </c>
      <c r="Z308" s="321">
        <f t="shared" si="48"/>
        <v>0</v>
      </c>
      <c r="AA308" s="321"/>
      <c r="AB308" s="321">
        <f t="shared" si="48"/>
        <v>0</v>
      </c>
      <c r="AC308" s="321"/>
      <c r="AD308" s="321">
        <f t="shared" si="48"/>
        <v>0</v>
      </c>
      <c r="AE308" s="321"/>
      <c r="AF308" s="619"/>
    </row>
    <row r="309" spans="4:32" outlineLevel="1"/>
    <row r="310" spans="4:32" outlineLevel="1">
      <c r="D310" s="621" t="str">
        <f>Timeline!B55</f>
        <v>Days in Year</v>
      </c>
      <c r="E310" s="616" t="s">
        <v>1067</v>
      </c>
      <c r="G310" s="607"/>
      <c r="H310" s="607"/>
      <c r="I310" s="607"/>
      <c r="J310" s="607"/>
      <c r="K310" s="607"/>
      <c r="L310" s="607"/>
      <c r="M310" s="607"/>
      <c r="N310" s="607"/>
      <c r="O310" s="622">
        <f>Timeline!O55</f>
        <v>365</v>
      </c>
      <c r="P310" s="622">
        <f>Timeline!P55</f>
        <v>366</v>
      </c>
      <c r="Q310" s="622">
        <f>Timeline!Q55</f>
        <v>365</v>
      </c>
      <c r="R310" s="622">
        <f>Timeline!R55</f>
        <v>365</v>
      </c>
      <c r="S310" s="622">
        <f>Timeline!S55</f>
        <v>365</v>
      </c>
      <c r="T310" s="622">
        <f>Timeline!T55</f>
        <v>366</v>
      </c>
      <c r="U310" s="622">
        <f>Timeline!U55</f>
        <v>365</v>
      </c>
      <c r="V310" s="622">
        <f>Timeline!V55</f>
        <v>365</v>
      </c>
      <c r="W310" s="622">
        <f>Timeline!W55</f>
        <v>365</v>
      </c>
      <c r="X310" s="622">
        <f>Timeline!X55</f>
        <v>366</v>
      </c>
      <c r="Y310" s="622">
        <f>Timeline!Y55</f>
        <v>365</v>
      </c>
      <c r="Z310" s="622">
        <f>Timeline!Z55</f>
        <v>365</v>
      </c>
      <c r="AA310" s="622"/>
      <c r="AB310" s="622">
        <f>Timeline!AB55*AB22</f>
        <v>280</v>
      </c>
      <c r="AC310" s="622"/>
      <c r="AD310" s="622">
        <f>Timeline!AD55*AD22</f>
        <v>83</v>
      </c>
      <c r="AE310" s="622"/>
      <c r="AF310" s="619"/>
    </row>
    <row r="311" spans="4:32" outlineLevel="1">
      <c r="D311" s="621" t="s">
        <v>1110</v>
      </c>
      <c r="E311" s="481" t="str">
        <f>E310</f>
        <v>Days</v>
      </c>
      <c r="G311" s="607"/>
      <c r="H311" s="607"/>
      <c r="I311" s="607"/>
      <c r="J311" s="607"/>
      <c r="K311" s="607"/>
      <c r="L311" s="607"/>
      <c r="M311" s="607"/>
      <c r="N311" s="607"/>
      <c r="O311" s="622">
        <f>O310-O312</f>
        <v>365</v>
      </c>
      <c r="P311" s="622">
        <f t="shared" ref="P311:AD311" si="49">P310-P312</f>
        <v>366</v>
      </c>
      <c r="Q311" s="622">
        <f t="shared" si="49"/>
        <v>365</v>
      </c>
      <c r="R311" s="622">
        <f t="shared" si="49"/>
        <v>365</v>
      </c>
      <c r="S311" s="622">
        <f t="shared" si="49"/>
        <v>365</v>
      </c>
      <c r="T311" s="622">
        <f t="shared" si="49"/>
        <v>366</v>
      </c>
      <c r="U311" s="622">
        <f t="shared" si="49"/>
        <v>365</v>
      </c>
      <c r="V311" s="622">
        <f t="shared" si="49"/>
        <v>365</v>
      </c>
      <c r="W311" s="622">
        <f t="shared" si="49"/>
        <v>365</v>
      </c>
      <c r="X311" s="622">
        <f t="shared" si="49"/>
        <v>366</v>
      </c>
      <c r="Y311" s="622">
        <f t="shared" si="49"/>
        <v>365</v>
      </c>
      <c r="Z311" s="622">
        <f t="shared" si="49"/>
        <v>365</v>
      </c>
      <c r="AA311" s="622"/>
      <c r="AB311" s="622">
        <f t="shared" si="49"/>
        <v>280</v>
      </c>
      <c r="AC311" s="622"/>
      <c r="AD311" s="622">
        <f t="shared" si="49"/>
        <v>83</v>
      </c>
      <c r="AE311" s="622"/>
      <c r="AF311" s="619"/>
    </row>
    <row r="312" spans="4:32" outlineLevel="1">
      <c r="D312" s="621" t="s">
        <v>1111</v>
      </c>
      <c r="E312" s="481" t="str">
        <f>E311</f>
        <v>Days</v>
      </c>
      <c r="G312" s="607"/>
      <c r="H312" s="607"/>
      <c r="I312" s="607"/>
      <c r="J312" s="607"/>
      <c r="K312" s="607"/>
      <c r="L312" s="607"/>
      <c r="M312" s="607"/>
      <c r="N312" s="607"/>
      <c r="O312" s="622">
        <f>O308*O310</f>
        <v>0</v>
      </c>
      <c r="P312" s="622">
        <f t="shared" ref="P312:AD312" si="50">P308*P310</f>
        <v>0</v>
      </c>
      <c r="Q312" s="622">
        <f t="shared" si="50"/>
        <v>0</v>
      </c>
      <c r="R312" s="622">
        <f t="shared" si="50"/>
        <v>0</v>
      </c>
      <c r="S312" s="622">
        <f t="shared" si="50"/>
        <v>0</v>
      </c>
      <c r="T312" s="622">
        <f t="shared" si="50"/>
        <v>0</v>
      </c>
      <c r="U312" s="622">
        <f t="shared" si="50"/>
        <v>0</v>
      </c>
      <c r="V312" s="622">
        <f t="shared" si="50"/>
        <v>0</v>
      </c>
      <c r="W312" s="622">
        <f t="shared" si="50"/>
        <v>0</v>
      </c>
      <c r="X312" s="622">
        <f t="shared" si="50"/>
        <v>0</v>
      </c>
      <c r="Y312" s="622">
        <f t="shared" si="50"/>
        <v>0</v>
      </c>
      <c r="Z312" s="622">
        <f t="shared" si="50"/>
        <v>0</v>
      </c>
      <c r="AA312" s="622"/>
      <c r="AB312" s="622">
        <f t="shared" si="50"/>
        <v>0</v>
      </c>
      <c r="AC312" s="622"/>
      <c r="AD312" s="622">
        <f t="shared" si="50"/>
        <v>0</v>
      </c>
      <c r="AE312" s="622"/>
      <c r="AF312" s="619"/>
    </row>
    <row r="313" spans="4:32" outlineLevel="1"/>
    <row r="314" spans="4:32" outlineLevel="1">
      <c r="D314" s="621" t="str">
        <f>Timeline!B51</f>
        <v>Last Day</v>
      </c>
      <c r="E314" s="616" t="s">
        <v>13</v>
      </c>
      <c r="G314" s="607"/>
      <c r="H314" s="607"/>
      <c r="I314" s="607"/>
      <c r="J314" s="607"/>
      <c r="K314" s="607"/>
      <c r="L314" s="607"/>
      <c r="M314" s="607"/>
      <c r="N314" s="607"/>
      <c r="O314" s="608">
        <f>Timeline!O51</f>
        <v>43555</v>
      </c>
      <c r="P314" s="608">
        <f>Timeline!P51</f>
        <v>43921</v>
      </c>
      <c r="Q314" s="608">
        <f>Timeline!Q51</f>
        <v>44286</v>
      </c>
      <c r="R314" s="608">
        <f>Timeline!R51</f>
        <v>44651</v>
      </c>
      <c r="S314" s="608">
        <f>Timeline!S51</f>
        <v>45016</v>
      </c>
      <c r="T314" s="608">
        <f>Timeline!T51</f>
        <v>45382</v>
      </c>
      <c r="U314" s="608">
        <f>Timeline!U51</f>
        <v>45747</v>
      </c>
      <c r="V314" s="608">
        <f>Timeline!V51</f>
        <v>46112</v>
      </c>
      <c r="W314" s="608">
        <f>Timeline!W51</f>
        <v>46477</v>
      </c>
      <c r="X314" s="608">
        <f>Timeline!X51</f>
        <v>46843</v>
      </c>
      <c r="Y314" s="608">
        <f>Timeline!Y51</f>
        <v>47208</v>
      </c>
      <c r="Z314" s="608">
        <f>Timeline!Z51</f>
        <v>47573</v>
      </c>
      <c r="AA314" s="608"/>
      <c r="AB314" s="608">
        <f>IF(AB22=1,Timeline!AB51,"")</f>
        <v>43190</v>
      </c>
      <c r="AC314" s="608"/>
      <c r="AD314" s="608">
        <f>IF(AD22=1,Timeline!AD51,"")</f>
        <v>45465</v>
      </c>
      <c r="AE314" s="608"/>
      <c r="AF314" s="619"/>
    </row>
    <row r="315" spans="4:32" outlineLevel="1">
      <c r="D315" s="621" t="s">
        <v>1112</v>
      </c>
      <c r="E315" s="620" t="str">
        <f xml:space="preserve"> E314</f>
        <v>Date</v>
      </c>
      <c r="G315" s="607"/>
      <c r="H315" s="607"/>
      <c r="I315" s="607"/>
      <c r="J315" s="607"/>
      <c r="K315" s="607"/>
      <c r="L315" s="607"/>
      <c r="M315" s="607"/>
      <c r="N315" s="607"/>
      <c r="O315" s="623" t="str">
        <f>IF(O306=0,"-",O314-O312)</f>
        <v>-</v>
      </c>
      <c r="P315" s="623" t="str">
        <f t="shared" ref="P315:AD315" si="51">IF(P306=0,"-",P314-P312)</f>
        <v>-</v>
      </c>
      <c r="Q315" s="623" t="str">
        <f t="shared" si="51"/>
        <v>-</v>
      </c>
      <c r="R315" s="623" t="str">
        <f t="shared" si="51"/>
        <v>-</v>
      </c>
      <c r="S315" s="623" t="str">
        <f t="shared" si="51"/>
        <v>-</v>
      </c>
      <c r="T315" s="623" t="str">
        <f t="shared" si="51"/>
        <v>-</v>
      </c>
      <c r="U315" s="623" t="str">
        <f t="shared" si="51"/>
        <v>-</v>
      </c>
      <c r="V315" s="623" t="str">
        <f t="shared" si="51"/>
        <v>-</v>
      </c>
      <c r="W315" s="623" t="str">
        <f t="shared" si="51"/>
        <v>-</v>
      </c>
      <c r="X315" s="623" t="str">
        <f t="shared" si="51"/>
        <v>-</v>
      </c>
      <c r="Y315" s="623" t="str">
        <f t="shared" si="51"/>
        <v>-</v>
      </c>
      <c r="Z315" s="623" t="str">
        <f t="shared" si="51"/>
        <v>-</v>
      </c>
      <c r="AA315" s="608"/>
      <c r="AB315" s="623" t="str">
        <f t="shared" si="51"/>
        <v>-</v>
      </c>
      <c r="AC315" s="608"/>
      <c r="AD315" s="623" t="str">
        <f t="shared" si="51"/>
        <v>-</v>
      </c>
      <c r="AE315" s="608"/>
      <c r="AF315" s="619"/>
    </row>
    <row r="316" spans="4:32" outlineLevel="1"/>
    <row r="317" spans="4:32" outlineLevel="1">
      <c r="D317" s="621" t="s">
        <v>1113</v>
      </c>
      <c r="E317" s="616" t="s">
        <v>1067</v>
      </c>
      <c r="G317" s="607"/>
      <c r="H317" s="607"/>
      <c r="I317" s="607"/>
      <c r="J317" s="607"/>
      <c r="K317" s="607"/>
      <c r="L317" s="607"/>
      <c r="M317" s="607"/>
      <c r="N317" s="607"/>
      <c r="O317" s="3">
        <f t="shared" ref="O317:Z317" si="52">IF(O10="Core",O310,0)</f>
        <v>365</v>
      </c>
      <c r="P317" s="3">
        <f t="shared" si="52"/>
        <v>366</v>
      </c>
      <c r="Q317" s="3">
        <f t="shared" si="52"/>
        <v>365</v>
      </c>
      <c r="R317" s="3">
        <f t="shared" si="52"/>
        <v>365</v>
      </c>
      <c r="S317" s="3">
        <f t="shared" si="52"/>
        <v>365</v>
      </c>
      <c r="T317" s="3">
        <f t="shared" si="52"/>
        <v>366</v>
      </c>
      <c r="U317" s="3">
        <f t="shared" si="52"/>
        <v>0</v>
      </c>
      <c r="V317" s="3">
        <f t="shared" si="52"/>
        <v>0</v>
      </c>
      <c r="W317" s="3">
        <f t="shared" si="52"/>
        <v>0</v>
      </c>
      <c r="X317" s="3">
        <f t="shared" si="52"/>
        <v>0</v>
      </c>
      <c r="Y317" s="3">
        <f t="shared" si="52"/>
        <v>0</v>
      </c>
      <c r="Z317" s="3">
        <f t="shared" si="52"/>
        <v>0</v>
      </c>
      <c r="AB317" s="3">
        <f>IF(AB10="Core",AB310,0)</f>
        <v>280</v>
      </c>
      <c r="AD317" s="3">
        <f>IF(AD10="Core",AD310,0)</f>
        <v>83</v>
      </c>
      <c r="AF317" s="619"/>
    </row>
    <row r="318" spans="4:32" outlineLevel="1"/>
    <row r="319" spans="4:32" outlineLevel="1">
      <c r="D319" s="621" t="s">
        <v>1114</v>
      </c>
      <c r="E319" s="616" t="s">
        <v>1067</v>
      </c>
      <c r="G319" s="607"/>
      <c r="H319" s="607"/>
      <c r="I319" s="607"/>
      <c r="J319" s="607"/>
      <c r="K319" s="607"/>
      <c r="L319" s="607"/>
      <c r="M319" s="607"/>
      <c r="N319" s="607"/>
      <c r="O319" s="624">
        <f>MIN(O317,O311)</f>
        <v>365</v>
      </c>
      <c r="P319" s="624">
        <f t="shared" ref="P319:AD319" si="53">MIN(P317,P311)</f>
        <v>366</v>
      </c>
      <c r="Q319" s="624">
        <f t="shared" si="53"/>
        <v>365</v>
      </c>
      <c r="R319" s="624">
        <f t="shared" si="53"/>
        <v>365</v>
      </c>
      <c r="S319" s="624">
        <f t="shared" si="53"/>
        <v>365</v>
      </c>
      <c r="T319" s="624">
        <f t="shared" si="53"/>
        <v>366</v>
      </c>
      <c r="U319" s="624">
        <f t="shared" si="53"/>
        <v>0</v>
      </c>
      <c r="V319" s="624">
        <f t="shared" si="53"/>
        <v>0</v>
      </c>
      <c r="W319" s="624">
        <f t="shared" si="53"/>
        <v>0</v>
      </c>
      <c r="X319" s="624">
        <f t="shared" si="53"/>
        <v>0</v>
      </c>
      <c r="Y319" s="624">
        <f t="shared" si="53"/>
        <v>0</v>
      </c>
      <c r="Z319" s="624">
        <f t="shared" si="53"/>
        <v>0</v>
      </c>
      <c r="AA319" s="624"/>
      <c r="AB319" s="624">
        <f t="shared" si="53"/>
        <v>280</v>
      </c>
      <c r="AC319" s="624"/>
      <c r="AD319" s="624">
        <f t="shared" si="53"/>
        <v>83</v>
      </c>
      <c r="AE319" s="624"/>
      <c r="AF319" s="619"/>
    </row>
    <row r="320" spans="4:32" outlineLevel="1">
      <c r="D320" s="621" t="s">
        <v>1115</v>
      </c>
      <c r="E320" s="481" t="str">
        <f xml:space="preserve"> E319</f>
        <v>Days</v>
      </c>
      <c r="G320" s="607"/>
      <c r="H320" s="607"/>
      <c r="I320" s="607"/>
      <c r="J320" s="607"/>
      <c r="K320" s="607"/>
      <c r="L320" s="607"/>
      <c r="M320" s="607"/>
      <c r="N320" s="607"/>
      <c r="O320" s="624">
        <f>MAX(0,O317-O311)</f>
        <v>0</v>
      </c>
      <c r="P320" s="624">
        <f t="shared" ref="P320:AD320" si="54">MAX(0,P317-P311)</f>
        <v>0</v>
      </c>
      <c r="Q320" s="624">
        <f t="shared" si="54"/>
        <v>0</v>
      </c>
      <c r="R320" s="624">
        <f t="shared" si="54"/>
        <v>0</v>
      </c>
      <c r="S320" s="624">
        <f t="shared" si="54"/>
        <v>0</v>
      </c>
      <c r="T320" s="624">
        <f t="shared" si="54"/>
        <v>0</v>
      </c>
      <c r="U320" s="624">
        <f t="shared" si="54"/>
        <v>0</v>
      </c>
      <c r="V320" s="624">
        <f t="shared" si="54"/>
        <v>0</v>
      </c>
      <c r="W320" s="624">
        <f t="shared" si="54"/>
        <v>0</v>
      </c>
      <c r="X320" s="624">
        <f t="shared" si="54"/>
        <v>0</v>
      </c>
      <c r="Y320" s="624">
        <f t="shared" si="54"/>
        <v>0</v>
      </c>
      <c r="Z320" s="624">
        <f t="shared" si="54"/>
        <v>0</v>
      </c>
      <c r="AA320" s="624"/>
      <c r="AB320" s="624">
        <f t="shared" si="54"/>
        <v>0</v>
      </c>
      <c r="AC320" s="624"/>
      <c r="AD320" s="624">
        <f t="shared" si="54"/>
        <v>0</v>
      </c>
      <c r="AE320" s="624"/>
      <c r="AF320" s="619"/>
    </row>
    <row r="321" spans="2:32" outlineLevel="1">
      <c r="D321" s="196" t="s">
        <v>1116</v>
      </c>
      <c r="G321" s="607"/>
      <c r="H321" s="607"/>
      <c r="I321" s="607"/>
      <c r="J321" s="607"/>
      <c r="K321" s="607"/>
      <c r="L321" s="607"/>
      <c r="M321" s="607"/>
      <c r="N321" s="607"/>
      <c r="O321" s="625" t="b">
        <f>IF(O$21,SUM(O319:O320)=O310, TRUE)</f>
        <v>1</v>
      </c>
      <c r="P321" s="625" t="b">
        <f t="shared" ref="P321:AD321" si="55">IF(P$21,SUM(P319:P320)=P310, TRUE)</f>
        <v>1</v>
      </c>
      <c r="Q321" s="625" t="b">
        <f t="shared" si="55"/>
        <v>1</v>
      </c>
      <c r="R321" s="625" t="b">
        <f t="shared" si="55"/>
        <v>1</v>
      </c>
      <c r="S321" s="625" t="b">
        <f t="shared" si="55"/>
        <v>1</v>
      </c>
      <c r="T321" s="625" t="b">
        <f t="shared" si="55"/>
        <v>1</v>
      </c>
      <c r="U321" s="625" t="b">
        <f t="shared" si="55"/>
        <v>1</v>
      </c>
      <c r="V321" s="625" t="b">
        <f t="shared" si="55"/>
        <v>1</v>
      </c>
      <c r="W321" s="625" t="b">
        <f t="shared" si="55"/>
        <v>1</v>
      </c>
      <c r="X321" s="625" t="b">
        <f t="shared" si="55"/>
        <v>1</v>
      </c>
      <c r="Y321" s="625" t="b">
        <f t="shared" si="55"/>
        <v>1</v>
      </c>
      <c r="Z321" s="625" t="b">
        <f t="shared" si="55"/>
        <v>1</v>
      </c>
      <c r="AA321" s="625"/>
      <c r="AB321" s="625" t="b">
        <f t="shared" si="55"/>
        <v>1</v>
      </c>
      <c r="AC321" s="625"/>
      <c r="AD321" s="625" t="b">
        <f t="shared" si="55"/>
        <v>1</v>
      </c>
      <c r="AE321" s="625"/>
      <c r="AF321" s="619"/>
    </row>
    <row r="322" spans="2:32" outlineLevel="1"/>
    <row r="323" spans="2:32" outlineLevel="1">
      <c r="D323" s="621" t="str">
        <f xml:space="preserve"> D319 &amp; " %"</f>
        <v>Days in Core before breach %</v>
      </c>
      <c r="E323" s="616" t="s">
        <v>1067</v>
      </c>
      <c r="G323" s="607"/>
      <c r="H323" s="607"/>
      <c r="I323" s="607"/>
      <c r="J323" s="607"/>
      <c r="K323" s="607"/>
      <c r="L323" s="607"/>
      <c r="M323" s="607"/>
      <c r="N323" s="607"/>
      <c r="O323" s="321">
        <f>O319/O$310</f>
        <v>1</v>
      </c>
      <c r="P323" s="321">
        <f t="shared" ref="P323:Z324" si="56">P319/P$310</f>
        <v>1</v>
      </c>
      <c r="Q323" s="321">
        <f t="shared" si="56"/>
        <v>1</v>
      </c>
      <c r="R323" s="321">
        <f t="shared" si="56"/>
        <v>1</v>
      </c>
      <c r="S323" s="321">
        <f t="shared" si="56"/>
        <v>1</v>
      </c>
      <c r="T323" s="321">
        <f t="shared" si="56"/>
        <v>1</v>
      </c>
      <c r="U323" s="321">
        <f t="shared" si="56"/>
        <v>0</v>
      </c>
      <c r="V323" s="321">
        <f t="shared" si="56"/>
        <v>0</v>
      </c>
      <c r="W323" s="321">
        <f t="shared" si="56"/>
        <v>0</v>
      </c>
      <c r="X323" s="321">
        <f t="shared" si="56"/>
        <v>0</v>
      </c>
      <c r="Y323" s="321">
        <f t="shared" si="56"/>
        <v>0</v>
      </c>
      <c r="Z323" s="321">
        <f t="shared" si="56"/>
        <v>0</v>
      </c>
      <c r="AA323" s="321"/>
      <c r="AB323" s="321">
        <f>IF(AB22=1,AB319/AB$310,0)</f>
        <v>1</v>
      </c>
      <c r="AC323" s="321"/>
      <c r="AD323" s="321">
        <f>IF(AD22=1,AD319/AD$310,0)</f>
        <v>1</v>
      </c>
      <c r="AE323" s="321"/>
      <c r="AF323" s="619"/>
    </row>
    <row r="324" spans="2:32" outlineLevel="1">
      <c r="D324" s="621" t="str">
        <f xml:space="preserve"> D320 &amp; " %"</f>
        <v>Days in Core on or after breach %</v>
      </c>
      <c r="E324" s="481" t="str">
        <f xml:space="preserve"> E323</f>
        <v>Days</v>
      </c>
      <c r="G324" s="607"/>
      <c r="H324" s="607"/>
      <c r="I324" s="607"/>
      <c r="J324" s="607"/>
      <c r="K324" s="607"/>
      <c r="L324" s="607"/>
      <c r="M324" s="607"/>
      <c r="N324" s="607"/>
      <c r="O324" s="321">
        <f>O320/O$310</f>
        <v>0</v>
      </c>
      <c r="P324" s="321">
        <f t="shared" si="56"/>
        <v>0</v>
      </c>
      <c r="Q324" s="321">
        <f t="shared" si="56"/>
        <v>0</v>
      </c>
      <c r="R324" s="321">
        <f t="shared" si="56"/>
        <v>0</v>
      </c>
      <c r="S324" s="321">
        <f t="shared" si="56"/>
        <v>0</v>
      </c>
      <c r="T324" s="321">
        <f t="shared" si="56"/>
        <v>0</v>
      </c>
      <c r="U324" s="321">
        <f t="shared" si="56"/>
        <v>0</v>
      </c>
      <c r="V324" s="321">
        <f t="shared" si="56"/>
        <v>0</v>
      </c>
      <c r="W324" s="321">
        <f t="shared" si="56"/>
        <v>0</v>
      </c>
      <c r="X324" s="321">
        <f t="shared" si="56"/>
        <v>0</v>
      </c>
      <c r="Y324" s="321">
        <f t="shared" si="56"/>
        <v>0</v>
      </c>
      <c r="Z324" s="321">
        <f t="shared" si="56"/>
        <v>0</v>
      </c>
      <c r="AA324" s="321"/>
      <c r="AB324" s="321">
        <f>IF(AB22=1,AB320/AB$310,0)</f>
        <v>0</v>
      </c>
      <c r="AC324" s="321"/>
      <c r="AD324" s="321">
        <f>IF(AD22=1,AD320/AD$310,0)</f>
        <v>0</v>
      </c>
      <c r="AE324" s="321"/>
      <c r="AF324" s="619"/>
    </row>
    <row r="325" spans="2:32" outlineLevel="1">
      <c r="D325" s="196" t="s">
        <v>1117</v>
      </c>
      <c r="G325" s="607"/>
      <c r="H325" s="607"/>
      <c r="I325" s="607"/>
      <c r="J325" s="607"/>
      <c r="K325" s="607"/>
      <c r="L325" s="607"/>
      <c r="M325" s="607"/>
      <c r="N325" s="607"/>
      <c r="O325" s="625" t="b">
        <f>IF(O$21,SUM(O323:O324)=1,TRUE)</f>
        <v>1</v>
      </c>
      <c r="P325" s="625" t="b">
        <f t="shared" ref="P325:AD325" si="57">IF(P$21,SUM(P323:P324)=1,TRUE)</f>
        <v>1</v>
      </c>
      <c r="Q325" s="625" t="b">
        <f t="shared" si="57"/>
        <v>1</v>
      </c>
      <c r="R325" s="625" t="b">
        <f t="shared" si="57"/>
        <v>1</v>
      </c>
      <c r="S325" s="625" t="b">
        <f t="shared" si="57"/>
        <v>1</v>
      </c>
      <c r="T325" s="625" t="b">
        <f t="shared" si="57"/>
        <v>1</v>
      </c>
      <c r="U325" s="625" t="b">
        <f t="shared" si="57"/>
        <v>1</v>
      </c>
      <c r="V325" s="625" t="b">
        <f t="shared" si="57"/>
        <v>1</v>
      </c>
      <c r="W325" s="625" t="b">
        <f t="shared" si="57"/>
        <v>1</v>
      </c>
      <c r="X325" s="625" t="b">
        <f t="shared" si="57"/>
        <v>1</v>
      </c>
      <c r="Y325" s="625" t="b">
        <f t="shared" si="57"/>
        <v>1</v>
      </c>
      <c r="Z325" s="625" t="b">
        <f t="shared" si="57"/>
        <v>1</v>
      </c>
      <c r="AA325" s="625"/>
      <c r="AB325" s="625" t="b">
        <f t="shared" si="57"/>
        <v>1</v>
      </c>
      <c r="AC325" s="625"/>
      <c r="AD325" s="625" t="b">
        <f t="shared" si="57"/>
        <v>1</v>
      </c>
      <c r="AE325" s="625"/>
      <c r="AF325" s="619"/>
    </row>
    <row r="326" spans="2:32" outlineLevel="1"/>
    <row r="327" spans="2:32" outlineLevel="1">
      <c r="D327" s="229" t="s">
        <v>1118</v>
      </c>
      <c r="E327" s="620"/>
      <c r="F327" s="626">
        <v>43921</v>
      </c>
    </row>
    <row r="328" spans="2:32" outlineLevel="1">
      <c r="D328" s="229" t="s">
        <v>1119</v>
      </c>
      <c r="E328" s="620"/>
      <c r="F328" s="229" t="b">
        <f>AND(SUM($J$302:$AF$302)&gt;0,SUMPRODUCT($J$302:$AF$302,$J$286:$AF$286)&lt;=$F$327)</f>
        <v>0</v>
      </c>
    </row>
    <row r="331" spans="2:32" ht="16.5">
      <c r="B331" s="5" t="s">
        <v>1120</v>
      </c>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row>
    <row r="332" spans="2:32" outlineLevel="1"/>
    <row r="333" spans="2:32" outlineLevel="1">
      <c r="D333" s="627" t="str">
        <f>'Line Items'!D902</f>
        <v>Season Ticket amount (STL)</v>
      </c>
      <c r="E333" s="963" t="str">
        <f>E114</f>
        <v>£000</v>
      </c>
      <c r="F333" s="963"/>
      <c r="G333" s="960"/>
      <c r="H333" s="960"/>
      <c r="I333" s="960"/>
      <c r="J333" s="960"/>
      <c r="K333" s="960"/>
      <c r="L333" s="960"/>
      <c r="M333" s="960"/>
      <c r="N333" s="960"/>
      <c r="O333" s="960"/>
      <c r="P333" s="960"/>
      <c r="Q333" s="960"/>
      <c r="R333" s="960"/>
      <c r="S333" s="960"/>
      <c r="T333" s="960"/>
      <c r="U333" s="960"/>
      <c r="V333" s="960"/>
      <c r="W333" s="960"/>
      <c r="X333" s="960"/>
      <c r="Y333" s="960"/>
      <c r="Z333" s="961"/>
      <c r="AA333" s="594"/>
      <c r="AB333" s="962"/>
      <c r="AC333" s="594"/>
      <c r="AD333" s="962"/>
      <c r="AE333" s="594"/>
      <c r="AF333" s="962"/>
    </row>
    <row r="334" spans="2:32" outlineLevel="1">
      <c r="D334" s="444" t="str">
        <f>'Line Items'!D903</f>
        <v>RPI</v>
      </c>
      <c r="E334" s="557" t="s">
        <v>980</v>
      </c>
      <c r="F334" s="557"/>
      <c r="G334" s="475">
        <f>IF(G$11=Output_Price_Base,1,1+'Indices &amp; Rates'!G$17)*G$20</f>
        <v>0</v>
      </c>
      <c r="H334" s="475">
        <f>IF(H$11=Output_Price_Base,1,1+'Indices &amp; Rates'!H$17)*H$20</f>
        <v>0</v>
      </c>
      <c r="I334" s="475">
        <f>IF(I$11=Output_Price_Base,1,1+'Indices &amp; Rates'!I$17)*I$20</f>
        <v>0</v>
      </c>
      <c r="J334" s="475">
        <f>IF(J$11=Output_Price_Base,1,1+'Indices &amp; Rates'!J$17)*J$20</f>
        <v>0</v>
      </c>
      <c r="K334" s="475">
        <f>IF(K$11=Output_Price_Base,1,1+'Indices &amp; Rates'!K$17)*K$20</f>
        <v>0</v>
      </c>
      <c r="L334" s="475">
        <f>IF(L$11=Output_Price_Base,1,1+'Indices &amp; Rates'!L$17)*L$20</f>
        <v>0</v>
      </c>
      <c r="M334" s="475">
        <f>IF(M$11=Output_Price_Base,1,1+'Indices &amp; Rates'!M$17)*M$20</f>
        <v>0</v>
      </c>
      <c r="N334" s="475">
        <f>IF(N$11=Output_Price_Base,1,1+'Indices &amp; Rates'!N$17)*N$20</f>
        <v>0</v>
      </c>
      <c r="O334" s="475">
        <f>IF(O$11=Output_Price_Base,1,1+'Indices &amp; Rates'!O$17)*O$20</f>
        <v>1.0329999999999999</v>
      </c>
      <c r="P334" s="475">
        <f>IF(P$11=Output_Price_Base,1,1+'Indices &amp; Rates'!P$17)*P$20</f>
        <v>1.032</v>
      </c>
      <c r="Q334" s="475">
        <f>IF(Q$11=Output_Price_Base,1,1+'Indices &amp; Rates'!Q$17)*Q$20</f>
        <v>1.032</v>
      </c>
      <c r="R334" s="475">
        <f>IF(R$11=Output_Price_Base,1,1+'Indices &amp; Rates'!R$17)*R$20</f>
        <v>1.0315000000000001</v>
      </c>
      <c r="S334" s="475">
        <f>IF(S$11=Output_Price_Base,1,1+'Indices &amp; Rates'!S$17)*S$20</f>
        <v>1.0309999999999999</v>
      </c>
      <c r="T334" s="475">
        <f>IF(T$11=Output_Price_Base,1,1+'Indices &amp; Rates'!T$17)*T$20</f>
        <v>1.0305</v>
      </c>
      <c r="U334" s="475">
        <f>IF(U$11=Output_Price_Base,1,1+'Indices &amp; Rates'!U$17)*U$20</f>
        <v>1.03</v>
      </c>
      <c r="V334" s="475">
        <f>IF(V$11=Output_Price_Base,1,1+'Indices &amp; Rates'!V$17)*V$20</f>
        <v>0</v>
      </c>
      <c r="W334" s="475">
        <f>IF(W$11=Output_Price_Base,1,1+'Indices &amp; Rates'!W$17)*W$20</f>
        <v>0</v>
      </c>
      <c r="X334" s="475">
        <f>IF(X$11=Output_Price_Base,1,1+'Indices &amp; Rates'!X$17)*X$20</f>
        <v>0</v>
      </c>
      <c r="Y334" s="475">
        <f>IF(Y$11=Output_Price_Base,1,1+'Indices &amp; Rates'!Y$17)*Y$20</f>
        <v>0</v>
      </c>
      <c r="Z334" s="477">
        <f>IF(Z$11=Output_Price_Base,1,1+'Indices &amp; Rates'!Z$17)*Z$20</f>
        <v>0</v>
      </c>
      <c r="AB334" s="476">
        <f>IF(AB$11=Output_Price_Base,1,1+'Indices &amp; Rates'!AB$17)*AB$20</f>
        <v>1</v>
      </c>
      <c r="AD334" s="476">
        <f>IF(AD$11=Output_Price_Base,1,1+'Indices &amp; Rates'!AD$17)*AD$20</f>
        <v>1.03</v>
      </c>
      <c r="AF334" s="476">
        <f>IF(AF$11=Output_Price_Base,1,1+'Indices &amp; Rates'!AF$17)*AF$20</f>
        <v>1.03</v>
      </c>
    </row>
    <row r="335" spans="2:32" outlineLevel="1">
      <c r="D335" s="444" t="str">
        <f>'Line Items'!D904</f>
        <v>K</v>
      </c>
      <c r="E335" s="446" t="str">
        <f>E334</f>
        <v>#</v>
      </c>
      <c r="F335" s="446"/>
      <c r="G335" s="628"/>
      <c r="H335" s="628"/>
      <c r="I335" s="628"/>
      <c r="J335" s="628">
        <v>0.75</v>
      </c>
      <c r="K335" s="628">
        <v>0</v>
      </c>
      <c r="L335" s="628">
        <v>0</v>
      </c>
      <c r="M335" s="628">
        <v>0</v>
      </c>
      <c r="N335" s="628">
        <v>0</v>
      </c>
      <c r="O335" s="628">
        <v>0</v>
      </c>
      <c r="P335" s="628">
        <v>0</v>
      </c>
      <c r="Q335" s="628">
        <v>0.25</v>
      </c>
      <c r="R335" s="628">
        <v>1</v>
      </c>
      <c r="S335" s="628">
        <v>1</v>
      </c>
      <c r="T335" s="628">
        <v>1</v>
      </c>
      <c r="U335" s="628">
        <v>1</v>
      </c>
      <c r="V335" s="628">
        <v>1</v>
      </c>
      <c r="W335" s="628">
        <v>1</v>
      </c>
      <c r="X335" s="628">
        <v>1</v>
      </c>
      <c r="Y335" s="628">
        <v>1</v>
      </c>
      <c r="Z335" s="629">
        <v>1</v>
      </c>
      <c r="AB335" s="630">
        <v>0</v>
      </c>
      <c r="AD335" s="630">
        <v>1</v>
      </c>
      <c r="AF335" s="630">
        <v>1</v>
      </c>
    </row>
    <row r="336" spans="2:32" outlineLevel="1">
      <c r="D336" s="631" t="str">
        <f>'Line Items'!D905</f>
        <v>Z</v>
      </c>
      <c r="E336" s="632" t="str">
        <f>E335</f>
        <v>#</v>
      </c>
      <c r="F336" s="632"/>
      <c r="G336" s="633"/>
      <c r="H336" s="633"/>
      <c r="I336" s="633"/>
      <c r="J336" s="633">
        <v>1</v>
      </c>
      <c r="K336" s="633">
        <v>1</v>
      </c>
      <c r="L336" s="633">
        <v>1</v>
      </c>
      <c r="M336" s="633">
        <v>1</v>
      </c>
      <c r="N336" s="633">
        <v>1</v>
      </c>
      <c r="O336" s="633">
        <v>1</v>
      </c>
      <c r="P336" s="633">
        <v>1</v>
      </c>
      <c r="Q336" s="633">
        <v>1</v>
      </c>
      <c r="R336" s="633">
        <v>1</v>
      </c>
      <c r="S336" s="633">
        <v>1</v>
      </c>
      <c r="T336" s="633">
        <v>1</v>
      </c>
      <c r="U336" s="633">
        <v>1</v>
      </c>
      <c r="V336" s="633">
        <v>1</v>
      </c>
      <c r="W336" s="633">
        <v>1</v>
      </c>
      <c r="X336" s="633">
        <v>1</v>
      </c>
      <c r="Y336" s="633">
        <v>1</v>
      </c>
      <c r="Z336" s="634">
        <v>1</v>
      </c>
      <c r="AB336" s="635">
        <v>1</v>
      </c>
      <c r="AD336" s="635">
        <v>1</v>
      </c>
      <c r="AF336" s="635">
        <v>1</v>
      </c>
    </row>
    <row r="337" spans="2:32" outlineLevel="1">
      <c r="Z337" s="380"/>
      <c r="AB337" s="636"/>
      <c r="AD337" s="636"/>
      <c r="AF337" s="636"/>
    </row>
    <row r="338" spans="2:32" ht="13.5" outlineLevel="1" thickBot="1">
      <c r="D338" s="347" t="str">
        <f>B331</f>
        <v>FA Schedule 12 Season Ticket Bond</v>
      </c>
      <c r="E338" s="349" t="str">
        <f>E335</f>
        <v>#</v>
      </c>
      <c r="F338" s="349"/>
      <c r="G338" s="350">
        <f t="shared" ref="G338:Z338" si="58">G333*(((G334*100)+G335)/100)*G336</f>
        <v>0</v>
      </c>
      <c r="H338" s="350">
        <f t="shared" si="58"/>
        <v>0</v>
      </c>
      <c r="I338" s="350">
        <f t="shared" si="58"/>
        <v>0</v>
      </c>
      <c r="J338" s="350">
        <f t="shared" si="58"/>
        <v>0</v>
      </c>
      <c r="K338" s="350">
        <f t="shared" si="58"/>
        <v>0</v>
      </c>
      <c r="L338" s="350">
        <f t="shared" si="58"/>
        <v>0</v>
      </c>
      <c r="M338" s="350">
        <f t="shared" si="58"/>
        <v>0</v>
      </c>
      <c r="N338" s="350">
        <f t="shared" si="58"/>
        <v>0</v>
      </c>
      <c r="O338" s="350">
        <f t="shared" si="58"/>
        <v>0</v>
      </c>
      <c r="P338" s="350">
        <f t="shared" si="58"/>
        <v>0</v>
      </c>
      <c r="Q338" s="350">
        <f t="shared" si="58"/>
        <v>0</v>
      </c>
      <c r="R338" s="350">
        <f t="shared" si="58"/>
        <v>0</v>
      </c>
      <c r="S338" s="350">
        <f t="shared" si="58"/>
        <v>0</v>
      </c>
      <c r="T338" s="350">
        <f t="shared" si="58"/>
        <v>0</v>
      </c>
      <c r="U338" s="350">
        <f t="shared" si="58"/>
        <v>0</v>
      </c>
      <c r="V338" s="350">
        <f t="shared" si="58"/>
        <v>0</v>
      </c>
      <c r="W338" s="350">
        <f t="shared" si="58"/>
        <v>0</v>
      </c>
      <c r="X338" s="350">
        <f t="shared" si="58"/>
        <v>0</v>
      </c>
      <c r="Y338" s="350">
        <f t="shared" si="58"/>
        <v>0</v>
      </c>
      <c r="Z338" s="351">
        <f t="shared" si="58"/>
        <v>0</v>
      </c>
      <c r="AB338" s="352">
        <f>AB333*(((AB334*100)+AB335)/100)*AB336</f>
        <v>0</v>
      </c>
      <c r="AD338" s="352">
        <f>AD333*(((AD334*100)+AD335)/100)*AD336</f>
        <v>0</v>
      </c>
      <c r="AF338" s="352">
        <f>AF333*(((AF334*100)+AF335)/100)*AF336</f>
        <v>0</v>
      </c>
    </row>
    <row r="339" spans="2:32" ht="13.5" thickTop="1"/>
    <row r="341" spans="2:32" ht="16.5">
      <c r="B341" s="5" t="s">
        <v>27</v>
      </c>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row>
  </sheetData>
  <mergeCells count="3">
    <mergeCell ref="E9:E11"/>
    <mergeCell ref="F9:F11"/>
    <mergeCell ref="D10:D11"/>
  </mergeCells>
  <pageMargins left="0.7" right="0.7" top="0.75" bottom="0.75" header="0.3" footer="0.3"/>
  <pageSetup paperSize="9" orientation="portrait" r:id="rId1"/>
  <ignoredErrors>
    <ignoredError sqref="E34 E37 E40:E41 E44 E141:E150 E288:E298" numberStoredAsText="1"/>
    <ignoredError sqref="C47:C62 C65:C80 AB115:AF115 C153:C180 C183:C210"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2:AF57"/>
  <sheetViews>
    <sheetView showGridLines="0" tabSelected="1" zoomScale="85" zoomScaleNormal="85" workbookViewId="0"/>
  </sheetViews>
  <sheetFormatPr defaultColWidth="9" defaultRowHeight="12.75" outlineLevelRow="1" outlineLevelCol="1"/>
  <cols>
    <col min="1" max="1" width="2.85546875" style="3" customWidth="1"/>
    <col min="2" max="2" width="6.28515625" style="3" customWidth="1"/>
    <col min="3" max="3" width="8.140625" style="3" customWidth="1"/>
    <col min="4" max="4" width="78.28515625" style="3" bestFit="1" customWidth="1"/>
    <col min="5" max="21" width="11.42578125" style="3" customWidth="1"/>
    <col min="22" max="26" width="11.42578125" style="3" customWidth="1" outlineLevel="1"/>
    <col min="27" max="27" width="3.5703125" style="3" customWidth="1"/>
    <col min="28" max="28" width="11.42578125" style="3" customWidth="1"/>
    <col min="29" max="29" width="3.5703125" style="3" customWidth="1"/>
    <col min="30" max="30" width="11.42578125" style="3" customWidth="1"/>
    <col min="31" max="31" width="3.5703125" style="3" customWidth="1"/>
    <col min="32" max="32" width="11.42578125" style="3" customWidth="1"/>
    <col min="33" max="254" width="9" style="3"/>
    <col min="255" max="255" width="2.85546875" style="3" customWidth="1"/>
    <col min="256" max="256" width="6.28515625" style="3" customWidth="1"/>
    <col min="257" max="257" width="8.140625" style="3" customWidth="1"/>
    <col min="258" max="258" width="78.28515625" style="3" bestFit="1" customWidth="1"/>
    <col min="259" max="268" width="11.42578125" style="3" customWidth="1"/>
    <col min="269" max="281" width="0" style="3" hidden="1" customWidth="1"/>
    <col min="282" max="282" width="11.42578125" style="3" customWidth="1"/>
    <col min="283" max="283" width="5.42578125" style="3" customWidth="1"/>
    <col min="284" max="284" width="11.42578125" style="3" customWidth="1"/>
    <col min="285" max="285" width="5.42578125" style="3" customWidth="1"/>
    <col min="286" max="286" width="11.42578125" style="3" customWidth="1"/>
    <col min="287" max="287" width="5.42578125" style="3" customWidth="1"/>
    <col min="288" max="288" width="11.42578125" style="3" customWidth="1"/>
    <col min="289" max="510" width="9" style="3"/>
    <col min="511" max="511" width="2.85546875" style="3" customWidth="1"/>
    <col min="512" max="512" width="6.28515625" style="3" customWidth="1"/>
    <col min="513" max="513" width="8.140625" style="3" customWidth="1"/>
    <col min="514" max="514" width="78.28515625" style="3" bestFit="1" customWidth="1"/>
    <col min="515" max="524" width="11.42578125" style="3" customWidth="1"/>
    <col min="525" max="537" width="0" style="3" hidden="1" customWidth="1"/>
    <col min="538" max="538" width="11.42578125" style="3" customWidth="1"/>
    <col min="539" max="539" width="5.42578125" style="3" customWidth="1"/>
    <col min="540" max="540" width="11.42578125" style="3" customWidth="1"/>
    <col min="541" max="541" width="5.42578125" style="3" customWidth="1"/>
    <col min="542" max="542" width="11.42578125" style="3" customWidth="1"/>
    <col min="543" max="543" width="5.42578125" style="3" customWidth="1"/>
    <col min="544" max="544" width="11.42578125" style="3" customWidth="1"/>
    <col min="545" max="766" width="9" style="3"/>
    <col min="767" max="767" width="2.85546875" style="3" customWidth="1"/>
    <col min="768" max="768" width="6.28515625" style="3" customWidth="1"/>
    <col min="769" max="769" width="8.140625" style="3" customWidth="1"/>
    <col min="770" max="770" width="78.28515625" style="3" bestFit="1" customWidth="1"/>
    <col min="771" max="780" width="11.42578125" style="3" customWidth="1"/>
    <col min="781" max="793" width="0" style="3" hidden="1" customWidth="1"/>
    <col min="794" max="794" width="11.42578125" style="3" customWidth="1"/>
    <col min="795" max="795" width="5.42578125" style="3" customWidth="1"/>
    <col min="796" max="796" width="11.42578125" style="3" customWidth="1"/>
    <col min="797" max="797" width="5.42578125" style="3" customWidth="1"/>
    <col min="798" max="798" width="11.42578125" style="3" customWidth="1"/>
    <col min="799" max="799" width="5.42578125" style="3" customWidth="1"/>
    <col min="800" max="800" width="11.42578125" style="3" customWidth="1"/>
    <col min="801" max="1022" width="9" style="3"/>
    <col min="1023" max="1023" width="2.85546875" style="3" customWidth="1"/>
    <col min="1024" max="1024" width="6.28515625" style="3" customWidth="1"/>
    <col min="1025" max="1025" width="8.140625" style="3" customWidth="1"/>
    <col min="1026" max="1026" width="78.28515625" style="3" bestFit="1" customWidth="1"/>
    <col min="1027" max="1036" width="11.42578125" style="3" customWidth="1"/>
    <col min="1037" max="1049" width="0" style="3" hidden="1" customWidth="1"/>
    <col min="1050" max="1050" width="11.42578125" style="3" customWidth="1"/>
    <col min="1051" max="1051" width="5.42578125" style="3" customWidth="1"/>
    <col min="1052" max="1052" width="11.42578125" style="3" customWidth="1"/>
    <col min="1053" max="1053" width="5.42578125" style="3" customWidth="1"/>
    <col min="1054" max="1054" width="11.42578125" style="3" customWidth="1"/>
    <col min="1055" max="1055" width="5.42578125" style="3" customWidth="1"/>
    <col min="1056" max="1056" width="11.42578125" style="3" customWidth="1"/>
    <col min="1057" max="1278" width="9" style="3"/>
    <col min="1279" max="1279" width="2.85546875" style="3" customWidth="1"/>
    <col min="1280" max="1280" width="6.28515625" style="3" customWidth="1"/>
    <col min="1281" max="1281" width="8.140625" style="3" customWidth="1"/>
    <col min="1282" max="1282" width="78.28515625" style="3" bestFit="1" customWidth="1"/>
    <col min="1283" max="1292" width="11.42578125" style="3" customWidth="1"/>
    <col min="1293" max="1305" width="0" style="3" hidden="1" customWidth="1"/>
    <col min="1306" max="1306" width="11.42578125" style="3" customWidth="1"/>
    <col min="1307" max="1307" width="5.42578125" style="3" customWidth="1"/>
    <col min="1308" max="1308" width="11.42578125" style="3" customWidth="1"/>
    <col min="1309" max="1309" width="5.42578125" style="3" customWidth="1"/>
    <col min="1310" max="1310" width="11.42578125" style="3" customWidth="1"/>
    <col min="1311" max="1311" width="5.42578125" style="3" customWidth="1"/>
    <col min="1312" max="1312" width="11.42578125" style="3" customWidth="1"/>
    <col min="1313" max="1534" width="9" style="3"/>
    <col min="1535" max="1535" width="2.85546875" style="3" customWidth="1"/>
    <col min="1536" max="1536" width="6.28515625" style="3" customWidth="1"/>
    <col min="1537" max="1537" width="8.140625" style="3" customWidth="1"/>
    <col min="1538" max="1538" width="78.28515625" style="3" bestFit="1" customWidth="1"/>
    <col min="1539" max="1548" width="11.42578125" style="3" customWidth="1"/>
    <col min="1549" max="1561" width="0" style="3" hidden="1" customWidth="1"/>
    <col min="1562" max="1562" width="11.42578125" style="3" customWidth="1"/>
    <col min="1563" max="1563" width="5.42578125" style="3" customWidth="1"/>
    <col min="1564" max="1564" width="11.42578125" style="3" customWidth="1"/>
    <col min="1565" max="1565" width="5.42578125" style="3" customWidth="1"/>
    <col min="1566" max="1566" width="11.42578125" style="3" customWidth="1"/>
    <col min="1567" max="1567" width="5.42578125" style="3" customWidth="1"/>
    <col min="1568" max="1568" width="11.42578125" style="3" customWidth="1"/>
    <col min="1569" max="1790" width="9" style="3"/>
    <col min="1791" max="1791" width="2.85546875" style="3" customWidth="1"/>
    <col min="1792" max="1792" width="6.28515625" style="3" customWidth="1"/>
    <col min="1793" max="1793" width="8.140625" style="3" customWidth="1"/>
    <col min="1794" max="1794" width="78.28515625" style="3" bestFit="1" customWidth="1"/>
    <col min="1795" max="1804" width="11.42578125" style="3" customWidth="1"/>
    <col min="1805" max="1817" width="0" style="3" hidden="1" customWidth="1"/>
    <col min="1818" max="1818" width="11.42578125" style="3" customWidth="1"/>
    <col min="1819" max="1819" width="5.42578125" style="3" customWidth="1"/>
    <col min="1820" max="1820" width="11.42578125" style="3" customWidth="1"/>
    <col min="1821" max="1821" width="5.42578125" style="3" customWidth="1"/>
    <col min="1822" max="1822" width="11.42578125" style="3" customWidth="1"/>
    <col min="1823" max="1823" width="5.42578125" style="3" customWidth="1"/>
    <col min="1824" max="1824" width="11.42578125" style="3" customWidth="1"/>
    <col min="1825" max="2046" width="9" style="3"/>
    <col min="2047" max="2047" width="2.85546875" style="3" customWidth="1"/>
    <col min="2048" max="2048" width="6.28515625" style="3" customWidth="1"/>
    <col min="2049" max="2049" width="8.140625" style="3" customWidth="1"/>
    <col min="2050" max="2050" width="78.28515625" style="3" bestFit="1" customWidth="1"/>
    <col min="2051" max="2060" width="11.42578125" style="3" customWidth="1"/>
    <col min="2061" max="2073" width="0" style="3" hidden="1" customWidth="1"/>
    <col min="2074" max="2074" width="11.42578125" style="3" customWidth="1"/>
    <col min="2075" max="2075" width="5.42578125" style="3" customWidth="1"/>
    <col min="2076" max="2076" width="11.42578125" style="3" customWidth="1"/>
    <col min="2077" max="2077" width="5.42578125" style="3" customWidth="1"/>
    <col min="2078" max="2078" width="11.42578125" style="3" customWidth="1"/>
    <col min="2079" max="2079" width="5.42578125" style="3" customWidth="1"/>
    <col min="2080" max="2080" width="11.42578125" style="3" customWidth="1"/>
    <col min="2081" max="2302" width="9" style="3"/>
    <col min="2303" max="2303" width="2.85546875" style="3" customWidth="1"/>
    <col min="2304" max="2304" width="6.28515625" style="3" customWidth="1"/>
    <col min="2305" max="2305" width="8.140625" style="3" customWidth="1"/>
    <col min="2306" max="2306" width="78.28515625" style="3" bestFit="1" customWidth="1"/>
    <col min="2307" max="2316" width="11.42578125" style="3" customWidth="1"/>
    <col min="2317" max="2329" width="0" style="3" hidden="1" customWidth="1"/>
    <col min="2330" max="2330" width="11.42578125" style="3" customWidth="1"/>
    <col min="2331" max="2331" width="5.42578125" style="3" customWidth="1"/>
    <col min="2332" max="2332" width="11.42578125" style="3" customWidth="1"/>
    <col min="2333" max="2333" width="5.42578125" style="3" customWidth="1"/>
    <col min="2334" max="2334" width="11.42578125" style="3" customWidth="1"/>
    <col min="2335" max="2335" width="5.42578125" style="3" customWidth="1"/>
    <col min="2336" max="2336" width="11.42578125" style="3" customWidth="1"/>
    <col min="2337" max="2558" width="9" style="3"/>
    <col min="2559" max="2559" width="2.85546875" style="3" customWidth="1"/>
    <col min="2560" max="2560" width="6.28515625" style="3" customWidth="1"/>
    <col min="2561" max="2561" width="8.140625" style="3" customWidth="1"/>
    <col min="2562" max="2562" width="78.28515625" style="3" bestFit="1" customWidth="1"/>
    <col min="2563" max="2572" width="11.42578125" style="3" customWidth="1"/>
    <col min="2573" max="2585" width="0" style="3" hidden="1" customWidth="1"/>
    <col min="2586" max="2586" width="11.42578125" style="3" customWidth="1"/>
    <col min="2587" max="2587" width="5.42578125" style="3" customWidth="1"/>
    <col min="2588" max="2588" width="11.42578125" style="3" customWidth="1"/>
    <col min="2589" max="2589" width="5.42578125" style="3" customWidth="1"/>
    <col min="2590" max="2590" width="11.42578125" style="3" customWidth="1"/>
    <col min="2591" max="2591" width="5.42578125" style="3" customWidth="1"/>
    <col min="2592" max="2592" width="11.42578125" style="3" customWidth="1"/>
    <col min="2593" max="2814" width="9" style="3"/>
    <col min="2815" max="2815" width="2.85546875" style="3" customWidth="1"/>
    <col min="2816" max="2816" width="6.28515625" style="3" customWidth="1"/>
    <col min="2817" max="2817" width="8.140625" style="3" customWidth="1"/>
    <col min="2818" max="2818" width="78.28515625" style="3" bestFit="1" customWidth="1"/>
    <col min="2819" max="2828" width="11.42578125" style="3" customWidth="1"/>
    <col min="2829" max="2841" width="0" style="3" hidden="1" customWidth="1"/>
    <col min="2842" max="2842" width="11.42578125" style="3" customWidth="1"/>
    <col min="2843" max="2843" width="5.42578125" style="3" customWidth="1"/>
    <col min="2844" max="2844" width="11.42578125" style="3" customWidth="1"/>
    <col min="2845" max="2845" width="5.42578125" style="3" customWidth="1"/>
    <col min="2846" max="2846" width="11.42578125" style="3" customWidth="1"/>
    <col min="2847" max="2847" width="5.42578125" style="3" customWidth="1"/>
    <col min="2848" max="2848" width="11.42578125" style="3" customWidth="1"/>
    <col min="2849" max="3070" width="9" style="3"/>
    <col min="3071" max="3071" width="2.85546875" style="3" customWidth="1"/>
    <col min="3072" max="3072" width="6.28515625" style="3" customWidth="1"/>
    <col min="3073" max="3073" width="8.140625" style="3" customWidth="1"/>
    <col min="3074" max="3074" width="78.28515625" style="3" bestFit="1" customWidth="1"/>
    <col min="3075" max="3084" width="11.42578125" style="3" customWidth="1"/>
    <col min="3085" max="3097" width="0" style="3" hidden="1" customWidth="1"/>
    <col min="3098" max="3098" width="11.42578125" style="3" customWidth="1"/>
    <col min="3099" max="3099" width="5.42578125" style="3" customWidth="1"/>
    <col min="3100" max="3100" width="11.42578125" style="3" customWidth="1"/>
    <col min="3101" max="3101" width="5.42578125" style="3" customWidth="1"/>
    <col min="3102" max="3102" width="11.42578125" style="3" customWidth="1"/>
    <col min="3103" max="3103" width="5.42578125" style="3" customWidth="1"/>
    <col min="3104" max="3104" width="11.42578125" style="3" customWidth="1"/>
    <col min="3105" max="3326" width="9" style="3"/>
    <col min="3327" max="3327" width="2.85546875" style="3" customWidth="1"/>
    <col min="3328" max="3328" width="6.28515625" style="3" customWidth="1"/>
    <col min="3329" max="3329" width="8.140625" style="3" customWidth="1"/>
    <col min="3330" max="3330" width="78.28515625" style="3" bestFit="1" customWidth="1"/>
    <col min="3331" max="3340" width="11.42578125" style="3" customWidth="1"/>
    <col min="3341" max="3353" width="0" style="3" hidden="1" customWidth="1"/>
    <col min="3354" max="3354" width="11.42578125" style="3" customWidth="1"/>
    <col min="3355" max="3355" width="5.42578125" style="3" customWidth="1"/>
    <col min="3356" max="3356" width="11.42578125" style="3" customWidth="1"/>
    <col min="3357" max="3357" width="5.42578125" style="3" customWidth="1"/>
    <col min="3358" max="3358" width="11.42578125" style="3" customWidth="1"/>
    <col min="3359" max="3359" width="5.42578125" style="3" customWidth="1"/>
    <col min="3360" max="3360" width="11.42578125" style="3" customWidth="1"/>
    <col min="3361" max="3582" width="9" style="3"/>
    <col min="3583" max="3583" width="2.85546875" style="3" customWidth="1"/>
    <col min="3584" max="3584" width="6.28515625" style="3" customWidth="1"/>
    <col min="3585" max="3585" width="8.140625" style="3" customWidth="1"/>
    <col min="3586" max="3586" width="78.28515625" style="3" bestFit="1" customWidth="1"/>
    <col min="3587" max="3596" width="11.42578125" style="3" customWidth="1"/>
    <col min="3597" max="3609" width="0" style="3" hidden="1" customWidth="1"/>
    <col min="3610" max="3610" width="11.42578125" style="3" customWidth="1"/>
    <col min="3611" max="3611" width="5.42578125" style="3" customWidth="1"/>
    <col min="3612" max="3612" width="11.42578125" style="3" customWidth="1"/>
    <col min="3613" max="3613" width="5.42578125" style="3" customWidth="1"/>
    <col min="3614" max="3614" width="11.42578125" style="3" customWidth="1"/>
    <col min="3615" max="3615" width="5.42578125" style="3" customWidth="1"/>
    <col min="3616" max="3616" width="11.42578125" style="3" customWidth="1"/>
    <col min="3617" max="3838" width="9" style="3"/>
    <col min="3839" max="3839" width="2.85546875" style="3" customWidth="1"/>
    <col min="3840" max="3840" width="6.28515625" style="3" customWidth="1"/>
    <col min="3841" max="3841" width="8.140625" style="3" customWidth="1"/>
    <col min="3842" max="3842" width="78.28515625" style="3" bestFit="1" customWidth="1"/>
    <col min="3843" max="3852" width="11.42578125" style="3" customWidth="1"/>
    <col min="3853" max="3865" width="0" style="3" hidden="1" customWidth="1"/>
    <col min="3866" max="3866" width="11.42578125" style="3" customWidth="1"/>
    <col min="3867" max="3867" width="5.42578125" style="3" customWidth="1"/>
    <col min="3868" max="3868" width="11.42578125" style="3" customWidth="1"/>
    <col min="3869" max="3869" width="5.42578125" style="3" customWidth="1"/>
    <col min="3870" max="3870" width="11.42578125" style="3" customWidth="1"/>
    <col min="3871" max="3871" width="5.42578125" style="3" customWidth="1"/>
    <col min="3872" max="3872" width="11.42578125" style="3" customWidth="1"/>
    <col min="3873" max="4094" width="9" style="3"/>
    <col min="4095" max="4095" width="2.85546875" style="3" customWidth="1"/>
    <col min="4096" max="4096" width="6.28515625" style="3" customWidth="1"/>
    <col min="4097" max="4097" width="8.140625" style="3" customWidth="1"/>
    <col min="4098" max="4098" width="78.28515625" style="3" bestFit="1" customWidth="1"/>
    <col min="4099" max="4108" width="11.42578125" style="3" customWidth="1"/>
    <col min="4109" max="4121" width="0" style="3" hidden="1" customWidth="1"/>
    <col min="4122" max="4122" width="11.42578125" style="3" customWidth="1"/>
    <col min="4123" max="4123" width="5.42578125" style="3" customWidth="1"/>
    <col min="4124" max="4124" width="11.42578125" style="3" customWidth="1"/>
    <col min="4125" max="4125" width="5.42578125" style="3" customWidth="1"/>
    <col min="4126" max="4126" width="11.42578125" style="3" customWidth="1"/>
    <col min="4127" max="4127" width="5.42578125" style="3" customWidth="1"/>
    <col min="4128" max="4128" width="11.42578125" style="3" customWidth="1"/>
    <col min="4129" max="4350" width="9" style="3"/>
    <col min="4351" max="4351" width="2.85546875" style="3" customWidth="1"/>
    <col min="4352" max="4352" width="6.28515625" style="3" customWidth="1"/>
    <col min="4353" max="4353" width="8.140625" style="3" customWidth="1"/>
    <col min="4354" max="4354" width="78.28515625" style="3" bestFit="1" customWidth="1"/>
    <col min="4355" max="4364" width="11.42578125" style="3" customWidth="1"/>
    <col min="4365" max="4377" width="0" style="3" hidden="1" customWidth="1"/>
    <col min="4378" max="4378" width="11.42578125" style="3" customWidth="1"/>
    <col min="4379" max="4379" width="5.42578125" style="3" customWidth="1"/>
    <col min="4380" max="4380" width="11.42578125" style="3" customWidth="1"/>
    <col min="4381" max="4381" width="5.42578125" style="3" customWidth="1"/>
    <col min="4382" max="4382" width="11.42578125" style="3" customWidth="1"/>
    <col min="4383" max="4383" width="5.42578125" style="3" customWidth="1"/>
    <col min="4384" max="4384" width="11.42578125" style="3" customWidth="1"/>
    <col min="4385" max="4606" width="9" style="3"/>
    <col min="4607" max="4607" width="2.85546875" style="3" customWidth="1"/>
    <col min="4608" max="4608" width="6.28515625" style="3" customWidth="1"/>
    <col min="4609" max="4609" width="8.140625" style="3" customWidth="1"/>
    <col min="4610" max="4610" width="78.28515625" style="3" bestFit="1" customWidth="1"/>
    <col min="4611" max="4620" width="11.42578125" style="3" customWidth="1"/>
    <col min="4621" max="4633" width="0" style="3" hidden="1" customWidth="1"/>
    <col min="4634" max="4634" width="11.42578125" style="3" customWidth="1"/>
    <col min="4635" max="4635" width="5.42578125" style="3" customWidth="1"/>
    <col min="4636" max="4636" width="11.42578125" style="3" customWidth="1"/>
    <col min="4637" max="4637" width="5.42578125" style="3" customWidth="1"/>
    <col min="4638" max="4638" width="11.42578125" style="3" customWidth="1"/>
    <col min="4639" max="4639" width="5.42578125" style="3" customWidth="1"/>
    <col min="4640" max="4640" width="11.42578125" style="3" customWidth="1"/>
    <col min="4641" max="4862" width="9" style="3"/>
    <col min="4863" max="4863" width="2.85546875" style="3" customWidth="1"/>
    <col min="4864" max="4864" width="6.28515625" style="3" customWidth="1"/>
    <col min="4865" max="4865" width="8.140625" style="3" customWidth="1"/>
    <col min="4866" max="4866" width="78.28515625" style="3" bestFit="1" customWidth="1"/>
    <col min="4867" max="4876" width="11.42578125" style="3" customWidth="1"/>
    <col min="4877" max="4889" width="0" style="3" hidden="1" customWidth="1"/>
    <col min="4890" max="4890" width="11.42578125" style="3" customWidth="1"/>
    <col min="4891" max="4891" width="5.42578125" style="3" customWidth="1"/>
    <col min="4892" max="4892" width="11.42578125" style="3" customWidth="1"/>
    <col min="4893" max="4893" width="5.42578125" style="3" customWidth="1"/>
    <col min="4894" max="4894" width="11.42578125" style="3" customWidth="1"/>
    <col min="4895" max="4895" width="5.42578125" style="3" customWidth="1"/>
    <col min="4896" max="4896" width="11.42578125" style="3" customWidth="1"/>
    <col min="4897" max="5118" width="9" style="3"/>
    <col min="5119" max="5119" width="2.85546875" style="3" customWidth="1"/>
    <col min="5120" max="5120" width="6.28515625" style="3" customWidth="1"/>
    <col min="5121" max="5121" width="8.140625" style="3" customWidth="1"/>
    <col min="5122" max="5122" width="78.28515625" style="3" bestFit="1" customWidth="1"/>
    <col min="5123" max="5132" width="11.42578125" style="3" customWidth="1"/>
    <col min="5133" max="5145" width="0" style="3" hidden="1" customWidth="1"/>
    <col min="5146" max="5146" width="11.42578125" style="3" customWidth="1"/>
    <col min="5147" max="5147" width="5.42578125" style="3" customWidth="1"/>
    <col min="5148" max="5148" width="11.42578125" style="3" customWidth="1"/>
    <col min="5149" max="5149" width="5.42578125" style="3" customWidth="1"/>
    <col min="5150" max="5150" width="11.42578125" style="3" customWidth="1"/>
    <col min="5151" max="5151" width="5.42578125" style="3" customWidth="1"/>
    <col min="5152" max="5152" width="11.42578125" style="3" customWidth="1"/>
    <col min="5153" max="5374" width="9" style="3"/>
    <col min="5375" max="5375" width="2.85546875" style="3" customWidth="1"/>
    <col min="5376" max="5376" width="6.28515625" style="3" customWidth="1"/>
    <col min="5377" max="5377" width="8.140625" style="3" customWidth="1"/>
    <col min="5378" max="5378" width="78.28515625" style="3" bestFit="1" customWidth="1"/>
    <col min="5379" max="5388" width="11.42578125" style="3" customWidth="1"/>
    <col min="5389" max="5401" width="0" style="3" hidden="1" customWidth="1"/>
    <col min="5402" max="5402" width="11.42578125" style="3" customWidth="1"/>
    <col min="5403" max="5403" width="5.42578125" style="3" customWidth="1"/>
    <col min="5404" max="5404" width="11.42578125" style="3" customWidth="1"/>
    <col min="5405" max="5405" width="5.42578125" style="3" customWidth="1"/>
    <col min="5406" max="5406" width="11.42578125" style="3" customWidth="1"/>
    <col min="5407" max="5407" width="5.42578125" style="3" customWidth="1"/>
    <col min="5408" max="5408" width="11.42578125" style="3" customWidth="1"/>
    <col min="5409" max="5630" width="9" style="3"/>
    <col min="5631" max="5631" width="2.85546875" style="3" customWidth="1"/>
    <col min="5632" max="5632" width="6.28515625" style="3" customWidth="1"/>
    <col min="5633" max="5633" width="8.140625" style="3" customWidth="1"/>
    <col min="5634" max="5634" width="78.28515625" style="3" bestFit="1" customWidth="1"/>
    <col min="5635" max="5644" width="11.42578125" style="3" customWidth="1"/>
    <col min="5645" max="5657" width="0" style="3" hidden="1" customWidth="1"/>
    <col min="5658" max="5658" width="11.42578125" style="3" customWidth="1"/>
    <col min="5659" max="5659" width="5.42578125" style="3" customWidth="1"/>
    <col min="5660" max="5660" width="11.42578125" style="3" customWidth="1"/>
    <col min="5661" max="5661" width="5.42578125" style="3" customWidth="1"/>
    <col min="5662" max="5662" width="11.42578125" style="3" customWidth="1"/>
    <col min="5663" max="5663" width="5.42578125" style="3" customWidth="1"/>
    <col min="5664" max="5664" width="11.42578125" style="3" customWidth="1"/>
    <col min="5665" max="5886" width="9" style="3"/>
    <col min="5887" max="5887" width="2.85546875" style="3" customWidth="1"/>
    <col min="5888" max="5888" width="6.28515625" style="3" customWidth="1"/>
    <col min="5889" max="5889" width="8.140625" style="3" customWidth="1"/>
    <col min="5890" max="5890" width="78.28515625" style="3" bestFit="1" customWidth="1"/>
    <col min="5891" max="5900" width="11.42578125" style="3" customWidth="1"/>
    <col min="5901" max="5913" width="0" style="3" hidden="1" customWidth="1"/>
    <col min="5914" max="5914" width="11.42578125" style="3" customWidth="1"/>
    <col min="5915" max="5915" width="5.42578125" style="3" customWidth="1"/>
    <col min="5916" max="5916" width="11.42578125" style="3" customWidth="1"/>
    <col min="5917" max="5917" width="5.42578125" style="3" customWidth="1"/>
    <col min="5918" max="5918" width="11.42578125" style="3" customWidth="1"/>
    <col min="5919" max="5919" width="5.42578125" style="3" customWidth="1"/>
    <col min="5920" max="5920" width="11.42578125" style="3" customWidth="1"/>
    <col min="5921" max="6142" width="9" style="3"/>
    <col min="6143" max="6143" width="2.85546875" style="3" customWidth="1"/>
    <col min="6144" max="6144" width="6.28515625" style="3" customWidth="1"/>
    <col min="6145" max="6145" width="8.140625" style="3" customWidth="1"/>
    <col min="6146" max="6146" width="78.28515625" style="3" bestFit="1" customWidth="1"/>
    <col min="6147" max="6156" width="11.42578125" style="3" customWidth="1"/>
    <col min="6157" max="6169" width="0" style="3" hidden="1" customWidth="1"/>
    <col min="6170" max="6170" width="11.42578125" style="3" customWidth="1"/>
    <col min="6171" max="6171" width="5.42578125" style="3" customWidth="1"/>
    <col min="6172" max="6172" width="11.42578125" style="3" customWidth="1"/>
    <col min="6173" max="6173" width="5.42578125" style="3" customWidth="1"/>
    <col min="6174" max="6174" width="11.42578125" style="3" customWidth="1"/>
    <col min="6175" max="6175" width="5.42578125" style="3" customWidth="1"/>
    <col min="6176" max="6176" width="11.42578125" style="3" customWidth="1"/>
    <col min="6177" max="6398" width="9" style="3"/>
    <col min="6399" max="6399" width="2.85546875" style="3" customWidth="1"/>
    <col min="6400" max="6400" width="6.28515625" style="3" customWidth="1"/>
    <col min="6401" max="6401" width="8.140625" style="3" customWidth="1"/>
    <col min="6402" max="6402" width="78.28515625" style="3" bestFit="1" customWidth="1"/>
    <col min="6403" max="6412" width="11.42578125" style="3" customWidth="1"/>
    <col min="6413" max="6425" width="0" style="3" hidden="1" customWidth="1"/>
    <col min="6426" max="6426" width="11.42578125" style="3" customWidth="1"/>
    <col min="6427" max="6427" width="5.42578125" style="3" customWidth="1"/>
    <col min="6428" max="6428" width="11.42578125" style="3" customWidth="1"/>
    <col min="6429" max="6429" width="5.42578125" style="3" customWidth="1"/>
    <col min="6430" max="6430" width="11.42578125" style="3" customWidth="1"/>
    <col min="6431" max="6431" width="5.42578125" style="3" customWidth="1"/>
    <col min="6432" max="6432" width="11.42578125" style="3" customWidth="1"/>
    <col min="6433" max="6654" width="9" style="3"/>
    <col min="6655" max="6655" width="2.85546875" style="3" customWidth="1"/>
    <col min="6656" max="6656" width="6.28515625" style="3" customWidth="1"/>
    <col min="6657" max="6657" width="8.140625" style="3" customWidth="1"/>
    <col min="6658" max="6658" width="78.28515625" style="3" bestFit="1" customWidth="1"/>
    <col min="6659" max="6668" width="11.42578125" style="3" customWidth="1"/>
    <col min="6669" max="6681" width="0" style="3" hidden="1" customWidth="1"/>
    <col min="6682" max="6682" width="11.42578125" style="3" customWidth="1"/>
    <col min="6683" max="6683" width="5.42578125" style="3" customWidth="1"/>
    <col min="6684" max="6684" width="11.42578125" style="3" customWidth="1"/>
    <col min="6685" max="6685" width="5.42578125" style="3" customWidth="1"/>
    <col min="6686" max="6686" width="11.42578125" style="3" customWidth="1"/>
    <col min="6687" max="6687" width="5.42578125" style="3" customWidth="1"/>
    <col min="6688" max="6688" width="11.42578125" style="3" customWidth="1"/>
    <col min="6689" max="6910" width="9" style="3"/>
    <col min="6911" max="6911" width="2.85546875" style="3" customWidth="1"/>
    <col min="6912" max="6912" width="6.28515625" style="3" customWidth="1"/>
    <col min="6913" max="6913" width="8.140625" style="3" customWidth="1"/>
    <col min="6914" max="6914" width="78.28515625" style="3" bestFit="1" customWidth="1"/>
    <col min="6915" max="6924" width="11.42578125" style="3" customWidth="1"/>
    <col min="6925" max="6937" width="0" style="3" hidden="1" customWidth="1"/>
    <col min="6938" max="6938" width="11.42578125" style="3" customWidth="1"/>
    <col min="6939" max="6939" width="5.42578125" style="3" customWidth="1"/>
    <col min="6940" max="6940" width="11.42578125" style="3" customWidth="1"/>
    <col min="6941" max="6941" width="5.42578125" style="3" customWidth="1"/>
    <col min="6942" max="6942" width="11.42578125" style="3" customWidth="1"/>
    <col min="6943" max="6943" width="5.42578125" style="3" customWidth="1"/>
    <col min="6944" max="6944" width="11.42578125" style="3" customWidth="1"/>
    <col min="6945" max="7166" width="9" style="3"/>
    <col min="7167" max="7167" width="2.85546875" style="3" customWidth="1"/>
    <col min="7168" max="7168" width="6.28515625" style="3" customWidth="1"/>
    <col min="7169" max="7169" width="8.140625" style="3" customWidth="1"/>
    <col min="7170" max="7170" width="78.28515625" style="3" bestFit="1" customWidth="1"/>
    <col min="7171" max="7180" width="11.42578125" style="3" customWidth="1"/>
    <col min="7181" max="7193" width="0" style="3" hidden="1" customWidth="1"/>
    <col min="7194" max="7194" width="11.42578125" style="3" customWidth="1"/>
    <col min="7195" max="7195" width="5.42578125" style="3" customWidth="1"/>
    <col min="7196" max="7196" width="11.42578125" style="3" customWidth="1"/>
    <col min="7197" max="7197" width="5.42578125" style="3" customWidth="1"/>
    <col min="7198" max="7198" width="11.42578125" style="3" customWidth="1"/>
    <col min="7199" max="7199" width="5.42578125" style="3" customWidth="1"/>
    <col min="7200" max="7200" width="11.42578125" style="3" customWidth="1"/>
    <col min="7201" max="7422" width="9" style="3"/>
    <col min="7423" max="7423" width="2.85546875" style="3" customWidth="1"/>
    <col min="7424" max="7424" width="6.28515625" style="3" customWidth="1"/>
    <col min="7425" max="7425" width="8.140625" style="3" customWidth="1"/>
    <col min="7426" max="7426" width="78.28515625" style="3" bestFit="1" customWidth="1"/>
    <col min="7427" max="7436" width="11.42578125" style="3" customWidth="1"/>
    <col min="7437" max="7449" width="0" style="3" hidden="1" customWidth="1"/>
    <col min="7450" max="7450" width="11.42578125" style="3" customWidth="1"/>
    <col min="7451" max="7451" width="5.42578125" style="3" customWidth="1"/>
    <col min="7452" max="7452" width="11.42578125" style="3" customWidth="1"/>
    <col min="7453" max="7453" width="5.42578125" style="3" customWidth="1"/>
    <col min="7454" max="7454" width="11.42578125" style="3" customWidth="1"/>
    <col min="7455" max="7455" width="5.42578125" style="3" customWidth="1"/>
    <col min="7456" max="7456" width="11.42578125" style="3" customWidth="1"/>
    <col min="7457" max="7678" width="9" style="3"/>
    <col min="7679" max="7679" width="2.85546875" style="3" customWidth="1"/>
    <col min="7680" max="7680" width="6.28515625" style="3" customWidth="1"/>
    <col min="7681" max="7681" width="8.140625" style="3" customWidth="1"/>
    <col min="7682" max="7682" width="78.28515625" style="3" bestFit="1" customWidth="1"/>
    <col min="7683" max="7692" width="11.42578125" style="3" customWidth="1"/>
    <col min="7693" max="7705" width="0" style="3" hidden="1" customWidth="1"/>
    <col min="7706" max="7706" width="11.42578125" style="3" customWidth="1"/>
    <col min="7707" max="7707" width="5.42578125" style="3" customWidth="1"/>
    <col min="7708" max="7708" width="11.42578125" style="3" customWidth="1"/>
    <col min="7709" max="7709" width="5.42578125" style="3" customWidth="1"/>
    <col min="7710" max="7710" width="11.42578125" style="3" customWidth="1"/>
    <col min="7711" max="7711" width="5.42578125" style="3" customWidth="1"/>
    <col min="7712" max="7712" width="11.42578125" style="3" customWidth="1"/>
    <col min="7713" max="7934" width="9" style="3"/>
    <col min="7935" max="7935" width="2.85546875" style="3" customWidth="1"/>
    <col min="7936" max="7936" width="6.28515625" style="3" customWidth="1"/>
    <col min="7937" max="7937" width="8.140625" style="3" customWidth="1"/>
    <col min="7938" max="7938" width="78.28515625" style="3" bestFit="1" customWidth="1"/>
    <col min="7939" max="7948" width="11.42578125" style="3" customWidth="1"/>
    <col min="7949" max="7961" width="0" style="3" hidden="1" customWidth="1"/>
    <col min="7962" max="7962" width="11.42578125" style="3" customWidth="1"/>
    <col min="7963" max="7963" width="5.42578125" style="3" customWidth="1"/>
    <col min="7964" max="7964" width="11.42578125" style="3" customWidth="1"/>
    <col min="7965" max="7965" width="5.42578125" style="3" customWidth="1"/>
    <col min="7966" max="7966" width="11.42578125" style="3" customWidth="1"/>
    <col min="7967" max="7967" width="5.42578125" style="3" customWidth="1"/>
    <col min="7968" max="7968" width="11.42578125" style="3" customWidth="1"/>
    <col min="7969" max="8190" width="9" style="3"/>
    <col min="8191" max="8191" width="2.85546875" style="3" customWidth="1"/>
    <col min="8192" max="8192" width="6.28515625" style="3" customWidth="1"/>
    <col min="8193" max="8193" width="8.140625" style="3" customWidth="1"/>
    <col min="8194" max="8194" width="78.28515625" style="3" bestFit="1" customWidth="1"/>
    <col min="8195" max="8204" width="11.42578125" style="3" customWidth="1"/>
    <col min="8205" max="8217" width="0" style="3" hidden="1" customWidth="1"/>
    <col min="8218" max="8218" width="11.42578125" style="3" customWidth="1"/>
    <col min="8219" max="8219" width="5.42578125" style="3" customWidth="1"/>
    <col min="8220" max="8220" width="11.42578125" style="3" customWidth="1"/>
    <col min="8221" max="8221" width="5.42578125" style="3" customWidth="1"/>
    <col min="8222" max="8222" width="11.42578125" style="3" customWidth="1"/>
    <col min="8223" max="8223" width="5.42578125" style="3" customWidth="1"/>
    <col min="8224" max="8224" width="11.42578125" style="3" customWidth="1"/>
    <col min="8225" max="8446" width="9" style="3"/>
    <col min="8447" max="8447" width="2.85546875" style="3" customWidth="1"/>
    <col min="8448" max="8448" width="6.28515625" style="3" customWidth="1"/>
    <col min="8449" max="8449" width="8.140625" style="3" customWidth="1"/>
    <col min="8450" max="8450" width="78.28515625" style="3" bestFit="1" customWidth="1"/>
    <col min="8451" max="8460" width="11.42578125" style="3" customWidth="1"/>
    <col min="8461" max="8473" width="0" style="3" hidden="1" customWidth="1"/>
    <col min="8474" max="8474" width="11.42578125" style="3" customWidth="1"/>
    <col min="8475" max="8475" width="5.42578125" style="3" customWidth="1"/>
    <col min="8476" max="8476" width="11.42578125" style="3" customWidth="1"/>
    <col min="8477" max="8477" width="5.42578125" style="3" customWidth="1"/>
    <col min="8478" max="8478" width="11.42578125" style="3" customWidth="1"/>
    <col min="8479" max="8479" width="5.42578125" style="3" customWidth="1"/>
    <col min="8480" max="8480" width="11.42578125" style="3" customWidth="1"/>
    <col min="8481" max="8702" width="9" style="3"/>
    <col min="8703" max="8703" width="2.85546875" style="3" customWidth="1"/>
    <col min="8704" max="8704" width="6.28515625" style="3" customWidth="1"/>
    <col min="8705" max="8705" width="8.140625" style="3" customWidth="1"/>
    <col min="8706" max="8706" width="78.28515625" style="3" bestFit="1" customWidth="1"/>
    <col min="8707" max="8716" width="11.42578125" style="3" customWidth="1"/>
    <col min="8717" max="8729" width="0" style="3" hidden="1" customWidth="1"/>
    <col min="8730" max="8730" width="11.42578125" style="3" customWidth="1"/>
    <col min="8731" max="8731" width="5.42578125" style="3" customWidth="1"/>
    <col min="8732" max="8732" width="11.42578125" style="3" customWidth="1"/>
    <col min="8733" max="8733" width="5.42578125" style="3" customWidth="1"/>
    <col min="8734" max="8734" width="11.42578125" style="3" customWidth="1"/>
    <col min="8735" max="8735" width="5.42578125" style="3" customWidth="1"/>
    <col min="8736" max="8736" width="11.42578125" style="3" customWidth="1"/>
    <col min="8737" max="8958" width="9" style="3"/>
    <col min="8959" max="8959" width="2.85546875" style="3" customWidth="1"/>
    <col min="8960" max="8960" width="6.28515625" style="3" customWidth="1"/>
    <col min="8961" max="8961" width="8.140625" style="3" customWidth="1"/>
    <col min="8962" max="8962" width="78.28515625" style="3" bestFit="1" customWidth="1"/>
    <col min="8963" max="8972" width="11.42578125" style="3" customWidth="1"/>
    <col min="8973" max="8985" width="0" style="3" hidden="1" customWidth="1"/>
    <col min="8986" max="8986" width="11.42578125" style="3" customWidth="1"/>
    <col min="8987" max="8987" width="5.42578125" style="3" customWidth="1"/>
    <col min="8988" max="8988" width="11.42578125" style="3" customWidth="1"/>
    <col min="8989" max="8989" width="5.42578125" style="3" customWidth="1"/>
    <col min="8990" max="8990" width="11.42578125" style="3" customWidth="1"/>
    <col min="8991" max="8991" width="5.42578125" style="3" customWidth="1"/>
    <col min="8992" max="8992" width="11.42578125" style="3" customWidth="1"/>
    <col min="8993" max="9214" width="9" style="3"/>
    <col min="9215" max="9215" width="2.85546875" style="3" customWidth="1"/>
    <col min="9216" max="9216" width="6.28515625" style="3" customWidth="1"/>
    <col min="9217" max="9217" width="8.140625" style="3" customWidth="1"/>
    <col min="9218" max="9218" width="78.28515625" style="3" bestFit="1" customWidth="1"/>
    <col min="9219" max="9228" width="11.42578125" style="3" customWidth="1"/>
    <col min="9229" max="9241" width="0" style="3" hidden="1" customWidth="1"/>
    <col min="9242" max="9242" width="11.42578125" style="3" customWidth="1"/>
    <col min="9243" max="9243" width="5.42578125" style="3" customWidth="1"/>
    <col min="9244" max="9244" width="11.42578125" style="3" customWidth="1"/>
    <col min="9245" max="9245" width="5.42578125" style="3" customWidth="1"/>
    <col min="9246" max="9246" width="11.42578125" style="3" customWidth="1"/>
    <col min="9247" max="9247" width="5.42578125" style="3" customWidth="1"/>
    <col min="9248" max="9248" width="11.42578125" style="3" customWidth="1"/>
    <col min="9249" max="9470" width="9" style="3"/>
    <col min="9471" max="9471" width="2.85546875" style="3" customWidth="1"/>
    <col min="9472" max="9472" width="6.28515625" style="3" customWidth="1"/>
    <col min="9473" max="9473" width="8.140625" style="3" customWidth="1"/>
    <col min="9474" max="9474" width="78.28515625" style="3" bestFit="1" customWidth="1"/>
    <col min="9475" max="9484" width="11.42578125" style="3" customWidth="1"/>
    <col min="9485" max="9497" width="0" style="3" hidden="1" customWidth="1"/>
    <col min="9498" max="9498" width="11.42578125" style="3" customWidth="1"/>
    <col min="9499" max="9499" width="5.42578125" style="3" customWidth="1"/>
    <col min="9500" max="9500" width="11.42578125" style="3" customWidth="1"/>
    <col min="9501" max="9501" width="5.42578125" style="3" customWidth="1"/>
    <col min="9502" max="9502" width="11.42578125" style="3" customWidth="1"/>
    <col min="9503" max="9503" width="5.42578125" style="3" customWidth="1"/>
    <col min="9504" max="9504" width="11.42578125" style="3" customWidth="1"/>
    <col min="9505" max="9726" width="9" style="3"/>
    <col min="9727" max="9727" width="2.85546875" style="3" customWidth="1"/>
    <col min="9728" max="9728" width="6.28515625" style="3" customWidth="1"/>
    <col min="9729" max="9729" width="8.140625" style="3" customWidth="1"/>
    <col min="9730" max="9730" width="78.28515625" style="3" bestFit="1" customWidth="1"/>
    <col min="9731" max="9740" width="11.42578125" style="3" customWidth="1"/>
    <col min="9741" max="9753" width="0" style="3" hidden="1" customWidth="1"/>
    <col min="9754" max="9754" width="11.42578125" style="3" customWidth="1"/>
    <col min="9755" max="9755" width="5.42578125" style="3" customWidth="1"/>
    <col min="9756" max="9756" width="11.42578125" style="3" customWidth="1"/>
    <col min="9757" max="9757" width="5.42578125" style="3" customWidth="1"/>
    <col min="9758" max="9758" width="11.42578125" style="3" customWidth="1"/>
    <col min="9759" max="9759" width="5.42578125" style="3" customWidth="1"/>
    <col min="9760" max="9760" width="11.42578125" style="3" customWidth="1"/>
    <col min="9761" max="9982" width="9" style="3"/>
    <col min="9983" max="9983" width="2.85546875" style="3" customWidth="1"/>
    <col min="9984" max="9984" width="6.28515625" style="3" customWidth="1"/>
    <col min="9985" max="9985" width="8.140625" style="3" customWidth="1"/>
    <col min="9986" max="9986" width="78.28515625" style="3" bestFit="1" customWidth="1"/>
    <col min="9987" max="9996" width="11.42578125" style="3" customWidth="1"/>
    <col min="9997" max="10009" width="0" style="3" hidden="1" customWidth="1"/>
    <col min="10010" max="10010" width="11.42578125" style="3" customWidth="1"/>
    <col min="10011" max="10011" width="5.42578125" style="3" customWidth="1"/>
    <col min="10012" max="10012" width="11.42578125" style="3" customWidth="1"/>
    <col min="10013" max="10013" width="5.42578125" style="3" customWidth="1"/>
    <col min="10014" max="10014" width="11.42578125" style="3" customWidth="1"/>
    <col min="10015" max="10015" width="5.42578125" style="3" customWidth="1"/>
    <col min="10016" max="10016" width="11.42578125" style="3" customWidth="1"/>
    <col min="10017" max="10238" width="9" style="3"/>
    <col min="10239" max="10239" width="2.85546875" style="3" customWidth="1"/>
    <col min="10240" max="10240" width="6.28515625" style="3" customWidth="1"/>
    <col min="10241" max="10241" width="8.140625" style="3" customWidth="1"/>
    <col min="10242" max="10242" width="78.28515625" style="3" bestFit="1" customWidth="1"/>
    <col min="10243" max="10252" width="11.42578125" style="3" customWidth="1"/>
    <col min="10253" max="10265" width="0" style="3" hidden="1" customWidth="1"/>
    <col min="10266" max="10266" width="11.42578125" style="3" customWidth="1"/>
    <col min="10267" max="10267" width="5.42578125" style="3" customWidth="1"/>
    <col min="10268" max="10268" width="11.42578125" style="3" customWidth="1"/>
    <col min="10269" max="10269" width="5.42578125" style="3" customWidth="1"/>
    <col min="10270" max="10270" width="11.42578125" style="3" customWidth="1"/>
    <col min="10271" max="10271" width="5.42578125" style="3" customWidth="1"/>
    <col min="10272" max="10272" width="11.42578125" style="3" customWidth="1"/>
    <col min="10273" max="10494" width="9" style="3"/>
    <col min="10495" max="10495" width="2.85546875" style="3" customWidth="1"/>
    <col min="10496" max="10496" width="6.28515625" style="3" customWidth="1"/>
    <col min="10497" max="10497" width="8.140625" style="3" customWidth="1"/>
    <col min="10498" max="10498" width="78.28515625" style="3" bestFit="1" customWidth="1"/>
    <col min="10499" max="10508" width="11.42578125" style="3" customWidth="1"/>
    <col min="10509" max="10521" width="0" style="3" hidden="1" customWidth="1"/>
    <col min="10522" max="10522" width="11.42578125" style="3" customWidth="1"/>
    <col min="10523" max="10523" width="5.42578125" style="3" customWidth="1"/>
    <col min="10524" max="10524" width="11.42578125" style="3" customWidth="1"/>
    <col min="10525" max="10525" width="5.42578125" style="3" customWidth="1"/>
    <col min="10526" max="10526" width="11.42578125" style="3" customWidth="1"/>
    <col min="10527" max="10527" width="5.42578125" style="3" customWidth="1"/>
    <col min="10528" max="10528" width="11.42578125" style="3" customWidth="1"/>
    <col min="10529" max="10750" width="9" style="3"/>
    <col min="10751" max="10751" width="2.85546875" style="3" customWidth="1"/>
    <col min="10752" max="10752" width="6.28515625" style="3" customWidth="1"/>
    <col min="10753" max="10753" width="8.140625" style="3" customWidth="1"/>
    <col min="10754" max="10754" width="78.28515625" style="3" bestFit="1" customWidth="1"/>
    <col min="10755" max="10764" width="11.42578125" style="3" customWidth="1"/>
    <col min="10765" max="10777" width="0" style="3" hidden="1" customWidth="1"/>
    <col min="10778" max="10778" width="11.42578125" style="3" customWidth="1"/>
    <col min="10779" max="10779" width="5.42578125" style="3" customWidth="1"/>
    <col min="10780" max="10780" width="11.42578125" style="3" customWidth="1"/>
    <col min="10781" max="10781" width="5.42578125" style="3" customWidth="1"/>
    <col min="10782" max="10782" width="11.42578125" style="3" customWidth="1"/>
    <col min="10783" max="10783" width="5.42578125" style="3" customWidth="1"/>
    <col min="10784" max="10784" width="11.42578125" style="3" customWidth="1"/>
    <col min="10785" max="11006" width="9" style="3"/>
    <col min="11007" max="11007" width="2.85546875" style="3" customWidth="1"/>
    <col min="11008" max="11008" width="6.28515625" style="3" customWidth="1"/>
    <col min="11009" max="11009" width="8.140625" style="3" customWidth="1"/>
    <col min="11010" max="11010" width="78.28515625" style="3" bestFit="1" customWidth="1"/>
    <col min="11011" max="11020" width="11.42578125" style="3" customWidth="1"/>
    <col min="11021" max="11033" width="0" style="3" hidden="1" customWidth="1"/>
    <col min="11034" max="11034" width="11.42578125" style="3" customWidth="1"/>
    <col min="11035" max="11035" width="5.42578125" style="3" customWidth="1"/>
    <col min="11036" max="11036" width="11.42578125" style="3" customWidth="1"/>
    <col min="11037" max="11037" width="5.42578125" style="3" customWidth="1"/>
    <col min="11038" max="11038" width="11.42578125" style="3" customWidth="1"/>
    <col min="11039" max="11039" width="5.42578125" style="3" customWidth="1"/>
    <col min="11040" max="11040" width="11.42578125" style="3" customWidth="1"/>
    <col min="11041" max="11262" width="9" style="3"/>
    <col min="11263" max="11263" width="2.85546875" style="3" customWidth="1"/>
    <col min="11264" max="11264" width="6.28515625" style="3" customWidth="1"/>
    <col min="11265" max="11265" width="8.140625" style="3" customWidth="1"/>
    <col min="11266" max="11266" width="78.28515625" style="3" bestFit="1" customWidth="1"/>
    <col min="11267" max="11276" width="11.42578125" style="3" customWidth="1"/>
    <col min="11277" max="11289" width="0" style="3" hidden="1" customWidth="1"/>
    <col min="11290" max="11290" width="11.42578125" style="3" customWidth="1"/>
    <col min="11291" max="11291" width="5.42578125" style="3" customWidth="1"/>
    <col min="11292" max="11292" width="11.42578125" style="3" customWidth="1"/>
    <col min="11293" max="11293" width="5.42578125" style="3" customWidth="1"/>
    <col min="11294" max="11294" width="11.42578125" style="3" customWidth="1"/>
    <col min="11295" max="11295" width="5.42578125" style="3" customWidth="1"/>
    <col min="11296" max="11296" width="11.42578125" style="3" customWidth="1"/>
    <col min="11297" max="11518" width="9" style="3"/>
    <col min="11519" max="11519" width="2.85546875" style="3" customWidth="1"/>
    <col min="11520" max="11520" width="6.28515625" style="3" customWidth="1"/>
    <col min="11521" max="11521" width="8.140625" style="3" customWidth="1"/>
    <col min="11522" max="11522" width="78.28515625" style="3" bestFit="1" customWidth="1"/>
    <col min="11523" max="11532" width="11.42578125" style="3" customWidth="1"/>
    <col min="11533" max="11545" width="0" style="3" hidden="1" customWidth="1"/>
    <col min="11546" max="11546" width="11.42578125" style="3" customWidth="1"/>
    <col min="11547" max="11547" width="5.42578125" style="3" customWidth="1"/>
    <col min="11548" max="11548" width="11.42578125" style="3" customWidth="1"/>
    <col min="11549" max="11549" width="5.42578125" style="3" customWidth="1"/>
    <col min="11550" max="11550" width="11.42578125" style="3" customWidth="1"/>
    <col min="11551" max="11551" width="5.42578125" style="3" customWidth="1"/>
    <col min="11552" max="11552" width="11.42578125" style="3" customWidth="1"/>
    <col min="11553" max="11774" width="9" style="3"/>
    <col min="11775" max="11775" width="2.85546875" style="3" customWidth="1"/>
    <col min="11776" max="11776" width="6.28515625" style="3" customWidth="1"/>
    <col min="11777" max="11777" width="8.140625" style="3" customWidth="1"/>
    <col min="11778" max="11778" width="78.28515625" style="3" bestFit="1" customWidth="1"/>
    <col min="11779" max="11788" width="11.42578125" style="3" customWidth="1"/>
    <col min="11789" max="11801" width="0" style="3" hidden="1" customWidth="1"/>
    <col min="11802" max="11802" width="11.42578125" style="3" customWidth="1"/>
    <col min="11803" max="11803" width="5.42578125" style="3" customWidth="1"/>
    <col min="11804" max="11804" width="11.42578125" style="3" customWidth="1"/>
    <col min="11805" max="11805" width="5.42578125" style="3" customWidth="1"/>
    <col min="11806" max="11806" width="11.42578125" style="3" customWidth="1"/>
    <col min="11807" max="11807" width="5.42578125" style="3" customWidth="1"/>
    <col min="11808" max="11808" width="11.42578125" style="3" customWidth="1"/>
    <col min="11809" max="12030" width="9" style="3"/>
    <col min="12031" max="12031" width="2.85546875" style="3" customWidth="1"/>
    <col min="12032" max="12032" width="6.28515625" style="3" customWidth="1"/>
    <col min="12033" max="12033" width="8.140625" style="3" customWidth="1"/>
    <col min="12034" max="12034" width="78.28515625" style="3" bestFit="1" customWidth="1"/>
    <col min="12035" max="12044" width="11.42578125" style="3" customWidth="1"/>
    <col min="12045" max="12057" width="0" style="3" hidden="1" customWidth="1"/>
    <col min="12058" max="12058" width="11.42578125" style="3" customWidth="1"/>
    <col min="12059" max="12059" width="5.42578125" style="3" customWidth="1"/>
    <col min="12060" max="12060" width="11.42578125" style="3" customWidth="1"/>
    <col min="12061" max="12061" width="5.42578125" style="3" customWidth="1"/>
    <col min="12062" max="12062" width="11.42578125" style="3" customWidth="1"/>
    <col min="12063" max="12063" width="5.42578125" style="3" customWidth="1"/>
    <col min="12064" max="12064" width="11.42578125" style="3" customWidth="1"/>
    <col min="12065" max="12286" width="9" style="3"/>
    <col min="12287" max="12287" width="2.85546875" style="3" customWidth="1"/>
    <col min="12288" max="12288" width="6.28515625" style="3" customWidth="1"/>
    <col min="12289" max="12289" width="8.140625" style="3" customWidth="1"/>
    <col min="12290" max="12290" width="78.28515625" style="3" bestFit="1" customWidth="1"/>
    <col min="12291" max="12300" width="11.42578125" style="3" customWidth="1"/>
    <col min="12301" max="12313" width="0" style="3" hidden="1" customWidth="1"/>
    <col min="12314" max="12314" width="11.42578125" style="3" customWidth="1"/>
    <col min="12315" max="12315" width="5.42578125" style="3" customWidth="1"/>
    <col min="12316" max="12316" width="11.42578125" style="3" customWidth="1"/>
    <col min="12317" max="12317" width="5.42578125" style="3" customWidth="1"/>
    <col min="12318" max="12318" width="11.42578125" style="3" customWidth="1"/>
    <col min="12319" max="12319" width="5.42578125" style="3" customWidth="1"/>
    <col min="12320" max="12320" width="11.42578125" style="3" customWidth="1"/>
    <col min="12321" max="12542" width="9" style="3"/>
    <col min="12543" max="12543" width="2.85546875" style="3" customWidth="1"/>
    <col min="12544" max="12544" width="6.28515625" style="3" customWidth="1"/>
    <col min="12545" max="12545" width="8.140625" style="3" customWidth="1"/>
    <col min="12546" max="12546" width="78.28515625" style="3" bestFit="1" customWidth="1"/>
    <col min="12547" max="12556" width="11.42578125" style="3" customWidth="1"/>
    <col min="12557" max="12569" width="0" style="3" hidden="1" customWidth="1"/>
    <col min="12570" max="12570" width="11.42578125" style="3" customWidth="1"/>
    <col min="12571" max="12571" width="5.42578125" style="3" customWidth="1"/>
    <col min="12572" max="12572" width="11.42578125" style="3" customWidth="1"/>
    <col min="12573" max="12573" width="5.42578125" style="3" customWidth="1"/>
    <col min="12574" max="12574" width="11.42578125" style="3" customWidth="1"/>
    <col min="12575" max="12575" width="5.42578125" style="3" customWidth="1"/>
    <col min="12576" max="12576" width="11.42578125" style="3" customWidth="1"/>
    <col min="12577" max="12798" width="9" style="3"/>
    <col min="12799" max="12799" width="2.85546875" style="3" customWidth="1"/>
    <col min="12800" max="12800" width="6.28515625" style="3" customWidth="1"/>
    <col min="12801" max="12801" width="8.140625" style="3" customWidth="1"/>
    <col min="12802" max="12802" width="78.28515625" style="3" bestFit="1" customWidth="1"/>
    <col min="12803" max="12812" width="11.42578125" style="3" customWidth="1"/>
    <col min="12813" max="12825" width="0" style="3" hidden="1" customWidth="1"/>
    <col min="12826" max="12826" width="11.42578125" style="3" customWidth="1"/>
    <col min="12827" max="12827" width="5.42578125" style="3" customWidth="1"/>
    <col min="12828" max="12828" width="11.42578125" style="3" customWidth="1"/>
    <col min="12829" max="12829" width="5.42578125" style="3" customWidth="1"/>
    <col min="12830" max="12830" width="11.42578125" style="3" customWidth="1"/>
    <col min="12831" max="12831" width="5.42578125" style="3" customWidth="1"/>
    <col min="12832" max="12832" width="11.42578125" style="3" customWidth="1"/>
    <col min="12833" max="13054" width="9" style="3"/>
    <col min="13055" max="13055" width="2.85546875" style="3" customWidth="1"/>
    <col min="13056" max="13056" width="6.28515625" style="3" customWidth="1"/>
    <col min="13057" max="13057" width="8.140625" style="3" customWidth="1"/>
    <col min="13058" max="13058" width="78.28515625" style="3" bestFit="1" customWidth="1"/>
    <col min="13059" max="13068" width="11.42578125" style="3" customWidth="1"/>
    <col min="13069" max="13081" width="0" style="3" hidden="1" customWidth="1"/>
    <col min="13082" max="13082" width="11.42578125" style="3" customWidth="1"/>
    <col min="13083" max="13083" width="5.42578125" style="3" customWidth="1"/>
    <col min="13084" max="13084" width="11.42578125" style="3" customWidth="1"/>
    <col min="13085" max="13085" width="5.42578125" style="3" customWidth="1"/>
    <col min="13086" max="13086" width="11.42578125" style="3" customWidth="1"/>
    <col min="13087" max="13087" width="5.42578125" style="3" customWidth="1"/>
    <col min="13088" max="13088" width="11.42578125" style="3" customWidth="1"/>
    <col min="13089" max="13310" width="9" style="3"/>
    <col min="13311" max="13311" width="2.85546875" style="3" customWidth="1"/>
    <col min="13312" max="13312" width="6.28515625" style="3" customWidth="1"/>
    <col min="13313" max="13313" width="8.140625" style="3" customWidth="1"/>
    <col min="13314" max="13314" width="78.28515625" style="3" bestFit="1" customWidth="1"/>
    <col min="13315" max="13324" width="11.42578125" style="3" customWidth="1"/>
    <col min="13325" max="13337" width="0" style="3" hidden="1" customWidth="1"/>
    <col min="13338" max="13338" width="11.42578125" style="3" customWidth="1"/>
    <col min="13339" max="13339" width="5.42578125" style="3" customWidth="1"/>
    <col min="13340" max="13340" width="11.42578125" style="3" customWidth="1"/>
    <col min="13341" max="13341" width="5.42578125" style="3" customWidth="1"/>
    <col min="13342" max="13342" width="11.42578125" style="3" customWidth="1"/>
    <col min="13343" max="13343" width="5.42578125" style="3" customWidth="1"/>
    <col min="13344" max="13344" width="11.42578125" style="3" customWidth="1"/>
    <col min="13345" max="13566" width="9" style="3"/>
    <col min="13567" max="13567" width="2.85546875" style="3" customWidth="1"/>
    <col min="13568" max="13568" width="6.28515625" style="3" customWidth="1"/>
    <col min="13569" max="13569" width="8.140625" style="3" customWidth="1"/>
    <col min="13570" max="13570" width="78.28515625" style="3" bestFit="1" customWidth="1"/>
    <col min="13571" max="13580" width="11.42578125" style="3" customWidth="1"/>
    <col min="13581" max="13593" width="0" style="3" hidden="1" customWidth="1"/>
    <col min="13594" max="13594" width="11.42578125" style="3" customWidth="1"/>
    <col min="13595" max="13595" width="5.42578125" style="3" customWidth="1"/>
    <col min="13596" max="13596" width="11.42578125" style="3" customWidth="1"/>
    <col min="13597" max="13597" width="5.42578125" style="3" customWidth="1"/>
    <col min="13598" max="13598" width="11.42578125" style="3" customWidth="1"/>
    <col min="13599" max="13599" width="5.42578125" style="3" customWidth="1"/>
    <col min="13600" max="13600" width="11.42578125" style="3" customWidth="1"/>
    <col min="13601" max="13822" width="9" style="3"/>
    <col min="13823" max="13823" width="2.85546875" style="3" customWidth="1"/>
    <col min="13824" max="13824" width="6.28515625" style="3" customWidth="1"/>
    <col min="13825" max="13825" width="8.140625" style="3" customWidth="1"/>
    <col min="13826" max="13826" width="78.28515625" style="3" bestFit="1" customWidth="1"/>
    <col min="13827" max="13836" width="11.42578125" style="3" customWidth="1"/>
    <col min="13837" max="13849" width="0" style="3" hidden="1" customWidth="1"/>
    <col min="13850" max="13850" width="11.42578125" style="3" customWidth="1"/>
    <col min="13851" max="13851" width="5.42578125" style="3" customWidth="1"/>
    <col min="13852" max="13852" width="11.42578125" style="3" customWidth="1"/>
    <col min="13853" max="13853" width="5.42578125" style="3" customWidth="1"/>
    <col min="13854" max="13854" width="11.42578125" style="3" customWidth="1"/>
    <col min="13855" max="13855" width="5.42578125" style="3" customWidth="1"/>
    <col min="13856" max="13856" width="11.42578125" style="3" customWidth="1"/>
    <col min="13857" max="14078" width="9" style="3"/>
    <col min="14079" max="14079" width="2.85546875" style="3" customWidth="1"/>
    <col min="14080" max="14080" width="6.28515625" style="3" customWidth="1"/>
    <col min="14081" max="14081" width="8.140625" style="3" customWidth="1"/>
    <col min="14082" max="14082" width="78.28515625" style="3" bestFit="1" customWidth="1"/>
    <col min="14083" max="14092" width="11.42578125" style="3" customWidth="1"/>
    <col min="14093" max="14105" width="0" style="3" hidden="1" customWidth="1"/>
    <col min="14106" max="14106" width="11.42578125" style="3" customWidth="1"/>
    <col min="14107" max="14107" width="5.42578125" style="3" customWidth="1"/>
    <col min="14108" max="14108" width="11.42578125" style="3" customWidth="1"/>
    <col min="14109" max="14109" width="5.42578125" style="3" customWidth="1"/>
    <col min="14110" max="14110" width="11.42578125" style="3" customWidth="1"/>
    <col min="14111" max="14111" width="5.42578125" style="3" customWidth="1"/>
    <col min="14112" max="14112" width="11.42578125" style="3" customWidth="1"/>
    <col min="14113" max="14334" width="9" style="3"/>
    <col min="14335" max="14335" width="2.85546875" style="3" customWidth="1"/>
    <col min="14336" max="14336" width="6.28515625" style="3" customWidth="1"/>
    <col min="14337" max="14337" width="8.140625" style="3" customWidth="1"/>
    <col min="14338" max="14338" width="78.28515625" style="3" bestFit="1" customWidth="1"/>
    <col min="14339" max="14348" width="11.42578125" style="3" customWidth="1"/>
    <col min="14349" max="14361" width="0" style="3" hidden="1" customWidth="1"/>
    <col min="14362" max="14362" width="11.42578125" style="3" customWidth="1"/>
    <col min="14363" max="14363" width="5.42578125" style="3" customWidth="1"/>
    <col min="14364" max="14364" width="11.42578125" style="3" customWidth="1"/>
    <col min="14365" max="14365" width="5.42578125" style="3" customWidth="1"/>
    <col min="14366" max="14366" width="11.42578125" style="3" customWidth="1"/>
    <col min="14367" max="14367" width="5.42578125" style="3" customWidth="1"/>
    <col min="14368" max="14368" width="11.42578125" style="3" customWidth="1"/>
    <col min="14369" max="14590" width="9" style="3"/>
    <col min="14591" max="14591" width="2.85546875" style="3" customWidth="1"/>
    <col min="14592" max="14592" width="6.28515625" style="3" customWidth="1"/>
    <col min="14593" max="14593" width="8.140625" style="3" customWidth="1"/>
    <col min="14594" max="14594" width="78.28515625" style="3" bestFit="1" customWidth="1"/>
    <col min="14595" max="14604" width="11.42578125" style="3" customWidth="1"/>
    <col min="14605" max="14617" width="0" style="3" hidden="1" customWidth="1"/>
    <col min="14618" max="14618" width="11.42578125" style="3" customWidth="1"/>
    <col min="14619" max="14619" width="5.42578125" style="3" customWidth="1"/>
    <col min="14620" max="14620" width="11.42578125" style="3" customWidth="1"/>
    <col min="14621" max="14621" width="5.42578125" style="3" customWidth="1"/>
    <col min="14622" max="14622" width="11.42578125" style="3" customWidth="1"/>
    <col min="14623" max="14623" width="5.42578125" style="3" customWidth="1"/>
    <col min="14624" max="14624" width="11.42578125" style="3" customWidth="1"/>
    <col min="14625" max="14846" width="9" style="3"/>
    <col min="14847" max="14847" width="2.85546875" style="3" customWidth="1"/>
    <col min="14848" max="14848" width="6.28515625" style="3" customWidth="1"/>
    <col min="14849" max="14849" width="8.140625" style="3" customWidth="1"/>
    <col min="14850" max="14850" width="78.28515625" style="3" bestFit="1" customWidth="1"/>
    <col min="14851" max="14860" width="11.42578125" style="3" customWidth="1"/>
    <col min="14861" max="14873" width="0" style="3" hidden="1" customWidth="1"/>
    <col min="14874" max="14874" width="11.42578125" style="3" customWidth="1"/>
    <col min="14875" max="14875" width="5.42578125" style="3" customWidth="1"/>
    <col min="14876" max="14876" width="11.42578125" style="3" customWidth="1"/>
    <col min="14877" max="14877" width="5.42578125" style="3" customWidth="1"/>
    <col min="14878" max="14878" width="11.42578125" style="3" customWidth="1"/>
    <col min="14879" max="14879" width="5.42578125" style="3" customWidth="1"/>
    <col min="14880" max="14880" width="11.42578125" style="3" customWidth="1"/>
    <col min="14881" max="15102" width="9" style="3"/>
    <col min="15103" max="15103" width="2.85546875" style="3" customWidth="1"/>
    <col min="15104" max="15104" width="6.28515625" style="3" customWidth="1"/>
    <col min="15105" max="15105" width="8.140625" style="3" customWidth="1"/>
    <col min="15106" max="15106" width="78.28515625" style="3" bestFit="1" customWidth="1"/>
    <col min="15107" max="15116" width="11.42578125" style="3" customWidth="1"/>
    <col min="15117" max="15129" width="0" style="3" hidden="1" customWidth="1"/>
    <col min="15130" max="15130" width="11.42578125" style="3" customWidth="1"/>
    <col min="15131" max="15131" width="5.42578125" style="3" customWidth="1"/>
    <col min="15132" max="15132" width="11.42578125" style="3" customWidth="1"/>
    <col min="15133" max="15133" width="5.42578125" style="3" customWidth="1"/>
    <col min="15134" max="15134" width="11.42578125" style="3" customWidth="1"/>
    <col min="15135" max="15135" width="5.42578125" style="3" customWidth="1"/>
    <col min="15136" max="15136" width="11.42578125" style="3" customWidth="1"/>
    <col min="15137" max="15358" width="9" style="3"/>
    <col min="15359" max="15359" width="2.85546875" style="3" customWidth="1"/>
    <col min="15360" max="15360" width="6.28515625" style="3" customWidth="1"/>
    <col min="15361" max="15361" width="8.140625" style="3" customWidth="1"/>
    <col min="15362" max="15362" width="78.28515625" style="3" bestFit="1" customWidth="1"/>
    <col min="15363" max="15372" width="11.42578125" style="3" customWidth="1"/>
    <col min="15373" max="15385" width="0" style="3" hidden="1" customWidth="1"/>
    <col min="15386" max="15386" width="11.42578125" style="3" customWidth="1"/>
    <col min="15387" max="15387" width="5.42578125" style="3" customWidth="1"/>
    <col min="15388" max="15388" width="11.42578125" style="3" customWidth="1"/>
    <col min="15389" max="15389" width="5.42578125" style="3" customWidth="1"/>
    <col min="15390" max="15390" width="11.42578125" style="3" customWidth="1"/>
    <col min="15391" max="15391" width="5.42578125" style="3" customWidth="1"/>
    <col min="15392" max="15392" width="11.42578125" style="3" customWidth="1"/>
    <col min="15393" max="15614" width="9" style="3"/>
    <col min="15615" max="15615" width="2.85546875" style="3" customWidth="1"/>
    <col min="15616" max="15616" width="6.28515625" style="3" customWidth="1"/>
    <col min="15617" max="15617" width="8.140625" style="3" customWidth="1"/>
    <col min="15618" max="15618" width="78.28515625" style="3" bestFit="1" customWidth="1"/>
    <col min="15619" max="15628" width="11.42578125" style="3" customWidth="1"/>
    <col min="15629" max="15641" width="0" style="3" hidden="1" customWidth="1"/>
    <col min="15642" max="15642" width="11.42578125" style="3" customWidth="1"/>
    <col min="15643" max="15643" width="5.42578125" style="3" customWidth="1"/>
    <col min="15644" max="15644" width="11.42578125" style="3" customWidth="1"/>
    <col min="15645" max="15645" width="5.42578125" style="3" customWidth="1"/>
    <col min="15646" max="15646" width="11.42578125" style="3" customWidth="1"/>
    <col min="15647" max="15647" width="5.42578125" style="3" customWidth="1"/>
    <col min="15648" max="15648" width="11.42578125" style="3" customWidth="1"/>
    <col min="15649" max="15870" width="9" style="3"/>
    <col min="15871" max="15871" width="2.85546875" style="3" customWidth="1"/>
    <col min="15872" max="15872" width="6.28515625" style="3" customWidth="1"/>
    <col min="15873" max="15873" width="8.140625" style="3" customWidth="1"/>
    <col min="15874" max="15874" width="78.28515625" style="3" bestFit="1" customWidth="1"/>
    <col min="15875" max="15884" width="11.42578125" style="3" customWidth="1"/>
    <col min="15885" max="15897" width="0" style="3" hidden="1" customWidth="1"/>
    <col min="15898" max="15898" width="11.42578125" style="3" customWidth="1"/>
    <col min="15899" max="15899" width="5.42578125" style="3" customWidth="1"/>
    <col min="15900" max="15900" width="11.42578125" style="3" customWidth="1"/>
    <col min="15901" max="15901" width="5.42578125" style="3" customWidth="1"/>
    <col min="15902" max="15902" width="11.42578125" style="3" customWidth="1"/>
    <col min="15903" max="15903" width="5.42578125" style="3" customWidth="1"/>
    <col min="15904" max="15904" width="11.42578125" style="3" customWidth="1"/>
    <col min="15905" max="16126" width="9" style="3"/>
    <col min="16127" max="16127" width="2.85546875" style="3" customWidth="1"/>
    <col min="16128" max="16128" width="6.28515625" style="3" customWidth="1"/>
    <col min="16129" max="16129" width="8.140625" style="3" customWidth="1"/>
    <col min="16130" max="16130" width="78.28515625" style="3" bestFit="1" customWidth="1"/>
    <col min="16131" max="16140" width="11.42578125" style="3" customWidth="1"/>
    <col min="16141" max="16153" width="0" style="3" hidden="1" customWidth="1"/>
    <col min="16154" max="16154" width="11.42578125" style="3" customWidth="1"/>
    <col min="16155" max="16155" width="5.42578125" style="3" customWidth="1"/>
    <col min="16156" max="16156" width="11.42578125" style="3" customWidth="1"/>
    <col min="16157" max="16157" width="5.42578125" style="3" customWidth="1"/>
    <col min="16158" max="16158" width="11.42578125" style="3" customWidth="1"/>
    <col min="16159" max="16159" width="5.42578125" style="3" customWidth="1"/>
    <col min="16160" max="16160" width="11.42578125" style="3" customWidth="1"/>
    <col min="16161" max="16384" width="9" style="3"/>
  </cols>
  <sheetData>
    <row r="2" spans="1:32">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row>
    <row r="3" spans="1:32">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row>
    <row r="4" spans="1:32">
      <c r="B4" s="1" t="str">
        <f>'Template Cover'!B4</f>
        <v>Sheet:</v>
      </c>
      <c r="C4" s="2"/>
      <c r="D4" s="2"/>
      <c r="E4" s="2"/>
      <c r="F4" s="2"/>
      <c r="G4" s="2" t="str">
        <f ca="1">MID(CELL("filename",$A$1),FIND("]",CELL("filename",$A$1))+1,99)</f>
        <v>Funding</v>
      </c>
      <c r="H4" s="2"/>
      <c r="I4" s="2"/>
      <c r="J4" s="2"/>
      <c r="K4" s="2"/>
      <c r="L4" s="2"/>
      <c r="M4" s="2"/>
      <c r="N4" s="2"/>
      <c r="O4" s="2"/>
      <c r="P4" s="2"/>
      <c r="Q4" s="2"/>
      <c r="R4" s="2"/>
      <c r="S4" s="2"/>
      <c r="T4" s="2"/>
      <c r="U4" s="2"/>
      <c r="V4" s="2"/>
      <c r="W4" s="2"/>
      <c r="X4" s="2"/>
      <c r="Y4" s="2"/>
      <c r="Z4" s="2"/>
      <c r="AA4" s="2"/>
      <c r="AB4" s="2"/>
      <c r="AC4" s="2"/>
      <c r="AD4" s="2"/>
      <c r="AE4" s="2"/>
      <c r="AF4" s="2"/>
    </row>
    <row r="5" spans="1:32">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row>
    <row r="6" spans="1:32">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row>
    <row r="7" spans="1:32">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row>
    <row r="9" spans="1:32" ht="38.25">
      <c r="A9" s="531"/>
      <c r="B9" s="532"/>
      <c r="D9" s="533" t="str">
        <f>RN_Switch</f>
        <v>Nominal</v>
      </c>
      <c r="E9" s="989" t="s">
        <v>121</v>
      </c>
      <c r="F9" s="989"/>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row>
    <row r="10" spans="1:32" ht="25.5">
      <c r="D10" s="1018" t="str">
        <f>Option_Switch</f>
        <v>Sc0 : Baseline</v>
      </c>
      <c r="E10" s="1016"/>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row>
    <row r="11" spans="1:32">
      <c r="D11" s="992"/>
      <c r="E11" s="1017"/>
      <c r="F11" s="986"/>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row>
    <row r="12" spans="1:32">
      <c r="D12" s="206" t="str">
        <f>IF(D9='Line Items'!$D$910,"OK","Set model to present outputs in Nominal terms before using outputs from this sheet")</f>
        <v>OK</v>
      </c>
    </row>
    <row r="13" spans="1:32" ht="16.5">
      <c r="B13" s="5" t="s">
        <v>1121</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5" spans="1:32">
      <c r="D15" s="637" t="str">
        <f>Timeline!B70</f>
        <v>Core Franchise Period</v>
      </c>
      <c r="E15" s="638" t="s">
        <v>980</v>
      </c>
      <c r="F15" s="639"/>
      <c r="G15" s="640">
        <f>Timeline!G70</f>
        <v>0</v>
      </c>
      <c r="H15" s="640">
        <f>Timeline!H70</f>
        <v>0</v>
      </c>
      <c r="I15" s="640">
        <f>Timeline!I70</f>
        <v>0</v>
      </c>
      <c r="J15" s="640">
        <f>Timeline!J70</f>
        <v>0</v>
      </c>
      <c r="K15" s="640">
        <f>Timeline!K70</f>
        <v>0</v>
      </c>
      <c r="L15" s="640">
        <f>Timeline!L70</f>
        <v>0</v>
      </c>
      <c r="M15" s="640">
        <f>Timeline!M70</f>
        <v>0</v>
      </c>
      <c r="N15" s="640">
        <f>Timeline!N70</f>
        <v>0</v>
      </c>
      <c r="O15" s="640">
        <f>Timeline!O70</f>
        <v>1</v>
      </c>
      <c r="P15" s="640">
        <f>Timeline!P70</f>
        <v>1</v>
      </c>
      <c r="Q15" s="640">
        <f>Timeline!Q70</f>
        <v>1</v>
      </c>
      <c r="R15" s="640">
        <f>Timeline!R70</f>
        <v>1</v>
      </c>
      <c r="S15" s="640">
        <f>Timeline!S70</f>
        <v>1</v>
      </c>
      <c r="T15" s="640">
        <f>Timeline!T70</f>
        <v>1</v>
      </c>
      <c r="U15" s="640">
        <f>Timeline!U70</f>
        <v>0</v>
      </c>
      <c r="V15" s="640">
        <f>Timeline!V70</f>
        <v>0</v>
      </c>
      <c r="W15" s="640">
        <f>Timeline!W70</f>
        <v>0</v>
      </c>
      <c r="X15" s="640">
        <f>Timeline!X70</f>
        <v>0</v>
      </c>
      <c r="Y15" s="640">
        <f>Timeline!Y70</f>
        <v>0</v>
      </c>
      <c r="Z15" s="723">
        <f>Timeline!Z70</f>
        <v>0</v>
      </c>
      <c r="AA15" s="641"/>
      <c r="AB15" s="642">
        <f>Timeline!AB70</f>
        <v>1</v>
      </c>
      <c r="AC15" s="641"/>
      <c r="AD15" s="642">
        <f>Timeline!AD70</f>
        <v>1</v>
      </c>
      <c r="AE15" s="641"/>
      <c r="AF15" s="642">
        <f>Timeline!AF70</f>
        <v>0</v>
      </c>
    </row>
    <row r="17" spans="2:32" s="229" customFormat="1" ht="15">
      <c r="B17" s="643"/>
      <c r="C17" s="643" t="s">
        <v>1122</v>
      </c>
      <c r="D17" s="643"/>
      <c r="E17" s="643"/>
      <c r="F17" s="643"/>
      <c r="G17" s="643"/>
      <c r="H17" s="643"/>
      <c r="I17" s="643"/>
      <c r="J17" s="643"/>
      <c r="K17" s="643"/>
      <c r="L17" s="643"/>
      <c r="M17" s="643"/>
      <c r="N17" s="643"/>
      <c r="O17" s="643"/>
      <c r="P17" s="643"/>
      <c r="Q17" s="643"/>
      <c r="R17" s="643"/>
      <c r="S17" s="643"/>
      <c r="T17" s="643"/>
      <c r="U17" s="643"/>
      <c r="V17" s="643"/>
      <c r="W17" s="643"/>
      <c r="X17" s="643"/>
      <c r="Y17" s="643"/>
      <c r="Z17" s="643"/>
      <c r="AA17" s="643"/>
      <c r="AB17" s="643"/>
      <c r="AC17" s="643"/>
      <c r="AD17" s="643"/>
      <c r="AE17" s="643"/>
      <c r="AF17" s="643"/>
    </row>
    <row r="18" spans="2:32" s="229" customFormat="1" outlineLevel="1"/>
    <row r="19" spans="2:32" s="229" customFormat="1" outlineLevel="1">
      <c r="D19" s="644" t="s">
        <v>1123</v>
      </c>
      <c r="E19" s="645"/>
      <c r="G19" s="646"/>
      <c r="H19" s="646"/>
      <c r="I19" s="646"/>
      <c r="J19" s="646"/>
      <c r="K19" s="646"/>
      <c r="L19" s="646"/>
      <c r="M19" s="646"/>
      <c r="N19" s="646"/>
      <c r="O19" s="646"/>
      <c r="P19" s="646"/>
      <c r="Q19" s="646"/>
      <c r="R19" s="646"/>
      <c r="S19" s="646"/>
      <c r="T19" s="646"/>
      <c r="U19" s="646"/>
      <c r="V19" s="646"/>
      <c r="W19" s="646"/>
      <c r="X19" s="646"/>
      <c r="Y19" s="646"/>
      <c r="Z19" s="646"/>
      <c r="AA19" s="646"/>
      <c r="AB19" s="646"/>
    </row>
    <row r="20" spans="2:32" s="229" customFormat="1" outlineLevel="1">
      <c r="D20" s="647"/>
      <c r="E20" s="645"/>
      <c r="G20" s="646"/>
      <c r="H20" s="646"/>
      <c r="I20" s="646"/>
      <c r="J20" s="646"/>
      <c r="K20" s="646"/>
      <c r="L20" s="646"/>
      <c r="M20" s="646"/>
      <c r="N20" s="646"/>
      <c r="O20" s="646"/>
      <c r="P20" s="646"/>
      <c r="Q20" s="646"/>
      <c r="R20" s="646"/>
      <c r="S20" s="646"/>
      <c r="T20" s="646"/>
      <c r="U20" s="646"/>
      <c r="V20" s="646"/>
      <c r="W20" s="646"/>
      <c r="X20" s="646"/>
      <c r="Y20" s="646"/>
      <c r="Z20" s="646"/>
      <c r="AA20" s="646"/>
      <c r="AB20" s="646"/>
    </row>
    <row r="21" spans="2:32" s="229" customFormat="1" outlineLevel="1">
      <c r="D21" s="733" t="s">
        <v>1124</v>
      </c>
      <c r="E21" s="648"/>
      <c r="F21" s="748">
        <v>0.06</v>
      </c>
      <c r="G21" s="646"/>
      <c r="H21" s="646"/>
      <c r="I21" s="646"/>
      <c r="J21" s="646"/>
      <c r="K21" s="646"/>
      <c r="L21" s="646"/>
      <c r="M21" s="646"/>
      <c r="N21" s="646"/>
      <c r="O21" s="646"/>
      <c r="P21" s="646"/>
      <c r="Q21" s="646"/>
      <c r="R21" s="646"/>
      <c r="S21" s="646"/>
      <c r="T21" s="646"/>
      <c r="U21" s="646"/>
      <c r="V21" s="646"/>
      <c r="W21" s="646"/>
      <c r="X21" s="646"/>
      <c r="Y21" s="646"/>
      <c r="Z21" s="646"/>
      <c r="AA21" s="646"/>
      <c r="AB21" s="646"/>
    </row>
    <row r="22" spans="2:32" s="229" customFormat="1" outlineLevel="1">
      <c r="D22" s="740" t="s">
        <v>1125</v>
      </c>
      <c r="E22" s="649"/>
      <c r="F22" s="721" t="s">
        <v>902</v>
      </c>
      <c r="G22" s="651"/>
      <c r="H22" s="651"/>
      <c r="I22" s="652"/>
      <c r="J22" s="652">
        <v>0</v>
      </c>
      <c r="K22" s="652">
        <v>0</v>
      </c>
      <c r="L22" s="652">
        <v>0</v>
      </c>
      <c r="M22" s="652">
        <v>0</v>
      </c>
      <c r="N22" s="652">
        <v>0</v>
      </c>
      <c r="O22" s="652">
        <v>382002.37245100579</v>
      </c>
      <c r="P22" s="652">
        <v>407120.75137792656</v>
      </c>
      <c r="Q22" s="652">
        <v>445614.53431087255</v>
      </c>
      <c r="R22" s="652">
        <v>506190.91361825436</v>
      </c>
      <c r="S22" s="652">
        <v>569456.89429710922</v>
      </c>
      <c r="T22" s="652">
        <v>628889.27998693637</v>
      </c>
      <c r="U22" s="652">
        <v>0</v>
      </c>
      <c r="V22" s="652">
        <v>0</v>
      </c>
      <c r="W22" s="652">
        <v>0</v>
      </c>
      <c r="X22" s="652">
        <v>0</v>
      </c>
      <c r="Y22" s="652">
        <v>0</v>
      </c>
      <c r="Z22" s="724">
        <v>0</v>
      </c>
      <c r="AA22" s="646"/>
      <c r="AB22" s="727">
        <v>287552.51154838811</v>
      </c>
      <c r="AD22" s="727">
        <v>147110.1731166729</v>
      </c>
      <c r="AF22" s="727">
        <v>0</v>
      </c>
    </row>
    <row r="23" spans="2:32" s="229" customFormat="1" outlineLevel="1">
      <c r="D23" s="741" t="s">
        <v>1126</v>
      </c>
      <c r="E23" s="653"/>
      <c r="F23" s="650" t="str">
        <f>F22</f>
        <v>£000</v>
      </c>
      <c r="G23" s="722"/>
      <c r="H23" s="722"/>
      <c r="I23" s="722"/>
      <c r="J23" s="722">
        <f>IF($D$9='Line Items'!$D$910,'P&amp;L3'!J52*J15*-1,"n/a")</f>
        <v>0</v>
      </c>
      <c r="K23" s="722">
        <f>IF($D$9='Line Items'!$D$910,'P&amp;L3'!K52*K15*-1,"n/a")</f>
        <v>0</v>
      </c>
      <c r="L23" s="722">
        <f>IF($D$9='Line Items'!$D$910,'P&amp;L3'!L52*L15*-1,"n/a")</f>
        <v>0</v>
      </c>
      <c r="M23" s="722">
        <f>IF($D$9='Line Items'!$D$910,'P&amp;L3'!M52*M15*-1,"n/a")</f>
        <v>0</v>
      </c>
      <c r="N23" s="722">
        <f>IF($D$9='Line Items'!$D$910,'P&amp;L3'!N52*N15*-1,"n/a")</f>
        <v>0</v>
      </c>
      <c r="O23" s="722">
        <f>IF($D$9='Line Items'!$D$910,'P&amp;L3'!O52*O15*-1,"n/a")</f>
        <v>0</v>
      </c>
      <c r="P23" s="722">
        <f>IF($D$9='Line Items'!$D$910,'P&amp;L3'!P52*P15*-1,"n/a")</f>
        <v>0</v>
      </c>
      <c r="Q23" s="722">
        <f>IF($D$9='Line Items'!$D$910,'P&amp;L3'!Q52*Q15*-1,"n/a")</f>
        <v>0</v>
      </c>
      <c r="R23" s="722">
        <f>IF($D$9='Line Items'!$D$910,'P&amp;L3'!R52*R15*-1,"n/a")</f>
        <v>0</v>
      </c>
      <c r="S23" s="722">
        <f>IF($D$9='Line Items'!$D$910,'P&amp;L3'!S52*S15*-1,"n/a")</f>
        <v>0</v>
      </c>
      <c r="T23" s="722">
        <f>IF($D$9='Line Items'!$D$910,'P&amp;L3'!T52*T15*-1,"n/a")</f>
        <v>0</v>
      </c>
      <c r="U23" s="722">
        <f>IF($D$9='Line Items'!$D$910,'P&amp;L3'!U52*U15*-1,"n/a")</f>
        <v>0</v>
      </c>
      <c r="V23" s="722">
        <f>IF($D$9='Line Items'!$D$910,'P&amp;L3'!V52*V15*-1,"n/a")</f>
        <v>0</v>
      </c>
      <c r="W23" s="722">
        <f>IF($D$9='Line Items'!$D$910,'P&amp;L3'!W52*W15*-1,"n/a")</f>
        <v>0</v>
      </c>
      <c r="X23" s="722">
        <f>IF($D$9='Line Items'!$D$910,'P&amp;L3'!X52*X15*-1,"n/a")</f>
        <v>0</v>
      </c>
      <c r="Y23" s="722">
        <f>IF($D$9='Line Items'!$D$910,'P&amp;L3'!Y52*Y15*-1,"n/a")</f>
        <v>0</v>
      </c>
      <c r="Z23" s="725">
        <f>IF($D$9='Line Items'!$D$910,'P&amp;L3'!Z52*Z15*-1,"n/a")</f>
        <v>0</v>
      </c>
      <c r="AA23" s="646"/>
      <c r="AB23" s="728">
        <f>IF($D$9='Line Items'!$D$910,'P&amp;L3'!AB52*AB15*-1,"n/a")</f>
        <v>0</v>
      </c>
      <c r="AD23" s="728">
        <f>IF($D$9='Line Items'!$D$910,'P&amp;L3'!AD52*AD15*-1,"n/a")</f>
        <v>0</v>
      </c>
      <c r="AF23" s="728">
        <f>IF($D$9='Line Items'!$D$910,'P&amp;L3'!AF52*AF15*-1,"n/a")</f>
        <v>0</v>
      </c>
    </row>
    <row r="24" spans="2:32" s="229" customFormat="1" outlineLevel="1">
      <c r="D24" s="742" t="s">
        <v>1127</v>
      </c>
      <c r="E24" s="654"/>
      <c r="F24" s="655" t="str">
        <f>F23</f>
        <v>£000</v>
      </c>
      <c r="G24" s="656"/>
      <c r="H24" s="656"/>
      <c r="I24" s="656"/>
      <c r="J24" s="656">
        <f>IF($D$9='Line Items'!$D$910,MAX(0,J23-J22),"n/a")</f>
        <v>0</v>
      </c>
      <c r="K24" s="656">
        <f>IF($D$9='Line Items'!$D$910,MAX(0,K23-K22),"n/a")</f>
        <v>0</v>
      </c>
      <c r="L24" s="656">
        <f>IF($D$9='Line Items'!$D$910,MAX(0,L23-L22),"n/a")</f>
        <v>0</v>
      </c>
      <c r="M24" s="656">
        <f>IF($D$9='Line Items'!$D$910,MAX(0,M23-M22),"n/a")</f>
        <v>0</v>
      </c>
      <c r="N24" s="656">
        <f>IF($D$9='Line Items'!$D$910,MAX(0,N23-N22),"n/a")</f>
        <v>0</v>
      </c>
      <c r="O24" s="656">
        <f>IF($D$9='Line Items'!$D$910,MAX(0,O23-O22),"n/a")</f>
        <v>0</v>
      </c>
      <c r="P24" s="656">
        <f>IF($D$9='Line Items'!$D$910,MAX(0,P23-P22),"n/a")</f>
        <v>0</v>
      </c>
      <c r="Q24" s="656">
        <f>IF($D$9='Line Items'!$D$910,MAX(0,Q23-Q22),"n/a")</f>
        <v>0</v>
      </c>
      <c r="R24" s="656">
        <f>IF($D$9='Line Items'!$D$910,MAX(0,R23-R22),"n/a")</f>
        <v>0</v>
      </c>
      <c r="S24" s="656">
        <f>IF($D$9='Line Items'!$D$910,MAX(0,S23-S22),"n/a")</f>
        <v>0</v>
      </c>
      <c r="T24" s="656">
        <f>IF($D$9='Line Items'!$D$910,MAX(0,T23-T22),"n/a")</f>
        <v>0</v>
      </c>
      <c r="U24" s="656">
        <f>IF($D$9='Line Items'!$D$910,MAX(0,U23-U22),"n/a")</f>
        <v>0</v>
      </c>
      <c r="V24" s="656">
        <f>IF($D$9='Line Items'!$D$910,MAX(0,V23-V22),"n/a")</f>
        <v>0</v>
      </c>
      <c r="W24" s="656">
        <f>IF($D$9='Line Items'!$D$910,MAX(0,W23-W22),"n/a")</f>
        <v>0</v>
      </c>
      <c r="X24" s="656">
        <f>IF($D$9='Line Items'!$D$910,MAX(0,X23-X22),"n/a")</f>
        <v>0</v>
      </c>
      <c r="Y24" s="656">
        <f>IF($D$9='Line Items'!$D$910,MAX(0,Y23-Y22),"n/a")</f>
        <v>0</v>
      </c>
      <c r="Z24" s="726">
        <f>IF($D$9='Line Items'!$D$910,MAX(0,Z23-Z22),"n/a")</f>
        <v>0</v>
      </c>
      <c r="AA24" s="646"/>
      <c r="AB24" s="729">
        <f>IF($D$9='Line Items'!$D$910,MAX(0,AB23-AB22),"n/a")</f>
        <v>0</v>
      </c>
      <c r="AD24" s="729">
        <f>IF($D$9='Line Items'!$D$910,MAX(0,AD23-AD22),"n/a")</f>
        <v>0</v>
      </c>
      <c r="AF24" s="729">
        <f>IF($D$9='Line Items'!$D$910,MAX(0,AF23-AF22),"n/a")</f>
        <v>0</v>
      </c>
    </row>
    <row r="25" spans="2:32" s="229" customFormat="1" outlineLevel="1">
      <c r="D25" s="646"/>
      <c r="E25" s="645"/>
      <c r="F25" s="657"/>
      <c r="G25" s="646"/>
      <c r="H25" s="646"/>
      <c r="I25" s="646"/>
      <c r="J25" s="646"/>
      <c r="K25" s="646"/>
      <c r="L25" s="646"/>
      <c r="M25" s="646"/>
      <c r="N25" s="646"/>
      <c r="O25" s="646"/>
      <c r="P25" s="646"/>
      <c r="Q25" s="646"/>
      <c r="R25" s="646"/>
      <c r="S25" s="646"/>
      <c r="T25" s="646"/>
      <c r="U25" s="646"/>
      <c r="V25" s="646"/>
      <c r="W25" s="646"/>
      <c r="X25" s="646"/>
      <c r="Y25" s="646"/>
      <c r="Z25" s="646"/>
      <c r="AA25" s="646"/>
      <c r="AB25" s="646"/>
    </row>
    <row r="26" spans="2:32" s="229" customFormat="1" outlineLevel="1">
      <c r="D26" s="733" t="s">
        <v>1128</v>
      </c>
      <c r="E26" s="658"/>
      <c r="F26" s="749">
        <v>45000</v>
      </c>
      <c r="G26" s="646"/>
      <c r="H26" s="646"/>
      <c r="I26" s="646"/>
      <c r="J26" s="646"/>
      <c r="K26" s="646"/>
      <c r="L26" s="646"/>
      <c r="M26" s="646"/>
      <c r="N26" s="646"/>
      <c r="O26" s="646"/>
      <c r="P26" s="646"/>
      <c r="Q26" s="646"/>
      <c r="R26" s="646"/>
      <c r="S26" s="646"/>
      <c r="T26" s="646"/>
      <c r="U26" s="646"/>
      <c r="V26" s="646"/>
      <c r="W26" s="646"/>
      <c r="X26" s="646"/>
      <c r="Y26" s="646"/>
      <c r="Z26" s="646"/>
      <c r="AA26" s="646"/>
      <c r="AB26" s="646"/>
    </row>
    <row r="27" spans="2:32" s="229" customFormat="1" outlineLevel="1">
      <c r="D27" s="645"/>
      <c r="E27" s="645"/>
      <c r="F27" s="659"/>
      <c r="G27" s="646"/>
      <c r="H27" s="646"/>
      <c r="I27" s="646"/>
      <c r="J27" s="646"/>
      <c r="K27" s="646"/>
      <c r="L27" s="646"/>
      <c r="M27" s="646"/>
      <c r="N27" s="646"/>
      <c r="O27" s="646"/>
      <c r="P27" s="646"/>
      <c r="Q27" s="646"/>
      <c r="R27" s="646"/>
      <c r="S27" s="646"/>
      <c r="T27" s="646"/>
      <c r="U27" s="646"/>
      <c r="V27" s="646"/>
      <c r="W27" s="646"/>
      <c r="X27" s="646"/>
      <c r="Y27" s="646"/>
      <c r="Z27" s="646"/>
      <c r="AA27" s="646"/>
      <c r="AB27" s="646"/>
    </row>
    <row r="28" spans="2:32" s="229" customFormat="1" outlineLevel="1">
      <c r="D28" s="733" t="s">
        <v>1129</v>
      </c>
      <c r="E28" s="658"/>
      <c r="F28" s="750">
        <f>IF($D$9='Line Items'!$D$910,(SUM($G$24:$AF$24)*$F$21+$F$26),"n/a")</f>
        <v>45000</v>
      </c>
      <c r="G28" s="646"/>
      <c r="H28" s="646"/>
      <c r="I28" s="646"/>
      <c r="J28" s="646"/>
      <c r="K28" s="646"/>
      <c r="L28" s="646"/>
      <c r="M28" s="646"/>
      <c r="N28" s="646"/>
      <c r="O28" s="646"/>
      <c r="P28" s="646"/>
      <c r="Q28" s="646"/>
      <c r="R28" s="646"/>
      <c r="S28" s="646"/>
      <c r="T28" s="646"/>
      <c r="U28" s="646"/>
      <c r="V28" s="646"/>
      <c r="W28" s="646"/>
      <c r="X28" s="646"/>
      <c r="Y28" s="646"/>
      <c r="Z28" s="646"/>
      <c r="AA28" s="646"/>
      <c r="AB28" s="646"/>
    </row>
    <row r="29" spans="2:32" s="229" customFormat="1" outlineLevel="1">
      <c r="D29" s="646"/>
      <c r="E29" s="645"/>
      <c r="F29" s="657"/>
      <c r="G29" s="646"/>
      <c r="H29" s="646"/>
      <c r="I29" s="646"/>
      <c r="J29" s="646"/>
      <c r="K29" s="646"/>
      <c r="L29" s="646"/>
      <c r="M29" s="646"/>
      <c r="N29" s="646"/>
      <c r="O29" s="646"/>
      <c r="P29" s="646"/>
      <c r="Q29" s="646"/>
      <c r="R29" s="646"/>
      <c r="S29" s="646"/>
      <c r="T29" s="646"/>
      <c r="U29" s="646"/>
      <c r="V29" s="646"/>
      <c r="W29" s="646"/>
      <c r="X29" s="646"/>
      <c r="Y29" s="646"/>
      <c r="Z29" s="646"/>
      <c r="AA29" s="646"/>
      <c r="AB29" s="646"/>
    </row>
    <row r="30" spans="2:32" s="229" customFormat="1" outlineLevel="1">
      <c r="D30" s="644" t="s">
        <v>1130</v>
      </c>
      <c r="E30" s="645"/>
      <c r="F30" s="659"/>
      <c r="G30" s="646"/>
      <c r="H30" s="646"/>
      <c r="I30" s="646"/>
      <c r="J30" s="646"/>
      <c r="K30" s="646"/>
      <c r="L30" s="646"/>
      <c r="M30" s="646"/>
      <c r="N30" s="646"/>
      <c r="O30" s="646"/>
      <c r="P30" s="646"/>
      <c r="Q30" s="646"/>
      <c r="R30" s="646"/>
      <c r="S30" s="646"/>
      <c r="T30" s="646"/>
      <c r="U30" s="646"/>
      <c r="V30" s="646"/>
      <c r="W30" s="646"/>
      <c r="X30" s="646"/>
      <c r="Y30" s="646"/>
      <c r="Z30" s="646"/>
      <c r="AA30" s="646"/>
      <c r="AB30" s="646"/>
    </row>
    <row r="31" spans="2:32" s="229" customFormat="1" outlineLevel="1">
      <c r="D31" s="645"/>
      <c r="E31" s="645"/>
      <c r="F31" s="659"/>
      <c r="G31" s="646"/>
      <c r="H31" s="646"/>
      <c r="I31" s="646"/>
      <c r="J31" s="646"/>
      <c r="K31" s="646"/>
      <c r="L31" s="646"/>
      <c r="M31" s="646"/>
      <c r="N31" s="646"/>
      <c r="O31" s="646"/>
      <c r="P31" s="646"/>
      <c r="Q31" s="646"/>
      <c r="R31" s="646"/>
      <c r="S31" s="646"/>
      <c r="T31" s="646"/>
      <c r="U31" s="646"/>
      <c r="V31" s="646"/>
      <c r="W31" s="646"/>
      <c r="X31" s="646"/>
      <c r="Y31" s="646"/>
      <c r="Z31" s="646"/>
      <c r="AA31" s="646"/>
      <c r="AB31" s="646"/>
    </row>
    <row r="32" spans="2:32" s="229" customFormat="1" outlineLevel="1">
      <c r="D32" s="733" t="s">
        <v>1131</v>
      </c>
      <c r="E32" s="658"/>
      <c r="F32" s="751"/>
      <c r="G32" s="646"/>
      <c r="H32" s="646"/>
      <c r="I32" s="646"/>
      <c r="J32" s="646"/>
      <c r="K32" s="646"/>
      <c r="L32" s="646"/>
      <c r="M32" s="646"/>
      <c r="N32" s="646"/>
      <c r="O32" s="646"/>
      <c r="P32" s="646"/>
      <c r="Q32" s="646"/>
      <c r="R32" s="646"/>
      <c r="S32" s="646"/>
      <c r="T32" s="646"/>
      <c r="U32" s="646"/>
      <c r="V32" s="646"/>
      <c r="W32" s="646"/>
      <c r="X32" s="646"/>
      <c r="Y32" s="646"/>
      <c r="Z32" s="646"/>
      <c r="AA32" s="646"/>
      <c r="AB32" s="660"/>
    </row>
    <row r="33" spans="2:32" s="229" customFormat="1" outlineLevel="1">
      <c r="F33" s="661"/>
      <c r="G33" s="646"/>
      <c r="H33" s="646"/>
      <c r="I33" s="646"/>
      <c r="J33" s="646"/>
      <c r="K33" s="646"/>
      <c r="L33" s="646"/>
      <c r="M33" s="646"/>
      <c r="N33" s="646"/>
      <c r="O33" s="646"/>
      <c r="P33" s="646"/>
      <c r="Q33" s="646"/>
      <c r="R33" s="646"/>
      <c r="S33" s="646"/>
      <c r="T33" s="646"/>
      <c r="U33" s="646"/>
      <c r="V33" s="646"/>
      <c r="W33" s="646"/>
      <c r="X33" s="646"/>
      <c r="Y33" s="646"/>
      <c r="Z33" s="646"/>
      <c r="AA33" s="646"/>
    </row>
    <row r="34" spans="2:32" s="229" customFormat="1" outlineLevel="1">
      <c r="D34" s="662" t="s">
        <v>1132</v>
      </c>
      <c r="F34" s="661"/>
    </row>
    <row r="35" spans="2:32" s="229" customFormat="1" outlineLevel="1">
      <c r="F35" s="661"/>
    </row>
    <row r="36" spans="2:32" s="229" customFormat="1" outlineLevel="1">
      <c r="D36" s="733" t="s">
        <v>1133</v>
      </c>
      <c r="E36" s="658"/>
      <c r="F36" s="748">
        <v>0.5</v>
      </c>
    </row>
    <row r="37" spans="2:32" s="229" customFormat="1" outlineLevel="1">
      <c r="D37" s="646"/>
      <c r="E37" s="645"/>
      <c r="F37" s="657"/>
      <c r="G37" s="646"/>
      <c r="H37" s="646"/>
      <c r="I37" s="646"/>
      <c r="J37" s="646"/>
      <c r="K37" s="646"/>
      <c r="L37" s="646"/>
      <c r="M37" s="646"/>
      <c r="N37" s="646"/>
      <c r="O37" s="646"/>
      <c r="P37" s="646"/>
      <c r="Q37" s="646"/>
      <c r="R37" s="646"/>
      <c r="S37" s="646"/>
      <c r="T37" s="646"/>
      <c r="U37" s="646"/>
      <c r="V37" s="646"/>
      <c r="W37" s="646"/>
      <c r="X37" s="646"/>
      <c r="Y37" s="646"/>
      <c r="Z37" s="646"/>
      <c r="AA37" s="646"/>
      <c r="AB37" s="646"/>
    </row>
    <row r="38" spans="2:32" s="229" customFormat="1" outlineLevel="1">
      <c r="D38" s="662" t="s">
        <v>1134</v>
      </c>
      <c r="G38" s="662"/>
    </row>
    <row r="39" spans="2:32" s="229" customFormat="1" outlineLevel="1">
      <c r="D39" s="743"/>
      <c r="E39" s="517"/>
      <c r="F39" s="734" t="s">
        <v>902</v>
      </c>
      <c r="K39" s="663"/>
      <c r="L39" s="663"/>
      <c r="M39" s="663"/>
      <c r="N39" s="663"/>
      <c r="O39" s="663"/>
      <c r="P39" s="663"/>
      <c r="Q39" s="663"/>
      <c r="R39" s="663"/>
      <c r="S39" s="663"/>
      <c r="T39" s="663"/>
      <c r="U39" s="663"/>
      <c r="V39" s="663"/>
      <c r="W39" s="663"/>
      <c r="X39" s="663"/>
      <c r="Y39" s="663"/>
    </row>
    <row r="40" spans="2:32" s="229" customFormat="1" outlineLevel="1">
      <c r="D40" s="744" t="s">
        <v>1123</v>
      </c>
      <c r="E40" s="664"/>
      <c r="F40" s="735">
        <f>F28</f>
        <v>45000</v>
      </c>
      <c r="K40" s="663"/>
      <c r="L40" s="663"/>
      <c r="M40" s="663"/>
      <c r="N40" s="663"/>
      <c r="O40" s="663"/>
      <c r="P40" s="663"/>
      <c r="Q40" s="663"/>
      <c r="R40" s="663"/>
      <c r="S40" s="663"/>
      <c r="T40" s="663"/>
      <c r="U40" s="663"/>
      <c r="V40" s="663"/>
      <c r="W40" s="663"/>
      <c r="X40" s="663"/>
      <c r="Y40" s="663"/>
    </row>
    <row r="41" spans="2:32" s="229" customFormat="1" outlineLevel="1">
      <c r="D41" s="745" t="s">
        <v>1130</v>
      </c>
      <c r="E41" s="664"/>
      <c r="F41" s="736">
        <f>IF($D$9='Line Items'!$D$910,F32,"n/a")</f>
        <v>0</v>
      </c>
      <c r="K41" s="665"/>
      <c r="L41" s="665"/>
      <c r="M41" s="665"/>
      <c r="N41" s="665"/>
      <c r="O41" s="665"/>
      <c r="P41" s="665"/>
      <c r="Q41" s="665"/>
      <c r="R41" s="665"/>
      <c r="S41" s="665"/>
      <c r="T41" s="665"/>
      <c r="U41" s="665"/>
      <c r="V41" s="665"/>
      <c r="W41" s="665"/>
      <c r="X41" s="665"/>
      <c r="Y41" s="665"/>
    </row>
    <row r="42" spans="2:32" s="229" customFormat="1" outlineLevel="1">
      <c r="D42" s="746" t="s">
        <v>1135</v>
      </c>
      <c r="E42" s="664"/>
      <c r="F42" s="737">
        <f>IF($D$9='Line Items'!$D$910,SUM(F40:F41),"n/a")</f>
        <v>45000</v>
      </c>
      <c r="K42" s="665"/>
      <c r="L42" s="665"/>
      <c r="M42" s="665"/>
      <c r="N42" s="665"/>
      <c r="O42" s="665"/>
      <c r="P42" s="665"/>
      <c r="Q42" s="665"/>
      <c r="R42" s="665"/>
      <c r="S42" s="665"/>
      <c r="T42" s="665"/>
      <c r="U42" s="665"/>
      <c r="V42" s="665"/>
      <c r="W42" s="665"/>
      <c r="X42" s="665"/>
      <c r="Y42" s="665"/>
    </row>
    <row r="43" spans="2:32" s="229" customFormat="1" outlineLevel="1">
      <c r="D43" s="747" t="s">
        <v>1136</v>
      </c>
      <c r="E43" s="520"/>
      <c r="F43" s="738">
        <f>IF($D$9='Line Items'!$D$910,F42*F36,"n/a")</f>
        <v>22500</v>
      </c>
      <c r="K43" s="665"/>
      <c r="L43" s="665"/>
      <c r="M43" s="665"/>
      <c r="N43" s="665"/>
      <c r="O43" s="665"/>
      <c r="P43" s="665"/>
      <c r="Q43" s="665"/>
      <c r="R43" s="665"/>
      <c r="S43" s="665"/>
      <c r="T43" s="665"/>
      <c r="U43" s="665"/>
      <c r="V43" s="665"/>
      <c r="W43" s="665"/>
      <c r="X43" s="665"/>
      <c r="Y43" s="665"/>
    </row>
    <row r="44" spans="2:32" s="229" customFormat="1" outlineLevel="1"/>
    <row r="45" spans="2:32" s="229" customFormat="1">
      <c r="D45" s="666"/>
    </row>
    <row r="46" spans="2:32" s="229" customFormat="1" ht="15">
      <c r="B46" s="667"/>
      <c r="C46" s="667" t="s">
        <v>1137</v>
      </c>
      <c r="D46" s="667"/>
      <c r="E46" s="667"/>
      <c r="F46" s="667"/>
      <c r="G46" s="667"/>
      <c r="H46" s="667"/>
      <c r="I46" s="667"/>
      <c r="J46" s="667"/>
      <c r="K46" s="667"/>
      <c r="L46" s="667"/>
      <c r="M46" s="667"/>
      <c r="N46" s="667"/>
      <c r="O46" s="667"/>
      <c r="P46" s="667"/>
      <c r="Q46" s="667"/>
      <c r="R46" s="667"/>
      <c r="S46" s="667"/>
      <c r="T46" s="667"/>
      <c r="U46" s="667"/>
      <c r="V46" s="667"/>
      <c r="W46" s="667"/>
      <c r="X46" s="667"/>
      <c r="Y46" s="667"/>
      <c r="Z46" s="667"/>
      <c r="AA46" s="667"/>
      <c r="AB46" s="667"/>
      <c r="AC46" s="667"/>
      <c r="AD46" s="667"/>
      <c r="AE46" s="667"/>
      <c r="AF46" s="667"/>
    </row>
    <row r="47" spans="2:32" s="229" customFormat="1" outlineLevel="1"/>
    <row r="48" spans="2:32" s="229" customFormat="1" outlineLevel="1">
      <c r="D48" s="668" t="s">
        <v>1138</v>
      </c>
      <c r="E48" s="739" t="s">
        <v>902</v>
      </c>
      <c r="F48" s="933"/>
      <c r="G48" s="669"/>
      <c r="H48" s="669"/>
      <c r="I48" s="669"/>
      <c r="J48" s="669"/>
      <c r="K48" s="669"/>
      <c r="L48" s="669"/>
      <c r="M48" s="669"/>
      <c r="N48" s="669"/>
      <c r="O48" s="669"/>
      <c r="P48" s="669"/>
      <c r="Q48" s="669"/>
      <c r="R48" s="669"/>
      <c r="S48" s="669"/>
      <c r="T48" s="669"/>
      <c r="U48" s="669"/>
      <c r="V48" s="669"/>
      <c r="W48" s="669"/>
      <c r="X48" s="669"/>
      <c r="Y48" s="669"/>
      <c r="Z48" s="670"/>
      <c r="AA48" s="660"/>
      <c r="AB48" s="730"/>
      <c r="AD48" s="730"/>
      <c r="AF48" s="730"/>
    </row>
    <row r="49" spans="2:32" s="229" customFormat="1" outlineLevel="1">
      <c r="D49" s="671" t="s">
        <v>1139</v>
      </c>
      <c r="E49" s="659" t="str">
        <f>E48</f>
        <v>£000</v>
      </c>
      <c r="F49" s="660"/>
      <c r="G49" s="672"/>
      <c r="H49" s="672"/>
      <c r="I49" s="672"/>
      <c r="J49" s="672"/>
      <c r="K49" s="672"/>
      <c r="L49" s="672"/>
      <c r="M49" s="672"/>
      <c r="N49" s="672"/>
      <c r="O49" s="672"/>
      <c r="P49" s="672"/>
      <c r="Q49" s="672"/>
      <c r="R49" s="672"/>
      <c r="S49" s="672"/>
      <c r="T49" s="672"/>
      <c r="U49" s="672"/>
      <c r="V49" s="672"/>
      <c r="W49" s="672"/>
      <c r="X49" s="672"/>
      <c r="Y49" s="672"/>
      <c r="Z49" s="673"/>
      <c r="AA49" s="660"/>
      <c r="AB49" s="731"/>
      <c r="AD49" s="731"/>
      <c r="AF49" s="731"/>
    </row>
    <row r="50" spans="2:32" s="229" customFormat="1" outlineLevel="1">
      <c r="D50" s="671" t="s">
        <v>1140</v>
      </c>
      <c r="E50" s="659" t="str">
        <f>E49</f>
        <v>£000</v>
      </c>
      <c r="F50" s="660"/>
      <c r="G50" s="672"/>
      <c r="H50" s="672"/>
      <c r="I50" s="672"/>
      <c r="J50" s="672"/>
      <c r="K50" s="672"/>
      <c r="L50" s="672"/>
      <c r="M50" s="672"/>
      <c r="N50" s="672"/>
      <c r="O50" s="672"/>
      <c r="P50" s="672"/>
      <c r="Q50" s="672"/>
      <c r="R50" s="672"/>
      <c r="S50" s="672"/>
      <c r="T50" s="672"/>
      <c r="U50" s="672"/>
      <c r="V50" s="672"/>
      <c r="W50" s="672"/>
      <c r="X50" s="672"/>
      <c r="Y50" s="672"/>
      <c r="Z50" s="673"/>
      <c r="AA50" s="660"/>
      <c r="AB50" s="731"/>
      <c r="AD50" s="731"/>
      <c r="AF50" s="731"/>
    </row>
    <row r="51" spans="2:32" s="229" customFormat="1" outlineLevel="1">
      <c r="D51" s="674" t="s">
        <v>1141</v>
      </c>
      <c r="E51" s="675" t="str">
        <f>E50</f>
        <v>£000</v>
      </c>
      <c r="F51" s="934"/>
      <c r="G51" s="676"/>
      <c r="H51" s="676"/>
      <c r="I51" s="676"/>
      <c r="J51" s="676"/>
      <c r="K51" s="676"/>
      <c r="L51" s="676"/>
      <c r="M51" s="676"/>
      <c r="N51" s="676"/>
      <c r="O51" s="676"/>
      <c r="P51" s="676"/>
      <c r="Q51" s="676"/>
      <c r="R51" s="676"/>
      <c r="S51" s="676"/>
      <c r="T51" s="676"/>
      <c r="U51" s="676"/>
      <c r="V51" s="676"/>
      <c r="W51" s="676"/>
      <c r="X51" s="676"/>
      <c r="Y51" s="676"/>
      <c r="Z51" s="677"/>
      <c r="AB51" s="732"/>
      <c r="AD51" s="732"/>
      <c r="AF51" s="732"/>
    </row>
    <row r="52" spans="2:32" s="229" customFormat="1" outlineLevel="1">
      <c r="D52" s="662"/>
    </row>
    <row r="53" spans="2:32" s="229" customFormat="1" outlineLevel="1">
      <c r="D53" s="229" t="s">
        <v>1142</v>
      </c>
    </row>
    <row r="54" spans="2:32" s="229" customFormat="1" outlineLevel="1">
      <c r="D54" s="229" t="s">
        <v>1143</v>
      </c>
    </row>
    <row r="55" spans="2:32" s="229" customFormat="1"/>
    <row r="56" spans="2:32" s="229" customFormat="1"/>
    <row r="57" spans="2:32" s="229" customFormat="1" ht="16.5">
      <c r="B57" s="398" t="s">
        <v>27</v>
      </c>
      <c r="C57" s="398"/>
      <c r="D57" s="398"/>
      <c r="E57" s="398"/>
      <c r="F57" s="398"/>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398"/>
      <c r="AE57" s="398"/>
      <c r="AF57" s="398"/>
    </row>
  </sheetData>
  <mergeCells count="3">
    <mergeCell ref="E9:E11"/>
    <mergeCell ref="F9:F11"/>
    <mergeCell ref="D10:D11"/>
  </mergeCells>
  <pageMargins left="0.7" right="0.7" top="0.75" bottom="0.75" header="0.3" footer="0.3"/>
  <pageSetup paperSize="9" orientation="portrait" r:id="rId1"/>
  <ignoredErrors>
    <ignoredError sqref="F39 F22 E4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B2:L65"/>
  <sheetViews>
    <sheetView showGridLines="0" zoomScale="85" zoomScaleNormal="85" workbookViewId="0">
      <pane ySplit="12" topLeftCell="A13" activePane="bottomLeft" state="frozen"/>
      <selection activeCell="A10" sqref="A10"/>
      <selection pane="bottomLeft" activeCell="F5" sqref="F5"/>
    </sheetView>
  </sheetViews>
  <sheetFormatPr defaultColWidth="9" defaultRowHeight="12.75"/>
  <cols>
    <col min="1" max="1" width="2.85546875" style="3" customWidth="1"/>
    <col min="2" max="2" width="40.7109375" style="3" customWidth="1"/>
    <col min="3" max="3" width="10.28515625" style="3" customWidth="1"/>
    <col min="4" max="4" width="14.7109375" style="3" customWidth="1"/>
    <col min="5" max="5" width="10.28515625" style="3" customWidth="1"/>
    <col min="6" max="6" width="67.140625" style="3" customWidth="1"/>
    <col min="7" max="7" width="47.28515625" style="3" customWidth="1"/>
    <col min="8" max="9" width="14.42578125" style="3" customWidth="1"/>
    <col min="10" max="10" width="12.7109375" style="3" customWidth="1"/>
    <col min="11" max="12" width="12.85546875" style="3" customWidth="1"/>
    <col min="13" max="256" width="9" style="3"/>
    <col min="257" max="257" width="2.85546875" style="3" customWidth="1"/>
    <col min="258" max="258" width="17.85546875" style="3" customWidth="1"/>
    <col min="259" max="261" width="10.28515625" style="3" customWidth="1"/>
    <col min="262" max="262" width="67.140625" style="3" customWidth="1"/>
    <col min="263" max="263" width="47.28515625" style="3" customWidth="1"/>
    <col min="264" max="265" width="14.42578125" style="3" customWidth="1"/>
    <col min="266" max="266" width="5.140625" style="3" customWidth="1"/>
    <col min="267" max="267" width="9.28515625" style="3" customWidth="1"/>
    <col min="268" max="268" width="8" style="3" customWidth="1"/>
    <col min="269" max="512" width="9" style="3"/>
    <col min="513" max="513" width="2.85546875" style="3" customWidth="1"/>
    <col min="514" max="514" width="17.85546875" style="3" customWidth="1"/>
    <col min="515" max="517" width="10.28515625" style="3" customWidth="1"/>
    <col min="518" max="518" width="67.140625" style="3" customWidth="1"/>
    <col min="519" max="519" width="47.28515625" style="3" customWidth="1"/>
    <col min="520" max="521" width="14.42578125" style="3" customWidth="1"/>
    <col min="522" max="522" width="5.140625" style="3" customWidth="1"/>
    <col min="523" max="523" width="9.28515625" style="3" customWidth="1"/>
    <col min="524" max="524" width="8" style="3" customWidth="1"/>
    <col min="525" max="768" width="9" style="3"/>
    <col min="769" max="769" width="2.85546875" style="3" customWidth="1"/>
    <col min="770" max="770" width="17.85546875" style="3" customWidth="1"/>
    <col min="771" max="773" width="10.28515625" style="3" customWidth="1"/>
    <col min="774" max="774" width="67.140625" style="3" customWidth="1"/>
    <col min="775" max="775" width="47.28515625" style="3" customWidth="1"/>
    <col min="776" max="777" width="14.42578125" style="3" customWidth="1"/>
    <col min="778" max="778" width="5.140625" style="3" customWidth="1"/>
    <col min="779" max="779" width="9.28515625" style="3" customWidth="1"/>
    <col min="780" max="780" width="8" style="3" customWidth="1"/>
    <col min="781" max="1024" width="9" style="3"/>
    <col min="1025" max="1025" width="2.85546875" style="3" customWidth="1"/>
    <col min="1026" max="1026" width="17.85546875" style="3" customWidth="1"/>
    <col min="1027" max="1029" width="10.28515625" style="3" customWidth="1"/>
    <col min="1030" max="1030" width="67.140625" style="3" customWidth="1"/>
    <col min="1031" max="1031" width="47.28515625" style="3" customWidth="1"/>
    <col min="1032" max="1033" width="14.42578125" style="3" customWidth="1"/>
    <col min="1034" max="1034" width="5.140625" style="3" customWidth="1"/>
    <col min="1035" max="1035" width="9.28515625" style="3" customWidth="1"/>
    <col min="1036" max="1036" width="8" style="3" customWidth="1"/>
    <col min="1037" max="1280" width="9" style="3"/>
    <col min="1281" max="1281" width="2.85546875" style="3" customWidth="1"/>
    <col min="1282" max="1282" width="17.85546875" style="3" customWidth="1"/>
    <col min="1283" max="1285" width="10.28515625" style="3" customWidth="1"/>
    <col min="1286" max="1286" width="67.140625" style="3" customWidth="1"/>
    <col min="1287" max="1287" width="47.28515625" style="3" customWidth="1"/>
    <col min="1288" max="1289" width="14.42578125" style="3" customWidth="1"/>
    <col min="1290" max="1290" width="5.140625" style="3" customWidth="1"/>
    <col min="1291" max="1291" width="9.28515625" style="3" customWidth="1"/>
    <col min="1292" max="1292" width="8" style="3" customWidth="1"/>
    <col min="1293" max="1536" width="9" style="3"/>
    <col min="1537" max="1537" width="2.85546875" style="3" customWidth="1"/>
    <col min="1538" max="1538" width="17.85546875" style="3" customWidth="1"/>
    <col min="1539" max="1541" width="10.28515625" style="3" customWidth="1"/>
    <col min="1542" max="1542" width="67.140625" style="3" customWidth="1"/>
    <col min="1543" max="1543" width="47.28515625" style="3" customWidth="1"/>
    <col min="1544" max="1545" width="14.42578125" style="3" customWidth="1"/>
    <col min="1546" max="1546" width="5.140625" style="3" customWidth="1"/>
    <col min="1547" max="1547" width="9.28515625" style="3" customWidth="1"/>
    <col min="1548" max="1548" width="8" style="3" customWidth="1"/>
    <col min="1549" max="1792" width="9" style="3"/>
    <col min="1793" max="1793" width="2.85546875" style="3" customWidth="1"/>
    <col min="1794" max="1794" width="17.85546875" style="3" customWidth="1"/>
    <col min="1795" max="1797" width="10.28515625" style="3" customWidth="1"/>
    <col min="1798" max="1798" width="67.140625" style="3" customWidth="1"/>
    <col min="1799" max="1799" width="47.28515625" style="3" customWidth="1"/>
    <col min="1800" max="1801" width="14.42578125" style="3" customWidth="1"/>
    <col min="1802" max="1802" width="5.140625" style="3" customWidth="1"/>
    <col min="1803" max="1803" width="9.28515625" style="3" customWidth="1"/>
    <col min="1804" max="1804" width="8" style="3" customWidth="1"/>
    <col min="1805" max="2048" width="9" style="3"/>
    <col min="2049" max="2049" width="2.85546875" style="3" customWidth="1"/>
    <col min="2050" max="2050" width="17.85546875" style="3" customWidth="1"/>
    <col min="2051" max="2053" width="10.28515625" style="3" customWidth="1"/>
    <col min="2054" max="2054" width="67.140625" style="3" customWidth="1"/>
    <col min="2055" max="2055" width="47.28515625" style="3" customWidth="1"/>
    <col min="2056" max="2057" width="14.42578125" style="3" customWidth="1"/>
    <col min="2058" max="2058" width="5.140625" style="3" customWidth="1"/>
    <col min="2059" max="2059" width="9.28515625" style="3" customWidth="1"/>
    <col min="2060" max="2060" width="8" style="3" customWidth="1"/>
    <col min="2061" max="2304" width="9" style="3"/>
    <col min="2305" max="2305" width="2.85546875" style="3" customWidth="1"/>
    <col min="2306" max="2306" width="17.85546875" style="3" customWidth="1"/>
    <col min="2307" max="2309" width="10.28515625" style="3" customWidth="1"/>
    <col min="2310" max="2310" width="67.140625" style="3" customWidth="1"/>
    <col min="2311" max="2311" width="47.28515625" style="3" customWidth="1"/>
    <col min="2312" max="2313" width="14.42578125" style="3" customWidth="1"/>
    <col min="2314" max="2314" width="5.140625" style="3" customWidth="1"/>
    <col min="2315" max="2315" width="9.28515625" style="3" customWidth="1"/>
    <col min="2316" max="2316" width="8" style="3" customWidth="1"/>
    <col min="2317" max="2560" width="9" style="3"/>
    <col min="2561" max="2561" width="2.85546875" style="3" customWidth="1"/>
    <col min="2562" max="2562" width="17.85546875" style="3" customWidth="1"/>
    <col min="2563" max="2565" width="10.28515625" style="3" customWidth="1"/>
    <col min="2566" max="2566" width="67.140625" style="3" customWidth="1"/>
    <col min="2567" max="2567" width="47.28515625" style="3" customWidth="1"/>
    <col min="2568" max="2569" width="14.42578125" style="3" customWidth="1"/>
    <col min="2570" max="2570" width="5.140625" style="3" customWidth="1"/>
    <col min="2571" max="2571" width="9.28515625" style="3" customWidth="1"/>
    <col min="2572" max="2572" width="8" style="3" customWidth="1"/>
    <col min="2573" max="2816" width="9" style="3"/>
    <col min="2817" max="2817" width="2.85546875" style="3" customWidth="1"/>
    <col min="2818" max="2818" width="17.85546875" style="3" customWidth="1"/>
    <col min="2819" max="2821" width="10.28515625" style="3" customWidth="1"/>
    <col min="2822" max="2822" width="67.140625" style="3" customWidth="1"/>
    <col min="2823" max="2823" width="47.28515625" style="3" customWidth="1"/>
    <col min="2824" max="2825" width="14.42578125" style="3" customWidth="1"/>
    <col min="2826" max="2826" width="5.140625" style="3" customWidth="1"/>
    <col min="2827" max="2827" width="9.28515625" style="3" customWidth="1"/>
    <col min="2828" max="2828" width="8" style="3" customWidth="1"/>
    <col min="2829" max="3072" width="9" style="3"/>
    <col min="3073" max="3073" width="2.85546875" style="3" customWidth="1"/>
    <col min="3074" max="3074" width="17.85546875" style="3" customWidth="1"/>
    <col min="3075" max="3077" width="10.28515625" style="3" customWidth="1"/>
    <col min="3078" max="3078" width="67.140625" style="3" customWidth="1"/>
    <col min="3079" max="3079" width="47.28515625" style="3" customWidth="1"/>
    <col min="3080" max="3081" width="14.42578125" style="3" customWidth="1"/>
    <col min="3082" max="3082" width="5.140625" style="3" customWidth="1"/>
    <col min="3083" max="3083" width="9.28515625" style="3" customWidth="1"/>
    <col min="3084" max="3084" width="8" style="3" customWidth="1"/>
    <col min="3085" max="3328" width="9" style="3"/>
    <col min="3329" max="3329" width="2.85546875" style="3" customWidth="1"/>
    <col min="3330" max="3330" width="17.85546875" style="3" customWidth="1"/>
    <col min="3331" max="3333" width="10.28515625" style="3" customWidth="1"/>
    <col min="3334" max="3334" width="67.140625" style="3" customWidth="1"/>
    <col min="3335" max="3335" width="47.28515625" style="3" customWidth="1"/>
    <col min="3336" max="3337" width="14.42578125" style="3" customWidth="1"/>
    <col min="3338" max="3338" width="5.140625" style="3" customWidth="1"/>
    <col min="3339" max="3339" width="9.28515625" style="3" customWidth="1"/>
    <col min="3340" max="3340" width="8" style="3" customWidth="1"/>
    <col min="3341" max="3584" width="9" style="3"/>
    <col min="3585" max="3585" width="2.85546875" style="3" customWidth="1"/>
    <col min="3586" max="3586" width="17.85546875" style="3" customWidth="1"/>
    <col min="3587" max="3589" width="10.28515625" style="3" customWidth="1"/>
    <col min="3590" max="3590" width="67.140625" style="3" customWidth="1"/>
    <col min="3591" max="3591" width="47.28515625" style="3" customWidth="1"/>
    <col min="3592" max="3593" width="14.42578125" style="3" customWidth="1"/>
    <col min="3594" max="3594" width="5.140625" style="3" customWidth="1"/>
    <col min="3595" max="3595" width="9.28515625" style="3" customWidth="1"/>
    <col min="3596" max="3596" width="8" style="3" customWidth="1"/>
    <col min="3597" max="3840" width="9" style="3"/>
    <col min="3841" max="3841" width="2.85546875" style="3" customWidth="1"/>
    <col min="3842" max="3842" width="17.85546875" style="3" customWidth="1"/>
    <col min="3843" max="3845" width="10.28515625" style="3" customWidth="1"/>
    <col min="3846" max="3846" width="67.140625" style="3" customWidth="1"/>
    <col min="3847" max="3847" width="47.28515625" style="3" customWidth="1"/>
    <col min="3848" max="3849" width="14.42578125" style="3" customWidth="1"/>
    <col min="3850" max="3850" width="5.140625" style="3" customWidth="1"/>
    <col min="3851" max="3851" width="9.28515625" style="3" customWidth="1"/>
    <col min="3852" max="3852" width="8" style="3" customWidth="1"/>
    <col min="3853" max="4096" width="9" style="3"/>
    <col min="4097" max="4097" width="2.85546875" style="3" customWidth="1"/>
    <col min="4098" max="4098" width="17.85546875" style="3" customWidth="1"/>
    <col min="4099" max="4101" width="10.28515625" style="3" customWidth="1"/>
    <col min="4102" max="4102" width="67.140625" style="3" customWidth="1"/>
    <col min="4103" max="4103" width="47.28515625" style="3" customWidth="1"/>
    <col min="4104" max="4105" width="14.42578125" style="3" customWidth="1"/>
    <col min="4106" max="4106" width="5.140625" style="3" customWidth="1"/>
    <col min="4107" max="4107" width="9.28515625" style="3" customWidth="1"/>
    <col min="4108" max="4108" width="8" style="3" customWidth="1"/>
    <col min="4109" max="4352" width="9" style="3"/>
    <col min="4353" max="4353" width="2.85546875" style="3" customWidth="1"/>
    <col min="4354" max="4354" width="17.85546875" style="3" customWidth="1"/>
    <col min="4355" max="4357" width="10.28515625" style="3" customWidth="1"/>
    <col min="4358" max="4358" width="67.140625" style="3" customWidth="1"/>
    <col min="4359" max="4359" width="47.28515625" style="3" customWidth="1"/>
    <col min="4360" max="4361" width="14.42578125" style="3" customWidth="1"/>
    <col min="4362" max="4362" width="5.140625" style="3" customWidth="1"/>
    <col min="4363" max="4363" width="9.28515625" style="3" customWidth="1"/>
    <col min="4364" max="4364" width="8" style="3" customWidth="1"/>
    <col min="4365" max="4608" width="9" style="3"/>
    <col min="4609" max="4609" width="2.85546875" style="3" customWidth="1"/>
    <col min="4610" max="4610" width="17.85546875" style="3" customWidth="1"/>
    <col min="4611" max="4613" width="10.28515625" style="3" customWidth="1"/>
    <col min="4614" max="4614" width="67.140625" style="3" customWidth="1"/>
    <col min="4615" max="4615" width="47.28515625" style="3" customWidth="1"/>
    <col min="4616" max="4617" width="14.42578125" style="3" customWidth="1"/>
    <col min="4618" max="4618" width="5.140625" style="3" customWidth="1"/>
    <col min="4619" max="4619" width="9.28515625" style="3" customWidth="1"/>
    <col min="4620" max="4620" width="8" style="3" customWidth="1"/>
    <col min="4621" max="4864" width="9" style="3"/>
    <col min="4865" max="4865" width="2.85546875" style="3" customWidth="1"/>
    <col min="4866" max="4866" width="17.85546875" style="3" customWidth="1"/>
    <col min="4867" max="4869" width="10.28515625" style="3" customWidth="1"/>
    <col min="4870" max="4870" width="67.140625" style="3" customWidth="1"/>
    <col min="4871" max="4871" width="47.28515625" style="3" customWidth="1"/>
    <col min="4872" max="4873" width="14.42578125" style="3" customWidth="1"/>
    <col min="4874" max="4874" width="5.140625" style="3" customWidth="1"/>
    <col min="4875" max="4875" width="9.28515625" style="3" customWidth="1"/>
    <col min="4876" max="4876" width="8" style="3" customWidth="1"/>
    <col min="4877" max="5120" width="9" style="3"/>
    <col min="5121" max="5121" width="2.85546875" style="3" customWidth="1"/>
    <col min="5122" max="5122" width="17.85546875" style="3" customWidth="1"/>
    <col min="5123" max="5125" width="10.28515625" style="3" customWidth="1"/>
    <col min="5126" max="5126" width="67.140625" style="3" customWidth="1"/>
    <col min="5127" max="5127" width="47.28515625" style="3" customWidth="1"/>
    <col min="5128" max="5129" width="14.42578125" style="3" customWidth="1"/>
    <col min="5130" max="5130" width="5.140625" style="3" customWidth="1"/>
    <col min="5131" max="5131" width="9.28515625" style="3" customWidth="1"/>
    <col min="5132" max="5132" width="8" style="3" customWidth="1"/>
    <col min="5133" max="5376" width="9" style="3"/>
    <col min="5377" max="5377" width="2.85546875" style="3" customWidth="1"/>
    <col min="5378" max="5378" width="17.85546875" style="3" customWidth="1"/>
    <col min="5379" max="5381" width="10.28515625" style="3" customWidth="1"/>
    <col min="5382" max="5382" width="67.140625" style="3" customWidth="1"/>
    <col min="5383" max="5383" width="47.28515625" style="3" customWidth="1"/>
    <col min="5384" max="5385" width="14.42578125" style="3" customWidth="1"/>
    <col min="5386" max="5386" width="5.140625" style="3" customWidth="1"/>
    <col min="5387" max="5387" width="9.28515625" style="3" customWidth="1"/>
    <col min="5388" max="5388" width="8" style="3" customWidth="1"/>
    <col min="5389" max="5632" width="9" style="3"/>
    <col min="5633" max="5633" width="2.85546875" style="3" customWidth="1"/>
    <col min="5634" max="5634" width="17.85546875" style="3" customWidth="1"/>
    <col min="5635" max="5637" width="10.28515625" style="3" customWidth="1"/>
    <col min="5638" max="5638" width="67.140625" style="3" customWidth="1"/>
    <col min="5639" max="5639" width="47.28515625" style="3" customWidth="1"/>
    <col min="5640" max="5641" width="14.42578125" style="3" customWidth="1"/>
    <col min="5642" max="5642" width="5.140625" style="3" customWidth="1"/>
    <col min="5643" max="5643" width="9.28515625" style="3" customWidth="1"/>
    <col min="5644" max="5644" width="8" style="3" customWidth="1"/>
    <col min="5645" max="5888" width="9" style="3"/>
    <col min="5889" max="5889" width="2.85546875" style="3" customWidth="1"/>
    <col min="5890" max="5890" width="17.85546875" style="3" customWidth="1"/>
    <col min="5891" max="5893" width="10.28515625" style="3" customWidth="1"/>
    <col min="5894" max="5894" width="67.140625" style="3" customWidth="1"/>
    <col min="5895" max="5895" width="47.28515625" style="3" customWidth="1"/>
    <col min="5896" max="5897" width="14.42578125" style="3" customWidth="1"/>
    <col min="5898" max="5898" width="5.140625" style="3" customWidth="1"/>
    <col min="5899" max="5899" width="9.28515625" style="3" customWidth="1"/>
    <col min="5900" max="5900" width="8" style="3" customWidth="1"/>
    <col min="5901" max="6144" width="9" style="3"/>
    <col min="6145" max="6145" width="2.85546875" style="3" customWidth="1"/>
    <col min="6146" max="6146" width="17.85546875" style="3" customWidth="1"/>
    <col min="6147" max="6149" width="10.28515625" style="3" customWidth="1"/>
    <col min="6150" max="6150" width="67.140625" style="3" customWidth="1"/>
    <col min="6151" max="6151" width="47.28515625" style="3" customWidth="1"/>
    <col min="6152" max="6153" width="14.42578125" style="3" customWidth="1"/>
    <col min="6154" max="6154" width="5.140625" style="3" customWidth="1"/>
    <col min="6155" max="6155" width="9.28515625" style="3" customWidth="1"/>
    <col min="6156" max="6156" width="8" style="3" customWidth="1"/>
    <col min="6157" max="6400" width="9" style="3"/>
    <col min="6401" max="6401" width="2.85546875" style="3" customWidth="1"/>
    <col min="6402" max="6402" width="17.85546875" style="3" customWidth="1"/>
    <col min="6403" max="6405" width="10.28515625" style="3" customWidth="1"/>
    <col min="6406" max="6406" width="67.140625" style="3" customWidth="1"/>
    <col min="6407" max="6407" width="47.28515625" style="3" customWidth="1"/>
    <col min="6408" max="6409" width="14.42578125" style="3" customWidth="1"/>
    <col min="6410" max="6410" width="5.140625" style="3" customWidth="1"/>
    <col min="6411" max="6411" width="9.28515625" style="3" customWidth="1"/>
    <col min="6412" max="6412" width="8" style="3" customWidth="1"/>
    <col min="6413" max="6656" width="9" style="3"/>
    <col min="6657" max="6657" width="2.85546875" style="3" customWidth="1"/>
    <col min="6658" max="6658" width="17.85546875" style="3" customWidth="1"/>
    <col min="6659" max="6661" width="10.28515625" style="3" customWidth="1"/>
    <col min="6662" max="6662" width="67.140625" style="3" customWidth="1"/>
    <col min="6663" max="6663" width="47.28515625" style="3" customWidth="1"/>
    <col min="6664" max="6665" width="14.42578125" style="3" customWidth="1"/>
    <col min="6666" max="6666" width="5.140625" style="3" customWidth="1"/>
    <col min="6667" max="6667" width="9.28515625" style="3" customWidth="1"/>
    <col min="6668" max="6668" width="8" style="3" customWidth="1"/>
    <col min="6669" max="6912" width="9" style="3"/>
    <col min="6913" max="6913" width="2.85546875" style="3" customWidth="1"/>
    <col min="6914" max="6914" width="17.85546875" style="3" customWidth="1"/>
    <col min="6915" max="6917" width="10.28515625" style="3" customWidth="1"/>
    <col min="6918" max="6918" width="67.140625" style="3" customWidth="1"/>
    <col min="6919" max="6919" width="47.28515625" style="3" customWidth="1"/>
    <col min="6920" max="6921" width="14.42578125" style="3" customWidth="1"/>
    <col min="6922" max="6922" width="5.140625" style="3" customWidth="1"/>
    <col min="6923" max="6923" width="9.28515625" style="3" customWidth="1"/>
    <col min="6924" max="6924" width="8" style="3" customWidth="1"/>
    <col min="6925" max="7168" width="9" style="3"/>
    <col min="7169" max="7169" width="2.85546875" style="3" customWidth="1"/>
    <col min="7170" max="7170" width="17.85546875" style="3" customWidth="1"/>
    <col min="7171" max="7173" width="10.28515625" style="3" customWidth="1"/>
    <col min="7174" max="7174" width="67.140625" style="3" customWidth="1"/>
    <col min="7175" max="7175" width="47.28515625" style="3" customWidth="1"/>
    <col min="7176" max="7177" width="14.42578125" style="3" customWidth="1"/>
    <col min="7178" max="7178" width="5.140625" style="3" customWidth="1"/>
    <col min="7179" max="7179" width="9.28515625" style="3" customWidth="1"/>
    <col min="7180" max="7180" width="8" style="3" customWidth="1"/>
    <col min="7181" max="7424" width="9" style="3"/>
    <col min="7425" max="7425" width="2.85546875" style="3" customWidth="1"/>
    <col min="7426" max="7426" width="17.85546875" style="3" customWidth="1"/>
    <col min="7427" max="7429" width="10.28515625" style="3" customWidth="1"/>
    <col min="7430" max="7430" width="67.140625" style="3" customWidth="1"/>
    <col min="7431" max="7431" width="47.28515625" style="3" customWidth="1"/>
    <col min="7432" max="7433" width="14.42578125" style="3" customWidth="1"/>
    <col min="7434" max="7434" width="5.140625" style="3" customWidth="1"/>
    <col min="7435" max="7435" width="9.28515625" style="3" customWidth="1"/>
    <col min="7436" max="7436" width="8" style="3" customWidth="1"/>
    <col min="7437" max="7680" width="9" style="3"/>
    <col min="7681" max="7681" width="2.85546875" style="3" customWidth="1"/>
    <col min="7682" max="7682" width="17.85546875" style="3" customWidth="1"/>
    <col min="7683" max="7685" width="10.28515625" style="3" customWidth="1"/>
    <col min="7686" max="7686" width="67.140625" style="3" customWidth="1"/>
    <col min="7687" max="7687" width="47.28515625" style="3" customWidth="1"/>
    <col min="7688" max="7689" width="14.42578125" style="3" customWidth="1"/>
    <col min="7690" max="7690" width="5.140625" style="3" customWidth="1"/>
    <col min="7691" max="7691" width="9.28515625" style="3" customWidth="1"/>
    <col min="7692" max="7692" width="8" style="3" customWidth="1"/>
    <col min="7693" max="7936" width="9" style="3"/>
    <col min="7937" max="7937" width="2.85546875" style="3" customWidth="1"/>
    <col min="7938" max="7938" width="17.85546875" style="3" customWidth="1"/>
    <col min="7939" max="7941" width="10.28515625" style="3" customWidth="1"/>
    <col min="7942" max="7942" width="67.140625" style="3" customWidth="1"/>
    <col min="7943" max="7943" width="47.28515625" style="3" customWidth="1"/>
    <col min="7944" max="7945" width="14.42578125" style="3" customWidth="1"/>
    <col min="7946" max="7946" width="5.140625" style="3" customWidth="1"/>
    <col min="7947" max="7947" width="9.28515625" style="3" customWidth="1"/>
    <col min="7948" max="7948" width="8" style="3" customWidth="1"/>
    <col min="7949" max="8192" width="9" style="3"/>
    <col min="8193" max="8193" width="2.85546875" style="3" customWidth="1"/>
    <col min="8194" max="8194" width="17.85546875" style="3" customWidth="1"/>
    <col min="8195" max="8197" width="10.28515625" style="3" customWidth="1"/>
    <col min="8198" max="8198" width="67.140625" style="3" customWidth="1"/>
    <col min="8199" max="8199" width="47.28515625" style="3" customWidth="1"/>
    <col min="8200" max="8201" width="14.42578125" style="3" customWidth="1"/>
    <col min="8202" max="8202" width="5.140625" style="3" customWidth="1"/>
    <col min="8203" max="8203" width="9.28515625" style="3" customWidth="1"/>
    <col min="8204" max="8204" width="8" style="3" customWidth="1"/>
    <col min="8205" max="8448" width="9" style="3"/>
    <col min="8449" max="8449" width="2.85546875" style="3" customWidth="1"/>
    <col min="8450" max="8450" width="17.85546875" style="3" customWidth="1"/>
    <col min="8451" max="8453" width="10.28515625" style="3" customWidth="1"/>
    <col min="8454" max="8454" width="67.140625" style="3" customWidth="1"/>
    <col min="8455" max="8455" width="47.28515625" style="3" customWidth="1"/>
    <col min="8456" max="8457" width="14.42578125" style="3" customWidth="1"/>
    <col min="8458" max="8458" width="5.140625" style="3" customWidth="1"/>
    <col min="8459" max="8459" width="9.28515625" style="3" customWidth="1"/>
    <col min="8460" max="8460" width="8" style="3" customWidth="1"/>
    <col min="8461" max="8704" width="9" style="3"/>
    <col min="8705" max="8705" width="2.85546875" style="3" customWidth="1"/>
    <col min="8706" max="8706" width="17.85546875" style="3" customWidth="1"/>
    <col min="8707" max="8709" width="10.28515625" style="3" customWidth="1"/>
    <col min="8710" max="8710" width="67.140625" style="3" customWidth="1"/>
    <col min="8711" max="8711" width="47.28515625" style="3" customWidth="1"/>
    <col min="8712" max="8713" width="14.42578125" style="3" customWidth="1"/>
    <col min="8714" max="8714" width="5.140625" style="3" customWidth="1"/>
    <col min="8715" max="8715" width="9.28515625" style="3" customWidth="1"/>
    <col min="8716" max="8716" width="8" style="3" customWidth="1"/>
    <col min="8717" max="8960" width="9" style="3"/>
    <col min="8961" max="8961" width="2.85546875" style="3" customWidth="1"/>
    <col min="8962" max="8962" width="17.85546875" style="3" customWidth="1"/>
    <col min="8963" max="8965" width="10.28515625" style="3" customWidth="1"/>
    <col min="8966" max="8966" width="67.140625" style="3" customWidth="1"/>
    <col min="8967" max="8967" width="47.28515625" style="3" customWidth="1"/>
    <col min="8968" max="8969" width="14.42578125" style="3" customWidth="1"/>
    <col min="8970" max="8970" width="5.140625" style="3" customWidth="1"/>
    <col min="8971" max="8971" width="9.28515625" style="3" customWidth="1"/>
    <col min="8972" max="8972" width="8" style="3" customWidth="1"/>
    <col min="8973" max="9216" width="9" style="3"/>
    <col min="9217" max="9217" width="2.85546875" style="3" customWidth="1"/>
    <col min="9218" max="9218" width="17.85546875" style="3" customWidth="1"/>
    <col min="9219" max="9221" width="10.28515625" style="3" customWidth="1"/>
    <col min="9222" max="9222" width="67.140625" style="3" customWidth="1"/>
    <col min="9223" max="9223" width="47.28515625" style="3" customWidth="1"/>
    <col min="9224" max="9225" width="14.42578125" style="3" customWidth="1"/>
    <col min="9226" max="9226" width="5.140625" style="3" customWidth="1"/>
    <col min="9227" max="9227" width="9.28515625" style="3" customWidth="1"/>
    <col min="9228" max="9228" width="8" style="3" customWidth="1"/>
    <col min="9229" max="9472" width="9" style="3"/>
    <col min="9473" max="9473" width="2.85546875" style="3" customWidth="1"/>
    <col min="9474" max="9474" width="17.85546875" style="3" customWidth="1"/>
    <col min="9475" max="9477" width="10.28515625" style="3" customWidth="1"/>
    <col min="9478" max="9478" width="67.140625" style="3" customWidth="1"/>
    <col min="9479" max="9479" width="47.28515625" style="3" customWidth="1"/>
    <col min="9480" max="9481" width="14.42578125" style="3" customWidth="1"/>
    <col min="9482" max="9482" width="5.140625" style="3" customWidth="1"/>
    <col min="9483" max="9483" width="9.28515625" style="3" customWidth="1"/>
    <col min="9484" max="9484" width="8" style="3" customWidth="1"/>
    <col min="9485" max="9728" width="9" style="3"/>
    <col min="9729" max="9729" width="2.85546875" style="3" customWidth="1"/>
    <col min="9730" max="9730" width="17.85546875" style="3" customWidth="1"/>
    <col min="9731" max="9733" width="10.28515625" style="3" customWidth="1"/>
    <col min="9734" max="9734" width="67.140625" style="3" customWidth="1"/>
    <col min="9735" max="9735" width="47.28515625" style="3" customWidth="1"/>
    <col min="9736" max="9737" width="14.42578125" style="3" customWidth="1"/>
    <col min="9738" max="9738" width="5.140625" style="3" customWidth="1"/>
    <col min="9739" max="9739" width="9.28515625" style="3" customWidth="1"/>
    <col min="9740" max="9740" width="8" style="3" customWidth="1"/>
    <col min="9741" max="9984" width="9" style="3"/>
    <col min="9985" max="9985" width="2.85546875" style="3" customWidth="1"/>
    <col min="9986" max="9986" width="17.85546875" style="3" customWidth="1"/>
    <col min="9987" max="9989" width="10.28515625" style="3" customWidth="1"/>
    <col min="9990" max="9990" width="67.140625" style="3" customWidth="1"/>
    <col min="9991" max="9991" width="47.28515625" style="3" customWidth="1"/>
    <col min="9992" max="9993" width="14.42578125" style="3" customWidth="1"/>
    <col min="9994" max="9994" width="5.140625" style="3" customWidth="1"/>
    <col min="9995" max="9995" width="9.28515625" style="3" customWidth="1"/>
    <col min="9996" max="9996" width="8" style="3" customWidth="1"/>
    <col min="9997" max="10240" width="9" style="3"/>
    <col min="10241" max="10241" width="2.85546875" style="3" customWidth="1"/>
    <col min="10242" max="10242" width="17.85546875" style="3" customWidth="1"/>
    <col min="10243" max="10245" width="10.28515625" style="3" customWidth="1"/>
    <col min="10246" max="10246" width="67.140625" style="3" customWidth="1"/>
    <col min="10247" max="10247" width="47.28515625" style="3" customWidth="1"/>
    <col min="10248" max="10249" width="14.42578125" style="3" customWidth="1"/>
    <col min="10250" max="10250" width="5.140625" style="3" customWidth="1"/>
    <col min="10251" max="10251" width="9.28515625" style="3" customWidth="1"/>
    <col min="10252" max="10252" width="8" style="3" customWidth="1"/>
    <col min="10253" max="10496" width="9" style="3"/>
    <col min="10497" max="10497" width="2.85546875" style="3" customWidth="1"/>
    <col min="10498" max="10498" width="17.85546875" style="3" customWidth="1"/>
    <col min="10499" max="10501" width="10.28515625" style="3" customWidth="1"/>
    <col min="10502" max="10502" width="67.140625" style="3" customWidth="1"/>
    <col min="10503" max="10503" width="47.28515625" style="3" customWidth="1"/>
    <col min="10504" max="10505" width="14.42578125" style="3" customWidth="1"/>
    <col min="10506" max="10506" width="5.140625" style="3" customWidth="1"/>
    <col min="10507" max="10507" width="9.28515625" style="3" customWidth="1"/>
    <col min="10508" max="10508" width="8" style="3" customWidth="1"/>
    <col min="10509" max="10752" width="9" style="3"/>
    <col min="10753" max="10753" width="2.85546875" style="3" customWidth="1"/>
    <col min="10754" max="10754" width="17.85546875" style="3" customWidth="1"/>
    <col min="10755" max="10757" width="10.28515625" style="3" customWidth="1"/>
    <col min="10758" max="10758" width="67.140625" style="3" customWidth="1"/>
    <col min="10759" max="10759" width="47.28515625" style="3" customWidth="1"/>
    <col min="10760" max="10761" width="14.42578125" style="3" customWidth="1"/>
    <col min="10762" max="10762" width="5.140625" style="3" customWidth="1"/>
    <col min="10763" max="10763" width="9.28515625" style="3" customWidth="1"/>
    <col min="10764" max="10764" width="8" style="3" customWidth="1"/>
    <col min="10765" max="11008" width="9" style="3"/>
    <col min="11009" max="11009" width="2.85546875" style="3" customWidth="1"/>
    <col min="11010" max="11010" width="17.85546875" style="3" customWidth="1"/>
    <col min="11011" max="11013" width="10.28515625" style="3" customWidth="1"/>
    <col min="11014" max="11014" width="67.140625" style="3" customWidth="1"/>
    <col min="11015" max="11015" width="47.28515625" style="3" customWidth="1"/>
    <col min="11016" max="11017" width="14.42578125" style="3" customWidth="1"/>
    <col min="11018" max="11018" width="5.140625" style="3" customWidth="1"/>
    <col min="11019" max="11019" width="9.28515625" style="3" customWidth="1"/>
    <col min="11020" max="11020" width="8" style="3" customWidth="1"/>
    <col min="11021" max="11264" width="9" style="3"/>
    <col min="11265" max="11265" width="2.85546875" style="3" customWidth="1"/>
    <col min="11266" max="11266" width="17.85546875" style="3" customWidth="1"/>
    <col min="11267" max="11269" width="10.28515625" style="3" customWidth="1"/>
    <col min="11270" max="11270" width="67.140625" style="3" customWidth="1"/>
    <col min="11271" max="11271" width="47.28515625" style="3" customWidth="1"/>
    <col min="11272" max="11273" width="14.42578125" style="3" customWidth="1"/>
    <col min="11274" max="11274" width="5.140625" style="3" customWidth="1"/>
    <col min="11275" max="11275" width="9.28515625" style="3" customWidth="1"/>
    <col min="11276" max="11276" width="8" style="3" customWidth="1"/>
    <col min="11277" max="11520" width="9" style="3"/>
    <col min="11521" max="11521" width="2.85546875" style="3" customWidth="1"/>
    <col min="11522" max="11522" width="17.85546875" style="3" customWidth="1"/>
    <col min="11523" max="11525" width="10.28515625" style="3" customWidth="1"/>
    <col min="11526" max="11526" width="67.140625" style="3" customWidth="1"/>
    <col min="11527" max="11527" width="47.28515625" style="3" customWidth="1"/>
    <col min="11528" max="11529" width="14.42578125" style="3" customWidth="1"/>
    <col min="11530" max="11530" width="5.140625" style="3" customWidth="1"/>
    <col min="11531" max="11531" width="9.28515625" style="3" customWidth="1"/>
    <col min="11532" max="11532" width="8" style="3" customWidth="1"/>
    <col min="11533" max="11776" width="9" style="3"/>
    <col min="11777" max="11777" width="2.85546875" style="3" customWidth="1"/>
    <col min="11778" max="11778" width="17.85546875" style="3" customWidth="1"/>
    <col min="11779" max="11781" width="10.28515625" style="3" customWidth="1"/>
    <col min="11782" max="11782" width="67.140625" style="3" customWidth="1"/>
    <col min="11783" max="11783" width="47.28515625" style="3" customWidth="1"/>
    <col min="11784" max="11785" width="14.42578125" style="3" customWidth="1"/>
    <col min="11786" max="11786" width="5.140625" style="3" customWidth="1"/>
    <col min="11787" max="11787" width="9.28515625" style="3" customWidth="1"/>
    <col min="11788" max="11788" width="8" style="3" customWidth="1"/>
    <col min="11789" max="12032" width="9" style="3"/>
    <col min="12033" max="12033" width="2.85546875" style="3" customWidth="1"/>
    <col min="12034" max="12034" width="17.85546875" style="3" customWidth="1"/>
    <col min="12035" max="12037" width="10.28515625" style="3" customWidth="1"/>
    <col min="12038" max="12038" width="67.140625" style="3" customWidth="1"/>
    <col min="12039" max="12039" width="47.28515625" style="3" customWidth="1"/>
    <col min="12040" max="12041" width="14.42578125" style="3" customWidth="1"/>
    <col min="12042" max="12042" width="5.140625" style="3" customWidth="1"/>
    <col min="12043" max="12043" width="9.28515625" style="3" customWidth="1"/>
    <col min="12044" max="12044" width="8" style="3" customWidth="1"/>
    <col min="12045" max="12288" width="9" style="3"/>
    <col min="12289" max="12289" width="2.85546875" style="3" customWidth="1"/>
    <col min="12290" max="12290" width="17.85546875" style="3" customWidth="1"/>
    <col min="12291" max="12293" width="10.28515625" style="3" customWidth="1"/>
    <col min="12294" max="12294" width="67.140625" style="3" customWidth="1"/>
    <col min="12295" max="12295" width="47.28515625" style="3" customWidth="1"/>
    <col min="12296" max="12297" width="14.42578125" style="3" customWidth="1"/>
    <col min="12298" max="12298" width="5.140625" style="3" customWidth="1"/>
    <col min="12299" max="12299" width="9.28515625" style="3" customWidth="1"/>
    <col min="12300" max="12300" width="8" style="3" customWidth="1"/>
    <col min="12301" max="12544" width="9" style="3"/>
    <col min="12545" max="12545" width="2.85546875" style="3" customWidth="1"/>
    <col min="12546" max="12546" width="17.85546875" style="3" customWidth="1"/>
    <col min="12547" max="12549" width="10.28515625" style="3" customWidth="1"/>
    <col min="12550" max="12550" width="67.140625" style="3" customWidth="1"/>
    <col min="12551" max="12551" width="47.28515625" style="3" customWidth="1"/>
    <col min="12552" max="12553" width="14.42578125" style="3" customWidth="1"/>
    <col min="12554" max="12554" width="5.140625" style="3" customWidth="1"/>
    <col min="12555" max="12555" width="9.28515625" style="3" customWidth="1"/>
    <col min="12556" max="12556" width="8" style="3" customWidth="1"/>
    <col min="12557" max="12800" width="9" style="3"/>
    <col min="12801" max="12801" width="2.85546875" style="3" customWidth="1"/>
    <col min="12802" max="12802" width="17.85546875" style="3" customWidth="1"/>
    <col min="12803" max="12805" width="10.28515625" style="3" customWidth="1"/>
    <col min="12806" max="12806" width="67.140625" style="3" customWidth="1"/>
    <col min="12807" max="12807" width="47.28515625" style="3" customWidth="1"/>
    <col min="12808" max="12809" width="14.42578125" style="3" customWidth="1"/>
    <col min="12810" max="12810" width="5.140625" style="3" customWidth="1"/>
    <col min="12811" max="12811" width="9.28515625" style="3" customWidth="1"/>
    <col min="12812" max="12812" width="8" style="3" customWidth="1"/>
    <col min="12813" max="13056" width="9" style="3"/>
    <col min="13057" max="13057" width="2.85546875" style="3" customWidth="1"/>
    <col min="13058" max="13058" width="17.85546875" style="3" customWidth="1"/>
    <col min="13059" max="13061" width="10.28515625" style="3" customWidth="1"/>
    <col min="13062" max="13062" width="67.140625" style="3" customWidth="1"/>
    <col min="13063" max="13063" width="47.28515625" style="3" customWidth="1"/>
    <col min="13064" max="13065" width="14.42578125" style="3" customWidth="1"/>
    <col min="13066" max="13066" width="5.140625" style="3" customWidth="1"/>
    <col min="13067" max="13067" width="9.28515625" style="3" customWidth="1"/>
    <col min="13068" max="13068" width="8" style="3" customWidth="1"/>
    <col min="13069" max="13312" width="9" style="3"/>
    <col min="13313" max="13313" width="2.85546875" style="3" customWidth="1"/>
    <col min="13314" max="13314" width="17.85546875" style="3" customWidth="1"/>
    <col min="13315" max="13317" width="10.28515625" style="3" customWidth="1"/>
    <col min="13318" max="13318" width="67.140625" style="3" customWidth="1"/>
    <col min="13319" max="13319" width="47.28515625" style="3" customWidth="1"/>
    <col min="13320" max="13321" width="14.42578125" style="3" customWidth="1"/>
    <col min="13322" max="13322" width="5.140625" style="3" customWidth="1"/>
    <col min="13323" max="13323" width="9.28515625" style="3" customWidth="1"/>
    <col min="13324" max="13324" width="8" style="3" customWidth="1"/>
    <col min="13325" max="13568" width="9" style="3"/>
    <col min="13569" max="13569" width="2.85546875" style="3" customWidth="1"/>
    <col min="13570" max="13570" width="17.85546875" style="3" customWidth="1"/>
    <col min="13571" max="13573" width="10.28515625" style="3" customWidth="1"/>
    <col min="13574" max="13574" width="67.140625" style="3" customWidth="1"/>
    <col min="13575" max="13575" width="47.28515625" style="3" customWidth="1"/>
    <col min="13576" max="13577" width="14.42578125" style="3" customWidth="1"/>
    <col min="13578" max="13578" width="5.140625" style="3" customWidth="1"/>
    <col min="13579" max="13579" width="9.28515625" style="3" customWidth="1"/>
    <col min="13580" max="13580" width="8" style="3" customWidth="1"/>
    <col min="13581" max="13824" width="9" style="3"/>
    <col min="13825" max="13825" width="2.85546875" style="3" customWidth="1"/>
    <col min="13826" max="13826" width="17.85546875" style="3" customWidth="1"/>
    <col min="13827" max="13829" width="10.28515625" style="3" customWidth="1"/>
    <col min="13830" max="13830" width="67.140625" style="3" customWidth="1"/>
    <col min="13831" max="13831" width="47.28515625" style="3" customWidth="1"/>
    <col min="13832" max="13833" width="14.42578125" style="3" customWidth="1"/>
    <col min="13834" max="13834" width="5.140625" style="3" customWidth="1"/>
    <col min="13835" max="13835" width="9.28515625" style="3" customWidth="1"/>
    <col min="13836" max="13836" width="8" style="3" customWidth="1"/>
    <col min="13837" max="14080" width="9" style="3"/>
    <col min="14081" max="14081" width="2.85546875" style="3" customWidth="1"/>
    <col min="14082" max="14082" width="17.85546875" style="3" customWidth="1"/>
    <col min="14083" max="14085" width="10.28515625" style="3" customWidth="1"/>
    <col min="14086" max="14086" width="67.140625" style="3" customWidth="1"/>
    <col min="14087" max="14087" width="47.28515625" style="3" customWidth="1"/>
    <col min="14088" max="14089" width="14.42578125" style="3" customWidth="1"/>
    <col min="14090" max="14090" width="5.140625" style="3" customWidth="1"/>
    <col min="14091" max="14091" width="9.28515625" style="3" customWidth="1"/>
    <col min="14092" max="14092" width="8" style="3" customWidth="1"/>
    <col min="14093" max="14336" width="9" style="3"/>
    <col min="14337" max="14337" width="2.85546875" style="3" customWidth="1"/>
    <col min="14338" max="14338" width="17.85546875" style="3" customWidth="1"/>
    <col min="14339" max="14341" width="10.28515625" style="3" customWidth="1"/>
    <col min="14342" max="14342" width="67.140625" style="3" customWidth="1"/>
    <col min="14343" max="14343" width="47.28515625" style="3" customWidth="1"/>
    <col min="14344" max="14345" width="14.42578125" style="3" customWidth="1"/>
    <col min="14346" max="14346" width="5.140625" style="3" customWidth="1"/>
    <col min="14347" max="14347" width="9.28515625" style="3" customWidth="1"/>
    <col min="14348" max="14348" width="8" style="3" customWidth="1"/>
    <col min="14349" max="14592" width="9" style="3"/>
    <col min="14593" max="14593" width="2.85546875" style="3" customWidth="1"/>
    <col min="14594" max="14594" width="17.85546875" style="3" customWidth="1"/>
    <col min="14595" max="14597" width="10.28515625" style="3" customWidth="1"/>
    <col min="14598" max="14598" width="67.140625" style="3" customWidth="1"/>
    <col min="14599" max="14599" width="47.28515625" style="3" customWidth="1"/>
    <col min="14600" max="14601" width="14.42578125" style="3" customWidth="1"/>
    <col min="14602" max="14602" width="5.140625" style="3" customWidth="1"/>
    <col min="14603" max="14603" width="9.28515625" style="3" customWidth="1"/>
    <col min="14604" max="14604" width="8" style="3" customWidth="1"/>
    <col min="14605" max="14848" width="9" style="3"/>
    <col min="14849" max="14849" width="2.85546875" style="3" customWidth="1"/>
    <col min="14850" max="14850" width="17.85546875" style="3" customWidth="1"/>
    <col min="14851" max="14853" width="10.28515625" style="3" customWidth="1"/>
    <col min="14854" max="14854" width="67.140625" style="3" customWidth="1"/>
    <col min="14855" max="14855" width="47.28515625" style="3" customWidth="1"/>
    <col min="14856" max="14857" width="14.42578125" style="3" customWidth="1"/>
    <col min="14858" max="14858" width="5.140625" style="3" customWidth="1"/>
    <col min="14859" max="14859" width="9.28515625" style="3" customWidth="1"/>
    <col min="14860" max="14860" width="8" style="3" customWidth="1"/>
    <col min="14861" max="15104" width="9" style="3"/>
    <col min="15105" max="15105" width="2.85546875" style="3" customWidth="1"/>
    <col min="15106" max="15106" width="17.85546875" style="3" customWidth="1"/>
    <col min="15107" max="15109" width="10.28515625" style="3" customWidth="1"/>
    <col min="15110" max="15110" width="67.140625" style="3" customWidth="1"/>
    <col min="15111" max="15111" width="47.28515625" style="3" customWidth="1"/>
    <col min="15112" max="15113" width="14.42578125" style="3" customWidth="1"/>
    <col min="15114" max="15114" width="5.140625" style="3" customWidth="1"/>
    <col min="15115" max="15115" width="9.28515625" style="3" customWidth="1"/>
    <col min="15116" max="15116" width="8" style="3" customWidth="1"/>
    <col min="15117" max="15360" width="9" style="3"/>
    <col min="15361" max="15361" width="2.85546875" style="3" customWidth="1"/>
    <col min="15362" max="15362" width="17.85546875" style="3" customWidth="1"/>
    <col min="15363" max="15365" width="10.28515625" style="3" customWidth="1"/>
    <col min="15366" max="15366" width="67.140625" style="3" customWidth="1"/>
    <col min="15367" max="15367" width="47.28515625" style="3" customWidth="1"/>
    <col min="15368" max="15369" width="14.42578125" style="3" customWidth="1"/>
    <col min="15370" max="15370" width="5.140625" style="3" customWidth="1"/>
    <col min="15371" max="15371" width="9.28515625" style="3" customWidth="1"/>
    <col min="15372" max="15372" width="8" style="3" customWidth="1"/>
    <col min="15373" max="15616" width="9" style="3"/>
    <col min="15617" max="15617" width="2.85546875" style="3" customWidth="1"/>
    <col min="15618" max="15618" width="17.85546875" style="3" customWidth="1"/>
    <col min="15619" max="15621" width="10.28515625" style="3" customWidth="1"/>
    <col min="15622" max="15622" width="67.140625" style="3" customWidth="1"/>
    <col min="15623" max="15623" width="47.28515625" style="3" customWidth="1"/>
    <col min="15624" max="15625" width="14.42578125" style="3" customWidth="1"/>
    <col min="15626" max="15626" width="5.140625" style="3" customWidth="1"/>
    <col min="15627" max="15627" width="9.28515625" style="3" customWidth="1"/>
    <col min="15628" max="15628" width="8" style="3" customWidth="1"/>
    <col min="15629" max="15872" width="9" style="3"/>
    <col min="15873" max="15873" width="2.85546875" style="3" customWidth="1"/>
    <col min="15874" max="15874" width="17.85546875" style="3" customWidth="1"/>
    <col min="15875" max="15877" width="10.28515625" style="3" customWidth="1"/>
    <col min="15878" max="15878" width="67.140625" style="3" customWidth="1"/>
    <col min="15879" max="15879" width="47.28515625" style="3" customWidth="1"/>
    <col min="15880" max="15881" width="14.42578125" style="3" customWidth="1"/>
    <col min="15882" max="15882" width="5.140625" style="3" customWidth="1"/>
    <col min="15883" max="15883" width="9.28515625" style="3" customWidth="1"/>
    <col min="15884" max="15884" width="8" style="3" customWidth="1"/>
    <col min="15885" max="16128" width="9" style="3"/>
    <col min="16129" max="16129" width="2.85546875" style="3" customWidth="1"/>
    <col min="16130" max="16130" width="17.85546875" style="3" customWidth="1"/>
    <col min="16131" max="16133" width="10.28515625" style="3" customWidth="1"/>
    <col min="16134" max="16134" width="67.140625" style="3" customWidth="1"/>
    <col min="16135" max="16135" width="47.28515625" style="3" customWidth="1"/>
    <col min="16136" max="16137" width="14.42578125" style="3" customWidth="1"/>
    <col min="16138" max="16138" width="5.140625" style="3" customWidth="1"/>
    <col min="16139" max="16139" width="9.28515625" style="3" customWidth="1"/>
    <col min="16140" max="16140" width="8" style="3" customWidth="1"/>
    <col min="16141" max="16384" width="9" style="3"/>
  </cols>
  <sheetData>
    <row r="2" spans="2:12">
      <c r="B2" s="1" t="str">
        <f>'Template Cover'!B2</f>
        <v>Owner:</v>
      </c>
      <c r="C2" s="2"/>
      <c r="D2" s="2"/>
      <c r="E2" s="2"/>
      <c r="F2" s="2" t="str">
        <f>Owner</f>
        <v>[Bidder Name]</v>
      </c>
      <c r="G2" s="2"/>
      <c r="H2" s="2"/>
      <c r="I2" s="2"/>
      <c r="J2" s="2"/>
      <c r="K2" s="2"/>
      <c r="L2" s="2"/>
    </row>
    <row r="3" spans="2:12">
      <c r="B3" s="1" t="str">
        <f>'Template Cover'!B3</f>
        <v>Project:</v>
      </c>
      <c r="C3" s="2"/>
      <c r="D3" s="2"/>
      <c r="E3" s="2"/>
      <c r="F3" s="2" t="str">
        <f>Project</f>
        <v>South Western Franchise</v>
      </c>
      <c r="G3" s="2"/>
      <c r="H3" s="2"/>
      <c r="I3" s="2"/>
      <c r="J3" s="2"/>
      <c r="K3" s="2"/>
      <c r="L3" s="2"/>
    </row>
    <row r="4" spans="2:12">
      <c r="B4" s="1" t="str">
        <f>'Template Cover'!B4</f>
        <v>Sheet:</v>
      </c>
      <c r="C4" s="2"/>
      <c r="D4" s="2"/>
      <c r="E4" s="2"/>
      <c r="F4" s="2" t="str">
        <f ca="1">MID(CELL("filename",$A$1),FIND("]",CELL("filename",$A$1))+1,99)</f>
        <v>Version Control</v>
      </c>
      <c r="G4" s="2"/>
      <c r="H4" s="2"/>
      <c r="I4" s="2"/>
      <c r="J4" s="2"/>
      <c r="K4" s="2"/>
      <c r="L4" s="2"/>
    </row>
    <row r="5" spans="2:12">
      <c r="B5" s="1" t="str">
        <f>'Template Cover'!B5</f>
        <v>Version:</v>
      </c>
      <c r="C5" s="2"/>
      <c r="D5" s="2"/>
      <c r="E5" s="2"/>
      <c r="F5" s="685">
        <f>Version</f>
        <v>7</v>
      </c>
      <c r="G5" s="2"/>
      <c r="H5" s="2"/>
      <c r="I5" s="2"/>
      <c r="J5" s="2"/>
      <c r="K5" s="2"/>
      <c r="L5" s="2"/>
    </row>
    <row r="6" spans="2:12">
      <c r="B6" s="1" t="str">
        <f>'Template Cover'!B6</f>
        <v>Date:</v>
      </c>
      <c r="C6" s="4"/>
      <c r="D6" s="4"/>
      <c r="E6" s="4"/>
      <c r="F6" s="4">
        <f ca="1">TODAY()</f>
        <v>42620</v>
      </c>
      <c r="G6" s="4"/>
      <c r="H6" s="4"/>
      <c r="I6" s="4"/>
      <c r="J6" s="4"/>
      <c r="K6" s="4"/>
      <c r="L6" s="4"/>
    </row>
    <row r="7" spans="2:12">
      <c r="B7" s="1" t="str">
        <f>'Template Cover'!B7</f>
        <v>Filename:</v>
      </c>
      <c r="C7" s="2"/>
      <c r="D7" s="2"/>
      <c r="E7" s="2"/>
      <c r="F7" s="2" t="str">
        <f ca="1">LEFT(CELL("FILENAME",$A$1),FIND("]",CELL("FILENAME",$A$1)))</f>
        <v>C:\Users\DfT\AppData\Local\Temp\[ATTACHMENT C - FINANCIAL MODEL TEMPLATES v7 160729.xlsx]</v>
      </c>
      <c r="G7" s="2"/>
      <c r="H7" s="2"/>
      <c r="I7" s="2"/>
      <c r="J7" s="2"/>
      <c r="K7" s="2"/>
      <c r="L7" s="2"/>
    </row>
    <row r="10" spans="2:12" ht="16.5">
      <c r="B10" s="5" t="s">
        <v>36</v>
      </c>
      <c r="C10" s="5"/>
      <c r="D10" s="5"/>
      <c r="E10" s="5"/>
      <c r="F10" s="5"/>
      <c r="G10" s="5"/>
      <c r="H10" s="5"/>
      <c r="I10" s="5"/>
      <c r="J10" s="5"/>
      <c r="K10" s="5"/>
      <c r="L10" s="5"/>
    </row>
    <row r="12" spans="2:12" s="418" customFormat="1" ht="38.25">
      <c r="B12" s="680" t="s">
        <v>37</v>
      </c>
      <c r="C12" s="681" t="s">
        <v>38</v>
      </c>
      <c r="D12" s="681" t="s">
        <v>39</v>
      </c>
      <c r="E12" s="680" t="s">
        <v>40</v>
      </c>
      <c r="F12" s="682" t="s">
        <v>41</v>
      </c>
      <c r="G12" s="682" t="s">
        <v>42</v>
      </c>
      <c r="H12" s="680" t="s">
        <v>43</v>
      </c>
      <c r="I12" s="680" t="s">
        <v>44</v>
      </c>
      <c r="J12" s="683" t="s">
        <v>13</v>
      </c>
      <c r="K12" s="684" t="s">
        <v>45</v>
      </c>
      <c r="L12" s="683" t="s">
        <v>46</v>
      </c>
    </row>
    <row r="13" spans="2:12" ht="20.25">
      <c r="B13" s="25"/>
      <c r="C13" s="25"/>
      <c r="D13" s="25"/>
      <c r="E13" s="25"/>
      <c r="F13" s="26"/>
      <c r="G13" s="25"/>
      <c r="H13" s="25"/>
      <c r="I13" s="25"/>
      <c r="J13" s="25"/>
      <c r="K13" s="25"/>
      <c r="L13" s="25"/>
    </row>
    <row r="14" spans="2:12">
      <c r="B14" s="27"/>
      <c r="C14" s="27"/>
      <c r="D14" s="27"/>
      <c r="E14" s="27"/>
      <c r="F14" s="28"/>
      <c r="G14" s="27"/>
      <c r="H14" s="27"/>
      <c r="I14" s="27"/>
      <c r="J14" s="27"/>
      <c r="K14" s="27"/>
      <c r="L14" s="27"/>
    </row>
    <row r="15" spans="2:12">
      <c r="B15" s="27"/>
      <c r="C15" s="27"/>
      <c r="D15" s="27"/>
      <c r="E15" s="27"/>
      <c r="F15" s="27"/>
      <c r="G15" s="27"/>
      <c r="H15" s="27"/>
      <c r="I15" s="27"/>
      <c r="J15" s="27"/>
      <c r="K15" s="27"/>
      <c r="L15" s="27"/>
    </row>
    <row r="16" spans="2:12">
      <c r="B16" s="27"/>
      <c r="C16" s="27"/>
      <c r="D16" s="27"/>
      <c r="E16" s="27"/>
      <c r="F16" s="27"/>
      <c r="G16" s="27"/>
      <c r="H16" s="27"/>
      <c r="I16" s="27"/>
      <c r="J16" s="27"/>
      <c r="K16" s="27"/>
      <c r="L16" s="27"/>
    </row>
    <row r="17" spans="2:12">
      <c r="B17" s="27"/>
      <c r="C17" s="27"/>
      <c r="D17" s="27"/>
      <c r="E17" s="27"/>
      <c r="F17" s="27"/>
      <c r="G17" s="27"/>
      <c r="H17" s="27"/>
      <c r="I17" s="27"/>
      <c r="J17" s="27"/>
      <c r="K17" s="27"/>
      <c r="L17" s="27"/>
    </row>
    <row r="18" spans="2:12">
      <c r="B18" s="27"/>
      <c r="C18" s="27"/>
      <c r="D18" s="27"/>
      <c r="E18" s="27"/>
      <c r="F18" s="27"/>
      <c r="G18" s="27"/>
      <c r="H18" s="27"/>
      <c r="I18" s="27"/>
      <c r="J18" s="27"/>
      <c r="K18" s="27"/>
      <c r="L18" s="27"/>
    </row>
    <row r="19" spans="2:12">
      <c r="B19" s="27"/>
      <c r="C19" s="27"/>
      <c r="D19" s="27"/>
      <c r="E19" s="27"/>
      <c r="F19" s="27"/>
      <c r="G19" s="27"/>
      <c r="H19" s="27"/>
      <c r="I19" s="27"/>
      <c r="J19" s="27"/>
      <c r="K19" s="27"/>
      <c r="L19" s="27"/>
    </row>
    <row r="20" spans="2:12">
      <c r="B20" s="27"/>
      <c r="C20" s="27"/>
      <c r="D20" s="27"/>
      <c r="E20" s="27"/>
      <c r="F20" s="27"/>
      <c r="G20" s="27"/>
      <c r="H20" s="27"/>
      <c r="I20" s="27"/>
      <c r="J20" s="27"/>
      <c r="K20" s="27"/>
      <c r="L20" s="27"/>
    </row>
    <row r="21" spans="2:12">
      <c r="B21" s="27"/>
      <c r="C21" s="27"/>
      <c r="D21" s="27"/>
      <c r="E21" s="27"/>
      <c r="F21" s="27"/>
      <c r="G21" s="27"/>
      <c r="H21" s="27"/>
      <c r="I21" s="27"/>
      <c r="J21" s="27"/>
      <c r="K21" s="27"/>
      <c r="L21" s="27"/>
    </row>
    <row r="22" spans="2:12">
      <c r="B22" s="27"/>
      <c r="C22" s="27"/>
      <c r="D22" s="27"/>
      <c r="E22" s="27"/>
      <c r="F22" s="27"/>
      <c r="G22" s="27"/>
      <c r="H22" s="27"/>
      <c r="I22" s="27"/>
      <c r="J22" s="27"/>
      <c r="K22" s="27"/>
      <c r="L22" s="27"/>
    </row>
    <row r="23" spans="2:12">
      <c r="B23" s="27"/>
      <c r="C23" s="27"/>
      <c r="D23" s="27"/>
      <c r="E23" s="27"/>
      <c r="F23" s="27"/>
      <c r="G23" s="27"/>
      <c r="H23" s="27"/>
      <c r="I23" s="27"/>
      <c r="J23" s="27"/>
      <c r="K23" s="27"/>
      <c r="L23" s="27"/>
    </row>
    <row r="24" spans="2:12">
      <c r="B24" s="27"/>
      <c r="C24" s="27"/>
      <c r="D24" s="27"/>
      <c r="E24" s="27"/>
      <c r="F24" s="27"/>
      <c r="G24" s="27"/>
      <c r="H24" s="27"/>
      <c r="I24" s="27"/>
      <c r="J24" s="27"/>
      <c r="K24" s="27"/>
      <c r="L24" s="27"/>
    </row>
    <row r="25" spans="2:12">
      <c r="B25" s="27"/>
      <c r="C25" s="27"/>
      <c r="D25" s="27"/>
      <c r="E25" s="27"/>
      <c r="F25" s="27"/>
      <c r="G25" s="27"/>
      <c r="H25" s="27"/>
      <c r="I25" s="27"/>
      <c r="J25" s="27"/>
      <c r="K25" s="27"/>
      <c r="L25" s="27"/>
    </row>
    <row r="26" spans="2:12">
      <c r="B26" s="27"/>
      <c r="C26" s="27"/>
      <c r="D26" s="27"/>
      <c r="E26" s="27"/>
      <c r="F26" s="27"/>
      <c r="G26" s="27"/>
      <c r="H26" s="27"/>
      <c r="I26" s="27"/>
      <c r="J26" s="27"/>
      <c r="K26" s="27"/>
      <c r="L26" s="27"/>
    </row>
    <row r="27" spans="2:12">
      <c r="B27" s="27"/>
      <c r="C27" s="27"/>
      <c r="D27" s="27"/>
      <c r="E27" s="27"/>
      <c r="F27" s="27"/>
      <c r="G27" s="27"/>
      <c r="H27" s="27"/>
      <c r="I27" s="27"/>
      <c r="J27" s="27"/>
      <c r="K27" s="27"/>
      <c r="L27" s="27"/>
    </row>
    <row r="28" spans="2:12">
      <c r="B28" s="27"/>
      <c r="C28" s="27"/>
      <c r="D28" s="27"/>
      <c r="E28" s="27"/>
      <c r="F28" s="27"/>
      <c r="G28" s="27"/>
      <c r="H28" s="27"/>
      <c r="I28" s="27"/>
      <c r="J28" s="27"/>
      <c r="K28" s="27"/>
      <c r="L28" s="27"/>
    </row>
    <row r="29" spans="2:12">
      <c r="B29" s="27"/>
      <c r="C29" s="27"/>
      <c r="D29" s="27"/>
      <c r="E29" s="27"/>
      <c r="F29" s="27"/>
      <c r="G29" s="27"/>
      <c r="H29" s="27"/>
      <c r="I29" s="27"/>
      <c r="J29" s="27"/>
      <c r="K29" s="27"/>
      <c r="L29" s="27"/>
    </row>
    <row r="30" spans="2:12">
      <c r="B30" s="27"/>
      <c r="C30" s="27"/>
      <c r="D30" s="27"/>
      <c r="E30" s="27"/>
      <c r="F30" s="27"/>
      <c r="G30" s="27"/>
      <c r="H30" s="27"/>
      <c r="I30" s="27"/>
      <c r="J30" s="27"/>
      <c r="K30" s="27"/>
      <c r="L30" s="27"/>
    </row>
    <row r="31" spans="2:12">
      <c r="B31" s="27"/>
      <c r="C31" s="27"/>
      <c r="D31" s="27"/>
      <c r="E31" s="27"/>
      <c r="F31" s="27"/>
      <c r="G31" s="27"/>
      <c r="H31" s="27"/>
      <c r="I31" s="27"/>
      <c r="J31" s="27"/>
      <c r="K31" s="27"/>
      <c r="L31" s="27"/>
    </row>
    <row r="32" spans="2:12">
      <c r="B32" s="27"/>
      <c r="C32" s="27"/>
      <c r="D32" s="27"/>
      <c r="E32" s="28"/>
      <c r="F32" s="28"/>
      <c r="G32" s="28"/>
      <c r="H32" s="27"/>
      <c r="I32" s="27"/>
      <c r="J32" s="27"/>
      <c r="K32" s="27"/>
      <c r="L32" s="27"/>
    </row>
    <row r="33" spans="2:12">
      <c r="B33" s="27"/>
      <c r="C33" s="27"/>
      <c r="D33" s="27"/>
      <c r="E33" s="28"/>
      <c r="F33" s="28"/>
      <c r="G33" s="28"/>
      <c r="H33" s="27"/>
      <c r="I33" s="27"/>
      <c r="J33" s="27"/>
      <c r="K33" s="27"/>
      <c r="L33" s="27"/>
    </row>
    <row r="34" spans="2:12">
      <c r="B34" s="27"/>
      <c r="C34" s="27"/>
      <c r="D34" s="27"/>
      <c r="E34" s="27"/>
      <c r="F34" s="27"/>
      <c r="G34" s="27"/>
      <c r="H34" s="27"/>
      <c r="I34" s="27"/>
      <c r="J34" s="27"/>
      <c r="K34" s="27"/>
      <c r="L34" s="27"/>
    </row>
    <row r="35" spans="2:12">
      <c r="B35" s="27"/>
      <c r="C35" s="27"/>
      <c r="D35" s="27"/>
      <c r="E35" s="27"/>
      <c r="F35" s="27"/>
      <c r="G35" s="27"/>
      <c r="H35" s="27"/>
      <c r="I35" s="27"/>
      <c r="J35" s="27"/>
      <c r="K35" s="27"/>
      <c r="L35" s="27"/>
    </row>
    <row r="36" spans="2:12">
      <c r="B36" s="27"/>
      <c r="C36" s="27"/>
      <c r="D36" s="27"/>
      <c r="E36" s="27"/>
      <c r="F36" s="27"/>
      <c r="G36" s="27"/>
      <c r="H36" s="27"/>
      <c r="I36" s="27"/>
      <c r="J36" s="27"/>
      <c r="K36" s="27"/>
      <c r="L36" s="27"/>
    </row>
    <row r="37" spans="2:12">
      <c r="B37" s="27"/>
      <c r="C37" s="27"/>
      <c r="D37" s="27"/>
      <c r="E37" s="27"/>
      <c r="F37" s="27"/>
      <c r="G37" s="27"/>
      <c r="H37" s="27"/>
      <c r="I37" s="27"/>
      <c r="J37" s="27"/>
      <c r="K37" s="27"/>
      <c r="L37" s="27"/>
    </row>
    <row r="38" spans="2:12">
      <c r="B38" s="27"/>
      <c r="C38" s="27"/>
      <c r="D38" s="27"/>
      <c r="E38" s="27"/>
      <c r="F38" s="27"/>
      <c r="G38" s="27"/>
      <c r="H38" s="27"/>
      <c r="I38" s="27"/>
      <c r="J38" s="27"/>
      <c r="K38" s="27"/>
      <c r="L38" s="27"/>
    </row>
    <row r="39" spans="2:12">
      <c r="B39" s="27"/>
      <c r="C39" s="27"/>
      <c r="D39" s="27"/>
      <c r="E39" s="28"/>
      <c r="F39" s="28"/>
      <c r="G39" s="28"/>
      <c r="H39" s="27"/>
      <c r="I39" s="27"/>
      <c r="J39" s="27"/>
      <c r="K39" s="27"/>
      <c r="L39" s="27"/>
    </row>
    <row r="40" spans="2:12">
      <c r="B40" s="27"/>
      <c r="C40" s="27"/>
      <c r="D40" s="27"/>
      <c r="E40" s="28"/>
      <c r="F40" s="28"/>
      <c r="G40" s="28"/>
      <c r="H40" s="27"/>
      <c r="I40" s="27"/>
      <c r="J40" s="27"/>
      <c r="K40" s="27"/>
      <c r="L40" s="27"/>
    </row>
    <row r="41" spans="2:12">
      <c r="B41" s="27"/>
      <c r="C41" s="27"/>
      <c r="D41" s="27"/>
      <c r="E41" s="27"/>
      <c r="F41" s="27"/>
      <c r="G41" s="27"/>
      <c r="H41" s="27"/>
      <c r="I41" s="27"/>
      <c r="J41" s="27"/>
      <c r="K41" s="27"/>
      <c r="L41" s="27"/>
    </row>
    <row r="42" spans="2:12">
      <c r="B42" s="27"/>
      <c r="C42" s="27"/>
      <c r="D42" s="27"/>
      <c r="E42" s="28"/>
      <c r="F42" s="28"/>
      <c r="G42" s="28"/>
      <c r="H42" s="27"/>
      <c r="I42" s="27"/>
      <c r="J42" s="27"/>
      <c r="K42" s="27"/>
      <c r="L42" s="27"/>
    </row>
    <row r="43" spans="2:12">
      <c r="B43" s="27"/>
      <c r="C43" s="27"/>
      <c r="D43" s="27"/>
      <c r="E43" s="27"/>
      <c r="F43" s="27"/>
      <c r="G43" s="27"/>
      <c r="H43" s="27"/>
      <c r="I43" s="27"/>
      <c r="J43" s="27"/>
      <c r="K43" s="27"/>
      <c r="L43" s="27"/>
    </row>
    <row r="44" spans="2:12">
      <c r="B44" s="27"/>
      <c r="C44" s="27"/>
      <c r="D44" s="27"/>
      <c r="E44" s="28"/>
      <c r="F44" s="28"/>
      <c r="G44" s="28"/>
      <c r="H44" s="27"/>
      <c r="I44" s="27"/>
      <c r="J44" s="27"/>
      <c r="K44" s="27"/>
      <c r="L44" s="27"/>
    </row>
    <row r="45" spans="2:12">
      <c r="B45" s="27"/>
      <c r="C45" s="27"/>
      <c r="D45" s="27"/>
      <c r="E45" s="27"/>
      <c r="F45" s="27"/>
      <c r="G45" s="27"/>
      <c r="H45" s="27"/>
      <c r="I45" s="27"/>
      <c r="J45" s="27"/>
      <c r="K45" s="27"/>
      <c r="L45" s="27"/>
    </row>
    <row r="46" spans="2:12">
      <c r="B46" s="27"/>
      <c r="C46" s="27"/>
      <c r="D46" s="27"/>
      <c r="E46" s="27"/>
      <c r="F46" s="27"/>
      <c r="G46" s="27"/>
      <c r="H46" s="27"/>
      <c r="I46" s="27"/>
      <c r="J46" s="27"/>
      <c r="K46" s="27"/>
      <c r="L46" s="27"/>
    </row>
    <row r="47" spans="2:12">
      <c r="B47" s="27"/>
      <c r="C47" s="27"/>
      <c r="D47" s="27"/>
      <c r="E47" s="27"/>
      <c r="F47" s="27"/>
      <c r="G47" s="27"/>
      <c r="H47" s="27"/>
      <c r="I47" s="27"/>
      <c r="J47" s="27"/>
      <c r="K47" s="27"/>
      <c r="L47" s="27"/>
    </row>
    <row r="48" spans="2:12">
      <c r="B48" s="27"/>
      <c r="C48" s="27"/>
      <c r="D48" s="27"/>
      <c r="E48" s="27"/>
      <c r="F48" s="27"/>
      <c r="G48" s="27"/>
      <c r="H48" s="27"/>
      <c r="I48" s="27"/>
      <c r="J48" s="27"/>
      <c r="K48" s="27"/>
      <c r="L48" s="27"/>
    </row>
    <row r="49" spans="2:12">
      <c r="B49" s="27"/>
      <c r="C49" s="27"/>
      <c r="D49" s="27"/>
      <c r="E49" s="27"/>
      <c r="F49" s="27"/>
      <c r="G49" s="27"/>
      <c r="H49" s="27"/>
      <c r="I49" s="27"/>
      <c r="J49" s="27"/>
      <c r="K49" s="27"/>
      <c r="L49" s="27"/>
    </row>
    <row r="50" spans="2:12">
      <c r="B50" s="27"/>
      <c r="C50" s="27"/>
      <c r="D50" s="27"/>
      <c r="E50" s="27"/>
      <c r="F50" s="27"/>
      <c r="G50" s="27"/>
      <c r="H50" s="27"/>
      <c r="I50" s="27"/>
      <c r="J50" s="27"/>
      <c r="K50" s="27"/>
      <c r="L50" s="27"/>
    </row>
    <row r="51" spans="2:12">
      <c r="B51" s="27"/>
      <c r="C51" s="27"/>
      <c r="D51" s="27"/>
      <c r="E51" s="27"/>
      <c r="F51" s="27"/>
      <c r="G51" s="27"/>
      <c r="H51" s="27"/>
      <c r="I51" s="27"/>
      <c r="J51" s="27"/>
      <c r="K51" s="27"/>
      <c r="L51" s="27"/>
    </row>
    <row r="52" spans="2:12">
      <c r="B52" s="27"/>
      <c r="C52" s="27"/>
      <c r="D52" s="27"/>
      <c r="E52" s="27"/>
      <c r="F52" s="27"/>
      <c r="G52" s="27"/>
      <c r="H52" s="27"/>
      <c r="I52" s="27"/>
      <c r="J52" s="27"/>
      <c r="K52" s="27"/>
      <c r="L52" s="27"/>
    </row>
    <row r="53" spans="2:12">
      <c r="B53" s="27"/>
      <c r="C53" s="27"/>
      <c r="D53" s="27"/>
      <c r="E53" s="27"/>
      <c r="F53" s="27"/>
      <c r="G53" s="27"/>
      <c r="H53" s="27"/>
      <c r="I53" s="27"/>
      <c r="J53" s="27"/>
      <c r="K53" s="27"/>
      <c r="L53" s="27"/>
    </row>
    <row r="54" spans="2:12">
      <c r="B54" s="27"/>
      <c r="C54" s="27"/>
      <c r="D54" s="27"/>
      <c r="E54" s="27"/>
      <c r="F54" s="27"/>
      <c r="G54" s="27"/>
      <c r="H54" s="27"/>
      <c r="I54" s="27"/>
      <c r="J54" s="27"/>
      <c r="K54" s="27"/>
      <c r="L54" s="27"/>
    </row>
    <row r="55" spans="2:12">
      <c r="B55" s="27"/>
      <c r="C55" s="27"/>
      <c r="D55" s="27"/>
      <c r="E55" s="27"/>
      <c r="F55" s="27"/>
      <c r="G55" s="27"/>
      <c r="H55" s="27"/>
      <c r="I55" s="27"/>
      <c r="J55" s="27"/>
      <c r="K55" s="27"/>
      <c r="L55" s="27"/>
    </row>
    <row r="56" spans="2:12">
      <c r="B56" s="27"/>
      <c r="C56" s="27"/>
      <c r="D56" s="27"/>
      <c r="E56" s="27"/>
      <c r="F56" s="27"/>
      <c r="G56" s="27"/>
      <c r="H56" s="27"/>
      <c r="I56" s="27"/>
      <c r="J56" s="27"/>
      <c r="K56" s="27"/>
      <c r="L56" s="27"/>
    </row>
    <row r="57" spans="2:12">
      <c r="B57" s="27"/>
      <c r="C57" s="27"/>
      <c r="D57" s="27"/>
      <c r="E57" s="27"/>
      <c r="F57" s="27"/>
      <c r="G57" s="27"/>
      <c r="H57" s="27"/>
      <c r="I57" s="27"/>
      <c r="J57" s="27"/>
      <c r="K57" s="27"/>
      <c r="L57" s="27"/>
    </row>
    <row r="58" spans="2:12">
      <c r="B58" s="27"/>
      <c r="C58" s="27"/>
      <c r="D58" s="27"/>
      <c r="E58" s="27"/>
      <c r="F58" s="27"/>
      <c r="G58" s="27"/>
      <c r="H58" s="27"/>
      <c r="I58" s="27"/>
      <c r="J58" s="27"/>
      <c r="K58" s="27"/>
      <c r="L58" s="27"/>
    </row>
    <row r="59" spans="2:12">
      <c r="B59" s="27"/>
      <c r="C59" s="27"/>
      <c r="D59" s="27"/>
      <c r="E59" s="27"/>
      <c r="F59" s="27"/>
      <c r="G59" s="27"/>
      <c r="H59" s="27"/>
      <c r="I59" s="27"/>
      <c r="J59" s="27"/>
      <c r="K59" s="27"/>
      <c r="L59" s="27"/>
    </row>
    <row r="60" spans="2:12">
      <c r="B60" s="27"/>
      <c r="C60" s="27"/>
      <c r="D60" s="27"/>
      <c r="E60" s="27"/>
      <c r="F60" s="27"/>
      <c r="G60" s="27"/>
      <c r="H60" s="27"/>
      <c r="I60" s="27"/>
      <c r="J60" s="27"/>
      <c r="K60" s="27"/>
      <c r="L60" s="27"/>
    </row>
    <row r="61" spans="2:12">
      <c r="B61" s="27"/>
      <c r="C61" s="27"/>
      <c r="D61" s="27"/>
      <c r="E61" s="27"/>
      <c r="F61" s="27"/>
      <c r="G61" s="27"/>
      <c r="H61" s="27"/>
      <c r="I61" s="27"/>
      <c r="J61" s="27"/>
      <c r="K61" s="27"/>
      <c r="L61" s="27"/>
    </row>
    <row r="62" spans="2:12">
      <c r="B62" s="29"/>
      <c r="C62" s="29"/>
      <c r="D62" s="29"/>
      <c r="E62" s="29"/>
      <c r="F62" s="29"/>
      <c r="G62" s="29"/>
      <c r="H62" s="29"/>
      <c r="I62" s="29"/>
      <c r="J62" s="29"/>
      <c r="K62" s="29"/>
      <c r="L62" s="29"/>
    </row>
    <row r="65" spans="2:12" ht="16.5">
      <c r="B65" s="5" t="s">
        <v>27</v>
      </c>
      <c r="C65" s="5"/>
      <c r="D65" s="5"/>
      <c r="E65" s="5"/>
      <c r="F65" s="5"/>
      <c r="G65" s="5"/>
      <c r="H65" s="5"/>
      <c r="I65" s="5"/>
      <c r="J65" s="5"/>
      <c r="K65" s="5"/>
      <c r="L65" s="5"/>
    </row>
  </sheetData>
  <pageMargins left="0.7" right="0.7" top="0.75" bottom="0.75" header="0.3" footer="0.3"/>
  <pageSetup paperSize="9" scale="5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8080"/>
  </sheetPr>
  <dimension ref="A1:P32"/>
  <sheetViews>
    <sheetView showGridLines="0" zoomScale="85" zoomScaleNormal="85" workbookViewId="0"/>
  </sheetViews>
  <sheetFormatPr defaultColWidth="9" defaultRowHeight="12.75"/>
  <cols>
    <col min="1" max="1" width="2.85546875" style="3" customWidth="1"/>
    <col min="2" max="2" width="7.5703125" style="3" customWidth="1"/>
    <col min="3" max="3" width="7.7109375" style="3" customWidth="1"/>
    <col min="4" max="4" width="49.85546875" style="3" customWidth="1"/>
    <col min="5" max="256" width="9" style="3"/>
    <col min="257" max="257" width="2.85546875" style="3" customWidth="1"/>
    <col min="258" max="258" width="7.5703125" style="3" customWidth="1"/>
    <col min="259" max="259" width="7.7109375" style="3" customWidth="1"/>
    <col min="260" max="260" width="49.85546875" style="3" customWidth="1"/>
    <col min="261" max="512" width="9" style="3"/>
    <col min="513" max="513" width="2.85546875" style="3" customWidth="1"/>
    <col min="514" max="514" width="7.5703125" style="3" customWidth="1"/>
    <col min="515" max="515" width="7.7109375" style="3" customWidth="1"/>
    <col min="516" max="516" width="49.85546875" style="3" customWidth="1"/>
    <col min="517" max="768" width="9" style="3"/>
    <col min="769" max="769" width="2.85546875" style="3" customWidth="1"/>
    <col min="770" max="770" width="7.5703125" style="3" customWidth="1"/>
    <col min="771" max="771" width="7.7109375" style="3" customWidth="1"/>
    <col min="772" max="772" width="49.85546875" style="3" customWidth="1"/>
    <col min="773" max="1024" width="9" style="3"/>
    <col min="1025" max="1025" width="2.85546875" style="3" customWidth="1"/>
    <col min="1026" max="1026" width="7.5703125" style="3" customWidth="1"/>
    <col min="1027" max="1027" width="7.7109375" style="3" customWidth="1"/>
    <col min="1028" max="1028" width="49.85546875" style="3" customWidth="1"/>
    <col min="1029" max="1280" width="9" style="3"/>
    <col min="1281" max="1281" width="2.85546875" style="3" customWidth="1"/>
    <col min="1282" max="1282" width="7.5703125" style="3" customWidth="1"/>
    <col min="1283" max="1283" width="7.7109375" style="3" customWidth="1"/>
    <col min="1284" max="1284" width="49.85546875" style="3" customWidth="1"/>
    <col min="1285" max="1536" width="9" style="3"/>
    <col min="1537" max="1537" width="2.85546875" style="3" customWidth="1"/>
    <col min="1538" max="1538" width="7.5703125" style="3" customWidth="1"/>
    <col min="1539" max="1539" width="7.7109375" style="3" customWidth="1"/>
    <col min="1540" max="1540" width="49.85546875" style="3" customWidth="1"/>
    <col min="1541" max="1792" width="9" style="3"/>
    <col min="1793" max="1793" width="2.85546875" style="3" customWidth="1"/>
    <col min="1794" max="1794" width="7.5703125" style="3" customWidth="1"/>
    <col min="1795" max="1795" width="7.7109375" style="3" customWidth="1"/>
    <col min="1796" max="1796" width="49.85546875" style="3" customWidth="1"/>
    <col min="1797" max="2048" width="9" style="3"/>
    <col min="2049" max="2049" width="2.85546875" style="3" customWidth="1"/>
    <col min="2050" max="2050" width="7.5703125" style="3" customWidth="1"/>
    <col min="2051" max="2051" width="7.7109375" style="3" customWidth="1"/>
    <col min="2052" max="2052" width="49.85546875" style="3" customWidth="1"/>
    <col min="2053" max="2304" width="9" style="3"/>
    <col min="2305" max="2305" width="2.85546875" style="3" customWidth="1"/>
    <col min="2306" max="2306" width="7.5703125" style="3" customWidth="1"/>
    <col min="2307" max="2307" width="7.7109375" style="3" customWidth="1"/>
    <col min="2308" max="2308" width="49.85546875" style="3" customWidth="1"/>
    <col min="2309" max="2560" width="9" style="3"/>
    <col min="2561" max="2561" width="2.85546875" style="3" customWidth="1"/>
    <col min="2562" max="2562" width="7.5703125" style="3" customWidth="1"/>
    <col min="2563" max="2563" width="7.7109375" style="3" customWidth="1"/>
    <col min="2564" max="2564" width="49.85546875" style="3" customWidth="1"/>
    <col min="2565" max="2816" width="9" style="3"/>
    <col min="2817" max="2817" width="2.85546875" style="3" customWidth="1"/>
    <col min="2818" max="2818" width="7.5703125" style="3" customWidth="1"/>
    <col min="2819" max="2819" width="7.7109375" style="3" customWidth="1"/>
    <col min="2820" max="2820" width="49.85546875" style="3" customWidth="1"/>
    <col min="2821" max="3072" width="9" style="3"/>
    <col min="3073" max="3073" width="2.85546875" style="3" customWidth="1"/>
    <col min="3074" max="3074" width="7.5703125" style="3" customWidth="1"/>
    <col min="3075" max="3075" width="7.7109375" style="3" customWidth="1"/>
    <col min="3076" max="3076" width="49.85546875" style="3" customWidth="1"/>
    <col min="3077" max="3328" width="9" style="3"/>
    <col min="3329" max="3329" width="2.85546875" style="3" customWidth="1"/>
    <col min="3330" max="3330" width="7.5703125" style="3" customWidth="1"/>
    <col min="3331" max="3331" width="7.7109375" style="3" customWidth="1"/>
    <col min="3332" max="3332" width="49.85546875" style="3" customWidth="1"/>
    <col min="3333" max="3584" width="9" style="3"/>
    <col min="3585" max="3585" width="2.85546875" style="3" customWidth="1"/>
    <col min="3586" max="3586" width="7.5703125" style="3" customWidth="1"/>
    <col min="3587" max="3587" width="7.7109375" style="3" customWidth="1"/>
    <col min="3588" max="3588" width="49.85546875" style="3" customWidth="1"/>
    <col min="3589" max="3840" width="9" style="3"/>
    <col min="3841" max="3841" width="2.85546875" style="3" customWidth="1"/>
    <col min="3842" max="3842" width="7.5703125" style="3" customWidth="1"/>
    <col min="3843" max="3843" width="7.7109375" style="3" customWidth="1"/>
    <col min="3844" max="3844" width="49.85546875" style="3" customWidth="1"/>
    <col min="3845" max="4096" width="9" style="3"/>
    <col min="4097" max="4097" width="2.85546875" style="3" customWidth="1"/>
    <col min="4098" max="4098" width="7.5703125" style="3" customWidth="1"/>
    <col min="4099" max="4099" width="7.7109375" style="3" customWidth="1"/>
    <col min="4100" max="4100" width="49.85546875" style="3" customWidth="1"/>
    <col min="4101" max="4352" width="9" style="3"/>
    <col min="4353" max="4353" width="2.85546875" style="3" customWidth="1"/>
    <col min="4354" max="4354" width="7.5703125" style="3" customWidth="1"/>
    <col min="4355" max="4355" width="7.7109375" style="3" customWidth="1"/>
    <col min="4356" max="4356" width="49.85546875" style="3" customWidth="1"/>
    <col min="4357" max="4608" width="9" style="3"/>
    <col min="4609" max="4609" width="2.85546875" style="3" customWidth="1"/>
    <col min="4610" max="4610" width="7.5703125" style="3" customWidth="1"/>
    <col min="4611" max="4611" width="7.7109375" style="3" customWidth="1"/>
    <col min="4612" max="4612" width="49.85546875" style="3" customWidth="1"/>
    <col min="4613" max="4864" width="9" style="3"/>
    <col min="4865" max="4865" width="2.85546875" style="3" customWidth="1"/>
    <col min="4866" max="4866" width="7.5703125" style="3" customWidth="1"/>
    <col min="4867" max="4867" width="7.7109375" style="3" customWidth="1"/>
    <col min="4868" max="4868" width="49.85546875" style="3" customWidth="1"/>
    <col min="4869" max="5120" width="9" style="3"/>
    <col min="5121" max="5121" width="2.85546875" style="3" customWidth="1"/>
    <col min="5122" max="5122" width="7.5703125" style="3" customWidth="1"/>
    <col min="5123" max="5123" width="7.7109375" style="3" customWidth="1"/>
    <col min="5124" max="5124" width="49.85546875" style="3" customWidth="1"/>
    <col min="5125" max="5376" width="9" style="3"/>
    <col min="5377" max="5377" width="2.85546875" style="3" customWidth="1"/>
    <col min="5378" max="5378" width="7.5703125" style="3" customWidth="1"/>
    <col min="5379" max="5379" width="7.7109375" style="3" customWidth="1"/>
    <col min="5380" max="5380" width="49.85546875" style="3" customWidth="1"/>
    <col min="5381" max="5632" width="9" style="3"/>
    <col min="5633" max="5633" width="2.85546875" style="3" customWidth="1"/>
    <col min="5634" max="5634" width="7.5703125" style="3" customWidth="1"/>
    <col min="5635" max="5635" width="7.7109375" style="3" customWidth="1"/>
    <col min="5636" max="5636" width="49.85546875" style="3" customWidth="1"/>
    <col min="5637" max="5888" width="9" style="3"/>
    <col min="5889" max="5889" width="2.85546875" style="3" customWidth="1"/>
    <col min="5890" max="5890" width="7.5703125" style="3" customWidth="1"/>
    <col min="5891" max="5891" width="7.7109375" style="3" customWidth="1"/>
    <col min="5892" max="5892" width="49.85546875" style="3" customWidth="1"/>
    <col min="5893" max="6144" width="9" style="3"/>
    <col min="6145" max="6145" width="2.85546875" style="3" customWidth="1"/>
    <col min="6146" max="6146" width="7.5703125" style="3" customWidth="1"/>
    <col min="6147" max="6147" width="7.7109375" style="3" customWidth="1"/>
    <col min="6148" max="6148" width="49.85546875" style="3" customWidth="1"/>
    <col min="6149" max="6400" width="9" style="3"/>
    <col min="6401" max="6401" width="2.85546875" style="3" customWidth="1"/>
    <col min="6402" max="6402" width="7.5703125" style="3" customWidth="1"/>
    <col min="6403" max="6403" width="7.7109375" style="3" customWidth="1"/>
    <col min="6404" max="6404" width="49.85546875" style="3" customWidth="1"/>
    <col min="6405" max="6656" width="9" style="3"/>
    <col min="6657" max="6657" width="2.85546875" style="3" customWidth="1"/>
    <col min="6658" max="6658" width="7.5703125" style="3" customWidth="1"/>
    <col min="6659" max="6659" width="7.7109375" style="3" customWidth="1"/>
    <col min="6660" max="6660" width="49.85546875" style="3" customWidth="1"/>
    <col min="6661" max="6912" width="9" style="3"/>
    <col min="6913" max="6913" width="2.85546875" style="3" customWidth="1"/>
    <col min="6914" max="6914" width="7.5703125" style="3" customWidth="1"/>
    <col min="6915" max="6915" width="7.7109375" style="3" customWidth="1"/>
    <col min="6916" max="6916" width="49.85546875" style="3" customWidth="1"/>
    <col min="6917" max="7168" width="9" style="3"/>
    <col min="7169" max="7169" width="2.85546875" style="3" customWidth="1"/>
    <col min="7170" max="7170" width="7.5703125" style="3" customWidth="1"/>
    <col min="7171" max="7171" width="7.7109375" style="3" customWidth="1"/>
    <col min="7172" max="7172" width="49.85546875" style="3" customWidth="1"/>
    <col min="7173" max="7424" width="9" style="3"/>
    <col min="7425" max="7425" width="2.85546875" style="3" customWidth="1"/>
    <col min="7426" max="7426" width="7.5703125" style="3" customWidth="1"/>
    <col min="7427" max="7427" width="7.7109375" style="3" customWidth="1"/>
    <col min="7428" max="7428" width="49.85546875" style="3" customWidth="1"/>
    <col min="7429" max="7680" width="9" style="3"/>
    <col min="7681" max="7681" width="2.85546875" style="3" customWidth="1"/>
    <col min="7682" max="7682" width="7.5703125" style="3" customWidth="1"/>
    <col min="7683" max="7683" width="7.7109375" style="3" customWidth="1"/>
    <col min="7684" max="7684" width="49.85546875" style="3" customWidth="1"/>
    <col min="7685" max="7936" width="9" style="3"/>
    <col min="7937" max="7937" width="2.85546875" style="3" customWidth="1"/>
    <col min="7938" max="7938" width="7.5703125" style="3" customWidth="1"/>
    <col min="7939" max="7939" width="7.7109375" style="3" customWidth="1"/>
    <col min="7940" max="7940" width="49.85546875" style="3" customWidth="1"/>
    <col min="7941" max="8192" width="9" style="3"/>
    <col min="8193" max="8193" width="2.85546875" style="3" customWidth="1"/>
    <col min="8194" max="8194" width="7.5703125" style="3" customWidth="1"/>
    <col min="8195" max="8195" width="7.7109375" style="3" customWidth="1"/>
    <col min="8196" max="8196" width="49.85546875" style="3" customWidth="1"/>
    <col min="8197" max="8448" width="9" style="3"/>
    <col min="8449" max="8449" width="2.85546875" style="3" customWidth="1"/>
    <col min="8450" max="8450" width="7.5703125" style="3" customWidth="1"/>
    <col min="8451" max="8451" width="7.7109375" style="3" customWidth="1"/>
    <col min="8452" max="8452" width="49.85546875" style="3" customWidth="1"/>
    <col min="8453" max="8704" width="9" style="3"/>
    <col min="8705" max="8705" width="2.85546875" style="3" customWidth="1"/>
    <col min="8706" max="8706" width="7.5703125" style="3" customWidth="1"/>
    <col min="8707" max="8707" width="7.7109375" style="3" customWidth="1"/>
    <col min="8708" max="8708" width="49.85546875" style="3" customWidth="1"/>
    <col min="8709" max="8960" width="9" style="3"/>
    <col min="8961" max="8961" width="2.85546875" style="3" customWidth="1"/>
    <col min="8962" max="8962" width="7.5703125" style="3" customWidth="1"/>
    <col min="8963" max="8963" width="7.7109375" style="3" customWidth="1"/>
    <col min="8964" max="8964" width="49.85546875" style="3" customWidth="1"/>
    <col min="8965" max="9216" width="9" style="3"/>
    <col min="9217" max="9217" width="2.85546875" style="3" customWidth="1"/>
    <col min="9218" max="9218" width="7.5703125" style="3" customWidth="1"/>
    <col min="9219" max="9219" width="7.7109375" style="3" customWidth="1"/>
    <col min="9220" max="9220" width="49.85546875" style="3" customWidth="1"/>
    <col min="9221" max="9472" width="9" style="3"/>
    <col min="9473" max="9473" width="2.85546875" style="3" customWidth="1"/>
    <col min="9474" max="9474" width="7.5703125" style="3" customWidth="1"/>
    <col min="9475" max="9475" width="7.7109375" style="3" customWidth="1"/>
    <col min="9476" max="9476" width="49.85546875" style="3" customWidth="1"/>
    <col min="9477" max="9728" width="9" style="3"/>
    <col min="9729" max="9729" width="2.85546875" style="3" customWidth="1"/>
    <col min="9730" max="9730" width="7.5703125" style="3" customWidth="1"/>
    <col min="9731" max="9731" width="7.7109375" style="3" customWidth="1"/>
    <col min="9732" max="9732" width="49.85546875" style="3" customWidth="1"/>
    <col min="9733" max="9984" width="9" style="3"/>
    <col min="9985" max="9985" width="2.85546875" style="3" customWidth="1"/>
    <col min="9986" max="9986" width="7.5703125" style="3" customWidth="1"/>
    <col min="9987" max="9987" width="7.7109375" style="3" customWidth="1"/>
    <col min="9988" max="9988" width="49.85546875" style="3" customWidth="1"/>
    <col min="9989" max="10240" width="9" style="3"/>
    <col min="10241" max="10241" width="2.85546875" style="3" customWidth="1"/>
    <col min="10242" max="10242" width="7.5703125" style="3" customWidth="1"/>
    <col min="10243" max="10243" width="7.7109375" style="3" customWidth="1"/>
    <col min="10244" max="10244" width="49.85546875" style="3" customWidth="1"/>
    <col min="10245" max="10496" width="9" style="3"/>
    <col min="10497" max="10497" width="2.85546875" style="3" customWidth="1"/>
    <col min="10498" max="10498" width="7.5703125" style="3" customWidth="1"/>
    <col min="10499" max="10499" width="7.7109375" style="3" customWidth="1"/>
    <col min="10500" max="10500" width="49.85546875" style="3" customWidth="1"/>
    <col min="10501" max="10752" width="9" style="3"/>
    <col min="10753" max="10753" width="2.85546875" style="3" customWidth="1"/>
    <col min="10754" max="10754" width="7.5703125" style="3" customWidth="1"/>
    <col min="10755" max="10755" width="7.7109375" style="3" customWidth="1"/>
    <col min="10756" max="10756" width="49.85546875" style="3" customWidth="1"/>
    <col min="10757" max="11008" width="9" style="3"/>
    <col min="11009" max="11009" width="2.85546875" style="3" customWidth="1"/>
    <col min="11010" max="11010" width="7.5703125" style="3" customWidth="1"/>
    <col min="11011" max="11011" width="7.7109375" style="3" customWidth="1"/>
    <col min="11012" max="11012" width="49.85546875" style="3" customWidth="1"/>
    <col min="11013" max="11264" width="9" style="3"/>
    <col min="11265" max="11265" width="2.85546875" style="3" customWidth="1"/>
    <col min="11266" max="11266" width="7.5703125" style="3" customWidth="1"/>
    <col min="11267" max="11267" width="7.7109375" style="3" customWidth="1"/>
    <col min="11268" max="11268" width="49.85546875" style="3" customWidth="1"/>
    <col min="11269" max="11520" width="9" style="3"/>
    <col min="11521" max="11521" width="2.85546875" style="3" customWidth="1"/>
    <col min="11522" max="11522" width="7.5703125" style="3" customWidth="1"/>
    <col min="11523" max="11523" width="7.7109375" style="3" customWidth="1"/>
    <col min="11524" max="11524" width="49.85546875" style="3" customWidth="1"/>
    <col min="11525" max="11776" width="9" style="3"/>
    <col min="11777" max="11777" width="2.85546875" style="3" customWidth="1"/>
    <col min="11778" max="11778" width="7.5703125" style="3" customWidth="1"/>
    <col min="11779" max="11779" width="7.7109375" style="3" customWidth="1"/>
    <col min="11780" max="11780" width="49.85546875" style="3" customWidth="1"/>
    <col min="11781" max="12032" width="9" style="3"/>
    <col min="12033" max="12033" width="2.85546875" style="3" customWidth="1"/>
    <col min="12034" max="12034" width="7.5703125" style="3" customWidth="1"/>
    <col min="12035" max="12035" width="7.7109375" style="3" customWidth="1"/>
    <col min="12036" max="12036" width="49.85546875" style="3" customWidth="1"/>
    <col min="12037" max="12288" width="9" style="3"/>
    <col min="12289" max="12289" width="2.85546875" style="3" customWidth="1"/>
    <col min="12290" max="12290" width="7.5703125" style="3" customWidth="1"/>
    <col min="12291" max="12291" width="7.7109375" style="3" customWidth="1"/>
    <col min="12292" max="12292" width="49.85546875" style="3" customWidth="1"/>
    <col min="12293" max="12544" width="9" style="3"/>
    <col min="12545" max="12545" width="2.85546875" style="3" customWidth="1"/>
    <col min="12546" max="12546" width="7.5703125" style="3" customWidth="1"/>
    <col min="12547" max="12547" width="7.7109375" style="3" customWidth="1"/>
    <col min="12548" max="12548" width="49.85546875" style="3" customWidth="1"/>
    <col min="12549" max="12800" width="9" style="3"/>
    <col min="12801" max="12801" width="2.85546875" style="3" customWidth="1"/>
    <col min="12802" max="12802" width="7.5703125" style="3" customWidth="1"/>
    <col min="12803" max="12803" width="7.7109375" style="3" customWidth="1"/>
    <col min="12804" max="12804" width="49.85546875" style="3" customWidth="1"/>
    <col min="12805" max="13056" width="9" style="3"/>
    <col min="13057" max="13057" width="2.85546875" style="3" customWidth="1"/>
    <col min="13058" max="13058" width="7.5703125" style="3" customWidth="1"/>
    <col min="13059" max="13059" width="7.7109375" style="3" customWidth="1"/>
    <col min="13060" max="13060" width="49.85546875" style="3" customWidth="1"/>
    <col min="13061" max="13312" width="9" style="3"/>
    <col min="13313" max="13313" width="2.85546875" style="3" customWidth="1"/>
    <col min="13314" max="13314" width="7.5703125" style="3" customWidth="1"/>
    <col min="13315" max="13315" width="7.7109375" style="3" customWidth="1"/>
    <col min="13316" max="13316" width="49.85546875" style="3" customWidth="1"/>
    <col min="13317" max="13568" width="9" style="3"/>
    <col min="13569" max="13569" width="2.85546875" style="3" customWidth="1"/>
    <col min="13570" max="13570" width="7.5703125" style="3" customWidth="1"/>
    <col min="13571" max="13571" width="7.7109375" style="3" customWidth="1"/>
    <col min="13572" max="13572" width="49.85546875" style="3" customWidth="1"/>
    <col min="13573" max="13824" width="9" style="3"/>
    <col min="13825" max="13825" width="2.85546875" style="3" customWidth="1"/>
    <col min="13826" max="13826" width="7.5703125" style="3" customWidth="1"/>
    <col min="13827" max="13827" width="7.7109375" style="3" customWidth="1"/>
    <col min="13828" max="13828" width="49.85546875" style="3" customWidth="1"/>
    <col min="13829" max="14080" width="9" style="3"/>
    <col min="14081" max="14081" width="2.85546875" style="3" customWidth="1"/>
    <col min="14082" max="14082" width="7.5703125" style="3" customWidth="1"/>
    <col min="14083" max="14083" width="7.7109375" style="3" customWidth="1"/>
    <col min="14084" max="14084" width="49.85546875" style="3" customWidth="1"/>
    <col min="14085" max="14336" width="9" style="3"/>
    <col min="14337" max="14337" width="2.85546875" style="3" customWidth="1"/>
    <col min="14338" max="14338" width="7.5703125" style="3" customWidth="1"/>
    <col min="14339" max="14339" width="7.7109375" style="3" customWidth="1"/>
    <col min="14340" max="14340" width="49.85546875" style="3" customWidth="1"/>
    <col min="14341" max="14592" width="9" style="3"/>
    <col min="14593" max="14593" width="2.85546875" style="3" customWidth="1"/>
    <col min="14594" max="14594" width="7.5703125" style="3" customWidth="1"/>
    <col min="14595" max="14595" width="7.7109375" style="3" customWidth="1"/>
    <col min="14596" max="14596" width="49.85546875" style="3" customWidth="1"/>
    <col min="14597" max="14848" width="9" style="3"/>
    <col min="14849" max="14849" width="2.85546875" style="3" customWidth="1"/>
    <col min="14850" max="14850" width="7.5703125" style="3" customWidth="1"/>
    <col min="14851" max="14851" width="7.7109375" style="3" customWidth="1"/>
    <col min="14852" max="14852" width="49.85546875" style="3" customWidth="1"/>
    <col min="14853" max="15104" width="9" style="3"/>
    <col min="15105" max="15105" width="2.85546875" style="3" customWidth="1"/>
    <col min="15106" max="15106" width="7.5703125" style="3" customWidth="1"/>
    <col min="15107" max="15107" width="7.7109375" style="3" customWidth="1"/>
    <col min="15108" max="15108" width="49.85546875" style="3" customWidth="1"/>
    <col min="15109" max="15360" width="9" style="3"/>
    <col min="15361" max="15361" width="2.85546875" style="3" customWidth="1"/>
    <col min="15362" max="15362" width="7.5703125" style="3" customWidth="1"/>
    <col min="15363" max="15363" width="7.7109375" style="3" customWidth="1"/>
    <col min="15364" max="15364" width="49.85546875" style="3" customWidth="1"/>
    <col min="15365" max="15616" width="9" style="3"/>
    <col min="15617" max="15617" width="2.85546875" style="3" customWidth="1"/>
    <col min="15618" max="15618" width="7.5703125" style="3" customWidth="1"/>
    <col min="15619" max="15619" width="7.7109375" style="3" customWidth="1"/>
    <col min="15620" max="15620" width="49.85546875" style="3" customWidth="1"/>
    <col min="15621" max="15872" width="9" style="3"/>
    <col min="15873" max="15873" width="2.85546875" style="3" customWidth="1"/>
    <col min="15874" max="15874" width="7.5703125" style="3" customWidth="1"/>
    <col min="15875" max="15875" width="7.7109375" style="3" customWidth="1"/>
    <col min="15876" max="15876" width="49.85546875" style="3" customWidth="1"/>
    <col min="15877" max="16128" width="9" style="3"/>
    <col min="16129" max="16129" width="2.85546875" style="3" customWidth="1"/>
    <col min="16130" max="16130" width="7.5703125" style="3" customWidth="1"/>
    <col min="16131" max="16131" width="7.7109375" style="3" customWidth="1"/>
    <col min="16132" max="16132" width="49.85546875" style="3" customWidth="1"/>
    <col min="16133" max="16384" width="9" style="3"/>
  </cols>
  <sheetData>
    <row r="1" spans="1:16">
      <c r="A1" s="30"/>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
      <c r="B11" s="31"/>
      <c r="C11" s="31" t="str">
        <f ca="1">MID(CELL("filename",A1),FIND("]",CELL("filename",A1))+1,99)</f>
        <v>Templated Inputs</v>
      </c>
      <c r="D11" s="31"/>
      <c r="E11" s="31"/>
      <c r="F11" s="31"/>
      <c r="G11" s="31"/>
      <c r="H11" s="31"/>
      <c r="I11" s="31"/>
      <c r="J11" s="31"/>
      <c r="K11" s="31"/>
      <c r="L11" s="31"/>
      <c r="M11" s="31"/>
      <c r="N11" s="31"/>
      <c r="O11" s="31"/>
      <c r="P11" s="31"/>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AF111"/>
  <sheetViews>
    <sheetView showGridLines="0" zoomScale="85" zoomScaleNormal="85" workbookViewId="0"/>
  </sheetViews>
  <sheetFormatPr defaultColWidth="9" defaultRowHeight="12.75" outlineLevelRow="1" outlineLevelCol="1"/>
  <cols>
    <col min="1" max="1" width="2.85546875" style="3" customWidth="1"/>
    <col min="2" max="2" width="40.5703125" style="3" customWidth="1"/>
    <col min="3" max="6" width="14.42578125" style="3" customWidth="1"/>
    <col min="7" max="21" width="11" style="3" customWidth="1"/>
    <col min="22" max="26" width="11" style="3" customWidth="1" outlineLevel="1"/>
    <col min="27" max="27" width="4.42578125" style="3" customWidth="1"/>
    <col min="28" max="28" width="11" style="3" customWidth="1"/>
    <col min="29" max="29" width="4.42578125" style="3" customWidth="1"/>
    <col min="30" max="30" width="11" style="3" customWidth="1"/>
    <col min="31" max="31" width="4.42578125" style="3" customWidth="1"/>
    <col min="32" max="32" width="11" style="3" customWidth="1"/>
    <col min="33" max="254" width="9" style="3"/>
    <col min="255" max="255" width="2.85546875" style="3" customWidth="1"/>
    <col min="256" max="256" width="27" style="3" customWidth="1"/>
    <col min="257" max="260" width="14.42578125" style="3" customWidth="1"/>
    <col min="261" max="282" width="11" style="3" customWidth="1"/>
    <col min="283" max="283" width="4.42578125" style="3" customWidth="1"/>
    <col min="284" max="284" width="11" style="3" customWidth="1"/>
    <col min="285" max="285" width="4.42578125" style="3" customWidth="1"/>
    <col min="286" max="286" width="11" style="3" customWidth="1"/>
    <col min="287" max="287" width="4.42578125" style="3" customWidth="1"/>
    <col min="288" max="288" width="11" style="3" customWidth="1"/>
    <col min="289" max="510" width="9" style="3"/>
    <col min="511" max="511" width="2.85546875" style="3" customWidth="1"/>
    <col min="512" max="512" width="27" style="3" customWidth="1"/>
    <col min="513" max="516" width="14.42578125" style="3" customWidth="1"/>
    <col min="517" max="538" width="11" style="3" customWidth="1"/>
    <col min="539" max="539" width="4.42578125" style="3" customWidth="1"/>
    <col min="540" max="540" width="11" style="3" customWidth="1"/>
    <col min="541" max="541" width="4.42578125" style="3" customWidth="1"/>
    <col min="542" max="542" width="11" style="3" customWidth="1"/>
    <col min="543" max="543" width="4.42578125" style="3" customWidth="1"/>
    <col min="544" max="544" width="11" style="3" customWidth="1"/>
    <col min="545" max="766" width="9" style="3"/>
    <col min="767" max="767" width="2.85546875" style="3" customWidth="1"/>
    <col min="768" max="768" width="27" style="3" customWidth="1"/>
    <col min="769" max="772" width="14.42578125" style="3" customWidth="1"/>
    <col min="773" max="794" width="11" style="3" customWidth="1"/>
    <col min="795" max="795" width="4.42578125" style="3" customWidth="1"/>
    <col min="796" max="796" width="11" style="3" customWidth="1"/>
    <col min="797" max="797" width="4.42578125" style="3" customWidth="1"/>
    <col min="798" max="798" width="11" style="3" customWidth="1"/>
    <col min="799" max="799" width="4.42578125" style="3" customWidth="1"/>
    <col min="800" max="800" width="11" style="3" customWidth="1"/>
    <col min="801" max="1022" width="9" style="3"/>
    <col min="1023" max="1023" width="2.85546875" style="3" customWidth="1"/>
    <col min="1024" max="1024" width="27" style="3" customWidth="1"/>
    <col min="1025" max="1028" width="14.42578125" style="3" customWidth="1"/>
    <col min="1029" max="1050" width="11" style="3" customWidth="1"/>
    <col min="1051" max="1051" width="4.42578125" style="3" customWidth="1"/>
    <col min="1052" max="1052" width="11" style="3" customWidth="1"/>
    <col min="1053" max="1053" width="4.42578125" style="3" customWidth="1"/>
    <col min="1054" max="1054" width="11" style="3" customWidth="1"/>
    <col min="1055" max="1055" width="4.42578125" style="3" customWidth="1"/>
    <col min="1056" max="1056" width="11" style="3" customWidth="1"/>
    <col min="1057" max="1278" width="9" style="3"/>
    <col min="1279" max="1279" width="2.85546875" style="3" customWidth="1"/>
    <col min="1280" max="1280" width="27" style="3" customWidth="1"/>
    <col min="1281" max="1284" width="14.42578125" style="3" customWidth="1"/>
    <col min="1285" max="1306" width="11" style="3" customWidth="1"/>
    <col min="1307" max="1307" width="4.42578125" style="3" customWidth="1"/>
    <col min="1308" max="1308" width="11" style="3" customWidth="1"/>
    <col min="1309" max="1309" width="4.42578125" style="3" customWidth="1"/>
    <col min="1310" max="1310" width="11" style="3" customWidth="1"/>
    <col min="1311" max="1311" width="4.42578125" style="3" customWidth="1"/>
    <col min="1312" max="1312" width="11" style="3" customWidth="1"/>
    <col min="1313" max="1534" width="9" style="3"/>
    <col min="1535" max="1535" width="2.85546875" style="3" customWidth="1"/>
    <col min="1536" max="1536" width="27" style="3" customWidth="1"/>
    <col min="1537" max="1540" width="14.42578125" style="3" customWidth="1"/>
    <col min="1541" max="1562" width="11" style="3" customWidth="1"/>
    <col min="1563" max="1563" width="4.42578125" style="3" customWidth="1"/>
    <col min="1564" max="1564" width="11" style="3" customWidth="1"/>
    <col min="1565" max="1565" width="4.42578125" style="3" customWidth="1"/>
    <col min="1566" max="1566" width="11" style="3" customWidth="1"/>
    <col min="1567" max="1567" width="4.42578125" style="3" customWidth="1"/>
    <col min="1568" max="1568" width="11" style="3" customWidth="1"/>
    <col min="1569" max="1790" width="9" style="3"/>
    <col min="1791" max="1791" width="2.85546875" style="3" customWidth="1"/>
    <col min="1792" max="1792" width="27" style="3" customWidth="1"/>
    <col min="1793" max="1796" width="14.42578125" style="3" customWidth="1"/>
    <col min="1797" max="1818" width="11" style="3" customWidth="1"/>
    <col min="1819" max="1819" width="4.42578125" style="3" customWidth="1"/>
    <col min="1820" max="1820" width="11" style="3" customWidth="1"/>
    <col min="1821" max="1821" width="4.42578125" style="3" customWidth="1"/>
    <col min="1822" max="1822" width="11" style="3" customWidth="1"/>
    <col min="1823" max="1823" width="4.42578125" style="3" customWidth="1"/>
    <col min="1824" max="1824" width="11" style="3" customWidth="1"/>
    <col min="1825" max="2046" width="9" style="3"/>
    <col min="2047" max="2047" width="2.85546875" style="3" customWidth="1"/>
    <col min="2048" max="2048" width="27" style="3" customWidth="1"/>
    <col min="2049" max="2052" width="14.42578125" style="3" customWidth="1"/>
    <col min="2053" max="2074" width="11" style="3" customWidth="1"/>
    <col min="2075" max="2075" width="4.42578125" style="3" customWidth="1"/>
    <col min="2076" max="2076" width="11" style="3" customWidth="1"/>
    <col min="2077" max="2077" width="4.42578125" style="3" customWidth="1"/>
    <col min="2078" max="2078" width="11" style="3" customWidth="1"/>
    <col min="2079" max="2079" width="4.42578125" style="3" customWidth="1"/>
    <col min="2080" max="2080" width="11" style="3" customWidth="1"/>
    <col min="2081" max="2302" width="9" style="3"/>
    <col min="2303" max="2303" width="2.85546875" style="3" customWidth="1"/>
    <col min="2304" max="2304" width="27" style="3" customWidth="1"/>
    <col min="2305" max="2308" width="14.42578125" style="3" customWidth="1"/>
    <col min="2309" max="2330" width="11" style="3" customWidth="1"/>
    <col min="2331" max="2331" width="4.42578125" style="3" customWidth="1"/>
    <col min="2332" max="2332" width="11" style="3" customWidth="1"/>
    <col min="2333" max="2333" width="4.42578125" style="3" customWidth="1"/>
    <col min="2334" max="2334" width="11" style="3" customWidth="1"/>
    <col min="2335" max="2335" width="4.42578125" style="3" customWidth="1"/>
    <col min="2336" max="2336" width="11" style="3" customWidth="1"/>
    <col min="2337" max="2558" width="9" style="3"/>
    <col min="2559" max="2559" width="2.85546875" style="3" customWidth="1"/>
    <col min="2560" max="2560" width="27" style="3" customWidth="1"/>
    <col min="2561" max="2564" width="14.42578125" style="3" customWidth="1"/>
    <col min="2565" max="2586" width="11" style="3" customWidth="1"/>
    <col min="2587" max="2587" width="4.42578125" style="3" customWidth="1"/>
    <col min="2588" max="2588" width="11" style="3" customWidth="1"/>
    <col min="2589" max="2589" width="4.42578125" style="3" customWidth="1"/>
    <col min="2590" max="2590" width="11" style="3" customWidth="1"/>
    <col min="2591" max="2591" width="4.42578125" style="3" customWidth="1"/>
    <col min="2592" max="2592" width="11" style="3" customWidth="1"/>
    <col min="2593" max="2814" width="9" style="3"/>
    <col min="2815" max="2815" width="2.85546875" style="3" customWidth="1"/>
    <col min="2816" max="2816" width="27" style="3" customWidth="1"/>
    <col min="2817" max="2820" width="14.42578125" style="3" customWidth="1"/>
    <col min="2821" max="2842" width="11" style="3" customWidth="1"/>
    <col min="2843" max="2843" width="4.42578125" style="3" customWidth="1"/>
    <col min="2844" max="2844" width="11" style="3" customWidth="1"/>
    <col min="2845" max="2845" width="4.42578125" style="3" customWidth="1"/>
    <col min="2846" max="2846" width="11" style="3" customWidth="1"/>
    <col min="2847" max="2847" width="4.42578125" style="3" customWidth="1"/>
    <col min="2848" max="2848" width="11" style="3" customWidth="1"/>
    <col min="2849" max="3070" width="9" style="3"/>
    <col min="3071" max="3071" width="2.85546875" style="3" customWidth="1"/>
    <col min="3072" max="3072" width="27" style="3" customWidth="1"/>
    <col min="3073" max="3076" width="14.42578125" style="3" customWidth="1"/>
    <col min="3077" max="3098" width="11" style="3" customWidth="1"/>
    <col min="3099" max="3099" width="4.42578125" style="3" customWidth="1"/>
    <col min="3100" max="3100" width="11" style="3" customWidth="1"/>
    <col min="3101" max="3101" width="4.42578125" style="3" customWidth="1"/>
    <col min="3102" max="3102" width="11" style="3" customWidth="1"/>
    <col min="3103" max="3103" width="4.42578125" style="3" customWidth="1"/>
    <col min="3104" max="3104" width="11" style="3" customWidth="1"/>
    <col min="3105" max="3326" width="9" style="3"/>
    <col min="3327" max="3327" width="2.85546875" style="3" customWidth="1"/>
    <col min="3328" max="3328" width="27" style="3" customWidth="1"/>
    <col min="3329" max="3332" width="14.42578125" style="3" customWidth="1"/>
    <col min="3333" max="3354" width="11" style="3" customWidth="1"/>
    <col min="3355" max="3355" width="4.42578125" style="3" customWidth="1"/>
    <col min="3356" max="3356" width="11" style="3" customWidth="1"/>
    <col min="3357" max="3357" width="4.42578125" style="3" customWidth="1"/>
    <col min="3358" max="3358" width="11" style="3" customWidth="1"/>
    <col min="3359" max="3359" width="4.42578125" style="3" customWidth="1"/>
    <col min="3360" max="3360" width="11" style="3" customWidth="1"/>
    <col min="3361" max="3582" width="9" style="3"/>
    <col min="3583" max="3583" width="2.85546875" style="3" customWidth="1"/>
    <col min="3584" max="3584" width="27" style="3" customWidth="1"/>
    <col min="3585" max="3588" width="14.42578125" style="3" customWidth="1"/>
    <col min="3589" max="3610" width="11" style="3" customWidth="1"/>
    <col min="3611" max="3611" width="4.42578125" style="3" customWidth="1"/>
    <col min="3612" max="3612" width="11" style="3" customWidth="1"/>
    <col min="3613" max="3613" width="4.42578125" style="3" customWidth="1"/>
    <col min="3614" max="3614" width="11" style="3" customWidth="1"/>
    <col min="3615" max="3615" width="4.42578125" style="3" customWidth="1"/>
    <col min="3616" max="3616" width="11" style="3" customWidth="1"/>
    <col min="3617" max="3838" width="9" style="3"/>
    <col min="3839" max="3839" width="2.85546875" style="3" customWidth="1"/>
    <col min="3840" max="3840" width="27" style="3" customWidth="1"/>
    <col min="3841" max="3844" width="14.42578125" style="3" customWidth="1"/>
    <col min="3845" max="3866" width="11" style="3" customWidth="1"/>
    <col min="3867" max="3867" width="4.42578125" style="3" customWidth="1"/>
    <col min="3868" max="3868" width="11" style="3" customWidth="1"/>
    <col min="3869" max="3869" width="4.42578125" style="3" customWidth="1"/>
    <col min="3870" max="3870" width="11" style="3" customWidth="1"/>
    <col min="3871" max="3871" width="4.42578125" style="3" customWidth="1"/>
    <col min="3872" max="3872" width="11" style="3" customWidth="1"/>
    <col min="3873" max="4094" width="9" style="3"/>
    <col min="4095" max="4095" width="2.85546875" style="3" customWidth="1"/>
    <col min="4096" max="4096" width="27" style="3" customWidth="1"/>
    <col min="4097" max="4100" width="14.42578125" style="3" customWidth="1"/>
    <col min="4101" max="4122" width="11" style="3" customWidth="1"/>
    <col min="4123" max="4123" width="4.42578125" style="3" customWidth="1"/>
    <col min="4124" max="4124" width="11" style="3" customWidth="1"/>
    <col min="4125" max="4125" width="4.42578125" style="3" customWidth="1"/>
    <col min="4126" max="4126" width="11" style="3" customWidth="1"/>
    <col min="4127" max="4127" width="4.42578125" style="3" customWidth="1"/>
    <col min="4128" max="4128" width="11" style="3" customWidth="1"/>
    <col min="4129" max="4350" width="9" style="3"/>
    <col min="4351" max="4351" width="2.85546875" style="3" customWidth="1"/>
    <col min="4352" max="4352" width="27" style="3" customWidth="1"/>
    <col min="4353" max="4356" width="14.42578125" style="3" customWidth="1"/>
    <col min="4357" max="4378" width="11" style="3" customWidth="1"/>
    <col min="4379" max="4379" width="4.42578125" style="3" customWidth="1"/>
    <col min="4380" max="4380" width="11" style="3" customWidth="1"/>
    <col min="4381" max="4381" width="4.42578125" style="3" customWidth="1"/>
    <col min="4382" max="4382" width="11" style="3" customWidth="1"/>
    <col min="4383" max="4383" width="4.42578125" style="3" customWidth="1"/>
    <col min="4384" max="4384" width="11" style="3" customWidth="1"/>
    <col min="4385" max="4606" width="9" style="3"/>
    <col min="4607" max="4607" width="2.85546875" style="3" customWidth="1"/>
    <col min="4608" max="4608" width="27" style="3" customWidth="1"/>
    <col min="4609" max="4612" width="14.42578125" style="3" customWidth="1"/>
    <col min="4613" max="4634" width="11" style="3" customWidth="1"/>
    <col min="4635" max="4635" width="4.42578125" style="3" customWidth="1"/>
    <col min="4636" max="4636" width="11" style="3" customWidth="1"/>
    <col min="4637" max="4637" width="4.42578125" style="3" customWidth="1"/>
    <col min="4638" max="4638" width="11" style="3" customWidth="1"/>
    <col min="4639" max="4639" width="4.42578125" style="3" customWidth="1"/>
    <col min="4640" max="4640" width="11" style="3" customWidth="1"/>
    <col min="4641" max="4862" width="9" style="3"/>
    <col min="4863" max="4863" width="2.85546875" style="3" customWidth="1"/>
    <col min="4864" max="4864" width="27" style="3" customWidth="1"/>
    <col min="4865" max="4868" width="14.42578125" style="3" customWidth="1"/>
    <col min="4869" max="4890" width="11" style="3" customWidth="1"/>
    <col min="4891" max="4891" width="4.42578125" style="3" customWidth="1"/>
    <col min="4892" max="4892" width="11" style="3" customWidth="1"/>
    <col min="4893" max="4893" width="4.42578125" style="3" customWidth="1"/>
    <col min="4894" max="4894" width="11" style="3" customWidth="1"/>
    <col min="4895" max="4895" width="4.42578125" style="3" customWidth="1"/>
    <col min="4896" max="4896" width="11" style="3" customWidth="1"/>
    <col min="4897" max="5118" width="9" style="3"/>
    <col min="5119" max="5119" width="2.85546875" style="3" customWidth="1"/>
    <col min="5120" max="5120" width="27" style="3" customWidth="1"/>
    <col min="5121" max="5124" width="14.42578125" style="3" customWidth="1"/>
    <col min="5125" max="5146" width="11" style="3" customWidth="1"/>
    <col min="5147" max="5147" width="4.42578125" style="3" customWidth="1"/>
    <col min="5148" max="5148" width="11" style="3" customWidth="1"/>
    <col min="5149" max="5149" width="4.42578125" style="3" customWidth="1"/>
    <col min="5150" max="5150" width="11" style="3" customWidth="1"/>
    <col min="5151" max="5151" width="4.42578125" style="3" customWidth="1"/>
    <col min="5152" max="5152" width="11" style="3" customWidth="1"/>
    <col min="5153" max="5374" width="9" style="3"/>
    <col min="5375" max="5375" width="2.85546875" style="3" customWidth="1"/>
    <col min="5376" max="5376" width="27" style="3" customWidth="1"/>
    <col min="5377" max="5380" width="14.42578125" style="3" customWidth="1"/>
    <col min="5381" max="5402" width="11" style="3" customWidth="1"/>
    <col min="5403" max="5403" width="4.42578125" style="3" customWidth="1"/>
    <col min="5404" max="5404" width="11" style="3" customWidth="1"/>
    <col min="5405" max="5405" width="4.42578125" style="3" customWidth="1"/>
    <col min="5406" max="5406" width="11" style="3" customWidth="1"/>
    <col min="5407" max="5407" width="4.42578125" style="3" customWidth="1"/>
    <col min="5408" max="5408" width="11" style="3" customWidth="1"/>
    <col min="5409" max="5630" width="9" style="3"/>
    <col min="5631" max="5631" width="2.85546875" style="3" customWidth="1"/>
    <col min="5632" max="5632" width="27" style="3" customWidth="1"/>
    <col min="5633" max="5636" width="14.42578125" style="3" customWidth="1"/>
    <col min="5637" max="5658" width="11" style="3" customWidth="1"/>
    <col min="5659" max="5659" width="4.42578125" style="3" customWidth="1"/>
    <col min="5660" max="5660" width="11" style="3" customWidth="1"/>
    <col min="5661" max="5661" width="4.42578125" style="3" customWidth="1"/>
    <col min="5662" max="5662" width="11" style="3" customWidth="1"/>
    <col min="5663" max="5663" width="4.42578125" style="3" customWidth="1"/>
    <col min="5664" max="5664" width="11" style="3" customWidth="1"/>
    <col min="5665" max="5886" width="9" style="3"/>
    <col min="5887" max="5887" width="2.85546875" style="3" customWidth="1"/>
    <col min="5888" max="5888" width="27" style="3" customWidth="1"/>
    <col min="5889" max="5892" width="14.42578125" style="3" customWidth="1"/>
    <col min="5893" max="5914" width="11" style="3" customWidth="1"/>
    <col min="5915" max="5915" width="4.42578125" style="3" customWidth="1"/>
    <col min="5916" max="5916" width="11" style="3" customWidth="1"/>
    <col min="5917" max="5917" width="4.42578125" style="3" customWidth="1"/>
    <col min="5918" max="5918" width="11" style="3" customWidth="1"/>
    <col min="5919" max="5919" width="4.42578125" style="3" customWidth="1"/>
    <col min="5920" max="5920" width="11" style="3" customWidth="1"/>
    <col min="5921" max="6142" width="9" style="3"/>
    <col min="6143" max="6143" width="2.85546875" style="3" customWidth="1"/>
    <col min="6144" max="6144" width="27" style="3" customWidth="1"/>
    <col min="6145" max="6148" width="14.42578125" style="3" customWidth="1"/>
    <col min="6149" max="6170" width="11" style="3" customWidth="1"/>
    <col min="6171" max="6171" width="4.42578125" style="3" customWidth="1"/>
    <col min="6172" max="6172" width="11" style="3" customWidth="1"/>
    <col min="6173" max="6173" width="4.42578125" style="3" customWidth="1"/>
    <col min="6174" max="6174" width="11" style="3" customWidth="1"/>
    <col min="6175" max="6175" width="4.42578125" style="3" customWidth="1"/>
    <col min="6176" max="6176" width="11" style="3" customWidth="1"/>
    <col min="6177" max="6398" width="9" style="3"/>
    <col min="6399" max="6399" width="2.85546875" style="3" customWidth="1"/>
    <col min="6400" max="6400" width="27" style="3" customWidth="1"/>
    <col min="6401" max="6404" width="14.42578125" style="3" customWidth="1"/>
    <col min="6405" max="6426" width="11" style="3" customWidth="1"/>
    <col min="6427" max="6427" width="4.42578125" style="3" customWidth="1"/>
    <col min="6428" max="6428" width="11" style="3" customWidth="1"/>
    <col min="6429" max="6429" width="4.42578125" style="3" customWidth="1"/>
    <col min="6430" max="6430" width="11" style="3" customWidth="1"/>
    <col min="6431" max="6431" width="4.42578125" style="3" customWidth="1"/>
    <col min="6432" max="6432" width="11" style="3" customWidth="1"/>
    <col min="6433" max="6654" width="9" style="3"/>
    <col min="6655" max="6655" width="2.85546875" style="3" customWidth="1"/>
    <col min="6656" max="6656" width="27" style="3" customWidth="1"/>
    <col min="6657" max="6660" width="14.42578125" style="3" customWidth="1"/>
    <col min="6661" max="6682" width="11" style="3" customWidth="1"/>
    <col min="6683" max="6683" width="4.42578125" style="3" customWidth="1"/>
    <col min="6684" max="6684" width="11" style="3" customWidth="1"/>
    <col min="6685" max="6685" width="4.42578125" style="3" customWidth="1"/>
    <col min="6686" max="6686" width="11" style="3" customWidth="1"/>
    <col min="6687" max="6687" width="4.42578125" style="3" customWidth="1"/>
    <col min="6688" max="6688" width="11" style="3" customWidth="1"/>
    <col min="6689" max="6910" width="9" style="3"/>
    <col min="6911" max="6911" width="2.85546875" style="3" customWidth="1"/>
    <col min="6912" max="6912" width="27" style="3" customWidth="1"/>
    <col min="6913" max="6916" width="14.42578125" style="3" customWidth="1"/>
    <col min="6917" max="6938" width="11" style="3" customWidth="1"/>
    <col min="6939" max="6939" width="4.42578125" style="3" customWidth="1"/>
    <col min="6940" max="6940" width="11" style="3" customWidth="1"/>
    <col min="6941" max="6941" width="4.42578125" style="3" customWidth="1"/>
    <col min="6942" max="6942" width="11" style="3" customWidth="1"/>
    <col min="6943" max="6943" width="4.42578125" style="3" customWidth="1"/>
    <col min="6944" max="6944" width="11" style="3" customWidth="1"/>
    <col min="6945" max="7166" width="9" style="3"/>
    <col min="7167" max="7167" width="2.85546875" style="3" customWidth="1"/>
    <col min="7168" max="7168" width="27" style="3" customWidth="1"/>
    <col min="7169" max="7172" width="14.42578125" style="3" customWidth="1"/>
    <col min="7173" max="7194" width="11" style="3" customWidth="1"/>
    <col min="7195" max="7195" width="4.42578125" style="3" customWidth="1"/>
    <col min="7196" max="7196" width="11" style="3" customWidth="1"/>
    <col min="7197" max="7197" width="4.42578125" style="3" customWidth="1"/>
    <col min="7198" max="7198" width="11" style="3" customWidth="1"/>
    <col min="7199" max="7199" width="4.42578125" style="3" customWidth="1"/>
    <col min="7200" max="7200" width="11" style="3" customWidth="1"/>
    <col min="7201" max="7422" width="9" style="3"/>
    <col min="7423" max="7423" width="2.85546875" style="3" customWidth="1"/>
    <col min="7424" max="7424" width="27" style="3" customWidth="1"/>
    <col min="7425" max="7428" width="14.42578125" style="3" customWidth="1"/>
    <col min="7429" max="7450" width="11" style="3" customWidth="1"/>
    <col min="7451" max="7451" width="4.42578125" style="3" customWidth="1"/>
    <col min="7452" max="7452" width="11" style="3" customWidth="1"/>
    <col min="7453" max="7453" width="4.42578125" style="3" customWidth="1"/>
    <col min="7454" max="7454" width="11" style="3" customWidth="1"/>
    <col min="7455" max="7455" width="4.42578125" style="3" customWidth="1"/>
    <col min="7456" max="7456" width="11" style="3" customWidth="1"/>
    <col min="7457" max="7678" width="9" style="3"/>
    <col min="7679" max="7679" width="2.85546875" style="3" customWidth="1"/>
    <col min="7680" max="7680" width="27" style="3" customWidth="1"/>
    <col min="7681" max="7684" width="14.42578125" style="3" customWidth="1"/>
    <col min="7685" max="7706" width="11" style="3" customWidth="1"/>
    <col min="7707" max="7707" width="4.42578125" style="3" customWidth="1"/>
    <col min="7708" max="7708" width="11" style="3" customWidth="1"/>
    <col min="7709" max="7709" width="4.42578125" style="3" customWidth="1"/>
    <col min="7710" max="7710" width="11" style="3" customWidth="1"/>
    <col min="7711" max="7711" width="4.42578125" style="3" customWidth="1"/>
    <col min="7712" max="7712" width="11" style="3" customWidth="1"/>
    <col min="7713" max="7934" width="9" style="3"/>
    <col min="7935" max="7935" width="2.85546875" style="3" customWidth="1"/>
    <col min="7936" max="7936" width="27" style="3" customWidth="1"/>
    <col min="7937" max="7940" width="14.42578125" style="3" customWidth="1"/>
    <col min="7941" max="7962" width="11" style="3" customWidth="1"/>
    <col min="7963" max="7963" width="4.42578125" style="3" customWidth="1"/>
    <col min="7964" max="7964" width="11" style="3" customWidth="1"/>
    <col min="7965" max="7965" width="4.42578125" style="3" customWidth="1"/>
    <col min="7966" max="7966" width="11" style="3" customWidth="1"/>
    <col min="7967" max="7967" width="4.42578125" style="3" customWidth="1"/>
    <col min="7968" max="7968" width="11" style="3" customWidth="1"/>
    <col min="7969" max="8190" width="9" style="3"/>
    <col min="8191" max="8191" width="2.85546875" style="3" customWidth="1"/>
    <col min="8192" max="8192" width="27" style="3" customWidth="1"/>
    <col min="8193" max="8196" width="14.42578125" style="3" customWidth="1"/>
    <col min="8197" max="8218" width="11" style="3" customWidth="1"/>
    <col min="8219" max="8219" width="4.42578125" style="3" customWidth="1"/>
    <col min="8220" max="8220" width="11" style="3" customWidth="1"/>
    <col min="8221" max="8221" width="4.42578125" style="3" customWidth="1"/>
    <col min="8222" max="8222" width="11" style="3" customWidth="1"/>
    <col min="8223" max="8223" width="4.42578125" style="3" customWidth="1"/>
    <col min="8224" max="8224" width="11" style="3" customWidth="1"/>
    <col min="8225" max="8446" width="9" style="3"/>
    <col min="8447" max="8447" width="2.85546875" style="3" customWidth="1"/>
    <col min="8448" max="8448" width="27" style="3" customWidth="1"/>
    <col min="8449" max="8452" width="14.42578125" style="3" customWidth="1"/>
    <col min="8453" max="8474" width="11" style="3" customWidth="1"/>
    <col min="8475" max="8475" width="4.42578125" style="3" customWidth="1"/>
    <col min="8476" max="8476" width="11" style="3" customWidth="1"/>
    <col min="8477" max="8477" width="4.42578125" style="3" customWidth="1"/>
    <col min="8478" max="8478" width="11" style="3" customWidth="1"/>
    <col min="8479" max="8479" width="4.42578125" style="3" customWidth="1"/>
    <col min="8480" max="8480" width="11" style="3" customWidth="1"/>
    <col min="8481" max="8702" width="9" style="3"/>
    <col min="8703" max="8703" width="2.85546875" style="3" customWidth="1"/>
    <col min="8704" max="8704" width="27" style="3" customWidth="1"/>
    <col min="8705" max="8708" width="14.42578125" style="3" customWidth="1"/>
    <col min="8709" max="8730" width="11" style="3" customWidth="1"/>
    <col min="8731" max="8731" width="4.42578125" style="3" customWidth="1"/>
    <col min="8732" max="8732" width="11" style="3" customWidth="1"/>
    <col min="8733" max="8733" width="4.42578125" style="3" customWidth="1"/>
    <col min="8734" max="8734" width="11" style="3" customWidth="1"/>
    <col min="8735" max="8735" width="4.42578125" style="3" customWidth="1"/>
    <col min="8736" max="8736" width="11" style="3" customWidth="1"/>
    <col min="8737" max="8958" width="9" style="3"/>
    <col min="8959" max="8959" width="2.85546875" style="3" customWidth="1"/>
    <col min="8960" max="8960" width="27" style="3" customWidth="1"/>
    <col min="8961" max="8964" width="14.42578125" style="3" customWidth="1"/>
    <col min="8965" max="8986" width="11" style="3" customWidth="1"/>
    <col min="8987" max="8987" width="4.42578125" style="3" customWidth="1"/>
    <col min="8988" max="8988" width="11" style="3" customWidth="1"/>
    <col min="8989" max="8989" width="4.42578125" style="3" customWidth="1"/>
    <col min="8990" max="8990" width="11" style="3" customWidth="1"/>
    <col min="8991" max="8991" width="4.42578125" style="3" customWidth="1"/>
    <col min="8992" max="8992" width="11" style="3" customWidth="1"/>
    <col min="8993" max="9214" width="9" style="3"/>
    <col min="9215" max="9215" width="2.85546875" style="3" customWidth="1"/>
    <col min="9216" max="9216" width="27" style="3" customWidth="1"/>
    <col min="9217" max="9220" width="14.42578125" style="3" customWidth="1"/>
    <col min="9221" max="9242" width="11" style="3" customWidth="1"/>
    <col min="9243" max="9243" width="4.42578125" style="3" customWidth="1"/>
    <col min="9244" max="9244" width="11" style="3" customWidth="1"/>
    <col min="9245" max="9245" width="4.42578125" style="3" customWidth="1"/>
    <col min="9246" max="9246" width="11" style="3" customWidth="1"/>
    <col min="9247" max="9247" width="4.42578125" style="3" customWidth="1"/>
    <col min="9248" max="9248" width="11" style="3" customWidth="1"/>
    <col min="9249" max="9470" width="9" style="3"/>
    <col min="9471" max="9471" width="2.85546875" style="3" customWidth="1"/>
    <col min="9472" max="9472" width="27" style="3" customWidth="1"/>
    <col min="9473" max="9476" width="14.42578125" style="3" customWidth="1"/>
    <col min="9477" max="9498" width="11" style="3" customWidth="1"/>
    <col min="9499" max="9499" width="4.42578125" style="3" customWidth="1"/>
    <col min="9500" max="9500" width="11" style="3" customWidth="1"/>
    <col min="9501" max="9501" width="4.42578125" style="3" customWidth="1"/>
    <col min="9502" max="9502" width="11" style="3" customWidth="1"/>
    <col min="9503" max="9503" width="4.42578125" style="3" customWidth="1"/>
    <col min="9504" max="9504" width="11" style="3" customWidth="1"/>
    <col min="9505" max="9726" width="9" style="3"/>
    <col min="9727" max="9727" width="2.85546875" style="3" customWidth="1"/>
    <col min="9728" max="9728" width="27" style="3" customWidth="1"/>
    <col min="9729" max="9732" width="14.42578125" style="3" customWidth="1"/>
    <col min="9733" max="9754" width="11" style="3" customWidth="1"/>
    <col min="9755" max="9755" width="4.42578125" style="3" customWidth="1"/>
    <col min="9756" max="9756" width="11" style="3" customWidth="1"/>
    <col min="9757" max="9757" width="4.42578125" style="3" customWidth="1"/>
    <col min="9758" max="9758" width="11" style="3" customWidth="1"/>
    <col min="9759" max="9759" width="4.42578125" style="3" customWidth="1"/>
    <col min="9760" max="9760" width="11" style="3" customWidth="1"/>
    <col min="9761" max="9982" width="9" style="3"/>
    <col min="9983" max="9983" width="2.85546875" style="3" customWidth="1"/>
    <col min="9984" max="9984" width="27" style="3" customWidth="1"/>
    <col min="9985" max="9988" width="14.42578125" style="3" customWidth="1"/>
    <col min="9989" max="10010" width="11" style="3" customWidth="1"/>
    <col min="10011" max="10011" width="4.42578125" style="3" customWidth="1"/>
    <col min="10012" max="10012" width="11" style="3" customWidth="1"/>
    <col min="10013" max="10013" width="4.42578125" style="3" customWidth="1"/>
    <col min="10014" max="10014" width="11" style="3" customWidth="1"/>
    <col min="10015" max="10015" width="4.42578125" style="3" customWidth="1"/>
    <col min="10016" max="10016" width="11" style="3" customWidth="1"/>
    <col min="10017" max="10238" width="9" style="3"/>
    <col min="10239" max="10239" width="2.85546875" style="3" customWidth="1"/>
    <col min="10240" max="10240" width="27" style="3" customWidth="1"/>
    <col min="10241" max="10244" width="14.42578125" style="3" customWidth="1"/>
    <col min="10245" max="10266" width="11" style="3" customWidth="1"/>
    <col min="10267" max="10267" width="4.42578125" style="3" customWidth="1"/>
    <col min="10268" max="10268" width="11" style="3" customWidth="1"/>
    <col min="10269" max="10269" width="4.42578125" style="3" customWidth="1"/>
    <col min="10270" max="10270" width="11" style="3" customWidth="1"/>
    <col min="10271" max="10271" width="4.42578125" style="3" customWidth="1"/>
    <col min="10272" max="10272" width="11" style="3" customWidth="1"/>
    <col min="10273" max="10494" width="9" style="3"/>
    <col min="10495" max="10495" width="2.85546875" style="3" customWidth="1"/>
    <col min="10496" max="10496" width="27" style="3" customWidth="1"/>
    <col min="10497" max="10500" width="14.42578125" style="3" customWidth="1"/>
    <col min="10501" max="10522" width="11" style="3" customWidth="1"/>
    <col min="10523" max="10523" width="4.42578125" style="3" customWidth="1"/>
    <col min="10524" max="10524" width="11" style="3" customWidth="1"/>
    <col min="10525" max="10525" width="4.42578125" style="3" customWidth="1"/>
    <col min="10526" max="10526" width="11" style="3" customWidth="1"/>
    <col min="10527" max="10527" width="4.42578125" style="3" customWidth="1"/>
    <col min="10528" max="10528" width="11" style="3" customWidth="1"/>
    <col min="10529" max="10750" width="9" style="3"/>
    <col min="10751" max="10751" width="2.85546875" style="3" customWidth="1"/>
    <col min="10752" max="10752" width="27" style="3" customWidth="1"/>
    <col min="10753" max="10756" width="14.42578125" style="3" customWidth="1"/>
    <col min="10757" max="10778" width="11" style="3" customWidth="1"/>
    <col min="10779" max="10779" width="4.42578125" style="3" customWidth="1"/>
    <col min="10780" max="10780" width="11" style="3" customWidth="1"/>
    <col min="10781" max="10781" width="4.42578125" style="3" customWidth="1"/>
    <col min="10782" max="10782" width="11" style="3" customWidth="1"/>
    <col min="10783" max="10783" width="4.42578125" style="3" customWidth="1"/>
    <col min="10784" max="10784" width="11" style="3" customWidth="1"/>
    <col min="10785" max="11006" width="9" style="3"/>
    <col min="11007" max="11007" width="2.85546875" style="3" customWidth="1"/>
    <col min="11008" max="11008" width="27" style="3" customWidth="1"/>
    <col min="11009" max="11012" width="14.42578125" style="3" customWidth="1"/>
    <col min="11013" max="11034" width="11" style="3" customWidth="1"/>
    <col min="11035" max="11035" width="4.42578125" style="3" customWidth="1"/>
    <col min="11036" max="11036" width="11" style="3" customWidth="1"/>
    <col min="11037" max="11037" width="4.42578125" style="3" customWidth="1"/>
    <col min="11038" max="11038" width="11" style="3" customWidth="1"/>
    <col min="11039" max="11039" width="4.42578125" style="3" customWidth="1"/>
    <col min="11040" max="11040" width="11" style="3" customWidth="1"/>
    <col min="11041" max="11262" width="9" style="3"/>
    <col min="11263" max="11263" width="2.85546875" style="3" customWidth="1"/>
    <col min="11264" max="11264" width="27" style="3" customWidth="1"/>
    <col min="11265" max="11268" width="14.42578125" style="3" customWidth="1"/>
    <col min="11269" max="11290" width="11" style="3" customWidth="1"/>
    <col min="11291" max="11291" width="4.42578125" style="3" customWidth="1"/>
    <col min="11292" max="11292" width="11" style="3" customWidth="1"/>
    <col min="11293" max="11293" width="4.42578125" style="3" customWidth="1"/>
    <col min="11294" max="11294" width="11" style="3" customWidth="1"/>
    <col min="11295" max="11295" width="4.42578125" style="3" customWidth="1"/>
    <col min="11296" max="11296" width="11" style="3" customWidth="1"/>
    <col min="11297" max="11518" width="9" style="3"/>
    <col min="11519" max="11519" width="2.85546875" style="3" customWidth="1"/>
    <col min="11520" max="11520" width="27" style="3" customWidth="1"/>
    <col min="11521" max="11524" width="14.42578125" style="3" customWidth="1"/>
    <col min="11525" max="11546" width="11" style="3" customWidth="1"/>
    <col min="11547" max="11547" width="4.42578125" style="3" customWidth="1"/>
    <col min="11548" max="11548" width="11" style="3" customWidth="1"/>
    <col min="11549" max="11549" width="4.42578125" style="3" customWidth="1"/>
    <col min="11550" max="11550" width="11" style="3" customWidth="1"/>
    <col min="11551" max="11551" width="4.42578125" style="3" customWidth="1"/>
    <col min="11552" max="11552" width="11" style="3" customWidth="1"/>
    <col min="11553" max="11774" width="9" style="3"/>
    <col min="11775" max="11775" width="2.85546875" style="3" customWidth="1"/>
    <col min="11776" max="11776" width="27" style="3" customWidth="1"/>
    <col min="11777" max="11780" width="14.42578125" style="3" customWidth="1"/>
    <col min="11781" max="11802" width="11" style="3" customWidth="1"/>
    <col min="11803" max="11803" width="4.42578125" style="3" customWidth="1"/>
    <col min="11804" max="11804" width="11" style="3" customWidth="1"/>
    <col min="11805" max="11805" width="4.42578125" style="3" customWidth="1"/>
    <col min="11806" max="11806" width="11" style="3" customWidth="1"/>
    <col min="11807" max="11807" width="4.42578125" style="3" customWidth="1"/>
    <col min="11808" max="11808" width="11" style="3" customWidth="1"/>
    <col min="11809" max="12030" width="9" style="3"/>
    <col min="12031" max="12031" width="2.85546875" style="3" customWidth="1"/>
    <col min="12032" max="12032" width="27" style="3" customWidth="1"/>
    <col min="12033" max="12036" width="14.42578125" style="3" customWidth="1"/>
    <col min="12037" max="12058" width="11" style="3" customWidth="1"/>
    <col min="12059" max="12059" width="4.42578125" style="3" customWidth="1"/>
    <col min="12060" max="12060" width="11" style="3" customWidth="1"/>
    <col min="12061" max="12061" width="4.42578125" style="3" customWidth="1"/>
    <col min="12062" max="12062" width="11" style="3" customWidth="1"/>
    <col min="12063" max="12063" width="4.42578125" style="3" customWidth="1"/>
    <col min="12064" max="12064" width="11" style="3" customWidth="1"/>
    <col min="12065" max="12286" width="9" style="3"/>
    <col min="12287" max="12287" width="2.85546875" style="3" customWidth="1"/>
    <col min="12288" max="12288" width="27" style="3" customWidth="1"/>
    <col min="12289" max="12292" width="14.42578125" style="3" customWidth="1"/>
    <col min="12293" max="12314" width="11" style="3" customWidth="1"/>
    <col min="12315" max="12315" width="4.42578125" style="3" customWidth="1"/>
    <col min="12316" max="12316" width="11" style="3" customWidth="1"/>
    <col min="12317" max="12317" width="4.42578125" style="3" customWidth="1"/>
    <col min="12318" max="12318" width="11" style="3" customWidth="1"/>
    <col min="12319" max="12319" width="4.42578125" style="3" customWidth="1"/>
    <col min="12320" max="12320" width="11" style="3" customWidth="1"/>
    <col min="12321" max="12542" width="9" style="3"/>
    <col min="12543" max="12543" width="2.85546875" style="3" customWidth="1"/>
    <col min="12544" max="12544" width="27" style="3" customWidth="1"/>
    <col min="12545" max="12548" width="14.42578125" style="3" customWidth="1"/>
    <col min="12549" max="12570" width="11" style="3" customWidth="1"/>
    <col min="12571" max="12571" width="4.42578125" style="3" customWidth="1"/>
    <col min="12572" max="12572" width="11" style="3" customWidth="1"/>
    <col min="12573" max="12573" width="4.42578125" style="3" customWidth="1"/>
    <col min="12574" max="12574" width="11" style="3" customWidth="1"/>
    <col min="12575" max="12575" width="4.42578125" style="3" customWidth="1"/>
    <col min="12576" max="12576" width="11" style="3" customWidth="1"/>
    <col min="12577" max="12798" width="9" style="3"/>
    <col min="12799" max="12799" width="2.85546875" style="3" customWidth="1"/>
    <col min="12800" max="12800" width="27" style="3" customWidth="1"/>
    <col min="12801" max="12804" width="14.42578125" style="3" customWidth="1"/>
    <col min="12805" max="12826" width="11" style="3" customWidth="1"/>
    <col min="12827" max="12827" width="4.42578125" style="3" customWidth="1"/>
    <col min="12828" max="12828" width="11" style="3" customWidth="1"/>
    <col min="12829" max="12829" width="4.42578125" style="3" customWidth="1"/>
    <col min="12830" max="12830" width="11" style="3" customWidth="1"/>
    <col min="12831" max="12831" width="4.42578125" style="3" customWidth="1"/>
    <col min="12832" max="12832" width="11" style="3" customWidth="1"/>
    <col min="12833" max="13054" width="9" style="3"/>
    <col min="13055" max="13055" width="2.85546875" style="3" customWidth="1"/>
    <col min="13056" max="13056" width="27" style="3" customWidth="1"/>
    <col min="13057" max="13060" width="14.42578125" style="3" customWidth="1"/>
    <col min="13061" max="13082" width="11" style="3" customWidth="1"/>
    <col min="13083" max="13083" width="4.42578125" style="3" customWidth="1"/>
    <col min="13084" max="13084" width="11" style="3" customWidth="1"/>
    <col min="13085" max="13085" width="4.42578125" style="3" customWidth="1"/>
    <col min="13086" max="13086" width="11" style="3" customWidth="1"/>
    <col min="13087" max="13087" width="4.42578125" style="3" customWidth="1"/>
    <col min="13088" max="13088" width="11" style="3" customWidth="1"/>
    <col min="13089" max="13310" width="9" style="3"/>
    <col min="13311" max="13311" width="2.85546875" style="3" customWidth="1"/>
    <col min="13312" max="13312" width="27" style="3" customWidth="1"/>
    <col min="13313" max="13316" width="14.42578125" style="3" customWidth="1"/>
    <col min="13317" max="13338" width="11" style="3" customWidth="1"/>
    <col min="13339" max="13339" width="4.42578125" style="3" customWidth="1"/>
    <col min="13340" max="13340" width="11" style="3" customWidth="1"/>
    <col min="13341" max="13341" width="4.42578125" style="3" customWidth="1"/>
    <col min="13342" max="13342" width="11" style="3" customWidth="1"/>
    <col min="13343" max="13343" width="4.42578125" style="3" customWidth="1"/>
    <col min="13344" max="13344" width="11" style="3" customWidth="1"/>
    <col min="13345" max="13566" width="9" style="3"/>
    <col min="13567" max="13567" width="2.85546875" style="3" customWidth="1"/>
    <col min="13568" max="13568" width="27" style="3" customWidth="1"/>
    <col min="13569" max="13572" width="14.42578125" style="3" customWidth="1"/>
    <col min="13573" max="13594" width="11" style="3" customWidth="1"/>
    <col min="13595" max="13595" width="4.42578125" style="3" customWidth="1"/>
    <col min="13596" max="13596" width="11" style="3" customWidth="1"/>
    <col min="13597" max="13597" width="4.42578125" style="3" customWidth="1"/>
    <col min="13598" max="13598" width="11" style="3" customWidth="1"/>
    <col min="13599" max="13599" width="4.42578125" style="3" customWidth="1"/>
    <col min="13600" max="13600" width="11" style="3" customWidth="1"/>
    <col min="13601" max="13822" width="9" style="3"/>
    <col min="13823" max="13823" width="2.85546875" style="3" customWidth="1"/>
    <col min="13824" max="13824" width="27" style="3" customWidth="1"/>
    <col min="13825" max="13828" width="14.42578125" style="3" customWidth="1"/>
    <col min="13829" max="13850" width="11" style="3" customWidth="1"/>
    <col min="13851" max="13851" width="4.42578125" style="3" customWidth="1"/>
    <col min="13852" max="13852" width="11" style="3" customWidth="1"/>
    <col min="13853" max="13853" width="4.42578125" style="3" customWidth="1"/>
    <col min="13854" max="13854" width="11" style="3" customWidth="1"/>
    <col min="13855" max="13855" width="4.42578125" style="3" customWidth="1"/>
    <col min="13856" max="13856" width="11" style="3" customWidth="1"/>
    <col min="13857" max="14078" width="9" style="3"/>
    <col min="14079" max="14079" width="2.85546875" style="3" customWidth="1"/>
    <col min="14080" max="14080" width="27" style="3" customWidth="1"/>
    <col min="14081" max="14084" width="14.42578125" style="3" customWidth="1"/>
    <col min="14085" max="14106" width="11" style="3" customWidth="1"/>
    <col min="14107" max="14107" width="4.42578125" style="3" customWidth="1"/>
    <col min="14108" max="14108" width="11" style="3" customWidth="1"/>
    <col min="14109" max="14109" width="4.42578125" style="3" customWidth="1"/>
    <col min="14110" max="14110" width="11" style="3" customWidth="1"/>
    <col min="14111" max="14111" width="4.42578125" style="3" customWidth="1"/>
    <col min="14112" max="14112" width="11" style="3" customWidth="1"/>
    <col min="14113" max="14334" width="9" style="3"/>
    <col min="14335" max="14335" width="2.85546875" style="3" customWidth="1"/>
    <col min="14336" max="14336" width="27" style="3" customWidth="1"/>
    <col min="14337" max="14340" width="14.42578125" style="3" customWidth="1"/>
    <col min="14341" max="14362" width="11" style="3" customWidth="1"/>
    <col min="14363" max="14363" width="4.42578125" style="3" customWidth="1"/>
    <col min="14364" max="14364" width="11" style="3" customWidth="1"/>
    <col min="14365" max="14365" width="4.42578125" style="3" customWidth="1"/>
    <col min="14366" max="14366" width="11" style="3" customWidth="1"/>
    <col min="14367" max="14367" width="4.42578125" style="3" customWidth="1"/>
    <col min="14368" max="14368" width="11" style="3" customWidth="1"/>
    <col min="14369" max="14590" width="9" style="3"/>
    <col min="14591" max="14591" width="2.85546875" style="3" customWidth="1"/>
    <col min="14592" max="14592" width="27" style="3" customWidth="1"/>
    <col min="14593" max="14596" width="14.42578125" style="3" customWidth="1"/>
    <col min="14597" max="14618" width="11" style="3" customWidth="1"/>
    <col min="14619" max="14619" width="4.42578125" style="3" customWidth="1"/>
    <col min="14620" max="14620" width="11" style="3" customWidth="1"/>
    <col min="14621" max="14621" width="4.42578125" style="3" customWidth="1"/>
    <col min="14622" max="14622" width="11" style="3" customWidth="1"/>
    <col min="14623" max="14623" width="4.42578125" style="3" customWidth="1"/>
    <col min="14624" max="14624" width="11" style="3" customWidth="1"/>
    <col min="14625" max="14846" width="9" style="3"/>
    <col min="14847" max="14847" width="2.85546875" style="3" customWidth="1"/>
    <col min="14848" max="14848" width="27" style="3" customWidth="1"/>
    <col min="14849" max="14852" width="14.42578125" style="3" customWidth="1"/>
    <col min="14853" max="14874" width="11" style="3" customWidth="1"/>
    <col min="14875" max="14875" width="4.42578125" style="3" customWidth="1"/>
    <col min="14876" max="14876" width="11" style="3" customWidth="1"/>
    <col min="14877" max="14877" width="4.42578125" style="3" customWidth="1"/>
    <col min="14878" max="14878" width="11" style="3" customWidth="1"/>
    <col min="14879" max="14879" width="4.42578125" style="3" customWidth="1"/>
    <col min="14880" max="14880" width="11" style="3" customWidth="1"/>
    <col min="14881" max="15102" width="9" style="3"/>
    <col min="15103" max="15103" width="2.85546875" style="3" customWidth="1"/>
    <col min="15104" max="15104" width="27" style="3" customWidth="1"/>
    <col min="15105" max="15108" width="14.42578125" style="3" customWidth="1"/>
    <col min="15109" max="15130" width="11" style="3" customWidth="1"/>
    <col min="15131" max="15131" width="4.42578125" style="3" customWidth="1"/>
    <col min="15132" max="15132" width="11" style="3" customWidth="1"/>
    <col min="15133" max="15133" width="4.42578125" style="3" customWidth="1"/>
    <col min="15134" max="15134" width="11" style="3" customWidth="1"/>
    <col min="15135" max="15135" width="4.42578125" style="3" customWidth="1"/>
    <col min="15136" max="15136" width="11" style="3" customWidth="1"/>
    <col min="15137" max="15358" width="9" style="3"/>
    <col min="15359" max="15359" width="2.85546875" style="3" customWidth="1"/>
    <col min="15360" max="15360" width="27" style="3" customWidth="1"/>
    <col min="15361" max="15364" width="14.42578125" style="3" customWidth="1"/>
    <col min="15365" max="15386" width="11" style="3" customWidth="1"/>
    <col min="15387" max="15387" width="4.42578125" style="3" customWidth="1"/>
    <col min="15388" max="15388" width="11" style="3" customWidth="1"/>
    <col min="15389" max="15389" width="4.42578125" style="3" customWidth="1"/>
    <col min="15390" max="15390" width="11" style="3" customWidth="1"/>
    <col min="15391" max="15391" width="4.42578125" style="3" customWidth="1"/>
    <col min="15392" max="15392" width="11" style="3" customWidth="1"/>
    <col min="15393" max="15614" width="9" style="3"/>
    <col min="15615" max="15615" width="2.85546875" style="3" customWidth="1"/>
    <col min="15616" max="15616" width="27" style="3" customWidth="1"/>
    <col min="15617" max="15620" width="14.42578125" style="3" customWidth="1"/>
    <col min="15621" max="15642" width="11" style="3" customWidth="1"/>
    <col min="15643" max="15643" width="4.42578125" style="3" customWidth="1"/>
    <col min="15644" max="15644" width="11" style="3" customWidth="1"/>
    <col min="15645" max="15645" width="4.42578125" style="3" customWidth="1"/>
    <col min="15646" max="15646" width="11" style="3" customWidth="1"/>
    <col min="15647" max="15647" width="4.42578125" style="3" customWidth="1"/>
    <col min="15648" max="15648" width="11" style="3" customWidth="1"/>
    <col min="15649" max="15870" width="9" style="3"/>
    <col min="15871" max="15871" width="2.85546875" style="3" customWidth="1"/>
    <col min="15872" max="15872" width="27" style="3" customWidth="1"/>
    <col min="15873" max="15876" width="14.42578125" style="3" customWidth="1"/>
    <col min="15877" max="15898" width="11" style="3" customWidth="1"/>
    <col min="15899" max="15899" width="4.42578125" style="3" customWidth="1"/>
    <col min="15900" max="15900" width="11" style="3" customWidth="1"/>
    <col min="15901" max="15901" width="4.42578125" style="3" customWidth="1"/>
    <col min="15902" max="15902" width="11" style="3" customWidth="1"/>
    <col min="15903" max="15903" width="4.42578125" style="3" customWidth="1"/>
    <col min="15904" max="15904" width="11" style="3" customWidth="1"/>
    <col min="15905" max="16126" width="9" style="3"/>
    <col min="16127" max="16127" width="2.85546875" style="3" customWidth="1"/>
    <col min="16128" max="16128" width="27" style="3" customWidth="1"/>
    <col min="16129" max="16132" width="14.42578125" style="3" customWidth="1"/>
    <col min="16133" max="16154" width="11" style="3" customWidth="1"/>
    <col min="16155" max="16155" width="4.42578125" style="3" customWidth="1"/>
    <col min="16156" max="16156" width="11" style="3" customWidth="1"/>
    <col min="16157" max="16157" width="4.42578125" style="3" customWidth="1"/>
    <col min="16158" max="16158" width="11" style="3" customWidth="1"/>
    <col min="16159" max="16159" width="4.42578125" style="3" customWidth="1"/>
    <col min="16160" max="16160" width="11" style="3" customWidth="1"/>
    <col min="16161" max="16384" width="9" style="3"/>
  </cols>
  <sheetData>
    <row r="2" spans="2:32">
      <c r="B2" s="1" t="str">
        <f>'Template Cover'!B2</f>
        <v>Owner:</v>
      </c>
      <c r="C2" s="2"/>
      <c r="D2" s="2"/>
      <c r="E2" s="2" t="str">
        <f>Owner</f>
        <v>[Bidder Name]</v>
      </c>
      <c r="F2" s="2"/>
      <c r="G2" s="2"/>
      <c r="H2" s="2"/>
      <c r="I2" s="2"/>
      <c r="J2" s="2"/>
      <c r="K2" s="2"/>
      <c r="L2" s="2"/>
      <c r="M2" s="2"/>
      <c r="N2" s="2"/>
      <c r="O2" s="2"/>
      <c r="P2" s="2"/>
      <c r="Q2" s="2"/>
      <c r="R2" s="2"/>
      <c r="S2" s="2"/>
      <c r="T2" s="2"/>
      <c r="U2" s="2"/>
      <c r="V2" s="2"/>
      <c r="W2" s="2"/>
      <c r="X2" s="2"/>
      <c r="Y2" s="2"/>
      <c r="Z2" s="2"/>
      <c r="AA2" s="2"/>
      <c r="AB2" s="2"/>
      <c r="AC2" s="2"/>
      <c r="AD2" s="2"/>
      <c r="AE2" s="2"/>
      <c r="AF2" s="2"/>
    </row>
    <row r="3" spans="2:32">
      <c r="B3" s="1" t="str">
        <f>'Template Cover'!B3</f>
        <v>Project:</v>
      </c>
      <c r="C3" s="2"/>
      <c r="D3" s="2"/>
      <c r="E3" s="2" t="str">
        <f>Project</f>
        <v>South Western Franchise</v>
      </c>
      <c r="F3" s="2"/>
      <c r="G3" s="2"/>
      <c r="H3" s="2"/>
      <c r="I3" s="2"/>
      <c r="J3" s="2"/>
      <c r="K3" s="2"/>
      <c r="L3" s="2"/>
      <c r="M3" s="2"/>
      <c r="N3" s="2"/>
      <c r="O3" s="2"/>
      <c r="P3" s="2"/>
      <c r="Q3" s="2"/>
      <c r="R3" s="2"/>
      <c r="S3" s="2"/>
      <c r="T3" s="2"/>
      <c r="U3" s="2"/>
      <c r="V3" s="2"/>
      <c r="W3" s="2"/>
      <c r="X3" s="2"/>
      <c r="Y3" s="2"/>
      <c r="Z3" s="2"/>
      <c r="AA3" s="2"/>
      <c r="AB3" s="2"/>
      <c r="AC3" s="2"/>
      <c r="AD3" s="2"/>
      <c r="AE3" s="2"/>
      <c r="AF3" s="2"/>
    </row>
    <row r="4" spans="2:32">
      <c r="B4" s="1" t="str">
        <f>'Template Cover'!B4</f>
        <v>Sheet:</v>
      </c>
      <c r="C4" s="2"/>
      <c r="D4" s="2"/>
      <c r="E4" s="2" t="str">
        <f ca="1">MID(CELL("filename",$A$1),FIND("]",CELL("filename",$A$1))+1,99)</f>
        <v>Timeline</v>
      </c>
      <c r="F4" s="2"/>
      <c r="G4" s="2"/>
      <c r="H4" s="2"/>
      <c r="I4" s="2"/>
      <c r="J4" s="2"/>
      <c r="K4" s="2"/>
      <c r="L4" s="2"/>
      <c r="M4" s="2"/>
      <c r="N4" s="2"/>
      <c r="O4" s="2"/>
      <c r="P4" s="2"/>
      <c r="Q4" s="2"/>
      <c r="R4" s="2"/>
      <c r="S4" s="2"/>
      <c r="T4" s="2"/>
      <c r="U4" s="2"/>
      <c r="V4" s="2"/>
      <c r="W4" s="2"/>
      <c r="X4" s="2"/>
      <c r="Y4" s="2"/>
      <c r="Z4" s="2"/>
      <c r="AA4" s="2"/>
      <c r="AB4" s="2"/>
      <c r="AC4" s="2"/>
      <c r="AD4" s="2"/>
      <c r="AE4" s="2"/>
      <c r="AF4" s="2"/>
    </row>
    <row r="5" spans="2:32">
      <c r="B5" s="1" t="str">
        <f>'Template Cover'!B5</f>
        <v>Version:</v>
      </c>
      <c r="C5" s="2"/>
      <c r="D5" s="2"/>
      <c r="E5" s="685">
        <f>Version</f>
        <v>7</v>
      </c>
      <c r="F5" s="2"/>
      <c r="G5" s="2"/>
      <c r="H5" s="2"/>
      <c r="I5" s="2"/>
      <c r="J5" s="2"/>
      <c r="K5" s="2"/>
      <c r="L5" s="2"/>
      <c r="M5" s="2"/>
      <c r="N5" s="2"/>
      <c r="O5" s="2"/>
      <c r="P5" s="2"/>
      <c r="Q5" s="2"/>
      <c r="R5" s="2"/>
      <c r="S5" s="2"/>
      <c r="T5" s="2"/>
      <c r="U5" s="2"/>
      <c r="V5" s="2"/>
      <c r="W5" s="2"/>
      <c r="X5" s="2"/>
      <c r="Y5" s="2"/>
      <c r="Z5" s="2"/>
      <c r="AA5" s="2"/>
      <c r="AB5" s="2"/>
      <c r="AC5" s="2"/>
      <c r="AD5" s="2"/>
      <c r="AE5" s="2"/>
      <c r="AF5" s="2"/>
    </row>
    <row r="6" spans="2:32">
      <c r="B6" s="1" t="str">
        <f>'Template Cover'!B6</f>
        <v>Date:</v>
      </c>
      <c r="C6" s="4"/>
      <c r="D6" s="4"/>
      <c r="E6" s="4">
        <f ca="1">TODAY()</f>
        <v>42620</v>
      </c>
      <c r="F6" s="4"/>
      <c r="G6" s="4"/>
      <c r="H6" s="4"/>
      <c r="I6" s="4"/>
      <c r="J6" s="4"/>
      <c r="K6" s="4"/>
      <c r="L6" s="4"/>
      <c r="M6" s="4"/>
      <c r="N6" s="4"/>
      <c r="O6" s="4"/>
      <c r="P6" s="4"/>
      <c r="Q6" s="4"/>
      <c r="R6" s="4"/>
      <c r="S6" s="4"/>
      <c r="T6" s="4"/>
      <c r="U6" s="4"/>
      <c r="V6" s="4"/>
      <c r="W6" s="4"/>
      <c r="X6" s="4"/>
      <c r="Y6" s="4"/>
      <c r="Z6" s="4"/>
      <c r="AA6" s="4"/>
      <c r="AB6" s="4"/>
      <c r="AC6" s="4"/>
      <c r="AD6" s="4"/>
      <c r="AE6" s="4"/>
      <c r="AF6" s="4"/>
    </row>
    <row r="7" spans="2:32">
      <c r="B7" s="1" t="str">
        <f>'Template Cover'!B7</f>
        <v>Filename:</v>
      </c>
      <c r="C7" s="2"/>
      <c r="D7" s="2"/>
      <c r="E7" s="2" t="str">
        <f ca="1">LEFT(CELL("FILENAME",$A$1),FIND("]",CELL("FILENAME",$A$1)))</f>
        <v>C:\Users\DfT\AppData\Local\Temp\[ATTACHMENT C - FINANCIAL MODEL TEMPLATES v7 160729.xlsx]</v>
      </c>
      <c r="F7" s="2"/>
      <c r="G7" s="2"/>
      <c r="H7" s="2"/>
      <c r="I7" s="2"/>
      <c r="J7" s="2"/>
      <c r="K7" s="2"/>
      <c r="L7" s="2"/>
      <c r="M7" s="2"/>
      <c r="N7" s="2"/>
      <c r="O7" s="2"/>
      <c r="P7" s="2"/>
      <c r="Q7" s="2"/>
      <c r="R7" s="2"/>
      <c r="S7" s="2"/>
      <c r="T7" s="2"/>
      <c r="U7" s="2"/>
      <c r="V7" s="2"/>
      <c r="W7" s="2"/>
      <c r="X7" s="2"/>
      <c r="Y7" s="2"/>
      <c r="Z7" s="2"/>
      <c r="AA7" s="2"/>
      <c r="AB7" s="2"/>
      <c r="AC7" s="2"/>
      <c r="AD7" s="2"/>
      <c r="AE7" s="2"/>
      <c r="AF7" s="2"/>
    </row>
    <row r="10" spans="2:32" ht="16.5">
      <c r="B10" s="5" t="s">
        <v>47</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row>
    <row r="12" spans="2:32" ht="15">
      <c r="B12" s="21" t="s">
        <v>48</v>
      </c>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2:32" outlineLevel="1"/>
    <row r="14" spans="2:32" outlineLevel="1">
      <c r="C14" s="32" t="s">
        <v>49</v>
      </c>
      <c r="D14" s="32" t="s">
        <v>50</v>
      </c>
      <c r="E14" s="32" t="s">
        <v>51</v>
      </c>
    </row>
    <row r="15" spans="2:32" outlineLevel="1">
      <c r="B15" s="33" t="s">
        <v>52</v>
      </c>
      <c r="C15" s="34"/>
      <c r="D15" s="35"/>
      <c r="E15" s="36"/>
    </row>
    <row r="16" spans="2:32" outlineLevel="1">
      <c r="B16" s="33" t="s">
        <v>53</v>
      </c>
      <c r="C16" s="37" t="s">
        <v>54</v>
      </c>
      <c r="D16" s="38">
        <v>42826</v>
      </c>
      <c r="E16" s="39">
        <v>43190</v>
      </c>
    </row>
    <row r="17" spans="2:32" outlineLevel="1">
      <c r="B17" s="33" t="s">
        <v>55</v>
      </c>
      <c r="C17" s="37"/>
      <c r="D17" s="38">
        <f>Franchise_Start</f>
        <v>42911</v>
      </c>
      <c r="E17" s="39"/>
    </row>
    <row r="19" spans="2:32" ht="15">
      <c r="B19" s="21" t="s">
        <v>56</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row>
    <row r="20" spans="2:32" outlineLevel="1"/>
    <row r="21" spans="2:32" outlineLevel="1">
      <c r="B21" s="40" t="s">
        <v>57</v>
      </c>
      <c r="C21" s="41">
        <v>42911</v>
      </c>
      <c r="D21" s="42" t="str">
        <f>INDEX($B$26:$B$45, MATCH(C21,$E$26:$E$45, 0) )</f>
        <v>Year 1 (Part)</v>
      </c>
    </row>
    <row r="22" spans="2:32" outlineLevel="1">
      <c r="B22" s="43" t="s">
        <v>58</v>
      </c>
      <c r="C22" s="44">
        <v>45465</v>
      </c>
      <c r="D22" s="45" t="str">
        <f>INDEX($B$26:$B$45, MATCH(C22,$G$26:$G$45, 0) )</f>
        <v>Year 8 (Part - Core)</v>
      </c>
    </row>
    <row r="23" spans="2:32" outlineLevel="1">
      <c r="B23" s="46" t="s">
        <v>59</v>
      </c>
      <c r="C23" s="47">
        <v>45829</v>
      </c>
      <c r="D23" s="48" t="str">
        <f>INDEX($B$26:$B$45, MATCH(C23,$G$26:$G$45, 0) )</f>
        <v>Year 9 (Part - Extn)</v>
      </c>
    </row>
    <row r="24" spans="2:32" outlineLevel="1"/>
    <row r="25" spans="2:32" ht="25.5" outlineLevel="1">
      <c r="B25" s="915" t="s">
        <v>60</v>
      </c>
      <c r="C25" s="914" t="s">
        <v>61</v>
      </c>
      <c r="D25" s="916" t="s">
        <v>62</v>
      </c>
      <c r="E25" s="914" t="s">
        <v>50</v>
      </c>
      <c r="F25" s="914" t="s">
        <v>63</v>
      </c>
      <c r="G25" s="914" t="s">
        <v>51</v>
      </c>
      <c r="H25" s="914" t="s">
        <v>64</v>
      </c>
      <c r="I25" s="914" t="s">
        <v>65</v>
      </c>
      <c r="J25" s="914" t="s">
        <v>66</v>
      </c>
      <c r="K25" s="917" t="s">
        <v>1182</v>
      </c>
      <c r="L25" s="918"/>
      <c r="M25" s="914" t="s">
        <v>98</v>
      </c>
    </row>
    <row r="26" spans="2:32" outlineLevel="1">
      <c r="B26" s="43" t="s">
        <v>67</v>
      </c>
      <c r="C26" s="49" t="s">
        <v>68</v>
      </c>
      <c r="D26" s="50" t="s">
        <v>69</v>
      </c>
      <c r="E26" s="51">
        <v>41365</v>
      </c>
      <c r="F26" s="52">
        <f t="shared" ref="F26:F45" si="0">AVERAGE($E26,$G26)</f>
        <v>41547</v>
      </c>
      <c r="G26" s="51">
        <v>41729</v>
      </c>
      <c r="H26" s="51">
        <v>41729</v>
      </c>
      <c r="I26" s="52" t="str">
        <f t="shared" ref="I26:I42" si="1">IF($E26=Franchise_Start,Franchise_Start,"")</f>
        <v/>
      </c>
      <c r="J26" s="52" t="str">
        <f t="shared" ref="J26:J42" si="2">IF($H26=Franchise_End_1,Franchise_End_1,IF($H26=Franchise_End_2,Franchise_End_2,""))</f>
        <v/>
      </c>
      <c r="K26" s="909" t="str">
        <f>TEXT(E26,"dd/mm/yyyy")&amp;" - "&amp;TEXT(G26,"dd/mm/yyyy")</f>
        <v>01/04/2013 - 31/03/2014</v>
      </c>
      <c r="L26" s="641"/>
      <c r="M26" s="44" t="s">
        <v>1188</v>
      </c>
    </row>
    <row r="27" spans="2:32" outlineLevel="1">
      <c r="B27" s="43" t="s">
        <v>70</v>
      </c>
      <c r="C27" s="49" t="s">
        <v>68</v>
      </c>
      <c r="D27" s="50" t="s">
        <v>69</v>
      </c>
      <c r="E27" s="51">
        <v>41730</v>
      </c>
      <c r="F27" s="52">
        <f t="shared" si="0"/>
        <v>41912</v>
      </c>
      <c r="G27" s="51">
        <v>42094</v>
      </c>
      <c r="H27" s="51">
        <v>42094</v>
      </c>
      <c r="I27" s="52" t="str">
        <f t="shared" si="1"/>
        <v/>
      </c>
      <c r="J27" s="52" t="str">
        <f t="shared" si="2"/>
        <v/>
      </c>
      <c r="K27" s="906" t="str">
        <f t="shared" ref="K27:K45" si="3">TEXT(E27,"dd/mm/yyyy")&amp;" - "&amp;TEXT(G27,"dd/mm/yyyy")</f>
        <v>01/04/2014 - 31/03/2015</v>
      </c>
      <c r="M27" s="44" t="s">
        <v>1189</v>
      </c>
    </row>
    <row r="28" spans="2:32" outlineLevel="1">
      <c r="B28" s="43" t="s">
        <v>71</v>
      </c>
      <c r="C28" s="49" t="s">
        <v>68</v>
      </c>
      <c r="D28" s="50" t="s">
        <v>72</v>
      </c>
      <c r="E28" s="51">
        <v>42095</v>
      </c>
      <c r="F28" s="52">
        <f t="shared" si="0"/>
        <v>42277.5</v>
      </c>
      <c r="G28" s="51">
        <v>42460</v>
      </c>
      <c r="H28" s="51">
        <v>42460</v>
      </c>
      <c r="I28" s="52" t="str">
        <f t="shared" si="1"/>
        <v/>
      </c>
      <c r="J28" s="52" t="str">
        <f t="shared" si="2"/>
        <v/>
      </c>
      <c r="K28" s="906" t="str">
        <f t="shared" si="3"/>
        <v>01/04/2015 - 31/03/2016</v>
      </c>
      <c r="M28" s="44" t="s">
        <v>1190</v>
      </c>
    </row>
    <row r="29" spans="2:32" outlineLevel="1">
      <c r="B29" s="43" t="s">
        <v>73</v>
      </c>
      <c r="C29" s="49" t="s">
        <v>68</v>
      </c>
      <c r="D29" s="50" t="s">
        <v>72</v>
      </c>
      <c r="E29" s="51">
        <v>42461</v>
      </c>
      <c r="F29" s="52">
        <f t="shared" si="0"/>
        <v>42643</v>
      </c>
      <c r="G29" s="51">
        <v>42825</v>
      </c>
      <c r="H29" s="51">
        <v>42825</v>
      </c>
      <c r="I29" s="52" t="str">
        <f t="shared" si="1"/>
        <v/>
      </c>
      <c r="J29" s="52" t="str">
        <f t="shared" si="2"/>
        <v/>
      </c>
      <c r="K29" s="906" t="str">
        <f t="shared" si="3"/>
        <v>01/04/2016 - 31/03/2017</v>
      </c>
      <c r="M29" s="44" t="s">
        <v>1191</v>
      </c>
    </row>
    <row r="30" spans="2:32" outlineLevel="1">
      <c r="B30" s="43" t="s">
        <v>74</v>
      </c>
      <c r="C30" s="49" t="s">
        <v>68</v>
      </c>
      <c r="D30" s="50" t="s">
        <v>72</v>
      </c>
      <c r="E30" s="51">
        <v>42826</v>
      </c>
      <c r="F30" s="52">
        <f t="shared" si="0"/>
        <v>43008</v>
      </c>
      <c r="G30" s="51">
        <v>43190</v>
      </c>
      <c r="H30" s="51">
        <v>43190</v>
      </c>
      <c r="I30" s="52" t="str">
        <f t="shared" si="1"/>
        <v/>
      </c>
      <c r="J30" s="52" t="str">
        <f t="shared" si="2"/>
        <v/>
      </c>
      <c r="K30" s="906" t="str">
        <f t="shared" si="3"/>
        <v>01/04/2017 - 31/03/2018</v>
      </c>
      <c r="M30" s="44" t="s">
        <v>54</v>
      </c>
    </row>
    <row r="31" spans="2:32" outlineLevel="1">
      <c r="B31" s="43" t="s">
        <v>75</v>
      </c>
      <c r="C31" s="49" t="s">
        <v>68</v>
      </c>
      <c r="D31" s="53" t="str">
        <f t="shared" ref="D31:D45" si="4">IF(AND($E31&gt;=Franchise_Start,$G31&lt;=Franchise_End_1),"Core",IF(($G31&lt;=Franchise_End_2),"Optional","Not used"))</f>
        <v>Core</v>
      </c>
      <c r="E31" s="51">
        <v>43191</v>
      </c>
      <c r="F31" s="52">
        <f t="shared" si="0"/>
        <v>43373</v>
      </c>
      <c r="G31" s="51">
        <v>43555</v>
      </c>
      <c r="H31" s="51">
        <v>43555</v>
      </c>
      <c r="I31" s="52" t="str">
        <f t="shared" si="1"/>
        <v/>
      </c>
      <c r="J31" s="52" t="str">
        <f t="shared" si="2"/>
        <v/>
      </c>
      <c r="K31" s="906" t="str">
        <f t="shared" si="3"/>
        <v>01/04/2018 - 31/03/2019</v>
      </c>
      <c r="M31" s="44" t="s">
        <v>765</v>
      </c>
    </row>
    <row r="32" spans="2:32" outlineLevel="1">
      <c r="B32" s="43" t="s">
        <v>76</v>
      </c>
      <c r="C32" s="49" t="s">
        <v>68</v>
      </c>
      <c r="D32" s="53" t="str">
        <f t="shared" si="4"/>
        <v>Core</v>
      </c>
      <c r="E32" s="51">
        <v>43556</v>
      </c>
      <c r="F32" s="52">
        <f t="shared" si="0"/>
        <v>43738.5</v>
      </c>
      <c r="G32" s="51">
        <v>43921</v>
      </c>
      <c r="H32" s="51">
        <v>43921</v>
      </c>
      <c r="I32" s="52" t="str">
        <f t="shared" si="1"/>
        <v/>
      </c>
      <c r="J32" s="52" t="str">
        <f t="shared" si="2"/>
        <v/>
      </c>
      <c r="K32" s="906" t="str">
        <f t="shared" si="3"/>
        <v>01/04/2019 - 31/03/2020</v>
      </c>
      <c r="M32" s="44" t="s">
        <v>766</v>
      </c>
    </row>
    <row r="33" spans="1:32" outlineLevel="1">
      <c r="B33" s="43" t="s">
        <v>77</v>
      </c>
      <c r="C33" s="49" t="s">
        <v>68</v>
      </c>
      <c r="D33" s="53" t="str">
        <f t="shared" si="4"/>
        <v>Core</v>
      </c>
      <c r="E33" s="51">
        <v>43922</v>
      </c>
      <c r="F33" s="52">
        <f t="shared" si="0"/>
        <v>44104</v>
      </c>
      <c r="G33" s="51">
        <v>44286</v>
      </c>
      <c r="H33" s="51">
        <v>44286</v>
      </c>
      <c r="I33" s="52" t="str">
        <f t="shared" si="1"/>
        <v/>
      </c>
      <c r="J33" s="52" t="str">
        <f t="shared" si="2"/>
        <v/>
      </c>
      <c r="K33" s="906" t="str">
        <f t="shared" si="3"/>
        <v>01/04/2020 - 31/03/2021</v>
      </c>
      <c r="M33" s="44" t="s">
        <v>767</v>
      </c>
    </row>
    <row r="34" spans="1:32" outlineLevel="1">
      <c r="B34" s="43" t="s">
        <v>78</v>
      </c>
      <c r="C34" s="49" t="s">
        <v>68</v>
      </c>
      <c r="D34" s="53" t="str">
        <f t="shared" si="4"/>
        <v>Core</v>
      </c>
      <c r="E34" s="51">
        <v>44287</v>
      </c>
      <c r="F34" s="52">
        <f t="shared" si="0"/>
        <v>44469</v>
      </c>
      <c r="G34" s="51">
        <v>44651</v>
      </c>
      <c r="H34" s="51">
        <v>44651</v>
      </c>
      <c r="I34" s="52" t="str">
        <f t="shared" si="1"/>
        <v/>
      </c>
      <c r="J34" s="52" t="str">
        <f t="shared" si="2"/>
        <v/>
      </c>
      <c r="K34" s="906" t="str">
        <f t="shared" si="3"/>
        <v>01/04/2021 - 31/03/2022</v>
      </c>
      <c r="M34" s="44" t="s">
        <v>768</v>
      </c>
    </row>
    <row r="35" spans="1:32" outlineLevel="1">
      <c r="B35" s="43" t="s">
        <v>79</v>
      </c>
      <c r="C35" s="49" t="s">
        <v>68</v>
      </c>
      <c r="D35" s="53" t="str">
        <f t="shared" si="4"/>
        <v>Core</v>
      </c>
      <c r="E35" s="51">
        <v>44652</v>
      </c>
      <c r="F35" s="52">
        <f t="shared" si="0"/>
        <v>44834</v>
      </c>
      <c r="G35" s="51">
        <v>45016</v>
      </c>
      <c r="H35" s="51">
        <v>45016</v>
      </c>
      <c r="I35" s="52" t="str">
        <f t="shared" si="1"/>
        <v/>
      </c>
      <c r="J35" s="52" t="str">
        <f t="shared" si="2"/>
        <v/>
      </c>
      <c r="K35" s="906" t="str">
        <f t="shared" si="3"/>
        <v>01/04/2022 - 31/03/2023</v>
      </c>
      <c r="M35" s="44" t="s">
        <v>769</v>
      </c>
    </row>
    <row r="36" spans="1:32" outlineLevel="1">
      <c r="B36" s="43" t="s">
        <v>80</v>
      </c>
      <c r="C36" s="49" t="s">
        <v>68</v>
      </c>
      <c r="D36" s="53" t="str">
        <f t="shared" si="4"/>
        <v>Core</v>
      </c>
      <c r="E36" s="51">
        <v>45017</v>
      </c>
      <c r="F36" s="52">
        <f t="shared" si="0"/>
        <v>45199.5</v>
      </c>
      <c r="G36" s="51">
        <v>45382</v>
      </c>
      <c r="H36" s="51">
        <v>45382</v>
      </c>
      <c r="I36" s="52" t="str">
        <f t="shared" si="1"/>
        <v/>
      </c>
      <c r="J36" s="52" t="str">
        <f t="shared" si="2"/>
        <v/>
      </c>
      <c r="K36" s="906" t="str">
        <f t="shared" si="3"/>
        <v>01/04/2023 - 31/03/2024</v>
      </c>
      <c r="M36" s="44" t="s">
        <v>770</v>
      </c>
    </row>
    <row r="37" spans="1:32" outlineLevel="1">
      <c r="B37" s="43" t="s">
        <v>1175</v>
      </c>
      <c r="C37" s="49" t="s">
        <v>68</v>
      </c>
      <c r="D37" s="53" t="str">
        <f t="shared" si="4"/>
        <v>Optional</v>
      </c>
      <c r="E37" s="51">
        <v>45383</v>
      </c>
      <c r="F37" s="52">
        <f t="shared" si="0"/>
        <v>45565</v>
      </c>
      <c r="G37" s="51">
        <v>45747</v>
      </c>
      <c r="H37" s="51">
        <v>45747</v>
      </c>
      <c r="I37" s="52" t="str">
        <f t="shared" si="1"/>
        <v/>
      </c>
      <c r="J37" s="52" t="str">
        <f t="shared" si="2"/>
        <v/>
      </c>
      <c r="K37" s="906" t="str">
        <f t="shared" si="3"/>
        <v>01/04/2024 - 31/03/2025</v>
      </c>
      <c r="M37" s="44" t="s">
        <v>771</v>
      </c>
    </row>
    <row r="38" spans="1:32" outlineLevel="1">
      <c r="B38" s="43" t="s">
        <v>81</v>
      </c>
      <c r="C38" s="49" t="s">
        <v>68</v>
      </c>
      <c r="D38" s="53" t="str">
        <f t="shared" si="4"/>
        <v>Not used</v>
      </c>
      <c r="E38" s="51">
        <v>45748</v>
      </c>
      <c r="F38" s="52">
        <f t="shared" si="0"/>
        <v>45930</v>
      </c>
      <c r="G38" s="51">
        <v>46112</v>
      </c>
      <c r="H38" s="51">
        <v>46112</v>
      </c>
      <c r="I38" s="52" t="str">
        <f t="shared" si="1"/>
        <v/>
      </c>
      <c r="J38" s="52" t="str">
        <f t="shared" si="2"/>
        <v/>
      </c>
      <c r="K38" s="906" t="str">
        <f t="shared" si="3"/>
        <v>01/04/2025 - 31/03/2026</v>
      </c>
      <c r="M38" s="44" t="s">
        <v>772</v>
      </c>
    </row>
    <row r="39" spans="1:32" outlineLevel="1">
      <c r="B39" s="43" t="s">
        <v>82</v>
      </c>
      <c r="C39" s="49" t="s">
        <v>68</v>
      </c>
      <c r="D39" s="53" t="str">
        <f t="shared" si="4"/>
        <v>Not used</v>
      </c>
      <c r="E39" s="51">
        <v>46113</v>
      </c>
      <c r="F39" s="52">
        <f t="shared" si="0"/>
        <v>46295</v>
      </c>
      <c r="G39" s="51">
        <v>46477</v>
      </c>
      <c r="H39" s="51">
        <v>46477</v>
      </c>
      <c r="I39" s="52" t="str">
        <f t="shared" si="1"/>
        <v/>
      </c>
      <c r="J39" s="52" t="str">
        <f t="shared" si="2"/>
        <v/>
      </c>
      <c r="K39" s="906" t="str">
        <f t="shared" si="3"/>
        <v>01/04/2026 - 31/03/2027</v>
      </c>
      <c r="M39" s="44" t="s">
        <v>1183</v>
      </c>
    </row>
    <row r="40" spans="1:32" outlineLevel="1">
      <c r="B40" s="43" t="s">
        <v>83</v>
      </c>
      <c r="C40" s="49" t="s">
        <v>68</v>
      </c>
      <c r="D40" s="53" t="str">
        <f t="shared" si="4"/>
        <v>Not used</v>
      </c>
      <c r="E40" s="51">
        <v>46478</v>
      </c>
      <c r="F40" s="52">
        <f t="shared" si="0"/>
        <v>46660.5</v>
      </c>
      <c r="G40" s="51">
        <v>46843</v>
      </c>
      <c r="H40" s="51">
        <v>46843</v>
      </c>
      <c r="I40" s="52" t="str">
        <f t="shared" si="1"/>
        <v/>
      </c>
      <c r="J40" s="52" t="str">
        <f t="shared" si="2"/>
        <v/>
      </c>
      <c r="K40" s="906" t="str">
        <f t="shared" si="3"/>
        <v>01/04/2027 - 31/03/2028</v>
      </c>
      <c r="M40" s="44" t="s">
        <v>1184</v>
      </c>
    </row>
    <row r="41" spans="1:32" outlineLevel="1">
      <c r="B41" s="43" t="s">
        <v>84</v>
      </c>
      <c r="C41" s="49" t="s">
        <v>68</v>
      </c>
      <c r="D41" s="53" t="str">
        <f t="shared" si="4"/>
        <v>Not used</v>
      </c>
      <c r="E41" s="51">
        <v>46844</v>
      </c>
      <c r="F41" s="52">
        <f t="shared" si="0"/>
        <v>47026</v>
      </c>
      <c r="G41" s="51">
        <v>47208</v>
      </c>
      <c r="H41" s="51">
        <v>47208</v>
      </c>
      <c r="I41" s="52" t="str">
        <f t="shared" si="1"/>
        <v/>
      </c>
      <c r="J41" s="52" t="str">
        <f t="shared" si="2"/>
        <v/>
      </c>
      <c r="K41" s="906" t="str">
        <f t="shared" si="3"/>
        <v>01/04/2028 - 31/03/2029</v>
      </c>
      <c r="M41" s="44" t="s">
        <v>1185</v>
      </c>
    </row>
    <row r="42" spans="1:32" outlineLevel="1">
      <c r="B42" s="43" t="s">
        <v>85</v>
      </c>
      <c r="C42" s="49" t="s">
        <v>68</v>
      </c>
      <c r="D42" s="53" t="str">
        <f t="shared" si="4"/>
        <v>Not used</v>
      </c>
      <c r="E42" s="51">
        <v>47209</v>
      </c>
      <c r="F42" s="52">
        <f t="shared" si="0"/>
        <v>47391</v>
      </c>
      <c r="G42" s="51">
        <v>47573</v>
      </c>
      <c r="H42" s="51">
        <v>47573</v>
      </c>
      <c r="I42" s="52" t="str">
        <f t="shared" si="1"/>
        <v/>
      </c>
      <c r="J42" s="52" t="str">
        <f t="shared" si="2"/>
        <v/>
      </c>
      <c r="K42" s="906" t="str">
        <f t="shared" si="3"/>
        <v>01/04/2029 - 31/03/2030</v>
      </c>
      <c r="M42" s="44" t="s">
        <v>1186</v>
      </c>
    </row>
    <row r="43" spans="1:32" outlineLevel="1">
      <c r="A43"/>
      <c r="B43" s="54" t="s">
        <v>86</v>
      </c>
      <c r="C43" s="55" t="s">
        <v>87</v>
      </c>
      <c r="D43" s="56" t="str">
        <f t="shared" si="4"/>
        <v>Core</v>
      </c>
      <c r="E43" s="57">
        <f>$I43</f>
        <v>42911</v>
      </c>
      <c r="F43" s="56">
        <f>AVERAGE($E43,$G43)</f>
        <v>43050.5</v>
      </c>
      <c r="G43" s="58">
        <v>43190</v>
      </c>
      <c r="H43" s="41">
        <v>43190</v>
      </c>
      <c r="I43" s="56">
        <f>Franchise_Start</f>
        <v>42911</v>
      </c>
      <c r="J43" s="56"/>
      <c r="K43" s="909" t="str">
        <f t="shared" si="3"/>
        <v>25/06/2017 - 31/03/2018</v>
      </c>
      <c r="L43" s="910"/>
      <c r="M43" s="911"/>
    </row>
    <row r="44" spans="1:32" outlineLevel="1">
      <c r="B44" s="59" t="s">
        <v>88</v>
      </c>
      <c r="C44" s="60" t="s">
        <v>87</v>
      </c>
      <c r="D44" s="52" t="str">
        <f t="shared" si="4"/>
        <v>Core</v>
      </c>
      <c r="E44" s="61">
        <f>E37</f>
        <v>45383</v>
      </c>
      <c r="F44" s="52">
        <f>AVERAGE($E44,$G44)</f>
        <v>45424</v>
      </c>
      <c r="G44" s="58">
        <f>$J$44</f>
        <v>45465</v>
      </c>
      <c r="H44" s="44">
        <v>45747</v>
      </c>
      <c r="I44" s="52"/>
      <c r="J44" s="52">
        <f>Franchise_End_1</f>
        <v>45465</v>
      </c>
      <c r="K44" s="906" t="str">
        <f t="shared" si="3"/>
        <v>01/04/2024 - 22/06/2024</v>
      </c>
      <c r="M44" s="912"/>
    </row>
    <row r="45" spans="1:32" outlineLevel="1">
      <c r="B45" s="62" t="s">
        <v>89</v>
      </c>
      <c r="C45" s="63" t="s">
        <v>87</v>
      </c>
      <c r="D45" s="61" t="str">
        <f t="shared" si="4"/>
        <v>Optional</v>
      </c>
      <c r="E45" s="61">
        <f>E38</f>
        <v>45748</v>
      </c>
      <c r="F45" s="61">
        <f t="shared" si="0"/>
        <v>45788.5</v>
      </c>
      <c r="G45" s="47">
        <f>$J45</f>
        <v>45829</v>
      </c>
      <c r="H45" s="47">
        <v>46112</v>
      </c>
      <c r="I45" s="61"/>
      <c r="J45" s="61">
        <f>Franchise_End_2</f>
        <v>45829</v>
      </c>
      <c r="K45" s="907" t="str">
        <f t="shared" si="3"/>
        <v>01/04/2025 - 21/06/2025</v>
      </c>
      <c r="L45" s="908"/>
      <c r="M45" s="913"/>
    </row>
    <row r="47" spans="1:32" ht="15">
      <c r="B47" s="21" t="s">
        <v>90</v>
      </c>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t="s">
        <v>91</v>
      </c>
      <c r="AC47" s="21"/>
      <c r="AD47" s="21"/>
      <c r="AE47" s="21"/>
      <c r="AF47" s="21"/>
    </row>
    <row r="48" spans="1:32" outlineLevel="1">
      <c r="AF48"/>
    </row>
    <row r="49" spans="2:32" ht="38.25" outlineLevel="1">
      <c r="B49" s="64" t="s">
        <v>60</v>
      </c>
      <c r="C49" s="65"/>
      <c r="D49" s="65"/>
      <c r="E49" s="65"/>
      <c r="F49" s="65"/>
      <c r="G49" s="66" t="s">
        <v>92</v>
      </c>
      <c r="H49" s="66" t="s">
        <v>92</v>
      </c>
      <c r="I49" s="66" t="s">
        <v>92</v>
      </c>
      <c r="J49" s="67" t="str">
        <f t="array" ref="J49:Z49">TRANSPOSE(B26:B42)</f>
        <v>Year -3</v>
      </c>
      <c r="K49" s="67" t="str">
        <v>Year -2</v>
      </c>
      <c r="L49" s="67" t="str">
        <v>Year -1</v>
      </c>
      <c r="M49" s="67" t="str">
        <v>Year 0</v>
      </c>
      <c r="N49" s="67" t="str">
        <v>Year 1</v>
      </c>
      <c r="O49" s="67" t="str">
        <v>Year 2</v>
      </c>
      <c r="P49" s="67" t="str">
        <v>Year 3</v>
      </c>
      <c r="Q49" s="67" t="str">
        <v>Year 4</v>
      </c>
      <c r="R49" s="67" t="str">
        <v>Year 5</v>
      </c>
      <c r="S49" s="67" t="str">
        <v>Year 6</v>
      </c>
      <c r="T49" s="67" t="str">
        <v>Year 7</v>
      </c>
      <c r="U49" s="67" t="str">
        <v>Year 8</v>
      </c>
      <c r="V49" s="67" t="str">
        <v>Year 9</v>
      </c>
      <c r="W49" s="67" t="str">
        <v>Year 10</v>
      </c>
      <c r="X49" s="67" t="str">
        <v>Year 11</v>
      </c>
      <c r="Y49" s="67" t="str">
        <v>Year 12</v>
      </c>
      <c r="Z49" s="67" t="str">
        <v>Year 13</v>
      </c>
      <c r="AB49" s="67" t="str">
        <f>B43</f>
        <v>Year 1 (Part)</v>
      </c>
      <c r="AD49" s="67" t="str">
        <f>B44</f>
        <v>Year 8 (Part - Core)</v>
      </c>
      <c r="AF49" s="67" t="str">
        <f>B45</f>
        <v>Year 9 (Part - Extn)</v>
      </c>
    </row>
    <row r="50" spans="2:32" ht="25.5" outlineLevel="1">
      <c r="B50" s="68" t="s">
        <v>62</v>
      </c>
      <c r="C50" s="9"/>
      <c r="D50" s="9"/>
      <c r="E50" s="9"/>
      <c r="F50" s="9"/>
      <c r="G50" s="66" t="s">
        <v>93</v>
      </c>
      <c r="H50" s="66" t="s">
        <v>93</v>
      </c>
      <c r="I50" s="66" t="s">
        <v>93</v>
      </c>
      <c r="J50" s="67" t="str">
        <f t="shared" ref="J50:Z50" si="5">INDEX($D$26:$D$45,MATCH(J$49,$B$26:$B$45,0))</f>
        <v>Actual</v>
      </c>
      <c r="K50" s="67" t="str">
        <f t="shared" si="5"/>
        <v>Actual</v>
      </c>
      <c r="L50" s="67" t="str">
        <f t="shared" si="5"/>
        <v>Forecast</v>
      </c>
      <c r="M50" s="67" t="str">
        <f t="shared" si="5"/>
        <v>Forecast</v>
      </c>
      <c r="N50" s="67" t="str">
        <f t="shared" si="5"/>
        <v>Forecast</v>
      </c>
      <c r="O50" s="67" t="str">
        <f t="shared" si="5"/>
        <v>Core</v>
      </c>
      <c r="P50" s="67" t="str">
        <f t="shared" si="5"/>
        <v>Core</v>
      </c>
      <c r="Q50" s="67" t="str">
        <f t="shared" si="5"/>
        <v>Core</v>
      </c>
      <c r="R50" s="67" t="str">
        <f t="shared" si="5"/>
        <v>Core</v>
      </c>
      <c r="S50" s="67" t="str">
        <f t="shared" si="5"/>
        <v>Core</v>
      </c>
      <c r="T50" s="67" t="str">
        <f t="shared" si="5"/>
        <v>Core</v>
      </c>
      <c r="U50" s="67" t="str">
        <f t="shared" si="5"/>
        <v>Optional</v>
      </c>
      <c r="V50" s="67" t="str">
        <f t="shared" si="5"/>
        <v>Not used</v>
      </c>
      <c r="W50" s="67" t="str">
        <f t="shared" si="5"/>
        <v>Not used</v>
      </c>
      <c r="X50" s="67" t="str">
        <f t="shared" si="5"/>
        <v>Not used</v>
      </c>
      <c r="Y50" s="67" t="str">
        <f t="shared" si="5"/>
        <v>Not used</v>
      </c>
      <c r="Z50" s="67" t="str">
        <f t="shared" si="5"/>
        <v>Not used</v>
      </c>
      <c r="AB50" s="67" t="str">
        <f>INDEX($D$26:$D$45,MATCH(AB$49,$B$26:$B$45,0))</f>
        <v>Core</v>
      </c>
      <c r="AD50" s="67" t="str">
        <f>INDEX($D$26:$D$45,MATCH(AD$49,$B$26:$B$45,0))</f>
        <v>Core</v>
      </c>
      <c r="AF50" s="67" t="str">
        <f>INDEX($D$26:$D$45,MATCH(AF$49,$B$26:$B$45,0))</f>
        <v>Optional</v>
      </c>
    </row>
    <row r="51" spans="2:32" outlineLevel="1">
      <c r="B51" s="68" t="s">
        <v>51</v>
      </c>
      <c r="C51" s="9"/>
      <c r="D51" s="9"/>
      <c r="E51" s="9"/>
      <c r="F51" s="9"/>
      <c r="G51" s="69"/>
      <c r="H51" s="69"/>
      <c r="I51" s="69"/>
      <c r="J51" s="70">
        <f t="shared" ref="J51:Z51" si="6">INDEX($G$26:$G$45,MATCH(J$49,$B$26:$B$45,0))</f>
        <v>41729</v>
      </c>
      <c r="K51" s="70">
        <f t="shared" si="6"/>
        <v>42094</v>
      </c>
      <c r="L51" s="70">
        <f t="shared" si="6"/>
        <v>42460</v>
      </c>
      <c r="M51" s="70">
        <f t="shared" si="6"/>
        <v>42825</v>
      </c>
      <c r="N51" s="70">
        <f t="shared" si="6"/>
        <v>43190</v>
      </c>
      <c r="O51" s="70">
        <f t="shared" si="6"/>
        <v>43555</v>
      </c>
      <c r="P51" s="70">
        <f t="shared" si="6"/>
        <v>43921</v>
      </c>
      <c r="Q51" s="70">
        <f t="shared" si="6"/>
        <v>44286</v>
      </c>
      <c r="R51" s="70">
        <f t="shared" si="6"/>
        <v>44651</v>
      </c>
      <c r="S51" s="70">
        <f t="shared" si="6"/>
        <v>45016</v>
      </c>
      <c r="T51" s="70">
        <f t="shared" si="6"/>
        <v>45382</v>
      </c>
      <c r="U51" s="70">
        <f t="shared" si="6"/>
        <v>45747</v>
      </c>
      <c r="V51" s="70">
        <f t="shared" si="6"/>
        <v>46112</v>
      </c>
      <c r="W51" s="70">
        <f t="shared" si="6"/>
        <v>46477</v>
      </c>
      <c r="X51" s="70">
        <f t="shared" si="6"/>
        <v>46843</v>
      </c>
      <c r="Y51" s="70">
        <f t="shared" si="6"/>
        <v>47208</v>
      </c>
      <c r="Z51" s="70">
        <f t="shared" si="6"/>
        <v>47573</v>
      </c>
      <c r="AB51" s="70">
        <f>INDEX($G$26:$G$45,MATCH(AB$49,$B$26:$B$45,0))</f>
        <v>43190</v>
      </c>
      <c r="AD51" s="70">
        <f>INDEX($G$26:$G$45,MATCH(AD$49,$B$26:$B$45,0))</f>
        <v>45465</v>
      </c>
      <c r="AF51" s="70">
        <f>INDEX($G$26:$G$45,MATCH(AF$49,$B$26:$B$45,0))</f>
        <v>45829</v>
      </c>
    </row>
    <row r="52" spans="2:32" outlineLevel="1">
      <c r="B52" s="68" t="s">
        <v>50</v>
      </c>
      <c r="C52" s="9"/>
      <c r="D52" s="9"/>
      <c r="E52" s="9"/>
      <c r="F52" s="9"/>
      <c r="G52" s="71"/>
      <c r="H52" s="71"/>
      <c r="I52" s="71"/>
      <c r="J52" s="72">
        <f t="shared" ref="J52:Z52" si="7">INDEX($E$26:$E$45,MATCH(J$49,$B$26:$B$45,0))</f>
        <v>41365</v>
      </c>
      <c r="K52" s="72">
        <f t="shared" si="7"/>
        <v>41730</v>
      </c>
      <c r="L52" s="72">
        <f t="shared" si="7"/>
        <v>42095</v>
      </c>
      <c r="M52" s="72">
        <f t="shared" si="7"/>
        <v>42461</v>
      </c>
      <c r="N52" s="72">
        <f t="shared" si="7"/>
        <v>42826</v>
      </c>
      <c r="O52" s="72">
        <f t="shared" si="7"/>
        <v>43191</v>
      </c>
      <c r="P52" s="72">
        <f t="shared" si="7"/>
        <v>43556</v>
      </c>
      <c r="Q52" s="72">
        <f t="shared" si="7"/>
        <v>43922</v>
      </c>
      <c r="R52" s="72">
        <f t="shared" si="7"/>
        <v>44287</v>
      </c>
      <c r="S52" s="72">
        <f t="shared" si="7"/>
        <v>44652</v>
      </c>
      <c r="T52" s="72">
        <f t="shared" si="7"/>
        <v>45017</v>
      </c>
      <c r="U52" s="72">
        <f t="shared" si="7"/>
        <v>45383</v>
      </c>
      <c r="V52" s="72">
        <f t="shared" si="7"/>
        <v>45748</v>
      </c>
      <c r="W52" s="72">
        <f t="shared" si="7"/>
        <v>46113</v>
      </c>
      <c r="X52" s="72">
        <f t="shared" si="7"/>
        <v>46478</v>
      </c>
      <c r="Y52" s="72">
        <f t="shared" si="7"/>
        <v>46844</v>
      </c>
      <c r="Z52" s="72">
        <f t="shared" si="7"/>
        <v>47209</v>
      </c>
      <c r="AB52" s="72">
        <f>INDEX($E$26:$E$45,MATCH(AB$49,$B$26:$B$45,0))</f>
        <v>42911</v>
      </c>
      <c r="AD52" s="72">
        <f>INDEX($E$26:$E$45,MATCH(AD$49,$B$26:$B$45,0))</f>
        <v>45383</v>
      </c>
      <c r="AF52" s="72">
        <f>INDEX($E$26:$E$45,MATCH(AF$49,$B$26:$B$45,0))</f>
        <v>45748</v>
      </c>
    </row>
    <row r="53" spans="2:32" outlineLevel="1">
      <c r="B53" s="68" t="s">
        <v>64</v>
      </c>
      <c r="C53" s="9"/>
      <c r="D53" s="9"/>
      <c r="E53" s="9"/>
      <c r="F53" s="9"/>
      <c r="G53" s="71"/>
      <c r="H53" s="71"/>
      <c r="I53" s="71"/>
      <c r="J53" s="72">
        <f t="shared" ref="J53:Z53" si="8">INDEX($H$26:$H$45,MATCH(J$49,$B$26:$B$45,0))</f>
        <v>41729</v>
      </c>
      <c r="K53" s="72">
        <f t="shared" si="8"/>
        <v>42094</v>
      </c>
      <c r="L53" s="72">
        <f t="shared" si="8"/>
        <v>42460</v>
      </c>
      <c r="M53" s="72">
        <f t="shared" si="8"/>
        <v>42825</v>
      </c>
      <c r="N53" s="72">
        <f t="shared" si="8"/>
        <v>43190</v>
      </c>
      <c r="O53" s="72">
        <f t="shared" si="8"/>
        <v>43555</v>
      </c>
      <c r="P53" s="72">
        <f t="shared" si="8"/>
        <v>43921</v>
      </c>
      <c r="Q53" s="72">
        <f t="shared" si="8"/>
        <v>44286</v>
      </c>
      <c r="R53" s="72">
        <f t="shared" si="8"/>
        <v>44651</v>
      </c>
      <c r="S53" s="72">
        <f t="shared" si="8"/>
        <v>45016</v>
      </c>
      <c r="T53" s="72">
        <f t="shared" si="8"/>
        <v>45382</v>
      </c>
      <c r="U53" s="72">
        <f t="shared" si="8"/>
        <v>45747</v>
      </c>
      <c r="V53" s="72">
        <f t="shared" si="8"/>
        <v>46112</v>
      </c>
      <c r="W53" s="72">
        <f t="shared" si="8"/>
        <v>46477</v>
      </c>
      <c r="X53" s="72">
        <f t="shared" si="8"/>
        <v>46843</v>
      </c>
      <c r="Y53" s="72">
        <f t="shared" si="8"/>
        <v>47208</v>
      </c>
      <c r="Z53" s="72">
        <f t="shared" si="8"/>
        <v>47573</v>
      </c>
      <c r="AB53" s="72">
        <f>INDEX($H$26:$H$45,MATCH(AB$49,$B$26:$B$45,0))</f>
        <v>43190</v>
      </c>
      <c r="AD53" s="72">
        <f>INDEX($H$26:$H$45,MATCH(AD$49,$B$26:$B$45,0))</f>
        <v>45747</v>
      </c>
      <c r="AF53" s="72">
        <f>INDEX($H$26:$H$45,MATCH(AF$49,$B$26:$B$45,0))</f>
        <v>46112</v>
      </c>
    </row>
    <row r="54" spans="2:32" outlineLevel="1">
      <c r="B54" s="68" t="s">
        <v>63</v>
      </c>
      <c r="C54" s="9"/>
      <c r="D54" s="9"/>
      <c r="E54" s="9"/>
      <c r="F54" s="9"/>
      <c r="G54" s="71"/>
      <c r="H54" s="71"/>
      <c r="I54" s="71"/>
      <c r="J54" s="72">
        <f t="shared" ref="J54:Z54" si="9">INDEX($F$26:$F$45,MATCH(J$49,$B$26:$B$45,0))</f>
        <v>41547</v>
      </c>
      <c r="K54" s="72">
        <f t="shared" si="9"/>
        <v>41912</v>
      </c>
      <c r="L54" s="72">
        <f t="shared" si="9"/>
        <v>42277.5</v>
      </c>
      <c r="M54" s="72">
        <f t="shared" si="9"/>
        <v>42643</v>
      </c>
      <c r="N54" s="72">
        <f t="shared" si="9"/>
        <v>43008</v>
      </c>
      <c r="O54" s="72">
        <f t="shared" si="9"/>
        <v>43373</v>
      </c>
      <c r="P54" s="72">
        <f t="shared" si="9"/>
        <v>43738.5</v>
      </c>
      <c r="Q54" s="72">
        <f t="shared" si="9"/>
        <v>44104</v>
      </c>
      <c r="R54" s="72">
        <f t="shared" si="9"/>
        <v>44469</v>
      </c>
      <c r="S54" s="72">
        <f t="shared" si="9"/>
        <v>44834</v>
      </c>
      <c r="T54" s="72">
        <f t="shared" si="9"/>
        <v>45199.5</v>
      </c>
      <c r="U54" s="72">
        <f t="shared" si="9"/>
        <v>45565</v>
      </c>
      <c r="V54" s="72">
        <f t="shared" si="9"/>
        <v>45930</v>
      </c>
      <c r="W54" s="72">
        <f t="shared" si="9"/>
        <v>46295</v>
      </c>
      <c r="X54" s="72">
        <f t="shared" si="9"/>
        <v>46660.5</v>
      </c>
      <c r="Y54" s="72">
        <f t="shared" si="9"/>
        <v>47026</v>
      </c>
      <c r="Z54" s="72">
        <f t="shared" si="9"/>
        <v>47391</v>
      </c>
      <c r="AB54" s="72">
        <f>INDEX($F$26:$F$45,MATCH(AB$49,$B$26:$B$45,0))</f>
        <v>43050.5</v>
      </c>
      <c r="AD54" s="72">
        <f>INDEX($F$26:$F$45,MATCH(AD$49,$B$26:$B$45,0))</f>
        <v>45424</v>
      </c>
      <c r="AF54" s="72">
        <f>INDEX($F$26:$F$45,MATCH(AF$49,$B$26:$B$45,0))</f>
        <v>45788.5</v>
      </c>
    </row>
    <row r="55" spans="2:32" outlineLevel="1">
      <c r="B55" s="68" t="s">
        <v>94</v>
      </c>
      <c r="C55" s="9"/>
      <c r="D55" s="9"/>
      <c r="E55" s="9"/>
      <c r="F55" s="73"/>
      <c r="G55" s="74"/>
      <c r="H55" s="74"/>
      <c r="I55" s="74"/>
      <c r="J55" s="75">
        <f t="shared" ref="J55:Z55" si="10">J51-J52+1</f>
        <v>365</v>
      </c>
      <c r="K55" s="75">
        <f t="shared" si="10"/>
        <v>365</v>
      </c>
      <c r="L55" s="75">
        <f t="shared" si="10"/>
        <v>366</v>
      </c>
      <c r="M55" s="75">
        <f t="shared" si="10"/>
        <v>365</v>
      </c>
      <c r="N55" s="75">
        <f t="shared" si="10"/>
        <v>365</v>
      </c>
      <c r="O55" s="75">
        <f t="shared" si="10"/>
        <v>365</v>
      </c>
      <c r="P55" s="75">
        <f t="shared" si="10"/>
        <v>366</v>
      </c>
      <c r="Q55" s="75">
        <f t="shared" si="10"/>
        <v>365</v>
      </c>
      <c r="R55" s="75">
        <f t="shared" si="10"/>
        <v>365</v>
      </c>
      <c r="S55" s="75">
        <f t="shared" si="10"/>
        <v>365</v>
      </c>
      <c r="T55" s="75">
        <f t="shared" si="10"/>
        <v>366</v>
      </c>
      <c r="U55" s="75">
        <f t="shared" si="10"/>
        <v>365</v>
      </c>
      <c r="V55" s="75">
        <f t="shared" si="10"/>
        <v>365</v>
      </c>
      <c r="W55" s="75">
        <f t="shared" si="10"/>
        <v>365</v>
      </c>
      <c r="X55" s="75">
        <f t="shared" si="10"/>
        <v>366</v>
      </c>
      <c r="Y55" s="75">
        <f t="shared" si="10"/>
        <v>365</v>
      </c>
      <c r="Z55" s="75">
        <f t="shared" si="10"/>
        <v>365</v>
      </c>
      <c r="AB55" s="75">
        <f>AB51-AB52+1</f>
        <v>280</v>
      </c>
      <c r="AD55" s="75">
        <f>AD51-AD52+1</f>
        <v>83</v>
      </c>
      <c r="AF55" s="75">
        <f>AF51-AF52+1</f>
        <v>82</v>
      </c>
    </row>
    <row r="56" spans="2:32" outlineLevel="1">
      <c r="B56" s="68" t="s">
        <v>95</v>
      </c>
      <c r="C56" s="9"/>
      <c r="D56" s="9"/>
      <c r="E56" s="9"/>
      <c r="F56" s="73"/>
      <c r="G56" s="74"/>
      <c r="H56" s="74"/>
      <c r="I56" s="74"/>
      <c r="J56" s="75">
        <f t="shared" ref="J56:Z56" si="11">INDEX($I$55:$Z$55,MATCH(J$53,$I$51:$Z$51,0))</f>
        <v>365</v>
      </c>
      <c r="K56" s="75">
        <f t="shared" si="11"/>
        <v>365</v>
      </c>
      <c r="L56" s="75">
        <f t="shared" si="11"/>
        <v>366</v>
      </c>
      <c r="M56" s="75">
        <f t="shared" si="11"/>
        <v>365</v>
      </c>
      <c r="N56" s="75">
        <f t="shared" si="11"/>
        <v>365</v>
      </c>
      <c r="O56" s="75">
        <f t="shared" si="11"/>
        <v>365</v>
      </c>
      <c r="P56" s="75">
        <f t="shared" si="11"/>
        <v>366</v>
      </c>
      <c r="Q56" s="75">
        <f t="shared" si="11"/>
        <v>365</v>
      </c>
      <c r="R56" s="75">
        <f t="shared" si="11"/>
        <v>365</v>
      </c>
      <c r="S56" s="75">
        <f t="shared" si="11"/>
        <v>365</v>
      </c>
      <c r="T56" s="75">
        <f t="shared" si="11"/>
        <v>366</v>
      </c>
      <c r="U56" s="75">
        <f t="shared" si="11"/>
        <v>365</v>
      </c>
      <c r="V56" s="75">
        <f t="shared" si="11"/>
        <v>365</v>
      </c>
      <c r="W56" s="75">
        <f t="shared" si="11"/>
        <v>365</v>
      </c>
      <c r="X56" s="75">
        <f t="shared" si="11"/>
        <v>366</v>
      </c>
      <c r="Y56" s="75">
        <f t="shared" si="11"/>
        <v>365</v>
      </c>
      <c r="Z56" s="75">
        <f t="shared" si="11"/>
        <v>365</v>
      </c>
      <c r="AB56" s="75">
        <f>INDEX($I$55:$Z$55,MATCH(AB$53,$I$51:$Z$51,0))</f>
        <v>365</v>
      </c>
      <c r="AD56" s="75">
        <f>INDEX($I$55:$Z$55,MATCH(AD$53,$I$51:$Z$51,0))</f>
        <v>365</v>
      </c>
      <c r="AF56" s="75">
        <f>INDEX($I$55:$Z$55,MATCH(AF$53,$I$51:$Z$51,0))</f>
        <v>365</v>
      </c>
    </row>
    <row r="57" spans="2:32" ht="25.5" outlineLevel="1">
      <c r="B57" s="760" t="s">
        <v>1187</v>
      </c>
      <c r="C57" s="761"/>
      <c r="D57" s="761"/>
      <c r="E57" s="761"/>
      <c r="F57" s="762"/>
      <c r="G57" s="66" t="str">
        <f t="shared" ref="G57:I57" si="12">IF(G51=0,"",TEXT(G51,"dd/mm/yyyy")&amp;"-"&amp;G50)</f>
        <v/>
      </c>
      <c r="H57" s="66" t="str">
        <f t="shared" si="12"/>
        <v/>
      </c>
      <c r="I57" s="66" t="str">
        <f t="shared" si="12"/>
        <v/>
      </c>
      <c r="J57" s="763" t="str">
        <f>IF(J51=0,"",TEXT(J51,"dd/mm/yyyy")&amp;"-"&amp;J50)</f>
        <v>31/03/2014-Actual</v>
      </c>
      <c r="K57" s="763" t="str">
        <f t="shared" ref="K57:AF57" si="13">IF(K51=0,"",TEXT(K51,"dd/mm/yyyy")&amp;"-"&amp;K50)</f>
        <v>31/03/2015-Actual</v>
      </c>
      <c r="L57" s="763" t="str">
        <f t="shared" si="13"/>
        <v>31/03/2016-Forecast</v>
      </c>
      <c r="M57" s="763" t="str">
        <f t="shared" si="13"/>
        <v>31/03/2017-Forecast</v>
      </c>
      <c r="N57" s="763" t="str">
        <f t="shared" si="13"/>
        <v>31/03/2018-Forecast</v>
      </c>
      <c r="O57" s="763" t="str">
        <f t="shared" si="13"/>
        <v>31/03/2019-Core</v>
      </c>
      <c r="P57" s="763" t="str">
        <f t="shared" si="13"/>
        <v>31/03/2020-Core</v>
      </c>
      <c r="Q57" s="763" t="str">
        <f t="shared" si="13"/>
        <v>31/03/2021-Core</v>
      </c>
      <c r="R57" s="763" t="str">
        <f t="shared" si="13"/>
        <v>31/03/2022-Core</v>
      </c>
      <c r="S57" s="763" t="str">
        <f t="shared" si="13"/>
        <v>31/03/2023-Core</v>
      </c>
      <c r="T57" s="763" t="str">
        <f t="shared" si="13"/>
        <v>31/03/2024-Core</v>
      </c>
      <c r="U57" s="763" t="str">
        <f t="shared" si="13"/>
        <v>31/03/2025-Optional</v>
      </c>
      <c r="V57" s="763" t="str">
        <f t="shared" si="13"/>
        <v>31/03/2026-Not used</v>
      </c>
      <c r="W57" s="763" t="str">
        <f t="shared" si="13"/>
        <v>31/03/2027-Not used</v>
      </c>
      <c r="X57" s="763" t="str">
        <f t="shared" si="13"/>
        <v>31/03/2028-Not used</v>
      </c>
      <c r="Y57" s="763" t="str">
        <f t="shared" si="13"/>
        <v>31/03/2029-Not used</v>
      </c>
      <c r="Z57" s="763" t="str">
        <f t="shared" si="13"/>
        <v>31/03/2030-Not used</v>
      </c>
      <c r="AB57" s="763" t="str">
        <f t="shared" si="13"/>
        <v>31/03/2018-Core</v>
      </c>
      <c r="AD57" s="763" t="str">
        <f t="shared" si="13"/>
        <v>22/06/2024-Core</v>
      </c>
      <c r="AF57" s="763" t="str">
        <f t="shared" si="13"/>
        <v>21/06/2025-Optional</v>
      </c>
    </row>
    <row r="58" spans="2:32">
      <c r="G58" s="759"/>
    </row>
    <row r="60" spans="2:32" ht="16.5">
      <c r="B60" s="5" t="s">
        <v>96</v>
      </c>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row>
    <row r="62" spans="2:32" ht="15">
      <c r="B62" s="21" t="s">
        <v>97</v>
      </c>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row>
    <row r="63" spans="2:32" outlineLevel="1"/>
    <row r="64" spans="2:32" outlineLevel="1">
      <c r="B64" s="78" t="str">
        <f>B31</f>
        <v>Year 2</v>
      </c>
      <c r="C64" s="79"/>
      <c r="D64" s="79"/>
      <c r="E64" s="79"/>
      <c r="F64" s="79"/>
      <c r="G64" s="80">
        <f t="shared" ref="G64:V67" si="14">($B64=G$49)*1</f>
        <v>0</v>
      </c>
      <c r="H64" s="80">
        <f t="shared" si="14"/>
        <v>0</v>
      </c>
      <c r="I64" s="80">
        <f t="shared" si="14"/>
        <v>0</v>
      </c>
      <c r="J64" s="80">
        <f t="shared" si="14"/>
        <v>0</v>
      </c>
      <c r="K64" s="80">
        <f t="shared" si="14"/>
        <v>0</v>
      </c>
      <c r="L64" s="80">
        <f t="shared" si="14"/>
        <v>0</v>
      </c>
      <c r="M64" s="80">
        <f t="shared" si="14"/>
        <v>0</v>
      </c>
      <c r="N64" s="80">
        <f t="shared" si="14"/>
        <v>0</v>
      </c>
      <c r="O64" s="80">
        <f t="shared" si="14"/>
        <v>1</v>
      </c>
      <c r="P64" s="80">
        <f t="shared" si="14"/>
        <v>0</v>
      </c>
      <c r="Q64" s="80">
        <f t="shared" si="14"/>
        <v>0</v>
      </c>
      <c r="R64" s="80">
        <f t="shared" si="14"/>
        <v>0</v>
      </c>
      <c r="S64" s="80">
        <f t="shared" si="14"/>
        <v>0</v>
      </c>
      <c r="T64" s="80">
        <f t="shared" si="14"/>
        <v>0</v>
      </c>
      <c r="U64" s="80">
        <f t="shared" si="14"/>
        <v>0</v>
      </c>
      <c r="V64" s="80">
        <f t="shared" si="14"/>
        <v>0</v>
      </c>
      <c r="W64" s="80">
        <f t="shared" ref="W64:Z67" si="15">($B64=W$49)*1</f>
        <v>0</v>
      </c>
      <c r="X64" s="80">
        <f t="shared" si="15"/>
        <v>0</v>
      </c>
      <c r="Y64" s="80">
        <f t="shared" si="15"/>
        <v>0</v>
      </c>
      <c r="Z64" s="81">
        <f t="shared" si="15"/>
        <v>0</v>
      </c>
      <c r="AB64" s="82">
        <f>($B64=AB$49)*1</f>
        <v>0</v>
      </c>
      <c r="AD64" s="82">
        <f>($B64=AD$49)*1</f>
        <v>0</v>
      </c>
      <c r="AF64" s="82">
        <f>($B64=AF$49)*1</f>
        <v>0</v>
      </c>
    </row>
    <row r="65" spans="2:32" outlineLevel="1">
      <c r="B65" s="83" t="str">
        <f>B43</f>
        <v>Year 1 (Part)</v>
      </c>
      <c r="C65" s="84"/>
      <c r="D65" s="84"/>
      <c r="E65" s="84"/>
      <c r="F65" s="84"/>
      <c r="G65" s="85">
        <f t="shared" si="14"/>
        <v>0</v>
      </c>
      <c r="H65" s="85">
        <f t="shared" si="14"/>
        <v>0</v>
      </c>
      <c r="I65" s="85">
        <f t="shared" si="14"/>
        <v>0</v>
      </c>
      <c r="J65" s="85">
        <f t="shared" si="14"/>
        <v>0</v>
      </c>
      <c r="K65" s="85">
        <f t="shared" si="14"/>
        <v>0</v>
      </c>
      <c r="L65" s="85">
        <f t="shared" si="14"/>
        <v>0</v>
      </c>
      <c r="M65" s="85">
        <f t="shared" si="14"/>
        <v>0</v>
      </c>
      <c r="N65" s="85">
        <f t="shared" si="14"/>
        <v>0</v>
      </c>
      <c r="O65" s="85">
        <f t="shared" si="14"/>
        <v>0</v>
      </c>
      <c r="P65" s="85">
        <f t="shared" si="14"/>
        <v>0</v>
      </c>
      <c r="Q65" s="85">
        <f t="shared" si="14"/>
        <v>0</v>
      </c>
      <c r="R65" s="85">
        <f t="shared" si="14"/>
        <v>0</v>
      </c>
      <c r="S65" s="85">
        <f t="shared" si="14"/>
        <v>0</v>
      </c>
      <c r="T65" s="85">
        <f t="shared" si="14"/>
        <v>0</v>
      </c>
      <c r="U65" s="85">
        <f t="shared" si="14"/>
        <v>0</v>
      </c>
      <c r="V65" s="85">
        <f t="shared" si="14"/>
        <v>0</v>
      </c>
      <c r="W65" s="85">
        <f t="shared" si="15"/>
        <v>0</v>
      </c>
      <c r="X65" s="85">
        <f t="shared" si="15"/>
        <v>0</v>
      </c>
      <c r="Y65" s="85">
        <f t="shared" si="15"/>
        <v>0</v>
      </c>
      <c r="Z65" s="86">
        <f t="shared" si="15"/>
        <v>0</v>
      </c>
      <c r="AB65" s="87">
        <f>($B65=AB$49)*1</f>
        <v>1</v>
      </c>
      <c r="AD65" s="87">
        <f>($B65=AD$49)*1</f>
        <v>0</v>
      </c>
      <c r="AF65" s="87">
        <f>($B65=AF$49)*1</f>
        <v>0</v>
      </c>
    </row>
    <row r="66" spans="2:32" outlineLevel="1">
      <c r="B66" s="83" t="str">
        <f>B44</f>
        <v>Year 8 (Part - Core)</v>
      </c>
      <c r="C66" s="84"/>
      <c r="D66" s="84"/>
      <c r="E66" s="84"/>
      <c r="F66" s="84"/>
      <c r="G66" s="85">
        <f>($B66=G$49)*1</f>
        <v>0</v>
      </c>
      <c r="H66" s="85">
        <f t="shared" si="14"/>
        <v>0</v>
      </c>
      <c r="I66" s="85">
        <f t="shared" si="14"/>
        <v>0</v>
      </c>
      <c r="J66" s="85">
        <f t="shared" si="14"/>
        <v>0</v>
      </c>
      <c r="K66" s="85">
        <f t="shared" si="14"/>
        <v>0</v>
      </c>
      <c r="L66" s="85">
        <f t="shared" si="14"/>
        <v>0</v>
      </c>
      <c r="M66" s="85">
        <f t="shared" si="14"/>
        <v>0</v>
      </c>
      <c r="N66" s="85">
        <f t="shared" si="14"/>
        <v>0</v>
      </c>
      <c r="O66" s="85">
        <f t="shared" si="14"/>
        <v>0</v>
      </c>
      <c r="P66" s="85">
        <f t="shared" si="14"/>
        <v>0</v>
      </c>
      <c r="Q66" s="85">
        <f t="shared" si="14"/>
        <v>0</v>
      </c>
      <c r="R66" s="85">
        <f t="shared" si="14"/>
        <v>0</v>
      </c>
      <c r="S66" s="85">
        <f t="shared" si="14"/>
        <v>0</v>
      </c>
      <c r="T66" s="85">
        <f t="shared" si="14"/>
        <v>0</v>
      </c>
      <c r="U66" s="85">
        <f t="shared" si="14"/>
        <v>0</v>
      </c>
      <c r="V66" s="85">
        <f t="shared" si="14"/>
        <v>0</v>
      </c>
      <c r="W66" s="85">
        <f t="shared" si="15"/>
        <v>0</v>
      </c>
      <c r="X66" s="85">
        <f t="shared" si="15"/>
        <v>0</v>
      </c>
      <c r="Y66" s="85">
        <f t="shared" si="15"/>
        <v>0</v>
      </c>
      <c r="Z66" s="86">
        <f t="shared" si="15"/>
        <v>0</v>
      </c>
      <c r="AB66" s="87">
        <f>($B66=AB$49)*1</f>
        <v>0</v>
      </c>
      <c r="AD66" s="87">
        <f>($B66=AD$49)*1</f>
        <v>1</v>
      </c>
      <c r="AF66" s="87">
        <f>($B66=AF$49)*1</f>
        <v>0</v>
      </c>
    </row>
    <row r="67" spans="2:32" outlineLevel="1">
      <c r="B67" s="83" t="str">
        <f>B45</f>
        <v>Year 9 (Part - Extn)</v>
      </c>
      <c r="C67" s="88"/>
      <c r="D67" s="88"/>
      <c r="E67" s="88"/>
      <c r="F67" s="88"/>
      <c r="G67" s="88">
        <f>($B67=G$49)*1</f>
        <v>0</v>
      </c>
      <c r="H67" s="88">
        <f t="shared" si="14"/>
        <v>0</v>
      </c>
      <c r="I67" s="88">
        <f t="shared" si="14"/>
        <v>0</v>
      </c>
      <c r="J67" s="88">
        <f t="shared" si="14"/>
        <v>0</v>
      </c>
      <c r="K67" s="88">
        <f t="shared" si="14"/>
        <v>0</v>
      </c>
      <c r="L67" s="88">
        <f t="shared" si="14"/>
        <v>0</v>
      </c>
      <c r="M67" s="88">
        <f t="shared" si="14"/>
        <v>0</v>
      </c>
      <c r="N67" s="88">
        <f t="shared" si="14"/>
        <v>0</v>
      </c>
      <c r="O67" s="88">
        <f>($B67=O$49)*1</f>
        <v>0</v>
      </c>
      <c r="P67" s="88">
        <f t="shared" si="14"/>
        <v>0</v>
      </c>
      <c r="Q67" s="88">
        <f t="shared" si="14"/>
        <v>0</v>
      </c>
      <c r="R67" s="88">
        <f t="shared" si="14"/>
        <v>0</v>
      </c>
      <c r="S67" s="88">
        <f t="shared" si="14"/>
        <v>0</v>
      </c>
      <c r="T67" s="88">
        <f t="shared" si="14"/>
        <v>0</v>
      </c>
      <c r="U67" s="88">
        <f t="shared" si="14"/>
        <v>0</v>
      </c>
      <c r="V67" s="88">
        <f t="shared" si="14"/>
        <v>0</v>
      </c>
      <c r="W67" s="88">
        <f t="shared" si="15"/>
        <v>0</v>
      </c>
      <c r="X67" s="88">
        <f t="shared" si="15"/>
        <v>0</v>
      </c>
      <c r="Y67" s="88">
        <f t="shared" si="15"/>
        <v>0</v>
      </c>
      <c r="Z67" s="89">
        <f t="shared" si="15"/>
        <v>0</v>
      </c>
      <c r="AB67" s="90">
        <f>($B67=AB$49)*1</f>
        <v>0</v>
      </c>
      <c r="AD67" s="90">
        <f>($B67=AD$49)*1</f>
        <v>0</v>
      </c>
      <c r="AF67" s="90">
        <f>($B67=AF$49)*1</f>
        <v>1</v>
      </c>
    </row>
    <row r="68" spans="2:32" outlineLevel="1">
      <c r="B68" s="91" t="s">
        <v>98</v>
      </c>
      <c r="C68" s="92"/>
      <c r="D68" s="92"/>
      <c r="E68" s="92"/>
      <c r="F68" s="92"/>
      <c r="G68" s="88">
        <f t="shared" ref="G68:Z68" si="16">(COLUMN()&lt;COLUMN($AA$49))*1</f>
        <v>1</v>
      </c>
      <c r="H68" s="88">
        <f t="shared" si="16"/>
        <v>1</v>
      </c>
      <c r="I68" s="88">
        <f t="shared" si="16"/>
        <v>1</v>
      </c>
      <c r="J68" s="88">
        <f t="shared" si="16"/>
        <v>1</v>
      </c>
      <c r="K68" s="88">
        <f t="shared" si="16"/>
        <v>1</v>
      </c>
      <c r="L68" s="88">
        <f t="shared" si="16"/>
        <v>1</v>
      </c>
      <c r="M68" s="88">
        <f t="shared" si="16"/>
        <v>1</v>
      </c>
      <c r="N68" s="88">
        <f t="shared" si="16"/>
        <v>1</v>
      </c>
      <c r="O68" s="88">
        <f t="shared" si="16"/>
        <v>1</v>
      </c>
      <c r="P68" s="88">
        <f t="shared" si="16"/>
        <v>1</v>
      </c>
      <c r="Q68" s="88">
        <f t="shared" si="16"/>
        <v>1</v>
      </c>
      <c r="R68" s="88">
        <f t="shared" si="16"/>
        <v>1</v>
      </c>
      <c r="S68" s="88">
        <f t="shared" si="16"/>
        <v>1</v>
      </c>
      <c r="T68" s="88">
        <f t="shared" si="16"/>
        <v>1</v>
      </c>
      <c r="U68" s="88">
        <f t="shared" si="16"/>
        <v>1</v>
      </c>
      <c r="V68" s="88">
        <f t="shared" si="16"/>
        <v>1</v>
      </c>
      <c r="W68" s="88">
        <f t="shared" si="16"/>
        <v>1</v>
      </c>
      <c r="X68" s="88">
        <f t="shared" si="16"/>
        <v>1</v>
      </c>
      <c r="Y68" s="88">
        <f t="shared" si="16"/>
        <v>1</v>
      </c>
      <c r="Z68" s="89">
        <f t="shared" si="16"/>
        <v>1</v>
      </c>
      <c r="AB68" s="90">
        <f>(COLUMN()&lt;COLUMN($AA$49))*1</f>
        <v>0</v>
      </c>
      <c r="AD68" s="90">
        <f>(COLUMN()&lt;COLUMN($AA$49))*1</f>
        <v>0</v>
      </c>
      <c r="AF68" s="90">
        <f>(COLUMN()&lt;COLUMN($AA$49))*1</f>
        <v>0</v>
      </c>
    </row>
    <row r="69" spans="2:32" outlineLevel="1">
      <c r="B69" s="91" t="s">
        <v>99</v>
      </c>
      <c r="C69" s="92"/>
      <c r="D69" s="92"/>
      <c r="E69" s="92"/>
      <c r="F69" s="92"/>
      <c r="G69" s="88">
        <f t="shared" ref="G69:Z69" si="17">(G50="Core")*1+(G50="Optional")*1</f>
        <v>0</v>
      </c>
      <c r="H69" s="88">
        <f t="shared" si="17"/>
        <v>0</v>
      </c>
      <c r="I69" s="88">
        <f t="shared" si="17"/>
        <v>0</v>
      </c>
      <c r="J69" s="88">
        <f t="shared" si="17"/>
        <v>0</v>
      </c>
      <c r="K69" s="88">
        <f t="shared" si="17"/>
        <v>0</v>
      </c>
      <c r="L69" s="88">
        <f t="shared" si="17"/>
        <v>0</v>
      </c>
      <c r="M69" s="88">
        <f t="shared" si="17"/>
        <v>0</v>
      </c>
      <c r="N69" s="88">
        <f t="shared" si="17"/>
        <v>0</v>
      </c>
      <c r="O69" s="88">
        <f t="shared" si="17"/>
        <v>1</v>
      </c>
      <c r="P69" s="88">
        <f t="shared" si="17"/>
        <v>1</v>
      </c>
      <c r="Q69" s="88">
        <f t="shared" si="17"/>
        <v>1</v>
      </c>
      <c r="R69" s="88">
        <f t="shared" si="17"/>
        <v>1</v>
      </c>
      <c r="S69" s="88">
        <f t="shared" si="17"/>
        <v>1</v>
      </c>
      <c r="T69" s="88">
        <f t="shared" si="17"/>
        <v>1</v>
      </c>
      <c r="U69" s="88">
        <f t="shared" si="17"/>
        <v>1</v>
      </c>
      <c r="V69" s="88">
        <f t="shared" si="17"/>
        <v>0</v>
      </c>
      <c r="W69" s="88">
        <f t="shared" si="17"/>
        <v>0</v>
      </c>
      <c r="X69" s="88">
        <f t="shared" si="17"/>
        <v>0</v>
      </c>
      <c r="Y69" s="88">
        <f t="shared" si="17"/>
        <v>0</v>
      </c>
      <c r="Z69" s="89">
        <f t="shared" si="17"/>
        <v>0</v>
      </c>
      <c r="AB69" s="90">
        <f>(AB50="Core")*1+(AB50="Optional")*1</f>
        <v>1</v>
      </c>
      <c r="AD69" s="90">
        <f>(AD50="Core")*1+(AD50="Optional")*1</f>
        <v>1</v>
      </c>
      <c r="AF69" s="90">
        <f>(AF50="Core")*1+(AF50="Optional")*1</f>
        <v>1</v>
      </c>
    </row>
    <row r="70" spans="2:32" outlineLevel="1">
      <c r="B70" s="91" t="s">
        <v>100</v>
      </c>
      <c r="C70" s="92"/>
      <c r="D70" s="92"/>
      <c r="E70" s="92"/>
      <c r="F70" s="92"/>
      <c r="G70" s="88">
        <f t="shared" ref="G70:Z70" si="18">IF(G50="Core",1,0)</f>
        <v>0</v>
      </c>
      <c r="H70" s="88">
        <f t="shared" si="18"/>
        <v>0</v>
      </c>
      <c r="I70" s="88">
        <f t="shared" si="18"/>
        <v>0</v>
      </c>
      <c r="J70" s="88">
        <f t="shared" si="18"/>
        <v>0</v>
      </c>
      <c r="K70" s="88">
        <f t="shared" si="18"/>
        <v>0</v>
      </c>
      <c r="L70" s="88">
        <f t="shared" si="18"/>
        <v>0</v>
      </c>
      <c r="M70" s="88">
        <f t="shared" si="18"/>
        <v>0</v>
      </c>
      <c r="N70" s="88">
        <f t="shared" si="18"/>
        <v>0</v>
      </c>
      <c r="O70" s="88">
        <f t="shared" si="18"/>
        <v>1</v>
      </c>
      <c r="P70" s="88">
        <f t="shared" si="18"/>
        <v>1</v>
      </c>
      <c r="Q70" s="88">
        <f t="shared" si="18"/>
        <v>1</v>
      </c>
      <c r="R70" s="88">
        <f t="shared" si="18"/>
        <v>1</v>
      </c>
      <c r="S70" s="88">
        <f t="shared" si="18"/>
        <v>1</v>
      </c>
      <c r="T70" s="88">
        <f t="shared" si="18"/>
        <v>1</v>
      </c>
      <c r="U70" s="88">
        <f t="shared" si="18"/>
        <v>0</v>
      </c>
      <c r="V70" s="88">
        <f t="shared" si="18"/>
        <v>0</v>
      </c>
      <c r="W70" s="88">
        <f t="shared" si="18"/>
        <v>0</v>
      </c>
      <c r="X70" s="88">
        <f t="shared" si="18"/>
        <v>0</v>
      </c>
      <c r="Y70" s="88">
        <f t="shared" si="18"/>
        <v>0</v>
      </c>
      <c r="Z70" s="89">
        <f t="shared" si="18"/>
        <v>0</v>
      </c>
      <c r="AB70" s="90">
        <f>IF(AB50="Core",1,0)</f>
        <v>1</v>
      </c>
      <c r="AD70" s="90">
        <f>IF(AD50="Core",1,0)</f>
        <v>1</v>
      </c>
      <c r="AF70" s="90">
        <f>IF(AF50="Core",1,0)</f>
        <v>0</v>
      </c>
    </row>
    <row r="71" spans="2:32" outlineLevel="1">
      <c r="B71" s="93" t="s">
        <v>101</v>
      </c>
      <c r="C71" s="94"/>
      <c r="D71" s="94"/>
      <c r="E71" s="94"/>
      <c r="F71" s="94"/>
      <c r="G71" s="95"/>
      <c r="H71" s="95"/>
      <c r="I71" s="95"/>
      <c r="J71" s="96">
        <f>IF(AND(J55/J56&lt;1,J50="Core"),1,0)</f>
        <v>0</v>
      </c>
      <c r="K71" s="96">
        <f t="shared" ref="K71:AF71" si="19">IF(AND(K55/K56&lt;1,K50="Core"),1,0)</f>
        <v>0</v>
      </c>
      <c r="L71" s="96">
        <f t="shared" si="19"/>
        <v>0</v>
      </c>
      <c r="M71" s="96">
        <f t="shared" si="19"/>
        <v>0</v>
      </c>
      <c r="N71" s="96">
        <f t="shared" si="19"/>
        <v>0</v>
      </c>
      <c r="O71" s="96">
        <f t="shared" si="19"/>
        <v>0</v>
      </c>
      <c r="P71" s="96">
        <f t="shared" si="19"/>
        <v>0</v>
      </c>
      <c r="Q71" s="96">
        <f t="shared" si="19"/>
        <v>0</v>
      </c>
      <c r="R71" s="96">
        <f t="shared" si="19"/>
        <v>0</v>
      </c>
      <c r="S71" s="96">
        <f t="shared" si="19"/>
        <v>0</v>
      </c>
      <c r="T71" s="96">
        <f t="shared" si="19"/>
        <v>0</v>
      </c>
      <c r="U71" s="96">
        <f t="shared" si="19"/>
        <v>0</v>
      </c>
      <c r="V71" s="96">
        <f t="shared" si="19"/>
        <v>0</v>
      </c>
      <c r="W71" s="96">
        <f t="shared" si="19"/>
        <v>0</v>
      </c>
      <c r="X71" s="96">
        <f t="shared" si="19"/>
        <v>0</v>
      </c>
      <c r="Y71" s="96">
        <f t="shared" si="19"/>
        <v>0</v>
      </c>
      <c r="Z71" s="97">
        <f t="shared" si="19"/>
        <v>0</v>
      </c>
      <c r="AB71" s="98">
        <f t="shared" si="19"/>
        <v>1</v>
      </c>
      <c r="AD71" s="98">
        <f t="shared" si="19"/>
        <v>1</v>
      </c>
      <c r="AF71" s="98">
        <f t="shared" si="19"/>
        <v>0</v>
      </c>
    </row>
    <row r="72" spans="2:32">
      <c r="B72" s="84"/>
      <c r="C72" s="84"/>
      <c r="D72" s="84"/>
      <c r="E72" s="84"/>
      <c r="F72" s="84"/>
      <c r="G72" s="85"/>
      <c r="H72" s="85"/>
      <c r="I72" s="85"/>
      <c r="J72" s="85"/>
      <c r="K72" s="85"/>
      <c r="L72" s="85"/>
      <c r="M72" s="85"/>
      <c r="N72" s="85"/>
      <c r="O72" s="85"/>
      <c r="P72" s="85"/>
      <c r="Q72" s="85"/>
      <c r="R72" s="85"/>
      <c r="S72" s="85"/>
      <c r="T72" s="85"/>
      <c r="U72" s="85"/>
      <c r="V72" s="85"/>
      <c r="W72" s="85"/>
      <c r="X72" s="85"/>
      <c r="Y72" s="85"/>
      <c r="Z72" s="85"/>
      <c r="AB72" s="85"/>
      <c r="AD72" s="85"/>
      <c r="AF72" s="85"/>
    </row>
    <row r="73" spans="2:32">
      <c r="B73" s="84"/>
      <c r="C73" s="84"/>
      <c r="D73" s="84"/>
      <c r="E73" s="84"/>
      <c r="F73" s="84"/>
      <c r="G73" s="85"/>
      <c r="H73" s="85"/>
      <c r="I73" s="85"/>
      <c r="J73" s="85"/>
      <c r="K73" s="85"/>
      <c r="L73" s="85"/>
      <c r="M73" s="85"/>
      <c r="N73" s="85"/>
      <c r="O73" s="85"/>
      <c r="P73" s="85"/>
      <c r="Q73" s="85"/>
      <c r="R73" s="85"/>
      <c r="S73" s="85"/>
      <c r="T73" s="85"/>
      <c r="U73" s="85"/>
      <c r="V73" s="85"/>
      <c r="W73" s="85"/>
      <c r="X73" s="85"/>
      <c r="Y73" s="85"/>
      <c r="Z73" s="85"/>
      <c r="AB73" s="85"/>
      <c r="AD73" s="85"/>
      <c r="AF73" s="85"/>
    </row>
    <row r="74" spans="2:32" ht="16.5">
      <c r="B74" s="5" t="s">
        <v>102</v>
      </c>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row>
    <row r="76" spans="2:32" ht="15">
      <c r="B76" s="99" t="s">
        <v>103</v>
      </c>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row>
    <row r="77" spans="2:32" outlineLevel="1">
      <c r="C77" s="100" t="s">
        <v>104</v>
      </c>
      <c r="F77" s="101"/>
    </row>
    <row r="78" spans="2:32" outlineLevel="1">
      <c r="B78" s="102" t="str">
        <f>"Year before "&amp;B43</f>
        <v>Year before Year 1 (Part)</v>
      </c>
      <c r="C78" s="103">
        <f>EOMONTH(H43,-12)</f>
        <v>42825</v>
      </c>
      <c r="D78" s="104" t="str">
        <f>B65&amp;" (Opening Balance)"</f>
        <v>Year 1 (Part) (Opening Balance)</v>
      </c>
      <c r="E78" s="104"/>
      <c r="F78" s="104"/>
      <c r="G78" s="105">
        <f>(G$51=$C78)*1</f>
        <v>0</v>
      </c>
      <c r="H78" s="105">
        <f t="shared" ref="H78:W80" si="20">(H$51=$C78)*1</f>
        <v>0</v>
      </c>
      <c r="I78" s="105">
        <f t="shared" si="20"/>
        <v>0</v>
      </c>
      <c r="J78" s="105">
        <f t="shared" si="20"/>
        <v>0</v>
      </c>
      <c r="K78" s="105">
        <f t="shared" si="20"/>
        <v>0</v>
      </c>
      <c r="L78" s="105">
        <f>(L$51=$C78)*1</f>
        <v>0</v>
      </c>
      <c r="M78" s="105">
        <f t="shared" si="20"/>
        <v>1</v>
      </c>
      <c r="N78" s="105">
        <f t="shared" si="20"/>
        <v>0</v>
      </c>
      <c r="O78" s="105">
        <f t="shared" si="20"/>
        <v>0</v>
      </c>
      <c r="P78" s="105">
        <f t="shared" si="20"/>
        <v>0</v>
      </c>
      <c r="Q78" s="105">
        <f t="shared" si="20"/>
        <v>0</v>
      </c>
      <c r="R78" s="105">
        <f t="shared" si="20"/>
        <v>0</v>
      </c>
      <c r="S78" s="105">
        <f t="shared" si="20"/>
        <v>0</v>
      </c>
      <c r="T78" s="105">
        <f t="shared" si="20"/>
        <v>0</v>
      </c>
      <c r="U78" s="105">
        <f t="shared" si="20"/>
        <v>0</v>
      </c>
      <c r="V78" s="105">
        <f t="shared" si="20"/>
        <v>0</v>
      </c>
      <c r="W78" s="105">
        <f t="shared" si="20"/>
        <v>0</v>
      </c>
      <c r="X78" s="105">
        <f t="shared" ref="X78:AF80" si="21">(X$51=$C78)*1</f>
        <v>0</v>
      </c>
      <c r="Y78" s="105">
        <f t="shared" si="21"/>
        <v>0</v>
      </c>
      <c r="Z78" s="106">
        <f t="shared" si="21"/>
        <v>0</v>
      </c>
      <c r="AB78" s="107">
        <f t="shared" si="21"/>
        <v>0</v>
      </c>
      <c r="AD78" s="107">
        <f t="shared" si="21"/>
        <v>0</v>
      </c>
      <c r="AF78" s="107">
        <f t="shared" si="21"/>
        <v>0</v>
      </c>
    </row>
    <row r="79" spans="2:32" outlineLevel="1">
      <c r="B79" s="83" t="str">
        <f>"Year before "&amp;B44</f>
        <v>Year before Year 8 (Part - Core)</v>
      </c>
      <c r="C79" s="103">
        <f>EOMONTH(H44,-12)</f>
        <v>45382</v>
      </c>
      <c r="D79" s="84" t="str">
        <f>B66&amp;" (Opening Balance)"</f>
        <v>Year 8 (Part - Core) (Opening Balance)</v>
      </c>
      <c r="E79" s="84"/>
      <c r="F79" s="84"/>
      <c r="G79" s="85">
        <f>(G$51=$C79)*1</f>
        <v>0</v>
      </c>
      <c r="H79" s="85">
        <f t="shared" si="20"/>
        <v>0</v>
      </c>
      <c r="I79" s="85">
        <f t="shared" si="20"/>
        <v>0</v>
      </c>
      <c r="J79" s="85">
        <f t="shared" si="20"/>
        <v>0</v>
      </c>
      <c r="K79" s="85">
        <f t="shared" si="20"/>
        <v>0</v>
      </c>
      <c r="L79" s="85">
        <f t="shared" si="20"/>
        <v>0</v>
      </c>
      <c r="M79" s="85">
        <f t="shared" si="20"/>
        <v>0</v>
      </c>
      <c r="N79" s="85">
        <f t="shared" si="20"/>
        <v>0</v>
      </c>
      <c r="O79" s="85">
        <f t="shared" si="20"/>
        <v>0</v>
      </c>
      <c r="P79" s="85">
        <f t="shared" si="20"/>
        <v>0</v>
      </c>
      <c r="Q79" s="85">
        <f t="shared" si="20"/>
        <v>0</v>
      </c>
      <c r="R79" s="85">
        <f t="shared" si="20"/>
        <v>0</v>
      </c>
      <c r="S79" s="85">
        <f t="shared" si="20"/>
        <v>0</v>
      </c>
      <c r="T79" s="85">
        <f t="shared" si="20"/>
        <v>1</v>
      </c>
      <c r="U79" s="85">
        <f t="shared" si="20"/>
        <v>0</v>
      </c>
      <c r="V79" s="85">
        <f t="shared" si="20"/>
        <v>0</v>
      </c>
      <c r="W79" s="85">
        <f t="shared" si="20"/>
        <v>0</v>
      </c>
      <c r="X79" s="85">
        <f t="shared" si="21"/>
        <v>0</v>
      </c>
      <c r="Y79" s="85">
        <f t="shared" si="21"/>
        <v>0</v>
      </c>
      <c r="Z79" s="86">
        <f t="shared" si="21"/>
        <v>0</v>
      </c>
      <c r="AB79" s="87">
        <f t="shared" si="21"/>
        <v>0</v>
      </c>
      <c r="AD79" s="87">
        <f t="shared" si="21"/>
        <v>0</v>
      </c>
      <c r="AF79" s="87">
        <f t="shared" si="21"/>
        <v>0</v>
      </c>
    </row>
    <row r="80" spans="2:32" outlineLevel="1">
      <c r="B80" s="108" t="str">
        <f>"Year before "&amp;B45</f>
        <v>Year before Year 9 (Part - Extn)</v>
      </c>
      <c r="C80" s="109">
        <f>EOMONTH(H45,-12)</f>
        <v>45747</v>
      </c>
      <c r="D80" s="110" t="str">
        <f>B67&amp;" (Opening Balance)"</f>
        <v>Year 9 (Part - Extn) (Opening Balance)</v>
      </c>
      <c r="E80" s="110"/>
      <c r="F80" s="110"/>
      <c r="G80" s="96">
        <f>(G$51=$C80)*1</f>
        <v>0</v>
      </c>
      <c r="H80" s="96">
        <f t="shared" si="20"/>
        <v>0</v>
      </c>
      <c r="I80" s="96">
        <f t="shared" si="20"/>
        <v>0</v>
      </c>
      <c r="J80" s="96">
        <f t="shared" si="20"/>
        <v>0</v>
      </c>
      <c r="K80" s="96">
        <f t="shared" si="20"/>
        <v>0</v>
      </c>
      <c r="L80" s="96">
        <f t="shared" si="20"/>
        <v>0</v>
      </c>
      <c r="M80" s="96">
        <f t="shared" si="20"/>
        <v>0</v>
      </c>
      <c r="N80" s="96">
        <f t="shared" si="20"/>
        <v>0</v>
      </c>
      <c r="O80" s="96">
        <f t="shared" si="20"/>
        <v>0</v>
      </c>
      <c r="P80" s="96">
        <f t="shared" si="20"/>
        <v>0</v>
      </c>
      <c r="Q80" s="96">
        <f t="shared" si="20"/>
        <v>0</v>
      </c>
      <c r="R80" s="96">
        <f t="shared" si="20"/>
        <v>0</v>
      </c>
      <c r="S80" s="96">
        <f t="shared" si="20"/>
        <v>0</v>
      </c>
      <c r="T80" s="96">
        <f t="shared" si="20"/>
        <v>0</v>
      </c>
      <c r="U80" s="96">
        <f t="shared" si="20"/>
        <v>1</v>
      </c>
      <c r="V80" s="96">
        <f t="shared" si="20"/>
        <v>0</v>
      </c>
      <c r="W80" s="96">
        <f t="shared" si="20"/>
        <v>0</v>
      </c>
      <c r="X80" s="96">
        <f t="shared" si="21"/>
        <v>0</v>
      </c>
      <c r="Y80" s="96">
        <f t="shared" si="21"/>
        <v>0</v>
      </c>
      <c r="Z80" s="97">
        <f t="shared" si="21"/>
        <v>0</v>
      </c>
      <c r="AB80" s="111">
        <f t="shared" si="21"/>
        <v>0</v>
      </c>
      <c r="AD80" s="111">
        <f t="shared" si="21"/>
        <v>0</v>
      </c>
      <c r="AF80" s="111">
        <f t="shared" si="21"/>
        <v>0</v>
      </c>
    </row>
    <row r="81" spans="1:32" outlineLevel="1"/>
    <row r="83" spans="1:32" ht="15">
      <c r="B83" s="112" t="str">
        <f>B43&amp;" Adjustment Factor For Schedule 12 Financial Ratios"</f>
        <v>Year 1 (Part) Adjustment Factor For Schedule 12 Financial Ratios</v>
      </c>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row>
    <row r="84" spans="1:32" outlineLevel="1"/>
    <row r="85" spans="1:32" ht="25.5" outlineLevel="1">
      <c r="B85" s="113" t="s">
        <v>105</v>
      </c>
      <c r="C85" s="32" t="s">
        <v>106</v>
      </c>
      <c r="D85" s="32" t="s">
        <v>107</v>
      </c>
      <c r="E85" s="32" t="s">
        <v>108</v>
      </c>
      <c r="F85" s="32" t="s">
        <v>109</v>
      </c>
    </row>
    <row r="86" spans="1:32" outlineLevel="1">
      <c r="B86" s="102" t="str">
        <f>B43</f>
        <v>Year 1 (Part)</v>
      </c>
      <c r="C86" s="114">
        <f>INDEX($G$52:$AF$52,MATCH($B86,$G$49:$AF$49,0))</f>
        <v>42911</v>
      </c>
      <c r="D86" s="114">
        <f>INDEX($G$51:$AF$51,MATCH($B86,$G$49:$AF$49,0))</f>
        <v>43190</v>
      </c>
      <c r="E86" s="114">
        <f>C86</f>
        <v>42911</v>
      </c>
      <c r="F86" s="114">
        <f>DATE(YEAR(E86)+1,MONTH(E86),DAY(E86)-1)</f>
        <v>43275</v>
      </c>
      <c r="G86" s="115">
        <f t="shared" ref="G86:Z86" si="22">G$69*IF(AND($F86-G$52&lt;G$55,$F86-G$52&gt;0),($F86-G$52+1)/G$55,
          IF(AND(G$51-$E86&lt;G$55,G$51-$E86&gt;0),(G$51-$E86+1)/G$55,0))</f>
        <v>0</v>
      </c>
      <c r="H86" s="115">
        <f t="shared" si="22"/>
        <v>0</v>
      </c>
      <c r="I86" s="115">
        <f t="shared" si="22"/>
        <v>0</v>
      </c>
      <c r="J86" s="115">
        <f t="shared" si="22"/>
        <v>0</v>
      </c>
      <c r="K86" s="115">
        <f t="shared" si="22"/>
        <v>0</v>
      </c>
      <c r="L86" s="115">
        <f t="shared" si="22"/>
        <v>0</v>
      </c>
      <c r="M86" s="115">
        <f t="shared" si="22"/>
        <v>0</v>
      </c>
      <c r="N86" s="115">
        <f t="shared" si="22"/>
        <v>0</v>
      </c>
      <c r="O86" s="115">
        <f t="shared" si="22"/>
        <v>0.23287671232876711</v>
      </c>
      <c r="P86" s="115">
        <f t="shared" si="22"/>
        <v>0</v>
      </c>
      <c r="Q86" s="115">
        <f t="shared" si="22"/>
        <v>0</v>
      </c>
      <c r="R86" s="115">
        <f t="shared" si="22"/>
        <v>0</v>
      </c>
      <c r="S86" s="115">
        <f t="shared" si="22"/>
        <v>0</v>
      </c>
      <c r="T86" s="115">
        <f t="shared" si="22"/>
        <v>0</v>
      </c>
      <c r="U86" s="115">
        <f t="shared" si="22"/>
        <v>0</v>
      </c>
      <c r="V86" s="115">
        <f t="shared" si="22"/>
        <v>0</v>
      </c>
      <c r="W86" s="115">
        <f t="shared" si="22"/>
        <v>0</v>
      </c>
      <c r="X86" s="115">
        <f t="shared" si="22"/>
        <v>0</v>
      </c>
      <c r="Y86" s="115">
        <f t="shared" si="22"/>
        <v>0</v>
      </c>
      <c r="Z86" s="116">
        <f t="shared" si="22"/>
        <v>0</v>
      </c>
      <c r="AB86" s="117">
        <f>AB$69*IF(AND($F86-AB$52&lt;AB$55,$F86-AB$52&gt;0),($F86-AB$52+1)/AB$55,
          IF(AND(AB$51-$E86&lt;AB$55,AB$51-$E86&gt;0),(AB$51-$E86+1)/AB$55,0))</f>
        <v>1</v>
      </c>
      <c r="AD86" s="117">
        <f>AD$69*IF(AND($F86-AD$52&lt;AD$55,$F86-AD$52&gt;0),($F86-AD$52+1)/AD$55,
          IF(AND(AD$51-$E86&lt;AD$55,AD$51-$E86&gt;0),(AD$51-$E86+1)/AD$55,0))</f>
        <v>0</v>
      </c>
      <c r="AF86" s="117">
        <f>AF$69*IF(AND($F86-AF$52&lt;AF$55,$F86-AF$52&gt;0),($F86-AF$52+1)/AF$55,
          IF(AND(AF$51-$E86&lt;AF$55,AF$51-$E86&gt;0),(AF$51-$E86+1)/AF$55,0))</f>
        <v>0</v>
      </c>
    </row>
    <row r="87" spans="1:32" outlineLevel="1">
      <c r="B87" s="118" t="s">
        <v>110</v>
      </c>
      <c r="C87" s="119"/>
      <c r="D87" s="119"/>
      <c r="E87" s="119"/>
      <c r="F87" s="120"/>
      <c r="G87" s="121"/>
      <c r="H87" s="121"/>
      <c r="I87" s="121"/>
      <c r="J87" s="121"/>
      <c r="K87" s="121"/>
      <c r="L87" s="121"/>
      <c r="M87" s="121"/>
      <c r="N87" s="121"/>
      <c r="O87" s="121"/>
      <c r="P87" s="121"/>
      <c r="Q87" s="121"/>
      <c r="R87" s="121"/>
      <c r="S87" s="121"/>
      <c r="T87" s="121"/>
      <c r="U87" s="121"/>
      <c r="V87" s="121"/>
      <c r="W87" s="121"/>
      <c r="X87" s="121"/>
      <c r="Y87" s="121"/>
      <c r="Z87" s="122"/>
      <c r="AB87" s="123"/>
      <c r="AD87" s="123"/>
      <c r="AF87" s="123"/>
    </row>
    <row r="88" spans="1:32" outlineLevel="1">
      <c r="B88" s="118" t="s">
        <v>111</v>
      </c>
      <c r="C88" s="119"/>
      <c r="D88" s="119"/>
      <c r="E88" s="119"/>
      <c r="F88" s="120"/>
      <c r="G88" s="121"/>
      <c r="H88" s="121"/>
      <c r="I88" s="121"/>
      <c r="J88" s="121"/>
      <c r="K88" s="121"/>
      <c r="L88" s="121"/>
      <c r="M88" s="121"/>
      <c r="N88" s="121"/>
      <c r="O88" s="121"/>
      <c r="P88" s="121"/>
      <c r="Q88" s="121"/>
      <c r="R88" s="121"/>
      <c r="S88" s="121"/>
      <c r="T88" s="121"/>
      <c r="U88" s="121"/>
      <c r="V88" s="121"/>
      <c r="W88" s="121"/>
      <c r="X88" s="121"/>
      <c r="Y88" s="121"/>
      <c r="Z88" s="122"/>
      <c r="AB88" s="123"/>
      <c r="AD88" s="123"/>
      <c r="AF88" s="123"/>
    </row>
    <row r="89" spans="1:32" outlineLevel="1">
      <c r="A89" s="124" t="s">
        <v>112</v>
      </c>
      <c r="B89" s="118" t="s">
        <v>113</v>
      </c>
      <c r="C89" s="119"/>
      <c r="D89" s="119"/>
      <c r="E89" s="119"/>
      <c r="F89" s="120"/>
      <c r="G89" s="125">
        <f>G$86*(1+G87)</f>
        <v>0</v>
      </c>
      <c r="H89" s="125">
        <f t="shared" ref="H89:S89" si="23">H$86*(1+H87)</f>
        <v>0</v>
      </c>
      <c r="I89" s="125">
        <f t="shared" si="23"/>
        <v>0</v>
      </c>
      <c r="J89" s="125">
        <f t="shared" si="23"/>
        <v>0</v>
      </c>
      <c r="K89" s="125">
        <f t="shared" si="23"/>
        <v>0</v>
      </c>
      <c r="L89" s="125">
        <f>L$86*(1+L87)</f>
        <v>0</v>
      </c>
      <c r="M89" s="125">
        <f t="shared" si="23"/>
        <v>0</v>
      </c>
      <c r="N89" s="125">
        <f t="shared" si="23"/>
        <v>0</v>
      </c>
      <c r="O89" s="125">
        <f t="shared" si="23"/>
        <v>0.23287671232876711</v>
      </c>
      <c r="P89" s="125">
        <f t="shared" si="23"/>
        <v>0</v>
      </c>
      <c r="Q89" s="125">
        <f t="shared" si="23"/>
        <v>0</v>
      </c>
      <c r="R89" s="125">
        <f t="shared" si="23"/>
        <v>0</v>
      </c>
      <c r="S89" s="125">
        <f t="shared" si="23"/>
        <v>0</v>
      </c>
      <c r="T89" s="125">
        <f>T$86*(1+T87)</f>
        <v>0</v>
      </c>
      <c r="U89" s="125">
        <f>U$86*(1+U87)</f>
        <v>0</v>
      </c>
      <c r="V89" s="125">
        <f t="shared" ref="V89:Z90" si="24">V$86*(1+V87)</f>
        <v>0</v>
      </c>
      <c r="W89" s="125">
        <f t="shared" si="24"/>
        <v>0</v>
      </c>
      <c r="X89" s="125">
        <f t="shared" si="24"/>
        <v>0</v>
      </c>
      <c r="Y89" s="125">
        <f t="shared" si="24"/>
        <v>0</v>
      </c>
      <c r="Z89" s="126">
        <f t="shared" si="24"/>
        <v>0</v>
      </c>
      <c r="AB89" s="127">
        <f>AB$86*(1+AB87)</f>
        <v>1</v>
      </c>
      <c r="AD89" s="127">
        <f>AD$86*(1+AD87)</f>
        <v>0</v>
      </c>
      <c r="AF89" s="127">
        <f>AF$86*(1+AF87)</f>
        <v>0</v>
      </c>
    </row>
    <row r="90" spans="1:32" outlineLevel="1">
      <c r="A90" s="124" t="s">
        <v>114</v>
      </c>
      <c r="B90" s="128" t="s">
        <v>115</v>
      </c>
      <c r="C90" s="129"/>
      <c r="D90" s="129"/>
      <c r="E90" s="129"/>
      <c r="F90" s="130"/>
      <c r="G90" s="131">
        <f t="shared" ref="G90:S90" si="25">G$86*(1+G88)</f>
        <v>0</v>
      </c>
      <c r="H90" s="131">
        <f t="shared" si="25"/>
        <v>0</v>
      </c>
      <c r="I90" s="131">
        <f t="shared" si="25"/>
        <v>0</v>
      </c>
      <c r="J90" s="131">
        <f t="shared" si="25"/>
        <v>0</v>
      </c>
      <c r="K90" s="131">
        <f t="shared" si="25"/>
        <v>0</v>
      </c>
      <c r="L90" s="131">
        <f t="shared" si="25"/>
        <v>0</v>
      </c>
      <c r="M90" s="131">
        <f t="shared" si="25"/>
        <v>0</v>
      </c>
      <c r="N90" s="131">
        <f t="shared" si="25"/>
        <v>0</v>
      </c>
      <c r="O90" s="131">
        <f t="shared" si="25"/>
        <v>0.23287671232876711</v>
      </c>
      <c r="P90" s="131">
        <f t="shared" si="25"/>
        <v>0</v>
      </c>
      <c r="Q90" s="131">
        <f t="shared" si="25"/>
        <v>0</v>
      </c>
      <c r="R90" s="131">
        <f t="shared" si="25"/>
        <v>0</v>
      </c>
      <c r="S90" s="131">
        <f t="shared" si="25"/>
        <v>0</v>
      </c>
      <c r="T90" s="131">
        <f>T$86*(1+T88)</f>
        <v>0</v>
      </c>
      <c r="U90" s="131">
        <f>U$86*(1+U88)</f>
        <v>0</v>
      </c>
      <c r="V90" s="131">
        <f t="shared" si="24"/>
        <v>0</v>
      </c>
      <c r="W90" s="131">
        <f t="shared" si="24"/>
        <v>0</v>
      </c>
      <c r="X90" s="131">
        <f t="shared" si="24"/>
        <v>0</v>
      </c>
      <c r="Y90" s="131">
        <f t="shared" si="24"/>
        <v>0</v>
      </c>
      <c r="Z90" s="132">
        <f t="shared" si="24"/>
        <v>0</v>
      </c>
      <c r="AB90" s="133">
        <f>AB$86*(1+AB88)</f>
        <v>1</v>
      </c>
      <c r="AD90" s="133">
        <f>AD$86*(1+AD88)</f>
        <v>0</v>
      </c>
      <c r="AF90" s="133">
        <f>AF$86*(1+AF88)</f>
        <v>0</v>
      </c>
    </row>
    <row r="92" spans="1:32" ht="15">
      <c r="B92" s="112" t="str">
        <f>B44&amp;" Adjustment Factor For Schedule 12 Financial Ratios"</f>
        <v>Year 8 (Part - Core) Adjustment Factor For Schedule 12 Financial Ratios</v>
      </c>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row>
    <row r="93" spans="1:32" s="138" customFormat="1" outlineLevel="1">
      <c r="A93" s="3"/>
      <c r="B93" s="134" t="s">
        <v>116</v>
      </c>
      <c r="C93" s="135"/>
      <c r="D93" s="135"/>
      <c r="E93" s="135"/>
      <c r="F93" s="135"/>
      <c r="G93" s="136">
        <f t="shared" ref="G93:Z93" si="26">IF(G$51&lt;$C$95,
IF(AND(G66=0,G67=0),G$69,0),
G$69*(G$51&lt;=$D$95))</f>
        <v>0</v>
      </c>
      <c r="H93" s="136">
        <f t="shared" si="26"/>
        <v>0</v>
      </c>
      <c r="I93" s="136">
        <f t="shared" si="26"/>
        <v>0</v>
      </c>
      <c r="J93" s="136">
        <f t="shared" si="26"/>
        <v>0</v>
      </c>
      <c r="K93" s="136">
        <f t="shared" si="26"/>
        <v>0</v>
      </c>
      <c r="L93" s="136">
        <f t="shared" si="26"/>
        <v>0</v>
      </c>
      <c r="M93" s="136">
        <f t="shared" si="26"/>
        <v>0</v>
      </c>
      <c r="N93" s="136">
        <f t="shared" si="26"/>
        <v>0</v>
      </c>
      <c r="O93" s="136">
        <f t="shared" si="26"/>
        <v>1</v>
      </c>
      <c r="P93" s="136">
        <f t="shared" si="26"/>
        <v>1</v>
      </c>
      <c r="Q93" s="136">
        <f t="shared" si="26"/>
        <v>1</v>
      </c>
      <c r="R93" s="136">
        <f t="shared" si="26"/>
        <v>1</v>
      </c>
      <c r="S93" s="136">
        <f t="shared" si="26"/>
        <v>1</v>
      </c>
      <c r="T93" s="136">
        <f t="shared" si="26"/>
        <v>1</v>
      </c>
      <c r="U93" s="136">
        <f t="shared" si="26"/>
        <v>0</v>
      </c>
      <c r="V93" s="136">
        <f t="shared" si="26"/>
        <v>0</v>
      </c>
      <c r="W93" s="136">
        <f t="shared" si="26"/>
        <v>0</v>
      </c>
      <c r="X93" s="136">
        <f t="shared" si="26"/>
        <v>0</v>
      </c>
      <c r="Y93" s="136">
        <f t="shared" si="26"/>
        <v>0</v>
      </c>
      <c r="Z93" s="137">
        <f t="shared" si="26"/>
        <v>0</v>
      </c>
      <c r="AB93" s="139">
        <f>IF(AB$51&lt;$C$95,
IF(AND(AB66=0,AB67=0),AB$69,0),
AB$69*(AB$51&lt;=$D$95))</f>
        <v>1</v>
      </c>
      <c r="AD93" s="139">
        <f>IF(AD$51&lt;$C$95,
IF(AND(AD66=0,AD67=0),AD$69,0),
AD$69*(AD$51&lt;=$D$95))</f>
        <v>1</v>
      </c>
      <c r="AF93" s="139">
        <f>IF(AF$51&lt;$C$95,
IF(AND(AF66=0,AF67=0),AF$69,0),
AF$69*(AF$51&lt;=$D$95))</f>
        <v>0</v>
      </c>
    </row>
    <row r="94" spans="1:32" ht="25.5" outlineLevel="1">
      <c r="B94" s="113" t="s">
        <v>117</v>
      </c>
      <c r="C94" s="32" t="s">
        <v>106</v>
      </c>
      <c r="D94" s="32" t="s">
        <v>107</v>
      </c>
      <c r="E94" s="32" t="s">
        <v>108</v>
      </c>
      <c r="F94" s="32" t="s">
        <v>109</v>
      </c>
    </row>
    <row r="95" spans="1:32" outlineLevel="1">
      <c r="B95" s="102" t="str">
        <f>B44</f>
        <v>Year 8 (Part - Core)</v>
      </c>
      <c r="C95" s="114">
        <f>INDEX($G$52:$AF$52,MATCH($B95,$G$49:$AF$49,0))</f>
        <v>45383</v>
      </c>
      <c r="D95" s="114">
        <f>INDEX($G$51:$AF$51,MATCH($B95,$G$49:$AF$49,0))</f>
        <v>45465</v>
      </c>
      <c r="E95" s="114">
        <f>DATE(YEAR(F95)-1,MONTH(F95),DAY(F95)+1)</f>
        <v>45100</v>
      </c>
      <c r="F95" s="114">
        <f>D95</f>
        <v>45465</v>
      </c>
      <c r="G95" s="115">
        <f t="shared" ref="G95:Z95" si="27">G$93*IF(AND($F95-G$52&lt;G$55,$F95-G$52&gt;0),($F95-G$52+1)/G$55,
          IF(AND(G$51-$E95&lt;G$55,G$51-$E95&gt;0),(G$51-$E95+1)/G$55,0))</f>
        <v>0</v>
      </c>
      <c r="H95" s="115">
        <f t="shared" si="27"/>
        <v>0</v>
      </c>
      <c r="I95" s="115">
        <f t="shared" si="27"/>
        <v>0</v>
      </c>
      <c r="J95" s="115">
        <f t="shared" si="27"/>
        <v>0</v>
      </c>
      <c r="K95" s="115">
        <f t="shared" si="27"/>
        <v>0</v>
      </c>
      <c r="L95" s="115">
        <f t="shared" si="27"/>
        <v>0</v>
      </c>
      <c r="M95" s="115">
        <f t="shared" si="27"/>
        <v>0</v>
      </c>
      <c r="N95" s="115">
        <f t="shared" si="27"/>
        <v>0</v>
      </c>
      <c r="O95" s="115">
        <f t="shared" si="27"/>
        <v>0</v>
      </c>
      <c r="P95" s="115">
        <f t="shared" si="27"/>
        <v>0</v>
      </c>
      <c r="Q95" s="115">
        <f t="shared" si="27"/>
        <v>0</v>
      </c>
      <c r="R95" s="115">
        <f t="shared" si="27"/>
        <v>0</v>
      </c>
      <c r="S95" s="115">
        <f t="shared" si="27"/>
        <v>0</v>
      </c>
      <c r="T95" s="115">
        <f t="shared" si="27"/>
        <v>0.77322404371584696</v>
      </c>
      <c r="U95" s="115">
        <f t="shared" si="27"/>
        <v>0</v>
      </c>
      <c r="V95" s="115">
        <f t="shared" si="27"/>
        <v>0</v>
      </c>
      <c r="W95" s="115">
        <f t="shared" si="27"/>
        <v>0</v>
      </c>
      <c r="X95" s="115">
        <f t="shared" si="27"/>
        <v>0</v>
      </c>
      <c r="Y95" s="115">
        <f t="shared" si="27"/>
        <v>0</v>
      </c>
      <c r="Z95" s="116">
        <f t="shared" si="27"/>
        <v>0</v>
      </c>
      <c r="AB95" s="140">
        <f>AB$93*IF(AND($F95-AB$52&lt;AB$55,$F95-AB$52&gt;0),($F95-AB$52+1)/AB$55,
          IF(AND(AB$51-$E95&lt;AB$55,AB$51-$E95&gt;0),(AB$51-$E95+1)/AB$55,0))</f>
        <v>0</v>
      </c>
      <c r="AD95" s="140">
        <f>AD$93*IF(AND($F95-AD$52&lt;AD$55,$F95-AD$52&gt;0),($F95-AD$52+1)/AD$55,
          IF(AND(AD$51-$E95&lt;AD$55,AD$51-$E95&gt;0),(AD$51-$E95+1)/AD$55,0))</f>
        <v>1</v>
      </c>
      <c r="AF95" s="140">
        <f>AF$93*IF(AND($F95-AF$52&lt;AF$55,$F95-AF$52&gt;0),($F95-AF$52+1)/AF$55,
          IF(AND(AF$51-$E95&lt;AF$55,AF$51-$E95&gt;0),(AF$51-$E95+1)/AF$55,0))</f>
        <v>0</v>
      </c>
    </row>
    <row r="96" spans="1:32" outlineLevel="1">
      <c r="B96" s="118" t="s">
        <v>110</v>
      </c>
      <c r="C96" s="119"/>
      <c r="D96" s="119"/>
      <c r="E96" s="119"/>
      <c r="F96" s="120"/>
      <c r="G96" s="121"/>
      <c r="H96" s="121"/>
      <c r="I96" s="121"/>
      <c r="J96" s="121"/>
      <c r="K96" s="121"/>
      <c r="L96" s="121"/>
      <c r="M96" s="121"/>
      <c r="N96" s="121"/>
      <c r="O96" s="121"/>
      <c r="P96" s="121"/>
      <c r="Q96" s="121"/>
      <c r="R96" s="121"/>
      <c r="S96" s="121"/>
      <c r="T96" s="121"/>
      <c r="U96" s="121"/>
      <c r="V96" s="121"/>
      <c r="W96" s="121"/>
      <c r="X96" s="121"/>
      <c r="Y96" s="121"/>
      <c r="Z96" s="122"/>
      <c r="AB96" s="123"/>
      <c r="AD96" s="123"/>
      <c r="AF96" s="123"/>
    </row>
    <row r="97" spans="1:32" outlineLevel="1">
      <c r="B97" s="118" t="s">
        <v>111</v>
      </c>
      <c r="C97" s="119"/>
      <c r="D97" s="119"/>
      <c r="E97" s="119"/>
      <c r="F97" s="120"/>
      <c r="G97" s="121"/>
      <c r="H97" s="121"/>
      <c r="I97" s="121"/>
      <c r="J97" s="121"/>
      <c r="K97" s="121"/>
      <c r="L97" s="121"/>
      <c r="M97" s="121"/>
      <c r="N97" s="121"/>
      <c r="O97" s="121"/>
      <c r="P97" s="121"/>
      <c r="Q97" s="121"/>
      <c r="R97" s="121"/>
      <c r="S97" s="121"/>
      <c r="T97" s="121"/>
      <c r="U97" s="121"/>
      <c r="V97" s="121"/>
      <c r="W97" s="121"/>
      <c r="X97" s="121"/>
      <c r="Y97" s="121"/>
      <c r="Z97" s="122"/>
      <c r="AB97" s="123"/>
      <c r="AD97" s="123"/>
      <c r="AF97" s="123"/>
    </row>
    <row r="98" spans="1:32" outlineLevel="1">
      <c r="A98" s="124" t="s">
        <v>112</v>
      </c>
      <c r="B98" s="118" t="s">
        <v>118</v>
      </c>
      <c r="C98" s="119"/>
      <c r="D98" s="119"/>
      <c r="E98" s="119"/>
      <c r="F98" s="120"/>
      <c r="G98" s="125">
        <f>G$95*(1+G96)</f>
        <v>0</v>
      </c>
      <c r="H98" s="125">
        <f t="shared" ref="H98:Z99" si="28">H$95*(1+H96)</f>
        <v>0</v>
      </c>
      <c r="I98" s="125">
        <f t="shared" si="28"/>
        <v>0</v>
      </c>
      <c r="J98" s="125">
        <f t="shared" si="28"/>
        <v>0</v>
      </c>
      <c r="K98" s="125">
        <f t="shared" si="28"/>
        <v>0</v>
      </c>
      <c r="L98" s="125">
        <f t="shared" si="28"/>
        <v>0</v>
      </c>
      <c r="M98" s="125">
        <f t="shared" si="28"/>
        <v>0</v>
      </c>
      <c r="N98" s="125">
        <f t="shared" si="28"/>
        <v>0</v>
      </c>
      <c r="O98" s="125">
        <f t="shared" si="28"/>
        <v>0</v>
      </c>
      <c r="P98" s="125">
        <f t="shared" si="28"/>
        <v>0</v>
      </c>
      <c r="Q98" s="125">
        <f t="shared" si="28"/>
        <v>0</v>
      </c>
      <c r="R98" s="125">
        <f t="shared" si="28"/>
        <v>0</v>
      </c>
      <c r="S98" s="125">
        <f t="shared" si="28"/>
        <v>0</v>
      </c>
      <c r="T98" s="125">
        <f t="shared" si="28"/>
        <v>0.77322404371584696</v>
      </c>
      <c r="U98" s="125">
        <f t="shared" si="28"/>
        <v>0</v>
      </c>
      <c r="V98" s="125">
        <f t="shared" si="28"/>
        <v>0</v>
      </c>
      <c r="W98" s="125">
        <f t="shared" si="28"/>
        <v>0</v>
      </c>
      <c r="X98" s="125">
        <f t="shared" si="28"/>
        <v>0</v>
      </c>
      <c r="Y98" s="125">
        <f t="shared" si="28"/>
        <v>0</v>
      </c>
      <c r="Z98" s="126">
        <f>Z$95*(1+Z96)</f>
        <v>0</v>
      </c>
      <c r="AB98" s="127">
        <f>AB$95*(1+AB96)</f>
        <v>0</v>
      </c>
      <c r="AD98" s="127">
        <f>AD$95*(1+AD96)</f>
        <v>1</v>
      </c>
      <c r="AF98" s="127">
        <f>AF$95*(1+AF96)</f>
        <v>0</v>
      </c>
    </row>
    <row r="99" spans="1:32" outlineLevel="1">
      <c r="A99" s="124" t="s">
        <v>114</v>
      </c>
      <c r="B99" s="128" t="s">
        <v>119</v>
      </c>
      <c r="C99" s="129"/>
      <c r="D99" s="129"/>
      <c r="E99" s="129"/>
      <c r="F99" s="130"/>
      <c r="G99" s="131">
        <f>G$95*(1+G97)</f>
        <v>0</v>
      </c>
      <c r="H99" s="131">
        <f t="shared" si="28"/>
        <v>0</v>
      </c>
      <c r="I99" s="131">
        <f t="shared" si="28"/>
        <v>0</v>
      </c>
      <c r="J99" s="131">
        <f t="shared" si="28"/>
        <v>0</v>
      </c>
      <c r="K99" s="131">
        <f t="shared" si="28"/>
        <v>0</v>
      </c>
      <c r="L99" s="131">
        <f t="shared" si="28"/>
        <v>0</v>
      </c>
      <c r="M99" s="131">
        <f t="shared" si="28"/>
        <v>0</v>
      </c>
      <c r="N99" s="131">
        <f t="shared" si="28"/>
        <v>0</v>
      </c>
      <c r="O99" s="131">
        <f t="shared" si="28"/>
        <v>0</v>
      </c>
      <c r="P99" s="131">
        <f t="shared" si="28"/>
        <v>0</v>
      </c>
      <c r="Q99" s="131">
        <f t="shared" si="28"/>
        <v>0</v>
      </c>
      <c r="R99" s="131">
        <f t="shared" si="28"/>
        <v>0</v>
      </c>
      <c r="S99" s="131">
        <f t="shared" si="28"/>
        <v>0</v>
      </c>
      <c r="T99" s="131">
        <f t="shared" si="28"/>
        <v>0.77322404371584696</v>
      </c>
      <c r="U99" s="131">
        <f t="shared" si="28"/>
        <v>0</v>
      </c>
      <c r="V99" s="131">
        <f t="shared" si="28"/>
        <v>0</v>
      </c>
      <c r="W99" s="131">
        <f t="shared" si="28"/>
        <v>0</v>
      </c>
      <c r="X99" s="131">
        <f t="shared" si="28"/>
        <v>0</v>
      </c>
      <c r="Y99" s="131">
        <f t="shared" si="28"/>
        <v>0</v>
      </c>
      <c r="Z99" s="132">
        <f t="shared" si="28"/>
        <v>0</v>
      </c>
      <c r="AB99" s="133">
        <f>AB$95*(1+AB97)</f>
        <v>0</v>
      </c>
      <c r="AD99" s="133">
        <f>AD$95*(1+AD97)</f>
        <v>1</v>
      </c>
      <c r="AF99" s="133">
        <f>AF$95*(1+AF97)</f>
        <v>0</v>
      </c>
    </row>
    <row r="101" spans="1:32" ht="15">
      <c r="B101" s="112" t="str">
        <f>B45&amp;" Adjustment Factor For Schedule 12 Financial Ratios"</f>
        <v>Year 9 (Part - Extn) Adjustment Factor For Schedule 12 Financial Ratios</v>
      </c>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row>
    <row r="102" spans="1:32" s="138" customFormat="1" outlineLevel="1">
      <c r="A102" s="3"/>
      <c r="B102" s="134" t="s">
        <v>116</v>
      </c>
      <c r="C102" s="135"/>
      <c r="D102" s="135"/>
      <c r="E102" s="135"/>
      <c r="F102" s="135"/>
      <c r="G102" s="136">
        <f t="shared" ref="G102:Z102" si="29">IF(G$51&lt;$C$104,
IF(AND(G66=0,G67=0),G$69,0),
G$69*(G$51&lt;=$D$104))</f>
        <v>0</v>
      </c>
      <c r="H102" s="136">
        <f t="shared" si="29"/>
        <v>0</v>
      </c>
      <c r="I102" s="136">
        <f t="shared" si="29"/>
        <v>0</v>
      </c>
      <c r="J102" s="136">
        <f t="shared" si="29"/>
        <v>0</v>
      </c>
      <c r="K102" s="136">
        <f t="shared" si="29"/>
        <v>0</v>
      </c>
      <c r="L102" s="136">
        <f t="shared" si="29"/>
        <v>0</v>
      </c>
      <c r="M102" s="136">
        <f t="shared" si="29"/>
        <v>0</v>
      </c>
      <c r="N102" s="136">
        <f t="shared" si="29"/>
        <v>0</v>
      </c>
      <c r="O102" s="136">
        <f t="shared" si="29"/>
        <v>1</v>
      </c>
      <c r="P102" s="136">
        <f t="shared" si="29"/>
        <v>1</v>
      </c>
      <c r="Q102" s="136">
        <f t="shared" si="29"/>
        <v>1</v>
      </c>
      <c r="R102" s="136">
        <f t="shared" si="29"/>
        <v>1</v>
      </c>
      <c r="S102" s="136">
        <f t="shared" si="29"/>
        <v>1</v>
      </c>
      <c r="T102" s="136">
        <f t="shared" si="29"/>
        <v>1</v>
      </c>
      <c r="U102" s="136">
        <f t="shared" si="29"/>
        <v>1</v>
      </c>
      <c r="V102" s="136">
        <f t="shared" si="29"/>
        <v>0</v>
      </c>
      <c r="W102" s="136">
        <f t="shared" si="29"/>
        <v>0</v>
      </c>
      <c r="X102" s="136">
        <f t="shared" si="29"/>
        <v>0</v>
      </c>
      <c r="Y102" s="136">
        <f t="shared" si="29"/>
        <v>0</v>
      </c>
      <c r="Z102" s="137">
        <f t="shared" si="29"/>
        <v>0</v>
      </c>
      <c r="AB102" s="139">
        <f>IF(AB$51&lt;$C$104,
IF(AND(AB66=0,AB67=0),AB$69,0),
AB$69*(AB$51&lt;=$D$104))</f>
        <v>1</v>
      </c>
      <c r="AD102" s="139">
        <f>IF(AD$51&lt;$C$104,
IF(AND(AD66=0,AD67=0),AD$69,0),
AD$69*(AD$51&lt;=$D$104))</f>
        <v>0</v>
      </c>
      <c r="AF102" s="139">
        <f>IF(AF$51&lt;$C$104,
IF(AND(AF66=0,AF67=0),AF$69,0),
AF$69*(AF$51&lt;=$D$104))</f>
        <v>1</v>
      </c>
    </row>
    <row r="103" spans="1:32" ht="25.5" outlineLevel="1">
      <c r="B103" s="113" t="s">
        <v>117</v>
      </c>
      <c r="C103" s="32" t="s">
        <v>106</v>
      </c>
      <c r="D103" s="32" t="s">
        <v>107</v>
      </c>
      <c r="E103" s="32" t="s">
        <v>108</v>
      </c>
      <c r="F103" s="32" t="s">
        <v>109</v>
      </c>
    </row>
    <row r="104" spans="1:32" outlineLevel="1">
      <c r="B104" s="102" t="str">
        <f>B45</f>
        <v>Year 9 (Part - Extn)</v>
      </c>
      <c r="C104" s="114">
        <f>INDEX($G$52:$AF$52,MATCH($B104,$G$49:$AF$49,0))</f>
        <v>45748</v>
      </c>
      <c r="D104" s="114">
        <f>INDEX($G$51:$AF$51,MATCH($B104,$G$49:$AF$49,0))</f>
        <v>45829</v>
      </c>
      <c r="E104" s="114">
        <f>DATE(YEAR(F104)-1,MONTH(F104),DAY(F104)+1)</f>
        <v>45465</v>
      </c>
      <c r="F104" s="114">
        <f>D104</f>
        <v>45829</v>
      </c>
      <c r="G104" s="115">
        <f t="shared" ref="G104:Z104" si="30">G$102*IF(AND($F104-G$52&lt;G$55,$F104-G$52&gt;0),($F104-G$52+1)/G$55,
          IF(AND(G$51-$E104&lt;G$55,G$51-$E104&gt;0),(G$51-$E104+1)/G$55,0))</f>
        <v>0</v>
      </c>
      <c r="H104" s="115">
        <f t="shared" si="30"/>
        <v>0</v>
      </c>
      <c r="I104" s="115">
        <f t="shared" si="30"/>
        <v>0</v>
      </c>
      <c r="J104" s="115">
        <f t="shared" si="30"/>
        <v>0</v>
      </c>
      <c r="K104" s="115">
        <f t="shared" si="30"/>
        <v>0</v>
      </c>
      <c r="L104" s="115">
        <f t="shared" si="30"/>
        <v>0</v>
      </c>
      <c r="M104" s="115">
        <f t="shared" si="30"/>
        <v>0</v>
      </c>
      <c r="N104" s="115">
        <f t="shared" si="30"/>
        <v>0</v>
      </c>
      <c r="O104" s="115">
        <f t="shared" si="30"/>
        <v>0</v>
      </c>
      <c r="P104" s="115">
        <f t="shared" si="30"/>
        <v>0</v>
      </c>
      <c r="Q104" s="115">
        <f t="shared" si="30"/>
        <v>0</v>
      </c>
      <c r="R104" s="115">
        <f t="shared" si="30"/>
        <v>0</v>
      </c>
      <c r="S104" s="115">
        <f t="shared" si="30"/>
        <v>0</v>
      </c>
      <c r="T104" s="115">
        <f t="shared" si="30"/>
        <v>0</v>
      </c>
      <c r="U104" s="115">
        <f t="shared" si="30"/>
        <v>0.77534246575342469</v>
      </c>
      <c r="V104" s="115">
        <f t="shared" si="30"/>
        <v>0</v>
      </c>
      <c r="W104" s="115">
        <f t="shared" si="30"/>
        <v>0</v>
      </c>
      <c r="X104" s="115">
        <f t="shared" si="30"/>
        <v>0</v>
      </c>
      <c r="Y104" s="115">
        <f t="shared" si="30"/>
        <v>0</v>
      </c>
      <c r="Z104" s="116">
        <f t="shared" si="30"/>
        <v>0</v>
      </c>
      <c r="AB104" s="140">
        <f>AB$102*IF(AND($F104-AB$52&lt;AB$55,$F104-AB$52&gt;0),($F104-AB$52+1)/AB$55,
          IF(AND(AB$51-$E104&lt;AB$55,AB$51-$E104&gt;0),(AB$51-$E104+1)/AB$55,0))</f>
        <v>0</v>
      </c>
      <c r="AD104" s="140">
        <f>AD$102*IF(AND($F104-AD$52&lt;AD$55,$F104-AD$52&gt;0),($F104-AD$52+1)/AD$55,
          IF(AND(AD$51-$E104&lt;AD$55,AD$51-$E104&gt;0),(AD$51-$E104+1)/AD$55,0))</f>
        <v>0</v>
      </c>
      <c r="AF104" s="140">
        <f>AF$102*IF(AND($F104-AF$52&lt;AF$55,$F104-AF$52&gt;0),($F104-AF$52+1)/AF$55,
          IF(AND(AF$51-$E104&lt;AF$55,AF$51-$E104&gt;0),(AF$51-$E104+1)/AF$55,0))</f>
        <v>1</v>
      </c>
    </row>
    <row r="105" spans="1:32" outlineLevel="1">
      <c r="B105" s="118" t="s">
        <v>110</v>
      </c>
      <c r="C105" s="119"/>
      <c r="D105" s="119"/>
      <c r="E105" s="119"/>
      <c r="F105" s="120"/>
      <c r="G105" s="121"/>
      <c r="H105" s="121"/>
      <c r="I105" s="121"/>
      <c r="J105" s="121"/>
      <c r="K105" s="121"/>
      <c r="L105" s="121"/>
      <c r="M105" s="121"/>
      <c r="N105" s="121"/>
      <c r="O105" s="121"/>
      <c r="P105" s="121"/>
      <c r="Q105" s="121"/>
      <c r="R105" s="121"/>
      <c r="S105" s="121"/>
      <c r="T105" s="121"/>
      <c r="U105" s="121"/>
      <c r="V105" s="121"/>
      <c r="W105" s="121"/>
      <c r="X105" s="121"/>
      <c r="Y105" s="121"/>
      <c r="Z105" s="122"/>
      <c r="AB105" s="123"/>
      <c r="AD105" s="123"/>
      <c r="AF105" s="123"/>
    </row>
    <row r="106" spans="1:32" outlineLevel="1">
      <c r="B106" s="118" t="s">
        <v>111</v>
      </c>
      <c r="C106" s="119"/>
      <c r="D106" s="119"/>
      <c r="E106" s="119"/>
      <c r="F106" s="120"/>
      <c r="G106" s="121"/>
      <c r="H106" s="121"/>
      <c r="I106" s="121"/>
      <c r="J106" s="121"/>
      <c r="K106" s="121"/>
      <c r="L106" s="121"/>
      <c r="M106" s="121"/>
      <c r="N106" s="121"/>
      <c r="O106" s="121"/>
      <c r="P106" s="121"/>
      <c r="Q106" s="121"/>
      <c r="R106" s="121"/>
      <c r="S106" s="121"/>
      <c r="T106" s="121"/>
      <c r="U106" s="121"/>
      <c r="V106" s="121"/>
      <c r="W106" s="121"/>
      <c r="X106" s="121"/>
      <c r="Y106" s="121"/>
      <c r="Z106" s="122"/>
      <c r="AB106" s="123"/>
      <c r="AD106" s="123"/>
      <c r="AF106" s="123"/>
    </row>
    <row r="107" spans="1:32" outlineLevel="1">
      <c r="A107" s="124" t="s">
        <v>112</v>
      </c>
      <c r="B107" s="118" t="s">
        <v>1206</v>
      </c>
      <c r="C107" s="119"/>
      <c r="D107" s="119"/>
      <c r="E107" s="119"/>
      <c r="F107" s="120"/>
      <c r="G107" s="125">
        <f>G$104*(1+G105)</f>
        <v>0</v>
      </c>
      <c r="H107" s="125">
        <f t="shared" ref="H107:Z108" si="31">H$104*(1+H105)</f>
        <v>0</v>
      </c>
      <c r="I107" s="125">
        <f t="shared" si="31"/>
        <v>0</v>
      </c>
      <c r="J107" s="125">
        <f t="shared" si="31"/>
        <v>0</v>
      </c>
      <c r="K107" s="125">
        <f t="shared" si="31"/>
        <v>0</v>
      </c>
      <c r="L107" s="125">
        <f t="shared" si="31"/>
        <v>0</v>
      </c>
      <c r="M107" s="125">
        <f t="shared" si="31"/>
        <v>0</v>
      </c>
      <c r="N107" s="125">
        <f t="shared" si="31"/>
        <v>0</v>
      </c>
      <c r="O107" s="125">
        <f t="shared" si="31"/>
        <v>0</v>
      </c>
      <c r="P107" s="125">
        <f t="shared" si="31"/>
        <v>0</v>
      </c>
      <c r="Q107" s="125">
        <f t="shared" si="31"/>
        <v>0</v>
      </c>
      <c r="R107" s="125">
        <f t="shared" si="31"/>
        <v>0</v>
      </c>
      <c r="S107" s="125">
        <f t="shared" si="31"/>
        <v>0</v>
      </c>
      <c r="T107" s="125">
        <f t="shared" si="31"/>
        <v>0</v>
      </c>
      <c r="U107" s="125">
        <f t="shared" si="31"/>
        <v>0.77534246575342469</v>
      </c>
      <c r="V107" s="125">
        <f t="shared" si="31"/>
        <v>0</v>
      </c>
      <c r="W107" s="125">
        <f t="shared" si="31"/>
        <v>0</v>
      </c>
      <c r="X107" s="125">
        <f t="shared" si="31"/>
        <v>0</v>
      </c>
      <c r="Y107" s="125">
        <f t="shared" si="31"/>
        <v>0</v>
      </c>
      <c r="Z107" s="126">
        <f t="shared" si="31"/>
        <v>0</v>
      </c>
      <c r="AB107" s="127">
        <f>AB$104*(1+AB105)</f>
        <v>0</v>
      </c>
      <c r="AD107" s="127">
        <f>AD$104*(1+AD105)</f>
        <v>0</v>
      </c>
      <c r="AF107" s="127">
        <f>AF$104*(1+AF105)</f>
        <v>1</v>
      </c>
    </row>
    <row r="108" spans="1:32" outlineLevel="1">
      <c r="A108" s="124" t="s">
        <v>114</v>
      </c>
      <c r="B108" s="128" t="s">
        <v>1207</v>
      </c>
      <c r="C108" s="129"/>
      <c r="D108" s="129"/>
      <c r="E108" s="129"/>
      <c r="F108" s="130"/>
      <c r="G108" s="131">
        <f>G$104*(1+G106)</f>
        <v>0</v>
      </c>
      <c r="H108" s="131">
        <f t="shared" si="31"/>
        <v>0</v>
      </c>
      <c r="I108" s="131">
        <f t="shared" si="31"/>
        <v>0</v>
      </c>
      <c r="J108" s="131">
        <f t="shared" si="31"/>
        <v>0</v>
      </c>
      <c r="K108" s="131">
        <f t="shared" si="31"/>
        <v>0</v>
      </c>
      <c r="L108" s="131">
        <f t="shared" si="31"/>
        <v>0</v>
      </c>
      <c r="M108" s="131">
        <f t="shared" si="31"/>
        <v>0</v>
      </c>
      <c r="N108" s="131">
        <f t="shared" si="31"/>
        <v>0</v>
      </c>
      <c r="O108" s="131">
        <f t="shared" si="31"/>
        <v>0</v>
      </c>
      <c r="P108" s="131">
        <f t="shared" si="31"/>
        <v>0</v>
      </c>
      <c r="Q108" s="131">
        <f t="shared" si="31"/>
        <v>0</v>
      </c>
      <c r="R108" s="131">
        <f t="shared" si="31"/>
        <v>0</v>
      </c>
      <c r="S108" s="131">
        <f t="shared" si="31"/>
        <v>0</v>
      </c>
      <c r="T108" s="131">
        <f t="shared" si="31"/>
        <v>0</v>
      </c>
      <c r="U108" s="131">
        <f t="shared" si="31"/>
        <v>0.77534246575342469</v>
      </c>
      <c r="V108" s="131">
        <f t="shared" si="31"/>
        <v>0</v>
      </c>
      <c r="W108" s="131">
        <f t="shared" si="31"/>
        <v>0</v>
      </c>
      <c r="X108" s="131">
        <f t="shared" si="31"/>
        <v>0</v>
      </c>
      <c r="Y108" s="131">
        <f t="shared" si="31"/>
        <v>0</v>
      </c>
      <c r="Z108" s="132">
        <f t="shared" si="31"/>
        <v>0</v>
      </c>
      <c r="AB108" s="133">
        <f>AB$104*(1+AB106)</f>
        <v>0</v>
      </c>
      <c r="AD108" s="133">
        <f>AD$104*(1+AD106)</f>
        <v>0</v>
      </c>
      <c r="AF108" s="133">
        <f>AF$104*(1+AF106)</f>
        <v>1</v>
      </c>
    </row>
    <row r="109" spans="1:32" ht="12.75" customHeight="1"/>
    <row r="111" spans="1:32" ht="16.5">
      <c r="B111" s="5" t="s">
        <v>27</v>
      </c>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2:AF78"/>
  <sheetViews>
    <sheetView showGridLines="0" zoomScale="85" zoomScaleNormal="85" workbookViewId="0">
      <pane xSplit="6" ySplit="14" topLeftCell="G15" activePane="bottomRight" state="frozen"/>
      <selection activeCell="A10" sqref="A10"/>
      <selection pane="topRight" activeCell="A10" sqref="A10"/>
      <selection pane="bottomLeft" activeCell="A10" sqref="A10"/>
      <selection pane="bottomRight" activeCell="G15" sqref="G15"/>
    </sheetView>
  </sheetViews>
  <sheetFormatPr defaultColWidth="9" defaultRowHeight="12.75" outlineLevelRow="1" outlineLevelCol="1"/>
  <cols>
    <col min="1" max="1" width="2.85546875" style="3" customWidth="1"/>
    <col min="2" max="3" width="5" style="3" customWidth="1"/>
    <col min="4" max="4" width="57.42578125" style="3" customWidth="1"/>
    <col min="5" max="5" width="5.28515625" style="3" customWidth="1"/>
    <col min="6" max="6" width="13.85546875" style="3" customWidth="1"/>
    <col min="7" max="21" width="11.42578125" style="3" customWidth="1"/>
    <col min="22" max="26" width="11.42578125" style="3" customWidth="1" outlineLevel="1"/>
    <col min="27" max="27" width="4.140625" style="3" customWidth="1"/>
    <col min="28" max="28" width="11.42578125" style="3" customWidth="1"/>
    <col min="29" max="29" width="4.140625" style="3" customWidth="1"/>
    <col min="30" max="30" width="11.42578125" style="3" customWidth="1"/>
    <col min="31" max="31" width="4.140625" style="3" customWidth="1"/>
    <col min="32" max="32" width="11.42578125" style="3" customWidth="1"/>
    <col min="33" max="254" width="9" style="3"/>
    <col min="255" max="255" width="2.85546875" style="3" customWidth="1"/>
    <col min="256" max="257" width="5" style="3" customWidth="1"/>
    <col min="258" max="258" width="57.42578125" style="3" customWidth="1"/>
    <col min="259" max="259" width="5.28515625" style="3" customWidth="1"/>
    <col min="260" max="260" width="13.85546875" style="3" customWidth="1"/>
    <col min="261" max="282" width="11.42578125" style="3" customWidth="1"/>
    <col min="283" max="283" width="4.140625" style="3" customWidth="1"/>
    <col min="284" max="284" width="11.42578125" style="3" customWidth="1"/>
    <col min="285" max="285" width="4.140625" style="3" customWidth="1"/>
    <col min="286" max="286" width="11.42578125" style="3" customWidth="1"/>
    <col min="287" max="287" width="4.140625" style="3" customWidth="1"/>
    <col min="288" max="288" width="11.42578125" style="3" customWidth="1"/>
    <col min="289" max="510" width="9" style="3"/>
    <col min="511" max="511" width="2.85546875" style="3" customWidth="1"/>
    <col min="512" max="513" width="5" style="3" customWidth="1"/>
    <col min="514" max="514" width="57.42578125" style="3" customWidth="1"/>
    <col min="515" max="515" width="5.28515625" style="3" customWidth="1"/>
    <col min="516" max="516" width="13.85546875" style="3" customWidth="1"/>
    <col min="517" max="538" width="11.42578125" style="3" customWidth="1"/>
    <col min="539" max="539" width="4.140625" style="3" customWidth="1"/>
    <col min="540" max="540" width="11.42578125" style="3" customWidth="1"/>
    <col min="541" max="541" width="4.140625" style="3" customWidth="1"/>
    <col min="542" max="542" width="11.42578125" style="3" customWidth="1"/>
    <col min="543" max="543" width="4.140625" style="3" customWidth="1"/>
    <col min="544" max="544" width="11.42578125" style="3" customWidth="1"/>
    <col min="545" max="766" width="9" style="3"/>
    <col min="767" max="767" width="2.85546875" style="3" customWidth="1"/>
    <col min="768" max="769" width="5" style="3" customWidth="1"/>
    <col min="770" max="770" width="57.42578125" style="3" customWidth="1"/>
    <col min="771" max="771" width="5.28515625" style="3" customWidth="1"/>
    <col min="772" max="772" width="13.85546875" style="3" customWidth="1"/>
    <col min="773" max="794" width="11.42578125" style="3" customWidth="1"/>
    <col min="795" max="795" width="4.140625" style="3" customWidth="1"/>
    <col min="796" max="796" width="11.42578125" style="3" customWidth="1"/>
    <col min="797" max="797" width="4.140625" style="3" customWidth="1"/>
    <col min="798" max="798" width="11.42578125" style="3" customWidth="1"/>
    <col min="799" max="799" width="4.140625" style="3" customWidth="1"/>
    <col min="800" max="800" width="11.42578125" style="3" customWidth="1"/>
    <col min="801" max="1022" width="9" style="3"/>
    <col min="1023" max="1023" width="2.85546875" style="3" customWidth="1"/>
    <col min="1024" max="1025" width="5" style="3" customWidth="1"/>
    <col min="1026" max="1026" width="57.42578125" style="3" customWidth="1"/>
    <col min="1027" max="1027" width="5.28515625" style="3" customWidth="1"/>
    <col min="1028" max="1028" width="13.85546875" style="3" customWidth="1"/>
    <col min="1029" max="1050" width="11.42578125" style="3" customWidth="1"/>
    <col min="1051" max="1051" width="4.140625" style="3" customWidth="1"/>
    <col min="1052" max="1052" width="11.42578125" style="3" customWidth="1"/>
    <col min="1053" max="1053" width="4.140625" style="3" customWidth="1"/>
    <col min="1054" max="1054" width="11.42578125" style="3" customWidth="1"/>
    <col min="1055" max="1055" width="4.140625" style="3" customWidth="1"/>
    <col min="1056" max="1056" width="11.42578125" style="3" customWidth="1"/>
    <col min="1057" max="1278" width="9" style="3"/>
    <col min="1279" max="1279" width="2.85546875" style="3" customWidth="1"/>
    <col min="1280" max="1281" width="5" style="3" customWidth="1"/>
    <col min="1282" max="1282" width="57.42578125" style="3" customWidth="1"/>
    <col min="1283" max="1283" width="5.28515625" style="3" customWidth="1"/>
    <col min="1284" max="1284" width="13.85546875" style="3" customWidth="1"/>
    <col min="1285" max="1306" width="11.42578125" style="3" customWidth="1"/>
    <col min="1307" max="1307" width="4.140625" style="3" customWidth="1"/>
    <col min="1308" max="1308" width="11.42578125" style="3" customWidth="1"/>
    <col min="1309" max="1309" width="4.140625" style="3" customWidth="1"/>
    <col min="1310" max="1310" width="11.42578125" style="3" customWidth="1"/>
    <col min="1311" max="1311" width="4.140625" style="3" customWidth="1"/>
    <col min="1312" max="1312" width="11.42578125" style="3" customWidth="1"/>
    <col min="1313" max="1534" width="9" style="3"/>
    <col min="1535" max="1535" width="2.85546875" style="3" customWidth="1"/>
    <col min="1536" max="1537" width="5" style="3" customWidth="1"/>
    <col min="1538" max="1538" width="57.42578125" style="3" customWidth="1"/>
    <col min="1539" max="1539" width="5.28515625" style="3" customWidth="1"/>
    <col min="1540" max="1540" width="13.85546875" style="3" customWidth="1"/>
    <col min="1541" max="1562" width="11.42578125" style="3" customWidth="1"/>
    <col min="1563" max="1563" width="4.140625" style="3" customWidth="1"/>
    <col min="1564" max="1564" width="11.42578125" style="3" customWidth="1"/>
    <col min="1565" max="1565" width="4.140625" style="3" customWidth="1"/>
    <col min="1566" max="1566" width="11.42578125" style="3" customWidth="1"/>
    <col min="1567" max="1567" width="4.140625" style="3" customWidth="1"/>
    <col min="1568" max="1568" width="11.42578125" style="3" customWidth="1"/>
    <col min="1569" max="1790" width="9" style="3"/>
    <col min="1791" max="1791" width="2.85546875" style="3" customWidth="1"/>
    <col min="1792" max="1793" width="5" style="3" customWidth="1"/>
    <col min="1794" max="1794" width="57.42578125" style="3" customWidth="1"/>
    <col min="1795" max="1795" width="5.28515625" style="3" customWidth="1"/>
    <col min="1796" max="1796" width="13.85546875" style="3" customWidth="1"/>
    <col min="1797" max="1818" width="11.42578125" style="3" customWidth="1"/>
    <col min="1819" max="1819" width="4.140625" style="3" customWidth="1"/>
    <col min="1820" max="1820" width="11.42578125" style="3" customWidth="1"/>
    <col min="1821" max="1821" width="4.140625" style="3" customWidth="1"/>
    <col min="1822" max="1822" width="11.42578125" style="3" customWidth="1"/>
    <col min="1823" max="1823" width="4.140625" style="3" customWidth="1"/>
    <col min="1824" max="1824" width="11.42578125" style="3" customWidth="1"/>
    <col min="1825" max="2046" width="9" style="3"/>
    <col min="2047" max="2047" width="2.85546875" style="3" customWidth="1"/>
    <col min="2048" max="2049" width="5" style="3" customWidth="1"/>
    <col min="2050" max="2050" width="57.42578125" style="3" customWidth="1"/>
    <col min="2051" max="2051" width="5.28515625" style="3" customWidth="1"/>
    <col min="2052" max="2052" width="13.85546875" style="3" customWidth="1"/>
    <col min="2053" max="2074" width="11.42578125" style="3" customWidth="1"/>
    <col min="2075" max="2075" width="4.140625" style="3" customWidth="1"/>
    <col min="2076" max="2076" width="11.42578125" style="3" customWidth="1"/>
    <col min="2077" max="2077" width="4.140625" style="3" customWidth="1"/>
    <col min="2078" max="2078" width="11.42578125" style="3" customWidth="1"/>
    <col min="2079" max="2079" width="4.140625" style="3" customWidth="1"/>
    <col min="2080" max="2080" width="11.42578125" style="3" customWidth="1"/>
    <col min="2081" max="2302" width="9" style="3"/>
    <col min="2303" max="2303" width="2.85546875" style="3" customWidth="1"/>
    <col min="2304" max="2305" width="5" style="3" customWidth="1"/>
    <col min="2306" max="2306" width="57.42578125" style="3" customWidth="1"/>
    <col min="2307" max="2307" width="5.28515625" style="3" customWidth="1"/>
    <col min="2308" max="2308" width="13.85546875" style="3" customWidth="1"/>
    <col min="2309" max="2330" width="11.42578125" style="3" customWidth="1"/>
    <col min="2331" max="2331" width="4.140625" style="3" customWidth="1"/>
    <col min="2332" max="2332" width="11.42578125" style="3" customWidth="1"/>
    <col min="2333" max="2333" width="4.140625" style="3" customWidth="1"/>
    <col min="2334" max="2334" width="11.42578125" style="3" customWidth="1"/>
    <col min="2335" max="2335" width="4.140625" style="3" customWidth="1"/>
    <col min="2336" max="2336" width="11.42578125" style="3" customWidth="1"/>
    <col min="2337" max="2558" width="9" style="3"/>
    <col min="2559" max="2559" width="2.85546875" style="3" customWidth="1"/>
    <col min="2560" max="2561" width="5" style="3" customWidth="1"/>
    <col min="2562" max="2562" width="57.42578125" style="3" customWidth="1"/>
    <col min="2563" max="2563" width="5.28515625" style="3" customWidth="1"/>
    <col min="2564" max="2564" width="13.85546875" style="3" customWidth="1"/>
    <col min="2565" max="2586" width="11.42578125" style="3" customWidth="1"/>
    <col min="2587" max="2587" width="4.140625" style="3" customWidth="1"/>
    <col min="2588" max="2588" width="11.42578125" style="3" customWidth="1"/>
    <col min="2589" max="2589" width="4.140625" style="3" customWidth="1"/>
    <col min="2590" max="2590" width="11.42578125" style="3" customWidth="1"/>
    <col min="2591" max="2591" width="4.140625" style="3" customWidth="1"/>
    <col min="2592" max="2592" width="11.42578125" style="3" customWidth="1"/>
    <col min="2593" max="2814" width="9" style="3"/>
    <col min="2815" max="2815" width="2.85546875" style="3" customWidth="1"/>
    <col min="2816" max="2817" width="5" style="3" customWidth="1"/>
    <col min="2818" max="2818" width="57.42578125" style="3" customWidth="1"/>
    <col min="2819" max="2819" width="5.28515625" style="3" customWidth="1"/>
    <col min="2820" max="2820" width="13.85546875" style="3" customWidth="1"/>
    <col min="2821" max="2842" width="11.42578125" style="3" customWidth="1"/>
    <col min="2843" max="2843" width="4.140625" style="3" customWidth="1"/>
    <col min="2844" max="2844" width="11.42578125" style="3" customWidth="1"/>
    <col min="2845" max="2845" width="4.140625" style="3" customWidth="1"/>
    <col min="2846" max="2846" width="11.42578125" style="3" customWidth="1"/>
    <col min="2847" max="2847" width="4.140625" style="3" customWidth="1"/>
    <col min="2848" max="2848" width="11.42578125" style="3" customWidth="1"/>
    <col min="2849" max="3070" width="9" style="3"/>
    <col min="3071" max="3071" width="2.85546875" style="3" customWidth="1"/>
    <col min="3072" max="3073" width="5" style="3" customWidth="1"/>
    <col min="3074" max="3074" width="57.42578125" style="3" customWidth="1"/>
    <col min="3075" max="3075" width="5.28515625" style="3" customWidth="1"/>
    <col min="3076" max="3076" width="13.85546875" style="3" customWidth="1"/>
    <col min="3077" max="3098" width="11.42578125" style="3" customWidth="1"/>
    <col min="3099" max="3099" width="4.140625" style="3" customWidth="1"/>
    <col min="3100" max="3100" width="11.42578125" style="3" customWidth="1"/>
    <col min="3101" max="3101" width="4.140625" style="3" customWidth="1"/>
    <col min="3102" max="3102" width="11.42578125" style="3" customWidth="1"/>
    <col min="3103" max="3103" width="4.140625" style="3" customWidth="1"/>
    <col min="3104" max="3104" width="11.42578125" style="3" customWidth="1"/>
    <col min="3105" max="3326" width="9" style="3"/>
    <col min="3327" max="3327" width="2.85546875" style="3" customWidth="1"/>
    <col min="3328" max="3329" width="5" style="3" customWidth="1"/>
    <col min="3330" max="3330" width="57.42578125" style="3" customWidth="1"/>
    <col min="3331" max="3331" width="5.28515625" style="3" customWidth="1"/>
    <col min="3332" max="3332" width="13.85546875" style="3" customWidth="1"/>
    <col min="3333" max="3354" width="11.42578125" style="3" customWidth="1"/>
    <col min="3355" max="3355" width="4.140625" style="3" customWidth="1"/>
    <col min="3356" max="3356" width="11.42578125" style="3" customWidth="1"/>
    <col min="3357" max="3357" width="4.140625" style="3" customWidth="1"/>
    <col min="3358" max="3358" width="11.42578125" style="3" customWidth="1"/>
    <col min="3359" max="3359" width="4.140625" style="3" customWidth="1"/>
    <col min="3360" max="3360" width="11.42578125" style="3" customWidth="1"/>
    <col min="3361" max="3582" width="9" style="3"/>
    <col min="3583" max="3583" width="2.85546875" style="3" customWidth="1"/>
    <col min="3584" max="3585" width="5" style="3" customWidth="1"/>
    <col min="3586" max="3586" width="57.42578125" style="3" customWidth="1"/>
    <col min="3587" max="3587" width="5.28515625" style="3" customWidth="1"/>
    <col min="3588" max="3588" width="13.85546875" style="3" customWidth="1"/>
    <col min="3589" max="3610" width="11.42578125" style="3" customWidth="1"/>
    <col min="3611" max="3611" width="4.140625" style="3" customWidth="1"/>
    <col min="3612" max="3612" width="11.42578125" style="3" customWidth="1"/>
    <col min="3613" max="3613" width="4.140625" style="3" customWidth="1"/>
    <col min="3614" max="3614" width="11.42578125" style="3" customWidth="1"/>
    <col min="3615" max="3615" width="4.140625" style="3" customWidth="1"/>
    <col min="3616" max="3616" width="11.42578125" style="3" customWidth="1"/>
    <col min="3617" max="3838" width="9" style="3"/>
    <col min="3839" max="3839" width="2.85546875" style="3" customWidth="1"/>
    <col min="3840" max="3841" width="5" style="3" customWidth="1"/>
    <col min="3842" max="3842" width="57.42578125" style="3" customWidth="1"/>
    <col min="3843" max="3843" width="5.28515625" style="3" customWidth="1"/>
    <col min="3844" max="3844" width="13.85546875" style="3" customWidth="1"/>
    <col min="3845" max="3866" width="11.42578125" style="3" customWidth="1"/>
    <col min="3867" max="3867" width="4.140625" style="3" customWidth="1"/>
    <col min="3868" max="3868" width="11.42578125" style="3" customWidth="1"/>
    <col min="3869" max="3869" width="4.140625" style="3" customWidth="1"/>
    <col min="3870" max="3870" width="11.42578125" style="3" customWidth="1"/>
    <col min="3871" max="3871" width="4.140625" style="3" customWidth="1"/>
    <col min="3872" max="3872" width="11.42578125" style="3" customWidth="1"/>
    <col min="3873" max="4094" width="9" style="3"/>
    <col min="4095" max="4095" width="2.85546875" style="3" customWidth="1"/>
    <col min="4096" max="4097" width="5" style="3" customWidth="1"/>
    <col min="4098" max="4098" width="57.42578125" style="3" customWidth="1"/>
    <col min="4099" max="4099" width="5.28515625" style="3" customWidth="1"/>
    <col min="4100" max="4100" width="13.85546875" style="3" customWidth="1"/>
    <col min="4101" max="4122" width="11.42578125" style="3" customWidth="1"/>
    <col min="4123" max="4123" width="4.140625" style="3" customWidth="1"/>
    <col min="4124" max="4124" width="11.42578125" style="3" customWidth="1"/>
    <col min="4125" max="4125" width="4.140625" style="3" customWidth="1"/>
    <col min="4126" max="4126" width="11.42578125" style="3" customWidth="1"/>
    <col min="4127" max="4127" width="4.140625" style="3" customWidth="1"/>
    <col min="4128" max="4128" width="11.42578125" style="3" customWidth="1"/>
    <col min="4129" max="4350" width="9" style="3"/>
    <col min="4351" max="4351" width="2.85546875" style="3" customWidth="1"/>
    <col min="4352" max="4353" width="5" style="3" customWidth="1"/>
    <col min="4354" max="4354" width="57.42578125" style="3" customWidth="1"/>
    <col min="4355" max="4355" width="5.28515625" style="3" customWidth="1"/>
    <col min="4356" max="4356" width="13.85546875" style="3" customWidth="1"/>
    <col min="4357" max="4378" width="11.42578125" style="3" customWidth="1"/>
    <col min="4379" max="4379" width="4.140625" style="3" customWidth="1"/>
    <col min="4380" max="4380" width="11.42578125" style="3" customWidth="1"/>
    <col min="4381" max="4381" width="4.140625" style="3" customWidth="1"/>
    <col min="4382" max="4382" width="11.42578125" style="3" customWidth="1"/>
    <col min="4383" max="4383" width="4.140625" style="3" customWidth="1"/>
    <col min="4384" max="4384" width="11.42578125" style="3" customWidth="1"/>
    <col min="4385" max="4606" width="9" style="3"/>
    <col min="4607" max="4607" width="2.85546875" style="3" customWidth="1"/>
    <col min="4608" max="4609" width="5" style="3" customWidth="1"/>
    <col min="4610" max="4610" width="57.42578125" style="3" customWidth="1"/>
    <col min="4611" max="4611" width="5.28515625" style="3" customWidth="1"/>
    <col min="4612" max="4612" width="13.85546875" style="3" customWidth="1"/>
    <col min="4613" max="4634" width="11.42578125" style="3" customWidth="1"/>
    <col min="4635" max="4635" width="4.140625" style="3" customWidth="1"/>
    <col min="4636" max="4636" width="11.42578125" style="3" customWidth="1"/>
    <col min="4637" max="4637" width="4.140625" style="3" customWidth="1"/>
    <col min="4638" max="4638" width="11.42578125" style="3" customWidth="1"/>
    <col min="4639" max="4639" width="4.140625" style="3" customWidth="1"/>
    <col min="4640" max="4640" width="11.42578125" style="3" customWidth="1"/>
    <col min="4641" max="4862" width="9" style="3"/>
    <col min="4863" max="4863" width="2.85546875" style="3" customWidth="1"/>
    <col min="4864" max="4865" width="5" style="3" customWidth="1"/>
    <col min="4866" max="4866" width="57.42578125" style="3" customWidth="1"/>
    <col min="4867" max="4867" width="5.28515625" style="3" customWidth="1"/>
    <col min="4868" max="4868" width="13.85546875" style="3" customWidth="1"/>
    <col min="4869" max="4890" width="11.42578125" style="3" customWidth="1"/>
    <col min="4891" max="4891" width="4.140625" style="3" customWidth="1"/>
    <col min="4892" max="4892" width="11.42578125" style="3" customWidth="1"/>
    <col min="4893" max="4893" width="4.140625" style="3" customWidth="1"/>
    <col min="4894" max="4894" width="11.42578125" style="3" customWidth="1"/>
    <col min="4895" max="4895" width="4.140625" style="3" customWidth="1"/>
    <col min="4896" max="4896" width="11.42578125" style="3" customWidth="1"/>
    <col min="4897" max="5118" width="9" style="3"/>
    <col min="5119" max="5119" width="2.85546875" style="3" customWidth="1"/>
    <col min="5120" max="5121" width="5" style="3" customWidth="1"/>
    <col min="5122" max="5122" width="57.42578125" style="3" customWidth="1"/>
    <col min="5123" max="5123" width="5.28515625" style="3" customWidth="1"/>
    <col min="5124" max="5124" width="13.85546875" style="3" customWidth="1"/>
    <col min="5125" max="5146" width="11.42578125" style="3" customWidth="1"/>
    <col min="5147" max="5147" width="4.140625" style="3" customWidth="1"/>
    <col min="5148" max="5148" width="11.42578125" style="3" customWidth="1"/>
    <col min="5149" max="5149" width="4.140625" style="3" customWidth="1"/>
    <col min="5150" max="5150" width="11.42578125" style="3" customWidth="1"/>
    <col min="5151" max="5151" width="4.140625" style="3" customWidth="1"/>
    <col min="5152" max="5152" width="11.42578125" style="3" customWidth="1"/>
    <col min="5153" max="5374" width="9" style="3"/>
    <col min="5375" max="5375" width="2.85546875" style="3" customWidth="1"/>
    <col min="5376" max="5377" width="5" style="3" customWidth="1"/>
    <col min="5378" max="5378" width="57.42578125" style="3" customWidth="1"/>
    <col min="5379" max="5379" width="5.28515625" style="3" customWidth="1"/>
    <col min="5380" max="5380" width="13.85546875" style="3" customWidth="1"/>
    <col min="5381" max="5402" width="11.42578125" style="3" customWidth="1"/>
    <col min="5403" max="5403" width="4.140625" style="3" customWidth="1"/>
    <col min="5404" max="5404" width="11.42578125" style="3" customWidth="1"/>
    <col min="5405" max="5405" width="4.140625" style="3" customWidth="1"/>
    <col min="5406" max="5406" width="11.42578125" style="3" customWidth="1"/>
    <col min="5407" max="5407" width="4.140625" style="3" customWidth="1"/>
    <col min="5408" max="5408" width="11.42578125" style="3" customWidth="1"/>
    <col min="5409" max="5630" width="9" style="3"/>
    <col min="5631" max="5631" width="2.85546875" style="3" customWidth="1"/>
    <col min="5632" max="5633" width="5" style="3" customWidth="1"/>
    <col min="5634" max="5634" width="57.42578125" style="3" customWidth="1"/>
    <col min="5635" max="5635" width="5.28515625" style="3" customWidth="1"/>
    <col min="5636" max="5636" width="13.85546875" style="3" customWidth="1"/>
    <col min="5637" max="5658" width="11.42578125" style="3" customWidth="1"/>
    <col min="5659" max="5659" width="4.140625" style="3" customWidth="1"/>
    <col min="5660" max="5660" width="11.42578125" style="3" customWidth="1"/>
    <col min="5661" max="5661" width="4.140625" style="3" customWidth="1"/>
    <col min="5662" max="5662" width="11.42578125" style="3" customWidth="1"/>
    <col min="5663" max="5663" width="4.140625" style="3" customWidth="1"/>
    <col min="5664" max="5664" width="11.42578125" style="3" customWidth="1"/>
    <col min="5665" max="5886" width="9" style="3"/>
    <col min="5887" max="5887" width="2.85546875" style="3" customWidth="1"/>
    <col min="5888" max="5889" width="5" style="3" customWidth="1"/>
    <col min="5890" max="5890" width="57.42578125" style="3" customWidth="1"/>
    <col min="5891" max="5891" width="5.28515625" style="3" customWidth="1"/>
    <col min="5892" max="5892" width="13.85546875" style="3" customWidth="1"/>
    <col min="5893" max="5914" width="11.42578125" style="3" customWidth="1"/>
    <col min="5915" max="5915" width="4.140625" style="3" customWidth="1"/>
    <col min="5916" max="5916" width="11.42578125" style="3" customWidth="1"/>
    <col min="5917" max="5917" width="4.140625" style="3" customWidth="1"/>
    <col min="5918" max="5918" width="11.42578125" style="3" customWidth="1"/>
    <col min="5919" max="5919" width="4.140625" style="3" customWidth="1"/>
    <col min="5920" max="5920" width="11.42578125" style="3" customWidth="1"/>
    <col min="5921" max="6142" width="9" style="3"/>
    <col min="6143" max="6143" width="2.85546875" style="3" customWidth="1"/>
    <col min="6144" max="6145" width="5" style="3" customWidth="1"/>
    <col min="6146" max="6146" width="57.42578125" style="3" customWidth="1"/>
    <col min="6147" max="6147" width="5.28515625" style="3" customWidth="1"/>
    <col min="6148" max="6148" width="13.85546875" style="3" customWidth="1"/>
    <col min="6149" max="6170" width="11.42578125" style="3" customWidth="1"/>
    <col min="6171" max="6171" width="4.140625" style="3" customWidth="1"/>
    <col min="6172" max="6172" width="11.42578125" style="3" customWidth="1"/>
    <col min="6173" max="6173" width="4.140625" style="3" customWidth="1"/>
    <col min="6174" max="6174" width="11.42578125" style="3" customWidth="1"/>
    <col min="6175" max="6175" width="4.140625" style="3" customWidth="1"/>
    <col min="6176" max="6176" width="11.42578125" style="3" customWidth="1"/>
    <col min="6177" max="6398" width="9" style="3"/>
    <col min="6399" max="6399" width="2.85546875" style="3" customWidth="1"/>
    <col min="6400" max="6401" width="5" style="3" customWidth="1"/>
    <col min="6402" max="6402" width="57.42578125" style="3" customWidth="1"/>
    <col min="6403" max="6403" width="5.28515625" style="3" customWidth="1"/>
    <col min="6404" max="6404" width="13.85546875" style="3" customWidth="1"/>
    <col min="6405" max="6426" width="11.42578125" style="3" customWidth="1"/>
    <col min="6427" max="6427" width="4.140625" style="3" customWidth="1"/>
    <col min="6428" max="6428" width="11.42578125" style="3" customWidth="1"/>
    <col min="6429" max="6429" width="4.140625" style="3" customWidth="1"/>
    <col min="6430" max="6430" width="11.42578125" style="3" customWidth="1"/>
    <col min="6431" max="6431" width="4.140625" style="3" customWidth="1"/>
    <col min="6432" max="6432" width="11.42578125" style="3" customWidth="1"/>
    <col min="6433" max="6654" width="9" style="3"/>
    <col min="6655" max="6655" width="2.85546875" style="3" customWidth="1"/>
    <col min="6656" max="6657" width="5" style="3" customWidth="1"/>
    <col min="6658" max="6658" width="57.42578125" style="3" customWidth="1"/>
    <col min="6659" max="6659" width="5.28515625" style="3" customWidth="1"/>
    <col min="6660" max="6660" width="13.85546875" style="3" customWidth="1"/>
    <col min="6661" max="6682" width="11.42578125" style="3" customWidth="1"/>
    <col min="6683" max="6683" width="4.140625" style="3" customWidth="1"/>
    <col min="6684" max="6684" width="11.42578125" style="3" customWidth="1"/>
    <col min="6685" max="6685" width="4.140625" style="3" customWidth="1"/>
    <col min="6686" max="6686" width="11.42578125" style="3" customWidth="1"/>
    <col min="6687" max="6687" width="4.140625" style="3" customWidth="1"/>
    <col min="6688" max="6688" width="11.42578125" style="3" customWidth="1"/>
    <col min="6689" max="6910" width="9" style="3"/>
    <col min="6911" max="6911" width="2.85546875" style="3" customWidth="1"/>
    <col min="6912" max="6913" width="5" style="3" customWidth="1"/>
    <col min="6914" max="6914" width="57.42578125" style="3" customWidth="1"/>
    <col min="6915" max="6915" width="5.28515625" style="3" customWidth="1"/>
    <col min="6916" max="6916" width="13.85546875" style="3" customWidth="1"/>
    <col min="6917" max="6938" width="11.42578125" style="3" customWidth="1"/>
    <col min="6939" max="6939" width="4.140625" style="3" customWidth="1"/>
    <col min="6940" max="6940" width="11.42578125" style="3" customWidth="1"/>
    <col min="6941" max="6941" width="4.140625" style="3" customWidth="1"/>
    <col min="6942" max="6942" width="11.42578125" style="3" customWidth="1"/>
    <col min="6943" max="6943" width="4.140625" style="3" customWidth="1"/>
    <col min="6944" max="6944" width="11.42578125" style="3" customWidth="1"/>
    <col min="6945" max="7166" width="9" style="3"/>
    <col min="7167" max="7167" width="2.85546875" style="3" customWidth="1"/>
    <col min="7168" max="7169" width="5" style="3" customWidth="1"/>
    <col min="7170" max="7170" width="57.42578125" style="3" customWidth="1"/>
    <col min="7171" max="7171" width="5.28515625" style="3" customWidth="1"/>
    <col min="7172" max="7172" width="13.85546875" style="3" customWidth="1"/>
    <col min="7173" max="7194" width="11.42578125" style="3" customWidth="1"/>
    <col min="7195" max="7195" width="4.140625" style="3" customWidth="1"/>
    <col min="7196" max="7196" width="11.42578125" style="3" customWidth="1"/>
    <col min="7197" max="7197" width="4.140625" style="3" customWidth="1"/>
    <col min="7198" max="7198" width="11.42578125" style="3" customWidth="1"/>
    <col min="7199" max="7199" width="4.140625" style="3" customWidth="1"/>
    <col min="7200" max="7200" width="11.42578125" style="3" customWidth="1"/>
    <col min="7201" max="7422" width="9" style="3"/>
    <col min="7423" max="7423" width="2.85546875" style="3" customWidth="1"/>
    <col min="7424" max="7425" width="5" style="3" customWidth="1"/>
    <col min="7426" max="7426" width="57.42578125" style="3" customWidth="1"/>
    <col min="7427" max="7427" width="5.28515625" style="3" customWidth="1"/>
    <col min="7428" max="7428" width="13.85546875" style="3" customWidth="1"/>
    <col min="7429" max="7450" width="11.42578125" style="3" customWidth="1"/>
    <col min="7451" max="7451" width="4.140625" style="3" customWidth="1"/>
    <col min="7452" max="7452" width="11.42578125" style="3" customWidth="1"/>
    <col min="7453" max="7453" width="4.140625" style="3" customWidth="1"/>
    <col min="7454" max="7454" width="11.42578125" style="3" customWidth="1"/>
    <col min="7455" max="7455" width="4.140625" style="3" customWidth="1"/>
    <col min="7456" max="7456" width="11.42578125" style="3" customWidth="1"/>
    <col min="7457" max="7678" width="9" style="3"/>
    <col min="7679" max="7679" width="2.85546875" style="3" customWidth="1"/>
    <col min="7680" max="7681" width="5" style="3" customWidth="1"/>
    <col min="7682" max="7682" width="57.42578125" style="3" customWidth="1"/>
    <col min="7683" max="7683" width="5.28515625" style="3" customWidth="1"/>
    <col min="7684" max="7684" width="13.85546875" style="3" customWidth="1"/>
    <col min="7685" max="7706" width="11.42578125" style="3" customWidth="1"/>
    <col min="7707" max="7707" width="4.140625" style="3" customWidth="1"/>
    <col min="7708" max="7708" width="11.42578125" style="3" customWidth="1"/>
    <col min="7709" max="7709" width="4.140625" style="3" customWidth="1"/>
    <col min="7710" max="7710" width="11.42578125" style="3" customWidth="1"/>
    <col min="7711" max="7711" width="4.140625" style="3" customWidth="1"/>
    <col min="7712" max="7712" width="11.42578125" style="3" customWidth="1"/>
    <col min="7713" max="7934" width="9" style="3"/>
    <col min="7935" max="7935" width="2.85546875" style="3" customWidth="1"/>
    <col min="7936" max="7937" width="5" style="3" customWidth="1"/>
    <col min="7938" max="7938" width="57.42578125" style="3" customWidth="1"/>
    <col min="7939" max="7939" width="5.28515625" style="3" customWidth="1"/>
    <col min="7940" max="7940" width="13.85546875" style="3" customWidth="1"/>
    <col min="7941" max="7962" width="11.42578125" style="3" customWidth="1"/>
    <col min="7963" max="7963" width="4.140625" style="3" customWidth="1"/>
    <col min="7964" max="7964" width="11.42578125" style="3" customWidth="1"/>
    <col min="7965" max="7965" width="4.140625" style="3" customWidth="1"/>
    <col min="7966" max="7966" width="11.42578125" style="3" customWidth="1"/>
    <col min="7967" max="7967" width="4.140625" style="3" customWidth="1"/>
    <col min="7968" max="7968" width="11.42578125" style="3" customWidth="1"/>
    <col min="7969" max="8190" width="9" style="3"/>
    <col min="8191" max="8191" width="2.85546875" style="3" customWidth="1"/>
    <col min="8192" max="8193" width="5" style="3" customWidth="1"/>
    <col min="8194" max="8194" width="57.42578125" style="3" customWidth="1"/>
    <col min="8195" max="8195" width="5.28515625" style="3" customWidth="1"/>
    <col min="8196" max="8196" width="13.85546875" style="3" customWidth="1"/>
    <col min="8197" max="8218" width="11.42578125" style="3" customWidth="1"/>
    <col min="8219" max="8219" width="4.140625" style="3" customWidth="1"/>
    <col min="8220" max="8220" width="11.42578125" style="3" customWidth="1"/>
    <col min="8221" max="8221" width="4.140625" style="3" customWidth="1"/>
    <col min="8222" max="8222" width="11.42578125" style="3" customWidth="1"/>
    <col min="8223" max="8223" width="4.140625" style="3" customWidth="1"/>
    <col min="8224" max="8224" width="11.42578125" style="3" customWidth="1"/>
    <col min="8225" max="8446" width="9" style="3"/>
    <col min="8447" max="8447" width="2.85546875" style="3" customWidth="1"/>
    <col min="8448" max="8449" width="5" style="3" customWidth="1"/>
    <col min="8450" max="8450" width="57.42578125" style="3" customWidth="1"/>
    <col min="8451" max="8451" width="5.28515625" style="3" customWidth="1"/>
    <col min="8452" max="8452" width="13.85546875" style="3" customWidth="1"/>
    <col min="8453" max="8474" width="11.42578125" style="3" customWidth="1"/>
    <col min="8475" max="8475" width="4.140625" style="3" customWidth="1"/>
    <col min="8476" max="8476" width="11.42578125" style="3" customWidth="1"/>
    <col min="8477" max="8477" width="4.140625" style="3" customWidth="1"/>
    <col min="8478" max="8478" width="11.42578125" style="3" customWidth="1"/>
    <col min="8479" max="8479" width="4.140625" style="3" customWidth="1"/>
    <col min="8480" max="8480" width="11.42578125" style="3" customWidth="1"/>
    <col min="8481" max="8702" width="9" style="3"/>
    <col min="8703" max="8703" width="2.85546875" style="3" customWidth="1"/>
    <col min="8704" max="8705" width="5" style="3" customWidth="1"/>
    <col min="8706" max="8706" width="57.42578125" style="3" customWidth="1"/>
    <col min="8707" max="8707" width="5.28515625" style="3" customWidth="1"/>
    <col min="8708" max="8708" width="13.85546875" style="3" customWidth="1"/>
    <col min="8709" max="8730" width="11.42578125" style="3" customWidth="1"/>
    <col min="8731" max="8731" width="4.140625" style="3" customWidth="1"/>
    <col min="8732" max="8732" width="11.42578125" style="3" customWidth="1"/>
    <col min="8733" max="8733" width="4.140625" style="3" customWidth="1"/>
    <col min="8734" max="8734" width="11.42578125" style="3" customWidth="1"/>
    <col min="8735" max="8735" width="4.140625" style="3" customWidth="1"/>
    <col min="8736" max="8736" width="11.42578125" style="3" customWidth="1"/>
    <col min="8737" max="8958" width="9" style="3"/>
    <col min="8959" max="8959" width="2.85546875" style="3" customWidth="1"/>
    <col min="8960" max="8961" width="5" style="3" customWidth="1"/>
    <col min="8962" max="8962" width="57.42578125" style="3" customWidth="1"/>
    <col min="8963" max="8963" width="5.28515625" style="3" customWidth="1"/>
    <col min="8964" max="8964" width="13.85546875" style="3" customWidth="1"/>
    <col min="8965" max="8986" width="11.42578125" style="3" customWidth="1"/>
    <col min="8987" max="8987" width="4.140625" style="3" customWidth="1"/>
    <col min="8988" max="8988" width="11.42578125" style="3" customWidth="1"/>
    <col min="8989" max="8989" width="4.140625" style="3" customWidth="1"/>
    <col min="8990" max="8990" width="11.42578125" style="3" customWidth="1"/>
    <col min="8991" max="8991" width="4.140625" style="3" customWidth="1"/>
    <col min="8992" max="8992" width="11.42578125" style="3" customWidth="1"/>
    <col min="8993" max="9214" width="9" style="3"/>
    <col min="9215" max="9215" width="2.85546875" style="3" customWidth="1"/>
    <col min="9216" max="9217" width="5" style="3" customWidth="1"/>
    <col min="9218" max="9218" width="57.42578125" style="3" customWidth="1"/>
    <col min="9219" max="9219" width="5.28515625" style="3" customWidth="1"/>
    <col min="9220" max="9220" width="13.85546875" style="3" customWidth="1"/>
    <col min="9221" max="9242" width="11.42578125" style="3" customWidth="1"/>
    <col min="9243" max="9243" width="4.140625" style="3" customWidth="1"/>
    <col min="9244" max="9244" width="11.42578125" style="3" customWidth="1"/>
    <col min="9245" max="9245" width="4.140625" style="3" customWidth="1"/>
    <col min="9246" max="9246" width="11.42578125" style="3" customWidth="1"/>
    <col min="9247" max="9247" width="4.140625" style="3" customWidth="1"/>
    <col min="9248" max="9248" width="11.42578125" style="3" customWidth="1"/>
    <col min="9249" max="9470" width="9" style="3"/>
    <col min="9471" max="9471" width="2.85546875" style="3" customWidth="1"/>
    <col min="9472" max="9473" width="5" style="3" customWidth="1"/>
    <col min="9474" max="9474" width="57.42578125" style="3" customWidth="1"/>
    <col min="9475" max="9475" width="5.28515625" style="3" customWidth="1"/>
    <col min="9476" max="9476" width="13.85546875" style="3" customWidth="1"/>
    <col min="9477" max="9498" width="11.42578125" style="3" customWidth="1"/>
    <col min="9499" max="9499" width="4.140625" style="3" customWidth="1"/>
    <col min="9500" max="9500" width="11.42578125" style="3" customWidth="1"/>
    <col min="9501" max="9501" width="4.140625" style="3" customWidth="1"/>
    <col min="9502" max="9502" width="11.42578125" style="3" customWidth="1"/>
    <col min="9503" max="9503" width="4.140625" style="3" customWidth="1"/>
    <col min="9504" max="9504" width="11.42578125" style="3" customWidth="1"/>
    <col min="9505" max="9726" width="9" style="3"/>
    <col min="9727" max="9727" width="2.85546875" style="3" customWidth="1"/>
    <col min="9728" max="9729" width="5" style="3" customWidth="1"/>
    <col min="9730" max="9730" width="57.42578125" style="3" customWidth="1"/>
    <col min="9731" max="9731" width="5.28515625" style="3" customWidth="1"/>
    <col min="9732" max="9732" width="13.85546875" style="3" customWidth="1"/>
    <col min="9733" max="9754" width="11.42578125" style="3" customWidth="1"/>
    <col min="9755" max="9755" width="4.140625" style="3" customWidth="1"/>
    <col min="9756" max="9756" width="11.42578125" style="3" customWidth="1"/>
    <col min="9757" max="9757" width="4.140625" style="3" customWidth="1"/>
    <col min="9758" max="9758" width="11.42578125" style="3" customWidth="1"/>
    <col min="9759" max="9759" width="4.140625" style="3" customWidth="1"/>
    <col min="9760" max="9760" width="11.42578125" style="3" customWidth="1"/>
    <col min="9761" max="9982" width="9" style="3"/>
    <col min="9983" max="9983" width="2.85546875" style="3" customWidth="1"/>
    <col min="9984" max="9985" width="5" style="3" customWidth="1"/>
    <col min="9986" max="9986" width="57.42578125" style="3" customWidth="1"/>
    <col min="9987" max="9987" width="5.28515625" style="3" customWidth="1"/>
    <col min="9988" max="9988" width="13.85546875" style="3" customWidth="1"/>
    <col min="9989" max="10010" width="11.42578125" style="3" customWidth="1"/>
    <col min="10011" max="10011" width="4.140625" style="3" customWidth="1"/>
    <col min="10012" max="10012" width="11.42578125" style="3" customWidth="1"/>
    <col min="10013" max="10013" width="4.140625" style="3" customWidth="1"/>
    <col min="10014" max="10014" width="11.42578125" style="3" customWidth="1"/>
    <col min="10015" max="10015" width="4.140625" style="3" customWidth="1"/>
    <col min="10016" max="10016" width="11.42578125" style="3" customWidth="1"/>
    <col min="10017" max="10238" width="9" style="3"/>
    <col min="10239" max="10239" width="2.85546875" style="3" customWidth="1"/>
    <col min="10240" max="10241" width="5" style="3" customWidth="1"/>
    <col min="10242" max="10242" width="57.42578125" style="3" customWidth="1"/>
    <col min="10243" max="10243" width="5.28515625" style="3" customWidth="1"/>
    <col min="10244" max="10244" width="13.85546875" style="3" customWidth="1"/>
    <col min="10245" max="10266" width="11.42578125" style="3" customWidth="1"/>
    <col min="10267" max="10267" width="4.140625" style="3" customWidth="1"/>
    <col min="10268" max="10268" width="11.42578125" style="3" customWidth="1"/>
    <col min="10269" max="10269" width="4.140625" style="3" customWidth="1"/>
    <col min="10270" max="10270" width="11.42578125" style="3" customWidth="1"/>
    <col min="10271" max="10271" width="4.140625" style="3" customWidth="1"/>
    <col min="10272" max="10272" width="11.42578125" style="3" customWidth="1"/>
    <col min="10273" max="10494" width="9" style="3"/>
    <col min="10495" max="10495" width="2.85546875" style="3" customWidth="1"/>
    <col min="10496" max="10497" width="5" style="3" customWidth="1"/>
    <col min="10498" max="10498" width="57.42578125" style="3" customWidth="1"/>
    <col min="10499" max="10499" width="5.28515625" style="3" customWidth="1"/>
    <col min="10500" max="10500" width="13.85546875" style="3" customWidth="1"/>
    <col min="10501" max="10522" width="11.42578125" style="3" customWidth="1"/>
    <col min="10523" max="10523" width="4.140625" style="3" customWidth="1"/>
    <col min="10524" max="10524" width="11.42578125" style="3" customWidth="1"/>
    <col min="10525" max="10525" width="4.140625" style="3" customWidth="1"/>
    <col min="10526" max="10526" width="11.42578125" style="3" customWidth="1"/>
    <col min="10527" max="10527" width="4.140625" style="3" customWidth="1"/>
    <col min="10528" max="10528" width="11.42578125" style="3" customWidth="1"/>
    <col min="10529" max="10750" width="9" style="3"/>
    <col min="10751" max="10751" width="2.85546875" style="3" customWidth="1"/>
    <col min="10752" max="10753" width="5" style="3" customWidth="1"/>
    <col min="10754" max="10754" width="57.42578125" style="3" customWidth="1"/>
    <col min="10755" max="10755" width="5.28515625" style="3" customWidth="1"/>
    <col min="10756" max="10756" width="13.85546875" style="3" customWidth="1"/>
    <col min="10757" max="10778" width="11.42578125" style="3" customWidth="1"/>
    <col min="10779" max="10779" width="4.140625" style="3" customWidth="1"/>
    <col min="10780" max="10780" width="11.42578125" style="3" customWidth="1"/>
    <col min="10781" max="10781" width="4.140625" style="3" customWidth="1"/>
    <col min="10782" max="10782" width="11.42578125" style="3" customWidth="1"/>
    <col min="10783" max="10783" width="4.140625" style="3" customWidth="1"/>
    <col min="10784" max="10784" width="11.42578125" style="3" customWidth="1"/>
    <col min="10785" max="11006" width="9" style="3"/>
    <col min="11007" max="11007" width="2.85546875" style="3" customWidth="1"/>
    <col min="11008" max="11009" width="5" style="3" customWidth="1"/>
    <col min="11010" max="11010" width="57.42578125" style="3" customWidth="1"/>
    <col min="11011" max="11011" width="5.28515625" style="3" customWidth="1"/>
    <col min="11012" max="11012" width="13.85546875" style="3" customWidth="1"/>
    <col min="11013" max="11034" width="11.42578125" style="3" customWidth="1"/>
    <col min="11035" max="11035" width="4.140625" style="3" customWidth="1"/>
    <col min="11036" max="11036" width="11.42578125" style="3" customWidth="1"/>
    <col min="11037" max="11037" width="4.140625" style="3" customWidth="1"/>
    <col min="11038" max="11038" width="11.42578125" style="3" customWidth="1"/>
    <col min="11039" max="11039" width="4.140625" style="3" customWidth="1"/>
    <col min="11040" max="11040" width="11.42578125" style="3" customWidth="1"/>
    <col min="11041" max="11262" width="9" style="3"/>
    <col min="11263" max="11263" width="2.85546875" style="3" customWidth="1"/>
    <col min="11264" max="11265" width="5" style="3" customWidth="1"/>
    <col min="11266" max="11266" width="57.42578125" style="3" customWidth="1"/>
    <col min="11267" max="11267" width="5.28515625" style="3" customWidth="1"/>
    <col min="11268" max="11268" width="13.85546875" style="3" customWidth="1"/>
    <col min="11269" max="11290" width="11.42578125" style="3" customWidth="1"/>
    <col min="11291" max="11291" width="4.140625" style="3" customWidth="1"/>
    <col min="11292" max="11292" width="11.42578125" style="3" customWidth="1"/>
    <col min="11293" max="11293" width="4.140625" style="3" customWidth="1"/>
    <col min="11294" max="11294" width="11.42578125" style="3" customWidth="1"/>
    <col min="11295" max="11295" width="4.140625" style="3" customWidth="1"/>
    <col min="11296" max="11296" width="11.42578125" style="3" customWidth="1"/>
    <col min="11297" max="11518" width="9" style="3"/>
    <col min="11519" max="11519" width="2.85546875" style="3" customWidth="1"/>
    <col min="11520" max="11521" width="5" style="3" customWidth="1"/>
    <col min="11522" max="11522" width="57.42578125" style="3" customWidth="1"/>
    <col min="11523" max="11523" width="5.28515625" style="3" customWidth="1"/>
    <col min="11524" max="11524" width="13.85546875" style="3" customWidth="1"/>
    <col min="11525" max="11546" width="11.42578125" style="3" customWidth="1"/>
    <col min="11547" max="11547" width="4.140625" style="3" customWidth="1"/>
    <col min="11548" max="11548" width="11.42578125" style="3" customWidth="1"/>
    <col min="11549" max="11549" width="4.140625" style="3" customWidth="1"/>
    <col min="11550" max="11550" width="11.42578125" style="3" customWidth="1"/>
    <col min="11551" max="11551" width="4.140625" style="3" customWidth="1"/>
    <col min="11552" max="11552" width="11.42578125" style="3" customWidth="1"/>
    <col min="11553" max="11774" width="9" style="3"/>
    <col min="11775" max="11775" width="2.85546875" style="3" customWidth="1"/>
    <col min="11776" max="11777" width="5" style="3" customWidth="1"/>
    <col min="11778" max="11778" width="57.42578125" style="3" customWidth="1"/>
    <col min="11779" max="11779" width="5.28515625" style="3" customWidth="1"/>
    <col min="11780" max="11780" width="13.85546875" style="3" customWidth="1"/>
    <col min="11781" max="11802" width="11.42578125" style="3" customWidth="1"/>
    <col min="11803" max="11803" width="4.140625" style="3" customWidth="1"/>
    <col min="11804" max="11804" width="11.42578125" style="3" customWidth="1"/>
    <col min="11805" max="11805" width="4.140625" style="3" customWidth="1"/>
    <col min="11806" max="11806" width="11.42578125" style="3" customWidth="1"/>
    <col min="11807" max="11807" width="4.140625" style="3" customWidth="1"/>
    <col min="11808" max="11808" width="11.42578125" style="3" customWidth="1"/>
    <col min="11809" max="12030" width="9" style="3"/>
    <col min="12031" max="12031" width="2.85546875" style="3" customWidth="1"/>
    <col min="12032" max="12033" width="5" style="3" customWidth="1"/>
    <col min="12034" max="12034" width="57.42578125" style="3" customWidth="1"/>
    <col min="12035" max="12035" width="5.28515625" style="3" customWidth="1"/>
    <col min="12036" max="12036" width="13.85546875" style="3" customWidth="1"/>
    <col min="12037" max="12058" width="11.42578125" style="3" customWidth="1"/>
    <col min="12059" max="12059" width="4.140625" style="3" customWidth="1"/>
    <col min="12060" max="12060" width="11.42578125" style="3" customWidth="1"/>
    <col min="12061" max="12061" width="4.140625" style="3" customWidth="1"/>
    <col min="12062" max="12062" width="11.42578125" style="3" customWidth="1"/>
    <col min="12063" max="12063" width="4.140625" style="3" customWidth="1"/>
    <col min="12064" max="12064" width="11.42578125" style="3" customWidth="1"/>
    <col min="12065" max="12286" width="9" style="3"/>
    <col min="12287" max="12287" width="2.85546875" style="3" customWidth="1"/>
    <col min="12288" max="12289" width="5" style="3" customWidth="1"/>
    <col min="12290" max="12290" width="57.42578125" style="3" customWidth="1"/>
    <col min="12291" max="12291" width="5.28515625" style="3" customWidth="1"/>
    <col min="12292" max="12292" width="13.85546875" style="3" customWidth="1"/>
    <col min="12293" max="12314" width="11.42578125" style="3" customWidth="1"/>
    <col min="12315" max="12315" width="4.140625" style="3" customWidth="1"/>
    <col min="12316" max="12316" width="11.42578125" style="3" customWidth="1"/>
    <col min="12317" max="12317" width="4.140625" style="3" customWidth="1"/>
    <col min="12318" max="12318" width="11.42578125" style="3" customWidth="1"/>
    <col min="12319" max="12319" width="4.140625" style="3" customWidth="1"/>
    <col min="12320" max="12320" width="11.42578125" style="3" customWidth="1"/>
    <col min="12321" max="12542" width="9" style="3"/>
    <col min="12543" max="12543" width="2.85546875" style="3" customWidth="1"/>
    <col min="12544" max="12545" width="5" style="3" customWidth="1"/>
    <col min="12546" max="12546" width="57.42578125" style="3" customWidth="1"/>
    <col min="12547" max="12547" width="5.28515625" style="3" customWidth="1"/>
    <col min="12548" max="12548" width="13.85546875" style="3" customWidth="1"/>
    <col min="12549" max="12570" width="11.42578125" style="3" customWidth="1"/>
    <col min="12571" max="12571" width="4.140625" style="3" customWidth="1"/>
    <col min="12572" max="12572" width="11.42578125" style="3" customWidth="1"/>
    <col min="12573" max="12573" width="4.140625" style="3" customWidth="1"/>
    <col min="12574" max="12574" width="11.42578125" style="3" customWidth="1"/>
    <col min="12575" max="12575" width="4.140625" style="3" customWidth="1"/>
    <col min="12576" max="12576" width="11.42578125" style="3" customWidth="1"/>
    <col min="12577" max="12798" width="9" style="3"/>
    <col min="12799" max="12799" width="2.85546875" style="3" customWidth="1"/>
    <col min="12800" max="12801" width="5" style="3" customWidth="1"/>
    <col min="12802" max="12802" width="57.42578125" style="3" customWidth="1"/>
    <col min="12803" max="12803" width="5.28515625" style="3" customWidth="1"/>
    <col min="12804" max="12804" width="13.85546875" style="3" customWidth="1"/>
    <col min="12805" max="12826" width="11.42578125" style="3" customWidth="1"/>
    <col min="12827" max="12827" width="4.140625" style="3" customWidth="1"/>
    <col min="12828" max="12828" width="11.42578125" style="3" customWidth="1"/>
    <col min="12829" max="12829" width="4.140625" style="3" customWidth="1"/>
    <col min="12830" max="12830" width="11.42578125" style="3" customWidth="1"/>
    <col min="12831" max="12831" width="4.140625" style="3" customWidth="1"/>
    <col min="12832" max="12832" width="11.42578125" style="3" customWidth="1"/>
    <col min="12833" max="13054" width="9" style="3"/>
    <col min="13055" max="13055" width="2.85546875" style="3" customWidth="1"/>
    <col min="13056" max="13057" width="5" style="3" customWidth="1"/>
    <col min="13058" max="13058" width="57.42578125" style="3" customWidth="1"/>
    <col min="13059" max="13059" width="5.28515625" style="3" customWidth="1"/>
    <col min="13060" max="13060" width="13.85546875" style="3" customWidth="1"/>
    <col min="13061" max="13082" width="11.42578125" style="3" customWidth="1"/>
    <col min="13083" max="13083" width="4.140625" style="3" customWidth="1"/>
    <col min="13084" max="13084" width="11.42578125" style="3" customWidth="1"/>
    <col min="13085" max="13085" width="4.140625" style="3" customWidth="1"/>
    <col min="13086" max="13086" width="11.42578125" style="3" customWidth="1"/>
    <col min="13087" max="13087" width="4.140625" style="3" customWidth="1"/>
    <col min="13088" max="13088" width="11.42578125" style="3" customWidth="1"/>
    <col min="13089" max="13310" width="9" style="3"/>
    <col min="13311" max="13311" width="2.85546875" style="3" customWidth="1"/>
    <col min="13312" max="13313" width="5" style="3" customWidth="1"/>
    <col min="13314" max="13314" width="57.42578125" style="3" customWidth="1"/>
    <col min="13315" max="13315" width="5.28515625" style="3" customWidth="1"/>
    <col min="13316" max="13316" width="13.85546875" style="3" customWidth="1"/>
    <col min="13317" max="13338" width="11.42578125" style="3" customWidth="1"/>
    <col min="13339" max="13339" width="4.140625" style="3" customWidth="1"/>
    <col min="13340" max="13340" width="11.42578125" style="3" customWidth="1"/>
    <col min="13341" max="13341" width="4.140625" style="3" customWidth="1"/>
    <col min="13342" max="13342" width="11.42578125" style="3" customWidth="1"/>
    <col min="13343" max="13343" width="4.140625" style="3" customWidth="1"/>
    <col min="13344" max="13344" width="11.42578125" style="3" customWidth="1"/>
    <col min="13345" max="13566" width="9" style="3"/>
    <col min="13567" max="13567" width="2.85546875" style="3" customWidth="1"/>
    <col min="13568" max="13569" width="5" style="3" customWidth="1"/>
    <col min="13570" max="13570" width="57.42578125" style="3" customWidth="1"/>
    <col min="13571" max="13571" width="5.28515625" style="3" customWidth="1"/>
    <col min="13572" max="13572" width="13.85546875" style="3" customWidth="1"/>
    <col min="13573" max="13594" width="11.42578125" style="3" customWidth="1"/>
    <col min="13595" max="13595" width="4.140625" style="3" customWidth="1"/>
    <col min="13596" max="13596" width="11.42578125" style="3" customWidth="1"/>
    <col min="13597" max="13597" width="4.140625" style="3" customWidth="1"/>
    <col min="13598" max="13598" width="11.42578125" style="3" customWidth="1"/>
    <col min="13599" max="13599" width="4.140625" style="3" customWidth="1"/>
    <col min="13600" max="13600" width="11.42578125" style="3" customWidth="1"/>
    <col min="13601" max="13822" width="9" style="3"/>
    <col min="13823" max="13823" width="2.85546875" style="3" customWidth="1"/>
    <col min="13824" max="13825" width="5" style="3" customWidth="1"/>
    <col min="13826" max="13826" width="57.42578125" style="3" customWidth="1"/>
    <col min="13827" max="13827" width="5.28515625" style="3" customWidth="1"/>
    <col min="13828" max="13828" width="13.85546875" style="3" customWidth="1"/>
    <col min="13829" max="13850" width="11.42578125" style="3" customWidth="1"/>
    <col min="13851" max="13851" width="4.140625" style="3" customWidth="1"/>
    <col min="13852" max="13852" width="11.42578125" style="3" customWidth="1"/>
    <col min="13853" max="13853" width="4.140625" style="3" customWidth="1"/>
    <col min="13854" max="13854" width="11.42578125" style="3" customWidth="1"/>
    <col min="13855" max="13855" width="4.140625" style="3" customWidth="1"/>
    <col min="13856" max="13856" width="11.42578125" style="3" customWidth="1"/>
    <col min="13857" max="14078" width="9" style="3"/>
    <col min="14079" max="14079" width="2.85546875" style="3" customWidth="1"/>
    <col min="14080" max="14081" width="5" style="3" customWidth="1"/>
    <col min="14082" max="14082" width="57.42578125" style="3" customWidth="1"/>
    <col min="14083" max="14083" width="5.28515625" style="3" customWidth="1"/>
    <col min="14084" max="14084" width="13.85546875" style="3" customWidth="1"/>
    <col min="14085" max="14106" width="11.42578125" style="3" customWidth="1"/>
    <col min="14107" max="14107" width="4.140625" style="3" customWidth="1"/>
    <col min="14108" max="14108" width="11.42578125" style="3" customWidth="1"/>
    <col min="14109" max="14109" width="4.140625" style="3" customWidth="1"/>
    <col min="14110" max="14110" width="11.42578125" style="3" customWidth="1"/>
    <col min="14111" max="14111" width="4.140625" style="3" customWidth="1"/>
    <col min="14112" max="14112" width="11.42578125" style="3" customWidth="1"/>
    <col min="14113" max="14334" width="9" style="3"/>
    <col min="14335" max="14335" width="2.85546875" style="3" customWidth="1"/>
    <col min="14336" max="14337" width="5" style="3" customWidth="1"/>
    <col min="14338" max="14338" width="57.42578125" style="3" customWidth="1"/>
    <col min="14339" max="14339" width="5.28515625" style="3" customWidth="1"/>
    <col min="14340" max="14340" width="13.85546875" style="3" customWidth="1"/>
    <col min="14341" max="14362" width="11.42578125" style="3" customWidth="1"/>
    <col min="14363" max="14363" width="4.140625" style="3" customWidth="1"/>
    <col min="14364" max="14364" width="11.42578125" style="3" customWidth="1"/>
    <col min="14365" max="14365" width="4.140625" style="3" customWidth="1"/>
    <col min="14366" max="14366" width="11.42578125" style="3" customWidth="1"/>
    <col min="14367" max="14367" width="4.140625" style="3" customWidth="1"/>
    <col min="14368" max="14368" width="11.42578125" style="3" customWidth="1"/>
    <col min="14369" max="14590" width="9" style="3"/>
    <col min="14591" max="14591" width="2.85546875" style="3" customWidth="1"/>
    <col min="14592" max="14593" width="5" style="3" customWidth="1"/>
    <col min="14594" max="14594" width="57.42578125" style="3" customWidth="1"/>
    <col min="14595" max="14595" width="5.28515625" style="3" customWidth="1"/>
    <col min="14596" max="14596" width="13.85546875" style="3" customWidth="1"/>
    <col min="14597" max="14618" width="11.42578125" style="3" customWidth="1"/>
    <col min="14619" max="14619" width="4.140625" style="3" customWidth="1"/>
    <col min="14620" max="14620" width="11.42578125" style="3" customWidth="1"/>
    <col min="14621" max="14621" width="4.140625" style="3" customWidth="1"/>
    <col min="14622" max="14622" width="11.42578125" style="3" customWidth="1"/>
    <col min="14623" max="14623" width="4.140625" style="3" customWidth="1"/>
    <col min="14624" max="14624" width="11.42578125" style="3" customWidth="1"/>
    <col min="14625" max="14846" width="9" style="3"/>
    <col min="14847" max="14847" width="2.85546875" style="3" customWidth="1"/>
    <col min="14848" max="14849" width="5" style="3" customWidth="1"/>
    <col min="14850" max="14850" width="57.42578125" style="3" customWidth="1"/>
    <col min="14851" max="14851" width="5.28515625" style="3" customWidth="1"/>
    <col min="14852" max="14852" width="13.85546875" style="3" customWidth="1"/>
    <col min="14853" max="14874" width="11.42578125" style="3" customWidth="1"/>
    <col min="14875" max="14875" width="4.140625" style="3" customWidth="1"/>
    <col min="14876" max="14876" width="11.42578125" style="3" customWidth="1"/>
    <col min="14877" max="14877" width="4.140625" style="3" customWidth="1"/>
    <col min="14878" max="14878" width="11.42578125" style="3" customWidth="1"/>
    <col min="14879" max="14879" width="4.140625" style="3" customWidth="1"/>
    <col min="14880" max="14880" width="11.42578125" style="3" customWidth="1"/>
    <col min="14881" max="15102" width="9" style="3"/>
    <col min="15103" max="15103" width="2.85546875" style="3" customWidth="1"/>
    <col min="15104" max="15105" width="5" style="3" customWidth="1"/>
    <col min="15106" max="15106" width="57.42578125" style="3" customWidth="1"/>
    <col min="15107" max="15107" width="5.28515625" style="3" customWidth="1"/>
    <col min="15108" max="15108" width="13.85546875" style="3" customWidth="1"/>
    <col min="15109" max="15130" width="11.42578125" style="3" customWidth="1"/>
    <col min="15131" max="15131" width="4.140625" style="3" customWidth="1"/>
    <col min="15132" max="15132" width="11.42578125" style="3" customWidth="1"/>
    <col min="15133" max="15133" width="4.140625" style="3" customWidth="1"/>
    <col min="15134" max="15134" width="11.42578125" style="3" customWidth="1"/>
    <col min="15135" max="15135" width="4.140625" style="3" customWidth="1"/>
    <col min="15136" max="15136" width="11.42578125" style="3" customWidth="1"/>
    <col min="15137" max="15358" width="9" style="3"/>
    <col min="15359" max="15359" width="2.85546875" style="3" customWidth="1"/>
    <col min="15360" max="15361" width="5" style="3" customWidth="1"/>
    <col min="15362" max="15362" width="57.42578125" style="3" customWidth="1"/>
    <col min="15363" max="15363" width="5.28515625" style="3" customWidth="1"/>
    <col min="15364" max="15364" width="13.85546875" style="3" customWidth="1"/>
    <col min="15365" max="15386" width="11.42578125" style="3" customWidth="1"/>
    <col min="15387" max="15387" width="4.140625" style="3" customWidth="1"/>
    <col min="15388" max="15388" width="11.42578125" style="3" customWidth="1"/>
    <col min="15389" max="15389" width="4.140625" style="3" customWidth="1"/>
    <col min="15390" max="15390" width="11.42578125" style="3" customWidth="1"/>
    <col min="15391" max="15391" width="4.140625" style="3" customWidth="1"/>
    <col min="15392" max="15392" width="11.42578125" style="3" customWidth="1"/>
    <col min="15393" max="15614" width="9" style="3"/>
    <col min="15615" max="15615" width="2.85546875" style="3" customWidth="1"/>
    <col min="15616" max="15617" width="5" style="3" customWidth="1"/>
    <col min="15618" max="15618" width="57.42578125" style="3" customWidth="1"/>
    <col min="15619" max="15619" width="5.28515625" style="3" customWidth="1"/>
    <col min="15620" max="15620" width="13.85546875" style="3" customWidth="1"/>
    <col min="15621" max="15642" width="11.42578125" style="3" customWidth="1"/>
    <col min="15643" max="15643" width="4.140625" style="3" customWidth="1"/>
    <col min="15644" max="15644" width="11.42578125" style="3" customWidth="1"/>
    <col min="15645" max="15645" width="4.140625" style="3" customWidth="1"/>
    <col min="15646" max="15646" width="11.42578125" style="3" customWidth="1"/>
    <col min="15647" max="15647" width="4.140625" style="3" customWidth="1"/>
    <col min="15648" max="15648" width="11.42578125" style="3" customWidth="1"/>
    <col min="15649" max="15870" width="9" style="3"/>
    <col min="15871" max="15871" width="2.85546875" style="3" customWidth="1"/>
    <col min="15872" max="15873" width="5" style="3" customWidth="1"/>
    <col min="15874" max="15874" width="57.42578125" style="3" customWidth="1"/>
    <col min="15875" max="15875" width="5.28515625" style="3" customWidth="1"/>
    <col min="15876" max="15876" width="13.85546875" style="3" customWidth="1"/>
    <col min="15877" max="15898" width="11.42578125" style="3" customWidth="1"/>
    <col min="15899" max="15899" width="4.140625" style="3" customWidth="1"/>
    <col min="15900" max="15900" width="11.42578125" style="3" customWidth="1"/>
    <col min="15901" max="15901" width="4.140625" style="3" customWidth="1"/>
    <col min="15902" max="15902" width="11.42578125" style="3" customWidth="1"/>
    <col min="15903" max="15903" width="4.140625" style="3" customWidth="1"/>
    <col min="15904" max="15904" width="11.42578125" style="3" customWidth="1"/>
    <col min="15905" max="16126" width="9" style="3"/>
    <col min="16127" max="16127" width="2.85546875" style="3" customWidth="1"/>
    <col min="16128" max="16129" width="5" style="3" customWidth="1"/>
    <col min="16130" max="16130" width="57.42578125" style="3" customWidth="1"/>
    <col min="16131" max="16131" width="5.28515625" style="3" customWidth="1"/>
    <col min="16132" max="16132" width="13.85546875" style="3" customWidth="1"/>
    <col min="16133" max="16154" width="11.42578125" style="3" customWidth="1"/>
    <col min="16155" max="16155" width="4.140625" style="3" customWidth="1"/>
    <col min="16156" max="16156" width="11.42578125" style="3" customWidth="1"/>
    <col min="16157" max="16157" width="4.140625" style="3" customWidth="1"/>
    <col min="16158" max="16158" width="11.42578125" style="3" customWidth="1"/>
    <col min="16159" max="16159" width="4.140625" style="3" customWidth="1"/>
    <col min="16160" max="16160" width="11.42578125" style="3" customWidth="1"/>
    <col min="16161" max="16384" width="9" style="3"/>
  </cols>
  <sheetData>
    <row r="2" spans="2:32">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row>
    <row r="3" spans="2:32">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row>
    <row r="4" spans="2:32">
      <c r="B4" s="1" t="str">
        <f>'Template Cover'!B4</f>
        <v>Sheet:</v>
      </c>
      <c r="C4" s="2"/>
      <c r="D4" s="2"/>
      <c r="E4" s="2"/>
      <c r="F4" s="2"/>
      <c r="G4" s="2" t="str">
        <f ca="1">MID(CELL("filename",$A$1),FIND("]",CELL("filename",$A$1))+1,99)</f>
        <v>Indices &amp; Rates</v>
      </c>
      <c r="H4" s="2"/>
      <c r="I4" s="2"/>
      <c r="J4" s="2"/>
      <c r="K4" s="2"/>
      <c r="L4" s="2"/>
      <c r="M4" s="2"/>
      <c r="N4" s="2"/>
      <c r="O4" s="2"/>
      <c r="P4" s="2"/>
      <c r="Q4" s="2"/>
      <c r="R4" s="2"/>
      <c r="S4" s="2"/>
      <c r="T4" s="2"/>
      <c r="U4" s="2"/>
      <c r="V4" s="2"/>
      <c r="W4" s="2"/>
      <c r="X4" s="2"/>
      <c r="Y4" s="2"/>
      <c r="Z4" s="2"/>
      <c r="AA4" s="2"/>
      <c r="AB4" s="2"/>
      <c r="AC4" s="2"/>
      <c r="AD4" s="2"/>
      <c r="AE4" s="2"/>
      <c r="AF4" s="2"/>
    </row>
    <row r="5" spans="2:32">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row>
    <row r="6" spans="2:32">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row>
    <row r="7" spans="2:32">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row>
    <row r="9" spans="2:32" ht="38.25">
      <c r="D9" s="981" t="s">
        <v>120</v>
      </c>
      <c r="E9" s="984" t="s">
        <v>121</v>
      </c>
      <c r="F9" s="984" t="s">
        <v>122</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row>
    <row r="10" spans="2:32" ht="25.5">
      <c r="D10" s="982"/>
      <c r="E10" s="985"/>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row>
    <row r="11" spans="2:32">
      <c r="D11" s="983"/>
      <c r="E11" s="986"/>
      <c r="F11" s="986"/>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row>
    <row r="13" spans="2:32" ht="16.5">
      <c r="B13" s="5" t="s">
        <v>123</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5" spans="2:32" ht="15">
      <c r="B15" s="112" t="s">
        <v>124</v>
      </c>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row>
    <row r="16" spans="2:32" outlineLevel="1">
      <c r="N16" s="142"/>
      <c r="O16" s="142"/>
      <c r="P16" s="142"/>
      <c r="Q16" s="142"/>
      <c r="R16" s="142"/>
      <c r="S16" s="142"/>
      <c r="T16" s="142"/>
      <c r="U16" s="142"/>
      <c r="V16" s="142"/>
      <c r="W16" s="142"/>
      <c r="X16" s="142"/>
      <c r="Y16" s="142"/>
      <c r="Z16" s="142"/>
      <c r="AA16" s="142"/>
      <c r="AB16" s="142"/>
      <c r="AC16" s="142"/>
    </row>
    <row r="17" spans="4:32" outlineLevel="1">
      <c r="D17" s="102" t="str">
        <f>'Line Items'!D958</f>
        <v>RPI</v>
      </c>
      <c r="E17" s="143" t="s">
        <v>125</v>
      </c>
      <c r="F17" s="144"/>
      <c r="G17" s="145"/>
      <c r="H17" s="145"/>
      <c r="I17" s="145"/>
      <c r="J17" s="145"/>
      <c r="K17" s="146"/>
      <c r="L17" s="145"/>
      <c r="M17" s="145"/>
      <c r="N17" s="145"/>
      <c r="O17" s="147">
        <v>3.3000000000000002E-2</v>
      </c>
      <c r="P17" s="147">
        <v>3.2000000000000001E-2</v>
      </c>
      <c r="Q17" s="147">
        <v>3.2000000000000001E-2</v>
      </c>
      <c r="R17" s="147">
        <v>3.15E-2</v>
      </c>
      <c r="S17" s="147">
        <v>3.1000000000000007E-2</v>
      </c>
      <c r="T17" s="147">
        <v>3.0500000000000006E-2</v>
      </c>
      <c r="U17" s="147">
        <v>3.0000000000000009E-2</v>
      </c>
      <c r="V17" s="147">
        <v>0.03</v>
      </c>
      <c r="W17" s="147">
        <v>0.03</v>
      </c>
      <c r="X17" s="147">
        <v>0.03</v>
      </c>
      <c r="Y17" s="147">
        <v>0.03</v>
      </c>
      <c r="Z17" s="148">
        <v>0.03</v>
      </c>
      <c r="AB17" s="149">
        <f t="array" ref="AB17">INDEX($G17:$Z17,MATCH(VALUE(MID(AB$9,6,2)),VALUE(MID($G$9:$Z$9,6,2)),0))</f>
        <v>0</v>
      </c>
      <c r="AD17" s="149">
        <f t="array" ref="AD17">INDEX($G17:$Z17,MATCH(VALUE(MID(AD$9,6,2)),VALUE(MID($G$9:$Z$9,6,2)),0))</f>
        <v>3.0000000000000009E-2</v>
      </c>
      <c r="AF17" s="149">
        <f t="array" ref="AF17">INDEX($G17:$Z17,MATCH(VALUE(MID(AF$9,6,2)),VALUE(MID($G$9:$Z$9,6,2)),0))</f>
        <v>0.03</v>
      </c>
    </row>
    <row r="18" spans="4:32" outlineLevel="1">
      <c r="D18" s="83" t="str">
        <f>'Line Items'!D959</f>
        <v>Nominal AWE</v>
      </c>
      <c r="E18" s="150" t="str">
        <f>E17</f>
        <v>%</v>
      </c>
      <c r="F18" s="151"/>
      <c r="G18" s="152"/>
      <c r="H18" s="152"/>
      <c r="I18" s="152"/>
      <c r="J18" s="152"/>
      <c r="K18" s="153"/>
      <c r="L18" s="152"/>
      <c r="M18" s="152"/>
      <c r="N18" s="152"/>
      <c r="O18" s="154">
        <v>3.5000000000000003E-2</v>
      </c>
      <c r="P18" s="154">
        <v>3.3000000000000002E-2</v>
      </c>
      <c r="Q18" s="154">
        <v>3.7000000000000005E-2</v>
      </c>
      <c r="R18" s="154">
        <v>3.9000000000000007E-2</v>
      </c>
      <c r="S18" s="154">
        <v>4.1000000000000009E-2</v>
      </c>
      <c r="T18" s="154">
        <v>4.300000000000001E-2</v>
      </c>
      <c r="U18" s="154">
        <v>4.5000000000000019E-2</v>
      </c>
      <c r="V18" s="154">
        <v>4.4999999999999998E-2</v>
      </c>
      <c r="W18" s="154">
        <v>4.4999999999999998E-2</v>
      </c>
      <c r="X18" s="154">
        <v>4.4999999999999998E-2</v>
      </c>
      <c r="Y18" s="154">
        <v>4.4999999999999998E-2</v>
      </c>
      <c r="Z18" s="155">
        <v>4.4999999999999998E-2</v>
      </c>
      <c r="AB18" s="156">
        <f t="array" ref="AB18">INDEX($G18:$Z18,MATCH(VALUE(MID(AB$9,6,2)),VALUE(MID($G$9:$Z$9,6,2)),0))</f>
        <v>0</v>
      </c>
      <c r="AD18" s="156">
        <f t="array" ref="AD18">INDEX($G18:$Z18,MATCH(VALUE(MID(AD$9,6,2)),VALUE(MID($G$9:$Z$9,6,2)),0))</f>
        <v>4.5000000000000019E-2</v>
      </c>
      <c r="AF18" s="156">
        <f t="array" ref="AF18">INDEX($G18:$Z18,MATCH(VALUE(MID(AF$9,6,2)),VALUE(MID($G$9:$Z$9,6,2)),0))</f>
        <v>4.4999999999999998E-2</v>
      </c>
    </row>
    <row r="19" spans="4:32" outlineLevel="1">
      <c r="D19" s="83" t="str">
        <f>'Line Items'!D960</f>
        <v>Real Discount Rate</v>
      </c>
      <c r="E19" s="150" t="str">
        <f t="shared" ref="E19:E36" si="0">E18</f>
        <v>%</v>
      </c>
      <c r="F19" s="151">
        <v>3.5000000000000003E-2</v>
      </c>
      <c r="G19" s="157"/>
      <c r="H19" s="157"/>
      <c r="I19" s="157"/>
      <c r="J19" s="157">
        <f>$F$19</f>
        <v>3.5000000000000003E-2</v>
      </c>
      <c r="K19" s="157">
        <f>$F$19</f>
        <v>3.5000000000000003E-2</v>
      </c>
      <c r="L19" s="157">
        <f>$F$19</f>
        <v>3.5000000000000003E-2</v>
      </c>
      <c r="M19" s="158">
        <f t="shared" ref="M19:Z19" si="1">$F$19</f>
        <v>3.5000000000000003E-2</v>
      </c>
      <c r="N19" s="158">
        <f t="shared" si="1"/>
        <v>3.5000000000000003E-2</v>
      </c>
      <c r="O19" s="158">
        <f t="shared" si="1"/>
        <v>3.5000000000000003E-2</v>
      </c>
      <c r="P19" s="158">
        <f t="shared" si="1"/>
        <v>3.5000000000000003E-2</v>
      </c>
      <c r="Q19" s="158">
        <f t="shared" si="1"/>
        <v>3.5000000000000003E-2</v>
      </c>
      <c r="R19" s="158">
        <f t="shared" si="1"/>
        <v>3.5000000000000003E-2</v>
      </c>
      <c r="S19" s="158">
        <f t="shared" si="1"/>
        <v>3.5000000000000003E-2</v>
      </c>
      <c r="T19" s="158">
        <f t="shared" si="1"/>
        <v>3.5000000000000003E-2</v>
      </c>
      <c r="U19" s="158">
        <f t="shared" si="1"/>
        <v>3.5000000000000003E-2</v>
      </c>
      <c r="V19" s="158">
        <f t="shared" si="1"/>
        <v>3.5000000000000003E-2</v>
      </c>
      <c r="W19" s="158">
        <f t="shared" si="1"/>
        <v>3.5000000000000003E-2</v>
      </c>
      <c r="X19" s="158">
        <f t="shared" si="1"/>
        <v>3.5000000000000003E-2</v>
      </c>
      <c r="Y19" s="158">
        <f t="shared" si="1"/>
        <v>3.5000000000000003E-2</v>
      </c>
      <c r="Z19" s="159">
        <f t="shared" si="1"/>
        <v>3.5000000000000003E-2</v>
      </c>
      <c r="AB19" s="160">
        <f t="array" ref="AB19">INDEX($G19:$Z19,MATCH(VALUE(MID(AB$9,6,2)),VALUE(MID($G$9:$Z$9,6,2)),0))</f>
        <v>3.5000000000000003E-2</v>
      </c>
      <c r="AD19" s="160">
        <f t="array" ref="AD19">INDEX($G19:$Z19,MATCH(VALUE(MID(AD$9,6,2)),VALUE(MID($G$9:$Z$9,6,2)),0))</f>
        <v>3.5000000000000003E-2</v>
      </c>
      <c r="AF19" s="160">
        <f t="array" ref="AF19">INDEX($G19:$Z19,MATCH(VALUE(MID(AF$9,6,2)),VALUE(MID($G$9:$Z$9,6,2)),0))</f>
        <v>3.5000000000000003E-2</v>
      </c>
    </row>
    <row r="20" spans="4:32" outlineLevel="1">
      <c r="D20" s="83" t="str">
        <f>'Line Items'!D961</f>
        <v>[Indices and Rates - Inflation &amp; Discounting Line 3]</v>
      </c>
      <c r="E20" s="150" t="str">
        <f t="shared" si="0"/>
        <v>%</v>
      </c>
      <c r="F20" s="151"/>
      <c r="G20" s="161"/>
      <c r="H20" s="162"/>
      <c r="I20" s="162"/>
      <c r="J20" s="162"/>
      <c r="K20" s="162"/>
      <c r="L20" s="162"/>
      <c r="M20" s="162"/>
      <c r="N20" s="162"/>
      <c r="O20" s="162"/>
      <c r="P20" s="162"/>
      <c r="Q20" s="162"/>
      <c r="R20" s="162"/>
      <c r="S20" s="162"/>
      <c r="T20" s="162"/>
      <c r="U20" s="162"/>
      <c r="V20" s="162"/>
      <c r="W20" s="162"/>
      <c r="X20" s="162"/>
      <c r="Y20" s="162"/>
      <c r="Z20" s="163"/>
      <c r="AB20" s="160">
        <f t="array" ref="AB20">INDEX($G20:$Z20,MATCH(VALUE(MID(AB$9,6,2)),VALUE(MID($G$9:$Z$9,6,2)),0))</f>
        <v>0</v>
      </c>
      <c r="AD20" s="160">
        <f t="array" ref="AD20">INDEX($G20:$Z20,MATCH(VALUE(MID(AD$9,6,2)),VALUE(MID($G$9:$Z$9,6,2)),0))</f>
        <v>0</v>
      </c>
      <c r="AF20" s="160">
        <f t="array" ref="AF20">INDEX($G20:$Z20,MATCH(VALUE(MID(AF$9,6,2)),VALUE(MID($G$9:$Z$9,6,2)),0))</f>
        <v>0</v>
      </c>
    </row>
    <row r="21" spans="4:32" outlineLevel="1">
      <c r="D21" s="83" t="str">
        <f>'Line Items'!D962</f>
        <v>[Indices and Rates - Inflation &amp; Discounting Line 4]</v>
      </c>
      <c r="E21" s="150" t="str">
        <f t="shared" si="0"/>
        <v>%</v>
      </c>
      <c r="F21" s="151"/>
      <c r="G21" s="161"/>
      <c r="H21" s="162"/>
      <c r="I21" s="162"/>
      <c r="J21" s="162"/>
      <c r="K21" s="162"/>
      <c r="L21" s="162"/>
      <c r="M21" s="162"/>
      <c r="N21" s="162"/>
      <c r="O21" s="162"/>
      <c r="P21" s="162"/>
      <c r="Q21" s="162"/>
      <c r="R21" s="162"/>
      <c r="S21" s="162"/>
      <c r="T21" s="162"/>
      <c r="U21" s="162"/>
      <c r="V21" s="162"/>
      <c r="W21" s="162"/>
      <c r="X21" s="162"/>
      <c r="Y21" s="162"/>
      <c r="Z21" s="163"/>
      <c r="AB21" s="160">
        <f t="array" ref="AB21">INDEX($G21:$Z21,MATCH(VALUE(MID(AB$9,6,2)),VALUE(MID($G$9:$Z$9,6,2)),0))</f>
        <v>0</v>
      </c>
      <c r="AD21" s="160">
        <f t="array" ref="AD21">INDEX($G21:$Z21,MATCH(VALUE(MID(AD$9,6,2)),VALUE(MID($G$9:$Z$9,6,2)),0))</f>
        <v>0</v>
      </c>
      <c r="AF21" s="160">
        <f t="array" ref="AF21">INDEX($G21:$Z21,MATCH(VALUE(MID(AF$9,6,2)),VALUE(MID($G$9:$Z$9,6,2)),0))</f>
        <v>0</v>
      </c>
    </row>
    <row r="22" spans="4:32" outlineLevel="1">
      <c r="D22" s="83" t="str">
        <f>'Line Items'!D963</f>
        <v>[Indices and Rates - Inflation &amp; Discounting Line 5]</v>
      </c>
      <c r="E22" s="150" t="str">
        <f t="shared" si="0"/>
        <v>%</v>
      </c>
      <c r="F22" s="151"/>
      <c r="G22" s="161"/>
      <c r="H22" s="162"/>
      <c r="I22" s="162"/>
      <c r="J22" s="162"/>
      <c r="K22" s="162"/>
      <c r="L22" s="162"/>
      <c r="M22" s="162"/>
      <c r="N22" s="162"/>
      <c r="O22" s="162"/>
      <c r="P22" s="162"/>
      <c r="Q22" s="162"/>
      <c r="R22" s="162"/>
      <c r="S22" s="162"/>
      <c r="T22" s="162"/>
      <c r="U22" s="162"/>
      <c r="V22" s="162"/>
      <c r="W22" s="162"/>
      <c r="X22" s="162"/>
      <c r="Y22" s="162"/>
      <c r="Z22" s="163"/>
      <c r="AB22" s="160">
        <f t="array" ref="AB22">INDEX($G22:$Z22,MATCH(VALUE(MID(AB$9,6,2)),VALUE(MID($G$9:$Z$9,6,2)),0))</f>
        <v>0</v>
      </c>
      <c r="AD22" s="160">
        <f t="array" ref="AD22">INDEX($G22:$Z22,MATCH(VALUE(MID(AD$9,6,2)),VALUE(MID($G$9:$Z$9,6,2)),0))</f>
        <v>0</v>
      </c>
      <c r="AF22" s="160">
        <f t="array" ref="AF22">INDEX($G22:$Z22,MATCH(VALUE(MID(AF$9,6,2)),VALUE(MID($G$9:$Z$9,6,2)),0))</f>
        <v>0</v>
      </c>
    </row>
    <row r="23" spans="4:32" outlineLevel="1">
      <c r="D23" s="83" t="str">
        <f>'Line Items'!D964</f>
        <v>[Indices and Rates - Inflation &amp; Discounting Line 6]</v>
      </c>
      <c r="E23" s="150" t="str">
        <f t="shared" si="0"/>
        <v>%</v>
      </c>
      <c r="F23" s="151"/>
      <c r="G23" s="161"/>
      <c r="H23" s="162"/>
      <c r="I23" s="162"/>
      <c r="J23" s="162"/>
      <c r="K23" s="162"/>
      <c r="L23" s="162"/>
      <c r="M23" s="162"/>
      <c r="N23" s="162"/>
      <c r="O23" s="162"/>
      <c r="P23" s="162"/>
      <c r="Q23" s="162"/>
      <c r="R23" s="162"/>
      <c r="S23" s="162"/>
      <c r="T23" s="162"/>
      <c r="U23" s="162"/>
      <c r="V23" s="162"/>
      <c r="W23" s="162"/>
      <c r="X23" s="162"/>
      <c r="Y23" s="162"/>
      <c r="Z23" s="163"/>
      <c r="AB23" s="160">
        <f t="array" ref="AB23">INDEX($G23:$Z23,MATCH(VALUE(MID(AB$9,6,2)),VALUE(MID($G$9:$Z$9,6,2)),0))</f>
        <v>0</v>
      </c>
      <c r="AD23" s="160">
        <f t="array" ref="AD23">INDEX($G23:$Z23,MATCH(VALUE(MID(AD$9,6,2)),VALUE(MID($G$9:$Z$9,6,2)),0))</f>
        <v>0</v>
      </c>
      <c r="AF23" s="160">
        <f t="array" ref="AF23">INDEX($G23:$Z23,MATCH(VALUE(MID(AF$9,6,2)),VALUE(MID($G$9:$Z$9,6,2)),0))</f>
        <v>0</v>
      </c>
    </row>
    <row r="24" spans="4:32" outlineLevel="1">
      <c r="D24" s="83" t="str">
        <f>'Line Items'!D965</f>
        <v>[Indices and Rates - Inflation &amp; Discounting Line 7]</v>
      </c>
      <c r="E24" s="150" t="str">
        <f t="shared" si="0"/>
        <v>%</v>
      </c>
      <c r="F24" s="151"/>
      <c r="G24" s="161"/>
      <c r="H24" s="162"/>
      <c r="I24" s="162"/>
      <c r="J24" s="162"/>
      <c r="K24" s="162"/>
      <c r="L24" s="162"/>
      <c r="M24" s="162"/>
      <c r="N24" s="162"/>
      <c r="O24" s="162"/>
      <c r="P24" s="162"/>
      <c r="Q24" s="162"/>
      <c r="R24" s="162"/>
      <c r="S24" s="162"/>
      <c r="T24" s="162"/>
      <c r="U24" s="162"/>
      <c r="V24" s="162"/>
      <c r="W24" s="162"/>
      <c r="X24" s="162"/>
      <c r="Y24" s="162"/>
      <c r="Z24" s="163"/>
      <c r="AB24" s="160">
        <f t="array" ref="AB24">INDEX($G24:$Z24,MATCH(VALUE(MID(AB$9,6,2)),VALUE(MID($G$9:$Z$9,6,2)),0))</f>
        <v>0</v>
      </c>
      <c r="AD24" s="160">
        <f t="array" ref="AD24">INDEX($G24:$Z24,MATCH(VALUE(MID(AD$9,6,2)),VALUE(MID($G$9:$Z$9,6,2)),0))</f>
        <v>0</v>
      </c>
      <c r="AF24" s="160">
        <f t="array" ref="AF24">INDEX($G24:$Z24,MATCH(VALUE(MID(AF$9,6,2)),VALUE(MID($G$9:$Z$9,6,2)),0))</f>
        <v>0</v>
      </c>
    </row>
    <row r="25" spans="4:32" outlineLevel="1">
      <c r="D25" s="83" t="str">
        <f>'Line Items'!D966</f>
        <v>[Indices and Rates - Inflation &amp; Discounting Line 8]</v>
      </c>
      <c r="E25" s="150" t="str">
        <f t="shared" si="0"/>
        <v>%</v>
      </c>
      <c r="F25" s="151"/>
      <c r="G25" s="161"/>
      <c r="H25" s="162"/>
      <c r="I25" s="162"/>
      <c r="J25" s="162"/>
      <c r="K25" s="162"/>
      <c r="L25" s="162"/>
      <c r="M25" s="162"/>
      <c r="N25" s="162"/>
      <c r="O25" s="162"/>
      <c r="P25" s="162"/>
      <c r="Q25" s="162"/>
      <c r="R25" s="162"/>
      <c r="S25" s="162"/>
      <c r="T25" s="162"/>
      <c r="U25" s="162"/>
      <c r="V25" s="162"/>
      <c r="W25" s="162"/>
      <c r="X25" s="162"/>
      <c r="Y25" s="162"/>
      <c r="Z25" s="163"/>
      <c r="AB25" s="160">
        <f t="array" ref="AB25">INDEX($G25:$Z25,MATCH(VALUE(MID(AB$9,6,2)),VALUE(MID($G$9:$Z$9,6,2)),0))</f>
        <v>0</v>
      </c>
      <c r="AD25" s="160">
        <f t="array" ref="AD25">INDEX($G25:$Z25,MATCH(VALUE(MID(AD$9,6,2)),VALUE(MID($G$9:$Z$9,6,2)),0))</f>
        <v>0</v>
      </c>
      <c r="AF25" s="160">
        <f t="array" ref="AF25">INDEX($G25:$Z25,MATCH(VALUE(MID(AF$9,6,2)),VALUE(MID($G$9:$Z$9,6,2)),0))</f>
        <v>0</v>
      </c>
    </row>
    <row r="26" spans="4:32" outlineLevel="1">
      <c r="D26" s="83" t="str">
        <f>'Line Items'!D967</f>
        <v>[Indices and Rates - Inflation &amp; Discounting Line 9]</v>
      </c>
      <c r="E26" s="150" t="str">
        <f t="shared" si="0"/>
        <v>%</v>
      </c>
      <c r="F26" s="151"/>
      <c r="G26" s="161"/>
      <c r="H26" s="162"/>
      <c r="I26" s="162"/>
      <c r="J26" s="162"/>
      <c r="K26" s="162"/>
      <c r="L26" s="162"/>
      <c r="M26" s="162"/>
      <c r="N26" s="162"/>
      <c r="O26" s="162"/>
      <c r="P26" s="162"/>
      <c r="Q26" s="162"/>
      <c r="R26" s="162"/>
      <c r="S26" s="162"/>
      <c r="T26" s="162"/>
      <c r="U26" s="162"/>
      <c r="V26" s="162"/>
      <c r="W26" s="162"/>
      <c r="X26" s="162"/>
      <c r="Y26" s="162"/>
      <c r="Z26" s="163"/>
      <c r="AB26" s="160">
        <f t="array" ref="AB26">INDEX($G26:$Z26,MATCH(VALUE(MID(AB$9,6,2)),VALUE(MID($G$9:$Z$9,6,2)),0))</f>
        <v>0</v>
      </c>
      <c r="AD26" s="160">
        <f t="array" ref="AD26">INDEX($G26:$Z26,MATCH(VALUE(MID(AD$9,6,2)),VALUE(MID($G$9:$Z$9,6,2)),0))</f>
        <v>0</v>
      </c>
      <c r="AF26" s="160">
        <f t="array" ref="AF26">INDEX($G26:$Z26,MATCH(VALUE(MID(AF$9,6,2)),VALUE(MID($G$9:$Z$9,6,2)),0))</f>
        <v>0</v>
      </c>
    </row>
    <row r="27" spans="4:32" outlineLevel="1">
      <c r="D27" s="83" t="str">
        <f>'Line Items'!D968</f>
        <v>[Indices and Rates - Inflation &amp; Discounting Line 10]</v>
      </c>
      <c r="E27" s="150" t="str">
        <f t="shared" si="0"/>
        <v>%</v>
      </c>
      <c r="F27" s="151"/>
      <c r="G27" s="161"/>
      <c r="H27" s="162"/>
      <c r="I27" s="162"/>
      <c r="J27" s="162"/>
      <c r="K27" s="162"/>
      <c r="L27" s="162"/>
      <c r="M27" s="162"/>
      <c r="N27" s="162"/>
      <c r="O27" s="162"/>
      <c r="P27" s="162"/>
      <c r="Q27" s="162"/>
      <c r="R27" s="162"/>
      <c r="S27" s="162"/>
      <c r="T27" s="162"/>
      <c r="U27" s="162"/>
      <c r="V27" s="162"/>
      <c r="W27" s="162"/>
      <c r="X27" s="162"/>
      <c r="Y27" s="162"/>
      <c r="Z27" s="163"/>
      <c r="AB27" s="160">
        <f t="array" ref="AB27">INDEX($G27:$Z27,MATCH(VALUE(MID(AB$9,6,2)),VALUE(MID($G$9:$Z$9,6,2)),0))</f>
        <v>0</v>
      </c>
      <c r="AD27" s="160">
        <f t="array" ref="AD27">INDEX($G27:$Z27,MATCH(VALUE(MID(AD$9,6,2)),VALUE(MID($G$9:$Z$9,6,2)),0))</f>
        <v>0</v>
      </c>
      <c r="AF27" s="160">
        <f t="array" ref="AF27">INDEX($G27:$Z27,MATCH(VALUE(MID(AF$9,6,2)),VALUE(MID($G$9:$Z$9,6,2)),0))</f>
        <v>0</v>
      </c>
    </row>
    <row r="28" spans="4:32" outlineLevel="1">
      <c r="D28" s="83" t="str">
        <f>'Line Items'!D969</f>
        <v>[Indices and Rates - Inflation &amp; Discounting Line 11]</v>
      </c>
      <c r="E28" s="150" t="str">
        <f t="shared" si="0"/>
        <v>%</v>
      </c>
      <c r="F28" s="151"/>
      <c r="G28" s="161"/>
      <c r="H28" s="162"/>
      <c r="I28" s="162"/>
      <c r="J28" s="162"/>
      <c r="K28" s="162"/>
      <c r="L28" s="162"/>
      <c r="M28" s="162"/>
      <c r="N28" s="162"/>
      <c r="O28" s="162"/>
      <c r="P28" s="162"/>
      <c r="Q28" s="162"/>
      <c r="R28" s="162"/>
      <c r="S28" s="162"/>
      <c r="T28" s="162"/>
      <c r="U28" s="162"/>
      <c r="V28" s="162"/>
      <c r="W28" s="162"/>
      <c r="X28" s="162"/>
      <c r="Y28" s="162"/>
      <c r="Z28" s="163"/>
      <c r="AB28" s="160">
        <f t="array" ref="AB28">INDEX($G28:$Z28,MATCH(VALUE(MID(AB$9,6,2)),VALUE(MID($G$9:$Z$9,6,2)),0))</f>
        <v>0</v>
      </c>
      <c r="AD28" s="160">
        <f t="array" ref="AD28">INDEX($G28:$Z28,MATCH(VALUE(MID(AD$9,6,2)),VALUE(MID($G$9:$Z$9,6,2)),0))</f>
        <v>0</v>
      </c>
      <c r="AF28" s="160">
        <f t="array" ref="AF28">INDEX($G28:$Z28,MATCH(VALUE(MID(AF$9,6,2)),VALUE(MID($G$9:$Z$9,6,2)),0))</f>
        <v>0</v>
      </c>
    </row>
    <row r="29" spans="4:32" outlineLevel="1">
      <c r="D29" s="83" t="str">
        <f>'Line Items'!D970</f>
        <v>[Indices and Rates - Inflation &amp; Discounting Line 12]</v>
      </c>
      <c r="E29" s="150" t="str">
        <f t="shared" si="0"/>
        <v>%</v>
      </c>
      <c r="F29" s="151"/>
      <c r="G29" s="161"/>
      <c r="H29" s="162"/>
      <c r="I29" s="162"/>
      <c r="J29" s="162"/>
      <c r="K29" s="162"/>
      <c r="L29" s="162"/>
      <c r="M29" s="162"/>
      <c r="N29" s="162"/>
      <c r="O29" s="162"/>
      <c r="P29" s="162"/>
      <c r="Q29" s="162"/>
      <c r="R29" s="162"/>
      <c r="S29" s="162"/>
      <c r="T29" s="162"/>
      <c r="U29" s="162"/>
      <c r="V29" s="162"/>
      <c r="W29" s="162"/>
      <c r="X29" s="162"/>
      <c r="Y29" s="162"/>
      <c r="Z29" s="163"/>
      <c r="AB29" s="160">
        <f t="array" ref="AB29">INDEX($G29:$Z29,MATCH(VALUE(MID(AB$9,6,2)),VALUE(MID($G$9:$Z$9,6,2)),0))</f>
        <v>0</v>
      </c>
      <c r="AD29" s="160">
        <f t="array" ref="AD29">INDEX($G29:$Z29,MATCH(VALUE(MID(AD$9,6,2)),VALUE(MID($G$9:$Z$9,6,2)),0))</f>
        <v>0</v>
      </c>
      <c r="AF29" s="160">
        <f t="array" ref="AF29">INDEX($G29:$Z29,MATCH(VALUE(MID(AF$9,6,2)),VALUE(MID($G$9:$Z$9,6,2)),0))</f>
        <v>0</v>
      </c>
    </row>
    <row r="30" spans="4:32" outlineLevel="1">
      <c r="D30" s="83" t="str">
        <f>'Line Items'!D971</f>
        <v>[Indices and Rates - Inflation &amp; Discounting Line 13]</v>
      </c>
      <c r="E30" s="150" t="str">
        <f t="shared" si="0"/>
        <v>%</v>
      </c>
      <c r="F30" s="151"/>
      <c r="G30" s="161"/>
      <c r="H30" s="162"/>
      <c r="I30" s="162"/>
      <c r="J30" s="162"/>
      <c r="K30" s="162"/>
      <c r="L30" s="162"/>
      <c r="M30" s="162"/>
      <c r="N30" s="162"/>
      <c r="O30" s="162"/>
      <c r="P30" s="162"/>
      <c r="Q30" s="162"/>
      <c r="R30" s="162"/>
      <c r="S30" s="162"/>
      <c r="T30" s="162"/>
      <c r="U30" s="162"/>
      <c r="V30" s="162"/>
      <c r="W30" s="162"/>
      <c r="X30" s="162"/>
      <c r="Y30" s="162"/>
      <c r="Z30" s="163"/>
      <c r="AB30" s="160">
        <f t="array" ref="AB30">INDEX($G30:$Z30,MATCH(VALUE(MID(AB$9,6,2)),VALUE(MID($G$9:$Z$9,6,2)),0))</f>
        <v>0</v>
      </c>
      <c r="AD30" s="160">
        <f t="array" ref="AD30">INDEX($G30:$Z30,MATCH(VALUE(MID(AD$9,6,2)),VALUE(MID($G$9:$Z$9,6,2)),0))</f>
        <v>0</v>
      </c>
      <c r="AF30" s="160">
        <f t="array" ref="AF30">INDEX($G30:$Z30,MATCH(VALUE(MID(AF$9,6,2)),VALUE(MID($G$9:$Z$9,6,2)),0))</f>
        <v>0</v>
      </c>
    </row>
    <row r="31" spans="4:32" outlineLevel="1">
      <c r="D31" s="83" t="str">
        <f>'Line Items'!D972</f>
        <v>[Indices and Rates - Inflation &amp; Discounting Line 15]</v>
      </c>
      <c r="E31" s="150" t="str">
        <f t="shared" si="0"/>
        <v>%</v>
      </c>
      <c r="F31" s="151"/>
      <c r="G31" s="161"/>
      <c r="H31" s="162"/>
      <c r="I31" s="162"/>
      <c r="J31" s="162"/>
      <c r="K31" s="162"/>
      <c r="L31" s="162"/>
      <c r="M31" s="162"/>
      <c r="N31" s="162"/>
      <c r="O31" s="162"/>
      <c r="P31" s="162"/>
      <c r="Q31" s="162"/>
      <c r="R31" s="162"/>
      <c r="S31" s="162"/>
      <c r="T31" s="162"/>
      <c r="U31" s="162"/>
      <c r="V31" s="162"/>
      <c r="W31" s="162"/>
      <c r="X31" s="162"/>
      <c r="Y31" s="162"/>
      <c r="Z31" s="163"/>
      <c r="AB31" s="160">
        <f t="array" ref="AB31">INDEX($G31:$Z31,MATCH(VALUE(MID(AB$9,6,2)),VALUE(MID($G$9:$Z$9,6,2)),0))</f>
        <v>0</v>
      </c>
      <c r="AD31" s="160">
        <f t="array" ref="AD31">INDEX($G31:$Z31,MATCH(VALUE(MID(AD$9,6,2)),VALUE(MID($G$9:$Z$9,6,2)),0))</f>
        <v>0</v>
      </c>
      <c r="AF31" s="160">
        <f t="array" ref="AF31">INDEX($G31:$Z31,MATCH(VALUE(MID(AF$9,6,2)),VALUE(MID($G$9:$Z$9,6,2)),0))</f>
        <v>0</v>
      </c>
    </row>
    <row r="32" spans="4:32" outlineLevel="1">
      <c r="D32" s="83" t="str">
        <f>'Line Items'!D973</f>
        <v>[Indices and Rates - Inflation &amp; Discounting Line 16]</v>
      </c>
      <c r="E32" s="150" t="str">
        <f t="shared" si="0"/>
        <v>%</v>
      </c>
      <c r="F32" s="151"/>
      <c r="G32" s="161"/>
      <c r="H32" s="162"/>
      <c r="I32" s="162"/>
      <c r="J32" s="162"/>
      <c r="K32" s="162"/>
      <c r="L32" s="162"/>
      <c r="M32" s="162"/>
      <c r="N32" s="162"/>
      <c r="O32" s="162"/>
      <c r="P32" s="162"/>
      <c r="Q32" s="162"/>
      <c r="R32" s="162"/>
      <c r="S32" s="162"/>
      <c r="T32" s="162"/>
      <c r="U32" s="162"/>
      <c r="V32" s="162"/>
      <c r="W32" s="162"/>
      <c r="X32" s="162"/>
      <c r="Y32" s="162"/>
      <c r="Z32" s="163"/>
      <c r="AB32" s="160">
        <f t="array" ref="AB32">INDEX($G32:$Z32,MATCH(VALUE(MID(AB$9,6,2)),VALUE(MID($G$9:$Z$9,6,2)),0))</f>
        <v>0</v>
      </c>
      <c r="AD32" s="160">
        <f t="array" ref="AD32">INDEX($G32:$Z32,MATCH(VALUE(MID(AD$9,6,2)),VALUE(MID($G$9:$Z$9,6,2)),0))</f>
        <v>0</v>
      </c>
      <c r="AF32" s="160">
        <f t="array" ref="AF32">INDEX($G32:$Z32,MATCH(VALUE(MID(AF$9,6,2)),VALUE(MID($G$9:$Z$9,6,2)),0))</f>
        <v>0</v>
      </c>
    </row>
    <row r="33" spans="2:32" outlineLevel="1">
      <c r="D33" s="83" t="str">
        <f>'Line Items'!D974</f>
        <v>[Indices and Rates - Inflation &amp; Discounting Line 17]</v>
      </c>
      <c r="E33" s="150" t="str">
        <f t="shared" si="0"/>
        <v>%</v>
      </c>
      <c r="F33" s="151"/>
      <c r="G33" s="161"/>
      <c r="H33" s="162"/>
      <c r="I33" s="162"/>
      <c r="J33" s="162"/>
      <c r="K33" s="162"/>
      <c r="L33" s="162"/>
      <c r="M33" s="162"/>
      <c r="N33" s="162"/>
      <c r="O33" s="162"/>
      <c r="P33" s="162"/>
      <c r="Q33" s="162"/>
      <c r="R33" s="162"/>
      <c r="S33" s="162"/>
      <c r="T33" s="162"/>
      <c r="U33" s="162"/>
      <c r="V33" s="162"/>
      <c r="W33" s="162"/>
      <c r="X33" s="162"/>
      <c r="Y33" s="162"/>
      <c r="Z33" s="163"/>
      <c r="AB33" s="160">
        <f t="array" ref="AB33">INDEX($G33:$Z33,MATCH(VALUE(MID(AB$9,6,2)),VALUE(MID($G$9:$Z$9,6,2)),0))</f>
        <v>0</v>
      </c>
      <c r="AD33" s="160">
        <f t="array" ref="AD33">INDEX($G33:$Z33,MATCH(VALUE(MID(AD$9,6,2)),VALUE(MID($G$9:$Z$9,6,2)),0))</f>
        <v>0</v>
      </c>
      <c r="AF33" s="160">
        <f t="array" ref="AF33">INDEX($G33:$Z33,MATCH(VALUE(MID(AF$9,6,2)),VALUE(MID($G$9:$Z$9,6,2)),0))</f>
        <v>0</v>
      </c>
    </row>
    <row r="34" spans="2:32" outlineLevel="1">
      <c r="D34" s="83" t="str">
        <f>'Line Items'!D975</f>
        <v>[Indices and Rates - Inflation &amp; Discounting Line 18]</v>
      </c>
      <c r="E34" s="150" t="str">
        <f t="shared" si="0"/>
        <v>%</v>
      </c>
      <c r="F34" s="151"/>
      <c r="G34" s="161"/>
      <c r="H34" s="162"/>
      <c r="I34" s="162"/>
      <c r="J34" s="162"/>
      <c r="K34" s="162"/>
      <c r="L34" s="162"/>
      <c r="M34" s="162"/>
      <c r="N34" s="162"/>
      <c r="O34" s="162"/>
      <c r="P34" s="162"/>
      <c r="Q34" s="162"/>
      <c r="R34" s="162"/>
      <c r="S34" s="162"/>
      <c r="T34" s="162"/>
      <c r="U34" s="162"/>
      <c r="V34" s="162"/>
      <c r="W34" s="162"/>
      <c r="X34" s="162"/>
      <c r="Y34" s="162"/>
      <c r="Z34" s="163"/>
      <c r="AB34" s="160">
        <f t="array" ref="AB34">INDEX($G34:$Z34,MATCH(VALUE(MID(AB$9,6,2)),VALUE(MID($G$9:$Z$9,6,2)),0))</f>
        <v>0</v>
      </c>
      <c r="AD34" s="160">
        <f t="array" ref="AD34">INDEX($G34:$Z34,MATCH(VALUE(MID(AD$9,6,2)),VALUE(MID($G$9:$Z$9,6,2)),0))</f>
        <v>0</v>
      </c>
      <c r="AF34" s="160">
        <f t="array" ref="AF34">INDEX($G34:$Z34,MATCH(VALUE(MID(AF$9,6,2)),VALUE(MID($G$9:$Z$9,6,2)),0))</f>
        <v>0</v>
      </c>
    </row>
    <row r="35" spans="2:32" outlineLevel="1">
      <c r="D35" s="83" t="str">
        <f>'Line Items'!D976</f>
        <v>[Indices and Rates - Inflation &amp; Discounting Line 19]</v>
      </c>
      <c r="E35" s="150" t="str">
        <f t="shared" si="0"/>
        <v>%</v>
      </c>
      <c r="F35" s="151"/>
      <c r="G35" s="161"/>
      <c r="H35" s="162"/>
      <c r="I35" s="162"/>
      <c r="J35" s="162"/>
      <c r="K35" s="162"/>
      <c r="L35" s="162"/>
      <c r="M35" s="162"/>
      <c r="N35" s="162"/>
      <c r="O35" s="162"/>
      <c r="P35" s="162"/>
      <c r="Q35" s="162"/>
      <c r="R35" s="162"/>
      <c r="S35" s="162"/>
      <c r="T35" s="162"/>
      <c r="U35" s="162"/>
      <c r="V35" s="162"/>
      <c r="W35" s="162"/>
      <c r="X35" s="162"/>
      <c r="Y35" s="162"/>
      <c r="Z35" s="163"/>
      <c r="AB35" s="160">
        <f t="array" ref="AB35">INDEX($G35:$Z35,MATCH(VALUE(MID(AB$9,6,2)),VALUE(MID($G$9:$Z$9,6,2)),0))</f>
        <v>0</v>
      </c>
      <c r="AD35" s="160">
        <f t="array" ref="AD35">INDEX($G35:$Z35,MATCH(VALUE(MID(AD$9,6,2)),VALUE(MID($G$9:$Z$9,6,2)),0))</f>
        <v>0</v>
      </c>
      <c r="AF35" s="160">
        <f t="array" ref="AF35">INDEX($G35:$Z35,MATCH(VALUE(MID(AF$9,6,2)),VALUE(MID($G$9:$Z$9,6,2)),0))</f>
        <v>0</v>
      </c>
    </row>
    <row r="36" spans="2:32" outlineLevel="1">
      <c r="D36" s="108" t="str">
        <f>'Line Items'!D977</f>
        <v>[Indices and Rates - Inflation &amp; Discounting Line 20]</v>
      </c>
      <c r="E36" s="164" t="str">
        <f t="shared" si="0"/>
        <v>%</v>
      </c>
      <c r="F36" s="165"/>
      <c r="G36" s="166"/>
      <c r="H36" s="167"/>
      <c r="I36" s="167"/>
      <c r="J36" s="167"/>
      <c r="K36" s="167"/>
      <c r="L36" s="167"/>
      <c r="M36" s="167"/>
      <c r="N36" s="167"/>
      <c r="O36" s="167"/>
      <c r="P36" s="167"/>
      <c r="Q36" s="167"/>
      <c r="R36" s="167"/>
      <c r="S36" s="167"/>
      <c r="T36" s="167"/>
      <c r="U36" s="167"/>
      <c r="V36" s="167"/>
      <c r="W36" s="167"/>
      <c r="X36" s="167"/>
      <c r="Y36" s="167"/>
      <c r="Z36" s="168"/>
      <c r="AB36" s="169">
        <f t="array" ref="AB36">INDEX($G36:$Z36,MATCH(VALUE(MID(AB$9,6,2)),VALUE(MID($G$9:$Z$9,6,2)),0))</f>
        <v>0</v>
      </c>
      <c r="AD36" s="169">
        <f t="array" ref="AD36">INDEX($G36:$Z36,MATCH(VALUE(MID(AD$9,6,2)),VALUE(MID($G$9:$Z$9,6,2)),0))</f>
        <v>0</v>
      </c>
      <c r="AF36" s="169">
        <f t="array" ref="AF36">INDEX($G36:$Z36,MATCH(VALUE(MID(AF$9,6,2)),VALUE(MID($G$9:$Z$9,6,2)),0))</f>
        <v>0</v>
      </c>
    </row>
    <row r="38" spans="2:32" ht="15">
      <c r="B38" s="112" t="s">
        <v>126</v>
      </c>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row>
    <row r="39" spans="2:32" outlineLevel="1"/>
    <row r="40" spans="2:32" outlineLevel="1">
      <c r="D40" s="102" t="str">
        <f>'Line Items'!D981</f>
        <v>Pensions employer contribution as % of basic pay</v>
      </c>
      <c r="E40" s="143" t="s">
        <v>125</v>
      </c>
      <c r="F40" s="170"/>
      <c r="G40" s="171"/>
      <c r="H40" s="172"/>
      <c r="I40" s="172"/>
      <c r="J40" s="172"/>
      <c r="K40" s="172"/>
      <c r="L40" s="172"/>
      <c r="M40" s="172"/>
      <c r="N40" s="172"/>
      <c r="O40" s="172"/>
      <c r="P40" s="172"/>
      <c r="Q40" s="172"/>
      <c r="R40" s="172"/>
      <c r="S40" s="172"/>
      <c r="T40" s="172"/>
      <c r="U40" s="172"/>
      <c r="V40" s="172"/>
      <c r="W40" s="172"/>
      <c r="X40" s="172"/>
      <c r="Y40" s="172"/>
      <c r="Z40" s="173"/>
      <c r="AB40" s="149">
        <f t="array" ref="AB40">INDEX($G40:$Z40,MATCH(VALUE(MID(AB$9,6,2)),VALUE(MID($G$9:$Z$9,6,2)),0))</f>
        <v>0</v>
      </c>
      <c r="AD40" s="149">
        <f t="array" ref="AD40">INDEX($G40:$Z40,MATCH(VALUE(MID(AD$9,6,2)),VALUE(MID($G$9:$Z$9,6,2)),0))</f>
        <v>0</v>
      </c>
      <c r="AF40" s="149">
        <f t="array" ref="AF40">INDEX($G40:$Z40,MATCH(VALUE(MID(AF$9,6,2)),VALUE(MID($G$9:$Z$9,6,2)),0))</f>
        <v>0</v>
      </c>
    </row>
    <row r="41" spans="2:32" outlineLevel="1">
      <c r="D41" s="83" t="str">
        <f>'Line Items'!D982</f>
        <v>NI employer contribution - as % of basic pay</v>
      </c>
      <c r="E41" s="150" t="str">
        <f>E40</f>
        <v>%</v>
      </c>
      <c r="F41" s="151"/>
      <c r="G41" s="161"/>
      <c r="H41" s="162"/>
      <c r="I41" s="162"/>
      <c r="J41" s="162"/>
      <c r="K41" s="162"/>
      <c r="L41" s="162"/>
      <c r="M41" s="162"/>
      <c r="N41" s="162"/>
      <c r="O41" s="162"/>
      <c r="P41" s="162"/>
      <c r="Q41" s="162"/>
      <c r="R41" s="162"/>
      <c r="S41" s="162"/>
      <c r="T41" s="162"/>
      <c r="U41" s="162"/>
      <c r="V41" s="162"/>
      <c r="W41" s="162"/>
      <c r="X41" s="162"/>
      <c r="Y41" s="162"/>
      <c r="Z41" s="163"/>
      <c r="AB41" s="156">
        <f t="array" ref="AB41">INDEX($G41:$Z41,MATCH(VALUE(MID(AB$9,6,2)),VALUE(MID($G$9:$Z$9,6,2)),0))</f>
        <v>0</v>
      </c>
      <c r="AD41" s="156">
        <f t="array" ref="AD41">INDEX($G41:$Z41,MATCH(VALUE(MID(AD$9,6,2)),VALUE(MID($G$9:$Z$9,6,2)),0))</f>
        <v>0</v>
      </c>
      <c r="AF41" s="156">
        <f t="array" ref="AF41">INDEX($G41:$Z41,MATCH(VALUE(MID(AF$9,6,2)),VALUE(MID($G$9:$Z$9,6,2)),0))</f>
        <v>0</v>
      </c>
    </row>
    <row r="42" spans="2:32" outlineLevel="1">
      <c r="D42" s="83" t="str">
        <f>'Line Items'!D983</f>
        <v>General Tax disallowance in each year</v>
      </c>
      <c r="E42" s="150" t="str">
        <f t="shared" ref="E42:E59" si="2">E41</f>
        <v>%</v>
      </c>
      <c r="F42" s="174"/>
      <c r="G42" s="161"/>
      <c r="H42" s="162"/>
      <c r="I42" s="162"/>
      <c r="J42" s="162"/>
      <c r="K42" s="162"/>
      <c r="L42" s="162"/>
      <c r="M42" s="162"/>
      <c r="N42" s="162"/>
      <c r="O42" s="162"/>
      <c r="P42" s="162"/>
      <c r="Q42" s="162"/>
      <c r="R42" s="162"/>
      <c r="S42" s="162"/>
      <c r="T42" s="162"/>
      <c r="U42" s="162"/>
      <c r="V42" s="162"/>
      <c r="W42" s="162"/>
      <c r="X42" s="162"/>
      <c r="Y42" s="162"/>
      <c r="Z42" s="163"/>
      <c r="AB42" s="160">
        <f t="array" ref="AB42">INDEX($G42:$Z42,MATCH(VALUE(MID(AB$9,6,2)),VALUE(MID($G$9:$Z$9,6,2)),0))</f>
        <v>0</v>
      </c>
      <c r="AD42" s="160">
        <f t="array" ref="AD42">INDEX($G42:$Z42,MATCH(VALUE(MID(AD$9,6,2)),VALUE(MID($G$9:$Z$9,6,2)),0))</f>
        <v>0</v>
      </c>
      <c r="AF42" s="160">
        <f t="array" ref="AF42">INDEX($G42:$Z42,MATCH(VALUE(MID(AF$9,6,2)),VALUE(MID($G$9:$Z$9,6,2)),0))</f>
        <v>0</v>
      </c>
    </row>
    <row r="43" spans="2:32" outlineLevel="1">
      <c r="D43" s="83" t="str">
        <f>'Line Items'!D984</f>
        <v>LIBOR</v>
      </c>
      <c r="E43" s="150" t="str">
        <f t="shared" si="2"/>
        <v>%</v>
      </c>
      <c r="F43" s="174"/>
      <c r="G43" s="161"/>
      <c r="H43" s="162"/>
      <c r="I43" s="162"/>
      <c r="J43" s="162"/>
      <c r="K43" s="162"/>
      <c r="L43" s="162"/>
      <c r="M43" s="162"/>
      <c r="N43" s="162"/>
      <c r="O43" s="162"/>
      <c r="P43" s="162"/>
      <c r="Q43" s="162"/>
      <c r="R43" s="162"/>
      <c r="S43" s="162"/>
      <c r="T43" s="162"/>
      <c r="U43" s="162"/>
      <c r="V43" s="162"/>
      <c r="W43" s="162"/>
      <c r="X43" s="162"/>
      <c r="Y43" s="162"/>
      <c r="Z43" s="163"/>
      <c r="AB43" s="160">
        <f t="array" ref="AB43">INDEX($G43:$Z43,MATCH(VALUE(MID(AB$9,6,2)),VALUE(MID($G$9:$Z$9,6,2)),0))</f>
        <v>0</v>
      </c>
      <c r="AD43" s="160">
        <f t="array" ref="AD43">INDEX($G43:$Z43,MATCH(VALUE(MID(AD$9,6,2)),VALUE(MID($G$9:$Z$9,6,2)),0))</f>
        <v>0</v>
      </c>
      <c r="AF43" s="160">
        <f t="array" ref="AF43">INDEX($G43:$Z43,MATCH(VALUE(MID(AF$9,6,2)),VALUE(MID($G$9:$Z$9,6,2)),0))</f>
        <v>0</v>
      </c>
    </row>
    <row r="44" spans="2:32" outlineLevel="1">
      <c r="D44" s="83" t="str">
        <f>'Line Items'!D985</f>
        <v>Interest paid on debt - relative to LIBOR</v>
      </c>
      <c r="E44" s="150" t="str">
        <f t="shared" si="2"/>
        <v>%</v>
      </c>
      <c r="F44" s="174"/>
      <c r="G44" s="161"/>
      <c r="H44" s="162"/>
      <c r="I44" s="162"/>
      <c r="J44" s="162"/>
      <c r="K44" s="162"/>
      <c r="L44" s="162"/>
      <c r="M44" s="162"/>
      <c r="N44" s="162"/>
      <c r="O44" s="162"/>
      <c r="P44" s="162"/>
      <c r="Q44" s="162"/>
      <c r="R44" s="162"/>
      <c r="S44" s="162"/>
      <c r="T44" s="162"/>
      <c r="U44" s="162"/>
      <c r="V44" s="162"/>
      <c r="W44" s="162"/>
      <c r="X44" s="162"/>
      <c r="Y44" s="162"/>
      <c r="Z44" s="163"/>
      <c r="AB44" s="160">
        <f t="array" ref="AB44">INDEX($G44:$Z44,MATCH(VALUE(MID(AB$9,6,2)),VALUE(MID($G$9:$Z$9,6,2)),0))</f>
        <v>0</v>
      </c>
      <c r="AD44" s="160">
        <f t="array" ref="AD44">INDEX($G44:$Z44,MATCH(VALUE(MID(AD$9,6,2)),VALUE(MID($G$9:$Z$9,6,2)),0))</f>
        <v>0</v>
      </c>
      <c r="AF44" s="160">
        <f t="array" ref="AF44">INDEX($G44:$Z44,MATCH(VALUE(MID(AF$9,6,2)),VALUE(MID($G$9:$Z$9,6,2)),0))</f>
        <v>0</v>
      </c>
    </row>
    <row r="45" spans="2:32" outlineLevel="1">
      <c r="D45" s="83" t="str">
        <f>'Line Items'!D986</f>
        <v>Interest received on cash balances - relative to LIBOR</v>
      </c>
      <c r="E45" s="150" t="str">
        <f t="shared" si="2"/>
        <v>%</v>
      </c>
      <c r="F45" s="174"/>
      <c r="G45" s="161"/>
      <c r="H45" s="162"/>
      <c r="I45" s="162"/>
      <c r="J45" s="162"/>
      <c r="K45" s="162"/>
      <c r="L45" s="162"/>
      <c r="M45" s="162"/>
      <c r="N45" s="162"/>
      <c r="O45" s="162"/>
      <c r="P45" s="162"/>
      <c r="Q45" s="162"/>
      <c r="R45" s="162"/>
      <c r="S45" s="162"/>
      <c r="T45" s="162"/>
      <c r="U45" s="162"/>
      <c r="V45" s="162"/>
      <c r="W45" s="162"/>
      <c r="X45" s="162"/>
      <c r="Y45" s="162"/>
      <c r="Z45" s="163"/>
      <c r="AB45" s="160">
        <f t="array" ref="AB45">INDEX($G45:$Z45,MATCH(VALUE(MID(AB$9,6,2)),VALUE(MID($G$9:$Z$9,6,2)),0))</f>
        <v>0</v>
      </c>
      <c r="AD45" s="160">
        <f t="array" ref="AD45">INDEX($G45:$Z45,MATCH(VALUE(MID(AD$9,6,2)),VALUE(MID($G$9:$Z$9,6,2)),0))</f>
        <v>0</v>
      </c>
      <c r="AF45" s="160">
        <f t="array" ref="AF45">INDEX($G45:$Z45,MATCH(VALUE(MID(AF$9,6,2)),VALUE(MID($G$9:$Z$9,6,2)),0))</f>
        <v>0</v>
      </c>
    </row>
    <row r="46" spans="2:32" outlineLevel="1">
      <c r="D46" s="83" t="str">
        <f>'Line Items'!D987</f>
        <v>UK corporation tax rate</v>
      </c>
      <c r="E46" s="150" t="str">
        <f t="shared" si="2"/>
        <v>%</v>
      </c>
      <c r="F46" s="174"/>
      <c r="G46" s="161"/>
      <c r="H46" s="162"/>
      <c r="I46" s="162"/>
      <c r="J46" s="162"/>
      <c r="K46" s="162"/>
      <c r="L46" s="162"/>
      <c r="M46" s="162"/>
      <c r="N46" s="162"/>
      <c r="O46" s="162"/>
      <c r="P46" s="162"/>
      <c r="Q46" s="162"/>
      <c r="R46" s="162"/>
      <c r="S46" s="162"/>
      <c r="T46" s="162"/>
      <c r="U46" s="162"/>
      <c r="V46" s="162"/>
      <c r="W46" s="162"/>
      <c r="X46" s="162"/>
      <c r="Y46" s="162"/>
      <c r="Z46" s="163"/>
      <c r="AB46" s="160">
        <f t="array" ref="AB46">INDEX($G46:$Z46,MATCH(VALUE(MID(AB$9,6,2)),VALUE(MID($G$9:$Z$9,6,2)),0))</f>
        <v>0</v>
      </c>
      <c r="AD46" s="160">
        <f t="array" ref="AD46">INDEX($G46:$Z46,MATCH(VALUE(MID(AD$9,6,2)),VALUE(MID($G$9:$Z$9,6,2)),0))</f>
        <v>0</v>
      </c>
      <c r="AF46" s="160">
        <f t="array" ref="AF46">INDEX($G46:$Z46,MATCH(VALUE(MID(AF$9,6,2)),VALUE(MID($G$9:$Z$9,6,2)),0))</f>
        <v>0</v>
      </c>
    </row>
    <row r="47" spans="2:32" outlineLevel="1">
      <c r="D47" s="83" t="str">
        <f>'Line Items'!D988</f>
        <v>% of tax paid in year</v>
      </c>
      <c r="E47" s="150" t="str">
        <f t="shared" si="2"/>
        <v>%</v>
      </c>
      <c r="F47" s="174"/>
      <c r="G47" s="161"/>
      <c r="H47" s="162"/>
      <c r="I47" s="162"/>
      <c r="J47" s="162"/>
      <c r="K47" s="162"/>
      <c r="L47" s="162"/>
      <c r="M47" s="162"/>
      <c r="N47" s="162"/>
      <c r="O47" s="162"/>
      <c r="P47" s="162"/>
      <c r="Q47" s="162"/>
      <c r="R47" s="162"/>
      <c r="S47" s="162"/>
      <c r="T47" s="162"/>
      <c r="U47" s="162"/>
      <c r="V47" s="162"/>
      <c r="W47" s="162"/>
      <c r="X47" s="162"/>
      <c r="Y47" s="162"/>
      <c r="Z47" s="163"/>
      <c r="AB47" s="160">
        <f t="array" ref="AB47">INDEX($G47:$Z47,MATCH(VALUE(MID(AB$9,6,2)),VALUE(MID($G$9:$Z$9,6,2)),0))</f>
        <v>0</v>
      </c>
      <c r="AD47" s="160">
        <f t="array" ref="AD47">INDEX($G47:$Z47,MATCH(VALUE(MID(AD$9,6,2)),VALUE(MID($G$9:$Z$9,6,2)),0))</f>
        <v>0</v>
      </c>
      <c r="AF47" s="160">
        <f t="array" ref="AF47">INDEX($G47:$Z47,MATCH(VALUE(MID(AF$9,6,2)),VALUE(MID($G$9:$Z$9,6,2)),0))</f>
        <v>0</v>
      </c>
    </row>
    <row r="48" spans="2:32" outlineLevel="1">
      <c r="D48" s="83" t="str">
        <f>'Line Items'!D989</f>
        <v>PBT margin as % of revenues as defined in TFA</v>
      </c>
      <c r="E48" s="150" t="str">
        <f t="shared" si="2"/>
        <v>%</v>
      </c>
      <c r="F48" s="174"/>
      <c r="G48" s="161"/>
      <c r="H48" s="162"/>
      <c r="I48" s="162"/>
      <c r="J48" s="162"/>
      <c r="K48" s="162"/>
      <c r="L48" s="162"/>
      <c r="M48" s="162"/>
      <c r="N48" s="162"/>
      <c r="O48" s="162"/>
      <c r="P48" s="162"/>
      <c r="Q48" s="162"/>
      <c r="R48" s="162"/>
      <c r="S48" s="162"/>
      <c r="T48" s="162"/>
      <c r="U48" s="162"/>
      <c r="V48" s="162"/>
      <c r="W48" s="162"/>
      <c r="X48" s="162"/>
      <c r="Y48" s="162"/>
      <c r="Z48" s="163"/>
      <c r="AB48" s="160">
        <f t="array" ref="AB48">INDEX($G48:$Z48,MATCH(VALUE(MID(AB$9,6,2)),VALUE(MID($G$9:$Z$9,6,2)),0))</f>
        <v>0</v>
      </c>
      <c r="AD48" s="160">
        <f t="array" ref="AD48">INDEX($G48:$Z48,MATCH(VALUE(MID(AD$9,6,2)),VALUE(MID($G$9:$Z$9,6,2)),0))</f>
        <v>0</v>
      </c>
      <c r="AF48" s="160">
        <f t="array" ref="AF48">INDEX($G48:$Z48,MATCH(VALUE(MID(AF$9,6,2)),VALUE(MID($G$9:$Z$9,6,2)),0))</f>
        <v>0</v>
      </c>
    </row>
    <row r="49" spans="2:32" outlineLevel="1">
      <c r="D49" s="83" t="str">
        <f>'Line Items'!D990</f>
        <v>Annual Cost of Performance Bond (as % of value)</v>
      </c>
      <c r="E49" s="150" t="str">
        <f t="shared" si="2"/>
        <v>%</v>
      </c>
      <c r="F49" s="174"/>
      <c r="G49" s="161"/>
      <c r="H49" s="162"/>
      <c r="I49" s="162"/>
      <c r="J49" s="162"/>
      <c r="K49" s="162"/>
      <c r="L49" s="162"/>
      <c r="M49" s="162"/>
      <c r="N49" s="162"/>
      <c r="O49" s="162"/>
      <c r="P49" s="162"/>
      <c r="Q49" s="162"/>
      <c r="R49" s="162"/>
      <c r="S49" s="162"/>
      <c r="T49" s="162"/>
      <c r="U49" s="162"/>
      <c r="V49" s="162"/>
      <c r="W49" s="162"/>
      <c r="X49" s="162"/>
      <c r="Y49" s="162"/>
      <c r="Z49" s="163"/>
      <c r="AB49" s="160">
        <f t="array" ref="AB49">INDEX($G49:$Z49,MATCH(VALUE(MID(AB$9,6,2)),VALUE(MID($G$9:$Z$9,6,2)),0))</f>
        <v>0</v>
      </c>
      <c r="AD49" s="160">
        <f t="array" ref="AD49">INDEX($G49:$Z49,MATCH(VALUE(MID(AD$9,6,2)),VALUE(MID($G$9:$Z$9,6,2)),0))</f>
        <v>0</v>
      </c>
      <c r="AF49" s="160">
        <f t="array" ref="AF49">INDEX($G49:$Z49,MATCH(VALUE(MID(AF$9,6,2)),VALUE(MID($G$9:$Z$9,6,2)),0))</f>
        <v>0</v>
      </c>
    </row>
    <row r="50" spans="2:32" outlineLevel="1">
      <c r="D50" s="83" t="str">
        <f>'Line Items'!D991</f>
        <v>Annual Cost of Season Ticket Bond (as % of value)</v>
      </c>
      <c r="E50" s="150" t="str">
        <f t="shared" si="2"/>
        <v>%</v>
      </c>
      <c r="F50" s="174"/>
      <c r="G50" s="161"/>
      <c r="H50" s="162"/>
      <c r="I50" s="162"/>
      <c r="J50" s="162"/>
      <c r="K50" s="162"/>
      <c r="L50" s="162"/>
      <c r="M50" s="162"/>
      <c r="N50" s="162"/>
      <c r="O50" s="162"/>
      <c r="P50" s="162"/>
      <c r="Q50" s="162"/>
      <c r="R50" s="162"/>
      <c r="S50" s="162"/>
      <c r="T50" s="162"/>
      <c r="U50" s="162"/>
      <c r="V50" s="162"/>
      <c r="W50" s="162"/>
      <c r="X50" s="162"/>
      <c r="Y50" s="162"/>
      <c r="Z50" s="163"/>
      <c r="AB50" s="160">
        <f t="array" ref="AB50">INDEX($G50:$Z50,MATCH(VALUE(MID(AB$9,6,2)),VALUE(MID($G$9:$Z$9,6,2)),0))</f>
        <v>0</v>
      </c>
      <c r="AD50" s="160">
        <f t="array" ref="AD50">INDEX($G50:$Z50,MATCH(VALUE(MID(AD$9,6,2)),VALUE(MID($G$9:$Z$9,6,2)),0))</f>
        <v>0</v>
      </c>
      <c r="AF50" s="160">
        <f t="array" ref="AF50">INDEX($G50:$Z50,MATCH(VALUE(MID(AF$9,6,2)),VALUE(MID($G$9:$Z$9,6,2)),0))</f>
        <v>0</v>
      </c>
    </row>
    <row r="51" spans="2:32" outlineLevel="1">
      <c r="D51" s="83" t="str">
        <f>'Line Items'!D992</f>
        <v>Annual Cost of PCS Bond (as % of value)</v>
      </c>
      <c r="E51" s="150" t="str">
        <f t="shared" si="2"/>
        <v>%</v>
      </c>
      <c r="F51" s="174"/>
      <c r="G51" s="161"/>
      <c r="H51" s="162"/>
      <c r="I51" s="162"/>
      <c r="J51" s="162"/>
      <c r="K51" s="162"/>
      <c r="L51" s="162"/>
      <c r="M51" s="162"/>
      <c r="N51" s="162"/>
      <c r="O51" s="162"/>
      <c r="P51" s="162"/>
      <c r="Q51" s="162"/>
      <c r="R51" s="162"/>
      <c r="S51" s="162"/>
      <c r="T51" s="162"/>
      <c r="U51" s="162"/>
      <c r="V51" s="162"/>
      <c r="W51" s="162"/>
      <c r="X51" s="162"/>
      <c r="Y51" s="162"/>
      <c r="Z51" s="163"/>
      <c r="AB51" s="160">
        <f t="array" ref="AB51">INDEX($G51:$Z51,MATCH(VALUE(MID(AB$9,6,2)),VALUE(MID($G$9:$Z$9,6,2)),0))</f>
        <v>0</v>
      </c>
      <c r="AD51" s="160">
        <f t="array" ref="AD51">INDEX($G51:$Z51,MATCH(VALUE(MID(AD$9,6,2)),VALUE(MID($G$9:$Z$9,6,2)),0))</f>
        <v>0</v>
      </c>
      <c r="AF51" s="160">
        <f t="array" ref="AF51">INDEX($G51:$Z51,MATCH(VALUE(MID(AF$9,6,2)),VALUE(MID($G$9:$Z$9,6,2)),0))</f>
        <v>0</v>
      </c>
    </row>
    <row r="52" spans="2:32" outlineLevel="1">
      <c r="D52" s="83" t="str">
        <f>'Line Items'!D993</f>
        <v>VAT Rate</v>
      </c>
      <c r="E52" s="150" t="str">
        <f t="shared" si="2"/>
        <v>%</v>
      </c>
      <c r="F52" s="174"/>
      <c r="G52" s="161"/>
      <c r="H52" s="162"/>
      <c r="I52" s="162"/>
      <c r="J52" s="162"/>
      <c r="K52" s="162"/>
      <c r="L52" s="162"/>
      <c r="M52" s="162"/>
      <c r="N52" s="162"/>
      <c r="O52" s="162"/>
      <c r="P52" s="162"/>
      <c r="Q52" s="162"/>
      <c r="R52" s="162"/>
      <c r="S52" s="162"/>
      <c r="T52" s="162"/>
      <c r="U52" s="162"/>
      <c r="V52" s="162"/>
      <c r="W52" s="162"/>
      <c r="X52" s="162"/>
      <c r="Y52" s="162"/>
      <c r="Z52" s="163"/>
      <c r="AB52" s="160">
        <f t="array" ref="AB52">INDEX($G52:$Z52,MATCH(VALUE(MID(AB$9,6,2)),VALUE(MID($G$9:$Z$9,6,2)),0))</f>
        <v>0</v>
      </c>
      <c r="AD52" s="160">
        <f t="array" ref="AD52">INDEX($G52:$Z52,MATCH(VALUE(MID(AD$9,6,2)),VALUE(MID($G$9:$Z$9,6,2)),0))</f>
        <v>0</v>
      </c>
      <c r="AF52" s="160">
        <f t="array" ref="AF52">INDEX($G52:$Z52,MATCH(VALUE(MID(AF$9,6,2)),VALUE(MID($G$9:$Z$9,6,2)),0))</f>
        <v>0</v>
      </c>
    </row>
    <row r="53" spans="2:32" outlineLevel="1">
      <c r="D53" s="83" t="str">
        <f>'Line Items'!D994</f>
        <v>[Indices and Rates - Other Rates Line 14]</v>
      </c>
      <c r="E53" s="150" t="str">
        <f t="shared" si="2"/>
        <v>%</v>
      </c>
      <c r="F53" s="174"/>
      <c r="G53" s="161"/>
      <c r="H53" s="162"/>
      <c r="I53" s="162"/>
      <c r="J53" s="162"/>
      <c r="K53" s="162"/>
      <c r="L53" s="162"/>
      <c r="M53" s="162"/>
      <c r="N53" s="162"/>
      <c r="O53" s="162"/>
      <c r="P53" s="162"/>
      <c r="Q53" s="162"/>
      <c r="R53" s="162"/>
      <c r="S53" s="162"/>
      <c r="T53" s="162"/>
      <c r="U53" s="162"/>
      <c r="V53" s="162"/>
      <c r="W53" s="162"/>
      <c r="X53" s="162"/>
      <c r="Y53" s="162"/>
      <c r="Z53" s="163"/>
      <c r="AB53" s="160">
        <f t="array" ref="AB53">INDEX($G53:$Z53,MATCH(VALUE(MID(AB$9,6,2)),VALUE(MID($G$9:$Z$9,6,2)),0))</f>
        <v>0</v>
      </c>
      <c r="AD53" s="160">
        <f t="array" ref="AD53">INDEX($G53:$Z53,MATCH(VALUE(MID(AD$9,6,2)),VALUE(MID($G$9:$Z$9,6,2)),0))</f>
        <v>0</v>
      </c>
      <c r="AF53" s="160">
        <f t="array" ref="AF53">INDEX($G53:$Z53,MATCH(VALUE(MID(AF$9,6,2)),VALUE(MID($G$9:$Z$9,6,2)),0))</f>
        <v>0</v>
      </c>
    </row>
    <row r="54" spans="2:32" outlineLevel="1">
      <c r="D54" s="83" t="str">
        <f>'Line Items'!D995</f>
        <v>[Indices and Rates - Other Rates Line 15]</v>
      </c>
      <c r="E54" s="150" t="str">
        <f t="shared" si="2"/>
        <v>%</v>
      </c>
      <c r="F54" s="151"/>
      <c r="G54" s="161"/>
      <c r="H54" s="162"/>
      <c r="I54" s="162"/>
      <c r="J54" s="162"/>
      <c r="K54" s="162"/>
      <c r="L54" s="162"/>
      <c r="M54" s="162"/>
      <c r="N54" s="162"/>
      <c r="O54" s="162"/>
      <c r="P54" s="162"/>
      <c r="Q54" s="162"/>
      <c r="R54" s="162"/>
      <c r="S54" s="162"/>
      <c r="T54" s="162"/>
      <c r="U54" s="162"/>
      <c r="V54" s="162"/>
      <c r="W54" s="162"/>
      <c r="X54" s="162"/>
      <c r="Y54" s="162"/>
      <c r="Z54" s="163"/>
      <c r="AB54" s="160">
        <f t="array" ref="AB54">INDEX($G54:$Z54,MATCH(VALUE(MID(AB$9,6,2)),VALUE(MID($G$9:$Z$9,6,2)),0))</f>
        <v>0</v>
      </c>
      <c r="AD54" s="160">
        <f t="array" ref="AD54">INDEX($G54:$Z54,MATCH(VALUE(MID(AD$9,6,2)),VALUE(MID($G$9:$Z$9,6,2)),0))</f>
        <v>0</v>
      </c>
      <c r="AF54" s="160">
        <f t="array" ref="AF54">INDEX($G54:$Z54,MATCH(VALUE(MID(AF$9,6,2)),VALUE(MID($G$9:$Z$9,6,2)),0))</f>
        <v>0</v>
      </c>
    </row>
    <row r="55" spans="2:32" outlineLevel="1">
      <c r="D55" s="83" t="str">
        <f>'Line Items'!D996</f>
        <v>[Indices and Rates - Other Rates Line 16]</v>
      </c>
      <c r="E55" s="150" t="str">
        <f t="shared" si="2"/>
        <v>%</v>
      </c>
      <c r="F55" s="151"/>
      <c r="G55" s="161"/>
      <c r="H55" s="162"/>
      <c r="I55" s="162"/>
      <c r="J55" s="162"/>
      <c r="K55" s="162"/>
      <c r="L55" s="162"/>
      <c r="M55" s="162"/>
      <c r="N55" s="162"/>
      <c r="O55" s="162"/>
      <c r="P55" s="162"/>
      <c r="Q55" s="162"/>
      <c r="R55" s="162"/>
      <c r="S55" s="162"/>
      <c r="T55" s="162"/>
      <c r="U55" s="162"/>
      <c r="V55" s="162"/>
      <c r="W55" s="162"/>
      <c r="X55" s="162"/>
      <c r="Y55" s="162"/>
      <c r="Z55" s="163"/>
      <c r="AB55" s="160">
        <f t="array" ref="AB55">INDEX($G55:$Z55,MATCH(VALUE(MID(AB$9,6,2)),VALUE(MID($G$9:$Z$9,6,2)),0))</f>
        <v>0</v>
      </c>
      <c r="AD55" s="160">
        <f t="array" ref="AD55">INDEX($G55:$Z55,MATCH(VALUE(MID(AD$9,6,2)),VALUE(MID($G$9:$Z$9,6,2)),0))</f>
        <v>0</v>
      </c>
      <c r="AF55" s="160">
        <f t="array" ref="AF55">INDEX($G55:$Z55,MATCH(VALUE(MID(AF$9,6,2)),VALUE(MID($G$9:$Z$9,6,2)),0))</f>
        <v>0</v>
      </c>
    </row>
    <row r="56" spans="2:32" outlineLevel="1">
      <c r="D56" s="83" t="str">
        <f>'Line Items'!D997</f>
        <v>[Indices and Rates - Other Rates Line 17]</v>
      </c>
      <c r="E56" s="150" t="str">
        <f t="shared" si="2"/>
        <v>%</v>
      </c>
      <c r="F56" s="151"/>
      <c r="G56" s="161"/>
      <c r="H56" s="162"/>
      <c r="I56" s="162"/>
      <c r="J56" s="162"/>
      <c r="K56" s="162"/>
      <c r="L56" s="162"/>
      <c r="M56" s="162"/>
      <c r="N56" s="162"/>
      <c r="O56" s="162"/>
      <c r="P56" s="162"/>
      <c r="Q56" s="162"/>
      <c r="R56" s="162"/>
      <c r="S56" s="162"/>
      <c r="T56" s="162"/>
      <c r="U56" s="162"/>
      <c r="V56" s="162"/>
      <c r="W56" s="162"/>
      <c r="X56" s="162"/>
      <c r="Y56" s="162"/>
      <c r="Z56" s="163"/>
      <c r="AB56" s="160">
        <f t="array" ref="AB56">INDEX($G56:$Z56,MATCH(VALUE(MID(AB$9,6,2)),VALUE(MID($G$9:$Z$9,6,2)),0))</f>
        <v>0</v>
      </c>
      <c r="AD56" s="160">
        <f t="array" ref="AD56">INDEX($G56:$Z56,MATCH(VALUE(MID(AD$9,6,2)),VALUE(MID($G$9:$Z$9,6,2)),0))</f>
        <v>0</v>
      </c>
      <c r="AF56" s="160">
        <f t="array" ref="AF56">INDEX($G56:$Z56,MATCH(VALUE(MID(AF$9,6,2)),VALUE(MID($G$9:$Z$9,6,2)),0))</f>
        <v>0</v>
      </c>
    </row>
    <row r="57" spans="2:32" outlineLevel="1">
      <c r="D57" s="83" t="str">
        <f>'Line Items'!D998</f>
        <v>[Indices and Rates - Other Rates Line 18]</v>
      </c>
      <c r="E57" s="150" t="str">
        <f t="shared" si="2"/>
        <v>%</v>
      </c>
      <c r="F57" s="151"/>
      <c r="G57" s="161"/>
      <c r="H57" s="162"/>
      <c r="I57" s="162"/>
      <c r="J57" s="162"/>
      <c r="K57" s="162"/>
      <c r="L57" s="162"/>
      <c r="M57" s="162"/>
      <c r="N57" s="162"/>
      <c r="O57" s="162"/>
      <c r="P57" s="162"/>
      <c r="Q57" s="162"/>
      <c r="R57" s="162"/>
      <c r="S57" s="162"/>
      <c r="T57" s="162"/>
      <c r="U57" s="162"/>
      <c r="V57" s="162"/>
      <c r="W57" s="162"/>
      <c r="X57" s="162"/>
      <c r="Y57" s="162"/>
      <c r="Z57" s="163"/>
      <c r="AB57" s="160">
        <f t="array" ref="AB57">INDEX($G57:$Z57,MATCH(VALUE(MID(AB$9,6,2)),VALUE(MID($G$9:$Z$9,6,2)),0))</f>
        <v>0</v>
      </c>
      <c r="AD57" s="160">
        <f t="array" ref="AD57">INDEX($G57:$Z57,MATCH(VALUE(MID(AD$9,6,2)),VALUE(MID($G$9:$Z$9,6,2)),0))</f>
        <v>0</v>
      </c>
      <c r="AF57" s="160">
        <f t="array" ref="AF57">INDEX($G57:$Z57,MATCH(VALUE(MID(AF$9,6,2)),VALUE(MID($G$9:$Z$9,6,2)),0))</f>
        <v>0</v>
      </c>
    </row>
    <row r="58" spans="2:32" outlineLevel="1">
      <c r="D58" s="83" t="str">
        <f>'Line Items'!D999</f>
        <v>[Indices and Rates - Other Rates Line 19]</v>
      </c>
      <c r="E58" s="150" t="str">
        <f t="shared" si="2"/>
        <v>%</v>
      </c>
      <c r="F58" s="151"/>
      <c r="G58" s="161"/>
      <c r="H58" s="162"/>
      <c r="I58" s="162"/>
      <c r="J58" s="162"/>
      <c r="K58" s="162"/>
      <c r="L58" s="162"/>
      <c r="M58" s="162"/>
      <c r="N58" s="162"/>
      <c r="O58" s="162"/>
      <c r="P58" s="162"/>
      <c r="Q58" s="162"/>
      <c r="R58" s="162"/>
      <c r="S58" s="162"/>
      <c r="T58" s="162"/>
      <c r="U58" s="162"/>
      <c r="V58" s="162"/>
      <c r="W58" s="162"/>
      <c r="X58" s="162"/>
      <c r="Y58" s="162"/>
      <c r="Z58" s="163"/>
      <c r="AB58" s="160">
        <f t="array" ref="AB58">INDEX($G58:$Z58,MATCH(VALUE(MID(AB$9,6,2)),VALUE(MID($G$9:$Z$9,6,2)),0))</f>
        <v>0</v>
      </c>
      <c r="AD58" s="160">
        <f t="array" ref="AD58">INDEX($G58:$Z58,MATCH(VALUE(MID(AD$9,6,2)),VALUE(MID($G$9:$Z$9,6,2)),0))</f>
        <v>0</v>
      </c>
      <c r="AF58" s="160">
        <f t="array" ref="AF58">INDEX($G58:$Z58,MATCH(VALUE(MID(AF$9,6,2)),VALUE(MID($G$9:$Z$9,6,2)),0))</f>
        <v>0</v>
      </c>
    </row>
    <row r="59" spans="2:32" outlineLevel="1">
      <c r="D59" s="108" t="str">
        <f>'Line Items'!D1000</f>
        <v>[Indices and Rates - Other Rates Line 20]</v>
      </c>
      <c r="E59" s="164" t="str">
        <f t="shared" si="2"/>
        <v>%</v>
      </c>
      <c r="F59" s="165"/>
      <c r="G59" s="166"/>
      <c r="H59" s="167"/>
      <c r="I59" s="167"/>
      <c r="J59" s="167"/>
      <c r="K59" s="167"/>
      <c r="L59" s="167"/>
      <c r="M59" s="167"/>
      <c r="N59" s="167"/>
      <c r="O59" s="167"/>
      <c r="P59" s="167"/>
      <c r="Q59" s="167"/>
      <c r="R59" s="167"/>
      <c r="S59" s="167"/>
      <c r="T59" s="167"/>
      <c r="U59" s="167"/>
      <c r="V59" s="167"/>
      <c r="W59" s="167"/>
      <c r="X59" s="167"/>
      <c r="Y59" s="167"/>
      <c r="Z59" s="168"/>
      <c r="AB59" s="169">
        <f t="array" ref="AB59">INDEX($G59:$Z59,MATCH(VALUE(MID(AB$9,6,2)),VALUE(MID($G$9:$Z$9,6,2)),0))</f>
        <v>0</v>
      </c>
      <c r="AD59" s="169">
        <f t="array" ref="AD59">INDEX($G59:$Z59,MATCH(VALUE(MID(AD$9,6,2)),VALUE(MID($G$9:$Z$9,6,2)),0))</f>
        <v>0</v>
      </c>
      <c r="AF59" s="169">
        <f t="array" ref="AF59">INDEX($G59:$Z59,MATCH(VALUE(MID(AF$9,6,2)),VALUE(MID($G$9:$Z$9,6,2)),0))</f>
        <v>0</v>
      </c>
    </row>
    <row r="61" spans="2:32" ht="15">
      <c r="B61" s="112" t="s">
        <v>127</v>
      </c>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row>
    <row r="62" spans="2:32" outlineLevel="1"/>
    <row r="63" spans="2:32" outlineLevel="1">
      <c r="D63" s="175" t="s">
        <v>128</v>
      </c>
      <c r="E63" s="150"/>
      <c r="F63" s="176"/>
      <c r="G63" s="158"/>
      <c r="H63" s="157"/>
      <c r="I63" s="157"/>
      <c r="J63" s="157"/>
      <c r="K63" s="157"/>
      <c r="L63" s="157"/>
      <c r="M63" s="157"/>
      <c r="N63" s="157"/>
      <c r="O63" s="157"/>
      <c r="P63" s="157"/>
      <c r="Q63" s="157"/>
      <c r="R63" s="157"/>
      <c r="S63" s="157"/>
      <c r="T63" s="157"/>
      <c r="U63" s="157"/>
      <c r="V63" s="157"/>
      <c r="W63" s="157"/>
      <c r="X63" s="157"/>
      <c r="Y63" s="157"/>
      <c r="Z63" s="157"/>
      <c r="AB63" s="157"/>
      <c r="AD63" s="157"/>
      <c r="AF63" s="157"/>
    </row>
    <row r="64" spans="2:32" outlineLevel="1">
      <c r="D64" s="177" t="s">
        <v>129</v>
      </c>
      <c r="E64" s="178" t="s">
        <v>125</v>
      </c>
      <c r="F64" s="179">
        <v>7.4999999999999997E-2</v>
      </c>
      <c r="G64" s="158"/>
      <c r="H64" s="157"/>
      <c r="I64" s="157"/>
      <c r="J64" s="157"/>
      <c r="K64" s="157"/>
      <c r="L64" s="157"/>
      <c r="M64" s="157"/>
      <c r="N64" s="157"/>
      <c r="O64" s="157"/>
      <c r="P64" s="157"/>
      <c r="Q64" s="157"/>
      <c r="R64" s="157"/>
      <c r="S64" s="157"/>
      <c r="T64" s="157"/>
      <c r="U64" s="157"/>
      <c r="V64" s="157"/>
      <c r="W64" s="157"/>
      <c r="X64" s="157"/>
      <c r="Y64" s="157"/>
      <c r="Z64" s="157"/>
      <c r="AB64" s="157"/>
      <c r="AD64" s="157"/>
      <c r="AF64" s="157"/>
    </row>
    <row r="65" spans="2:32" outlineLevel="1">
      <c r="D65" s="180" t="s">
        <v>130</v>
      </c>
      <c r="E65" s="181" t="s">
        <v>125</v>
      </c>
      <c r="F65" s="182">
        <v>9.5000000000000001E-2</v>
      </c>
      <c r="G65" s="158"/>
      <c r="H65" s="157"/>
      <c r="I65" s="157"/>
      <c r="J65" s="157"/>
      <c r="K65" s="157"/>
      <c r="L65" s="157"/>
      <c r="M65" s="157"/>
      <c r="N65" s="157"/>
      <c r="O65" s="157"/>
      <c r="P65" s="157"/>
      <c r="Q65" s="157"/>
      <c r="R65" s="157"/>
      <c r="S65" s="157"/>
      <c r="T65" s="157"/>
      <c r="U65" s="157"/>
      <c r="V65" s="157"/>
      <c r="W65" s="157"/>
      <c r="X65" s="157"/>
      <c r="Y65" s="157"/>
      <c r="Z65" s="157"/>
      <c r="AB65" s="157"/>
      <c r="AD65" s="157"/>
      <c r="AF65" s="157"/>
    </row>
    <row r="66" spans="2:32" outlineLevel="1">
      <c r="D66" s="183" t="s">
        <v>131</v>
      </c>
      <c r="E66" s="184" t="s">
        <v>125</v>
      </c>
      <c r="F66" s="185">
        <v>0.13</v>
      </c>
      <c r="G66" s="158"/>
      <c r="H66" s="157"/>
      <c r="I66" s="157"/>
      <c r="J66" s="157"/>
      <c r="K66" s="157"/>
      <c r="L66" s="157"/>
      <c r="M66" s="157"/>
      <c r="N66" s="157"/>
      <c r="O66" s="157"/>
      <c r="P66" s="157"/>
      <c r="Q66" s="157"/>
      <c r="R66" s="157"/>
      <c r="S66" s="157"/>
      <c r="T66" s="157"/>
      <c r="U66" s="157"/>
      <c r="V66" s="157"/>
      <c r="W66" s="157"/>
      <c r="X66" s="157"/>
      <c r="Y66" s="157"/>
      <c r="Z66" s="157"/>
      <c r="AB66" s="157"/>
      <c r="AD66" s="157"/>
      <c r="AF66" s="157"/>
    </row>
    <row r="67" spans="2:32" outlineLevel="1">
      <c r="F67" s="186"/>
      <c r="G67" s="158"/>
      <c r="H67" s="157"/>
      <c r="I67" s="157"/>
      <c r="J67" s="157"/>
      <c r="K67" s="157"/>
      <c r="L67" s="157"/>
      <c r="M67" s="157"/>
      <c r="N67" s="157"/>
      <c r="O67" s="157"/>
      <c r="P67" s="157"/>
      <c r="Q67" s="157"/>
      <c r="R67" s="157"/>
      <c r="S67" s="157"/>
      <c r="T67" s="157"/>
      <c r="U67" s="157"/>
      <c r="V67" s="157"/>
      <c r="W67" s="157"/>
      <c r="X67" s="157"/>
      <c r="Y67" s="157"/>
      <c r="Z67" s="157"/>
      <c r="AB67" s="157"/>
      <c r="AD67" s="157"/>
      <c r="AF67" s="157"/>
    </row>
    <row r="68" spans="2:32" outlineLevel="1">
      <c r="D68" s="175" t="s">
        <v>132</v>
      </c>
      <c r="E68" s="150"/>
      <c r="F68" s="187"/>
      <c r="G68" s="158"/>
      <c r="H68" s="157"/>
      <c r="I68" s="157"/>
      <c r="J68" s="157"/>
      <c r="K68" s="157"/>
      <c r="L68" s="157"/>
      <c r="M68" s="157"/>
      <c r="N68" s="157"/>
      <c r="O68" s="157"/>
      <c r="P68" s="157"/>
      <c r="Q68" s="157"/>
      <c r="R68" s="157"/>
      <c r="S68" s="157"/>
      <c r="T68" s="157"/>
      <c r="U68" s="157"/>
      <c r="V68" s="157"/>
      <c r="W68" s="157"/>
      <c r="X68" s="157"/>
      <c r="Y68" s="157"/>
      <c r="Z68" s="157"/>
      <c r="AB68" s="157"/>
      <c r="AD68" s="157"/>
      <c r="AF68" s="157"/>
    </row>
    <row r="69" spans="2:32" outlineLevel="1">
      <c r="D69" s="177" t="s">
        <v>133</v>
      </c>
      <c r="E69" s="178" t="s">
        <v>125</v>
      </c>
      <c r="F69" s="179">
        <v>0.25</v>
      </c>
      <c r="G69" s="158"/>
      <c r="H69" s="157"/>
      <c r="I69" s="157"/>
      <c r="J69" s="157"/>
      <c r="K69" s="157"/>
      <c r="L69" s="157"/>
      <c r="M69" s="157"/>
      <c r="N69" s="157"/>
      <c r="O69" s="157"/>
      <c r="P69" s="157"/>
      <c r="Q69" s="157"/>
      <c r="R69" s="157"/>
      <c r="S69" s="157"/>
      <c r="T69" s="157"/>
      <c r="U69" s="157"/>
      <c r="V69" s="157"/>
      <c r="W69" s="157"/>
      <c r="X69" s="157"/>
      <c r="Y69" s="157"/>
      <c r="Z69" s="157"/>
      <c r="AB69" s="157"/>
      <c r="AD69" s="157"/>
      <c r="AF69" s="157"/>
    </row>
    <row r="70" spans="2:32" outlineLevel="1">
      <c r="D70" s="180" t="s">
        <v>134</v>
      </c>
      <c r="E70" s="181" t="s">
        <v>125</v>
      </c>
      <c r="F70" s="182">
        <v>0.5</v>
      </c>
      <c r="G70" s="158"/>
      <c r="H70" s="157"/>
      <c r="I70" s="157"/>
      <c r="J70" s="157"/>
      <c r="K70" s="157"/>
      <c r="L70" s="157"/>
      <c r="M70" s="157"/>
      <c r="N70" s="157"/>
      <c r="O70" s="157"/>
      <c r="P70" s="157"/>
      <c r="Q70" s="157"/>
      <c r="R70" s="157"/>
      <c r="S70" s="157"/>
      <c r="T70" s="157"/>
      <c r="U70" s="157"/>
      <c r="V70" s="157"/>
      <c r="W70" s="157"/>
      <c r="X70" s="157"/>
      <c r="Y70" s="157"/>
      <c r="Z70" s="157"/>
      <c r="AB70" s="157"/>
      <c r="AD70" s="157"/>
      <c r="AF70" s="157"/>
    </row>
    <row r="71" spans="2:32" outlineLevel="1">
      <c r="D71" s="183" t="s">
        <v>135</v>
      </c>
      <c r="E71" s="184" t="s">
        <v>125</v>
      </c>
      <c r="F71" s="185">
        <v>1</v>
      </c>
      <c r="G71" s="158"/>
      <c r="H71" s="157"/>
      <c r="I71" s="157"/>
      <c r="J71" s="157"/>
      <c r="K71" s="157"/>
      <c r="L71" s="157"/>
      <c r="M71" s="157"/>
      <c r="N71" s="157"/>
      <c r="O71" s="157"/>
      <c r="P71" s="157"/>
      <c r="Q71" s="157"/>
      <c r="R71" s="157"/>
      <c r="S71" s="157"/>
      <c r="T71" s="157"/>
      <c r="U71" s="157"/>
      <c r="V71" s="157"/>
      <c r="W71" s="157"/>
      <c r="X71" s="157"/>
      <c r="Y71" s="157"/>
      <c r="Z71" s="157"/>
      <c r="AB71" s="157"/>
      <c r="AD71" s="157"/>
      <c r="AF71" s="157"/>
    </row>
    <row r="72" spans="2:32" outlineLevel="1">
      <c r="G72" s="158"/>
      <c r="H72" s="157"/>
      <c r="I72" s="157"/>
      <c r="J72" s="157"/>
      <c r="K72" s="157"/>
      <c r="L72" s="157"/>
      <c r="M72" s="157"/>
      <c r="N72" s="157"/>
      <c r="O72" s="157"/>
      <c r="P72" s="157"/>
      <c r="Q72" s="157"/>
      <c r="R72" s="157"/>
      <c r="S72" s="157"/>
      <c r="T72" s="157"/>
      <c r="U72" s="157"/>
      <c r="V72" s="157"/>
      <c r="W72" s="157"/>
      <c r="X72" s="157"/>
      <c r="Y72" s="157"/>
      <c r="Z72" s="157"/>
      <c r="AB72" s="157"/>
      <c r="AD72" s="157"/>
      <c r="AF72" s="157"/>
    </row>
    <row r="73" spans="2:32" outlineLevel="1">
      <c r="D73" s="3" t="s">
        <v>136</v>
      </c>
      <c r="G73" s="158"/>
      <c r="H73" s="157"/>
      <c r="I73" s="157"/>
      <c r="J73" s="157"/>
      <c r="K73" s="157"/>
      <c r="L73" s="157"/>
      <c r="M73" s="157"/>
      <c r="N73" s="157"/>
      <c r="O73" s="157"/>
      <c r="P73" s="157"/>
      <c r="Q73" s="157"/>
      <c r="R73" s="157"/>
      <c r="S73" s="157"/>
      <c r="T73" s="157"/>
      <c r="U73" s="157"/>
      <c r="V73" s="157"/>
      <c r="W73" s="157"/>
      <c r="X73" s="157"/>
      <c r="Y73" s="157"/>
      <c r="Z73" s="157"/>
      <c r="AB73" s="157"/>
      <c r="AD73" s="157"/>
      <c r="AF73" s="157"/>
    </row>
    <row r="74" spans="2:32" ht="19.5" outlineLevel="1">
      <c r="D74" s="3" t="s">
        <v>1202</v>
      </c>
      <c r="G74" s="158"/>
      <c r="H74" s="157"/>
      <c r="I74" s="157"/>
      <c r="J74" s="157"/>
      <c r="K74" s="157"/>
      <c r="L74" s="157"/>
      <c r="M74" s="157"/>
      <c r="N74" s="157"/>
      <c r="O74" s="157"/>
      <c r="P74" s="157"/>
      <c r="Q74" s="157"/>
      <c r="R74" s="157"/>
      <c r="S74" s="157"/>
      <c r="T74" s="157"/>
      <c r="U74" s="157"/>
      <c r="V74" s="157"/>
      <c r="W74" s="157"/>
      <c r="X74" s="157"/>
      <c r="Y74" s="157"/>
      <c r="Z74" s="157"/>
      <c r="AB74" s="157"/>
      <c r="AD74" s="157"/>
      <c r="AF74" s="157"/>
    </row>
    <row r="75" spans="2:32" outlineLevel="1">
      <c r="D75" s="3" t="s">
        <v>137</v>
      </c>
      <c r="G75" s="158"/>
      <c r="H75" s="157"/>
      <c r="I75" s="157"/>
      <c r="J75" s="157"/>
      <c r="K75" s="157"/>
      <c r="L75" s="157"/>
      <c r="M75" s="157"/>
      <c r="N75" s="157"/>
      <c r="O75" s="157"/>
      <c r="P75" s="157"/>
      <c r="Q75" s="157"/>
      <c r="R75" s="157"/>
      <c r="S75" s="157"/>
      <c r="T75" s="157"/>
      <c r="U75" s="157"/>
      <c r="V75" s="157"/>
      <c r="W75" s="157"/>
      <c r="X75" s="157"/>
      <c r="Y75" s="157"/>
      <c r="Z75" s="157"/>
      <c r="AB75" s="157"/>
      <c r="AD75" s="157"/>
      <c r="AF75" s="157"/>
    </row>
    <row r="76" spans="2:32">
      <c r="G76" s="158"/>
      <c r="H76" s="157"/>
      <c r="I76" s="157"/>
      <c r="J76" s="157"/>
      <c r="K76" s="157"/>
      <c r="L76" s="157"/>
      <c r="M76" s="157"/>
      <c r="N76" s="157"/>
      <c r="O76" s="157"/>
      <c r="P76" s="157"/>
      <c r="Q76" s="157"/>
      <c r="R76" s="157"/>
      <c r="S76" s="157"/>
      <c r="T76" s="157"/>
      <c r="U76" s="157"/>
      <c r="V76" s="157"/>
      <c r="W76" s="157"/>
      <c r="X76" s="157"/>
      <c r="Y76" s="157"/>
      <c r="Z76" s="157"/>
      <c r="AB76" s="157"/>
      <c r="AD76" s="157"/>
      <c r="AF76" s="157"/>
    </row>
    <row r="78" spans="2:32" ht="16.5">
      <c r="B78" s="5" t="s">
        <v>27</v>
      </c>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row>
  </sheetData>
  <mergeCells count="3">
    <mergeCell ref="D9:D11"/>
    <mergeCell ref="E9:E11"/>
    <mergeCell ref="F9:F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outlinePr summaryBelow="0" summaryRight="0"/>
    <pageSetUpPr fitToPage="1"/>
  </sheetPr>
  <dimension ref="A2:J1003"/>
  <sheetViews>
    <sheetView showGridLines="0" zoomScale="85" zoomScaleNormal="85" workbookViewId="0">
      <pane ySplit="9" topLeftCell="A10" activePane="bottomLeft" state="frozen"/>
      <selection activeCell="A10" sqref="A10"/>
      <selection pane="bottomLeft" activeCell="A10" sqref="A10"/>
    </sheetView>
  </sheetViews>
  <sheetFormatPr defaultColWidth="9" defaultRowHeight="12.75" outlineLevelRow="1"/>
  <cols>
    <col min="1" max="1" width="2.85546875" style="3" customWidth="1"/>
    <col min="2" max="3" width="5" style="3" customWidth="1"/>
    <col min="4" max="5" width="30.42578125" style="3" customWidth="1"/>
    <col min="6" max="6" width="47.42578125" style="3" customWidth="1"/>
    <col min="7" max="7" width="67.42578125" style="3" bestFit="1" customWidth="1"/>
    <col min="8" max="8" width="18.42578125" style="3" bestFit="1" customWidth="1"/>
    <col min="9" max="9" width="33.7109375" style="3" customWidth="1"/>
    <col min="10" max="256" width="9" style="3"/>
    <col min="257" max="257" width="2.85546875" style="3" customWidth="1"/>
    <col min="258" max="259" width="5" style="3" customWidth="1"/>
    <col min="260" max="262" width="30.42578125" style="3" customWidth="1"/>
    <col min="263" max="263" width="13.42578125" style="3" customWidth="1"/>
    <col min="264" max="264" width="30.42578125" style="3" customWidth="1"/>
    <col min="265" max="512" width="9" style="3"/>
    <col min="513" max="513" width="2.85546875" style="3" customWidth="1"/>
    <col min="514" max="515" width="5" style="3" customWidth="1"/>
    <col min="516" max="518" width="30.42578125" style="3" customWidth="1"/>
    <col min="519" max="519" width="13.42578125" style="3" customWidth="1"/>
    <col min="520" max="520" width="30.42578125" style="3" customWidth="1"/>
    <col min="521" max="768" width="9" style="3"/>
    <col min="769" max="769" width="2.85546875" style="3" customWidth="1"/>
    <col min="770" max="771" width="5" style="3" customWidth="1"/>
    <col min="772" max="774" width="30.42578125" style="3" customWidth="1"/>
    <col min="775" max="775" width="13.42578125" style="3" customWidth="1"/>
    <col min="776" max="776" width="30.42578125" style="3" customWidth="1"/>
    <col min="777" max="1024" width="9" style="3"/>
    <col min="1025" max="1025" width="2.85546875" style="3" customWidth="1"/>
    <col min="1026" max="1027" width="5" style="3" customWidth="1"/>
    <col min="1028" max="1030" width="30.42578125" style="3" customWidth="1"/>
    <col min="1031" max="1031" width="13.42578125" style="3" customWidth="1"/>
    <col min="1032" max="1032" width="30.42578125" style="3" customWidth="1"/>
    <col min="1033" max="1280" width="9" style="3"/>
    <col min="1281" max="1281" width="2.85546875" style="3" customWidth="1"/>
    <col min="1282" max="1283" width="5" style="3" customWidth="1"/>
    <col min="1284" max="1286" width="30.42578125" style="3" customWidth="1"/>
    <col min="1287" max="1287" width="13.42578125" style="3" customWidth="1"/>
    <col min="1288" max="1288" width="30.42578125" style="3" customWidth="1"/>
    <col min="1289" max="1536" width="9" style="3"/>
    <col min="1537" max="1537" width="2.85546875" style="3" customWidth="1"/>
    <col min="1538" max="1539" width="5" style="3" customWidth="1"/>
    <col min="1540" max="1542" width="30.42578125" style="3" customWidth="1"/>
    <col min="1543" max="1543" width="13.42578125" style="3" customWidth="1"/>
    <col min="1544" max="1544" width="30.42578125" style="3" customWidth="1"/>
    <col min="1545" max="1792" width="9" style="3"/>
    <col min="1793" max="1793" width="2.85546875" style="3" customWidth="1"/>
    <col min="1794" max="1795" width="5" style="3" customWidth="1"/>
    <col min="1796" max="1798" width="30.42578125" style="3" customWidth="1"/>
    <col min="1799" max="1799" width="13.42578125" style="3" customWidth="1"/>
    <col min="1800" max="1800" width="30.42578125" style="3" customWidth="1"/>
    <col min="1801" max="2048" width="9" style="3"/>
    <col min="2049" max="2049" width="2.85546875" style="3" customWidth="1"/>
    <col min="2050" max="2051" width="5" style="3" customWidth="1"/>
    <col min="2052" max="2054" width="30.42578125" style="3" customWidth="1"/>
    <col min="2055" max="2055" width="13.42578125" style="3" customWidth="1"/>
    <col min="2056" max="2056" width="30.42578125" style="3" customWidth="1"/>
    <col min="2057" max="2304" width="9" style="3"/>
    <col min="2305" max="2305" width="2.85546875" style="3" customWidth="1"/>
    <col min="2306" max="2307" width="5" style="3" customWidth="1"/>
    <col min="2308" max="2310" width="30.42578125" style="3" customWidth="1"/>
    <col min="2311" max="2311" width="13.42578125" style="3" customWidth="1"/>
    <col min="2312" max="2312" width="30.42578125" style="3" customWidth="1"/>
    <col min="2313" max="2560" width="9" style="3"/>
    <col min="2561" max="2561" width="2.85546875" style="3" customWidth="1"/>
    <col min="2562" max="2563" width="5" style="3" customWidth="1"/>
    <col min="2564" max="2566" width="30.42578125" style="3" customWidth="1"/>
    <col min="2567" max="2567" width="13.42578125" style="3" customWidth="1"/>
    <col min="2568" max="2568" width="30.42578125" style="3" customWidth="1"/>
    <col min="2569" max="2816" width="9" style="3"/>
    <col min="2817" max="2817" width="2.85546875" style="3" customWidth="1"/>
    <col min="2818" max="2819" width="5" style="3" customWidth="1"/>
    <col min="2820" max="2822" width="30.42578125" style="3" customWidth="1"/>
    <col min="2823" max="2823" width="13.42578125" style="3" customWidth="1"/>
    <col min="2824" max="2824" width="30.42578125" style="3" customWidth="1"/>
    <col min="2825" max="3072" width="9" style="3"/>
    <col min="3073" max="3073" width="2.85546875" style="3" customWidth="1"/>
    <col min="3074" max="3075" width="5" style="3" customWidth="1"/>
    <col min="3076" max="3078" width="30.42578125" style="3" customWidth="1"/>
    <col min="3079" max="3079" width="13.42578125" style="3" customWidth="1"/>
    <col min="3080" max="3080" width="30.42578125" style="3" customWidth="1"/>
    <col min="3081" max="3328" width="9" style="3"/>
    <col min="3329" max="3329" width="2.85546875" style="3" customWidth="1"/>
    <col min="3330" max="3331" width="5" style="3" customWidth="1"/>
    <col min="3332" max="3334" width="30.42578125" style="3" customWidth="1"/>
    <col min="3335" max="3335" width="13.42578125" style="3" customWidth="1"/>
    <col min="3336" max="3336" width="30.42578125" style="3" customWidth="1"/>
    <col min="3337" max="3584" width="9" style="3"/>
    <col min="3585" max="3585" width="2.85546875" style="3" customWidth="1"/>
    <col min="3586" max="3587" width="5" style="3" customWidth="1"/>
    <col min="3588" max="3590" width="30.42578125" style="3" customWidth="1"/>
    <col min="3591" max="3591" width="13.42578125" style="3" customWidth="1"/>
    <col min="3592" max="3592" width="30.42578125" style="3" customWidth="1"/>
    <col min="3593" max="3840" width="9" style="3"/>
    <col min="3841" max="3841" width="2.85546875" style="3" customWidth="1"/>
    <col min="3842" max="3843" width="5" style="3" customWidth="1"/>
    <col min="3844" max="3846" width="30.42578125" style="3" customWidth="1"/>
    <col min="3847" max="3847" width="13.42578125" style="3" customWidth="1"/>
    <col min="3848" max="3848" width="30.42578125" style="3" customWidth="1"/>
    <col min="3849" max="4096" width="9" style="3"/>
    <col min="4097" max="4097" width="2.85546875" style="3" customWidth="1"/>
    <col min="4098" max="4099" width="5" style="3" customWidth="1"/>
    <col min="4100" max="4102" width="30.42578125" style="3" customWidth="1"/>
    <col min="4103" max="4103" width="13.42578125" style="3" customWidth="1"/>
    <col min="4104" max="4104" width="30.42578125" style="3" customWidth="1"/>
    <col min="4105" max="4352" width="9" style="3"/>
    <col min="4353" max="4353" width="2.85546875" style="3" customWidth="1"/>
    <col min="4354" max="4355" width="5" style="3" customWidth="1"/>
    <col min="4356" max="4358" width="30.42578125" style="3" customWidth="1"/>
    <col min="4359" max="4359" width="13.42578125" style="3" customWidth="1"/>
    <col min="4360" max="4360" width="30.42578125" style="3" customWidth="1"/>
    <col min="4361" max="4608" width="9" style="3"/>
    <col min="4609" max="4609" width="2.85546875" style="3" customWidth="1"/>
    <col min="4610" max="4611" width="5" style="3" customWidth="1"/>
    <col min="4612" max="4614" width="30.42578125" style="3" customWidth="1"/>
    <col min="4615" max="4615" width="13.42578125" style="3" customWidth="1"/>
    <col min="4616" max="4616" width="30.42578125" style="3" customWidth="1"/>
    <col min="4617" max="4864" width="9" style="3"/>
    <col min="4865" max="4865" width="2.85546875" style="3" customWidth="1"/>
    <col min="4866" max="4867" width="5" style="3" customWidth="1"/>
    <col min="4868" max="4870" width="30.42578125" style="3" customWidth="1"/>
    <col min="4871" max="4871" width="13.42578125" style="3" customWidth="1"/>
    <col min="4872" max="4872" width="30.42578125" style="3" customWidth="1"/>
    <col min="4873" max="5120" width="9" style="3"/>
    <col min="5121" max="5121" width="2.85546875" style="3" customWidth="1"/>
    <col min="5122" max="5123" width="5" style="3" customWidth="1"/>
    <col min="5124" max="5126" width="30.42578125" style="3" customWidth="1"/>
    <col min="5127" max="5127" width="13.42578125" style="3" customWidth="1"/>
    <col min="5128" max="5128" width="30.42578125" style="3" customWidth="1"/>
    <col min="5129" max="5376" width="9" style="3"/>
    <col min="5377" max="5377" width="2.85546875" style="3" customWidth="1"/>
    <col min="5378" max="5379" width="5" style="3" customWidth="1"/>
    <col min="5380" max="5382" width="30.42578125" style="3" customWidth="1"/>
    <col min="5383" max="5383" width="13.42578125" style="3" customWidth="1"/>
    <col min="5384" max="5384" width="30.42578125" style="3" customWidth="1"/>
    <col min="5385" max="5632" width="9" style="3"/>
    <col min="5633" max="5633" width="2.85546875" style="3" customWidth="1"/>
    <col min="5634" max="5635" width="5" style="3" customWidth="1"/>
    <col min="5636" max="5638" width="30.42578125" style="3" customWidth="1"/>
    <col min="5639" max="5639" width="13.42578125" style="3" customWidth="1"/>
    <col min="5640" max="5640" width="30.42578125" style="3" customWidth="1"/>
    <col min="5641" max="5888" width="9" style="3"/>
    <col min="5889" max="5889" width="2.85546875" style="3" customWidth="1"/>
    <col min="5890" max="5891" width="5" style="3" customWidth="1"/>
    <col min="5892" max="5894" width="30.42578125" style="3" customWidth="1"/>
    <col min="5895" max="5895" width="13.42578125" style="3" customWidth="1"/>
    <col min="5896" max="5896" width="30.42578125" style="3" customWidth="1"/>
    <col min="5897" max="6144" width="9" style="3"/>
    <col min="6145" max="6145" width="2.85546875" style="3" customWidth="1"/>
    <col min="6146" max="6147" width="5" style="3" customWidth="1"/>
    <col min="6148" max="6150" width="30.42578125" style="3" customWidth="1"/>
    <col min="6151" max="6151" width="13.42578125" style="3" customWidth="1"/>
    <col min="6152" max="6152" width="30.42578125" style="3" customWidth="1"/>
    <col min="6153" max="6400" width="9" style="3"/>
    <col min="6401" max="6401" width="2.85546875" style="3" customWidth="1"/>
    <col min="6402" max="6403" width="5" style="3" customWidth="1"/>
    <col min="6404" max="6406" width="30.42578125" style="3" customWidth="1"/>
    <col min="6407" max="6407" width="13.42578125" style="3" customWidth="1"/>
    <col min="6408" max="6408" width="30.42578125" style="3" customWidth="1"/>
    <col min="6409" max="6656" width="9" style="3"/>
    <col min="6657" max="6657" width="2.85546875" style="3" customWidth="1"/>
    <col min="6658" max="6659" width="5" style="3" customWidth="1"/>
    <col min="6660" max="6662" width="30.42578125" style="3" customWidth="1"/>
    <col min="6663" max="6663" width="13.42578125" style="3" customWidth="1"/>
    <col min="6664" max="6664" width="30.42578125" style="3" customWidth="1"/>
    <col min="6665" max="6912" width="9" style="3"/>
    <col min="6913" max="6913" width="2.85546875" style="3" customWidth="1"/>
    <col min="6914" max="6915" width="5" style="3" customWidth="1"/>
    <col min="6916" max="6918" width="30.42578125" style="3" customWidth="1"/>
    <col min="6919" max="6919" width="13.42578125" style="3" customWidth="1"/>
    <col min="6920" max="6920" width="30.42578125" style="3" customWidth="1"/>
    <col min="6921" max="7168" width="9" style="3"/>
    <col min="7169" max="7169" width="2.85546875" style="3" customWidth="1"/>
    <col min="7170" max="7171" width="5" style="3" customWidth="1"/>
    <col min="7172" max="7174" width="30.42578125" style="3" customWidth="1"/>
    <col min="7175" max="7175" width="13.42578125" style="3" customWidth="1"/>
    <col min="7176" max="7176" width="30.42578125" style="3" customWidth="1"/>
    <col min="7177" max="7424" width="9" style="3"/>
    <col min="7425" max="7425" width="2.85546875" style="3" customWidth="1"/>
    <col min="7426" max="7427" width="5" style="3" customWidth="1"/>
    <col min="7428" max="7430" width="30.42578125" style="3" customWidth="1"/>
    <col min="7431" max="7431" width="13.42578125" style="3" customWidth="1"/>
    <col min="7432" max="7432" width="30.42578125" style="3" customWidth="1"/>
    <col min="7433" max="7680" width="9" style="3"/>
    <col min="7681" max="7681" width="2.85546875" style="3" customWidth="1"/>
    <col min="7682" max="7683" width="5" style="3" customWidth="1"/>
    <col min="7684" max="7686" width="30.42578125" style="3" customWidth="1"/>
    <col min="7687" max="7687" width="13.42578125" style="3" customWidth="1"/>
    <col min="7688" max="7688" width="30.42578125" style="3" customWidth="1"/>
    <col min="7689" max="7936" width="9" style="3"/>
    <col min="7937" max="7937" width="2.85546875" style="3" customWidth="1"/>
    <col min="7938" max="7939" width="5" style="3" customWidth="1"/>
    <col min="7940" max="7942" width="30.42578125" style="3" customWidth="1"/>
    <col min="7943" max="7943" width="13.42578125" style="3" customWidth="1"/>
    <col min="7944" max="7944" width="30.42578125" style="3" customWidth="1"/>
    <col min="7945" max="8192" width="9" style="3"/>
    <col min="8193" max="8193" width="2.85546875" style="3" customWidth="1"/>
    <col min="8194" max="8195" width="5" style="3" customWidth="1"/>
    <col min="8196" max="8198" width="30.42578125" style="3" customWidth="1"/>
    <col min="8199" max="8199" width="13.42578125" style="3" customWidth="1"/>
    <col min="8200" max="8200" width="30.42578125" style="3" customWidth="1"/>
    <col min="8201" max="8448" width="9" style="3"/>
    <col min="8449" max="8449" width="2.85546875" style="3" customWidth="1"/>
    <col min="8450" max="8451" width="5" style="3" customWidth="1"/>
    <col min="8452" max="8454" width="30.42578125" style="3" customWidth="1"/>
    <col min="8455" max="8455" width="13.42578125" style="3" customWidth="1"/>
    <col min="8456" max="8456" width="30.42578125" style="3" customWidth="1"/>
    <col min="8457" max="8704" width="9" style="3"/>
    <col min="8705" max="8705" width="2.85546875" style="3" customWidth="1"/>
    <col min="8706" max="8707" width="5" style="3" customWidth="1"/>
    <col min="8708" max="8710" width="30.42578125" style="3" customWidth="1"/>
    <col min="8711" max="8711" width="13.42578125" style="3" customWidth="1"/>
    <col min="8712" max="8712" width="30.42578125" style="3" customWidth="1"/>
    <col min="8713" max="8960" width="9" style="3"/>
    <col min="8961" max="8961" width="2.85546875" style="3" customWidth="1"/>
    <col min="8962" max="8963" width="5" style="3" customWidth="1"/>
    <col min="8964" max="8966" width="30.42578125" style="3" customWidth="1"/>
    <col min="8967" max="8967" width="13.42578125" style="3" customWidth="1"/>
    <col min="8968" max="8968" width="30.42578125" style="3" customWidth="1"/>
    <col min="8969" max="9216" width="9" style="3"/>
    <col min="9217" max="9217" width="2.85546875" style="3" customWidth="1"/>
    <col min="9218" max="9219" width="5" style="3" customWidth="1"/>
    <col min="9220" max="9222" width="30.42578125" style="3" customWidth="1"/>
    <col min="9223" max="9223" width="13.42578125" style="3" customWidth="1"/>
    <col min="9224" max="9224" width="30.42578125" style="3" customWidth="1"/>
    <col min="9225" max="9472" width="9" style="3"/>
    <col min="9473" max="9473" width="2.85546875" style="3" customWidth="1"/>
    <col min="9474" max="9475" width="5" style="3" customWidth="1"/>
    <col min="9476" max="9478" width="30.42578125" style="3" customWidth="1"/>
    <col min="9479" max="9479" width="13.42578125" style="3" customWidth="1"/>
    <col min="9480" max="9480" width="30.42578125" style="3" customWidth="1"/>
    <col min="9481" max="9728" width="9" style="3"/>
    <col min="9729" max="9729" width="2.85546875" style="3" customWidth="1"/>
    <col min="9730" max="9731" width="5" style="3" customWidth="1"/>
    <col min="9732" max="9734" width="30.42578125" style="3" customWidth="1"/>
    <col min="9735" max="9735" width="13.42578125" style="3" customWidth="1"/>
    <col min="9736" max="9736" width="30.42578125" style="3" customWidth="1"/>
    <col min="9737" max="9984" width="9" style="3"/>
    <col min="9985" max="9985" width="2.85546875" style="3" customWidth="1"/>
    <col min="9986" max="9987" width="5" style="3" customWidth="1"/>
    <col min="9988" max="9990" width="30.42578125" style="3" customWidth="1"/>
    <col min="9991" max="9991" width="13.42578125" style="3" customWidth="1"/>
    <col min="9992" max="9992" width="30.42578125" style="3" customWidth="1"/>
    <col min="9993" max="10240" width="9" style="3"/>
    <col min="10241" max="10241" width="2.85546875" style="3" customWidth="1"/>
    <col min="10242" max="10243" width="5" style="3" customWidth="1"/>
    <col min="10244" max="10246" width="30.42578125" style="3" customWidth="1"/>
    <col min="10247" max="10247" width="13.42578125" style="3" customWidth="1"/>
    <col min="10248" max="10248" width="30.42578125" style="3" customWidth="1"/>
    <col min="10249" max="10496" width="9" style="3"/>
    <col min="10497" max="10497" width="2.85546875" style="3" customWidth="1"/>
    <col min="10498" max="10499" width="5" style="3" customWidth="1"/>
    <col min="10500" max="10502" width="30.42578125" style="3" customWidth="1"/>
    <col min="10503" max="10503" width="13.42578125" style="3" customWidth="1"/>
    <col min="10504" max="10504" width="30.42578125" style="3" customWidth="1"/>
    <col min="10505" max="10752" width="9" style="3"/>
    <col min="10753" max="10753" width="2.85546875" style="3" customWidth="1"/>
    <col min="10754" max="10755" width="5" style="3" customWidth="1"/>
    <col min="10756" max="10758" width="30.42578125" style="3" customWidth="1"/>
    <col min="10759" max="10759" width="13.42578125" style="3" customWidth="1"/>
    <col min="10760" max="10760" width="30.42578125" style="3" customWidth="1"/>
    <col min="10761" max="11008" width="9" style="3"/>
    <col min="11009" max="11009" width="2.85546875" style="3" customWidth="1"/>
    <col min="11010" max="11011" width="5" style="3" customWidth="1"/>
    <col min="11012" max="11014" width="30.42578125" style="3" customWidth="1"/>
    <col min="11015" max="11015" width="13.42578125" style="3" customWidth="1"/>
    <col min="11016" max="11016" width="30.42578125" style="3" customWidth="1"/>
    <col min="11017" max="11264" width="9" style="3"/>
    <col min="11265" max="11265" width="2.85546875" style="3" customWidth="1"/>
    <col min="11266" max="11267" width="5" style="3" customWidth="1"/>
    <col min="11268" max="11270" width="30.42578125" style="3" customWidth="1"/>
    <col min="11271" max="11271" width="13.42578125" style="3" customWidth="1"/>
    <col min="11272" max="11272" width="30.42578125" style="3" customWidth="1"/>
    <col min="11273" max="11520" width="9" style="3"/>
    <col min="11521" max="11521" width="2.85546875" style="3" customWidth="1"/>
    <col min="11522" max="11523" width="5" style="3" customWidth="1"/>
    <col min="11524" max="11526" width="30.42578125" style="3" customWidth="1"/>
    <col min="11527" max="11527" width="13.42578125" style="3" customWidth="1"/>
    <col min="11528" max="11528" width="30.42578125" style="3" customWidth="1"/>
    <col min="11529" max="11776" width="9" style="3"/>
    <col min="11777" max="11777" width="2.85546875" style="3" customWidth="1"/>
    <col min="11778" max="11779" width="5" style="3" customWidth="1"/>
    <col min="11780" max="11782" width="30.42578125" style="3" customWidth="1"/>
    <col min="11783" max="11783" width="13.42578125" style="3" customWidth="1"/>
    <col min="11784" max="11784" width="30.42578125" style="3" customWidth="1"/>
    <col min="11785" max="12032" width="9" style="3"/>
    <col min="12033" max="12033" width="2.85546875" style="3" customWidth="1"/>
    <col min="12034" max="12035" width="5" style="3" customWidth="1"/>
    <col min="12036" max="12038" width="30.42578125" style="3" customWidth="1"/>
    <col min="12039" max="12039" width="13.42578125" style="3" customWidth="1"/>
    <col min="12040" max="12040" width="30.42578125" style="3" customWidth="1"/>
    <col min="12041" max="12288" width="9" style="3"/>
    <col min="12289" max="12289" width="2.85546875" style="3" customWidth="1"/>
    <col min="12290" max="12291" width="5" style="3" customWidth="1"/>
    <col min="12292" max="12294" width="30.42578125" style="3" customWidth="1"/>
    <col min="12295" max="12295" width="13.42578125" style="3" customWidth="1"/>
    <col min="12296" max="12296" width="30.42578125" style="3" customWidth="1"/>
    <col min="12297" max="12544" width="9" style="3"/>
    <col min="12545" max="12545" width="2.85546875" style="3" customWidth="1"/>
    <col min="12546" max="12547" width="5" style="3" customWidth="1"/>
    <col min="12548" max="12550" width="30.42578125" style="3" customWidth="1"/>
    <col min="12551" max="12551" width="13.42578125" style="3" customWidth="1"/>
    <col min="12552" max="12552" width="30.42578125" style="3" customWidth="1"/>
    <col min="12553" max="12800" width="9" style="3"/>
    <col min="12801" max="12801" width="2.85546875" style="3" customWidth="1"/>
    <col min="12802" max="12803" width="5" style="3" customWidth="1"/>
    <col min="12804" max="12806" width="30.42578125" style="3" customWidth="1"/>
    <col min="12807" max="12807" width="13.42578125" style="3" customWidth="1"/>
    <col min="12808" max="12808" width="30.42578125" style="3" customWidth="1"/>
    <col min="12809" max="13056" width="9" style="3"/>
    <col min="13057" max="13057" width="2.85546875" style="3" customWidth="1"/>
    <col min="13058" max="13059" width="5" style="3" customWidth="1"/>
    <col min="13060" max="13062" width="30.42578125" style="3" customWidth="1"/>
    <col min="13063" max="13063" width="13.42578125" style="3" customWidth="1"/>
    <col min="13064" max="13064" width="30.42578125" style="3" customWidth="1"/>
    <col min="13065" max="13312" width="9" style="3"/>
    <col min="13313" max="13313" width="2.85546875" style="3" customWidth="1"/>
    <col min="13314" max="13315" width="5" style="3" customWidth="1"/>
    <col min="13316" max="13318" width="30.42578125" style="3" customWidth="1"/>
    <col min="13319" max="13319" width="13.42578125" style="3" customWidth="1"/>
    <col min="13320" max="13320" width="30.42578125" style="3" customWidth="1"/>
    <col min="13321" max="13568" width="9" style="3"/>
    <col min="13569" max="13569" width="2.85546875" style="3" customWidth="1"/>
    <col min="13570" max="13571" width="5" style="3" customWidth="1"/>
    <col min="13572" max="13574" width="30.42578125" style="3" customWidth="1"/>
    <col min="13575" max="13575" width="13.42578125" style="3" customWidth="1"/>
    <col min="13576" max="13576" width="30.42578125" style="3" customWidth="1"/>
    <col min="13577" max="13824" width="9" style="3"/>
    <col min="13825" max="13825" width="2.85546875" style="3" customWidth="1"/>
    <col min="13826" max="13827" width="5" style="3" customWidth="1"/>
    <col min="13828" max="13830" width="30.42578125" style="3" customWidth="1"/>
    <col min="13831" max="13831" width="13.42578125" style="3" customWidth="1"/>
    <col min="13832" max="13832" width="30.42578125" style="3" customWidth="1"/>
    <col min="13833" max="14080" width="9" style="3"/>
    <col min="14081" max="14081" width="2.85546875" style="3" customWidth="1"/>
    <col min="14082" max="14083" width="5" style="3" customWidth="1"/>
    <col min="14084" max="14086" width="30.42578125" style="3" customWidth="1"/>
    <col min="14087" max="14087" width="13.42578125" style="3" customWidth="1"/>
    <col min="14088" max="14088" width="30.42578125" style="3" customWidth="1"/>
    <col min="14089" max="14336" width="9" style="3"/>
    <col min="14337" max="14337" width="2.85546875" style="3" customWidth="1"/>
    <col min="14338" max="14339" width="5" style="3" customWidth="1"/>
    <col min="14340" max="14342" width="30.42578125" style="3" customWidth="1"/>
    <col min="14343" max="14343" width="13.42578125" style="3" customWidth="1"/>
    <col min="14344" max="14344" width="30.42578125" style="3" customWidth="1"/>
    <col min="14345" max="14592" width="9" style="3"/>
    <col min="14593" max="14593" width="2.85546875" style="3" customWidth="1"/>
    <col min="14594" max="14595" width="5" style="3" customWidth="1"/>
    <col min="14596" max="14598" width="30.42578125" style="3" customWidth="1"/>
    <col min="14599" max="14599" width="13.42578125" style="3" customWidth="1"/>
    <col min="14600" max="14600" width="30.42578125" style="3" customWidth="1"/>
    <col min="14601" max="14848" width="9" style="3"/>
    <col min="14849" max="14849" width="2.85546875" style="3" customWidth="1"/>
    <col min="14850" max="14851" width="5" style="3" customWidth="1"/>
    <col min="14852" max="14854" width="30.42578125" style="3" customWidth="1"/>
    <col min="14855" max="14855" width="13.42578125" style="3" customWidth="1"/>
    <col min="14856" max="14856" width="30.42578125" style="3" customWidth="1"/>
    <col min="14857" max="15104" width="9" style="3"/>
    <col min="15105" max="15105" width="2.85546875" style="3" customWidth="1"/>
    <col min="15106" max="15107" width="5" style="3" customWidth="1"/>
    <col min="15108" max="15110" width="30.42578125" style="3" customWidth="1"/>
    <col min="15111" max="15111" width="13.42578125" style="3" customWidth="1"/>
    <col min="15112" max="15112" width="30.42578125" style="3" customWidth="1"/>
    <col min="15113" max="15360" width="9" style="3"/>
    <col min="15361" max="15361" width="2.85546875" style="3" customWidth="1"/>
    <col min="15362" max="15363" width="5" style="3" customWidth="1"/>
    <col min="15364" max="15366" width="30.42578125" style="3" customWidth="1"/>
    <col min="15367" max="15367" width="13.42578125" style="3" customWidth="1"/>
    <col min="15368" max="15368" width="30.42578125" style="3" customWidth="1"/>
    <col min="15369" max="15616" width="9" style="3"/>
    <col min="15617" max="15617" width="2.85546875" style="3" customWidth="1"/>
    <col min="15618" max="15619" width="5" style="3" customWidth="1"/>
    <col min="15620" max="15622" width="30.42578125" style="3" customWidth="1"/>
    <col min="15623" max="15623" width="13.42578125" style="3" customWidth="1"/>
    <col min="15624" max="15624" width="30.42578125" style="3" customWidth="1"/>
    <col min="15625" max="15872" width="9" style="3"/>
    <col min="15873" max="15873" width="2.85546875" style="3" customWidth="1"/>
    <col min="15874" max="15875" width="5" style="3" customWidth="1"/>
    <col min="15876" max="15878" width="30.42578125" style="3" customWidth="1"/>
    <col min="15879" max="15879" width="13.42578125" style="3" customWidth="1"/>
    <col min="15880" max="15880" width="30.42578125" style="3" customWidth="1"/>
    <col min="15881" max="16128" width="9" style="3"/>
    <col min="16129" max="16129" width="2.85546875" style="3" customWidth="1"/>
    <col min="16130" max="16131" width="5" style="3" customWidth="1"/>
    <col min="16132" max="16134" width="30.42578125" style="3" customWidth="1"/>
    <col min="16135" max="16135" width="13.42578125" style="3" customWidth="1"/>
    <col min="16136" max="16136" width="30.42578125" style="3" customWidth="1"/>
    <col min="16137" max="16384" width="9" style="3"/>
  </cols>
  <sheetData>
    <row r="2" spans="2:10" outlineLevel="1">
      <c r="B2" s="1" t="str">
        <f>'Template Cover'!B2</f>
        <v>Owner:</v>
      </c>
      <c r="C2" s="2"/>
      <c r="D2" s="2" t="str">
        <f>Owner</f>
        <v>[Bidder Name]</v>
      </c>
      <c r="E2" s="2"/>
      <c r="F2" s="2"/>
      <c r="G2" s="2"/>
      <c r="H2" s="2"/>
      <c r="I2" s="2"/>
      <c r="J2" s="2"/>
    </row>
    <row r="3" spans="2:10" outlineLevel="1">
      <c r="B3" s="1" t="str">
        <f>'Template Cover'!B3</f>
        <v>Project:</v>
      </c>
      <c r="C3" s="2"/>
      <c r="D3" s="2" t="str">
        <f>Project</f>
        <v>South Western Franchise</v>
      </c>
      <c r="E3" s="2"/>
      <c r="F3" s="2"/>
      <c r="G3" s="2"/>
      <c r="H3" s="2"/>
      <c r="I3" s="2"/>
      <c r="J3" s="2"/>
    </row>
    <row r="4" spans="2:10" outlineLevel="1">
      <c r="B4" s="1" t="str">
        <f>'Template Cover'!B4</f>
        <v>Sheet:</v>
      </c>
      <c r="C4" s="2"/>
      <c r="D4" s="2" t="str">
        <f ca="1">MID(CELL("filename",$A$1),FIND("]",CELL("filename",$A$1))+1,99)</f>
        <v>Line Items</v>
      </c>
      <c r="E4" s="2"/>
      <c r="F4" s="2"/>
      <c r="G4" s="2"/>
      <c r="H4" s="2"/>
      <c r="I4" s="2"/>
      <c r="J4" s="2"/>
    </row>
    <row r="5" spans="2:10" outlineLevel="1">
      <c r="B5" s="1" t="str">
        <f>'Template Cover'!B5</f>
        <v>Version:</v>
      </c>
      <c r="C5" s="2"/>
      <c r="D5" s="685">
        <f>Version</f>
        <v>7</v>
      </c>
      <c r="E5" s="2"/>
      <c r="F5" s="2"/>
      <c r="G5" s="2"/>
      <c r="H5" s="2"/>
      <c r="I5" s="2"/>
      <c r="J5" s="2"/>
    </row>
    <row r="6" spans="2:10" outlineLevel="1">
      <c r="B6" s="1" t="str">
        <f>'Template Cover'!B6</f>
        <v>Date:</v>
      </c>
      <c r="C6" s="4"/>
      <c r="D6" s="4">
        <f ca="1">TODAY()</f>
        <v>42620</v>
      </c>
      <c r="E6" s="4"/>
      <c r="F6" s="4"/>
      <c r="G6" s="4"/>
      <c r="H6" s="4"/>
      <c r="I6" s="4"/>
      <c r="J6" s="4"/>
    </row>
    <row r="7" spans="2:10" outlineLevel="1">
      <c r="B7" s="1" t="str">
        <f>'Template Cover'!B7</f>
        <v>Filename:</v>
      </c>
      <c r="C7" s="2"/>
      <c r="D7" s="2" t="str">
        <f ca="1">LEFT(CELL("FILENAME",$A$1),FIND("]",CELL("FILENAME",$A$1)))</f>
        <v>C:\Users\DfT\AppData\Local\Temp\[ATTACHMENT C - FINANCIAL MODEL TEMPLATES v7 160729.xlsx]</v>
      </c>
      <c r="E7" s="2"/>
      <c r="F7" s="2"/>
      <c r="G7" s="2"/>
      <c r="H7" s="2"/>
      <c r="I7" s="2"/>
      <c r="J7" s="2"/>
    </row>
    <row r="8" spans="2:10" outlineLevel="1"/>
    <row r="9" spans="2:10" outlineLevel="1">
      <c r="B9" s="188"/>
    </row>
    <row r="10" spans="2:10" ht="16.5">
      <c r="B10" s="5" t="s">
        <v>112</v>
      </c>
      <c r="C10" s="5"/>
      <c r="D10" s="5"/>
      <c r="E10" s="5"/>
      <c r="F10" s="5"/>
      <c r="G10" s="5"/>
      <c r="H10" s="5"/>
      <c r="I10" s="5"/>
      <c r="J10" s="5"/>
    </row>
    <row r="12" spans="2:10" ht="15">
      <c r="B12" s="112" t="s">
        <v>138</v>
      </c>
      <c r="C12" s="112"/>
      <c r="D12" s="112"/>
      <c r="E12" s="112"/>
      <c r="F12" s="112"/>
      <c r="G12" s="112"/>
      <c r="H12" s="112"/>
      <c r="I12" s="112"/>
      <c r="J12" s="112"/>
    </row>
    <row r="13" spans="2:10" outlineLevel="1"/>
    <row r="14" spans="2:10" outlineLevel="1">
      <c r="D14" s="189" t="s">
        <v>139</v>
      </c>
      <c r="E14" s="190"/>
      <c r="F14" s="191"/>
    </row>
    <row r="15" spans="2:10" outlineLevel="1">
      <c r="D15" s="118" t="s">
        <v>140</v>
      </c>
      <c r="E15" s="73"/>
      <c r="F15" s="191"/>
    </row>
    <row r="16" spans="2:10" outlineLevel="1">
      <c r="D16" s="118" t="s">
        <v>141</v>
      </c>
      <c r="E16" s="73"/>
      <c r="F16" s="191"/>
    </row>
    <row r="17" spans="1:10" outlineLevel="1">
      <c r="D17" s="118" t="s">
        <v>142</v>
      </c>
      <c r="E17" s="73"/>
      <c r="F17" s="191"/>
    </row>
    <row r="18" spans="1:10" outlineLevel="1">
      <c r="D18" s="118" t="s">
        <v>143</v>
      </c>
      <c r="E18" s="73"/>
      <c r="F18" s="191"/>
    </row>
    <row r="19" spans="1:10" outlineLevel="1">
      <c r="D19" s="118" t="s">
        <v>144</v>
      </c>
      <c r="E19" s="73"/>
      <c r="F19" s="191"/>
    </row>
    <row r="20" spans="1:10" outlineLevel="1">
      <c r="D20" s="118" t="s">
        <v>145</v>
      </c>
      <c r="E20" s="73"/>
      <c r="F20" s="191"/>
    </row>
    <row r="21" spans="1:10" outlineLevel="1">
      <c r="D21" s="118" t="s">
        <v>146</v>
      </c>
      <c r="E21" s="73"/>
    </row>
    <row r="22" spans="1:10" outlineLevel="1">
      <c r="D22" s="118" t="s">
        <v>147</v>
      </c>
      <c r="E22" s="73"/>
    </row>
    <row r="23" spans="1:10" outlineLevel="1">
      <c r="D23" s="118" t="s">
        <v>148</v>
      </c>
      <c r="E23" s="73"/>
    </row>
    <row r="24" spans="1:10" outlineLevel="1">
      <c r="D24" s="118" t="s">
        <v>149</v>
      </c>
      <c r="E24" s="73"/>
    </row>
    <row r="25" spans="1:10" outlineLevel="1">
      <c r="D25" s="192" t="s">
        <v>150</v>
      </c>
      <c r="E25" s="193"/>
    </row>
    <row r="26" spans="1:10" outlineLevel="1">
      <c r="D26" s="192" t="s">
        <v>151</v>
      </c>
      <c r="E26" s="193"/>
    </row>
    <row r="27" spans="1:10" outlineLevel="1">
      <c r="D27" s="192" t="s">
        <v>152</v>
      </c>
      <c r="E27" s="193"/>
    </row>
    <row r="28" spans="1:10" outlineLevel="1">
      <c r="D28" s="192" t="s">
        <v>153</v>
      </c>
      <c r="E28" s="193"/>
    </row>
    <row r="29" spans="1:10" outlineLevel="1">
      <c r="D29" s="194" t="s">
        <v>154</v>
      </c>
      <c r="E29" s="195"/>
    </row>
    <row r="31" spans="1:10" ht="15">
      <c r="A31"/>
      <c r="B31" s="112" t="s">
        <v>155</v>
      </c>
      <c r="C31" s="112"/>
      <c r="D31" s="112"/>
      <c r="E31" s="112"/>
      <c r="F31" s="112"/>
      <c r="G31" s="112"/>
      <c r="H31" s="112"/>
      <c r="I31" s="112"/>
      <c r="J31" s="112"/>
    </row>
    <row r="32" spans="1:10" outlineLevel="1">
      <c r="A32"/>
    </row>
    <row r="33" spans="1:10" outlineLevel="1">
      <c r="A33"/>
      <c r="D33" s="189" t="s">
        <v>156</v>
      </c>
      <c r="E33" s="190"/>
      <c r="I33" s="196"/>
      <c r="J33" s="196"/>
    </row>
    <row r="34" spans="1:10" outlineLevel="1">
      <c r="A34"/>
      <c r="D34" s="118" t="s">
        <v>157</v>
      </c>
      <c r="E34" s="73"/>
      <c r="I34" s="196"/>
      <c r="J34" s="196"/>
    </row>
    <row r="35" spans="1:10" outlineLevel="1">
      <c r="A35"/>
      <c r="D35" s="118" t="s">
        <v>158</v>
      </c>
      <c r="E35" s="73"/>
      <c r="I35" s="196"/>
      <c r="J35" s="196"/>
    </row>
    <row r="36" spans="1:10" outlineLevel="1">
      <c r="A36"/>
      <c r="D36" s="118" t="s">
        <v>159</v>
      </c>
      <c r="E36" s="73"/>
      <c r="I36" s="196"/>
      <c r="J36" s="196"/>
    </row>
    <row r="37" spans="1:10" outlineLevel="1">
      <c r="A37"/>
      <c r="D37" s="118" t="s">
        <v>160</v>
      </c>
      <c r="E37" s="73"/>
      <c r="I37" s="196"/>
      <c r="J37" s="196"/>
    </row>
    <row r="38" spans="1:10" outlineLevel="1">
      <c r="A38"/>
      <c r="D38" s="118" t="s">
        <v>161</v>
      </c>
      <c r="E38" s="73"/>
      <c r="I38" s="196"/>
      <c r="J38" s="196"/>
    </row>
    <row r="39" spans="1:10" outlineLevel="1">
      <c r="A39"/>
      <c r="D39" s="118" t="s">
        <v>162</v>
      </c>
      <c r="E39" s="73"/>
      <c r="I39" s="196"/>
      <c r="J39" s="196"/>
    </row>
    <row r="40" spans="1:10" outlineLevel="1">
      <c r="A40"/>
      <c r="D40" s="118" t="s">
        <v>163</v>
      </c>
      <c r="E40" s="73"/>
      <c r="I40" s="196"/>
      <c r="J40" s="196"/>
    </row>
    <row r="41" spans="1:10" outlineLevel="1">
      <c r="A41"/>
      <c r="D41" s="118" t="s">
        <v>164</v>
      </c>
      <c r="E41" s="73"/>
      <c r="I41" s="196"/>
      <c r="J41" s="196"/>
    </row>
    <row r="42" spans="1:10" outlineLevel="1">
      <c r="A42"/>
      <c r="D42" s="118" t="s">
        <v>165</v>
      </c>
      <c r="E42" s="73"/>
      <c r="I42" s="196"/>
      <c r="J42" s="196"/>
    </row>
    <row r="43" spans="1:10" outlineLevel="1">
      <c r="A43"/>
      <c r="D43" s="118" t="s">
        <v>166</v>
      </c>
      <c r="E43" s="73"/>
      <c r="I43" s="196"/>
      <c r="J43" s="196"/>
    </row>
    <row r="44" spans="1:10" outlineLevel="1">
      <c r="A44"/>
      <c r="D44" s="118" t="s">
        <v>167</v>
      </c>
      <c r="E44" s="73"/>
      <c r="I44" s="196"/>
      <c r="J44" s="196"/>
    </row>
    <row r="45" spans="1:10" outlineLevel="1">
      <c r="A45"/>
      <c r="D45" s="180" t="s">
        <v>168</v>
      </c>
      <c r="E45" s="197"/>
      <c r="I45" s="196"/>
      <c r="J45" s="196"/>
    </row>
    <row r="46" spans="1:10" outlineLevel="1">
      <c r="A46"/>
      <c r="D46" s="192" t="s">
        <v>169</v>
      </c>
      <c r="E46" s="193"/>
      <c r="I46" s="196"/>
      <c r="J46" s="196"/>
    </row>
    <row r="47" spans="1:10" outlineLevel="1">
      <c r="A47"/>
      <c r="D47" s="183" t="s">
        <v>170</v>
      </c>
      <c r="E47" s="198"/>
      <c r="I47" s="196"/>
      <c r="J47" s="196"/>
    </row>
    <row r="48" spans="1:10">
      <c r="A48"/>
      <c r="I48" s="196"/>
      <c r="J48" s="196"/>
    </row>
    <row r="49" spans="1:10">
      <c r="A49"/>
    </row>
    <row r="50" spans="1:10" ht="16.5">
      <c r="B50" s="5" t="s">
        <v>171</v>
      </c>
      <c r="C50" s="5"/>
      <c r="D50" s="5"/>
      <c r="E50" s="5"/>
      <c r="F50" s="5"/>
      <c r="G50" s="5"/>
      <c r="H50" s="5"/>
      <c r="I50" s="5"/>
      <c r="J50" s="5"/>
    </row>
    <row r="52" spans="1:10" ht="15">
      <c r="B52" s="112" t="s">
        <v>172</v>
      </c>
      <c r="C52" s="112"/>
      <c r="D52" s="112"/>
      <c r="E52" s="112"/>
      <c r="F52" s="112"/>
      <c r="G52" s="112"/>
      <c r="H52" s="112"/>
      <c r="I52" s="112"/>
      <c r="J52" s="112"/>
    </row>
    <row r="53" spans="1:10" outlineLevel="1"/>
    <row r="54" spans="1:10" outlineLevel="1">
      <c r="D54" s="189" t="s">
        <v>173</v>
      </c>
      <c r="E54" s="190"/>
      <c r="H54" s="196"/>
      <c r="I54" s="196"/>
      <c r="J54" s="196"/>
    </row>
    <row r="55" spans="1:10" outlineLevel="1">
      <c r="D55" s="118" t="s">
        <v>174</v>
      </c>
      <c r="E55" s="73"/>
      <c r="H55" s="196"/>
      <c r="I55" s="196"/>
      <c r="J55" s="196"/>
    </row>
    <row r="56" spans="1:10" outlineLevel="1">
      <c r="D56" s="118" t="s">
        <v>175</v>
      </c>
      <c r="E56" s="73"/>
      <c r="H56" s="196"/>
      <c r="I56" s="196"/>
      <c r="J56" s="196"/>
    </row>
    <row r="57" spans="1:10" outlineLevel="1">
      <c r="D57" s="118" t="s">
        <v>176</v>
      </c>
      <c r="E57" s="73"/>
      <c r="H57" s="196"/>
      <c r="I57" s="196"/>
      <c r="J57" s="196"/>
    </row>
    <row r="58" spans="1:10" outlineLevel="1">
      <c r="D58" s="118" t="s">
        <v>177</v>
      </c>
      <c r="E58" s="73"/>
      <c r="H58" s="196"/>
      <c r="I58" s="196"/>
      <c r="J58" s="196"/>
    </row>
    <row r="59" spans="1:10" outlineLevel="1">
      <c r="D59" s="118" t="s">
        <v>178</v>
      </c>
      <c r="E59" s="73"/>
      <c r="H59" s="196"/>
      <c r="I59" s="196"/>
      <c r="J59" s="196"/>
    </row>
    <row r="60" spans="1:10" outlineLevel="1">
      <c r="D60" s="118" t="s">
        <v>179</v>
      </c>
      <c r="E60" s="73"/>
      <c r="H60" s="196"/>
      <c r="I60" s="196"/>
      <c r="J60" s="196"/>
    </row>
    <row r="61" spans="1:10" outlineLevel="1">
      <c r="D61" s="118" t="s">
        <v>167</v>
      </c>
      <c r="E61" s="73"/>
      <c r="H61" s="196"/>
      <c r="I61" s="196"/>
      <c r="J61" s="196"/>
    </row>
    <row r="62" spans="1:10" outlineLevel="1">
      <c r="D62" s="192" t="s">
        <v>180</v>
      </c>
      <c r="E62" s="193"/>
      <c r="H62" s="196"/>
      <c r="I62" s="196"/>
      <c r="J62" s="196"/>
    </row>
    <row r="63" spans="1:10" outlineLevel="1">
      <c r="D63" s="192" t="s">
        <v>181</v>
      </c>
      <c r="E63" s="193"/>
      <c r="H63" s="196"/>
      <c r="I63" s="196"/>
      <c r="J63" s="196"/>
    </row>
    <row r="64" spans="1:10" outlineLevel="1">
      <c r="D64" s="192" t="s">
        <v>182</v>
      </c>
      <c r="E64" s="193"/>
      <c r="H64" s="196"/>
      <c r="I64" s="196"/>
      <c r="J64" s="196"/>
    </row>
    <row r="65" spans="2:10" outlineLevel="1">
      <c r="D65" s="192" t="s">
        <v>183</v>
      </c>
      <c r="E65" s="193"/>
      <c r="H65" s="196"/>
      <c r="I65" s="196"/>
      <c r="J65" s="196"/>
    </row>
    <row r="66" spans="2:10" outlineLevel="1">
      <c r="D66" s="192" t="s">
        <v>184</v>
      </c>
      <c r="E66" s="193"/>
      <c r="H66" s="196"/>
      <c r="I66" s="196"/>
      <c r="J66" s="196"/>
    </row>
    <row r="67" spans="2:10" outlineLevel="1">
      <c r="D67" s="192" t="s">
        <v>185</v>
      </c>
      <c r="E67" s="193"/>
      <c r="H67" s="196"/>
      <c r="I67" s="196"/>
      <c r="J67" s="196"/>
    </row>
    <row r="68" spans="2:10" outlineLevel="1">
      <c r="D68" s="192" t="s">
        <v>186</v>
      </c>
      <c r="E68" s="193"/>
      <c r="H68" s="196"/>
      <c r="I68" s="196"/>
      <c r="J68" s="196"/>
    </row>
    <row r="69" spans="2:10" outlineLevel="1">
      <c r="D69" s="192" t="s">
        <v>187</v>
      </c>
      <c r="E69" s="193"/>
      <c r="H69" s="196"/>
      <c r="I69" s="196"/>
      <c r="J69" s="196"/>
    </row>
    <row r="70" spans="2:10" outlineLevel="1">
      <c r="D70" s="192" t="s">
        <v>188</v>
      </c>
      <c r="E70" s="193"/>
      <c r="H70" s="196"/>
      <c r="I70" s="196"/>
      <c r="J70" s="196"/>
    </row>
    <row r="71" spans="2:10" outlineLevel="1">
      <c r="D71" s="192" t="s">
        <v>189</v>
      </c>
      <c r="E71" s="193"/>
      <c r="H71" s="196"/>
      <c r="I71" s="196"/>
      <c r="J71" s="196"/>
    </row>
    <row r="72" spans="2:10" outlineLevel="1">
      <c r="D72" s="192" t="s">
        <v>190</v>
      </c>
      <c r="E72" s="193"/>
      <c r="H72" s="196"/>
      <c r="I72" s="196"/>
      <c r="J72" s="196"/>
    </row>
    <row r="73" spans="2:10" outlineLevel="1">
      <c r="D73" s="194" t="s">
        <v>191</v>
      </c>
      <c r="E73" s="195"/>
      <c r="H73" s="196"/>
      <c r="I73" s="196"/>
      <c r="J73" s="196"/>
    </row>
    <row r="75" spans="2:10" ht="15">
      <c r="B75" s="112" t="s">
        <v>192</v>
      </c>
      <c r="C75" s="112"/>
      <c r="D75" s="112"/>
      <c r="E75" s="112"/>
      <c r="F75" s="112"/>
      <c r="G75" s="112"/>
      <c r="H75" s="112"/>
      <c r="I75" s="112"/>
      <c r="J75" s="112"/>
    </row>
    <row r="76" spans="2:10" outlineLevel="1"/>
    <row r="77" spans="2:10" outlineLevel="1">
      <c r="D77" s="189" t="s">
        <v>193</v>
      </c>
      <c r="E77" s="190"/>
      <c r="H77" s="196"/>
      <c r="I77" s="196"/>
      <c r="J77" s="196"/>
    </row>
    <row r="78" spans="2:10" outlineLevel="1">
      <c r="D78" s="118" t="s">
        <v>194</v>
      </c>
      <c r="E78" s="73"/>
      <c r="H78" s="196"/>
      <c r="I78" s="196"/>
      <c r="J78" s="196"/>
    </row>
    <row r="79" spans="2:10" outlineLevel="1">
      <c r="D79" s="118" t="s">
        <v>195</v>
      </c>
      <c r="E79" s="73"/>
      <c r="H79" s="196"/>
      <c r="I79" s="196"/>
      <c r="J79" s="196"/>
    </row>
    <row r="80" spans="2:10" outlineLevel="1">
      <c r="D80" s="118" t="s">
        <v>196</v>
      </c>
      <c r="E80" s="73"/>
      <c r="H80" s="196"/>
      <c r="I80" s="196"/>
      <c r="J80" s="196"/>
    </row>
    <row r="81" spans="4:10" outlineLevel="1">
      <c r="D81" s="118" t="s">
        <v>197</v>
      </c>
      <c r="E81" s="73"/>
      <c r="H81" s="196"/>
      <c r="I81" s="196"/>
      <c r="J81" s="196"/>
    </row>
    <row r="82" spans="4:10" outlineLevel="1">
      <c r="D82" s="118" t="s">
        <v>198</v>
      </c>
      <c r="E82" s="73"/>
      <c r="H82" s="196"/>
      <c r="I82" s="196"/>
      <c r="J82" s="196"/>
    </row>
    <row r="83" spans="4:10" outlineLevel="1">
      <c r="D83" s="118" t="s">
        <v>199</v>
      </c>
      <c r="E83" s="73"/>
      <c r="H83" s="196"/>
      <c r="I83" s="196"/>
      <c r="J83" s="196"/>
    </row>
    <row r="84" spans="4:10" outlineLevel="1">
      <c r="D84" s="118" t="s">
        <v>200</v>
      </c>
      <c r="E84" s="73"/>
      <c r="H84" s="196"/>
      <c r="I84" s="196"/>
      <c r="J84" s="196"/>
    </row>
    <row r="85" spans="4:10" outlineLevel="1">
      <c r="D85" s="118" t="s">
        <v>201</v>
      </c>
      <c r="E85" s="73"/>
      <c r="H85" s="196"/>
      <c r="I85" s="196"/>
      <c r="J85" s="196"/>
    </row>
    <row r="86" spans="4:10" outlineLevel="1">
      <c r="D86" s="118" t="s">
        <v>202</v>
      </c>
      <c r="E86" s="73"/>
      <c r="H86" s="196"/>
      <c r="I86" s="196"/>
      <c r="J86" s="196"/>
    </row>
    <row r="87" spans="4:10" outlineLevel="1">
      <c r="D87" s="199" t="s">
        <v>203</v>
      </c>
      <c r="E87" s="200"/>
      <c r="H87" s="196"/>
      <c r="I87" s="196"/>
      <c r="J87" s="196"/>
    </row>
    <row r="88" spans="4:10" outlineLevel="1">
      <c r="D88" s="199" t="s">
        <v>204</v>
      </c>
      <c r="E88" s="200"/>
      <c r="H88" s="196"/>
      <c r="I88" s="196"/>
      <c r="J88" s="196"/>
    </row>
    <row r="89" spans="4:10" outlineLevel="1">
      <c r="D89" s="199" t="s">
        <v>205</v>
      </c>
      <c r="E89" s="200"/>
      <c r="H89" s="196"/>
      <c r="I89" s="196"/>
      <c r="J89" s="196"/>
    </row>
    <row r="90" spans="4:10" outlineLevel="1">
      <c r="D90" s="199" t="s">
        <v>206</v>
      </c>
      <c r="E90" s="200"/>
      <c r="H90" s="196"/>
      <c r="I90" s="196"/>
      <c r="J90" s="196"/>
    </row>
    <row r="91" spans="4:10" outlineLevel="1">
      <c r="D91" s="199" t="s">
        <v>207</v>
      </c>
      <c r="E91" s="200"/>
      <c r="H91" s="196"/>
      <c r="I91" s="196"/>
      <c r="J91" s="196"/>
    </row>
    <row r="92" spans="4:10" outlineLevel="1">
      <c r="D92" s="199" t="s">
        <v>208</v>
      </c>
      <c r="E92" s="200"/>
      <c r="H92" s="196"/>
      <c r="I92" s="196"/>
      <c r="J92" s="196"/>
    </row>
    <row r="93" spans="4:10" outlineLevel="1">
      <c r="D93" s="199" t="s">
        <v>209</v>
      </c>
      <c r="E93" s="200"/>
      <c r="H93" s="196"/>
      <c r="I93" s="196"/>
      <c r="J93" s="196"/>
    </row>
    <row r="94" spans="4:10" outlineLevel="1">
      <c r="D94" s="199" t="s">
        <v>210</v>
      </c>
      <c r="E94" s="200"/>
      <c r="H94" s="196"/>
      <c r="I94" s="196"/>
      <c r="J94" s="196"/>
    </row>
    <row r="95" spans="4:10" outlineLevel="1">
      <c r="D95" s="199" t="s">
        <v>211</v>
      </c>
      <c r="E95" s="200"/>
      <c r="H95" s="196"/>
      <c r="I95" s="196"/>
      <c r="J95" s="196"/>
    </row>
    <row r="96" spans="4:10" outlineLevel="1">
      <c r="D96" s="201" t="s">
        <v>212</v>
      </c>
      <c r="E96" s="202"/>
      <c r="H96" s="196"/>
      <c r="I96" s="196"/>
      <c r="J96" s="196"/>
    </row>
    <row r="99" spans="2:10" ht="16.5">
      <c r="B99" s="5" t="s">
        <v>213</v>
      </c>
      <c r="C99" s="5"/>
      <c r="D99" s="5"/>
      <c r="E99" s="5"/>
      <c r="F99" s="5"/>
      <c r="G99" s="5"/>
      <c r="H99" s="5"/>
      <c r="I99" s="5"/>
      <c r="J99" s="5"/>
    </row>
    <row r="101" spans="2:10" ht="15">
      <c r="B101" s="112" t="s">
        <v>214</v>
      </c>
      <c r="C101" s="112"/>
      <c r="D101" s="112"/>
      <c r="E101" s="112"/>
      <c r="F101" s="112"/>
      <c r="G101" s="112"/>
      <c r="H101" s="112"/>
      <c r="I101" s="112"/>
      <c r="J101" s="112"/>
    </row>
    <row r="103" spans="2:10" outlineLevel="1">
      <c r="D103" s="203" t="s">
        <v>215</v>
      </c>
      <c r="E103" s="203"/>
      <c r="F103" s="204" t="s">
        <v>216</v>
      </c>
      <c r="H103" s="205" t="s">
        <v>217</v>
      </c>
      <c r="I103" s="206"/>
      <c r="J103" s="206"/>
    </row>
    <row r="104" spans="2:10" outlineLevel="1">
      <c r="D104" s="177" t="s">
        <v>218</v>
      </c>
      <c r="E104" s="207"/>
      <c r="F104" s="208" t="s">
        <v>219</v>
      </c>
      <c r="G104" s="209"/>
      <c r="H104" s="190" t="s">
        <v>220</v>
      </c>
      <c r="I104" s="196"/>
      <c r="J104" s="196"/>
    </row>
    <row r="105" spans="2:10" outlineLevel="1">
      <c r="D105" s="180" t="s">
        <v>221</v>
      </c>
      <c r="E105" s="197"/>
      <c r="F105" s="210" t="s">
        <v>219</v>
      </c>
      <c r="G105" s="209"/>
      <c r="H105" s="73" t="s">
        <v>222</v>
      </c>
      <c r="I105" s="196"/>
      <c r="J105" s="196"/>
    </row>
    <row r="106" spans="2:10" outlineLevel="1">
      <c r="D106" s="180" t="s">
        <v>223</v>
      </c>
      <c r="E106" s="197"/>
      <c r="F106" s="210" t="s">
        <v>219</v>
      </c>
      <c r="G106" s="209"/>
      <c r="H106" s="211" t="s">
        <v>219</v>
      </c>
      <c r="I106" s="196"/>
      <c r="J106" s="196"/>
    </row>
    <row r="107" spans="2:10" outlineLevel="1">
      <c r="D107" s="180" t="s">
        <v>224</v>
      </c>
      <c r="E107" s="197"/>
      <c r="F107" s="210" t="s">
        <v>219</v>
      </c>
      <c r="G107" s="209"/>
      <c r="H107" s="211" t="s">
        <v>225</v>
      </c>
      <c r="I107" s="196"/>
      <c r="J107" s="196"/>
    </row>
    <row r="108" spans="2:10" outlineLevel="1">
      <c r="D108" s="180" t="s">
        <v>226</v>
      </c>
      <c r="E108" s="197"/>
      <c r="F108" s="210" t="s">
        <v>225</v>
      </c>
      <c r="G108" s="209"/>
      <c r="H108" s="212" t="s">
        <v>227</v>
      </c>
      <c r="I108" s="196"/>
      <c r="J108" s="196"/>
    </row>
    <row r="109" spans="2:10" outlineLevel="1">
      <c r="D109" s="180" t="s">
        <v>228</v>
      </c>
      <c r="E109" s="197"/>
      <c r="F109" s="210" t="s">
        <v>225</v>
      </c>
      <c r="G109" s="209"/>
      <c r="I109" s="196"/>
      <c r="J109" s="196"/>
    </row>
    <row r="110" spans="2:10" outlineLevel="1">
      <c r="D110" s="180" t="s">
        <v>229</v>
      </c>
      <c r="E110" s="197"/>
      <c r="F110" s="210" t="s">
        <v>225</v>
      </c>
      <c r="G110" s="209"/>
      <c r="I110" s="196"/>
      <c r="J110" s="196"/>
    </row>
    <row r="111" spans="2:10" outlineLevel="1">
      <c r="D111" s="180" t="s">
        <v>230</v>
      </c>
      <c r="E111" s="197"/>
      <c r="F111" s="210" t="s">
        <v>225</v>
      </c>
      <c r="I111" s="196"/>
      <c r="J111" s="196"/>
    </row>
    <row r="112" spans="2:10" outlineLevel="1">
      <c r="D112" s="180" t="s">
        <v>231</v>
      </c>
      <c r="E112" s="197"/>
      <c r="F112" s="210" t="s">
        <v>225</v>
      </c>
      <c r="G112" s="209"/>
      <c r="I112" s="196"/>
      <c r="J112" s="196"/>
    </row>
    <row r="113" spans="4:10" outlineLevel="1">
      <c r="D113" s="180" t="s">
        <v>232</v>
      </c>
      <c r="E113" s="197"/>
      <c r="F113" s="210" t="s">
        <v>225</v>
      </c>
      <c r="G113" s="209"/>
      <c r="I113" s="196"/>
      <c r="J113" s="196"/>
    </row>
    <row r="114" spans="4:10" outlineLevel="1">
      <c r="D114" s="180" t="s">
        <v>233</v>
      </c>
      <c r="E114" s="197"/>
      <c r="F114" s="210" t="s">
        <v>225</v>
      </c>
      <c r="G114" s="209"/>
      <c r="I114" s="196"/>
      <c r="J114" s="196"/>
    </row>
    <row r="115" spans="4:10" outlineLevel="1">
      <c r="D115" s="180" t="s">
        <v>234</v>
      </c>
      <c r="E115" s="197"/>
      <c r="F115" s="210" t="s">
        <v>225</v>
      </c>
      <c r="G115" s="209"/>
      <c r="I115" s="196"/>
      <c r="J115" s="196"/>
    </row>
    <row r="116" spans="4:10" outlineLevel="1">
      <c r="D116" s="180" t="s">
        <v>235</v>
      </c>
      <c r="E116" s="197"/>
      <c r="F116" s="210" t="s">
        <v>225</v>
      </c>
      <c r="G116" s="209"/>
      <c r="I116" s="196"/>
      <c r="J116" s="196"/>
    </row>
    <row r="117" spans="4:10" outlineLevel="1">
      <c r="D117" s="180" t="s">
        <v>236</v>
      </c>
      <c r="E117" s="197"/>
      <c r="F117" s="210" t="s">
        <v>225</v>
      </c>
      <c r="G117" s="209"/>
      <c r="I117" s="196"/>
      <c r="J117" s="196"/>
    </row>
    <row r="118" spans="4:10" outlineLevel="1">
      <c r="D118" s="180" t="s">
        <v>237</v>
      </c>
      <c r="E118" s="197"/>
      <c r="F118" s="210" t="s">
        <v>222</v>
      </c>
      <c r="G118" s="209"/>
      <c r="I118" s="196"/>
      <c r="J118" s="196"/>
    </row>
    <row r="119" spans="4:10" outlineLevel="1">
      <c r="D119" s="180" t="s">
        <v>238</v>
      </c>
      <c r="E119" s="197"/>
      <c r="F119" s="210" t="s">
        <v>222</v>
      </c>
      <c r="G119" s="209"/>
      <c r="I119" s="196"/>
      <c r="J119" s="196"/>
    </row>
    <row r="120" spans="4:10" outlineLevel="1">
      <c r="D120" s="180" t="s">
        <v>239</v>
      </c>
      <c r="E120" s="197"/>
      <c r="F120" s="210" t="s">
        <v>222</v>
      </c>
      <c r="G120" s="209"/>
      <c r="I120" s="196"/>
      <c r="J120" s="196"/>
    </row>
    <row r="121" spans="4:10" outlineLevel="1">
      <c r="D121" s="180" t="s">
        <v>240</v>
      </c>
      <c r="E121" s="197"/>
      <c r="F121" s="210" t="s">
        <v>222</v>
      </c>
      <c r="I121" s="196"/>
      <c r="J121" s="196"/>
    </row>
    <row r="122" spans="4:10" outlineLevel="1">
      <c r="D122" s="180" t="s">
        <v>241</v>
      </c>
      <c r="E122" s="197"/>
      <c r="F122" s="210" t="s">
        <v>222</v>
      </c>
      <c r="I122" s="196"/>
      <c r="J122" s="196"/>
    </row>
    <row r="123" spans="4:10" outlineLevel="1">
      <c r="D123" s="180" t="s">
        <v>242</v>
      </c>
      <c r="E123" s="197"/>
      <c r="F123" s="210" t="s">
        <v>222</v>
      </c>
      <c r="I123" s="196"/>
      <c r="J123" s="196"/>
    </row>
    <row r="124" spans="4:10" outlineLevel="1">
      <c r="D124" s="180" t="s">
        <v>243</v>
      </c>
      <c r="E124" s="197"/>
      <c r="F124" s="210" t="s">
        <v>220</v>
      </c>
      <c r="I124" s="196"/>
      <c r="J124" s="196"/>
    </row>
    <row r="125" spans="4:10" outlineLevel="1">
      <c r="D125" s="180" t="s">
        <v>244</v>
      </c>
      <c r="E125" s="197"/>
      <c r="F125" s="210" t="s">
        <v>220</v>
      </c>
      <c r="I125" s="196"/>
      <c r="J125" s="196"/>
    </row>
    <row r="126" spans="4:10" outlineLevel="1">
      <c r="D126" s="180" t="s">
        <v>245</v>
      </c>
      <c r="E126" s="197"/>
      <c r="F126" s="210" t="s">
        <v>220</v>
      </c>
      <c r="I126" s="196"/>
      <c r="J126" s="196"/>
    </row>
    <row r="127" spans="4:10" outlineLevel="1">
      <c r="D127" s="180" t="s">
        <v>246</v>
      </c>
      <c r="E127" s="197"/>
      <c r="F127" s="210" t="s">
        <v>220</v>
      </c>
      <c r="I127" s="196"/>
      <c r="J127" s="196"/>
    </row>
    <row r="128" spans="4:10" outlineLevel="1">
      <c r="D128" s="180" t="s">
        <v>247</v>
      </c>
      <c r="E128" s="197"/>
      <c r="F128" s="210" t="s">
        <v>227</v>
      </c>
      <c r="I128" s="196"/>
      <c r="J128" s="196"/>
    </row>
    <row r="129" spans="2:10" outlineLevel="1">
      <c r="D129" s="180" t="s">
        <v>248</v>
      </c>
      <c r="E129" s="197"/>
      <c r="F129" s="210" t="s">
        <v>227</v>
      </c>
      <c r="I129" s="196"/>
      <c r="J129" s="196"/>
    </row>
    <row r="130" spans="2:10" outlineLevel="1">
      <c r="D130" s="192" t="s">
        <v>249</v>
      </c>
      <c r="E130" s="193"/>
      <c r="F130" s="213" t="s">
        <v>227</v>
      </c>
      <c r="I130" s="196"/>
      <c r="J130" s="196"/>
    </row>
    <row r="131" spans="2:10" outlineLevel="1">
      <c r="D131" s="192" t="s">
        <v>250</v>
      </c>
      <c r="E131" s="193"/>
      <c r="F131" s="213" t="s">
        <v>227</v>
      </c>
      <c r="I131" s="196"/>
      <c r="J131" s="196"/>
    </row>
    <row r="132" spans="2:10" outlineLevel="1">
      <c r="D132" s="192" t="s">
        <v>251</v>
      </c>
      <c r="E132" s="193"/>
      <c r="F132" s="213" t="s">
        <v>227</v>
      </c>
      <c r="I132" s="196"/>
      <c r="J132" s="196"/>
    </row>
    <row r="133" spans="2:10" outlineLevel="1">
      <c r="D133" s="192" t="s">
        <v>252</v>
      </c>
      <c r="E133" s="193"/>
      <c r="F133" s="213" t="s">
        <v>227</v>
      </c>
      <c r="I133" s="196"/>
      <c r="J133" s="196"/>
    </row>
    <row r="134" spans="2:10" outlineLevel="1">
      <c r="D134" s="192" t="s">
        <v>253</v>
      </c>
      <c r="E134" s="193"/>
      <c r="F134" s="213" t="s">
        <v>227</v>
      </c>
      <c r="I134" s="196"/>
      <c r="J134" s="196"/>
    </row>
    <row r="135" spans="2:10" outlineLevel="1">
      <c r="D135" s="192" t="s">
        <v>254</v>
      </c>
      <c r="E135" s="193"/>
      <c r="F135" s="213" t="s">
        <v>227</v>
      </c>
      <c r="I135" s="196"/>
      <c r="J135" s="196"/>
    </row>
    <row r="136" spans="2:10" outlineLevel="1">
      <c r="D136" s="192" t="s">
        <v>255</v>
      </c>
      <c r="E136" s="193"/>
      <c r="F136" s="213" t="s">
        <v>227</v>
      </c>
      <c r="I136" s="196"/>
      <c r="J136" s="196"/>
    </row>
    <row r="137" spans="2:10" outlineLevel="1">
      <c r="D137" s="192" t="s">
        <v>256</v>
      </c>
      <c r="E137" s="193"/>
      <c r="F137" s="213" t="s">
        <v>227</v>
      </c>
      <c r="I137" s="196"/>
      <c r="J137" s="196"/>
    </row>
    <row r="138" spans="2:10" outlineLevel="1">
      <c r="D138" s="194" t="s">
        <v>257</v>
      </c>
      <c r="E138" s="195"/>
      <c r="F138" s="214" t="s">
        <v>227</v>
      </c>
      <c r="I138" s="196"/>
      <c r="J138" s="196"/>
    </row>
    <row r="140" spans="2:10" ht="15">
      <c r="B140" s="112" t="s">
        <v>258</v>
      </c>
      <c r="C140" s="112"/>
      <c r="D140" s="112"/>
      <c r="E140" s="112"/>
      <c r="F140" s="112"/>
      <c r="G140" s="112"/>
      <c r="H140" s="112"/>
      <c r="I140" s="112"/>
      <c r="J140" s="112"/>
    </row>
    <row r="141" spans="2:10" outlineLevel="1"/>
    <row r="142" spans="2:10" outlineLevel="1">
      <c r="D142" s="215" t="s">
        <v>258</v>
      </c>
      <c r="E142" s="216"/>
      <c r="F142" s="217" t="s">
        <v>227</v>
      </c>
    </row>
    <row r="145" spans="2:10" ht="16.5">
      <c r="B145" s="5" t="s">
        <v>259</v>
      </c>
      <c r="C145" s="5"/>
      <c r="D145" s="5"/>
      <c r="E145" s="5"/>
      <c r="F145" s="5"/>
      <c r="G145" s="5"/>
      <c r="H145" s="5"/>
      <c r="I145" s="5"/>
      <c r="J145" s="5"/>
    </row>
    <row r="147" spans="2:10" ht="15">
      <c r="B147" s="99" t="s">
        <v>260</v>
      </c>
      <c r="C147" s="99"/>
      <c r="D147" s="99"/>
      <c r="E147" s="99"/>
      <c r="F147" s="99"/>
      <c r="G147" s="99"/>
      <c r="H147" s="99"/>
      <c r="I147" s="99"/>
      <c r="J147" s="99"/>
    </row>
    <row r="148" spans="2:10" outlineLevel="1"/>
    <row r="149" spans="2:10" outlineLevel="1">
      <c r="D149" s="218" t="s">
        <v>261</v>
      </c>
      <c r="E149" s="219"/>
      <c r="I149" s="196"/>
      <c r="J149" s="196"/>
    </row>
    <row r="150" spans="2:10" outlineLevel="1">
      <c r="D150" s="180" t="s">
        <v>262</v>
      </c>
      <c r="E150" s="197"/>
      <c r="I150" s="196"/>
      <c r="J150" s="196"/>
    </row>
    <row r="151" spans="2:10" outlineLevel="1">
      <c r="D151" s="180" t="s">
        <v>263</v>
      </c>
      <c r="E151" s="197"/>
      <c r="I151" s="196"/>
      <c r="J151" s="196"/>
    </row>
    <row r="152" spans="2:10" outlineLevel="1">
      <c r="D152" s="180" t="s">
        <v>264</v>
      </c>
      <c r="E152" s="197"/>
      <c r="I152" s="196"/>
      <c r="J152" s="196"/>
    </row>
    <row r="153" spans="2:10" outlineLevel="1">
      <c r="D153" s="180" t="s">
        <v>265</v>
      </c>
      <c r="E153" s="197"/>
      <c r="I153" s="196"/>
      <c r="J153" s="196"/>
    </row>
    <row r="154" spans="2:10" outlineLevel="1">
      <c r="D154" s="180" t="s">
        <v>266</v>
      </c>
      <c r="E154" s="197"/>
      <c r="I154" s="196"/>
      <c r="J154" s="196"/>
    </row>
    <row r="155" spans="2:10" outlineLevel="1">
      <c r="D155" s="180" t="s">
        <v>267</v>
      </c>
      <c r="E155" s="197"/>
      <c r="I155" s="196"/>
      <c r="J155" s="196"/>
    </row>
    <row r="156" spans="2:10" outlineLevel="1">
      <c r="D156" s="180" t="s">
        <v>268</v>
      </c>
      <c r="E156" s="197"/>
      <c r="I156" s="196"/>
      <c r="J156" s="196"/>
    </row>
    <row r="157" spans="2:10" outlineLevel="1">
      <c r="D157" s="180" t="s">
        <v>260</v>
      </c>
      <c r="E157" s="197"/>
      <c r="I157" s="196"/>
      <c r="J157" s="196"/>
    </row>
    <row r="158" spans="2:10" outlineLevel="1">
      <c r="D158" s="180" t="s">
        <v>269</v>
      </c>
      <c r="E158" s="197"/>
      <c r="I158" s="196"/>
      <c r="J158" s="196"/>
    </row>
    <row r="159" spans="2:10" outlineLevel="1">
      <c r="D159" s="199" t="s">
        <v>270</v>
      </c>
      <c r="E159" s="200"/>
      <c r="I159" s="196"/>
      <c r="J159" s="196"/>
    </row>
    <row r="160" spans="2:10" outlineLevel="1">
      <c r="D160" s="199" t="s">
        <v>271</v>
      </c>
      <c r="E160" s="200"/>
      <c r="I160" s="196"/>
      <c r="J160" s="196"/>
    </row>
    <row r="161" spans="4:10" outlineLevel="1">
      <c r="D161" s="199" t="s">
        <v>272</v>
      </c>
      <c r="E161" s="200"/>
      <c r="I161" s="196"/>
      <c r="J161" s="196"/>
    </row>
    <row r="162" spans="4:10" outlineLevel="1">
      <c r="D162" s="199" t="s">
        <v>273</v>
      </c>
      <c r="E162" s="200"/>
      <c r="I162" s="196"/>
      <c r="J162" s="196"/>
    </row>
    <row r="163" spans="4:10" outlineLevel="1">
      <c r="D163" s="199" t="s">
        <v>274</v>
      </c>
      <c r="E163" s="200"/>
      <c r="I163" s="196"/>
      <c r="J163" s="196"/>
    </row>
    <row r="164" spans="4:10" outlineLevel="1">
      <c r="D164" s="199" t="s">
        <v>275</v>
      </c>
      <c r="E164" s="200"/>
      <c r="I164" s="196"/>
      <c r="J164" s="196"/>
    </row>
    <row r="165" spans="4:10" outlineLevel="1">
      <c r="D165" s="199" t="s">
        <v>276</v>
      </c>
      <c r="E165" s="200"/>
      <c r="I165" s="196"/>
      <c r="J165" s="196"/>
    </row>
    <row r="166" spans="4:10" outlineLevel="1">
      <c r="D166" s="199" t="s">
        <v>277</v>
      </c>
      <c r="E166" s="200"/>
      <c r="I166" s="196"/>
      <c r="J166" s="196"/>
    </row>
    <row r="167" spans="4:10" outlineLevel="1">
      <c r="D167" s="199" t="s">
        <v>278</v>
      </c>
      <c r="E167" s="200"/>
      <c r="I167" s="196"/>
      <c r="J167" s="196"/>
    </row>
    <row r="168" spans="4:10" outlineLevel="1">
      <c r="D168" s="199" t="s">
        <v>279</v>
      </c>
      <c r="E168" s="200"/>
      <c r="I168" s="196"/>
      <c r="J168" s="196"/>
    </row>
    <row r="169" spans="4:10" outlineLevel="1">
      <c r="D169" s="199" t="s">
        <v>280</v>
      </c>
      <c r="E169" s="200"/>
      <c r="I169" s="196"/>
      <c r="J169" s="196"/>
    </row>
    <row r="170" spans="4:10" outlineLevel="1">
      <c r="D170" s="199" t="s">
        <v>281</v>
      </c>
      <c r="E170" s="200"/>
      <c r="I170" s="196"/>
      <c r="J170" s="196"/>
    </row>
    <row r="171" spans="4:10" outlineLevel="1">
      <c r="D171" s="199" t="s">
        <v>282</v>
      </c>
      <c r="E171" s="200"/>
      <c r="I171" s="196"/>
      <c r="J171" s="196"/>
    </row>
    <row r="172" spans="4:10" outlineLevel="1">
      <c r="D172" s="199" t="s">
        <v>283</v>
      </c>
      <c r="E172" s="200"/>
      <c r="I172" s="196"/>
      <c r="J172" s="196"/>
    </row>
    <row r="173" spans="4:10" outlineLevel="1">
      <c r="D173" s="199" t="s">
        <v>284</v>
      </c>
      <c r="E173" s="200"/>
      <c r="I173" s="196"/>
      <c r="J173" s="196"/>
    </row>
    <row r="174" spans="4:10" outlineLevel="1">
      <c r="D174" s="199" t="s">
        <v>285</v>
      </c>
      <c r="E174" s="200"/>
      <c r="I174" s="196"/>
      <c r="J174" s="196"/>
    </row>
    <row r="175" spans="4:10" outlineLevel="1">
      <c r="D175" s="199" t="s">
        <v>286</v>
      </c>
      <c r="E175" s="200"/>
      <c r="I175" s="196"/>
      <c r="J175" s="196"/>
    </row>
    <row r="176" spans="4:10" outlineLevel="1">
      <c r="D176" s="199" t="s">
        <v>287</v>
      </c>
      <c r="E176" s="200"/>
      <c r="I176" s="196"/>
      <c r="J176" s="196"/>
    </row>
    <row r="177" spans="2:10" outlineLevel="1">
      <c r="D177" s="199" t="s">
        <v>288</v>
      </c>
      <c r="E177" s="200"/>
      <c r="I177" s="196"/>
      <c r="J177" s="196"/>
    </row>
    <row r="178" spans="2:10" outlineLevel="1">
      <c r="D178" s="201" t="s">
        <v>289</v>
      </c>
      <c r="E178" s="202"/>
      <c r="I178" s="196"/>
      <c r="J178" s="196"/>
    </row>
    <row r="180" spans="2:10" ht="15">
      <c r="B180" s="99" t="s">
        <v>290</v>
      </c>
      <c r="C180" s="99"/>
      <c r="D180" s="99"/>
      <c r="E180" s="99"/>
      <c r="F180" s="99"/>
      <c r="G180" s="99"/>
      <c r="H180" s="99"/>
      <c r="I180" s="99"/>
      <c r="J180" s="99"/>
    </row>
    <row r="181" spans="2:10" outlineLevel="1"/>
    <row r="182" spans="2:10" outlineLevel="1">
      <c r="D182" s="218" t="s">
        <v>291</v>
      </c>
      <c r="E182" s="219"/>
    </row>
    <row r="183" spans="2:10" outlineLevel="1">
      <c r="D183" s="180" t="s">
        <v>292</v>
      </c>
      <c r="E183" s="197"/>
    </row>
    <row r="184" spans="2:10" outlineLevel="1">
      <c r="D184" s="180" t="s">
        <v>293</v>
      </c>
      <c r="E184" s="197"/>
    </row>
    <row r="185" spans="2:10" outlineLevel="1">
      <c r="D185" s="180" t="s">
        <v>294</v>
      </c>
      <c r="E185" s="197"/>
    </row>
    <row r="186" spans="2:10" outlineLevel="1">
      <c r="D186" s="180" t="s">
        <v>295</v>
      </c>
      <c r="E186" s="197"/>
    </row>
    <row r="187" spans="2:10" outlineLevel="1">
      <c r="D187" s="180" t="s">
        <v>296</v>
      </c>
      <c r="E187" s="197"/>
    </row>
    <row r="188" spans="2:10" outlineLevel="1">
      <c r="D188" s="180" t="s">
        <v>297</v>
      </c>
      <c r="E188" s="197"/>
    </row>
    <row r="189" spans="2:10" outlineLevel="1">
      <c r="D189" s="180" t="s">
        <v>298</v>
      </c>
      <c r="E189" s="197"/>
    </row>
    <row r="190" spans="2:10" outlineLevel="1">
      <c r="D190" s="180" t="s">
        <v>299</v>
      </c>
      <c r="E190" s="197"/>
    </row>
    <row r="191" spans="2:10" outlineLevel="1">
      <c r="D191" s="180" t="s">
        <v>300</v>
      </c>
      <c r="E191" s="197"/>
    </row>
    <row r="192" spans="2:10" outlineLevel="1">
      <c r="D192" s="180" t="s">
        <v>301</v>
      </c>
      <c r="E192" s="197"/>
    </row>
    <row r="193" spans="4:5" outlineLevel="1">
      <c r="D193" s="180" t="s">
        <v>302</v>
      </c>
      <c r="E193" s="197"/>
    </row>
    <row r="194" spans="4:5" outlineLevel="1">
      <c r="D194" s="180" t="s">
        <v>303</v>
      </c>
      <c r="E194" s="197"/>
    </row>
    <row r="195" spans="4:5" outlineLevel="1">
      <c r="D195" s="180" t="s">
        <v>304</v>
      </c>
      <c r="E195" s="197"/>
    </row>
    <row r="196" spans="4:5" outlineLevel="1">
      <c r="D196" s="192" t="s">
        <v>1203</v>
      </c>
      <c r="E196" s="193"/>
    </row>
    <row r="197" spans="4:5" outlineLevel="1">
      <c r="D197" s="180" t="s">
        <v>305</v>
      </c>
      <c r="E197" s="197"/>
    </row>
    <row r="198" spans="4:5" outlineLevel="1">
      <c r="D198" s="180" t="s">
        <v>306</v>
      </c>
      <c r="E198" s="197"/>
    </row>
    <row r="199" spans="4:5" outlineLevel="1">
      <c r="D199" s="180" t="s">
        <v>307</v>
      </c>
      <c r="E199" s="197"/>
    </row>
    <row r="200" spans="4:5" outlineLevel="1">
      <c r="D200" s="180" t="s">
        <v>308</v>
      </c>
      <c r="E200" s="197"/>
    </row>
    <row r="201" spans="4:5" outlineLevel="1">
      <c r="D201" s="180" t="s">
        <v>309</v>
      </c>
      <c r="E201" s="197"/>
    </row>
    <row r="202" spans="4:5" outlineLevel="1">
      <c r="D202" s="180" t="s">
        <v>310</v>
      </c>
      <c r="E202" s="197"/>
    </row>
    <row r="203" spans="4:5" outlineLevel="1">
      <c r="D203" s="180" t="s">
        <v>311</v>
      </c>
      <c r="E203" s="197"/>
    </row>
    <row r="204" spans="4:5" outlineLevel="1">
      <c r="D204" s="180" t="s">
        <v>312</v>
      </c>
      <c r="E204" s="197"/>
    </row>
    <row r="205" spans="4:5" outlineLevel="1">
      <c r="D205" s="180" t="s">
        <v>313</v>
      </c>
      <c r="E205" s="197"/>
    </row>
    <row r="206" spans="4:5" outlineLevel="1">
      <c r="D206" s="180" t="s">
        <v>314</v>
      </c>
      <c r="E206" s="197"/>
    </row>
    <row r="207" spans="4:5" outlineLevel="1">
      <c r="D207" s="192" t="s">
        <v>315</v>
      </c>
      <c r="E207" s="193"/>
    </row>
    <row r="208" spans="4:5" outlineLevel="1">
      <c r="D208" s="192" t="s">
        <v>316</v>
      </c>
      <c r="E208" s="193"/>
    </row>
    <row r="209" spans="2:10" outlineLevel="1">
      <c r="D209" s="192" t="s">
        <v>317</v>
      </c>
      <c r="E209" s="193"/>
    </row>
    <row r="210" spans="2:10" outlineLevel="1">
      <c r="D210" s="192" t="s">
        <v>318</v>
      </c>
      <c r="E210" s="193"/>
    </row>
    <row r="211" spans="2:10" outlineLevel="1">
      <c r="D211" s="192" t="s">
        <v>319</v>
      </c>
      <c r="E211" s="193"/>
    </row>
    <row r="212" spans="2:10" outlineLevel="1">
      <c r="D212" s="192" t="s">
        <v>320</v>
      </c>
      <c r="E212" s="193"/>
    </row>
    <row r="213" spans="2:10" outlineLevel="1">
      <c r="D213" s="192" t="s">
        <v>321</v>
      </c>
      <c r="E213" s="193"/>
    </row>
    <row r="214" spans="2:10" outlineLevel="1">
      <c r="D214" s="192" t="s">
        <v>322</v>
      </c>
      <c r="E214" s="193"/>
    </row>
    <row r="215" spans="2:10" outlineLevel="1">
      <c r="D215" s="192" t="s">
        <v>323</v>
      </c>
      <c r="E215" s="193"/>
    </row>
    <row r="216" spans="2:10" outlineLevel="1">
      <c r="D216" s="194" t="s">
        <v>324</v>
      </c>
      <c r="E216" s="195"/>
    </row>
    <row r="218" spans="2:10" ht="15">
      <c r="B218" s="99" t="s">
        <v>325</v>
      </c>
      <c r="C218" s="99"/>
      <c r="D218" s="99"/>
      <c r="E218" s="99"/>
      <c r="F218" s="99"/>
      <c r="G218" s="99"/>
      <c r="H218" s="99"/>
      <c r="I218" s="99"/>
      <c r="J218" s="99"/>
    </row>
    <row r="219" spans="2:10" outlineLevel="1"/>
    <row r="220" spans="2:10" outlineLevel="1">
      <c r="D220" s="218" t="s">
        <v>326</v>
      </c>
      <c r="E220" s="219"/>
      <c r="I220" s="196"/>
      <c r="J220" s="196"/>
    </row>
    <row r="221" spans="2:10" outlineLevel="1">
      <c r="D221" s="180" t="s">
        <v>327</v>
      </c>
      <c r="E221" s="197"/>
      <c r="I221" s="196"/>
      <c r="J221" s="196"/>
    </row>
    <row r="222" spans="2:10" outlineLevel="1">
      <c r="D222" s="180" t="s">
        <v>328</v>
      </c>
      <c r="E222" s="197"/>
      <c r="I222" s="196"/>
      <c r="J222" s="196"/>
    </row>
    <row r="223" spans="2:10" outlineLevel="1">
      <c r="D223" s="180" t="s">
        <v>329</v>
      </c>
      <c r="E223" s="197"/>
      <c r="I223" s="196"/>
      <c r="J223" s="196"/>
    </row>
    <row r="224" spans="2:10" outlineLevel="1">
      <c r="D224" s="180" t="s">
        <v>330</v>
      </c>
      <c r="E224" s="197"/>
      <c r="I224" s="196"/>
      <c r="J224" s="196"/>
    </row>
    <row r="225" spans="4:10" outlineLevel="1">
      <c r="D225" s="180" t="s">
        <v>331</v>
      </c>
      <c r="E225" s="197"/>
      <c r="I225" s="196"/>
      <c r="J225" s="196"/>
    </row>
    <row r="226" spans="4:10" outlineLevel="1">
      <c r="D226" s="180" t="s">
        <v>332</v>
      </c>
      <c r="E226" s="197"/>
      <c r="I226" s="196"/>
      <c r="J226" s="196"/>
    </row>
    <row r="227" spans="4:10" outlineLevel="1">
      <c r="D227" s="180" t="s">
        <v>333</v>
      </c>
      <c r="E227" s="197"/>
      <c r="I227" s="196"/>
      <c r="J227" s="196"/>
    </row>
    <row r="228" spans="4:10" outlineLevel="1">
      <c r="D228" s="180" t="s">
        <v>334</v>
      </c>
      <c r="E228" s="197"/>
      <c r="I228" s="196"/>
      <c r="J228" s="196"/>
    </row>
    <row r="229" spans="4:10" outlineLevel="1">
      <c r="D229" s="180" t="s">
        <v>335</v>
      </c>
      <c r="E229" s="197"/>
      <c r="I229" s="196"/>
      <c r="J229" s="196"/>
    </row>
    <row r="230" spans="4:10" outlineLevel="1">
      <c r="D230" s="180" t="s">
        <v>336</v>
      </c>
      <c r="E230" s="197"/>
      <c r="I230" s="196"/>
      <c r="J230" s="196"/>
    </row>
    <row r="231" spans="4:10" outlineLevel="1">
      <c r="D231" s="180" t="s">
        <v>337</v>
      </c>
      <c r="E231" s="197"/>
      <c r="I231" s="196"/>
      <c r="J231" s="196"/>
    </row>
    <row r="232" spans="4:10" outlineLevel="1">
      <c r="D232" s="180" t="s">
        <v>338</v>
      </c>
      <c r="E232" s="197"/>
      <c r="I232" s="196"/>
      <c r="J232" s="196"/>
    </row>
    <row r="233" spans="4:10" outlineLevel="1">
      <c r="D233" s="180" t="s">
        <v>339</v>
      </c>
      <c r="E233" s="197"/>
      <c r="I233" s="196"/>
      <c r="J233" s="196"/>
    </row>
    <row r="234" spans="4:10" outlineLevel="1">
      <c r="D234" s="180" t="s">
        <v>340</v>
      </c>
      <c r="E234" s="197"/>
      <c r="I234" s="196"/>
      <c r="J234" s="196"/>
    </row>
    <row r="235" spans="4:10" outlineLevel="1">
      <c r="D235" s="180" t="s">
        <v>341</v>
      </c>
      <c r="E235" s="197"/>
      <c r="I235" s="196"/>
      <c r="J235" s="196"/>
    </row>
    <row r="236" spans="4:10" outlineLevel="1">
      <c r="D236" s="180" t="s">
        <v>342</v>
      </c>
      <c r="E236" s="197"/>
      <c r="I236" s="196"/>
      <c r="J236" s="196"/>
    </row>
    <row r="237" spans="4:10" outlineLevel="1">
      <c r="D237" s="180" t="s">
        <v>343</v>
      </c>
      <c r="E237" s="197"/>
      <c r="I237" s="196"/>
      <c r="J237" s="196"/>
    </row>
    <row r="238" spans="4:10" outlineLevel="1">
      <c r="D238" s="180" t="s">
        <v>344</v>
      </c>
      <c r="E238" s="197"/>
      <c r="I238" s="196"/>
      <c r="J238" s="196"/>
    </row>
    <row r="239" spans="4:10" outlineLevel="1">
      <c r="D239" s="180" t="s">
        <v>345</v>
      </c>
      <c r="E239" s="197"/>
      <c r="I239" s="196"/>
      <c r="J239" s="196"/>
    </row>
    <row r="240" spans="4:10" outlineLevel="1">
      <c r="D240" s="180" t="s">
        <v>346</v>
      </c>
      <c r="E240" s="197"/>
      <c r="I240" s="196"/>
      <c r="J240" s="196"/>
    </row>
    <row r="241" spans="2:10" outlineLevel="1">
      <c r="D241" s="180" t="s">
        <v>347</v>
      </c>
      <c r="E241" s="197"/>
      <c r="I241" s="196"/>
      <c r="J241" s="196"/>
    </row>
    <row r="242" spans="2:10" outlineLevel="1">
      <c r="D242" s="180" t="s">
        <v>348</v>
      </c>
      <c r="E242" s="197"/>
      <c r="I242" s="196"/>
      <c r="J242" s="196"/>
    </row>
    <row r="243" spans="2:10" outlineLevel="1">
      <c r="D243" s="180" t="s">
        <v>349</v>
      </c>
      <c r="E243" s="197"/>
      <c r="I243" s="196"/>
      <c r="J243" s="196"/>
    </row>
    <row r="244" spans="2:10" outlineLevel="1">
      <c r="D244" s="192" t="s">
        <v>350</v>
      </c>
      <c r="E244" s="193"/>
      <c r="I244" s="196"/>
      <c r="J244" s="196"/>
    </row>
    <row r="245" spans="2:10" outlineLevel="1">
      <c r="D245" s="192" t="s">
        <v>351</v>
      </c>
      <c r="E245" s="193"/>
      <c r="I245" s="196"/>
      <c r="J245" s="196"/>
    </row>
    <row r="246" spans="2:10" outlineLevel="1">
      <c r="D246" s="192" t="s">
        <v>352</v>
      </c>
      <c r="E246" s="193"/>
      <c r="I246" s="196"/>
      <c r="J246" s="196"/>
    </row>
    <row r="247" spans="2:10" outlineLevel="1">
      <c r="D247" s="192" t="s">
        <v>353</v>
      </c>
      <c r="E247" s="193"/>
      <c r="I247" s="196"/>
      <c r="J247" s="196"/>
    </row>
    <row r="248" spans="2:10" outlineLevel="1">
      <c r="D248" s="192" t="s">
        <v>354</v>
      </c>
      <c r="E248" s="193"/>
      <c r="I248" s="196"/>
      <c r="J248" s="196"/>
    </row>
    <row r="249" spans="2:10" outlineLevel="1">
      <c r="D249" s="220" t="s">
        <v>355</v>
      </c>
      <c r="E249" s="195"/>
      <c r="I249" s="196"/>
      <c r="J249" s="196"/>
    </row>
    <row r="251" spans="2:10" ht="15">
      <c r="B251" s="99" t="s">
        <v>356</v>
      </c>
      <c r="C251" s="99"/>
      <c r="D251" s="99"/>
      <c r="E251" s="99"/>
      <c r="F251" s="99"/>
      <c r="G251" s="99"/>
      <c r="H251" s="99"/>
      <c r="I251" s="99"/>
      <c r="J251" s="99"/>
    </row>
    <row r="252" spans="2:10" outlineLevel="1"/>
    <row r="253" spans="2:10" outlineLevel="1">
      <c r="D253" s="218" t="s">
        <v>357</v>
      </c>
      <c r="E253" s="219"/>
      <c r="I253" s="196"/>
      <c r="J253" s="196"/>
    </row>
    <row r="254" spans="2:10" outlineLevel="1">
      <c r="D254" s="180" t="s">
        <v>358</v>
      </c>
      <c r="E254" s="197"/>
      <c r="I254" s="196"/>
      <c r="J254" s="196"/>
    </row>
    <row r="255" spans="2:10" outlineLevel="1">
      <c r="D255" s="180" t="s">
        <v>359</v>
      </c>
      <c r="E255" s="197"/>
      <c r="I255" s="196"/>
      <c r="J255" s="196"/>
    </row>
    <row r="256" spans="2:10" outlineLevel="1">
      <c r="D256" s="180" t="s">
        <v>360</v>
      </c>
      <c r="E256" s="197"/>
      <c r="I256" s="196"/>
      <c r="J256" s="196"/>
    </row>
    <row r="257" spans="4:10" outlineLevel="1">
      <c r="D257" s="180" t="s">
        <v>361</v>
      </c>
      <c r="E257" s="197"/>
      <c r="I257" s="196"/>
      <c r="J257" s="196"/>
    </row>
    <row r="258" spans="4:10" outlineLevel="1">
      <c r="D258" s="180" t="s">
        <v>362</v>
      </c>
      <c r="E258" s="197"/>
      <c r="I258" s="196"/>
      <c r="J258" s="196"/>
    </row>
    <row r="259" spans="4:10" outlineLevel="1">
      <c r="D259" s="180" t="s">
        <v>363</v>
      </c>
      <c r="E259" s="197"/>
      <c r="I259" s="196"/>
      <c r="J259" s="196"/>
    </row>
    <row r="260" spans="4:10" outlineLevel="1">
      <c r="D260" s="180" t="s">
        <v>364</v>
      </c>
      <c r="E260" s="197"/>
      <c r="I260" s="196"/>
      <c r="J260" s="196"/>
    </row>
    <row r="261" spans="4:10" outlineLevel="1">
      <c r="D261" s="180" t="s">
        <v>365</v>
      </c>
      <c r="E261" s="197"/>
      <c r="I261" s="196"/>
      <c r="J261" s="196"/>
    </row>
    <row r="262" spans="4:10" outlineLevel="1">
      <c r="D262" s="180" t="s">
        <v>366</v>
      </c>
      <c r="E262" s="197"/>
      <c r="I262" s="196"/>
      <c r="J262" s="196"/>
    </row>
    <row r="263" spans="4:10" outlineLevel="1">
      <c r="D263" s="180" t="s">
        <v>1204</v>
      </c>
      <c r="E263" s="197"/>
      <c r="I263" s="196"/>
      <c r="J263" s="196"/>
    </row>
    <row r="264" spans="4:10" outlineLevel="1">
      <c r="D264" s="199" t="s">
        <v>367</v>
      </c>
      <c r="E264" s="200"/>
      <c r="I264" s="196"/>
      <c r="J264" s="196"/>
    </row>
    <row r="265" spans="4:10" outlineLevel="1">
      <c r="D265" s="199" t="s">
        <v>368</v>
      </c>
      <c r="E265" s="200"/>
      <c r="I265" s="196"/>
      <c r="J265" s="196"/>
    </row>
    <row r="266" spans="4:10" outlineLevel="1">
      <c r="D266" s="199" t="s">
        <v>369</v>
      </c>
      <c r="E266" s="200"/>
      <c r="I266" s="196"/>
      <c r="J266" s="196"/>
    </row>
    <row r="267" spans="4:10" outlineLevel="1">
      <c r="D267" s="180" t="s">
        <v>370</v>
      </c>
      <c r="E267" s="197"/>
      <c r="I267" s="196"/>
      <c r="J267" s="196"/>
    </row>
    <row r="268" spans="4:10" outlineLevel="1">
      <c r="D268" s="199" t="s">
        <v>371</v>
      </c>
      <c r="E268" s="200"/>
      <c r="I268" s="196"/>
      <c r="J268" s="196"/>
    </row>
    <row r="269" spans="4:10" outlineLevel="1">
      <c r="D269" s="199" t="s">
        <v>372</v>
      </c>
      <c r="E269" s="200"/>
      <c r="I269" s="196"/>
      <c r="J269" s="196"/>
    </row>
    <row r="270" spans="4:10" outlineLevel="1">
      <c r="D270" s="199" t="s">
        <v>373</v>
      </c>
      <c r="E270" s="200"/>
      <c r="I270" s="196"/>
      <c r="J270" s="196"/>
    </row>
    <row r="271" spans="4:10" outlineLevel="1">
      <c r="D271" s="199" t="s">
        <v>374</v>
      </c>
      <c r="E271" s="200"/>
      <c r="I271" s="196"/>
      <c r="J271" s="196"/>
    </row>
    <row r="272" spans="4:10" outlineLevel="1">
      <c r="D272" s="199" t="s">
        <v>375</v>
      </c>
      <c r="E272" s="200"/>
      <c r="I272" s="196"/>
      <c r="J272" s="196"/>
    </row>
    <row r="273" spans="2:10" outlineLevel="1">
      <c r="D273" s="199" t="s">
        <v>376</v>
      </c>
      <c r="E273" s="200"/>
      <c r="I273" s="196"/>
      <c r="J273" s="196"/>
    </row>
    <row r="274" spans="2:10" outlineLevel="1">
      <c r="D274" s="199" t="s">
        <v>377</v>
      </c>
      <c r="E274" s="200"/>
      <c r="I274" s="196"/>
      <c r="J274" s="196"/>
    </row>
    <row r="275" spans="2:10" outlineLevel="1">
      <c r="D275" s="199" t="s">
        <v>378</v>
      </c>
      <c r="E275" s="200"/>
      <c r="I275" s="196"/>
      <c r="J275" s="196"/>
    </row>
    <row r="276" spans="2:10" outlineLevel="1">
      <c r="D276" s="199" t="s">
        <v>379</v>
      </c>
      <c r="E276" s="200"/>
      <c r="I276" s="196"/>
      <c r="J276" s="196"/>
    </row>
    <row r="277" spans="2:10" outlineLevel="1">
      <c r="D277" s="199" t="s">
        <v>380</v>
      </c>
      <c r="E277" s="200"/>
      <c r="I277" s="196"/>
      <c r="J277" s="196"/>
    </row>
    <row r="278" spans="2:10" outlineLevel="1">
      <c r="D278" s="199" t="s">
        <v>381</v>
      </c>
      <c r="E278" s="200"/>
      <c r="I278" s="196"/>
      <c r="J278" s="196"/>
    </row>
    <row r="279" spans="2:10" outlineLevel="1">
      <c r="D279" s="199" t="s">
        <v>382</v>
      </c>
      <c r="E279" s="200"/>
      <c r="I279" s="196"/>
      <c r="J279" s="196"/>
    </row>
    <row r="280" spans="2:10" outlineLevel="1">
      <c r="D280" s="199" t="s">
        <v>383</v>
      </c>
      <c r="E280" s="200"/>
      <c r="I280" s="196"/>
      <c r="J280" s="196"/>
    </row>
    <row r="281" spans="2:10" outlineLevel="1">
      <c r="D281" s="199" t="s">
        <v>384</v>
      </c>
      <c r="E281" s="200"/>
      <c r="I281" s="196"/>
      <c r="J281" s="196"/>
    </row>
    <row r="282" spans="2:10" outlineLevel="1">
      <c r="D282" s="201" t="s">
        <v>385</v>
      </c>
      <c r="E282" s="202"/>
      <c r="I282" s="196"/>
      <c r="J282" s="196"/>
    </row>
    <row r="284" spans="2:10" ht="15">
      <c r="B284" s="99" t="s">
        <v>386</v>
      </c>
      <c r="C284" s="99"/>
      <c r="D284" s="99"/>
      <c r="E284" s="99"/>
      <c r="F284" s="99"/>
      <c r="G284" s="99"/>
      <c r="H284" s="99"/>
      <c r="I284" s="99"/>
      <c r="J284" s="99"/>
    </row>
    <row r="285" spans="2:10" outlineLevel="1"/>
    <row r="286" spans="2:10" outlineLevel="1">
      <c r="D286" s="218" t="s">
        <v>387</v>
      </c>
      <c r="E286" s="219"/>
      <c r="I286" s="196"/>
      <c r="J286" s="196"/>
    </row>
    <row r="287" spans="2:10" outlineLevel="1">
      <c r="D287" s="180" t="s">
        <v>388</v>
      </c>
      <c r="E287" s="197"/>
      <c r="I287" s="196"/>
      <c r="J287" s="196"/>
    </row>
    <row r="288" spans="2:10" outlineLevel="1">
      <c r="D288" s="180" t="s">
        <v>389</v>
      </c>
      <c r="E288" s="197"/>
      <c r="I288" s="196"/>
      <c r="J288" s="196"/>
    </row>
    <row r="289" spans="4:10" outlineLevel="1">
      <c r="D289" s="180" t="s">
        <v>390</v>
      </c>
      <c r="E289" s="197"/>
      <c r="I289" s="196"/>
      <c r="J289" s="196"/>
    </row>
    <row r="290" spans="4:10" outlineLevel="1">
      <c r="D290" s="180" t="s">
        <v>391</v>
      </c>
      <c r="E290" s="197"/>
      <c r="I290" s="196"/>
      <c r="J290" s="196"/>
    </row>
    <row r="291" spans="4:10" outlineLevel="1">
      <c r="D291" s="180" t="s">
        <v>392</v>
      </c>
      <c r="E291" s="197"/>
      <c r="I291" s="196"/>
      <c r="J291" s="196"/>
    </row>
    <row r="292" spans="4:10" outlineLevel="1">
      <c r="D292" s="180" t="s">
        <v>393</v>
      </c>
      <c r="E292" s="197"/>
      <c r="I292" s="196"/>
      <c r="J292" s="196"/>
    </row>
    <row r="293" spans="4:10" outlineLevel="1">
      <c r="D293" s="180" t="s">
        <v>394</v>
      </c>
      <c r="E293" s="197"/>
      <c r="I293" s="196"/>
      <c r="J293" s="196"/>
    </row>
    <row r="294" spans="4:10" outlineLevel="1">
      <c r="D294" s="180" t="s">
        <v>395</v>
      </c>
      <c r="E294" s="197"/>
      <c r="I294" s="196"/>
      <c r="J294" s="196"/>
    </row>
    <row r="295" spans="4:10" outlineLevel="1">
      <c r="D295" s="180" t="s">
        <v>396</v>
      </c>
      <c r="E295" s="197"/>
      <c r="I295" s="196"/>
      <c r="J295" s="196"/>
    </row>
    <row r="296" spans="4:10" outlineLevel="1">
      <c r="D296" s="180" t="s">
        <v>397</v>
      </c>
      <c r="E296" s="197"/>
      <c r="I296" s="196"/>
      <c r="J296" s="196"/>
    </row>
    <row r="297" spans="4:10" outlineLevel="1">
      <c r="D297" s="180" t="s">
        <v>398</v>
      </c>
      <c r="E297" s="197"/>
      <c r="I297" s="196"/>
      <c r="J297" s="196"/>
    </row>
    <row r="298" spans="4:10" outlineLevel="1">
      <c r="D298" s="180" t="s">
        <v>399</v>
      </c>
      <c r="E298" s="197"/>
      <c r="I298" s="196"/>
      <c r="J298" s="196"/>
    </row>
    <row r="299" spans="4:10" outlineLevel="1">
      <c r="D299" s="180" t="s">
        <v>400</v>
      </c>
      <c r="E299" s="197"/>
      <c r="I299" s="196"/>
      <c r="J299" s="196"/>
    </row>
    <row r="300" spans="4:10" outlineLevel="1">
      <c r="D300" s="180" t="s">
        <v>401</v>
      </c>
      <c r="E300" s="197"/>
      <c r="I300" s="196"/>
      <c r="J300" s="196"/>
    </row>
    <row r="301" spans="4:10" outlineLevel="1">
      <c r="D301" s="180" t="s">
        <v>402</v>
      </c>
      <c r="E301" s="197"/>
      <c r="I301" s="196"/>
      <c r="J301" s="196"/>
    </row>
    <row r="302" spans="4:10" outlineLevel="1">
      <c r="D302" s="180" t="s">
        <v>403</v>
      </c>
      <c r="E302" s="197"/>
      <c r="I302" s="196"/>
      <c r="J302" s="196"/>
    </row>
    <row r="303" spans="4:10" outlineLevel="1">
      <c r="D303" s="180" t="s">
        <v>404</v>
      </c>
      <c r="E303" s="197"/>
      <c r="I303" s="196"/>
      <c r="J303" s="196"/>
    </row>
    <row r="304" spans="4:10" outlineLevel="1">
      <c r="D304" s="180" t="s">
        <v>405</v>
      </c>
      <c r="E304" s="197"/>
      <c r="I304" s="196"/>
      <c r="J304" s="196"/>
    </row>
    <row r="305" spans="4:10" outlineLevel="1">
      <c r="D305" s="180" t="s">
        <v>406</v>
      </c>
      <c r="E305" s="197"/>
      <c r="I305" s="196"/>
      <c r="J305" s="196"/>
    </row>
    <row r="306" spans="4:10" outlineLevel="1">
      <c r="D306" s="180" t="s">
        <v>407</v>
      </c>
      <c r="E306" s="197"/>
      <c r="I306" s="196"/>
      <c r="J306" s="196"/>
    </row>
    <row r="307" spans="4:10" outlineLevel="1">
      <c r="D307" s="192" t="s">
        <v>408</v>
      </c>
      <c r="E307" s="193"/>
      <c r="I307" s="196"/>
      <c r="J307" s="196"/>
    </row>
    <row r="308" spans="4:10" outlineLevel="1">
      <c r="D308" s="192" t="s">
        <v>409</v>
      </c>
      <c r="E308" s="193"/>
      <c r="I308" s="196"/>
      <c r="J308" s="196"/>
    </row>
    <row r="309" spans="4:10" outlineLevel="1">
      <c r="D309" s="192" t="s">
        <v>410</v>
      </c>
      <c r="E309" s="193"/>
      <c r="I309" s="196"/>
      <c r="J309" s="196"/>
    </row>
    <row r="310" spans="4:10" outlineLevel="1">
      <c r="D310" s="192" t="s">
        <v>411</v>
      </c>
      <c r="E310" s="193"/>
      <c r="I310" s="196"/>
      <c r="J310" s="196"/>
    </row>
    <row r="311" spans="4:10" outlineLevel="1">
      <c r="D311" s="180" t="s">
        <v>412</v>
      </c>
      <c r="E311" s="197"/>
      <c r="I311" s="196"/>
      <c r="J311" s="196"/>
    </row>
    <row r="312" spans="4:10" outlineLevel="1">
      <c r="D312" s="192" t="s">
        <v>413</v>
      </c>
      <c r="E312" s="193"/>
      <c r="I312" s="196"/>
      <c r="J312" s="196"/>
    </row>
    <row r="313" spans="4:10" outlineLevel="1">
      <c r="D313" s="192" t="s">
        <v>414</v>
      </c>
      <c r="E313" s="193"/>
      <c r="I313" s="196"/>
      <c r="J313" s="196"/>
    </row>
    <row r="314" spans="4:10" outlineLevel="1">
      <c r="D314" s="192" t="s">
        <v>415</v>
      </c>
      <c r="E314" s="193"/>
      <c r="I314" s="196"/>
      <c r="J314" s="196"/>
    </row>
    <row r="315" spans="4:10" outlineLevel="1">
      <c r="D315" s="192" t="s">
        <v>416</v>
      </c>
      <c r="E315" s="193"/>
      <c r="I315" s="196"/>
      <c r="J315" s="196"/>
    </row>
    <row r="316" spans="4:10" outlineLevel="1">
      <c r="D316" s="192" t="s">
        <v>417</v>
      </c>
      <c r="E316" s="193"/>
      <c r="I316" s="196"/>
      <c r="J316" s="196"/>
    </row>
    <row r="317" spans="4:10" outlineLevel="1">
      <c r="D317" s="192" t="s">
        <v>418</v>
      </c>
      <c r="E317" s="193"/>
      <c r="I317" s="196"/>
      <c r="J317" s="196"/>
    </row>
    <row r="318" spans="4:10" outlineLevel="1">
      <c r="D318" s="192" t="s">
        <v>419</v>
      </c>
      <c r="E318" s="193"/>
      <c r="I318" s="196"/>
      <c r="J318" s="196"/>
    </row>
    <row r="319" spans="4:10" outlineLevel="1">
      <c r="D319" s="192" t="s">
        <v>420</v>
      </c>
      <c r="E319" s="193"/>
      <c r="I319" s="196"/>
      <c r="J319" s="196"/>
    </row>
    <row r="320" spans="4:10" outlineLevel="1">
      <c r="D320" s="192" t="s">
        <v>421</v>
      </c>
      <c r="E320" s="193"/>
      <c r="I320" s="196"/>
      <c r="J320" s="196"/>
    </row>
    <row r="321" spans="1:10" outlineLevel="1">
      <c r="D321" s="192" t="s">
        <v>422</v>
      </c>
      <c r="E321" s="193"/>
      <c r="I321" s="196"/>
      <c r="J321" s="196"/>
    </row>
    <row r="322" spans="1:10" outlineLevel="1">
      <c r="D322" s="192" t="s">
        <v>423</v>
      </c>
      <c r="E322" s="193"/>
      <c r="I322" s="196"/>
      <c r="J322" s="196"/>
    </row>
    <row r="323" spans="1:10" outlineLevel="1">
      <c r="D323" s="192" t="s">
        <v>424</v>
      </c>
      <c r="E323" s="193"/>
      <c r="I323" s="196"/>
      <c r="J323" s="196"/>
    </row>
    <row r="324" spans="1:10" outlineLevel="1">
      <c r="D324" s="192" t="s">
        <v>425</v>
      </c>
      <c r="E324" s="193"/>
      <c r="I324" s="196"/>
      <c r="J324" s="196"/>
    </row>
    <row r="325" spans="1:10" outlineLevel="1">
      <c r="D325" s="194" t="s">
        <v>426</v>
      </c>
      <c r="E325" s="195"/>
      <c r="I325" s="196"/>
      <c r="J325" s="196"/>
    </row>
    <row r="327" spans="1:10" ht="15">
      <c r="B327" s="99" t="s">
        <v>427</v>
      </c>
      <c r="C327" s="99"/>
      <c r="D327" s="99"/>
      <c r="E327" s="99"/>
      <c r="F327" s="99"/>
      <c r="G327" s="99"/>
      <c r="H327" s="99"/>
      <c r="I327" s="99"/>
      <c r="J327" s="99"/>
    </row>
    <row r="328" spans="1:10" outlineLevel="1"/>
    <row r="329" spans="1:10" outlineLevel="1">
      <c r="D329" s="221" t="s">
        <v>428</v>
      </c>
      <c r="E329" s="222"/>
    </row>
    <row r="330" spans="1:10" outlineLevel="1">
      <c r="D330" s="128" t="s">
        <v>429</v>
      </c>
      <c r="E330" s="76"/>
    </row>
    <row r="333" spans="1:10" ht="16.5">
      <c r="A333"/>
      <c r="B333" s="5" t="s">
        <v>430</v>
      </c>
      <c r="C333" s="5"/>
      <c r="D333" s="5"/>
      <c r="E333" s="5"/>
      <c r="F333" s="5"/>
      <c r="G333" s="5"/>
      <c r="H333" s="5"/>
      <c r="I333" s="5"/>
      <c r="J333" s="5"/>
    </row>
    <row r="334" spans="1:10">
      <c r="A334"/>
    </row>
    <row r="335" spans="1:10" ht="15">
      <c r="A335"/>
      <c r="B335" s="99" t="s">
        <v>431</v>
      </c>
      <c r="C335" s="99"/>
      <c r="D335" s="99"/>
      <c r="E335" s="99"/>
      <c r="F335" s="99"/>
      <c r="G335" s="99"/>
      <c r="H335" s="99"/>
      <c r="I335" s="99"/>
      <c r="J335" s="99"/>
    </row>
    <row r="336" spans="1:10" outlineLevel="1"/>
    <row r="337" spans="4:10" outlineLevel="1">
      <c r="D337" s="221" t="s">
        <v>432</v>
      </c>
      <c r="E337" s="223"/>
      <c r="I337" s="196"/>
      <c r="J337" s="196"/>
    </row>
    <row r="338" spans="4:10" outlineLevel="1">
      <c r="D338" s="118" t="s">
        <v>433</v>
      </c>
      <c r="E338" s="73"/>
      <c r="I338" s="196"/>
      <c r="J338" s="196"/>
    </row>
    <row r="339" spans="4:10" outlineLevel="1">
      <c r="D339" s="118" t="s">
        <v>434</v>
      </c>
      <c r="E339" s="73"/>
      <c r="I339" s="196"/>
      <c r="J339" s="196"/>
    </row>
    <row r="340" spans="4:10" outlineLevel="1">
      <c r="D340" s="118" t="s">
        <v>435</v>
      </c>
      <c r="E340" s="73"/>
      <c r="I340" s="196"/>
      <c r="J340" s="196"/>
    </row>
    <row r="341" spans="4:10" outlineLevel="1">
      <c r="D341" s="118" t="s">
        <v>436</v>
      </c>
      <c r="E341" s="73"/>
      <c r="I341" s="196"/>
      <c r="J341" s="196"/>
    </row>
    <row r="342" spans="4:10" outlineLevel="1">
      <c r="D342" s="118" t="s">
        <v>437</v>
      </c>
      <c r="E342" s="73"/>
      <c r="I342" s="196"/>
      <c r="J342" s="196"/>
    </row>
    <row r="343" spans="4:10" outlineLevel="1">
      <c r="D343" s="118" t="s">
        <v>438</v>
      </c>
      <c r="E343" s="73"/>
      <c r="I343" s="196"/>
      <c r="J343" s="196"/>
    </row>
    <row r="344" spans="4:10" outlineLevel="1">
      <c r="D344" s="118" t="s">
        <v>439</v>
      </c>
      <c r="E344" s="73"/>
      <c r="I344" s="196"/>
      <c r="J344" s="196"/>
    </row>
    <row r="345" spans="4:10" outlineLevel="1">
      <c r="D345" s="118" t="s">
        <v>440</v>
      </c>
      <c r="E345" s="73"/>
      <c r="I345" s="196"/>
      <c r="J345" s="196"/>
    </row>
    <row r="346" spans="4:10" outlineLevel="1">
      <c r="D346" s="180" t="s">
        <v>441</v>
      </c>
      <c r="E346" s="197"/>
      <c r="I346" s="196"/>
      <c r="J346" s="196"/>
    </row>
    <row r="347" spans="4:10" outlineLevel="1">
      <c r="D347" s="192" t="s">
        <v>442</v>
      </c>
      <c r="E347" s="193"/>
      <c r="I347" s="196"/>
      <c r="J347" s="196"/>
    </row>
    <row r="348" spans="4:10" outlineLevel="1">
      <c r="D348" s="192" t="s">
        <v>443</v>
      </c>
      <c r="E348" s="193"/>
      <c r="I348" s="196"/>
      <c r="J348" s="196"/>
    </row>
    <row r="349" spans="4:10" outlineLevel="1">
      <c r="D349" s="199" t="s">
        <v>444</v>
      </c>
      <c r="E349" s="200"/>
      <c r="I349" s="196"/>
      <c r="J349" s="196"/>
    </row>
    <row r="350" spans="4:10" outlineLevel="1">
      <c r="D350" s="199" t="s">
        <v>445</v>
      </c>
      <c r="E350" s="200"/>
      <c r="I350" s="196"/>
      <c r="J350" s="196"/>
    </row>
    <row r="351" spans="4:10" outlineLevel="1">
      <c r="D351" s="199" t="s">
        <v>446</v>
      </c>
      <c r="E351" s="200"/>
      <c r="I351" s="196"/>
      <c r="J351" s="196"/>
    </row>
    <row r="352" spans="4:10" outlineLevel="1">
      <c r="D352" s="199" t="s">
        <v>447</v>
      </c>
      <c r="E352" s="200"/>
      <c r="I352" s="196"/>
      <c r="J352" s="196"/>
    </row>
    <row r="353" spans="4:10" outlineLevel="1">
      <c r="D353" s="199" t="s">
        <v>448</v>
      </c>
      <c r="E353" s="200"/>
      <c r="I353" s="196"/>
      <c r="J353" s="196"/>
    </row>
    <row r="354" spans="4:10" outlineLevel="1">
      <c r="D354" s="199" t="s">
        <v>449</v>
      </c>
      <c r="E354" s="200"/>
      <c r="I354" s="196"/>
      <c r="J354" s="196"/>
    </row>
    <row r="355" spans="4:10" outlineLevel="1">
      <c r="D355" s="199" t="s">
        <v>450</v>
      </c>
      <c r="E355" s="200"/>
      <c r="I355" s="196"/>
      <c r="J355" s="196"/>
    </row>
    <row r="356" spans="4:10" outlineLevel="1">
      <c r="D356" s="199" t="s">
        <v>451</v>
      </c>
      <c r="E356" s="200"/>
      <c r="I356" s="196"/>
      <c r="J356" s="196"/>
    </row>
    <row r="357" spans="4:10" outlineLevel="1">
      <c r="D357" s="199" t="s">
        <v>452</v>
      </c>
      <c r="E357" s="200"/>
      <c r="I357" s="196"/>
      <c r="J357" s="196"/>
    </row>
    <row r="358" spans="4:10" outlineLevel="1">
      <c r="D358" s="199" t="s">
        <v>453</v>
      </c>
      <c r="E358" s="200"/>
      <c r="I358" s="196"/>
      <c r="J358" s="196"/>
    </row>
    <row r="359" spans="4:10" outlineLevel="1">
      <c r="D359" s="199" t="s">
        <v>454</v>
      </c>
      <c r="E359" s="200"/>
      <c r="I359" s="196"/>
      <c r="J359" s="196"/>
    </row>
    <row r="360" spans="4:10" outlineLevel="1">
      <c r="D360" s="199" t="s">
        <v>455</v>
      </c>
      <c r="E360" s="200"/>
      <c r="I360" s="196"/>
      <c r="J360" s="196"/>
    </row>
    <row r="361" spans="4:10" outlineLevel="1">
      <c r="D361" s="199" t="s">
        <v>456</v>
      </c>
      <c r="E361" s="200"/>
      <c r="I361" s="196"/>
      <c r="J361" s="196"/>
    </row>
    <row r="362" spans="4:10" outlineLevel="1">
      <c r="D362" s="199" t="s">
        <v>457</v>
      </c>
      <c r="E362" s="200"/>
      <c r="I362" s="196"/>
      <c r="J362" s="196"/>
    </row>
    <row r="363" spans="4:10" outlineLevel="1">
      <c r="D363" s="199" t="s">
        <v>458</v>
      </c>
      <c r="E363" s="200"/>
      <c r="I363" s="196"/>
      <c r="J363" s="196"/>
    </row>
    <row r="364" spans="4:10" outlineLevel="1">
      <c r="D364" s="199" t="s">
        <v>459</v>
      </c>
      <c r="E364" s="200"/>
      <c r="I364" s="196"/>
      <c r="J364" s="196"/>
    </row>
    <row r="365" spans="4:10" outlineLevel="1">
      <c r="D365" s="199" t="s">
        <v>460</v>
      </c>
      <c r="E365" s="200"/>
      <c r="I365" s="196"/>
      <c r="J365" s="196"/>
    </row>
    <row r="366" spans="4:10" outlineLevel="1">
      <c r="D366" s="199" t="s">
        <v>461</v>
      </c>
      <c r="E366" s="200"/>
      <c r="I366" s="196"/>
      <c r="J366" s="196"/>
    </row>
    <row r="367" spans="4:10" outlineLevel="1">
      <c r="D367" s="199" t="s">
        <v>462</v>
      </c>
      <c r="E367" s="200"/>
      <c r="I367" s="196"/>
      <c r="J367" s="196"/>
    </row>
    <row r="368" spans="4:10" outlineLevel="1">
      <c r="D368" s="201" t="s">
        <v>463</v>
      </c>
      <c r="E368" s="202"/>
      <c r="I368" s="196"/>
      <c r="J368" s="196"/>
    </row>
    <row r="369" spans="1:10">
      <c r="I369" s="196"/>
      <c r="J369" s="196"/>
    </row>
    <row r="371" spans="1:10" ht="16.5">
      <c r="A371"/>
      <c r="B371" s="5" t="s">
        <v>464</v>
      </c>
      <c r="C371" s="5"/>
      <c r="D371" s="5"/>
      <c r="E371" s="5"/>
      <c r="F371" s="5"/>
      <c r="G371" s="5"/>
      <c r="H371" s="5"/>
      <c r="I371" s="5"/>
      <c r="J371" s="5"/>
    </row>
    <row r="372" spans="1:10">
      <c r="A372"/>
    </row>
    <row r="373" spans="1:10" ht="15">
      <c r="A373"/>
      <c r="B373" s="99" t="s">
        <v>465</v>
      </c>
      <c r="C373" s="99"/>
      <c r="D373" s="99"/>
      <c r="E373" s="99"/>
      <c r="F373" s="99"/>
      <c r="G373" s="99"/>
      <c r="H373" s="99"/>
      <c r="I373" s="99"/>
      <c r="J373" s="99"/>
    </row>
    <row r="374" spans="1:10" outlineLevel="1">
      <c r="A374"/>
    </row>
    <row r="375" spans="1:10" outlineLevel="1">
      <c r="A375"/>
      <c r="D375" s="218" t="s">
        <v>466</v>
      </c>
      <c r="E375" s="224"/>
      <c r="I375" s="196"/>
      <c r="J375" s="196"/>
    </row>
    <row r="376" spans="1:10" outlineLevel="1">
      <c r="A376"/>
      <c r="D376" s="128" t="s">
        <v>467</v>
      </c>
      <c r="E376" s="225"/>
      <c r="I376" s="196"/>
      <c r="J376" s="196"/>
    </row>
    <row r="377" spans="1:10">
      <c r="A377"/>
    </row>
    <row r="378" spans="1:10" ht="15">
      <c r="A378"/>
      <c r="B378" s="99" t="s">
        <v>468</v>
      </c>
      <c r="C378" s="99"/>
      <c r="D378" s="99"/>
      <c r="E378" s="99"/>
      <c r="F378" s="99"/>
      <c r="G378" s="99"/>
      <c r="H378" s="99"/>
      <c r="I378" s="99"/>
      <c r="J378" s="99"/>
    </row>
    <row r="379" spans="1:10" outlineLevel="1">
      <c r="A379"/>
    </row>
    <row r="380" spans="1:10" outlineLevel="1">
      <c r="A380"/>
      <c r="D380" s="221" t="s">
        <v>469</v>
      </c>
      <c r="E380" s="223"/>
      <c r="I380" s="196"/>
      <c r="J380" s="196"/>
    </row>
    <row r="381" spans="1:10" outlineLevel="1">
      <c r="A381"/>
      <c r="D381" s="118" t="s">
        <v>470</v>
      </c>
      <c r="E381" s="73"/>
      <c r="I381" s="196"/>
      <c r="J381" s="196"/>
    </row>
    <row r="382" spans="1:10" outlineLevel="1">
      <c r="A382"/>
      <c r="D382" s="118" t="s">
        <v>471</v>
      </c>
      <c r="E382" s="73"/>
      <c r="I382" s="196"/>
      <c r="J382" s="196"/>
    </row>
    <row r="383" spans="1:10" outlineLevel="1">
      <c r="A383"/>
      <c r="D383" s="192" t="s">
        <v>472</v>
      </c>
      <c r="E383" s="193"/>
      <c r="I383" s="196"/>
      <c r="J383" s="196"/>
    </row>
    <row r="384" spans="1:10" outlineLevel="1">
      <c r="A384"/>
      <c r="D384" s="194" t="s">
        <v>473</v>
      </c>
      <c r="E384" s="195"/>
      <c r="I384" s="196"/>
      <c r="J384" s="196"/>
    </row>
    <row r="385" spans="1:10">
      <c r="A385"/>
    </row>
    <row r="386" spans="1:10" ht="15">
      <c r="A386"/>
      <c r="B386" s="99" t="s">
        <v>474</v>
      </c>
      <c r="C386" s="99"/>
      <c r="D386" s="99"/>
      <c r="E386" s="99"/>
      <c r="F386" s="99"/>
      <c r="G386" s="99"/>
      <c r="H386" s="99"/>
      <c r="I386" s="99"/>
      <c r="J386" s="99"/>
    </row>
    <row r="387" spans="1:10" outlineLevel="1">
      <c r="A387"/>
    </row>
    <row r="388" spans="1:10" outlineLevel="1">
      <c r="A388"/>
      <c r="C388" s="204" t="s">
        <v>475</v>
      </c>
    </row>
    <row r="389" spans="1:10" outlineLevel="1">
      <c r="A389"/>
      <c r="D389" s="221" t="s">
        <v>476</v>
      </c>
      <c r="E389" s="224"/>
      <c r="I389" s="196"/>
      <c r="J389" s="196"/>
    </row>
    <row r="390" spans="1:10" outlineLevel="1">
      <c r="A390"/>
      <c r="D390" s="118" t="s">
        <v>477</v>
      </c>
      <c r="E390" s="226"/>
      <c r="I390" s="196"/>
      <c r="J390" s="196"/>
    </row>
    <row r="391" spans="1:10" outlineLevel="1">
      <c r="A391"/>
      <c r="D391" s="128" t="s">
        <v>478</v>
      </c>
      <c r="E391" s="225"/>
      <c r="I391" s="196"/>
      <c r="J391" s="196"/>
    </row>
    <row r="392" spans="1:10" outlineLevel="1">
      <c r="A392"/>
    </row>
    <row r="393" spans="1:10" outlineLevel="1">
      <c r="A393"/>
      <c r="C393" s="204" t="s">
        <v>479</v>
      </c>
    </row>
    <row r="394" spans="1:10" outlineLevel="1">
      <c r="A394"/>
      <c r="D394" s="221" t="s">
        <v>480</v>
      </c>
      <c r="E394" s="224"/>
      <c r="I394" s="196"/>
      <c r="J394" s="196"/>
    </row>
    <row r="395" spans="1:10" outlineLevel="1">
      <c r="A395"/>
      <c r="D395" s="118" t="s">
        <v>481</v>
      </c>
      <c r="E395" s="226"/>
      <c r="I395" s="196"/>
      <c r="J395" s="196"/>
    </row>
    <row r="396" spans="1:10" outlineLevel="1">
      <c r="A396"/>
      <c r="D396" s="194" t="s">
        <v>482</v>
      </c>
      <c r="E396" s="195"/>
      <c r="I396" s="196"/>
      <c r="J396" s="196"/>
    </row>
    <row r="397" spans="1:10" outlineLevel="1">
      <c r="A397"/>
    </row>
    <row r="398" spans="1:10" outlineLevel="1">
      <c r="A398"/>
      <c r="C398" s="204" t="s">
        <v>483</v>
      </c>
    </row>
    <row r="399" spans="1:10" outlineLevel="1">
      <c r="A399"/>
      <c r="D399" s="221" t="s">
        <v>484</v>
      </c>
      <c r="E399" s="224"/>
      <c r="I399" s="196"/>
      <c r="J399" s="196"/>
    </row>
    <row r="400" spans="1:10" outlineLevel="1">
      <c r="A400"/>
      <c r="D400" s="118" t="s">
        <v>485</v>
      </c>
      <c r="E400" s="226"/>
      <c r="I400" s="196"/>
      <c r="J400" s="196"/>
    </row>
    <row r="401" spans="1:10" outlineLevel="1">
      <c r="A401"/>
      <c r="D401" s="128" t="s">
        <v>486</v>
      </c>
      <c r="E401" s="225"/>
      <c r="I401" s="196"/>
      <c r="J401" s="196"/>
    </row>
    <row r="402" spans="1:10" outlineLevel="1">
      <c r="A402"/>
    </row>
    <row r="403" spans="1:10" outlineLevel="1">
      <c r="A403"/>
      <c r="C403" s="204" t="s">
        <v>487</v>
      </c>
    </row>
    <row r="404" spans="1:10" outlineLevel="1">
      <c r="A404"/>
      <c r="D404" s="221" t="s">
        <v>488</v>
      </c>
      <c r="E404" s="223"/>
      <c r="I404" s="196"/>
      <c r="J404" s="196"/>
    </row>
    <row r="405" spans="1:10" outlineLevel="1">
      <c r="A405"/>
      <c r="D405" s="118" t="s">
        <v>489</v>
      </c>
      <c r="E405" s="73"/>
      <c r="I405" s="196"/>
      <c r="J405" s="196"/>
    </row>
    <row r="406" spans="1:10" outlineLevel="1">
      <c r="A406"/>
      <c r="D406" s="128" t="s">
        <v>490</v>
      </c>
      <c r="E406" s="77"/>
      <c r="I406" s="196"/>
      <c r="J406" s="196"/>
    </row>
    <row r="407" spans="1:10">
      <c r="A407"/>
    </row>
    <row r="408" spans="1:10" ht="15">
      <c r="A408"/>
      <c r="B408" s="99" t="s">
        <v>491</v>
      </c>
      <c r="C408" s="99"/>
      <c r="D408" s="99"/>
      <c r="E408" s="99"/>
      <c r="F408" s="99"/>
      <c r="G408" s="99"/>
      <c r="H408" s="99"/>
      <c r="I408" s="99"/>
      <c r="J408" s="99"/>
    </row>
    <row r="409" spans="1:10" outlineLevel="1">
      <c r="A409"/>
    </row>
    <row r="410" spans="1:10" outlineLevel="1">
      <c r="A410"/>
      <c r="C410" s="204" t="s">
        <v>492</v>
      </c>
    </row>
    <row r="411" spans="1:10" outlineLevel="1">
      <c r="A411"/>
      <c r="D411" s="221" t="s">
        <v>493</v>
      </c>
      <c r="E411" s="223"/>
      <c r="I411" s="196"/>
      <c r="J411" s="196"/>
    </row>
    <row r="412" spans="1:10" outlineLevel="1">
      <c r="A412"/>
      <c r="D412" s="118" t="s">
        <v>494</v>
      </c>
      <c r="E412" s="73"/>
      <c r="I412" s="196"/>
      <c r="J412" s="196"/>
    </row>
    <row r="413" spans="1:10" outlineLevel="1">
      <c r="A413"/>
      <c r="D413" s="128" t="s">
        <v>495</v>
      </c>
      <c r="E413" s="225"/>
      <c r="I413" s="196"/>
      <c r="J413" s="196"/>
    </row>
    <row r="414" spans="1:10" outlineLevel="1">
      <c r="A414"/>
    </row>
    <row r="415" spans="1:10" outlineLevel="1">
      <c r="A415"/>
      <c r="C415" s="204" t="s">
        <v>496</v>
      </c>
    </row>
    <row r="416" spans="1:10" outlineLevel="1">
      <c r="A416"/>
      <c r="D416" s="221" t="s">
        <v>497</v>
      </c>
      <c r="E416" s="222"/>
      <c r="I416" s="196"/>
      <c r="J416" s="196"/>
    </row>
    <row r="417" spans="1:10" outlineLevel="1">
      <c r="A417"/>
      <c r="D417" s="118" t="s">
        <v>498</v>
      </c>
      <c r="E417" s="9"/>
      <c r="I417" s="196"/>
      <c r="J417" s="196"/>
    </row>
    <row r="418" spans="1:10" outlineLevel="1">
      <c r="A418"/>
      <c r="D418" s="128" t="s">
        <v>499</v>
      </c>
      <c r="E418" s="76"/>
      <c r="I418" s="196"/>
      <c r="J418" s="196"/>
    </row>
    <row r="419" spans="1:10" outlineLevel="1">
      <c r="A419"/>
    </row>
    <row r="420" spans="1:10" outlineLevel="1">
      <c r="A420"/>
      <c r="C420" s="204" t="s">
        <v>491</v>
      </c>
    </row>
    <row r="421" spans="1:10" outlineLevel="1">
      <c r="A421"/>
      <c r="D421" s="221" t="s">
        <v>491</v>
      </c>
      <c r="E421" s="223"/>
      <c r="I421" s="196"/>
      <c r="J421" s="196"/>
    </row>
    <row r="422" spans="1:10" outlineLevel="1">
      <c r="A422"/>
      <c r="D422" s="199" t="s">
        <v>500</v>
      </c>
      <c r="E422" s="200"/>
      <c r="I422" s="196"/>
      <c r="J422" s="196"/>
    </row>
    <row r="423" spans="1:10" outlineLevel="1">
      <c r="A423"/>
      <c r="D423" s="128" t="s">
        <v>501</v>
      </c>
      <c r="E423" s="76"/>
      <c r="I423" s="196"/>
      <c r="J423" s="196"/>
    </row>
    <row r="424" spans="1:10" outlineLevel="1">
      <c r="A424"/>
    </row>
    <row r="425" spans="1:10" outlineLevel="1">
      <c r="A425"/>
      <c r="C425" s="204" t="s">
        <v>502</v>
      </c>
    </row>
    <row r="426" spans="1:10" outlineLevel="1">
      <c r="A426"/>
      <c r="D426" s="218" t="s">
        <v>502</v>
      </c>
      <c r="E426" s="219"/>
      <c r="I426" s="196"/>
      <c r="J426" s="196"/>
    </row>
    <row r="427" spans="1:10" outlineLevel="1">
      <c r="A427"/>
      <c r="D427" s="199" t="s">
        <v>503</v>
      </c>
      <c r="E427" s="200"/>
      <c r="I427" s="196"/>
      <c r="J427" s="196"/>
    </row>
    <row r="428" spans="1:10" outlineLevel="1">
      <c r="A428"/>
      <c r="D428" s="201" t="s">
        <v>504</v>
      </c>
      <c r="E428" s="202"/>
      <c r="I428" s="196"/>
      <c r="J428" s="196"/>
    </row>
    <row r="429" spans="1:10">
      <c r="A429"/>
    </row>
    <row r="430" spans="1:10" ht="15">
      <c r="A430"/>
      <c r="B430" s="99" t="s">
        <v>505</v>
      </c>
      <c r="C430" s="99"/>
      <c r="D430" s="99"/>
      <c r="E430" s="99"/>
      <c r="F430" s="99"/>
      <c r="G430" s="99"/>
      <c r="H430" s="99"/>
      <c r="I430" s="99"/>
      <c r="J430" s="99"/>
    </row>
    <row r="431" spans="1:10" outlineLevel="1">
      <c r="A431"/>
    </row>
    <row r="432" spans="1:10" outlineLevel="1">
      <c r="A432"/>
      <c r="D432" s="227" t="s">
        <v>506</v>
      </c>
      <c r="E432" s="228"/>
      <c r="I432" s="196"/>
      <c r="J432" s="196"/>
    </row>
    <row r="433" spans="1:10" outlineLevel="1">
      <c r="A433"/>
      <c r="D433" s="192" t="s">
        <v>507</v>
      </c>
      <c r="E433" s="193"/>
      <c r="I433" s="196"/>
      <c r="J433" s="196"/>
    </row>
    <row r="434" spans="1:10" outlineLevel="1">
      <c r="A434"/>
      <c r="D434" s="199" t="s">
        <v>508</v>
      </c>
      <c r="E434" s="200"/>
      <c r="I434" s="196"/>
      <c r="J434" s="196"/>
    </row>
    <row r="435" spans="1:10" outlineLevel="1">
      <c r="A435"/>
      <c r="D435" s="199" t="s">
        <v>509</v>
      </c>
      <c r="E435" s="200"/>
      <c r="I435" s="196"/>
      <c r="J435" s="196"/>
    </row>
    <row r="436" spans="1:10" outlineLevel="1">
      <c r="A436"/>
      <c r="D436" s="201" t="s">
        <v>510</v>
      </c>
      <c r="E436" s="202"/>
      <c r="I436" s="196"/>
      <c r="J436" s="196"/>
    </row>
    <row r="437" spans="1:10">
      <c r="A437"/>
    </row>
    <row r="438" spans="1:10" ht="15">
      <c r="A438"/>
      <c r="B438" s="99" t="s">
        <v>511</v>
      </c>
      <c r="C438" s="99"/>
      <c r="D438" s="99"/>
      <c r="E438" s="99"/>
      <c r="F438" s="99"/>
      <c r="G438" s="99"/>
      <c r="H438" s="99"/>
      <c r="I438" s="99"/>
      <c r="J438" s="99"/>
    </row>
    <row r="439" spans="1:10" outlineLevel="1">
      <c r="A439"/>
    </row>
    <row r="440" spans="1:10" outlineLevel="1">
      <c r="A440"/>
      <c r="D440" s="227" t="s">
        <v>512</v>
      </c>
      <c r="E440" s="228"/>
      <c r="I440" s="196"/>
      <c r="J440" s="196"/>
    </row>
    <row r="441" spans="1:10" outlineLevel="1">
      <c r="A441"/>
      <c r="D441" s="199" t="s">
        <v>513</v>
      </c>
      <c r="E441" s="200"/>
      <c r="I441" s="196"/>
      <c r="J441" s="196"/>
    </row>
    <row r="442" spans="1:10" outlineLevel="1">
      <c r="A442"/>
      <c r="D442" s="199" t="s">
        <v>514</v>
      </c>
      <c r="E442" s="200"/>
      <c r="I442" s="196"/>
      <c r="J442" s="196"/>
    </row>
    <row r="443" spans="1:10" outlineLevel="1">
      <c r="A443"/>
      <c r="D443" s="199" t="s">
        <v>515</v>
      </c>
      <c r="E443" s="200"/>
      <c r="I443" s="196"/>
      <c r="J443" s="196"/>
    </row>
    <row r="444" spans="1:10" outlineLevel="1">
      <c r="A444"/>
      <c r="D444" s="201" t="s">
        <v>516</v>
      </c>
      <c r="E444" s="202"/>
      <c r="I444" s="196"/>
      <c r="J444" s="196"/>
    </row>
    <row r="445" spans="1:10">
      <c r="A445"/>
    </row>
    <row r="446" spans="1:10" ht="15">
      <c r="A446"/>
      <c r="B446" s="99" t="s">
        <v>517</v>
      </c>
      <c r="C446" s="99"/>
      <c r="D446" s="99"/>
      <c r="E446" s="99"/>
      <c r="F446" s="99"/>
      <c r="G446" s="99"/>
      <c r="H446" s="99"/>
      <c r="I446" s="99"/>
      <c r="J446" s="99"/>
    </row>
    <row r="447" spans="1:10" outlineLevel="1">
      <c r="A447"/>
    </row>
    <row r="448" spans="1:10" outlineLevel="1">
      <c r="A448"/>
      <c r="D448" s="227" t="s">
        <v>518</v>
      </c>
      <c r="E448" s="228"/>
      <c r="I448" s="196"/>
      <c r="J448" s="196"/>
    </row>
    <row r="449" spans="1:10" outlineLevel="1">
      <c r="A449"/>
      <c r="D449" s="180" t="s">
        <v>519</v>
      </c>
      <c r="E449" s="197"/>
      <c r="I449" s="196"/>
      <c r="J449" s="196"/>
    </row>
    <row r="450" spans="1:10" outlineLevel="1">
      <c r="A450"/>
      <c r="D450" s="199" t="s">
        <v>520</v>
      </c>
      <c r="E450" s="200"/>
      <c r="I450" s="196"/>
      <c r="J450" s="196"/>
    </row>
    <row r="451" spans="1:10" outlineLevel="1">
      <c r="A451"/>
      <c r="D451" s="199" t="s">
        <v>521</v>
      </c>
      <c r="E451" s="200"/>
      <c r="I451" s="196"/>
      <c r="J451" s="196"/>
    </row>
    <row r="452" spans="1:10" outlineLevel="1">
      <c r="A452"/>
      <c r="D452" s="201" t="s">
        <v>522</v>
      </c>
      <c r="E452" s="202"/>
      <c r="I452" s="196"/>
      <c r="J452" s="196"/>
    </row>
    <row r="453" spans="1:10">
      <c r="A453"/>
    </row>
    <row r="454" spans="1:10" ht="15">
      <c r="A454"/>
      <c r="B454" s="99" t="s">
        <v>523</v>
      </c>
      <c r="C454" s="99"/>
      <c r="D454" s="99"/>
      <c r="E454" s="99"/>
      <c r="F454" s="99"/>
      <c r="G454" s="99"/>
      <c r="H454" s="99"/>
      <c r="I454" s="99"/>
      <c r="J454" s="99"/>
    </row>
    <row r="455" spans="1:10" outlineLevel="1">
      <c r="A455"/>
    </row>
    <row r="456" spans="1:10" outlineLevel="1">
      <c r="A456"/>
      <c r="D456" s="227" t="s">
        <v>524</v>
      </c>
      <c r="E456" s="228"/>
      <c r="I456" s="196"/>
      <c r="J456" s="196"/>
    </row>
    <row r="457" spans="1:10" outlineLevel="1">
      <c r="A457"/>
      <c r="D457" s="199" t="s">
        <v>525</v>
      </c>
      <c r="E457" s="200"/>
      <c r="I457" s="196"/>
      <c r="J457" s="196"/>
    </row>
    <row r="458" spans="1:10" outlineLevel="1">
      <c r="A458"/>
      <c r="D458" s="199" t="s">
        <v>526</v>
      </c>
      <c r="E458" s="200"/>
      <c r="I458" s="196"/>
      <c r="J458" s="196"/>
    </row>
    <row r="459" spans="1:10" outlineLevel="1">
      <c r="A459"/>
      <c r="D459" s="199" t="s">
        <v>527</v>
      </c>
      <c r="E459" s="200"/>
      <c r="I459" s="196"/>
      <c r="J459" s="196"/>
    </row>
    <row r="460" spans="1:10" outlineLevel="1">
      <c r="A460"/>
      <c r="D460" s="201" t="s">
        <v>528</v>
      </c>
      <c r="E460" s="202"/>
      <c r="I460" s="196"/>
      <c r="J460" s="196"/>
    </row>
    <row r="461" spans="1:10">
      <c r="A461"/>
    </row>
    <row r="462" spans="1:10">
      <c r="A462"/>
    </row>
    <row r="463" spans="1:10" ht="16.5">
      <c r="A463"/>
      <c r="B463" s="5" t="s">
        <v>529</v>
      </c>
      <c r="C463" s="5"/>
      <c r="D463" s="5"/>
      <c r="E463" s="5"/>
      <c r="F463" s="5"/>
      <c r="G463" s="5"/>
      <c r="H463" s="5"/>
      <c r="I463" s="5"/>
      <c r="J463" s="5"/>
    </row>
    <row r="464" spans="1:10">
      <c r="A464"/>
    </row>
    <row r="465" spans="1:10" ht="15">
      <c r="A465"/>
      <c r="B465" s="99" t="s">
        <v>530</v>
      </c>
      <c r="C465" s="99"/>
      <c r="D465" s="99"/>
      <c r="E465" s="99"/>
      <c r="F465" s="99"/>
      <c r="G465" s="99"/>
      <c r="H465" s="99"/>
      <c r="I465" s="99"/>
      <c r="J465" s="99"/>
    </row>
    <row r="466" spans="1:10" outlineLevel="1">
      <c r="A466"/>
    </row>
    <row r="467" spans="1:10" outlineLevel="1">
      <c r="A467"/>
      <c r="D467" s="221" t="s">
        <v>531</v>
      </c>
      <c r="E467" s="223"/>
    </row>
    <row r="468" spans="1:10" outlineLevel="1">
      <c r="A468"/>
      <c r="D468" s="118" t="s">
        <v>532</v>
      </c>
      <c r="E468" s="73"/>
    </row>
    <row r="469" spans="1:10" outlineLevel="1">
      <c r="A469"/>
      <c r="D469" s="118" t="s">
        <v>533</v>
      </c>
      <c r="E469" s="73"/>
    </row>
    <row r="470" spans="1:10" outlineLevel="1">
      <c r="A470"/>
      <c r="D470" s="118" t="s">
        <v>534</v>
      </c>
      <c r="E470" s="73"/>
    </row>
    <row r="471" spans="1:10" outlineLevel="1">
      <c r="A471"/>
      <c r="D471" s="118" t="s">
        <v>535</v>
      </c>
      <c r="E471" s="73"/>
    </row>
    <row r="472" spans="1:10" outlineLevel="1">
      <c r="A472"/>
      <c r="D472" s="118" t="s">
        <v>536</v>
      </c>
      <c r="E472" s="73"/>
    </row>
    <row r="473" spans="1:10" outlineLevel="1">
      <c r="A473"/>
      <c r="D473" s="118" t="s">
        <v>537</v>
      </c>
      <c r="E473" s="73"/>
    </row>
    <row r="474" spans="1:10" outlineLevel="1">
      <c r="A474"/>
      <c r="D474" s="118" t="s">
        <v>538</v>
      </c>
      <c r="E474" s="73"/>
    </row>
    <row r="475" spans="1:10" outlineLevel="1">
      <c r="A475"/>
      <c r="D475" s="199" t="s">
        <v>539</v>
      </c>
      <c r="E475" s="200"/>
    </row>
    <row r="476" spans="1:10" outlineLevel="1">
      <c r="A476"/>
      <c r="D476" s="199" t="s">
        <v>540</v>
      </c>
      <c r="E476" s="200"/>
    </row>
    <row r="477" spans="1:10" outlineLevel="1">
      <c r="A477"/>
      <c r="D477" s="199" t="s">
        <v>541</v>
      </c>
      <c r="E477" s="200"/>
    </row>
    <row r="478" spans="1:10" outlineLevel="1">
      <c r="A478"/>
      <c r="D478" s="199" t="s">
        <v>542</v>
      </c>
      <c r="E478" s="200"/>
    </row>
    <row r="479" spans="1:10" outlineLevel="1">
      <c r="A479"/>
      <c r="D479" s="199" t="s">
        <v>543</v>
      </c>
      <c r="E479" s="200"/>
    </row>
    <row r="480" spans="1:10" outlineLevel="1">
      <c r="A480"/>
      <c r="D480" s="199" t="s">
        <v>544</v>
      </c>
      <c r="E480" s="200"/>
    </row>
    <row r="481" spans="1:10" outlineLevel="1">
      <c r="A481"/>
      <c r="D481" s="199" t="s">
        <v>545</v>
      </c>
      <c r="E481" s="200"/>
    </row>
    <row r="482" spans="1:10" outlineLevel="1">
      <c r="A482"/>
      <c r="D482" s="199" t="s">
        <v>546</v>
      </c>
      <c r="E482" s="200"/>
    </row>
    <row r="483" spans="1:10" outlineLevel="1">
      <c r="A483"/>
      <c r="D483" s="199" t="s">
        <v>547</v>
      </c>
      <c r="E483" s="200"/>
    </row>
    <row r="484" spans="1:10" outlineLevel="1">
      <c r="A484"/>
      <c r="D484" s="199" t="s">
        <v>548</v>
      </c>
      <c r="E484" s="200"/>
    </row>
    <row r="485" spans="1:10" outlineLevel="1">
      <c r="A485"/>
      <c r="D485" s="199" t="s">
        <v>549</v>
      </c>
      <c r="E485" s="200"/>
    </row>
    <row r="486" spans="1:10" outlineLevel="1">
      <c r="A486"/>
      <c r="D486" s="201" t="s">
        <v>550</v>
      </c>
      <c r="E486" s="202"/>
    </row>
    <row r="487" spans="1:10">
      <c r="A487"/>
    </row>
    <row r="488" spans="1:10" ht="15">
      <c r="A488"/>
      <c r="B488" s="99" t="s">
        <v>551</v>
      </c>
      <c r="C488" s="99"/>
      <c r="D488" s="99"/>
      <c r="E488" s="99"/>
      <c r="F488" s="99"/>
      <c r="G488" s="99"/>
      <c r="H488" s="99"/>
      <c r="I488" s="99"/>
      <c r="J488" s="99"/>
    </row>
    <row r="489" spans="1:10" outlineLevel="1">
      <c r="A489"/>
    </row>
    <row r="490" spans="1:10" outlineLevel="1">
      <c r="A490"/>
      <c r="C490" s="204" t="s">
        <v>552</v>
      </c>
      <c r="D490" s="229"/>
      <c r="E490" s="229"/>
    </row>
    <row r="491" spans="1:10" outlineLevel="1">
      <c r="A491"/>
      <c r="C491" s="229"/>
      <c r="D491" s="221" t="s">
        <v>1215</v>
      </c>
      <c r="E491" s="223"/>
      <c r="I491" s="196"/>
      <c r="J491" s="196"/>
    </row>
    <row r="492" spans="1:10" outlineLevel="1">
      <c r="A492"/>
      <c r="C492" s="229"/>
      <c r="D492" s="118" t="s">
        <v>1216</v>
      </c>
      <c r="E492" s="73"/>
      <c r="I492" s="196"/>
      <c r="J492" s="196"/>
    </row>
    <row r="493" spans="1:10" outlineLevel="1">
      <c r="A493"/>
      <c r="C493" s="229"/>
      <c r="D493" s="128" t="s">
        <v>553</v>
      </c>
      <c r="E493" s="77"/>
      <c r="I493" s="196"/>
      <c r="J493" s="196"/>
    </row>
    <row r="494" spans="1:10" outlineLevel="1">
      <c r="A494"/>
    </row>
    <row r="495" spans="1:10" outlineLevel="1">
      <c r="A495"/>
      <c r="C495" s="204" t="s">
        <v>554</v>
      </c>
    </row>
    <row r="496" spans="1:10" outlineLevel="1">
      <c r="A496"/>
      <c r="D496" s="221" t="s">
        <v>555</v>
      </c>
      <c r="E496" s="224"/>
      <c r="I496" s="196"/>
      <c r="J496" s="196"/>
    </row>
    <row r="497" spans="1:10" outlineLevel="1">
      <c r="A497"/>
      <c r="D497" s="118" t="s">
        <v>556</v>
      </c>
      <c r="E497" s="73"/>
      <c r="I497" s="196"/>
      <c r="J497" s="196"/>
    </row>
    <row r="498" spans="1:10" outlineLevel="1">
      <c r="A498"/>
      <c r="D498" s="118" t="s">
        <v>1144</v>
      </c>
      <c r="E498" s="73"/>
      <c r="I498" s="196"/>
      <c r="J498" s="196"/>
    </row>
    <row r="499" spans="1:10" outlineLevel="1">
      <c r="A499"/>
      <c r="D499" s="118" t="s">
        <v>1145</v>
      </c>
      <c r="E499" s="73"/>
      <c r="I499" s="196"/>
      <c r="J499" s="196"/>
    </row>
    <row r="500" spans="1:10" outlineLevel="1">
      <c r="A500"/>
      <c r="D500" s="118" t="s">
        <v>1146</v>
      </c>
      <c r="E500" s="73"/>
      <c r="I500" s="196"/>
      <c r="J500" s="196"/>
    </row>
    <row r="501" spans="1:10" outlineLevel="1">
      <c r="A501"/>
      <c r="D501" s="118" t="s">
        <v>1147</v>
      </c>
      <c r="E501" s="73"/>
      <c r="I501" s="196"/>
      <c r="J501" s="196"/>
    </row>
    <row r="502" spans="1:10" outlineLevel="1">
      <c r="A502"/>
      <c r="D502" s="118" t="s">
        <v>1148</v>
      </c>
      <c r="E502" s="73"/>
      <c r="I502" s="196"/>
      <c r="J502" s="196"/>
    </row>
    <row r="503" spans="1:10" outlineLevel="1">
      <c r="A503"/>
      <c r="D503" s="118" t="s">
        <v>1149</v>
      </c>
      <c r="E503" s="73"/>
      <c r="I503" s="196"/>
      <c r="J503" s="196"/>
    </row>
    <row r="504" spans="1:10" outlineLevel="1">
      <c r="A504"/>
      <c r="D504" s="118" t="s">
        <v>1150</v>
      </c>
      <c r="E504" s="73"/>
      <c r="I504" s="196"/>
      <c r="J504" s="196"/>
    </row>
    <row r="505" spans="1:10" outlineLevel="1">
      <c r="A505"/>
      <c r="D505" s="118" t="s">
        <v>1151</v>
      </c>
      <c r="E505" s="73"/>
      <c r="I505" s="196"/>
      <c r="J505" s="196"/>
    </row>
    <row r="506" spans="1:10" outlineLevel="1">
      <c r="A506"/>
      <c r="D506" s="118" t="s">
        <v>1152</v>
      </c>
      <c r="E506" s="73"/>
      <c r="I506" s="196"/>
      <c r="J506" s="196"/>
    </row>
    <row r="507" spans="1:10" outlineLevel="1">
      <c r="A507"/>
      <c r="D507" s="199" t="s">
        <v>1153</v>
      </c>
      <c r="E507" s="200"/>
      <c r="I507" s="196"/>
      <c r="J507" s="196"/>
    </row>
    <row r="508" spans="1:10" outlineLevel="1">
      <c r="A508"/>
      <c r="D508" s="199" t="s">
        <v>1154</v>
      </c>
      <c r="E508" s="200"/>
      <c r="I508" s="196"/>
      <c r="J508" s="196"/>
    </row>
    <row r="509" spans="1:10" outlineLevel="1">
      <c r="A509"/>
      <c r="D509" s="199" t="s">
        <v>1155</v>
      </c>
      <c r="E509" s="200"/>
      <c r="I509" s="196"/>
      <c r="J509" s="196"/>
    </row>
    <row r="510" spans="1:10" outlineLevel="1">
      <c r="A510"/>
      <c r="D510" s="201" t="s">
        <v>1156</v>
      </c>
      <c r="E510" s="230"/>
      <c r="I510" s="196"/>
      <c r="J510" s="196"/>
    </row>
    <row r="511" spans="1:10" outlineLevel="1">
      <c r="A511"/>
    </row>
    <row r="512" spans="1:10" outlineLevel="1">
      <c r="A512"/>
      <c r="C512" s="204" t="s">
        <v>557</v>
      </c>
    </row>
    <row r="513" spans="1:10" outlineLevel="1">
      <c r="A513"/>
      <c r="D513" s="221" t="s">
        <v>558</v>
      </c>
      <c r="E513" s="224"/>
      <c r="I513" s="196"/>
      <c r="J513" s="196"/>
    </row>
    <row r="514" spans="1:10" outlineLevel="1">
      <c r="A514"/>
      <c r="D514" s="118" t="s">
        <v>559</v>
      </c>
      <c r="E514" s="73"/>
      <c r="F514" s="3" t="s">
        <v>560</v>
      </c>
      <c r="I514" s="196"/>
      <c r="J514" s="196"/>
    </row>
    <row r="515" spans="1:10" outlineLevel="1">
      <c r="A515"/>
      <c r="D515" s="118" t="s">
        <v>1157</v>
      </c>
      <c r="E515" s="73"/>
      <c r="I515" s="196"/>
      <c r="J515" s="196"/>
    </row>
    <row r="516" spans="1:10" outlineLevel="1">
      <c r="A516"/>
      <c r="D516" s="118" t="s">
        <v>1158</v>
      </c>
      <c r="E516" s="73"/>
      <c r="I516" s="196"/>
      <c r="J516" s="196"/>
    </row>
    <row r="517" spans="1:10" outlineLevel="1">
      <c r="A517"/>
      <c r="D517" s="118" t="s">
        <v>1159</v>
      </c>
      <c r="E517" s="73"/>
      <c r="I517" s="196"/>
      <c r="J517" s="196"/>
    </row>
    <row r="518" spans="1:10" outlineLevel="1">
      <c r="A518"/>
      <c r="D518" s="118" t="s">
        <v>1160</v>
      </c>
      <c r="E518" s="73"/>
      <c r="I518" s="196"/>
      <c r="J518" s="196"/>
    </row>
    <row r="519" spans="1:10" outlineLevel="1">
      <c r="A519"/>
      <c r="D519" s="118" t="s">
        <v>1161</v>
      </c>
      <c r="E519" s="73"/>
      <c r="I519" s="196"/>
      <c r="J519" s="196"/>
    </row>
    <row r="520" spans="1:10" outlineLevel="1">
      <c r="A520"/>
      <c r="D520" s="118" t="s">
        <v>1162</v>
      </c>
      <c r="E520" s="73"/>
      <c r="I520" s="196"/>
      <c r="J520" s="196"/>
    </row>
    <row r="521" spans="1:10" outlineLevel="1">
      <c r="A521"/>
      <c r="D521" s="118" t="s">
        <v>1163</v>
      </c>
      <c r="E521" s="73"/>
      <c r="I521" s="196"/>
      <c r="J521" s="196"/>
    </row>
    <row r="522" spans="1:10" outlineLevel="1">
      <c r="A522"/>
      <c r="D522" s="118" t="s">
        <v>1164</v>
      </c>
      <c r="E522" s="73"/>
      <c r="I522" s="196"/>
      <c r="J522" s="196"/>
    </row>
    <row r="523" spans="1:10" outlineLevel="1">
      <c r="A523"/>
      <c r="D523" s="118" t="s">
        <v>1165</v>
      </c>
      <c r="E523" s="73"/>
      <c r="I523" s="196"/>
      <c r="J523" s="196"/>
    </row>
    <row r="524" spans="1:10" outlineLevel="1">
      <c r="A524"/>
      <c r="D524" s="199" t="s">
        <v>1166</v>
      </c>
      <c r="E524" s="200"/>
      <c r="I524" s="196"/>
      <c r="J524" s="196"/>
    </row>
    <row r="525" spans="1:10" outlineLevel="1">
      <c r="A525"/>
      <c r="D525" s="199" t="s">
        <v>1167</v>
      </c>
      <c r="E525" s="200"/>
      <c r="I525" s="196"/>
      <c r="J525" s="196"/>
    </row>
    <row r="526" spans="1:10" outlineLevel="1">
      <c r="A526"/>
      <c r="D526" s="199" t="s">
        <v>1168</v>
      </c>
      <c r="E526" s="200"/>
      <c r="I526" s="196"/>
      <c r="J526" s="196"/>
    </row>
    <row r="527" spans="1:10" outlineLevel="1">
      <c r="A527"/>
      <c r="D527" s="201" t="s">
        <v>1169</v>
      </c>
      <c r="E527" s="230"/>
      <c r="I527" s="196"/>
      <c r="J527" s="196"/>
    </row>
    <row r="528" spans="1:10">
      <c r="A528"/>
    </row>
    <row r="529" spans="1:10">
      <c r="A529"/>
    </row>
    <row r="530" spans="1:10" ht="16.5">
      <c r="A530"/>
      <c r="B530" s="5" t="s">
        <v>561</v>
      </c>
      <c r="C530" s="5"/>
      <c r="D530" s="5"/>
      <c r="E530" s="5"/>
      <c r="F530" s="5"/>
      <c r="G530" s="5"/>
      <c r="H530" s="5"/>
      <c r="I530" s="5"/>
      <c r="J530" s="5"/>
    </row>
    <row r="531" spans="1:10">
      <c r="A531"/>
    </row>
    <row r="532" spans="1:10" outlineLevel="1">
      <c r="A532"/>
      <c r="D532" s="227" t="s">
        <v>562</v>
      </c>
      <c r="E532" s="231"/>
    </row>
    <row r="533" spans="1:10" outlineLevel="1">
      <c r="A533"/>
      <c r="D533" s="199" t="s">
        <v>563</v>
      </c>
      <c r="E533" s="232"/>
    </row>
    <row r="534" spans="1:10" outlineLevel="1">
      <c r="A534"/>
      <c r="D534" s="199" t="s">
        <v>564</v>
      </c>
      <c r="E534" s="232"/>
    </row>
    <row r="535" spans="1:10" outlineLevel="1">
      <c r="A535"/>
      <c r="D535" s="199" t="s">
        <v>565</v>
      </c>
      <c r="E535" s="232"/>
    </row>
    <row r="536" spans="1:10" outlineLevel="1">
      <c r="A536"/>
      <c r="D536" s="199" t="s">
        <v>566</v>
      </c>
      <c r="E536" s="232"/>
    </row>
    <row r="537" spans="1:10" outlineLevel="1">
      <c r="A537"/>
      <c r="D537" s="199" t="s">
        <v>567</v>
      </c>
      <c r="E537" s="232"/>
    </row>
    <row r="538" spans="1:10" outlineLevel="1">
      <c r="A538"/>
      <c r="D538" s="199" t="s">
        <v>568</v>
      </c>
      <c r="E538" s="232"/>
    </row>
    <row r="539" spans="1:10" outlineLevel="1">
      <c r="A539"/>
      <c r="D539" s="199" t="s">
        <v>569</v>
      </c>
      <c r="E539" s="232"/>
    </row>
    <row r="540" spans="1:10" outlineLevel="1">
      <c r="A540"/>
      <c r="D540" s="199" t="s">
        <v>570</v>
      </c>
      <c r="E540" s="232"/>
    </row>
    <row r="541" spans="1:10" outlineLevel="1">
      <c r="A541"/>
      <c r="D541" s="199" t="s">
        <v>571</v>
      </c>
      <c r="E541" s="232"/>
    </row>
    <row r="542" spans="1:10" outlineLevel="1">
      <c r="A542"/>
      <c r="D542" s="199" t="s">
        <v>572</v>
      </c>
      <c r="E542" s="232"/>
    </row>
    <row r="543" spans="1:10" outlineLevel="1">
      <c r="A543"/>
      <c r="D543" s="199" t="s">
        <v>573</v>
      </c>
      <c r="E543" s="232"/>
    </row>
    <row r="544" spans="1:10" outlineLevel="1">
      <c r="A544"/>
      <c r="D544" s="199" t="s">
        <v>574</v>
      </c>
      <c r="E544" s="232"/>
    </row>
    <row r="545" spans="1:5" outlineLevel="1">
      <c r="A545"/>
      <c r="D545" s="199" t="s">
        <v>575</v>
      </c>
      <c r="E545" s="232"/>
    </row>
    <row r="546" spans="1:5" outlineLevel="1">
      <c r="A546"/>
      <c r="D546" s="199" t="s">
        <v>576</v>
      </c>
      <c r="E546" s="232"/>
    </row>
    <row r="547" spans="1:5" outlineLevel="1">
      <c r="A547"/>
      <c r="D547" s="199" t="s">
        <v>577</v>
      </c>
      <c r="E547" s="232"/>
    </row>
    <row r="548" spans="1:5" outlineLevel="1">
      <c r="A548"/>
      <c r="D548" s="199" t="s">
        <v>578</v>
      </c>
      <c r="E548" s="232"/>
    </row>
    <row r="549" spans="1:5" outlineLevel="1">
      <c r="A549"/>
      <c r="D549" s="199" t="s">
        <v>579</v>
      </c>
      <c r="E549" s="232"/>
    </row>
    <row r="550" spans="1:5" outlineLevel="1">
      <c r="A550"/>
      <c r="D550" s="199" t="s">
        <v>580</v>
      </c>
      <c r="E550" s="232"/>
    </row>
    <row r="551" spans="1:5" outlineLevel="1">
      <c r="A551"/>
      <c r="D551" s="199" t="s">
        <v>581</v>
      </c>
      <c r="E551" s="232"/>
    </row>
    <row r="552" spans="1:5" outlineLevel="1">
      <c r="A552"/>
      <c r="D552" s="199" t="s">
        <v>582</v>
      </c>
      <c r="E552" s="232"/>
    </row>
    <row r="553" spans="1:5" outlineLevel="1">
      <c r="A553"/>
      <c r="D553" s="199" t="s">
        <v>583</v>
      </c>
      <c r="E553" s="232"/>
    </row>
    <row r="554" spans="1:5" outlineLevel="1">
      <c r="A554"/>
      <c r="D554" s="199" t="s">
        <v>584</v>
      </c>
      <c r="E554" s="232"/>
    </row>
    <row r="555" spans="1:5" outlineLevel="1">
      <c r="A555"/>
      <c r="D555" s="199" t="s">
        <v>585</v>
      </c>
      <c r="E555" s="232"/>
    </row>
    <row r="556" spans="1:5" outlineLevel="1">
      <c r="A556"/>
      <c r="D556" s="199" t="s">
        <v>586</v>
      </c>
      <c r="E556" s="232"/>
    </row>
    <row r="557" spans="1:5" outlineLevel="1">
      <c r="A557"/>
      <c r="D557" s="199" t="s">
        <v>587</v>
      </c>
      <c r="E557" s="232"/>
    </row>
    <row r="558" spans="1:5" outlineLevel="1">
      <c r="A558"/>
      <c r="D558" s="199" t="s">
        <v>588</v>
      </c>
      <c r="E558" s="232"/>
    </row>
    <row r="559" spans="1:5" outlineLevel="1">
      <c r="A559"/>
      <c r="D559" s="199" t="s">
        <v>589</v>
      </c>
      <c r="E559" s="232"/>
    </row>
    <row r="560" spans="1:5" outlineLevel="1">
      <c r="A560"/>
      <c r="D560" s="199" t="s">
        <v>590</v>
      </c>
      <c r="E560" s="232"/>
    </row>
    <row r="561" spans="1:10" outlineLevel="1">
      <c r="A561"/>
      <c r="D561" s="201" t="s">
        <v>591</v>
      </c>
      <c r="E561" s="230"/>
    </row>
    <row r="562" spans="1:10">
      <c r="A562"/>
    </row>
    <row r="563" spans="1:10">
      <c r="A563"/>
    </row>
    <row r="564" spans="1:10" ht="16.5">
      <c r="A564"/>
      <c r="B564" s="5" t="s">
        <v>592</v>
      </c>
      <c r="C564" s="5"/>
      <c r="D564" s="5"/>
      <c r="E564" s="5"/>
      <c r="F564" s="5"/>
      <c r="G564" s="5"/>
      <c r="H564" s="5"/>
      <c r="I564" s="5"/>
      <c r="J564" s="5"/>
    </row>
    <row r="565" spans="1:10">
      <c r="A565"/>
    </row>
    <row r="566" spans="1:10" outlineLevel="1">
      <c r="A566"/>
      <c r="D566" s="218" t="s">
        <v>593</v>
      </c>
      <c r="E566" s="233"/>
    </row>
    <row r="567" spans="1:10" outlineLevel="1">
      <c r="A567"/>
      <c r="D567" s="180" t="s">
        <v>594</v>
      </c>
      <c r="E567" s="234"/>
    </row>
    <row r="568" spans="1:10" outlineLevel="1">
      <c r="A568"/>
      <c r="D568" s="180" t="s">
        <v>595</v>
      </c>
      <c r="E568" s="234"/>
    </row>
    <row r="569" spans="1:10" outlineLevel="1">
      <c r="A569"/>
      <c r="D569" s="180" t="s">
        <v>596</v>
      </c>
      <c r="E569" s="234"/>
    </row>
    <row r="570" spans="1:10" outlineLevel="1">
      <c r="A570"/>
      <c r="D570" s="180" t="s">
        <v>597</v>
      </c>
      <c r="E570" s="234"/>
    </row>
    <row r="571" spans="1:10" outlineLevel="1">
      <c r="A571"/>
      <c r="D571" s="180" t="s">
        <v>598</v>
      </c>
      <c r="E571" s="234"/>
    </row>
    <row r="572" spans="1:10" outlineLevel="1">
      <c r="A572"/>
      <c r="D572" s="180" t="s">
        <v>599</v>
      </c>
      <c r="E572" s="234"/>
    </row>
    <row r="573" spans="1:10" outlineLevel="1">
      <c r="A573"/>
      <c r="D573" s="180" t="s">
        <v>600</v>
      </c>
      <c r="E573" s="234"/>
    </row>
    <row r="574" spans="1:10" outlineLevel="1">
      <c r="A574"/>
      <c r="D574" s="180" t="s">
        <v>601</v>
      </c>
      <c r="E574" s="234"/>
    </row>
    <row r="575" spans="1:10" outlineLevel="1">
      <c r="A575"/>
      <c r="D575" s="180" t="s">
        <v>602</v>
      </c>
      <c r="E575" s="234"/>
    </row>
    <row r="576" spans="1:10" outlineLevel="1">
      <c r="A576"/>
      <c r="D576" s="180" t="s">
        <v>603</v>
      </c>
      <c r="E576" s="234"/>
    </row>
    <row r="577" spans="1:5" outlineLevel="1">
      <c r="A577"/>
      <c r="D577" s="180" t="s">
        <v>604</v>
      </c>
      <c r="E577" s="234"/>
    </row>
    <row r="578" spans="1:5" outlineLevel="1">
      <c r="A578"/>
      <c r="D578" s="199" t="s">
        <v>605</v>
      </c>
      <c r="E578" s="232"/>
    </row>
    <row r="579" spans="1:5" outlineLevel="1">
      <c r="A579"/>
      <c r="D579" s="199" t="s">
        <v>606</v>
      </c>
      <c r="E579" s="232"/>
    </row>
    <row r="580" spans="1:5" outlineLevel="1">
      <c r="A580"/>
      <c r="D580" s="199" t="s">
        <v>607</v>
      </c>
      <c r="E580" s="232"/>
    </row>
    <row r="581" spans="1:5" outlineLevel="1">
      <c r="A581"/>
      <c r="D581" s="199" t="s">
        <v>608</v>
      </c>
      <c r="E581" s="232"/>
    </row>
    <row r="582" spans="1:5" outlineLevel="1">
      <c r="A582"/>
      <c r="D582" s="199" t="s">
        <v>609</v>
      </c>
      <c r="E582" s="232"/>
    </row>
    <row r="583" spans="1:5" outlineLevel="1">
      <c r="A583"/>
      <c r="D583" s="199" t="s">
        <v>610</v>
      </c>
      <c r="E583" s="232"/>
    </row>
    <row r="584" spans="1:5" outlineLevel="1">
      <c r="A584"/>
      <c r="D584" s="199" t="s">
        <v>611</v>
      </c>
      <c r="E584" s="232"/>
    </row>
    <row r="585" spans="1:5" outlineLevel="1">
      <c r="A585"/>
      <c r="D585" s="199" t="s">
        <v>612</v>
      </c>
      <c r="E585" s="232"/>
    </row>
    <row r="586" spans="1:5" outlineLevel="1">
      <c r="A586"/>
      <c r="D586" s="199" t="s">
        <v>613</v>
      </c>
      <c r="E586" s="232"/>
    </row>
    <row r="587" spans="1:5" outlineLevel="1">
      <c r="A587"/>
      <c r="D587" s="199" t="s">
        <v>614</v>
      </c>
      <c r="E587" s="232"/>
    </row>
    <row r="588" spans="1:5" outlineLevel="1">
      <c r="A588"/>
      <c r="D588" s="199" t="s">
        <v>615</v>
      </c>
      <c r="E588" s="232"/>
    </row>
    <row r="589" spans="1:5" outlineLevel="1">
      <c r="A589"/>
      <c r="D589" s="199" t="s">
        <v>616</v>
      </c>
      <c r="E589" s="232"/>
    </row>
    <row r="590" spans="1:5" outlineLevel="1">
      <c r="A590"/>
      <c r="D590" s="199" t="s">
        <v>617</v>
      </c>
      <c r="E590" s="232"/>
    </row>
    <row r="591" spans="1:5" outlineLevel="1">
      <c r="A591"/>
      <c r="D591" s="199" t="s">
        <v>618</v>
      </c>
      <c r="E591" s="232"/>
    </row>
    <row r="592" spans="1:5" outlineLevel="1">
      <c r="A592"/>
      <c r="D592" s="199" t="s">
        <v>619</v>
      </c>
      <c r="E592" s="232"/>
    </row>
    <row r="593" spans="1:10" outlineLevel="1">
      <c r="A593"/>
      <c r="D593" s="199" t="s">
        <v>620</v>
      </c>
      <c r="E593" s="232"/>
    </row>
    <row r="594" spans="1:10" outlineLevel="1">
      <c r="A594"/>
      <c r="D594" s="199" t="s">
        <v>621</v>
      </c>
      <c r="E594" s="232"/>
    </row>
    <row r="595" spans="1:10" outlineLevel="1">
      <c r="A595"/>
      <c r="D595" s="201" t="s">
        <v>622</v>
      </c>
      <c r="E595" s="230"/>
    </row>
    <row r="596" spans="1:10">
      <c r="A596"/>
    </row>
    <row r="597" spans="1:10">
      <c r="A597"/>
    </row>
    <row r="598" spans="1:10" ht="16.5">
      <c r="A598"/>
      <c r="B598" s="5" t="s">
        <v>623</v>
      </c>
      <c r="C598" s="5"/>
      <c r="D598" s="5"/>
      <c r="E598" s="5"/>
      <c r="F598" s="5"/>
      <c r="G598" s="5"/>
      <c r="H598" s="5"/>
      <c r="I598" s="5"/>
      <c r="J598" s="5"/>
    </row>
    <row r="599" spans="1:10">
      <c r="A599"/>
    </row>
    <row r="600" spans="1:10" ht="15">
      <c r="A600"/>
      <c r="B600" s="99" t="s">
        <v>624</v>
      </c>
      <c r="C600" s="99"/>
      <c r="D600" s="99"/>
      <c r="E600" s="99"/>
      <c r="F600" s="99"/>
      <c r="G600" s="99"/>
      <c r="H600" s="99"/>
      <c r="I600" s="99"/>
      <c r="J600" s="99"/>
    </row>
    <row r="601" spans="1:10" outlineLevel="1">
      <c r="A601"/>
    </row>
    <row r="602" spans="1:10" outlineLevel="1">
      <c r="A602"/>
      <c r="D602" s="235" t="str">
        <f>B10</f>
        <v>Passenger Fares Revenue</v>
      </c>
      <c r="E602" s="236"/>
    </row>
    <row r="603" spans="1:10" outlineLevel="1">
      <c r="A603"/>
      <c r="D603" s="83" t="str">
        <f>B50</f>
        <v>Other Revenue</v>
      </c>
      <c r="E603" s="237"/>
    </row>
    <row r="604" spans="1:10" outlineLevel="1">
      <c r="A604"/>
      <c r="D604" s="83" t="str">
        <f>B99</f>
        <v>Staff Costs</v>
      </c>
      <c r="E604" s="237"/>
    </row>
    <row r="605" spans="1:10" outlineLevel="1">
      <c r="A605"/>
      <c r="D605" s="83" t="str">
        <f>B145</f>
        <v>Other Operating Costs</v>
      </c>
      <c r="E605" s="237"/>
    </row>
    <row r="606" spans="1:10" outlineLevel="1">
      <c r="A606"/>
      <c r="D606" s="83" t="str">
        <f>B333</f>
        <v>Rolling Stock Charges</v>
      </c>
      <c r="E606" s="237"/>
    </row>
    <row r="607" spans="1:10" outlineLevel="1">
      <c r="A607"/>
      <c r="D607" s="83" t="str">
        <f>B371</f>
        <v>Infrastructure Charges</v>
      </c>
      <c r="E607" s="237"/>
    </row>
    <row r="608" spans="1:10" outlineLevel="1">
      <c r="A608"/>
      <c r="D608" s="108" t="str">
        <f>B463</f>
        <v>Performance Regimes</v>
      </c>
      <c r="E608" s="238"/>
    </row>
    <row r="609" spans="1:10">
      <c r="A609"/>
    </row>
    <row r="610" spans="1:10" ht="15">
      <c r="A610"/>
      <c r="B610" s="99" t="s">
        <v>625</v>
      </c>
      <c r="C610" s="99"/>
      <c r="D610" s="99"/>
      <c r="E610" s="99"/>
      <c r="F610" s="99"/>
      <c r="G610" s="99"/>
      <c r="H610" s="99"/>
      <c r="I610" s="99"/>
      <c r="J610" s="99"/>
    </row>
    <row r="611" spans="1:10" outlineLevel="1"/>
    <row r="612" spans="1:10" outlineLevel="1">
      <c r="D612" s="235" t="str">
        <f t="shared" ref="D612:D627" si="0">D$602&amp;": "&amp;D14</f>
        <v>Passenger Fares Revenue: SG01  Mainline - Bournemouth / Weymouth</v>
      </c>
      <c r="E612" s="236"/>
    </row>
    <row r="613" spans="1:10" outlineLevel="1">
      <c r="D613" s="83" t="str">
        <f t="shared" si="0"/>
        <v>Passenger Fares Revenue: SG02  Mainline - Portsmouth</v>
      </c>
      <c r="E613" s="237"/>
    </row>
    <row r="614" spans="1:10" outlineLevel="1">
      <c r="D614" s="83" t="str">
        <f t="shared" si="0"/>
        <v>Passenger Fares Revenue: SG03  West of England</v>
      </c>
      <c r="E614" s="237"/>
    </row>
    <row r="615" spans="1:10" outlineLevel="1">
      <c r="D615" s="83" t="str">
        <f t="shared" si="0"/>
        <v>Passenger Fares Revenue: SG04  Island Line</v>
      </c>
      <c r="E615" s="237"/>
    </row>
    <row r="616" spans="1:10" outlineLevel="1">
      <c r="D616" s="83" t="str">
        <f t="shared" si="0"/>
        <v>Passenger Fares Revenue: SG05  Mainline - Basingstoke/Romsey/Lymington</v>
      </c>
      <c r="E616" s="237"/>
    </row>
    <row r="617" spans="1:10" outlineLevel="1">
      <c r="D617" s="83" t="str">
        <f t="shared" si="0"/>
        <v>Passenger Fares Revenue: SG06  South Coast</v>
      </c>
      <c r="E617" s="237"/>
    </row>
    <row r="618" spans="1:10" outlineLevel="1">
      <c r="D618" s="83" t="str">
        <f t="shared" si="0"/>
        <v>Passenger Fares Revenue: SG07  Suburban - Alton</v>
      </c>
      <c r="E618" s="237"/>
    </row>
    <row r="619" spans="1:10" outlineLevel="1">
      <c r="D619" s="83" t="str">
        <f t="shared" si="0"/>
        <v>Passenger Fares Revenue: SG08  Suburban - Windsor inners</v>
      </c>
      <c r="E619" s="237"/>
    </row>
    <row r="620" spans="1:10" outlineLevel="1">
      <c r="D620" s="83" t="str">
        <f t="shared" si="0"/>
        <v>Passenger Fares Revenue: SG09  Suburban - Windsor Outers</v>
      </c>
      <c r="E620" s="237"/>
    </row>
    <row r="621" spans="1:10" outlineLevel="1">
      <c r="D621" s="83" t="str">
        <f t="shared" si="0"/>
        <v>Passenger Fares Revenue: SG10  Suburban - GLD/WOK</v>
      </c>
      <c r="E621" s="237"/>
    </row>
    <row r="622" spans="1:10" outlineLevel="1">
      <c r="D622" s="83" t="str">
        <f t="shared" si="0"/>
        <v>Passenger Fares Revenue: SG11  Heathrow Bus</v>
      </c>
      <c r="E622" s="237"/>
    </row>
    <row r="623" spans="1:10" outlineLevel="1">
      <c r="D623" s="83" t="str">
        <f t="shared" si="0"/>
        <v>Passenger Fares Revenue: [Passenger Revenue Service Groups 12]</v>
      </c>
      <c r="E623" s="237"/>
    </row>
    <row r="624" spans="1:10" outlineLevel="1">
      <c r="D624" s="83" t="str">
        <f t="shared" si="0"/>
        <v>Passenger Fares Revenue: [Passenger Revenue Service Groups 13]</v>
      </c>
      <c r="E624" s="237"/>
    </row>
    <row r="625" spans="4:5" outlineLevel="1">
      <c r="D625" s="83" t="str">
        <f t="shared" si="0"/>
        <v>Passenger Fares Revenue: [Passenger Revenue Service Groups 14]</v>
      </c>
      <c r="E625" s="237"/>
    </row>
    <row r="626" spans="4:5" outlineLevel="1">
      <c r="D626" s="83" t="str">
        <f t="shared" si="0"/>
        <v>Passenger Fares Revenue: [Passenger Revenue Service Groups 15]</v>
      </c>
      <c r="E626" s="237"/>
    </row>
    <row r="627" spans="4:5" outlineLevel="1">
      <c r="D627" s="239" t="str">
        <f t="shared" si="0"/>
        <v>Passenger Fares Revenue: [Passenger Revenue Service Groups 16]</v>
      </c>
      <c r="E627" s="240"/>
    </row>
    <row r="628" spans="4:5" outlineLevel="1">
      <c r="D628" s="83" t="str">
        <f>D$602&amp;": "&amp;B31</f>
        <v>Passenger Fares Revenue: Other Fares Revenue</v>
      </c>
      <c r="E628" s="237"/>
    </row>
    <row r="629" spans="4:5" outlineLevel="1">
      <c r="D629" s="241" t="str">
        <f>D$603&amp;": "&amp;B$52</f>
        <v>Other Revenue: Other Revenue from Core Business</v>
      </c>
      <c r="E629" s="242"/>
    </row>
    <row r="630" spans="4:5" outlineLevel="1">
      <c r="D630" s="241" t="str">
        <f>D$603&amp;": "&amp;B$75</f>
        <v>Other Revenue: Revenue from Costs Offcharged</v>
      </c>
      <c r="E630" s="242"/>
    </row>
    <row r="631" spans="4:5" outlineLevel="1">
      <c r="D631" s="944" t="str">
        <f>H104</f>
        <v>Staff Costs: Trains</v>
      </c>
      <c r="E631" s="945"/>
    </row>
    <row r="632" spans="4:5" outlineLevel="1">
      <c r="D632" s="83" t="str">
        <f t="shared" ref="D632:D635" si="1">H105</f>
        <v>Staff Costs: Stations</v>
      </c>
      <c r="E632" s="237"/>
    </row>
    <row r="633" spans="4:5" outlineLevel="1">
      <c r="D633" s="83" t="str">
        <f t="shared" si="1"/>
        <v>Staff Costs: Depot</v>
      </c>
      <c r="E633" s="237"/>
    </row>
    <row r="634" spans="4:5" outlineLevel="1">
      <c r="D634" s="83" t="str">
        <f t="shared" si="1"/>
        <v>Staff Costs: HQ</v>
      </c>
      <c r="E634" s="237"/>
    </row>
    <row r="635" spans="4:5" outlineLevel="1">
      <c r="D635" s="946" t="str">
        <f t="shared" si="1"/>
        <v>Staff Costs: Other</v>
      </c>
      <c r="E635" s="947"/>
    </row>
    <row r="636" spans="4:5" outlineLevel="1">
      <c r="D636" s="241" t="str">
        <f>D$605&amp;": "&amp;B$147</f>
        <v>Other Operating Costs: Other Staff Costs</v>
      </c>
      <c r="E636" s="242"/>
    </row>
    <row r="637" spans="4:5" outlineLevel="1">
      <c r="D637" s="241" t="str">
        <f>D$605&amp;": "&amp;B$180</f>
        <v>Other Operating Costs: Station &amp; Train Operations</v>
      </c>
      <c r="E637" s="242"/>
    </row>
    <row r="638" spans="4:5" outlineLevel="1">
      <c r="D638" s="241" t="str">
        <f>D$605&amp;": "&amp;B$218</f>
        <v>Other Operating Costs: Rolling Stock Maintenance</v>
      </c>
      <c r="E638" s="242"/>
    </row>
    <row r="639" spans="4:5" outlineLevel="1">
      <c r="D639" s="241" t="str">
        <f>D$605&amp;": "&amp;B$251</f>
        <v>Other Operating Costs: Industry &amp; Professional Services</v>
      </c>
      <c r="E639" s="242"/>
    </row>
    <row r="640" spans="4:5" outlineLevel="1">
      <c r="D640" s="241" t="str">
        <f>D$605&amp;": "&amp;B$284</f>
        <v>Other Operating Costs: Administrative Costs &amp; Other</v>
      </c>
      <c r="E640" s="242"/>
    </row>
    <row r="641" spans="2:10" outlineLevel="1">
      <c r="D641" s="241" t="str">
        <f>D$605&amp;": "&amp;B$327</f>
        <v>Other Operating Costs: Non-Cash Costs</v>
      </c>
      <c r="E641" s="242"/>
    </row>
    <row r="642" spans="2:10" outlineLevel="1">
      <c r="D642" s="241" t="str">
        <f>D$606</f>
        <v>Rolling Stock Charges</v>
      </c>
      <c r="E642" s="242"/>
    </row>
    <row r="643" spans="2:10" outlineLevel="1">
      <c r="D643" s="241" t="str">
        <f>D$607&amp;": "&amp;B$373</f>
        <v>Infrastructure Charges: Secondary Station Access Charges</v>
      </c>
      <c r="E643" s="242"/>
    </row>
    <row r="644" spans="2:10" outlineLevel="1">
      <c r="D644" s="241" t="str">
        <f>D$607&amp;": "&amp;B$378</f>
        <v>Infrastructure Charges: Track Access Charges</v>
      </c>
      <c r="E644" s="242"/>
    </row>
    <row r="645" spans="2:10" outlineLevel="1">
      <c r="D645" s="241" t="str">
        <f>D$607&amp;": "&amp;B$386</f>
        <v>Infrastructure Charges: Station &amp; Depot Access Charges</v>
      </c>
      <c r="E645" s="242"/>
    </row>
    <row r="646" spans="2:10" outlineLevel="1">
      <c r="D646" s="241" t="str">
        <f>D$607&amp;": "&amp;C$410</f>
        <v>Infrastructure Charges: EC4T</v>
      </c>
      <c r="E646" s="242"/>
    </row>
    <row r="647" spans="2:10" outlineLevel="1">
      <c r="D647" s="241" t="str">
        <f>D$607&amp;": "&amp;B$408</f>
        <v>Infrastructure Charges: Other Network Rail Charges</v>
      </c>
      <c r="E647" s="242"/>
    </row>
    <row r="648" spans="2:10" outlineLevel="1">
      <c r="D648" s="241" t="str">
        <f>D$607&amp;": "&amp;B$430</f>
        <v>Infrastructure Charges: ROSCO Funded Infrastructure (Spare)</v>
      </c>
      <c r="E648" s="242"/>
    </row>
    <row r="649" spans="2:10" outlineLevel="1">
      <c r="D649" s="241" t="str">
        <f>D$607&amp;": "&amp;B$438</f>
        <v>Infrastructure Charges: Privately Funded Infrastructure (Spare)</v>
      </c>
      <c r="E649" s="242"/>
    </row>
    <row r="650" spans="2:10" outlineLevel="1">
      <c r="D650" s="241" t="str">
        <f>D$608&amp;": Net Schedule 8 Payments"</f>
        <v>Performance Regimes: Net Schedule 8 Payments</v>
      </c>
      <c r="E650" s="242"/>
    </row>
    <row r="651" spans="2:10" outlineLevel="1">
      <c r="D651" s="108" t="str">
        <f>D$608&amp;": Other Performance Measures"</f>
        <v>Performance Regimes: Other Performance Measures</v>
      </c>
      <c r="E651" s="238"/>
    </row>
    <row r="653" spans="2:10" ht="15">
      <c r="B653" s="99" t="s">
        <v>626</v>
      </c>
      <c r="C653" s="99"/>
      <c r="D653" s="99"/>
      <c r="E653" s="99"/>
      <c r="F653" s="99"/>
      <c r="G653" s="99"/>
      <c r="H653" s="99"/>
      <c r="I653" s="99"/>
      <c r="J653" s="99"/>
    </row>
    <row r="654" spans="2:10" outlineLevel="1"/>
    <row r="655" spans="2:10" outlineLevel="1">
      <c r="D655" s="221" t="s">
        <v>627</v>
      </c>
      <c r="E655" s="224"/>
    </row>
    <row r="656" spans="2:10" outlineLevel="1">
      <c r="D656" s="118" t="s">
        <v>628</v>
      </c>
      <c r="E656" s="226"/>
    </row>
    <row r="657" spans="4:5" outlineLevel="1">
      <c r="D657" s="118" t="s">
        <v>629</v>
      </c>
      <c r="E657" s="226"/>
    </row>
    <row r="658" spans="4:5" outlineLevel="1">
      <c r="D658" s="118" t="s">
        <v>517</v>
      </c>
      <c r="E658" s="226"/>
    </row>
    <row r="659" spans="4:5" outlineLevel="1">
      <c r="D659" s="118" t="s">
        <v>630</v>
      </c>
      <c r="E659" s="226"/>
    </row>
    <row r="660" spans="4:5" outlineLevel="1">
      <c r="D660" s="118" t="s">
        <v>631</v>
      </c>
      <c r="E660" s="226"/>
    </row>
    <row r="661" spans="4:5" outlineLevel="1">
      <c r="D661" s="118" t="s">
        <v>632</v>
      </c>
      <c r="E661" s="226"/>
    </row>
    <row r="662" spans="4:5" outlineLevel="1">
      <c r="D662" s="118" t="s">
        <v>633</v>
      </c>
      <c r="E662" s="226"/>
    </row>
    <row r="663" spans="4:5" outlineLevel="1">
      <c r="D663" s="118" t="s">
        <v>634</v>
      </c>
      <c r="E663" s="226"/>
    </row>
    <row r="664" spans="4:5" outlineLevel="1">
      <c r="D664" s="118" t="s">
        <v>635</v>
      </c>
      <c r="E664" s="226"/>
    </row>
    <row r="665" spans="4:5" outlineLevel="1">
      <c r="D665" s="118" t="s">
        <v>636</v>
      </c>
      <c r="E665" s="226"/>
    </row>
    <row r="666" spans="4:5" outlineLevel="1">
      <c r="D666" s="118" t="s">
        <v>637</v>
      </c>
      <c r="E666" s="226"/>
    </row>
    <row r="667" spans="4:5" outlineLevel="1">
      <c r="D667" s="118" t="s">
        <v>638</v>
      </c>
      <c r="E667" s="226"/>
    </row>
    <row r="668" spans="4:5" outlineLevel="1">
      <c r="D668" s="118" t="s">
        <v>639</v>
      </c>
      <c r="E668" s="226"/>
    </row>
    <row r="669" spans="4:5" outlineLevel="1">
      <c r="D669" s="118" t="s">
        <v>640</v>
      </c>
      <c r="E669" s="226"/>
    </row>
    <row r="670" spans="4:5" outlineLevel="1">
      <c r="D670" s="192" t="s">
        <v>641</v>
      </c>
      <c r="E670" s="243"/>
    </row>
    <row r="671" spans="4:5" outlineLevel="1">
      <c r="D671" s="192" t="s">
        <v>642</v>
      </c>
      <c r="E671" s="243"/>
    </row>
    <row r="672" spans="4:5" outlineLevel="1">
      <c r="D672" s="192" t="s">
        <v>643</v>
      </c>
      <c r="E672" s="243"/>
    </row>
    <row r="673" spans="4:5" outlineLevel="1">
      <c r="D673" s="192" t="s">
        <v>644</v>
      </c>
      <c r="E673" s="243"/>
    </row>
    <row r="674" spans="4:5" outlineLevel="1">
      <c r="D674" s="192" t="s">
        <v>645</v>
      </c>
      <c r="E674" s="243"/>
    </row>
    <row r="675" spans="4:5" outlineLevel="1">
      <c r="D675" s="118" t="s">
        <v>646</v>
      </c>
      <c r="E675" s="226"/>
    </row>
    <row r="676" spans="4:5" outlineLevel="1">
      <c r="D676" s="118" t="s">
        <v>647</v>
      </c>
      <c r="E676" s="226"/>
    </row>
    <row r="677" spans="4:5" outlineLevel="1">
      <c r="D677" s="118" t="s">
        <v>648</v>
      </c>
      <c r="E677" s="226"/>
    </row>
    <row r="678" spans="4:5" outlineLevel="1">
      <c r="D678" s="118" t="s">
        <v>649</v>
      </c>
      <c r="E678" s="226"/>
    </row>
    <row r="679" spans="4:5" outlineLevel="1">
      <c r="D679" s="118" t="s">
        <v>650</v>
      </c>
      <c r="E679" s="73"/>
    </row>
    <row r="680" spans="4:5" outlineLevel="1">
      <c r="D680" s="118" t="s">
        <v>651</v>
      </c>
      <c r="E680" s="226"/>
    </row>
    <row r="681" spans="4:5" outlineLevel="1">
      <c r="D681" s="118" t="s">
        <v>652</v>
      </c>
      <c r="E681" s="226"/>
    </row>
    <row r="682" spans="4:5" outlineLevel="1">
      <c r="D682" s="118" t="s">
        <v>653</v>
      </c>
      <c r="E682" s="226"/>
    </row>
    <row r="683" spans="4:5" outlineLevel="1">
      <c r="D683" s="118" t="s">
        <v>654</v>
      </c>
      <c r="E683" s="226"/>
    </row>
    <row r="684" spans="4:5" outlineLevel="1">
      <c r="D684" s="118" t="s">
        <v>655</v>
      </c>
      <c r="E684" s="226"/>
    </row>
    <row r="685" spans="4:5" outlineLevel="1">
      <c r="D685" s="118" t="s">
        <v>656</v>
      </c>
      <c r="E685" s="226"/>
    </row>
    <row r="686" spans="4:5" outlineLevel="1">
      <c r="D686" s="128" t="s">
        <v>657</v>
      </c>
      <c r="E686" s="225"/>
    </row>
    <row r="687" spans="4:5">
      <c r="D687" s="3" t="s">
        <v>658</v>
      </c>
    </row>
    <row r="690" spans="2:10" ht="16.5">
      <c r="B690" s="5" t="s">
        <v>659</v>
      </c>
      <c r="C690" s="5"/>
      <c r="D690" s="5"/>
      <c r="E690" s="5"/>
      <c r="F690" s="5"/>
      <c r="G690" s="5"/>
      <c r="H690" s="5"/>
      <c r="I690" s="5"/>
      <c r="J690" s="5"/>
    </row>
    <row r="691" spans="2:10" outlineLevel="1"/>
    <row r="692" spans="2:10" outlineLevel="1">
      <c r="C692" s="204" t="s">
        <v>660</v>
      </c>
      <c r="D692" s="244"/>
      <c r="E692" s="244"/>
    </row>
    <row r="693" spans="2:10" outlineLevel="1">
      <c r="D693" s="221" t="s">
        <v>631</v>
      </c>
      <c r="E693" s="223"/>
    </row>
    <row r="694" spans="2:10" outlineLevel="1">
      <c r="D694" s="118" t="s">
        <v>661</v>
      </c>
      <c r="E694" s="73"/>
    </row>
    <row r="695" spans="2:10" outlineLevel="1">
      <c r="D695" s="118"/>
      <c r="E695" s="73" t="s">
        <v>662</v>
      </c>
    </row>
    <row r="696" spans="2:10" outlineLevel="1">
      <c r="D696" s="118"/>
      <c r="E696" s="73" t="s">
        <v>663</v>
      </c>
    </row>
    <row r="697" spans="2:10" outlineLevel="1">
      <c r="D697" s="118"/>
      <c r="E697" s="193" t="s">
        <v>664</v>
      </c>
    </row>
    <row r="698" spans="2:10" outlineLevel="1">
      <c r="D698" s="118"/>
      <c r="E698" s="193" t="s">
        <v>665</v>
      </c>
    </row>
    <row r="699" spans="2:10" outlineLevel="1">
      <c r="D699" s="118"/>
      <c r="E699" s="73" t="s">
        <v>1205</v>
      </c>
    </row>
    <row r="700" spans="2:10" outlineLevel="1">
      <c r="D700" s="128" t="s">
        <v>666</v>
      </c>
      <c r="E700" s="77"/>
    </row>
    <row r="701" spans="2:10" outlineLevel="1"/>
    <row r="702" spans="2:10" outlineLevel="1">
      <c r="D702" s="221" t="s">
        <v>667</v>
      </c>
      <c r="E702" s="223"/>
    </row>
    <row r="703" spans="2:10" outlineLevel="1">
      <c r="D703" s="118" t="s">
        <v>668</v>
      </c>
      <c r="E703" s="73"/>
    </row>
    <row r="704" spans="2:10" outlineLevel="1">
      <c r="D704" s="118" t="s">
        <v>669</v>
      </c>
      <c r="E704" s="73"/>
    </row>
    <row r="705" spans="3:5" outlineLevel="1">
      <c r="D705" s="128" t="s">
        <v>670</v>
      </c>
      <c r="E705" s="77"/>
    </row>
    <row r="706" spans="3:5" outlineLevel="1"/>
    <row r="707" spans="3:5" outlineLevel="1">
      <c r="D707" s="33" t="s">
        <v>671</v>
      </c>
      <c r="E707" s="216"/>
    </row>
    <row r="708" spans="3:5" outlineLevel="1"/>
    <row r="709" spans="3:5" outlineLevel="1">
      <c r="C709" s="204" t="s">
        <v>672</v>
      </c>
      <c r="D709" s="245"/>
      <c r="E709" s="245"/>
    </row>
    <row r="710" spans="3:5" outlineLevel="1">
      <c r="D710" s="221" t="s">
        <v>673</v>
      </c>
      <c r="E710" s="223"/>
    </row>
    <row r="711" spans="3:5" outlineLevel="1">
      <c r="D711" s="118" t="s">
        <v>674</v>
      </c>
      <c r="E711" s="73"/>
    </row>
    <row r="712" spans="3:5" outlineLevel="1">
      <c r="D712" s="118" t="s">
        <v>675</v>
      </c>
      <c r="E712" s="73"/>
    </row>
    <row r="713" spans="3:5" outlineLevel="1">
      <c r="D713" s="118" t="s">
        <v>676</v>
      </c>
      <c r="E713" s="73"/>
    </row>
    <row r="714" spans="3:5" outlineLevel="1">
      <c r="D714" s="118" t="s">
        <v>677</v>
      </c>
      <c r="E714" s="73"/>
    </row>
    <row r="715" spans="3:5" outlineLevel="1">
      <c r="D715" s="118" t="s">
        <v>678</v>
      </c>
      <c r="E715" s="73"/>
    </row>
    <row r="716" spans="3:5" outlineLevel="1">
      <c r="D716" s="118" t="s">
        <v>679</v>
      </c>
      <c r="E716" s="73"/>
    </row>
    <row r="717" spans="3:5" outlineLevel="1">
      <c r="D717" s="118" t="s">
        <v>680</v>
      </c>
      <c r="E717" s="73"/>
    </row>
    <row r="718" spans="3:5" outlineLevel="1">
      <c r="D718" s="199" t="s">
        <v>681</v>
      </c>
      <c r="E718" s="200"/>
    </row>
    <row r="719" spans="3:5" outlineLevel="1">
      <c r="D719" s="199" t="s">
        <v>682</v>
      </c>
      <c r="E719" s="200"/>
    </row>
    <row r="720" spans="3:5" outlineLevel="1">
      <c r="D720" s="199" t="s">
        <v>683</v>
      </c>
      <c r="E720" s="200"/>
    </row>
    <row r="721" spans="3:5" outlineLevel="1">
      <c r="D721" s="201" t="s">
        <v>684</v>
      </c>
      <c r="E721" s="202"/>
    </row>
    <row r="722" spans="3:5" outlineLevel="1"/>
    <row r="723" spans="3:5" outlineLevel="1">
      <c r="D723" s="33" t="s">
        <v>685</v>
      </c>
      <c r="E723" s="216"/>
    </row>
    <row r="724" spans="3:5" outlineLevel="1"/>
    <row r="725" spans="3:5" outlineLevel="1">
      <c r="C725" s="204" t="s">
        <v>686</v>
      </c>
      <c r="D725" s="244"/>
      <c r="E725" s="244"/>
    </row>
    <row r="726" spans="3:5" outlineLevel="1">
      <c r="D726" s="221" t="s">
        <v>632</v>
      </c>
      <c r="E726" s="223"/>
    </row>
    <row r="727" spans="3:5" outlineLevel="1">
      <c r="D727" s="118" t="s">
        <v>633</v>
      </c>
      <c r="E727" s="73"/>
    </row>
    <row r="728" spans="3:5" outlineLevel="1">
      <c r="D728" s="118" t="s">
        <v>687</v>
      </c>
      <c r="E728" s="73"/>
    </row>
    <row r="729" spans="3:5" outlineLevel="1">
      <c r="D729" s="118" t="s">
        <v>635</v>
      </c>
      <c r="E729" s="73"/>
    </row>
    <row r="730" spans="3:5" outlineLevel="1">
      <c r="D730" s="118" t="s">
        <v>636</v>
      </c>
      <c r="E730" s="73"/>
    </row>
    <row r="731" spans="3:5" outlineLevel="1">
      <c r="D731" s="118" t="s">
        <v>688</v>
      </c>
      <c r="E731" s="73"/>
    </row>
    <row r="732" spans="3:5" outlineLevel="1">
      <c r="D732" s="118" t="s">
        <v>638</v>
      </c>
      <c r="E732" s="73"/>
    </row>
    <row r="733" spans="3:5" outlineLevel="1">
      <c r="D733" s="118" t="s">
        <v>689</v>
      </c>
      <c r="E733" s="73"/>
    </row>
    <row r="734" spans="3:5" outlineLevel="1">
      <c r="D734" s="199" t="s">
        <v>690</v>
      </c>
      <c r="E734" s="200"/>
    </row>
    <row r="735" spans="3:5" outlineLevel="1">
      <c r="D735" s="199" t="s">
        <v>691</v>
      </c>
      <c r="E735" s="200"/>
    </row>
    <row r="736" spans="3:5" outlineLevel="1">
      <c r="D736" s="199" t="s">
        <v>692</v>
      </c>
      <c r="E736" s="200"/>
    </row>
    <row r="737" spans="4:5" outlineLevel="1">
      <c r="D737" s="199" t="s">
        <v>693</v>
      </c>
      <c r="E737" s="200"/>
    </row>
    <row r="738" spans="4:5" outlineLevel="1">
      <c r="D738" s="199" t="s">
        <v>694</v>
      </c>
      <c r="E738" s="200"/>
    </row>
    <row r="739" spans="4:5" outlineLevel="1">
      <c r="D739" s="128" t="s">
        <v>695</v>
      </c>
      <c r="E739" s="77"/>
    </row>
    <row r="740" spans="4:5" outlineLevel="1"/>
    <row r="741" spans="4:5" outlineLevel="1">
      <c r="D741" s="33" t="s">
        <v>696</v>
      </c>
      <c r="E741" s="216"/>
    </row>
    <row r="742" spans="4:5" outlineLevel="1"/>
    <row r="743" spans="4:5" outlineLevel="1">
      <c r="D743" s="221" t="s">
        <v>648</v>
      </c>
      <c r="E743" s="223"/>
    </row>
    <row r="744" spans="4:5" outlineLevel="1">
      <c r="D744" s="118" t="s">
        <v>649</v>
      </c>
      <c r="E744" s="73"/>
    </row>
    <row r="745" spans="4:5" outlineLevel="1">
      <c r="D745" s="128" t="s">
        <v>697</v>
      </c>
      <c r="E745" s="77"/>
    </row>
    <row r="746" spans="4:5" outlineLevel="1"/>
    <row r="747" spans="4:5" outlineLevel="1">
      <c r="D747" s="33" t="s">
        <v>698</v>
      </c>
      <c r="E747" s="216"/>
    </row>
    <row r="748" spans="4:5" outlineLevel="1"/>
    <row r="749" spans="4:5" outlineLevel="1">
      <c r="D749" s="33" t="s">
        <v>699</v>
      </c>
      <c r="E749" s="216"/>
    </row>
    <row r="750" spans="4:5" outlineLevel="1"/>
    <row r="751" spans="4:5" outlineLevel="1">
      <c r="D751" s="33" t="s">
        <v>700</v>
      </c>
      <c r="E751" s="216"/>
    </row>
    <row r="752" spans="4:5" outlineLevel="1"/>
    <row r="753" spans="2:10" outlineLevel="1">
      <c r="D753" s="221" t="s">
        <v>701</v>
      </c>
      <c r="E753" s="223"/>
    </row>
    <row r="754" spans="2:10" outlineLevel="1">
      <c r="D754" s="118" t="s">
        <v>702</v>
      </c>
      <c r="E754" s="73"/>
    </row>
    <row r="755" spans="2:10" outlineLevel="1">
      <c r="D755" s="128" t="s">
        <v>703</v>
      </c>
      <c r="E755" s="77"/>
    </row>
    <row r="758" spans="2:10" ht="16.5">
      <c r="B758" s="5" t="s">
        <v>704</v>
      </c>
      <c r="C758" s="5"/>
      <c r="D758" s="5"/>
      <c r="E758" s="5"/>
      <c r="F758" s="5"/>
      <c r="G758" s="5"/>
      <c r="H758" s="5"/>
      <c r="I758" s="5"/>
      <c r="J758" s="5"/>
    </row>
    <row r="759" spans="2:10" outlineLevel="1"/>
    <row r="760" spans="2:10" outlineLevel="1">
      <c r="C760" s="204" t="s">
        <v>705</v>
      </c>
    </row>
    <row r="761" spans="2:10" outlineLevel="1">
      <c r="D761" s="221" t="s">
        <v>706</v>
      </c>
      <c r="E761" s="223"/>
    </row>
    <row r="762" spans="2:10" outlineLevel="1">
      <c r="D762" s="118" t="s">
        <v>707</v>
      </c>
      <c r="E762" s="73"/>
    </row>
    <row r="763" spans="2:10" outlineLevel="1">
      <c r="D763" s="128" t="s">
        <v>708</v>
      </c>
      <c r="E763" s="77"/>
    </row>
    <row r="764" spans="2:10" outlineLevel="1"/>
    <row r="765" spans="2:10" outlineLevel="1">
      <c r="C765" s="204" t="s">
        <v>709</v>
      </c>
    </row>
    <row r="766" spans="2:10" outlineLevel="1">
      <c r="D766" s="221" t="s">
        <v>710</v>
      </c>
      <c r="E766" s="223"/>
    </row>
    <row r="767" spans="2:10" outlineLevel="1">
      <c r="D767" s="118" t="s">
        <v>711</v>
      </c>
      <c r="E767" s="73"/>
    </row>
    <row r="768" spans="2:10" outlineLevel="1">
      <c r="D768" s="118" t="s">
        <v>712</v>
      </c>
      <c r="E768" s="73"/>
    </row>
    <row r="769" spans="3:5" outlineLevel="1">
      <c r="D769" s="118" t="s">
        <v>713</v>
      </c>
      <c r="E769" s="73"/>
    </row>
    <row r="770" spans="3:5" outlineLevel="1">
      <c r="D770" s="118" t="s">
        <v>653</v>
      </c>
      <c r="E770" s="73"/>
    </row>
    <row r="771" spans="3:5" outlineLevel="1">
      <c r="D771" s="118" t="s">
        <v>714</v>
      </c>
      <c r="E771" s="73"/>
    </row>
    <row r="772" spans="3:5" outlineLevel="1">
      <c r="D772" s="118" t="s">
        <v>715</v>
      </c>
      <c r="E772" s="73"/>
    </row>
    <row r="773" spans="3:5" outlineLevel="1">
      <c r="D773" s="118" t="s">
        <v>716</v>
      </c>
      <c r="E773" s="73"/>
    </row>
    <row r="774" spans="3:5" outlineLevel="1">
      <c r="D774" s="199" t="s">
        <v>717</v>
      </c>
      <c r="E774" s="200"/>
    </row>
    <row r="775" spans="3:5" outlineLevel="1">
      <c r="D775" s="199" t="s">
        <v>718</v>
      </c>
      <c r="E775" s="200"/>
    </row>
    <row r="776" spans="3:5" outlineLevel="1">
      <c r="D776" s="246" t="s">
        <v>719</v>
      </c>
      <c r="E776" s="247"/>
    </row>
    <row r="777" spans="3:5" outlineLevel="1"/>
    <row r="778" spans="3:5" outlineLevel="1">
      <c r="C778" s="204" t="s">
        <v>720</v>
      </c>
    </row>
    <row r="779" spans="3:5" outlineLevel="1">
      <c r="D779" s="221" t="s">
        <v>721</v>
      </c>
      <c r="E779" s="223"/>
    </row>
    <row r="780" spans="3:5" outlineLevel="1">
      <c r="D780" s="118" t="s">
        <v>722</v>
      </c>
      <c r="E780" s="73"/>
    </row>
    <row r="781" spans="3:5" outlineLevel="1">
      <c r="D781" s="118" t="s">
        <v>723</v>
      </c>
      <c r="E781" s="73"/>
    </row>
    <row r="782" spans="3:5" outlineLevel="1">
      <c r="D782" s="118" t="s">
        <v>653</v>
      </c>
      <c r="E782" s="73"/>
    </row>
    <row r="783" spans="3:5" outlineLevel="1">
      <c r="D783" s="118" t="s">
        <v>655</v>
      </c>
      <c r="E783" s="73"/>
    </row>
    <row r="784" spans="3:5" outlineLevel="1">
      <c r="D784" s="118" t="s">
        <v>724</v>
      </c>
      <c r="E784" s="73"/>
    </row>
    <row r="785" spans="3:5" outlineLevel="1">
      <c r="D785" s="118" t="s">
        <v>725</v>
      </c>
      <c r="E785" s="73"/>
    </row>
    <row r="786" spans="3:5" outlineLevel="1">
      <c r="D786" s="118" t="s">
        <v>726</v>
      </c>
      <c r="E786" s="73"/>
    </row>
    <row r="787" spans="3:5" outlineLevel="1">
      <c r="D787" s="118" t="s">
        <v>727</v>
      </c>
      <c r="E787" s="73"/>
    </row>
    <row r="788" spans="3:5" outlineLevel="1">
      <c r="D788" s="118" t="s">
        <v>728</v>
      </c>
      <c r="E788" s="73"/>
    </row>
    <row r="789" spans="3:5" outlineLevel="1">
      <c r="D789" s="199" t="s">
        <v>729</v>
      </c>
      <c r="E789" s="200"/>
    </row>
    <row r="790" spans="3:5" outlineLevel="1">
      <c r="D790" s="246" t="s">
        <v>730</v>
      </c>
      <c r="E790" s="247"/>
    </row>
    <row r="791" spans="3:5" outlineLevel="1"/>
    <row r="792" spans="3:5" outlineLevel="1">
      <c r="D792" s="33" t="s">
        <v>731</v>
      </c>
      <c r="E792" s="216"/>
    </row>
    <row r="793" spans="3:5" outlineLevel="1"/>
    <row r="794" spans="3:5" outlineLevel="1">
      <c r="C794" s="204" t="s">
        <v>732</v>
      </c>
    </row>
    <row r="795" spans="3:5" outlineLevel="1">
      <c r="D795" s="221" t="s">
        <v>733</v>
      </c>
      <c r="E795" s="223"/>
    </row>
    <row r="796" spans="3:5" outlineLevel="1">
      <c r="D796" s="118" t="s">
        <v>734</v>
      </c>
      <c r="E796" s="73"/>
    </row>
    <row r="797" spans="3:5" outlineLevel="1">
      <c r="D797" s="118" t="s">
        <v>735</v>
      </c>
      <c r="E797" s="73"/>
    </row>
    <row r="798" spans="3:5" outlineLevel="1">
      <c r="D798" s="118" t="s">
        <v>736</v>
      </c>
      <c r="E798" s="73"/>
    </row>
    <row r="799" spans="3:5" outlineLevel="1">
      <c r="D799" s="118" t="s">
        <v>737</v>
      </c>
      <c r="E799" s="73"/>
    </row>
    <row r="800" spans="3:5" outlineLevel="1">
      <c r="D800" s="118" t="s">
        <v>738</v>
      </c>
      <c r="E800" s="73"/>
    </row>
    <row r="801" spans="3:5" outlineLevel="1">
      <c r="D801" s="199" t="s">
        <v>739</v>
      </c>
      <c r="E801" s="200"/>
    </row>
    <row r="802" spans="3:5" outlineLevel="1">
      <c r="D802" s="199" t="s">
        <v>740</v>
      </c>
      <c r="E802" s="200"/>
    </row>
    <row r="803" spans="3:5" outlineLevel="1">
      <c r="D803" s="199" t="s">
        <v>741</v>
      </c>
      <c r="E803" s="200"/>
    </row>
    <row r="804" spans="3:5" outlineLevel="1">
      <c r="D804" s="201" t="s">
        <v>742</v>
      </c>
      <c r="E804" s="202"/>
    </row>
    <row r="805" spans="3:5" outlineLevel="1"/>
    <row r="806" spans="3:5" outlineLevel="1">
      <c r="D806" s="33" t="s">
        <v>743</v>
      </c>
      <c r="E806" s="216"/>
    </row>
    <row r="807" spans="3:5" outlineLevel="1"/>
    <row r="808" spans="3:5" outlineLevel="1">
      <c r="C808" s="204" t="s">
        <v>744</v>
      </c>
    </row>
    <row r="809" spans="3:5" outlineLevel="1">
      <c r="D809" s="221" t="s">
        <v>745</v>
      </c>
      <c r="E809" s="223"/>
    </row>
    <row r="810" spans="3:5" outlineLevel="1">
      <c r="D810" s="118" t="s">
        <v>746</v>
      </c>
      <c r="E810" s="73"/>
    </row>
    <row r="811" spans="3:5" outlineLevel="1">
      <c r="D811" s="118" t="s">
        <v>747</v>
      </c>
      <c r="E811" s="73"/>
    </row>
    <row r="812" spans="3:5" outlineLevel="1">
      <c r="D812" s="118" t="s">
        <v>748</v>
      </c>
      <c r="E812" s="73"/>
    </row>
    <row r="813" spans="3:5" outlineLevel="1">
      <c r="D813" s="128" t="s">
        <v>749</v>
      </c>
      <c r="E813" s="77"/>
    </row>
    <row r="814" spans="3:5" outlineLevel="1"/>
    <row r="815" spans="3:5" outlineLevel="1">
      <c r="D815" s="221" t="s">
        <v>750</v>
      </c>
      <c r="E815" s="223"/>
    </row>
    <row r="816" spans="3:5" outlineLevel="1">
      <c r="D816" s="128" t="s">
        <v>751</v>
      </c>
      <c r="E816" s="77"/>
    </row>
    <row r="817" spans="2:10" outlineLevel="1"/>
    <row r="818" spans="2:10" outlineLevel="1">
      <c r="D818" s="33" t="s">
        <v>752</v>
      </c>
      <c r="E818" s="216"/>
    </row>
    <row r="821" spans="2:10" ht="16.5">
      <c r="B821" s="5" t="s">
        <v>753</v>
      </c>
      <c r="C821" s="5"/>
      <c r="D821" s="5"/>
      <c r="E821" s="5"/>
      <c r="F821" s="5"/>
      <c r="G821" s="5"/>
      <c r="H821" s="5"/>
      <c r="I821" s="5"/>
      <c r="J821" s="5"/>
    </row>
    <row r="823" spans="2:10" ht="15">
      <c r="B823" s="99" t="s">
        <v>754</v>
      </c>
      <c r="C823" s="99"/>
      <c r="D823" s="99"/>
      <c r="E823" s="99"/>
      <c r="F823" s="99"/>
      <c r="G823" s="99"/>
      <c r="H823" s="99"/>
      <c r="I823" s="99"/>
      <c r="J823" s="99"/>
    </row>
    <row r="824" spans="2:10" outlineLevel="1"/>
    <row r="825" spans="2:10" outlineLevel="1">
      <c r="C825" s="204" t="s">
        <v>755</v>
      </c>
    </row>
    <row r="826" spans="2:10" outlineLevel="1">
      <c r="D826" s="221" t="s">
        <v>756</v>
      </c>
      <c r="E826" s="223"/>
    </row>
    <row r="827" spans="2:10" outlineLevel="1">
      <c r="D827" s="118" t="s">
        <v>757</v>
      </c>
      <c r="E827" s="73"/>
    </row>
    <row r="828" spans="2:10" outlineLevel="1">
      <c r="D828" s="118" t="s">
        <v>758</v>
      </c>
      <c r="E828" s="73"/>
    </row>
    <row r="829" spans="2:10" outlineLevel="1">
      <c r="D829" s="118" t="s">
        <v>759</v>
      </c>
      <c r="E829" s="73"/>
    </row>
    <row r="830" spans="2:10" outlineLevel="1">
      <c r="D830" s="118" t="s">
        <v>760</v>
      </c>
      <c r="E830" s="73"/>
    </row>
    <row r="831" spans="2:10" ht="19.5" outlineLevel="1">
      <c r="D831" s="948" t="s">
        <v>762</v>
      </c>
      <c r="E831" s="73"/>
    </row>
    <row r="832" spans="2:10" ht="19.5" outlineLevel="1">
      <c r="D832" s="949" t="s">
        <v>761</v>
      </c>
      <c r="E832" s="77"/>
    </row>
    <row r="833" spans="2:10" outlineLevel="1"/>
    <row r="834" spans="2:10" outlineLevel="1">
      <c r="C834" s="204" t="s">
        <v>763</v>
      </c>
    </row>
    <row r="835" spans="2:10" outlineLevel="1">
      <c r="D835" s="218" t="s">
        <v>74</v>
      </c>
      <c r="E835" s="219"/>
    </row>
    <row r="836" spans="2:10" outlineLevel="1">
      <c r="D836" s="180" t="s">
        <v>75</v>
      </c>
      <c r="E836" s="197"/>
    </row>
    <row r="837" spans="2:10" outlineLevel="1">
      <c r="D837" s="180" t="s">
        <v>76</v>
      </c>
      <c r="E837" s="197"/>
    </row>
    <row r="838" spans="2:10" outlineLevel="1">
      <c r="D838" s="180" t="s">
        <v>77</v>
      </c>
      <c r="E838" s="197"/>
    </row>
    <row r="839" spans="2:10" outlineLevel="1">
      <c r="D839" s="180" t="s">
        <v>78</v>
      </c>
      <c r="E839" s="197"/>
    </row>
    <row r="840" spans="2:10" outlineLevel="1">
      <c r="D840" s="180" t="s">
        <v>79</v>
      </c>
      <c r="E840" s="197"/>
    </row>
    <row r="841" spans="2:10" outlineLevel="1">
      <c r="D841" s="180" t="s">
        <v>80</v>
      </c>
      <c r="E841" s="197"/>
    </row>
    <row r="842" spans="2:10" outlineLevel="1">
      <c r="D842" s="764" t="s">
        <v>1172</v>
      </c>
      <c r="E842" s="765"/>
    </row>
    <row r="843" spans="2:10" outlineLevel="1">
      <c r="D843" s="753"/>
      <c r="E843" s="753"/>
    </row>
    <row r="844" spans="2:10" outlineLevel="1">
      <c r="D844" s="180" t="s">
        <v>1173</v>
      </c>
      <c r="E844" s="197"/>
    </row>
    <row r="845" spans="2:10" outlineLevel="1">
      <c r="D845" s="183" t="s">
        <v>1174</v>
      </c>
      <c r="E845" s="198"/>
    </row>
    <row r="848" spans="2:10" ht="16.5">
      <c r="B848" s="5" t="s">
        <v>773</v>
      </c>
      <c r="C848" s="5"/>
      <c r="D848" s="5"/>
      <c r="E848" s="5"/>
      <c r="F848" s="5"/>
      <c r="G848" s="5"/>
      <c r="H848" s="5"/>
      <c r="I848" s="5"/>
      <c r="J848" s="5"/>
    </row>
    <row r="850" spans="2:10" ht="15">
      <c r="B850" s="99" t="s">
        <v>774</v>
      </c>
      <c r="C850" s="99"/>
      <c r="D850" s="99"/>
      <c r="E850" s="99"/>
      <c r="F850" s="99"/>
      <c r="G850" s="99"/>
      <c r="H850" s="99"/>
      <c r="I850" s="99"/>
      <c r="J850" s="99"/>
    </row>
    <row r="851" spans="2:10" outlineLevel="1"/>
    <row r="852" spans="2:10" outlineLevel="1">
      <c r="D852" s="221" t="s">
        <v>112</v>
      </c>
      <c r="E852" s="223"/>
    </row>
    <row r="853" spans="2:10" outlineLevel="1">
      <c r="D853" s="118" t="s">
        <v>171</v>
      </c>
      <c r="E853" s="73"/>
    </row>
    <row r="854" spans="2:10" outlineLevel="1">
      <c r="D854" s="118" t="s">
        <v>775</v>
      </c>
      <c r="E854" s="73"/>
    </row>
    <row r="855" spans="2:10" outlineLevel="1">
      <c r="D855" s="118" t="s">
        <v>776</v>
      </c>
      <c r="E855" s="73"/>
    </row>
    <row r="856" spans="2:10" outlineLevel="1">
      <c r="D856" s="118" t="s">
        <v>777</v>
      </c>
      <c r="E856" s="73"/>
    </row>
    <row r="857" spans="2:10" outlineLevel="1">
      <c r="D857" s="118" t="s">
        <v>778</v>
      </c>
      <c r="E857" s="73"/>
    </row>
    <row r="858" spans="2:10" outlineLevel="1">
      <c r="D858" s="118" t="s">
        <v>779</v>
      </c>
      <c r="E858" s="73"/>
    </row>
    <row r="859" spans="2:10" outlineLevel="1">
      <c r="D859" s="118" t="s">
        <v>780</v>
      </c>
      <c r="E859" s="73"/>
    </row>
    <row r="860" spans="2:10" outlineLevel="1">
      <c r="D860" s="118" t="s">
        <v>781</v>
      </c>
      <c r="E860" s="73"/>
    </row>
    <row r="861" spans="2:10" outlineLevel="1">
      <c r="D861" s="118" t="s">
        <v>782</v>
      </c>
      <c r="E861" s="73"/>
    </row>
    <row r="862" spans="2:10" outlineLevel="1">
      <c r="D862" s="118" t="s">
        <v>783</v>
      </c>
      <c r="E862" s="73"/>
    </row>
    <row r="863" spans="2:10" outlineLevel="1">
      <c r="D863" s="118" t="s">
        <v>784</v>
      </c>
      <c r="E863" s="73"/>
    </row>
    <row r="864" spans="2:10" outlineLevel="1">
      <c r="D864" s="118" t="s">
        <v>785</v>
      </c>
      <c r="E864" s="73"/>
    </row>
    <row r="865" spans="2:10" outlineLevel="1">
      <c r="D865" s="118" t="s">
        <v>786</v>
      </c>
      <c r="E865" s="73"/>
    </row>
    <row r="866" spans="2:10" outlineLevel="1">
      <c r="D866" s="118" t="s">
        <v>787</v>
      </c>
      <c r="E866" s="73"/>
    </row>
    <row r="867" spans="2:10" outlineLevel="1">
      <c r="D867" s="128" t="s">
        <v>788</v>
      </c>
      <c r="E867" s="77"/>
    </row>
    <row r="869" spans="2:10" ht="15">
      <c r="B869" s="99" t="s">
        <v>789</v>
      </c>
      <c r="C869" s="99"/>
      <c r="D869" s="99"/>
      <c r="E869" s="99"/>
      <c r="F869" s="99"/>
      <c r="G869" s="99"/>
      <c r="H869" s="99"/>
      <c r="I869" s="99"/>
      <c r="J869" s="99"/>
    </row>
    <row r="870" spans="2:10" outlineLevel="1"/>
    <row r="871" spans="2:10" outlineLevel="1">
      <c r="D871" s="221" t="s">
        <v>628</v>
      </c>
      <c r="E871" s="223"/>
    </row>
    <row r="872" spans="2:10" outlineLevel="1">
      <c r="D872" s="118" t="s">
        <v>790</v>
      </c>
      <c r="E872" s="73"/>
    </row>
    <row r="873" spans="2:10" outlineLevel="1">
      <c r="D873" s="118" t="s">
        <v>791</v>
      </c>
      <c r="E873" s="73"/>
    </row>
    <row r="874" spans="2:10" outlineLevel="1">
      <c r="D874" s="118" t="s">
        <v>792</v>
      </c>
      <c r="E874" s="73"/>
    </row>
    <row r="875" spans="2:10" outlineLevel="1">
      <c r="D875" s="118" t="s">
        <v>793</v>
      </c>
      <c r="E875" s="73"/>
    </row>
    <row r="876" spans="2:10" outlineLevel="1">
      <c r="D876" s="118" t="s">
        <v>794</v>
      </c>
      <c r="E876" s="73"/>
    </row>
    <row r="877" spans="2:10" outlineLevel="1">
      <c r="D877" s="118" t="s">
        <v>795</v>
      </c>
      <c r="E877" s="73"/>
    </row>
    <row r="878" spans="2:10" outlineLevel="1">
      <c r="D878" s="118" t="s">
        <v>632</v>
      </c>
      <c r="E878" s="73"/>
    </row>
    <row r="879" spans="2:10" outlineLevel="1">
      <c r="D879" s="118" t="s">
        <v>633</v>
      </c>
      <c r="E879" s="73"/>
    </row>
    <row r="880" spans="2:10" outlineLevel="1">
      <c r="D880" s="118" t="s">
        <v>634</v>
      </c>
      <c r="E880" s="73"/>
    </row>
    <row r="881" spans="4:5" outlineLevel="1">
      <c r="D881" s="118" t="s">
        <v>635</v>
      </c>
      <c r="E881" s="73"/>
    </row>
    <row r="882" spans="4:5" outlineLevel="1">
      <c r="D882" s="118" t="s">
        <v>636</v>
      </c>
      <c r="E882" s="73"/>
    </row>
    <row r="883" spans="4:5" outlineLevel="1">
      <c r="D883" s="118" t="s">
        <v>637</v>
      </c>
      <c r="E883" s="73"/>
    </row>
    <row r="884" spans="4:5" outlineLevel="1">
      <c r="D884" s="118" t="s">
        <v>638</v>
      </c>
      <c r="E884" s="73"/>
    </row>
    <row r="885" spans="4:5" outlineLevel="1">
      <c r="D885" s="118" t="s">
        <v>639</v>
      </c>
      <c r="E885" s="73"/>
    </row>
    <row r="886" spans="4:5" outlineLevel="1">
      <c r="D886" s="118" t="s">
        <v>796</v>
      </c>
      <c r="E886" s="73"/>
    </row>
    <row r="887" spans="4:5" outlineLevel="1">
      <c r="D887" s="192" t="s">
        <v>797</v>
      </c>
      <c r="E887" s="193"/>
    </row>
    <row r="888" spans="4:5" outlineLevel="1">
      <c r="D888" s="118" t="s">
        <v>798</v>
      </c>
      <c r="E888" s="73"/>
    </row>
    <row r="889" spans="4:5" outlineLevel="1">
      <c r="D889" s="118" t="s">
        <v>799</v>
      </c>
      <c r="E889" s="73"/>
    </row>
    <row r="890" spans="4:5" outlineLevel="1">
      <c r="D890" s="118" t="s">
        <v>800</v>
      </c>
      <c r="E890" s="73"/>
    </row>
    <row r="891" spans="4:5" outlineLevel="1">
      <c r="D891" s="118" t="s">
        <v>801</v>
      </c>
      <c r="E891" s="73"/>
    </row>
    <row r="892" spans="4:5" outlineLevel="1">
      <c r="D892" s="118" t="s">
        <v>802</v>
      </c>
      <c r="E892" s="73"/>
    </row>
    <row r="893" spans="4:5" outlineLevel="1">
      <c r="D893" s="118" t="s">
        <v>803</v>
      </c>
      <c r="E893" s="73"/>
    </row>
    <row r="894" spans="4:5" outlineLevel="1">
      <c r="D894" s="118" t="s">
        <v>804</v>
      </c>
      <c r="E894" s="73"/>
    </row>
    <row r="895" spans="4:5" outlineLevel="1">
      <c r="D895" s="118" t="s">
        <v>805</v>
      </c>
      <c r="E895" s="73"/>
    </row>
    <row r="896" spans="4:5" outlineLevel="1">
      <c r="D896" s="118" t="s">
        <v>806</v>
      </c>
      <c r="E896" s="73"/>
    </row>
    <row r="897" spans="2:10" outlineLevel="1">
      <c r="D897" s="118" t="s">
        <v>807</v>
      </c>
      <c r="E897" s="73"/>
    </row>
    <row r="898" spans="2:10" outlineLevel="1">
      <c r="D898" s="128" t="s">
        <v>808</v>
      </c>
      <c r="E898" s="77"/>
    </row>
    <row r="900" spans="2:10" ht="15">
      <c r="B900" s="99" t="s">
        <v>809</v>
      </c>
      <c r="C900" s="99"/>
      <c r="D900" s="99"/>
      <c r="E900" s="99"/>
      <c r="F900" s="99"/>
      <c r="G900" s="99"/>
      <c r="H900" s="99"/>
      <c r="I900" s="99"/>
      <c r="J900" s="99"/>
    </row>
    <row r="901" spans="2:10" outlineLevel="1"/>
    <row r="902" spans="2:10" outlineLevel="1">
      <c r="D902" s="221" t="s">
        <v>1223</v>
      </c>
      <c r="E902" s="223"/>
    </row>
    <row r="903" spans="2:10" outlineLevel="1">
      <c r="D903" s="118" t="s">
        <v>810</v>
      </c>
      <c r="E903" s="73"/>
    </row>
    <row r="904" spans="2:10" outlineLevel="1">
      <c r="D904" s="118" t="s">
        <v>811</v>
      </c>
      <c r="E904" s="73"/>
    </row>
    <row r="905" spans="2:10" outlineLevel="1">
      <c r="D905" s="128" t="s">
        <v>812</v>
      </c>
      <c r="E905" s="77"/>
    </row>
    <row r="907" spans="2:10" ht="15">
      <c r="B907" s="99" t="s">
        <v>813</v>
      </c>
      <c r="C907" s="99"/>
      <c r="D907" s="99"/>
      <c r="E907" s="99"/>
      <c r="F907" s="99"/>
      <c r="G907" s="99"/>
      <c r="H907" s="99"/>
      <c r="I907" s="99"/>
      <c r="J907" s="99"/>
    </row>
    <row r="908" spans="2:10" outlineLevel="1"/>
    <row r="909" spans="2:10" outlineLevel="1">
      <c r="D909" s="221" t="s">
        <v>814</v>
      </c>
      <c r="E909" s="223"/>
    </row>
    <row r="910" spans="2:10" outlineLevel="1">
      <c r="D910" s="128" t="s">
        <v>815</v>
      </c>
      <c r="E910" s="77"/>
    </row>
    <row r="912" spans="2:10" ht="15">
      <c r="B912" s="99" t="s">
        <v>816</v>
      </c>
      <c r="C912" s="99"/>
      <c r="D912" s="99"/>
      <c r="E912" s="99"/>
      <c r="F912" s="99"/>
      <c r="G912" s="99"/>
      <c r="H912" s="99"/>
      <c r="I912" s="99"/>
      <c r="J912" s="99"/>
    </row>
    <row r="913" spans="4:5" outlineLevel="1"/>
    <row r="914" spans="4:5" outlineLevel="1">
      <c r="D914" s="218" t="s">
        <v>817</v>
      </c>
      <c r="E914" s="219"/>
    </row>
    <row r="915" spans="4:5" outlineLevel="1">
      <c r="D915" s="199" t="s">
        <v>818</v>
      </c>
      <c r="E915" s="200"/>
    </row>
    <row r="916" spans="4:5" outlineLevel="1">
      <c r="D916" s="199" t="s">
        <v>819</v>
      </c>
      <c r="E916" s="200"/>
    </row>
    <row r="917" spans="4:5" outlineLevel="1">
      <c r="D917" s="199" t="s">
        <v>820</v>
      </c>
      <c r="E917" s="200"/>
    </row>
    <row r="918" spans="4:5" outlineLevel="1">
      <c r="D918" s="199" t="s">
        <v>821</v>
      </c>
      <c r="E918" s="200"/>
    </row>
    <row r="919" spans="4:5" outlineLevel="1">
      <c r="D919" s="199" t="s">
        <v>822</v>
      </c>
      <c r="E919" s="200"/>
    </row>
    <row r="920" spans="4:5" outlineLevel="1">
      <c r="D920" s="199" t="s">
        <v>823</v>
      </c>
      <c r="E920" s="200"/>
    </row>
    <row r="921" spans="4:5" outlineLevel="1">
      <c r="D921" s="199" t="s">
        <v>824</v>
      </c>
      <c r="E921" s="200"/>
    </row>
    <row r="922" spans="4:5" outlineLevel="1">
      <c r="D922" s="199" t="s">
        <v>825</v>
      </c>
      <c r="E922" s="200"/>
    </row>
    <row r="923" spans="4:5" outlineLevel="1">
      <c r="D923" s="199" t="s">
        <v>826</v>
      </c>
      <c r="E923" s="200"/>
    </row>
    <row r="924" spans="4:5" outlineLevel="1">
      <c r="D924" s="199" t="s">
        <v>827</v>
      </c>
      <c r="E924" s="200"/>
    </row>
    <row r="925" spans="4:5" outlineLevel="1">
      <c r="D925" s="199" t="s">
        <v>828</v>
      </c>
      <c r="E925" s="200"/>
    </row>
    <row r="926" spans="4:5" outlineLevel="1">
      <c r="D926" s="199" t="s">
        <v>829</v>
      </c>
      <c r="E926" s="200"/>
    </row>
    <row r="927" spans="4:5" outlineLevel="1">
      <c r="D927" s="199" t="s">
        <v>830</v>
      </c>
      <c r="E927" s="200"/>
    </row>
    <row r="928" spans="4:5" outlineLevel="1">
      <c r="D928" s="199" t="s">
        <v>831</v>
      </c>
      <c r="E928" s="200"/>
    </row>
    <row r="929" spans="4:5" outlineLevel="1">
      <c r="D929" s="199" t="s">
        <v>832</v>
      </c>
      <c r="E929" s="200"/>
    </row>
    <row r="930" spans="4:5" outlineLevel="1">
      <c r="D930" s="199" t="s">
        <v>833</v>
      </c>
      <c r="E930" s="200"/>
    </row>
    <row r="931" spans="4:5" outlineLevel="1">
      <c r="D931" s="199" t="s">
        <v>834</v>
      </c>
      <c r="E931" s="200"/>
    </row>
    <row r="932" spans="4:5" outlineLevel="1">
      <c r="D932" s="199" t="s">
        <v>835</v>
      </c>
      <c r="E932" s="200"/>
    </row>
    <row r="933" spans="4:5" outlineLevel="1">
      <c r="D933" s="199" t="s">
        <v>836</v>
      </c>
      <c r="E933" s="200"/>
    </row>
    <row r="934" spans="4:5" outlineLevel="1">
      <c r="D934" s="199" t="s">
        <v>837</v>
      </c>
      <c r="E934" s="200"/>
    </row>
    <row r="935" spans="4:5" outlineLevel="1">
      <c r="D935" s="199" t="s">
        <v>838</v>
      </c>
      <c r="E935" s="200"/>
    </row>
    <row r="936" spans="4:5" outlineLevel="1">
      <c r="D936" s="199" t="s">
        <v>839</v>
      </c>
      <c r="E936" s="200"/>
    </row>
    <row r="937" spans="4:5" outlineLevel="1">
      <c r="D937" s="199" t="s">
        <v>840</v>
      </c>
      <c r="E937" s="200"/>
    </row>
    <row r="938" spans="4:5" outlineLevel="1">
      <c r="D938" s="199" t="s">
        <v>841</v>
      </c>
      <c r="E938" s="200"/>
    </row>
    <row r="939" spans="4:5" outlineLevel="1">
      <c r="D939" s="199" t="s">
        <v>842</v>
      </c>
      <c r="E939" s="200"/>
    </row>
    <row r="940" spans="4:5" outlineLevel="1">
      <c r="D940" s="199" t="s">
        <v>843</v>
      </c>
      <c r="E940" s="200"/>
    </row>
    <row r="941" spans="4:5" outlineLevel="1">
      <c r="D941" s="199" t="s">
        <v>844</v>
      </c>
      <c r="E941" s="200"/>
    </row>
    <row r="942" spans="4:5" outlineLevel="1">
      <c r="D942" s="199" t="s">
        <v>845</v>
      </c>
      <c r="E942" s="200"/>
    </row>
    <row r="943" spans="4:5" outlineLevel="1">
      <c r="D943" s="199" t="s">
        <v>846</v>
      </c>
      <c r="E943" s="200"/>
    </row>
    <row r="944" spans="4:5" outlineLevel="1">
      <c r="D944" s="199" t="s">
        <v>847</v>
      </c>
      <c r="E944" s="200"/>
    </row>
    <row r="945" spans="2:10" outlineLevel="1">
      <c r="D945" s="199" t="s">
        <v>848</v>
      </c>
      <c r="E945" s="200"/>
    </row>
    <row r="946" spans="2:10" outlineLevel="1">
      <c r="D946" s="199" t="s">
        <v>849</v>
      </c>
      <c r="E946" s="200"/>
    </row>
    <row r="947" spans="2:10" outlineLevel="1">
      <c r="D947" s="199" t="s">
        <v>850</v>
      </c>
      <c r="E947" s="200"/>
    </row>
    <row r="948" spans="2:10" outlineLevel="1">
      <c r="D948" s="199" t="s">
        <v>851</v>
      </c>
      <c r="E948" s="200"/>
    </row>
    <row r="949" spans="2:10" outlineLevel="1">
      <c r="D949" s="199" t="s">
        <v>852</v>
      </c>
      <c r="E949" s="200"/>
    </row>
    <row r="950" spans="2:10" outlineLevel="1">
      <c r="D950" s="199" t="s">
        <v>853</v>
      </c>
      <c r="E950" s="200"/>
    </row>
    <row r="951" spans="2:10" outlineLevel="1">
      <c r="D951" s="199" t="s">
        <v>854</v>
      </c>
      <c r="E951" s="200"/>
    </row>
    <row r="952" spans="2:10" outlineLevel="1">
      <c r="D952" s="199" t="s">
        <v>855</v>
      </c>
      <c r="E952" s="200"/>
    </row>
    <row r="953" spans="2:10" outlineLevel="1">
      <c r="D953" s="199" t="s">
        <v>856</v>
      </c>
      <c r="E953" s="200"/>
    </row>
    <row r="954" spans="2:10" outlineLevel="1">
      <c r="D954" s="201" t="s">
        <v>857</v>
      </c>
      <c r="E954" s="202"/>
    </row>
    <row r="956" spans="2:10" ht="15">
      <c r="B956" s="99" t="s">
        <v>858</v>
      </c>
      <c r="C956" s="99"/>
      <c r="D956" s="99"/>
      <c r="E956" s="99"/>
      <c r="F956" s="99"/>
      <c r="G956" s="99"/>
      <c r="H956" s="99"/>
      <c r="I956" s="99"/>
      <c r="J956" s="99"/>
    </row>
    <row r="957" spans="2:10" outlineLevel="1"/>
    <row r="958" spans="2:10" outlineLevel="1">
      <c r="D958" s="221" t="s">
        <v>810</v>
      </c>
      <c r="E958" s="223"/>
    </row>
    <row r="959" spans="2:10" outlineLevel="1">
      <c r="D959" s="118" t="s">
        <v>859</v>
      </c>
      <c r="E959" s="73"/>
    </row>
    <row r="960" spans="2:10" outlineLevel="1">
      <c r="D960" s="118" t="s">
        <v>860</v>
      </c>
      <c r="E960" s="73"/>
    </row>
    <row r="961" spans="4:5" outlineLevel="1">
      <c r="D961" s="199" t="s">
        <v>861</v>
      </c>
      <c r="E961" s="200"/>
    </row>
    <row r="962" spans="4:5" outlineLevel="1">
      <c r="D962" s="199" t="s">
        <v>862</v>
      </c>
      <c r="E962" s="200"/>
    </row>
    <row r="963" spans="4:5" outlineLevel="1">
      <c r="D963" s="199" t="s">
        <v>863</v>
      </c>
      <c r="E963" s="200"/>
    </row>
    <row r="964" spans="4:5" outlineLevel="1">
      <c r="D964" s="199" t="s">
        <v>864</v>
      </c>
      <c r="E964" s="200"/>
    </row>
    <row r="965" spans="4:5" outlineLevel="1">
      <c r="D965" s="199" t="s">
        <v>865</v>
      </c>
      <c r="E965" s="200"/>
    </row>
    <row r="966" spans="4:5" outlineLevel="1">
      <c r="D966" s="199" t="s">
        <v>866</v>
      </c>
      <c r="E966" s="200"/>
    </row>
    <row r="967" spans="4:5" outlineLevel="1">
      <c r="D967" s="199" t="s">
        <v>867</v>
      </c>
      <c r="E967" s="200"/>
    </row>
    <row r="968" spans="4:5" outlineLevel="1">
      <c r="D968" s="199" t="s">
        <v>868</v>
      </c>
      <c r="E968" s="200"/>
    </row>
    <row r="969" spans="4:5" outlineLevel="1">
      <c r="D969" s="199" t="s">
        <v>869</v>
      </c>
      <c r="E969" s="200"/>
    </row>
    <row r="970" spans="4:5" outlineLevel="1">
      <c r="D970" s="199" t="s">
        <v>870</v>
      </c>
      <c r="E970" s="200"/>
    </row>
    <row r="971" spans="4:5" outlineLevel="1">
      <c r="D971" s="199" t="s">
        <v>871</v>
      </c>
      <c r="E971" s="200"/>
    </row>
    <row r="972" spans="4:5" outlineLevel="1">
      <c r="D972" s="199" t="s">
        <v>872</v>
      </c>
      <c r="E972" s="200"/>
    </row>
    <row r="973" spans="4:5" outlineLevel="1">
      <c r="D973" s="199" t="s">
        <v>873</v>
      </c>
      <c r="E973" s="200"/>
    </row>
    <row r="974" spans="4:5" outlineLevel="1">
      <c r="D974" s="199" t="s">
        <v>874</v>
      </c>
      <c r="E974" s="200"/>
    </row>
    <row r="975" spans="4:5" outlineLevel="1">
      <c r="D975" s="199" t="s">
        <v>875</v>
      </c>
      <c r="E975" s="200"/>
    </row>
    <row r="976" spans="4:5" outlineLevel="1">
      <c r="D976" s="199" t="s">
        <v>876</v>
      </c>
      <c r="E976" s="200"/>
    </row>
    <row r="977" spans="2:10" outlineLevel="1">
      <c r="D977" s="201" t="s">
        <v>877</v>
      </c>
      <c r="E977" s="202"/>
    </row>
    <row r="979" spans="2:10" ht="15">
      <c r="B979" s="99" t="s">
        <v>878</v>
      </c>
      <c r="C979" s="99"/>
      <c r="D979" s="99"/>
      <c r="E979" s="99"/>
      <c r="F979" s="99"/>
      <c r="G979" s="99"/>
      <c r="H979" s="99"/>
      <c r="I979" s="99"/>
      <c r="J979" s="99"/>
    </row>
    <row r="980" spans="2:10" outlineLevel="1"/>
    <row r="981" spans="2:10" outlineLevel="1">
      <c r="D981" s="221" t="s">
        <v>879</v>
      </c>
      <c r="E981" s="223"/>
    </row>
    <row r="982" spans="2:10" outlineLevel="1">
      <c r="D982" s="118" t="s">
        <v>880</v>
      </c>
      <c r="E982" s="73"/>
    </row>
    <row r="983" spans="2:10" outlineLevel="1">
      <c r="D983" s="118" t="s">
        <v>881</v>
      </c>
      <c r="E983" s="73"/>
    </row>
    <row r="984" spans="2:10" outlineLevel="1">
      <c r="D984" s="118" t="s">
        <v>882</v>
      </c>
      <c r="E984" s="73"/>
    </row>
    <row r="985" spans="2:10" outlineLevel="1">
      <c r="D985" s="118" t="s">
        <v>883</v>
      </c>
      <c r="E985" s="73"/>
    </row>
    <row r="986" spans="2:10" outlineLevel="1">
      <c r="D986" s="118" t="s">
        <v>884</v>
      </c>
      <c r="E986" s="73"/>
    </row>
    <row r="987" spans="2:10" outlineLevel="1">
      <c r="D987" s="118" t="s">
        <v>885</v>
      </c>
      <c r="E987" s="73"/>
    </row>
    <row r="988" spans="2:10" outlineLevel="1">
      <c r="D988" s="118" t="s">
        <v>886</v>
      </c>
      <c r="E988" s="73"/>
    </row>
    <row r="989" spans="2:10" outlineLevel="1">
      <c r="D989" s="118" t="s">
        <v>887</v>
      </c>
      <c r="E989" s="73"/>
    </row>
    <row r="990" spans="2:10" ht="12.75" customHeight="1" outlineLevel="1">
      <c r="D990" s="118" t="s">
        <v>888</v>
      </c>
      <c r="E990" s="73"/>
    </row>
    <row r="991" spans="2:10" outlineLevel="1">
      <c r="D991" s="118" t="s">
        <v>889</v>
      </c>
      <c r="E991" s="73"/>
    </row>
    <row r="992" spans="2:10" outlineLevel="1">
      <c r="D992" s="118" t="s">
        <v>890</v>
      </c>
      <c r="E992" s="73"/>
    </row>
    <row r="993" spans="2:10" outlineLevel="1">
      <c r="D993" s="118" t="s">
        <v>891</v>
      </c>
      <c r="E993" s="73"/>
    </row>
    <row r="994" spans="2:10" outlineLevel="1">
      <c r="D994" s="199" t="s">
        <v>892</v>
      </c>
      <c r="E994" s="200"/>
    </row>
    <row r="995" spans="2:10" outlineLevel="1">
      <c r="D995" s="199" t="s">
        <v>893</v>
      </c>
      <c r="E995" s="200"/>
    </row>
    <row r="996" spans="2:10" outlineLevel="1">
      <c r="D996" s="199" t="s">
        <v>894</v>
      </c>
      <c r="E996" s="200"/>
    </row>
    <row r="997" spans="2:10" outlineLevel="1">
      <c r="D997" s="199" t="s">
        <v>895</v>
      </c>
      <c r="E997" s="200"/>
    </row>
    <row r="998" spans="2:10" outlineLevel="1">
      <c r="D998" s="199" t="s">
        <v>896</v>
      </c>
      <c r="E998" s="200"/>
    </row>
    <row r="999" spans="2:10" outlineLevel="1">
      <c r="D999" s="199" t="s">
        <v>897</v>
      </c>
      <c r="E999" s="200"/>
    </row>
    <row r="1000" spans="2:10" outlineLevel="1">
      <c r="D1000" s="201" t="s">
        <v>898</v>
      </c>
      <c r="E1000" s="202"/>
    </row>
    <row r="1003" spans="2:10" ht="16.5">
      <c r="B1003" s="5" t="s">
        <v>27</v>
      </c>
      <c r="C1003" s="5"/>
      <c r="D1003" s="5"/>
      <c r="E1003" s="5"/>
      <c r="F1003" s="5"/>
      <c r="G1003" s="5"/>
      <c r="H1003" s="5"/>
      <c r="I1003" s="5"/>
      <c r="J1003" s="5"/>
    </row>
  </sheetData>
  <dataValidations disablePrompts="1" count="1">
    <dataValidation type="list" allowBlank="1" showInputMessage="1" showErrorMessage="1" sqref="WVN983304 F65767:F65796 JB65767:JB65796 SX65767:SX65796 ACT65767:ACT65796 AMP65767:AMP65796 AWL65767:AWL65796 BGH65767:BGH65796 BQD65767:BQD65796 BZZ65767:BZZ65796 CJV65767:CJV65796 CTR65767:CTR65796 DDN65767:DDN65796 DNJ65767:DNJ65796 DXF65767:DXF65796 EHB65767:EHB65796 EQX65767:EQX65796 FAT65767:FAT65796 FKP65767:FKP65796 FUL65767:FUL65796 GEH65767:GEH65796 GOD65767:GOD65796 GXZ65767:GXZ65796 HHV65767:HHV65796 HRR65767:HRR65796 IBN65767:IBN65796 ILJ65767:ILJ65796 IVF65767:IVF65796 JFB65767:JFB65796 JOX65767:JOX65796 JYT65767:JYT65796 KIP65767:KIP65796 KSL65767:KSL65796 LCH65767:LCH65796 LMD65767:LMD65796 LVZ65767:LVZ65796 MFV65767:MFV65796 MPR65767:MPR65796 MZN65767:MZN65796 NJJ65767:NJJ65796 NTF65767:NTF65796 ODB65767:ODB65796 OMX65767:OMX65796 OWT65767:OWT65796 PGP65767:PGP65796 PQL65767:PQL65796 QAH65767:QAH65796 QKD65767:QKD65796 QTZ65767:QTZ65796 RDV65767:RDV65796 RNR65767:RNR65796 RXN65767:RXN65796 SHJ65767:SHJ65796 SRF65767:SRF65796 TBB65767:TBB65796 TKX65767:TKX65796 TUT65767:TUT65796 UEP65767:UEP65796 UOL65767:UOL65796 UYH65767:UYH65796 VID65767:VID65796 VRZ65767:VRZ65796 WBV65767:WBV65796 WLR65767:WLR65796 WVN65767:WVN65796 F131303:F131332 JB131303:JB131332 SX131303:SX131332 ACT131303:ACT131332 AMP131303:AMP131332 AWL131303:AWL131332 BGH131303:BGH131332 BQD131303:BQD131332 BZZ131303:BZZ131332 CJV131303:CJV131332 CTR131303:CTR131332 DDN131303:DDN131332 DNJ131303:DNJ131332 DXF131303:DXF131332 EHB131303:EHB131332 EQX131303:EQX131332 FAT131303:FAT131332 FKP131303:FKP131332 FUL131303:FUL131332 GEH131303:GEH131332 GOD131303:GOD131332 GXZ131303:GXZ131332 HHV131303:HHV131332 HRR131303:HRR131332 IBN131303:IBN131332 ILJ131303:ILJ131332 IVF131303:IVF131332 JFB131303:JFB131332 JOX131303:JOX131332 JYT131303:JYT131332 KIP131303:KIP131332 KSL131303:KSL131332 LCH131303:LCH131332 LMD131303:LMD131332 LVZ131303:LVZ131332 MFV131303:MFV131332 MPR131303:MPR131332 MZN131303:MZN131332 NJJ131303:NJJ131332 NTF131303:NTF131332 ODB131303:ODB131332 OMX131303:OMX131332 OWT131303:OWT131332 PGP131303:PGP131332 PQL131303:PQL131332 QAH131303:QAH131332 QKD131303:QKD131332 QTZ131303:QTZ131332 RDV131303:RDV131332 RNR131303:RNR131332 RXN131303:RXN131332 SHJ131303:SHJ131332 SRF131303:SRF131332 TBB131303:TBB131332 TKX131303:TKX131332 TUT131303:TUT131332 UEP131303:UEP131332 UOL131303:UOL131332 UYH131303:UYH131332 VID131303:VID131332 VRZ131303:VRZ131332 WBV131303:WBV131332 WLR131303:WLR131332 WVN131303:WVN131332 F196839:F196868 JB196839:JB196868 SX196839:SX196868 ACT196839:ACT196868 AMP196839:AMP196868 AWL196839:AWL196868 BGH196839:BGH196868 BQD196839:BQD196868 BZZ196839:BZZ196868 CJV196839:CJV196868 CTR196839:CTR196868 DDN196839:DDN196868 DNJ196839:DNJ196868 DXF196839:DXF196868 EHB196839:EHB196868 EQX196839:EQX196868 FAT196839:FAT196868 FKP196839:FKP196868 FUL196839:FUL196868 GEH196839:GEH196868 GOD196839:GOD196868 GXZ196839:GXZ196868 HHV196839:HHV196868 HRR196839:HRR196868 IBN196839:IBN196868 ILJ196839:ILJ196868 IVF196839:IVF196868 JFB196839:JFB196868 JOX196839:JOX196868 JYT196839:JYT196868 KIP196839:KIP196868 KSL196839:KSL196868 LCH196839:LCH196868 LMD196839:LMD196868 LVZ196839:LVZ196868 MFV196839:MFV196868 MPR196839:MPR196868 MZN196839:MZN196868 NJJ196839:NJJ196868 NTF196839:NTF196868 ODB196839:ODB196868 OMX196839:OMX196868 OWT196839:OWT196868 PGP196839:PGP196868 PQL196839:PQL196868 QAH196839:QAH196868 QKD196839:QKD196868 QTZ196839:QTZ196868 RDV196839:RDV196868 RNR196839:RNR196868 RXN196839:RXN196868 SHJ196839:SHJ196868 SRF196839:SRF196868 TBB196839:TBB196868 TKX196839:TKX196868 TUT196839:TUT196868 UEP196839:UEP196868 UOL196839:UOL196868 UYH196839:UYH196868 VID196839:VID196868 VRZ196839:VRZ196868 WBV196839:WBV196868 WLR196839:WLR196868 WVN196839:WVN196868 F262375:F262404 JB262375:JB262404 SX262375:SX262404 ACT262375:ACT262404 AMP262375:AMP262404 AWL262375:AWL262404 BGH262375:BGH262404 BQD262375:BQD262404 BZZ262375:BZZ262404 CJV262375:CJV262404 CTR262375:CTR262404 DDN262375:DDN262404 DNJ262375:DNJ262404 DXF262375:DXF262404 EHB262375:EHB262404 EQX262375:EQX262404 FAT262375:FAT262404 FKP262375:FKP262404 FUL262375:FUL262404 GEH262375:GEH262404 GOD262375:GOD262404 GXZ262375:GXZ262404 HHV262375:HHV262404 HRR262375:HRR262404 IBN262375:IBN262404 ILJ262375:ILJ262404 IVF262375:IVF262404 JFB262375:JFB262404 JOX262375:JOX262404 JYT262375:JYT262404 KIP262375:KIP262404 KSL262375:KSL262404 LCH262375:LCH262404 LMD262375:LMD262404 LVZ262375:LVZ262404 MFV262375:MFV262404 MPR262375:MPR262404 MZN262375:MZN262404 NJJ262375:NJJ262404 NTF262375:NTF262404 ODB262375:ODB262404 OMX262375:OMX262404 OWT262375:OWT262404 PGP262375:PGP262404 PQL262375:PQL262404 QAH262375:QAH262404 QKD262375:QKD262404 QTZ262375:QTZ262404 RDV262375:RDV262404 RNR262375:RNR262404 RXN262375:RXN262404 SHJ262375:SHJ262404 SRF262375:SRF262404 TBB262375:TBB262404 TKX262375:TKX262404 TUT262375:TUT262404 UEP262375:UEP262404 UOL262375:UOL262404 UYH262375:UYH262404 VID262375:VID262404 VRZ262375:VRZ262404 WBV262375:WBV262404 WLR262375:WLR262404 WVN262375:WVN262404 F327911:F327940 JB327911:JB327940 SX327911:SX327940 ACT327911:ACT327940 AMP327911:AMP327940 AWL327911:AWL327940 BGH327911:BGH327940 BQD327911:BQD327940 BZZ327911:BZZ327940 CJV327911:CJV327940 CTR327911:CTR327940 DDN327911:DDN327940 DNJ327911:DNJ327940 DXF327911:DXF327940 EHB327911:EHB327940 EQX327911:EQX327940 FAT327911:FAT327940 FKP327911:FKP327940 FUL327911:FUL327940 GEH327911:GEH327940 GOD327911:GOD327940 GXZ327911:GXZ327940 HHV327911:HHV327940 HRR327911:HRR327940 IBN327911:IBN327940 ILJ327911:ILJ327940 IVF327911:IVF327940 JFB327911:JFB327940 JOX327911:JOX327940 JYT327911:JYT327940 KIP327911:KIP327940 KSL327911:KSL327940 LCH327911:LCH327940 LMD327911:LMD327940 LVZ327911:LVZ327940 MFV327911:MFV327940 MPR327911:MPR327940 MZN327911:MZN327940 NJJ327911:NJJ327940 NTF327911:NTF327940 ODB327911:ODB327940 OMX327911:OMX327940 OWT327911:OWT327940 PGP327911:PGP327940 PQL327911:PQL327940 QAH327911:QAH327940 QKD327911:QKD327940 QTZ327911:QTZ327940 RDV327911:RDV327940 RNR327911:RNR327940 RXN327911:RXN327940 SHJ327911:SHJ327940 SRF327911:SRF327940 TBB327911:TBB327940 TKX327911:TKX327940 TUT327911:TUT327940 UEP327911:UEP327940 UOL327911:UOL327940 UYH327911:UYH327940 VID327911:VID327940 VRZ327911:VRZ327940 WBV327911:WBV327940 WLR327911:WLR327940 WVN327911:WVN327940 F393447:F393476 JB393447:JB393476 SX393447:SX393476 ACT393447:ACT393476 AMP393447:AMP393476 AWL393447:AWL393476 BGH393447:BGH393476 BQD393447:BQD393476 BZZ393447:BZZ393476 CJV393447:CJV393476 CTR393447:CTR393476 DDN393447:DDN393476 DNJ393447:DNJ393476 DXF393447:DXF393476 EHB393447:EHB393476 EQX393447:EQX393476 FAT393447:FAT393476 FKP393447:FKP393476 FUL393447:FUL393476 GEH393447:GEH393476 GOD393447:GOD393476 GXZ393447:GXZ393476 HHV393447:HHV393476 HRR393447:HRR393476 IBN393447:IBN393476 ILJ393447:ILJ393476 IVF393447:IVF393476 JFB393447:JFB393476 JOX393447:JOX393476 JYT393447:JYT393476 KIP393447:KIP393476 KSL393447:KSL393476 LCH393447:LCH393476 LMD393447:LMD393476 LVZ393447:LVZ393476 MFV393447:MFV393476 MPR393447:MPR393476 MZN393447:MZN393476 NJJ393447:NJJ393476 NTF393447:NTF393476 ODB393447:ODB393476 OMX393447:OMX393476 OWT393447:OWT393476 PGP393447:PGP393476 PQL393447:PQL393476 QAH393447:QAH393476 QKD393447:QKD393476 QTZ393447:QTZ393476 RDV393447:RDV393476 RNR393447:RNR393476 RXN393447:RXN393476 SHJ393447:SHJ393476 SRF393447:SRF393476 TBB393447:TBB393476 TKX393447:TKX393476 TUT393447:TUT393476 UEP393447:UEP393476 UOL393447:UOL393476 UYH393447:UYH393476 VID393447:VID393476 VRZ393447:VRZ393476 WBV393447:WBV393476 WLR393447:WLR393476 WVN393447:WVN393476 F458983:F459012 JB458983:JB459012 SX458983:SX459012 ACT458983:ACT459012 AMP458983:AMP459012 AWL458983:AWL459012 BGH458983:BGH459012 BQD458983:BQD459012 BZZ458983:BZZ459012 CJV458983:CJV459012 CTR458983:CTR459012 DDN458983:DDN459012 DNJ458983:DNJ459012 DXF458983:DXF459012 EHB458983:EHB459012 EQX458983:EQX459012 FAT458983:FAT459012 FKP458983:FKP459012 FUL458983:FUL459012 GEH458983:GEH459012 GOD458983:GOD459012 GXZ458983:GXZ459012 HHV458983:HHV459012 HRR458983:HRR459012 IBN458983:IBN459012 ILJ458983:ILJ459012 IVF458983:IVF459012 JFB458983:JFB459012 JOX458983:JOX459012 JYT458983:JYT459012 KIP458983:KIP459012 KSL458983:KSL459012 LCH458983:LCH459012 LMD458983:LMD459012 LVZ458983:LVZ459012 MFV458983:MFV459012 MPR458983:MPR459012 MZN458983:MZN459012 NJJ458983:NJJ459012 NTF458983:NTF459012 ODB458983:ODB459012 OMX458983:OMX459012 OWT458983:OWT459012 PGP458983:PGP459012 PQL458983:PQL459012 QAH458983:QAH459012 QKD458983:QKD459012 QTZ458983:QTZ459012 RDV458983:RDV459012 RNR458983:RNR459012 RXN458983:RXN459012 SHJ458983:SHJ459012 SRF458983:SRF459012 TBB458983:TBB459012 TKX458983:TKX459012 TUT458983:TUT459012 UEP458983:UEP459012 UOL458983:UOL459012 UYH458983:UYH459012 VID458983:VID459012 VRZ458983:VRZ459012 WBV458983:WBV459012 WLR458983:WLR459012 WVN458983:WVN459012 F524519:F524548 JB524519:JB524548 SX524519:SX524548 ACT524519:ACT524548 AMP524519:AMP524548 AWL524519:AWL524548 BGH524519:BGH524548 BQD524519:BQD524548 BZZ524519:BZZ524548 CJV524519:CJV524548 CTR524519:CTR524548 DDN524519:DDN524548 DNJ524519:DNJ524548 DXF524519:DXF524548 EHB524519:EHB524548 EQX524519:EQX524548 FAT524519:FAT524548 FKP524519:FKP524548 FUL524519:FUL524548 GEH524519:GEH524548 GOD524519:GOD524548 GXZ524519:GXZ524548 HHV524519:HHV524548 HRR524519:HRR524548 IBN524519:IBN524548 ILJ524519:ILJ524548 IVF524519:IVF524548 JFB524519:JFB524548 JOX524519:JOX524548 JYT524519:JYT524548 KIP524519:KIP524548 KSL524519:KSL524548 LCH524519:LCH524548 LMD524519:LMD524548 LVZ524519:LVZ524548 MFV524519:MFV524548 MPR524519:MPR524548 MZN524519:MZN524548 NJJ524519:NJJ524548 NTF524519:NTF524548 ODB524519:ODB524548 OMX524519:OMX524548 OWT524519:OWT524548 PGP524519:PGP524548 PQL524519:PQL524548 QAH524519:QAH524548 QKD524519:QKD524548 QTZ524519:QTZ524548 RDV524519:RDV524548 RNR524519:RNR524548 RXN524519:RXN524548 SHJ524519:SHJ524548 SRF524519:SRF524548 TBB524519:TBB524548 TKX524519:TKX524548 TUT524519:TUT524548 UEP524519:UEP524548 UOL524519:UOL524548 UYH524519:UYH524548 VID524519:VID524548 VRZ524519:VRZ524548 WBV524519:WBV524548 WLR524519:WLR524548 WVN524519:WVN524548 F590055:F590084 JB590055:JB590084 SX590055:SX590084 ACT590055:ACT590084 AMP590055:AMP590084 AWL590055:AWL590084 BGH590055:BGH590084 BQD590055:BQD590084 BZZ590055:BZZ590084 CJV590055:CJV590084 CTR590055:CTR590084 DDN590055:DDN590084 DNJ590055:DNJ590084 DXF590055:DXF590084 EHB590055:EHB590084 EQX590055:EQX590084 FAT590055:FAT590084 FKP590055:FKP590084 FUL590055:FUL590084 GEH590055:GEH590084 GOD590055:GOD590084 GXZ590055:GXZ590084 HHV590055:HHV590084 HRR590055:HRR590084 IBN590055:IBN590084 ILJ590055:ILJ590084 IVF590055:IVF590084 JFB590055:JFB590084 JOX590055:JOX590084 JYT590055:JYT590084 KIP590055:KIP590084 KSL590055:KSL590084 LCH590055:LCH590084 LMD590055:LMD590084 LVZ590055:LVZ590084 MFV590055:MFV590084 MPR590055:MPR590084 MZN590055:MZN590084 NJJ590055:NJJ590084 NTF590055:NTF590084 ODB590055:ODB590084 OMX590055:OMX590084 OWT590055:OWT590084 PGP590055:PGP590084 PQL590055:PQL590084 QAH590055:QAH590084 QKD590055:QKD590084 QTZ590055:QTZ590084 RDV590055:RDV590084 RNR590055:RNR590084 RXN590055:RXN590084 SHJ590055:SHJ590084 SRF590055:SRF590084 TBB590055:TBB590084 TKX590055:TKX590084 TUT590055:TUT590084 UEP590055:UEP590084 UOL590055:UOL590084 UYH590055:UYH590084 VID590055:VID590084 VRZ590055:VRZ590084 WBV590055:WBV590084 WLR590055:WLR590084 WVN590055:WVN590084 F655591:F655620 JB655591:JB655620 SX655591:SX655620 ACT655591:ACT655620 AMP655591:AMP655620 AWL655591:AWL655620 BGH655591:BGH655620 BQD655591:BQD655620 BZZ655591:BZZ655620 CJV655591:CJV655620 CTR655591:CTR655620 DDN655591:DDN655620 DNJ655591:DNJ655620 DXF655591:DXF655620 EHB655591:EHB655620 EQX655591:EQX655620 FAT655591:FAT655620 FKP655591:FKP655620 FUL655591:FUL655620 GEH655591:GEH655620 GOD655591:GOD655620 GXZ655591:GXZ655620 HHV655591:HHV655620 HRR655591:HRR655620 IBN655591:IBN655620 ILJ655591:ILJ655620 IVF655591:IVF655620 JFB655591:JFB655620 JOX655591:JOX655620 JYT655591:JYT655620 KIP655591:KIP655620 KSL655591:KSL655620 LCH655591:LCH655620 LMD655591:LMD655620 LVZ655591:LVZ655620 MFV655591:MFV655620 MPR655591:MPR655620 MZN655591:MZN655620 NJJ655591:NJJ655620 NTF655591:NTF655620 ODB655591:ODB655620 OMX655591:OMX655620 OWT655591:OWT655620 PGP655591:PGP655620 PQL655591:PQL655620 QAH655591:QAH655620 QKD655591:QKD655620 QTZ655591:QTZ655620 RDV655591:RDV655620 RNR655591:RNR655620 RXN655591:RXN655620 SHJ655591:SHJ655620 SRF655591:SRF655620 TBB655591:TBB655620 TKX655591:TKX655620 TUT655591:TUT655620 UEP655591:UEP655620 UOL655591:UOL655620 UYH655591:UYH655620 VID655591:VID655620 VRZ655591:VRZ655620 WBV655591:WBV655620 WLR655591:WLR655620 WVN655591:WVN655620 F721127:F721156 JB721127:JB721156 SX721127:SX721156 ACT721127:ACT721156 AMP721127:AMP721156 AWL721127:AWL721156 BGH721127:BGH721156 BQD721127:BQD721156 BZZ721127:BZZ721156 CJV721127:CJV721156 CTR721127:CTR721156 DDN721127:DDN721156 DNJ721127:DNJ721156 DXF721127:DXF721156 EHB721127:EHB721156 EQX721127:EQX721156 FAT721127:FAT721156 FKP721127:FKP721156 FUL721127:FUL721156 GEH721127:GEH721156 GOD721127:GOD721156 GXZ721127:GXZ721156 HHV721127:HHV721156 HRR721127:HRR721156 IBN721127:IBN721156 ILJ721127:ILJ721156 IVF721127:IVF721156 JFB721127:JFB721156 JOX721127:JOX721156 JYT721127:JYT721156 KIP721127:KIP721156 KSL721127:KSL721156 LCH721127:LCH721156 LMD721127:LMD721156 LVZ721127:LVZ721156 MFV721127:MFV721156 MPR721127:MPR721156 MZN721127:MZN721156 NJJ721127:NJJ721156 NTF721127:NTF721156 ODB721127:ODB721156 OMX721127:OMX721156 OWT721127:OWT721156 PGP721127:PGP721156 PQL721127:PQL721156 QAH721127:QAH721156 QKD721127:QKD721156 QTZ721127:QTZ721156 RDV721127:RDV721156 RNR721127:RNR721156 RXN721127:RXN721156 SHJ721127:SHJ721156 SRF721127:SRF721156 TBB721127:TBB721156 TKX721127:TKX721156 TUT721127:TUT721156 UEP721127:UEP721156 UOL721127:UOL721156 UYH721127:UYH721156 VID721127:VID721156 VRZ721127:VRZ721156 WBV721127:WBV721156 WLR721127:WLR721156 WVN721127:WVN721156 F786663:F786692 JB786663:JB786692 SX786663:SX786692 ACT786663:ACT786692 AMP786663:AMP786692 AWL786663:AWL786692 BGH786663:BGH786692 BQD786663:BQD786692 BZZ786663:BZZ786692 CJV786663:CJV786692 CTR786663:CTR786692 DDN786663:DDN786692 DNJ786663:DNJ786692 DXF786663:DXF786692 EHB786663:EHB786692 EQX786663:EQX786692 FAT786663:FAT786692 FKP786663:FKP786692 FUL786663:FUL786692 GEH786663:GEH786692 GOD786663:GOD786692 GXZ786663:GXZ786692 HHV786663:HHV786692 HRR786663:HRR786692 IBN786663:IBN786692 ILJ786663:ILJ786692 IVF786663:IVF786692 JFB786663:JFB786692 JOX786663:JOX786692 JYT786663:JYT786692 KIP786663:KIP786692 KSL786663:KSL786692 LCH786663:LCH786692 LMD786663:LMD786692 LVZ786663:LVZ786692 MFV786663:MFV786692 MPR786663:MPR786692 MZN786663:MZN786692 NJJ786663:NJJ786692 NTF786663:NTF786692 ODB786663:ODB786692 OMX786663:OMX786692 OWT786663:OWT786692 PGP786663:PGP786692 PQL786663:PQL786692 QAH786663:QAH786692 QKD786663:QKD786692 QTZ786663:QTZ786692 RDV786663:RDV786692 RNR786663:RNR786692 RXN786663:RXN786692 SHJ786663:SHJ786692 SRF786663:SRF786692 TBB786663:TBB786692 TKX786663:TKX786692 TUT786663:TUT786692 UEP786663:UEP786692 UOL786663:UOL786692 UYH786663:UYH786692 VID786663:VID786692 VRZ786663:VRZ786692 WBV786663:WBV786692 WLR786663:WLR786692 WVN786663:WVN786692 F852199:F852228 JB852199:JB852228 SX852199:SX852228 ACT852199:ACT852228 AMP852199:AMP852228 AWL852199:AWL852228 BGH852199:BGH852228 BQD852199:BQD852228 BZZ852199:BZZ852228 CJV852199:CJV852228 CTR852199:CTR852228 DDN852199:DDN852228 DNJ852199:DNJ852228 DXF852199:DXF852228 EHB852199:EHB852228 EQX852199:EQX852228 FAT852199:FAT852228 FKP852199:FKP852228 FUL852199:FUL852228 GEH852199:GEH852228 GOD852199:GOD852228 GXZ852199:GXZ852228 HHV852199:HHV852228 HRR852199:HRR852228 IBN852199:IBN852228 ILJ852199:ILJ852228 IVF852199:IVF852228 JFB852199:JFB852228 JOX852199:JOX852228 JYT852199:JYT852228 KIP852199:KIP852228 KSL852199:KSL852228 LCH852199:LCH852228 LMD852199:LMD852228 LVZ852199:LVZ852228 MFV852199:MFV852228 MPR852199:MPR852228 MZN852199:MZN852228 NJJ852199:NJJ852228 NTF852199:NTF852228 ODB852199:ODB852228 OMX852199:OMX852228 OWT852199:OWT852228 PGP852199:PGP852228 PQL852199:PQL852228 QAH852199:QAH852228 QKD852199:QKD852228 QTZ852199:QTZ852228 RDV852199:RDV852228 RNR852199:RNR852228 RXN852199:RXN852228 SHJ852199:SHJ852228 SRF852199:SRF852228 TBB852199:TBB852228 TKX852199:TKX852228 TUT852199:TUT852228 UEP852199:UEP852228 UOL852199:UOL852228 UYH852199:UYH852228 VID852199:VID852228 VRZ852199:VRZ852228 WBV852199:WBV852228 WLR852199:WLR852228 WVN852199:WVN852228 F917735:F917764 JB917735:JB917764 SX917735:SX917764 ACT917735:ACT917764 AMP917735:AMP917764 AWL917735:AWL917764 BGH917735:BGH917764 BQD917735:BQD917764 BZZ917735:BZZ917764 CJV917735:CJV917764 CTR917735:CTR917764 DDN917735:DDN917764 DNJ917735:DNJ917764 DXF917735:DXF917764 EHB917735:EHB917764 EQX917735:EQX917764 FAT917735:FAT917764 FKP917735:FKP917764 FUL917735:FUL917764 GEH917735:GEH917764 GOD917735:GOD917764 GXZ917735:GXZ917764 HHV917735:HHV917764 HRR917735:HRR917764 IBN917735:IBN917764 ILJ917735:ILJ917764 IVF917735:IVF917764 JFB917735:JFB917764 JOX917735:JOX917764 JYT917735:JYT917764 KIP917735:KIP917764 KSL917735:KSL917764 LCH917735:LCH917764 LMD917735:LMD917764 LVZ917735:LVZ917764 MFV917735:MFV917764 MPR917735:MPR917764 MZN917735:MZN917764 NJJ917735:NJJ917764 NTF917735:NTF917764 ODB917735:ODB917764 OMX917735:OMX917764 OWT917735:OWT917764 PGP917735:PGP917764 PQL917735:PQL917764 QAH917735:QAH917764 QKD917735:QKD917764 QTZ917735:QTZ917764 RDV917735:RDV917764 RNR917735:RNR917764 RXN917735:RXN917764 SHJ917735:SHJ917764 SRF917735:SRF917764 TBB917735:TBB917764 TKX917735:TKX917764 TUT917735:TUT917764 UEP917735:UEP917764 UOL917735:UOL917764 UYH917735:UYH917764 VID917735:VID917764 VRZ917735:VRZ917764 WBV917735:WBV917764 WLR917735:WLR917764 WVN917735:WVN917764 F983271:F983300 JB983271:JB983300 SX983271:SX983300 ACT983271:ACT983300 AMP983271:AMP983300 AWL983271:AWL983300 BGH983271:BGH983300 BQD983271:BQD983300 BZZ983271:BZZ983300 CJV983271:CJV983300 CTR983271:CTR983300 DDN983271:DDN983300 DNJ983271:DNJ983300 DXF983271:DXF983300 EHB983271:EHB983300 EQX983271:EQX983300 FAT983271:FAT983300 FKP983271:FKP983300 FUL983271:FUL983300 GEH983271:GEH983300 GOD983271:GOD983300 GXZ983271:GXZ983300 HHV983271:HHV983300 HRR983271:HRR983300 IBN983271:IBN983300 ILJ983271:ILJ983300 IVF983271:IVF983300 JFB983271:JFB983300 JOX983271:JOX983300 JYT983271:JYT983300 KIP983271:KIP983300 KSL983271:KSL983300 LCH983271:LCH983300 LMD983271:LMD983300 LVZ983271:LVZ983300 MFV983271:MFV983300 MPR983271:MPR983300 MZN983271:MZN983300 NJJ983271:NJJ983300 NTF983271:NTF983300 ODB983271:ODB983300 OMX983271:OMX983300 OWT983271:OWT983300 PGP983271:PGP983300 PQL983271:PQL983300 QAH983271:QAH983300 QKD983271:QKD983300 QTZ983271:QTZ983300 RDV983271:RDV983300 RNR983271:RNR983300 RXN983271:RXN983300 SHJ983271:SHJ983300 SRF983271:SRF983300 TBB983271:TBB983300 TKX983271:TKX983300 TUT983271:TUT983300 UEP983271:UEP983300 UOL983271:UOL983300 UYH983271:UYH983300 VID983271:VID983300 VRZ983271:VRZ983300 WBV983271:WBV983300 WLR983271:WLR983300 WVN983271:WVN983300 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F65800 JB65800 SX65800 ACT65800 AMP65800 AWL65800 BGH65800 BQD65800 BZZ65800 CJV65800 CTR65800 DDN65800 DNJ65800 DXF65800 EHB65800 EQX65800 FAT65800 FKP65800 FUL65800 GEH65800 GOD65800 GXZ65800 HHV65800 HRR65800 IBN65800 ILJ65800 IVF65800 JFB65800 JOX65800 JYT65800 KIP65800 KSL65800 LCH65800 LMD65800 LVZ65800 MFV65800 MPR65800 MZN65800 NJJ65800 NTF65800 ODB65800 OMX65800 OWT65800 PGP65800 PQL65800 QAH65800 QKD65800 QTZ65800 RDV65800 RNR65800 RXN65800 SHJ65800 SRF65800 TBB65800 TKX65800 TUT65800 UEP65800 UOL65800 UYH65800 VID65800 VRZ65800 WBV65800 WLR65800 WVN65800 F131336 JB131336 SX131336 ACT131336 AMP131336 AWL131336 BGH131336 BQD131336 BZZ131336 CJV131336 CTR131336 DDN131336 DNJ131336 DXF131336 EHB131336 EQX131336 FAT131336 FKP131336 FUL131336 GEH131336 GOD131336 GXZ131336 HHV131336 HRR131336 IBN131336 ILJ131336 IVF131336 JFB131336 JOX131336 JYT131336 KIP131336 KSL131336 LCH131336 LMD131336 LVZ131336 MFV131336 MPR131336 MZN131336 NJJ131336 NTF131336 ODB131336 OMX131336 OWT131336 PGP131336 PQL131336 QAH131336 QKD131336 QTZ131336 RDV131336 RNR131336 RXN131336 SHJ131336 SRF131336 TBB131336 TKX131336 TUT131336 UEP131336 UOL131336 UYH131336 VID131336 VRZ131336 WBV131336 WLR131336 WVN131336 F196872 JB196872 SX196872 ACT196872 AMP196872 AWL196872 BGH196872 BQD196872 BZZ196872 CJV196872 CTR196872 DDN196872 DNJ196872 DXF196872 EHB196872 EQX196872 FAT196872 FKP196872 FUL196872 GEH196872 GOD196872 GXZ196872 HHV196872 HRR196872 IBN196872 ILJ196872 IVF196872 JFB196872 JOX196872 JYT196872 KIP196872 KSL196872 LCH196872 LMD196872 LVZ196872 MFV196872 MPR196872 MZN196872 NJJ196872 NTF196872 ODB196872 OMX196872 OWT196872 PGP196872 PQL196872 QAH196872 QKD196872 QTZ196872 RDV196872 RNR196872 RXN196872 SHJ196872 SRF196872 TBB196872 TKX196872 TUT196872 UEP196872 UOL196872 UYH196872 VID196872 VRZ196872 WBV196872 WLR196872 WVN196872 F262408 JB262408 SX262408 ACT262408 AMP262408 AWL262408 BGH262408 BQD262408 BZZ262408 CJV262408 CTR262408 DDN262408 DNJ262408 DXF262408 EHB262408 EQX262408 FAT262408 FKP262408 FUL262408 GEH262408 GOD262408 GXZ262408 HHV262408 HRR262408 IBN262408 ILJ262408 IVF262408 JFB262408 JOX262408 JYT262408 KIP262408 KSL262408 LCH262408 LMD262408 LVZ262408 MFV262408 MPR262408 MZN262408 NJJ262408 NTF262408 ODB262408 OMX262408 OWT262408 PGP262408 PQL262408 QAH262408 QKD262408 QTZ262408 RDV262408 RNR262408 RXN262408 SHJ262408 SRF262408 TBB262408 TKX262408 TUT262408 UEP262408 UOL262408 UYH262408 VID262408 VRZ262408 WBV262408 WLR262408 WVN262408 F327944 JB327944 SX327944 ACT327944 AMP327944 AWL327944 BGH327944 BQD327944 BZZ327944 CJV327944 CTR327944 DDN327944 DNJ327944 DXF327944 EHB327944 EQX327944 FAT327944 FKP327944 FUL327944 GEH327944 GOD327944 GXZ327944 HHV327944 HRR327944 IBN327944 ILJ327944 IVF327944 JFB327944 JOX327944 JYT327944 KIP327944 KSL327944 LCH327944 LMD327944 LVZ327944 MFV327944 MPR327944 MZN327944 NJJ327944 NTF327944 ODB327944 OMX327944 OWT327944 PGP327944 PQL327944 QAH327944 QKD327944 QTZ327944 RDV327944 RNR327944 RXN327944 SHJ327944 SRF327944 TBB327944 TKX327944 TUT327944 UEP327944 UOL327944 UYH327944 VID327944 VRZ327944 WBV327944 WLR327944 WVN327944 F393480 JB393480 SX393480 ACT393480 AMP393480 AWL393480 BGH393480 BQD393480 BZZ393480 CJV393480 CTR393480 DDN393480 DNJ393480 DXF393480 EHB393480 EQX393480 FAT393480 FKP393480 FUL393480 GEH393480 GOD393480 GXZ393480 HHV393480 HRR393480 IBN393480 ILJ393480 IVF393480 JFB393480 JOX393480 JYT393480 KIP393480 KSL393480 LCH393480 LMD393480 LVZ393480 MFV393480 MPR393480 MZN393480 NJJ393480 NTF393480 ODB393480 OMX393480 OWT393480 PGP393480 PQL393480 QAH393480 QKD393480 QTZ393480 RDV393480 RNR393480 RXN393480 SHJ393480 SRF393480 TBB393480 TKX393480 TUT393480 UEP393480 UOL393480 UYH393480 VID393480 VRZ393480 WBV393480 WLR393480 WVN393480 F459016 JB459016 SX459016 ACT459016 AMP459016 AWL459016 BGH459016 BQD459016 BZZ459016 CJV459016 CTR459016 DDN459016 DNJ459016 DXF459016 EHB459016 EQX459016 FAT459016 FKP459016 FUL459016 GEH459016 GOD459016 GXZ459016 HHV459016 HRR459016 IBN459016 ILJ459016 IVF459016 JFB459016 JOX459016 JYT459016 KIP459016 KSL459016 LCH459016 LMD459016 LVZ459016 MFV459016 MPR459016 MZN459016 NJJ459016 NTF459016 ODB459016 OMX459016 OWT459016 PGP459016 PQL459016 QAH459016 QKD459016 QTZ459016 RDV459016 RNR459016 RXN459016 SHJ459016 SRF459016 TBB459016 TKX459016 TUT459016 UEP459016 UOL459016 UYH459016 VID459016 VRZ459016 WBV459016 WLR459016 WVN459016 F524552 JB524552 SX524552 ACT524552 AMP524552 AWL524552 BGH524552 BQD524552 BZZ524552 CJV524552 CTR524552 DDN524552 DNJ524552 DXF524552 EHB524552 EQX524552 FAT524552 FKP524552 FUL524552 GEH524552 GOD524552 GXZ524552 HHV524552 HRR524552 IBN524552 ILJ524552 IVF524552 JFB524552 JOX524552 JYT524552 KIP524552 KSL524552 LCH524552 LMD524552 LVZ524552 MFV524552 MPR524552 MZN524552 NJJ524552 NTF524552 ODB524552 OMX524552 OWT524552 PGP524552 PQL524552 QAH524552 QKD524552 QTZ524552 RDV524552 RNR524552 RXN524552 SHJ524552 SRF524552 TBB524552 TKX524552 TUT524552 UEP524552 UOL524552 UYH524552 VID524552 VRZ524552 WBV524552 WLR524552 WVN524552 F590088 JB590088 SX590088 ACT590088 AMP590088 AWL590088 BGH590088 BQD590088 BZZ590088 CJV590088 CTR590088 DDN590088 DNJ590088 DXF590088 EHB590088 EQX590088 FAT590088 FKP590088 FUL590088 GEH590088 GOD590088 GXZ590088 HHV590088 HRR590088 IBN590088 ILJ590088 IVF590088 JFB590088 JOX590088 JYT590088 KIP590088 KSL590088 LCH590088 LMD590088 LVZ590088 MFV590088 MPR590088 MZN590088 NJJ590088 NTF590088 ODB590088 OMX590088 OWT590088 PGP590088 PQL590088 QAH590088 QKD590088 QTZ590088 RDV590088 RNR590088 RXN590088 SHJ590088 SRF590088 TBB590088 TKX590088 TUT590088 UEP590088 UOL590088 UYH590088 VID590088 VRZ590088 WBV590088 WLR590088 WVN590088 F655624 JB655624 SX655624 ACT655624 AMP655624 AWL655624 BGH655624 BQD655624 BZZ655624 CJV655624 CTR655624 DDN655624 DNJ655624 DXF655624 EHB655624 EQX655624 FAT655624 FKP655624 FUL655624 GEH655624 GOD655624 GXZ655624 HHV655624 HRR655624 IBN655624 ILJ655624 IVF655624 JFB655624 JOX655624 JYT655624 KIP655624 KSL655624 LCH655624 LMD655624 LVZ655624 MFV655624 MPR655624 MZN655624 NJJ655624 NTF655624 ODB655624 OMX655624 OWT655624 PGP655624 PQL655624 QAH655624 QKD655624 QTZ655624 RDV655624 RNR655624 RXN655624 SHJ655624 SRF655624 TBB655624 TKX655624 TUT655624 UEP655624 UOL655624 UYH655624 VID655624 VRZ655624 WBV655624 WLR655624 WVN655624 F721160 JB721160 SX721160 ACT721160 AMP721160 AWL721160 BGH721160 BQD721160 BZZ721160 CJV721160 CTR721160 DDN721160 DNJ721160 DXF721160 EHB721160 EQX721160 FAT721160 FKP721160 FUL721160 GEH721160 GOD721160 GXZ721160 HHV721160 HRR721160 IBN721160 ILJ721160 IVF721160 JFB721160 JOX721160 JYT721160 KIP721160 KSL721160 LCH721160 LMD721160 LVZ721160 MFV721160 MPR721160 MZN721160 NJJ721160 NTF721160 ODB721160 OMX721160 OWT721160 PGP721160 PQL721160 QAH721160 QKD721160 QTZ721160 RDV721160 RNR721160 RXN721160 SHJ721160 SRF721160 TBB721160 TKX721160 TUT721160 UEP721160 UOL721160 UYH721160 VID721160 VRZ721160 WBV721160 WLR721160 WVN721160 F786696 JB786696 SX786696 ACT786696 AMP786696 AWL786696 BGH786696 BQD786696 BZZ786696 CJV786696 CTR786696 DDN786696 DNJ786696 DXF786696 EHB786696 EQX786696 FAT786696 FKP786696 FUL786696 GEH786696 GOD786696 GXZ786696 HHV786696 HRR786696 IBN786696 ILJ786696 IVF786696 JFB786696 JOX786696 JYT786696 KIP786696 KSL786696 LCH786696 LMD786696 LVZ786696 MFV786696 MPR786696 MZN786696 NJJ786696 NTF786696 ODB786696 OMX786696 OWT786696 PGP786696 PQL786696 QAH786696 QKD786696 QTZ786696 RDV786696 RNR786696 RXN786696 SHJ786696 SRF786696 TBB786696 TKX786696 TUT786696 UEP786696 UOL786696 UYH786696 VID786696 VRZ786696 WBV786696 WLR786696 WVN786696 F852232 JB852232 SX852232 ACT852232 AMP852232 AWL852232 BGH852232 BQD852232 BZZ852232 CJV852232 CTR852232 DDN852232 DNJ852232 DXF852232 EHB852232 EQX852232 FAT852232 FKP852232 FUL852232 GEH852232 GOD852232 GXZ852232 HHV852232 HRR852232 IBN852232 ILJ852232 IVF852232 JFB852232 JOX852232 JYT852232 KIP852232 KSL852232 LCH852232 LMD852232 LVZ852232 MFV852232 MPR852232 MZN852232 NJJ852232 NTF852232 ODB852232 OMX852232 OWT852232 PGP852232 PQL852232 QAH852232 QKD852232 QTZ852232 RDV852232 RNR852232 RXN852232 SHJ852232 SRF852232 TBB852232 TKX852232 TUT852232 UEP852232 UOL852232 UYH852232 VID852232 VRZ852232 WBV852232 WLR852232 WVN852232 F917768 JB917768 SX917768 ACT917768 AMP917768 AWL917768 BGH917768 BQD917768 BZZ917768 CJV917768 CTR917768 DDN917768 DNJ917768 DXF917768 EHB917768 EQX917768 FAT917768 FKP917768 FUL917768 GEH917768 GOD917768 GXZ917768 HHV917768 HRR917768 IBN917768 ILJ917768 IVF917768 JFB917768 JOX917768 JYT917768 KIP917768 KSL917768 LCH917768 LMD917768 LVZ917768 MFV917768 MPR917768 MZN917768 NJJ917768 NTF917768 ODB917768 OMX917768 OWT917768 PGP917768 PQL917768 QAH917768 QKD917768 QTZ917768 RDV917768 RNR917768 RXN917768 SHJ917768 SRF917768 TBB917768 TKX917768 TUT917768 UEP917768 UOL917768 UYH917768 VID917768 VRZ917768 WBV917768 WLR917768 WVN917768 F983304 JB983304 SX983304 ACT983304 AMP983304 AWL983304 BGH983304 BQD983304 BZZ983304 CJV983304 CTR983304 DDN983304 DNJ983304 DXF983304 EHB983304 EQX983304 FAT983304 FKP983304 FUL983304 GEH983304 GOD983304 GXZ983304 HHV983304 HRR983304 IBN983304 ILJ983304 IVF983304 JFB983304 JOX983304 JYT983304 KIP983304 KSL983304 LCH983304 LMD983304 LVZ983304 MFV983304 MPR983304 MZN983304 NJJ983304 NTF983304 ODB983304 OMX983304 OWT983304 PGP983304 PQL983304 QAH983304 QKD983304 QTZ983304 RDV983304 RNR983304 RXN983304 SHJ983304 SRF983304 TBB983304 TKX983304 TUT983304 UEP983304 UOL983304 UYH983304 VID983304 VRZ983304 WBV983304 WLR983304 F104:F138 WVN104:WVN138 WLR104:WLR138 WBV104:WBV138 VRZ104:VRZ138 VID104:VID138 UYH104:UYH138 UOL104:UOL138 UEP104:UEP138 TUT104:TUT138 TKX104:TKX138 TBB104:TBB138 SRF104:SRF138 SHJ104:SHJ138 RXN104:RXN138 RNR104:RNR138 RDV104:RDV138 QTZ104:QTZ138 QKD104:QKD138 QAH104:QAH138 PQL104:PQL138 PGP104:PGP138 OWT104:OWT138 OMX104:OMX138 ODB104:ODB138 NTF104:NTF138 NJJ104:NJJ138 MZN104:MZN138 MPR104:MPR138 MFV104:MFV138 LVZ104:LVZ138 LMD104:LMD138 LCH104:LCH138 KSL104:KSL138 KIP104:KIP138 JYT104:JYT138 JOX104:JOX138 JFB104:JFB138 IVF104:IVF138 ILJ104:ILJ138 IBN104:IBN138 HRR104:HRR138 HHV104:HHV138 GXZ104:GXZ138 GOD104:GOD138 GEH104:GEH138 FUL104:FUL138 FKP104:FKP138 FAT104:FAT138 EQX104:EQX138 EHB104:EHB138 DXF104:DXF138 DNJ104:DNJ138 DDN104:DDN138 CTR104:CTR138 CJV104:CJV138 BZZ104:BZZ138 BQD104:BQD138 BGH104:BGH138 AWL104:AWL138 AMP104:AMP138 ACT104:ACT138 SX104:SX138 JB104:JB138">
      <formula1>$H$104:$H$108</formula1>
    </dataValidation>
  </dataValidations>
  <pageMargins left="0.70866141732283472" right="0.70866141732283472" top="0.74803149606299213" bottom="0.74803149606299213" header="0.31496062992125984" footer="0.31496062992125984"/>
  <pageSetup paperSize="8" scale="18"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8080"/>
  </sheetPr>
  <dimension ref="A1:P32"/>
  <sheetViews>
    <sheetView showGridLines="0" zoomScale="85" zoomScaleNormal="85" workbookViewId="0"/>
  </sheetViews>
  <sheetFormatPr defaultColWidth="9" defaultRowHeight="12.75"/>
  <cols>
    <col min="1" max="1" width="2.85546875" style="3" customWidth="1"/>
    <col min="2" max="2" width="7.5703125" style="3" customWidth="1"/>
    <col min="3" max="3" width="7.7109375" style="3" customWidth="1"/>
    <col min="4" max="4" width="49.85546875" style="3" customWidth="1"/>
    <col min="5" max="256" width="9" style="3"/>
    <col min="257" max="257" width="2.85546875" style="3" customWidth="1"/>
    <col min="258" max="258" width="7.5703125" style="3" customWidth="1"/>
    <col min="259" max="259" width="7.7109375" style="3" customWidth="1"/>
    <col min="260" max="260" width="49.85546875" style="3" customWidth="1"/>
    <col min="261" max="512" width="9" style="3"/>
    <col min="513" max="513" width="2.85546875" style="3" customWidth="1"/>
    <col min="514" max="514" width="7.5703125" style="3" customWidth="1"/>
    <col min="515" max="515" width="7.7109375" style="3" customWidth="1"/>
    <col min="516" max="516" width="49.85546875" style="3" customWidth="1"/>
    <col min="517" max="768" width="9" style="3"/>
    <col min="769" max="769" width="2.85546875" style="3" customWidth="1"/>
    <col min="770" max="770" width="7.5703125" style="3" customWidth="1"/>
    <col min="771" max="771" width="7.7109375" style="3" customWidth="1"/>
    <col min="772" max="772" width="49.85546875" style="3" customWidth="1"/>
    <col min="773" max="1024" width="9" style="3"/>
    <col min="1025" max="1025" width="2.85546875" style="3" customWidth="1"/>
    <col min="1026" max="1026" width="7.5703125" style="3" customWidth="1"/>
    <col min="1027" max="1027" width="7.7109375" style="3" customWidth="1"/>
    <col min="1028" max="1028" width="49.85546875" style="3" customWidth="1"/>
    <col min="1029" max="1280" width="9" style="3"/>
    <col min="1281" max="1281" width="2.85546875" style="3" customWidth="1"/>
    <col min="1282" max="1282" width="7.5703125" style="3" customWidth="1"/>
    <col min="1283" max="1283" width="7.7109375" style="3" customWidth="1"/>
    <col min="1284" max="1284" width="49.85546875" style="3" customWidth="1"/>
    <col min="1285" max="1536" width="9" style="3"/>
    <col min="1537" max="1537" width="2.85546875" style="3" customWidth="1"/>
    <col min="1538" max="1538" width="7.5703125" style="3" customWidth="1"/>
    <col min="1539" max="1539" width="7.7109375" style="3" customWidth="1"/>
    <col min="1540" max="1540" width="49.85546875" style="3" customWidth="1"/>
    <col min="1541" max="1792" width="9" style="3"/>
    <col min="1793" max="1793" width="2.85546875" style="3" customWidth="1"/>
    <col min="1794" max="1794" width="7.5703125" style="3" customWidth="1"/>
    <col min="1795" max="1795" width="7.7109375" style="3" customWidth="1"/>
    <col min="1796" max="1796" width="49.85546875" style="3" customWidth="1"/>
    <col min="1797" max="2048" width="9" style="3"/>
    <col min="2049" max="2049" width="2.85546875" style="3" customWidth="1"/>
    <col min="2050" max="2050" width="7.5703125" style="3" customWidth="1"/>
    <col min="2051" max="2051" width="7.7109375" style="3" customWidth="1"/>
    <col min="2052" max="2052" width="49.85546875" style="3" customWidth="1"/>
    <col min="2053" max="2304" width="9" style="3"/>
    <col min="2305" max="2305" width="2.85546875" style="3" customWidth="1"/>
    <col min="2306" max="2306" width="7.5703125" style="3" customWidth="1"/>
    <col min="2307" max="2307" width="7.7109375" style="3" customWidth="1"/>
    <col min="2308" max="2308" width="49.85546875" style="3" customWidth="1"/>
    <col min="2309" max="2560" width="9" style="3"/>
    <col min="2561" max="2561" width="2.85546875" style="3" customWidth="1"/>
    <col min="2562" max="2562" width="7.5703125" style="3" customWidth="1"/>
    <col min="2563" max="2563" width="7.7109375" style="3" customWidth="1"/>
    <col min="2564" max="2564" width="49.85546875" style="3" customWidth="1"/>
    <col min="2565" max="2816" width="9" style="3"/>
    <col min="2817" max="2817" width="2.85546875" style="3" customWidth="1"/>
    <col min="2818" max="2818" width="7.5703125" style="3" customWidth="1"/>
    <col min="2819" max="2819" width="7.7109375" style="3" customWidth="1"/>
    <col min="2820" max="2820" width="49.85546875" style="3" customWidth="1"/>
    <col min="2821" max="3072" width="9" style="3"/>
    <col min="3073" max="3073" width="2.85546875" style="3" customWidth="1"/>
    <col min="3074" max="3074" width="7.5703125" style="3" customWidth="1"/>
    <col min="3075" max="3075" width="7.7109375" style="3" customWidth="1"/>
    <col min="3076" max="3076" width="49.85546875" style="3" customWidth="1"/>
    <col min="3077" max="3328" width="9" style="3"/>
    <col min="3329" max="3329" width="2.85546875" style="3" customWidth="1"/>
    <col min="3330" max="3330" width="7.5703125" style="3" customWidth="1"/>
    <col min="3331" max="3331" width="7.7109375" style="3" customWidth="1"/>
    <col min="3332" max="3332" width="49.85546875" style="3" customWidth="1"/>
    <col min="3333" max="3584" width="9" style="3"/>
    <col min="3585" max="3585" width="2.85546875" style="3" customWidth="1"/>
    <col min="3586" max="3586" width="7.5703125" style="3" customWidth="1"/>
    <col min="3587" max="3587" width="7.7109375" style="3" customWidth="1"/>
    <col min="3588" max="3588" width="49.85546875" style="3" customWidth="1"/>
    <col min="3589" max="3840" width="9" style="3"/>
    <col min="3841" max="3841" width="2.85546875" style="3" customWidth="1"/>
    <col min="3842" max="3842" width="7.5703125" style="3" customWidth="1"/>
    <col min="3843" max="3843" width="7.7109375" style="3" customWidth="1"/>
    <col min="3844" max="3844" width="49.85546875" style="3" customWidth="1"/>
    <col min="3845" max="4096" width="9" style="3"/>
    <col min="4097" max="4097" width="2.85546875" style="3" customWidth="1"/>
    <col min="4098" max="4098" width="7.5703125" style="3" customWidth="1"/>
    <col min="4099" max="4099" width="7.7109375" style="3" customWidth="1"/>
    <col min="4100" max="4100" width="49.85546875" style="3" customWidth="1"/>
    <col min="4101" max="4352" width="9" style="3"/>
    <col min="4353" max="4353" width="2.85546875" style="3" customWidth="1"/>
    <col min="4354" max="4354" width="7.5703125" style="3" customWidth="1"/>
    <col min="4355" max="4355" width="7.7109375" style="3" customWidth="1"/>
    <col min="4356" max="4356" width="49.85546875" style="3" customWidth="1"/>
    <col min="4357" max="4608" width="9" style="3"/>
    <col min="4609" max="4609" width="2.85546875" style="3" customWidth="1"/>
    <col min="4610" max="4610" width="7.5703125" style="3" customWidth="1"/>
    <col min="4611" max="4611" width="7.7109375" style="3" customWidth="1"/>
    <col min="4612" max="4612" width="49.85546875" style="3" customWidth="1"/>
    <col min="4613" max="4864" width="9" style="3"/>
    <col min="4865" max="4865" width="2.85546875" style="3" customWidth="1"/>
    <col min="4866" max="4866" width="7.5703125" style="3" customWidth="1"/>
    <col min="4867" max="4867" width="7.7109375" style="3" customWidth="1"/>
    <col min="4868" max="4868" width="49.85546875" style="3" customWidth="1"/>
    <col min="4869" max="5120" width="9" style="3"/>
    <col min="5121" max="5121" width="2.85546875" style="3" customWidth="1"/>
    <col min="5122" max="5122" width="7.5703125" style="3" customWidth="1"/>
    <col min="5123" max="5123" width="7.7109375" style="3" customWidth="1"/>
    <col min="5124" max="5124" width="49.85546875" style="3" customWidth="1"/>
    <col min="5125" max="5376" width="9" style="3"/>
    <col min="5377" max="5377" width="2.85546875" style="3" customWidth="1"/>
    <col min="5378" max="5378" width="7.5703125" style="3" customWidth="1"/>
    <col min="5379" max="5379" width="7.7109375" style="3" customWidth="1"/>
    <col min="5380" max="5380" width="49.85546875" style="3" customWidth="1"/>
    <col min="5381" max="5632" width="9" style="3"/>
    <col min="5633" max="5633" width="2.85546875" style="3" customWidth="1"/>
    <col min="5634" max="5634" width="7.5703125" style="3" customWidth="1"/>
    <col min="5635" max="5635" width="7.7109375" style="3" customWidth="1"/>
    <col min="5636" max="5636" width="49.85546875" style="3" customWidth="1"/>
    <col min="5637" max="5888" width="9" style="3"/>
    <col min="5889" max="5889" width="2.85546875" style="3" customWidth="1"/>
    <col min="5890" max="5890" width="7.5703125" style="3" customWidth="1"/>
    <col min="5891" max="5891" width="7.7109375" style="3" customWidth="1"/>
    <col min="5892" max="5892" width="49.85546875" style="3" customWidth="1"/>
    <col min="5893" max="6144" width="9" style="3"/>
    <col min="6145" max="6145" width="2.85546875" style="3" customWidth="1"/>
    <col min="6146" max="6146" width="7.5703125" style="3" customWidth="1"/>
    <col min="6147" max="6147" width="7.7109375" style="3" customWidth="1"/>
    <col min="6148" max="6148" width="49.85546875" style="3" customWidth="1"/>
    <col min="6149" max="6400" width="9" style="3"/>
    <col min="6401" max="6401" width="2.85546875" style="3" customWidth="1"/>
    <col min="6402" max="6402" width="7.5703125" style="3" customWidth="1"/>
    <col min="6403" max="6403" width="7.7109375" style="3" customWidth="1"/>
    <col min="6404" max="6404" width="49.85546875" style="3" customWidth="1"/>
    <col min="6405" max="6656" width="9" style="3"/>
    <col min="6657" max="6657" width="2.85546875" style="3" customWidth="1"/>
    <col min="6658" max="6658" width="7.5703125" style="3" customWidth="1"/>
    <col min="6659" max="6659" width="7.7109375" style="3" customWidth="1"/>
    <col min="6660" max="6660" width="49.85546875" style="3" customWidth="1"/>
    <col min="6661" max="6912" width="9" style="3"/>
    <col min="6913" max="6913" width="2.85546875" style="3" customWidth="1"/>
    <col min="6914" max="6914" width="7.5703125" style="3" customWidth="1"/>
    <col min="6915" max="6915" width="7.7109375" style="3" customWidth="1"/>
    <col min="6916" max="6916" width="49.85546875" style="3" customWidth="1"/>
    <col min="6917" max="7168" width="9" style="3"/>
    <col min="7169" max="7169" width="2.85546875" style="3" customWidth="1"/>
    <col min="7170" max="7170" width="7.5703125" style="3" customWidth="1"/>
    <col min="7171" max="7171" width="7.7109375" style="3" customWidth="1"/>
    <col min="7172" max="7172" width="49.85546875" style="3" customWidth="1"/>
    <col min="7173" max="7424" width="9" style="3"/>
    <col min="7425" max="7425" width="2.85546875" style="3" customWidth="1"/>
    <col min="7426" max="7426" width="7.5703125" style="3" customWidth="1"/>
    <col min="7427" max="7427" width="7.7109375" style="3" customWidth="1"/>
    <col min="7428" max="7428" width="49.85546875" style="3" customWidth="1"/>
    <col min="7429" max="7680" width="9" style="3"/>
    <col min="7681" max="7681" width="2.85546875" style="3" customWidth="1"/>
    <col min="7682" max="7682" width="7.5703125" style="3" customWidth="1"/>
    <col min="7683" max="7683" width="7.7109375" style="3" customWidth="1"/>
    <col min="7684" max="7684" width="49.85546875" style="3" customWidth="1"/>
    <col min="7685" max="7936" width="9" style="3"/>
    <col min="7937" max="7937" width="2.85546875" style="3" customWidth="1"/>
    <col min="7938" max="7938" width="7.5703125" style="3" customWidth="1"/>
    <col min="7939" max="7939" width="7.7109375" style="3" customWidth="1"/>
    <col min="7940" max="7940" width="49.85546875" style="3" customWidth="1"/>
    <col min="7941" max="8192" width="9" style="3"/>
    <col min="8193" max="8193" width="2.85546875" style="3" customWidth="1"/>
    <col min="8194" max="8194" width="7.5703125" style="3" customWidth="1"/>
    <col min="8195" max="8195" width="7.7109375" style="3" customWidth="1"/>
    <col min="8196" max="8196" width="49.85546875" style="3" customWidth="1"/>
    <col min="8197" max="8448" width="9" style="3"/>
    <col min="8449" max="8449" width="2.85546875" style="3" customWidth="1"/>
    <col min="8450" max="8450" width="7.5703125" style="3" customWidth="1"/>
    <col min="8451" max="8451" width="7.7109375" style="3" customWidth="1"/>
    <col min="8452" max="8452" width="49.85546875" style="3" customWidth="1"/>
    <col min="8453" max="8704" width="9" style="3"/>
    <col min="8705" max="8705" width="2.85546875" style="3" customWidth="1"/>
    <col min="8706" max="8706" width="7.5703125" style="3" customWidth="1"/>
    <col min="8707" max="8707" width="7.7109375" style="3" customWidth="1"/>
    <col min="8708" max="8708" width="49.85546875" style="3" customWidth="1"/>
    <col min="8709" max="8960" width="9" style="3"/>
    <col min="8961" max="8961" width="2.85546875" style="3" customWidth="1"/>
    <col min="8962" max="8962" width="7.5703125" style="3" customWidth="1"/>
    <col min="8963" max="8963" width="7.7109375" style="3" customWidth="1"/>
    <col min="8964" max="8964" width="49.85546875" style="3" customWidth="1"/>
    <col min="8965" max="9216" width="9" style="3"/>
    <col min="9217" max="9217" width="2.85546875" style="3" customWidth="1"/>
    <col min="9218" max="9218" width="7.5703125" style="3" customWidth="1"/>
    <col min="9219" max="9219" width="7.7109375" style="3" customWidth="1"/>
    <col min="9220" max="9220" width="49.85546875" style="3" customWidth="1"/>
    <col min="9221" max="9472" width="9" style="3"/>
    <col min="9473" max="9473" width="2.85546875" style="3" customWidth="1"/>
    <col min="9474" max="9474" width="7.5703125" style="3" customWidth="1"/>
    <col min="9475" max="9475" width="7.7109375" style="3" customWidth="1"/>
    <col min="9476" max="9476" width="49.85546875" style="3" customWidth="1"/>
    <col min="9477" max="9728" width="9" style="3"/>
    <col min="9729" max="9729" width="2.85546875" style="3" customWidth="1"/>
    <col min="9730" max="9730" width="7.5703125" style="3" customWidth="1"/>
    <col min="9731" max="9731" width="7.7109375" style="3" customWidth="1"/>
    <col min="9732" max="9732" width="49.85546875" style="3" customWidth="1"/>
    <col min="9733" max="9984" width="9" style="3"/>
    <col min="9985" max="9985" width="2.85546875" style="3" customWidth="1"/>
    <col min="9986" max="9986" width="7.5703125" style="3" customWidth="1"/>
    <col min="9987" max="9987" width="7.7109375" style="3" customWidth="1"/>
    <col min="9988" max="9988" width="49.85546875" style="3" customWidth="1"/>
    <col min="9989" max="10240" width="9" style="3"/>
    <col min="10241" max="10241" width="2.85546875" style="3" customWidth="1"/>
    <col min="10242" max="10242" width="7.5703125" style="3" customWidth="1"/>
    <col min="10243" max="10243" width="7.7109375" style="3" customWidth="1"/>
    <col min="10244" max="10244" width="49.85546875" style="3" customWidth="1"/>
    <col min="10245" max="10496" width="9" style="3"/>
    <col min="10497" max="10497" width="2.85546875" style="3" customWidth="1"/>
    <col min="10498" max="10498" width="7.5703125" style="3" customWidth="1"/>
    <col min="10499" max="10499" width="7.7109375" style="3" customWidth="1"/>
    <col min="10500" max="10500" width="49.85546875" style="3" customWidth="1"/>
    <col min="10501" max="10752" width="9" style="3"/>
    <col min="10753" max="10753" width="2.85546875" style="3" customWidth="1"/>
    <col min="10754" max="10754" width="7.5703125" style="3" customWidth="1"/>
    <col min="10755" max="10755" width="7.7109375" style="3" customWidth="1"/>
    <col min="10756" max="10756" width="49.85546875" style="3" customWidth="1"/>
    <col min="10757" max="11008" width="9" style="3"/>
    <col min="11009" max="11009" width="2.85546875" style="3" customWidth="1"/>
    <col min="11010" max="11010" width="7.5703125" style="3" customWidth="1"/>
    <col min="11011" max="11011" width="7.7109375" style="3" customWidth="1"/>
    <col min="11012" max="11012" width="49.85546875" style="3" customWidth="1"/>
    <col min="11013" max="11264" width="9" style="3"/>
    <col min="11265" max="11265" width="2.85546875" style="3" customWidth="1"/>
    <col min="11266" max="11266" width="7.5703125" style="3" customWidth="1"/>
    <col min="11267" max="11267" width="7.7109375" style="3" customWidth="1"/>
    <col min="11268" max="11268" width="49.85546875" style="3" customWidth="1"/>
    <col min="11269" max="11520" width="9" style="3"/>
    <col min="11521" max="11521" width="2.85546875" style="3" customWidth="1"/>
    <col min="11522" max="11522" width="7.5703125" style="3" customWidth="1"/>
    <col min="11523" max="11523" width="7.7109375" style="3" customWidth="1"/>
    <col min="11524" max="11524" width="49.85546875" style="3" customWidth="1"/>
    <col min="11525" max="11776" width="9" style="3"/>
    <col min="11777" max="11777" width="2.85546875" style="3" customWidth="1"/>
    <col min="11778" max="11778" width="7.5703125" style="3" customWidth="1"/>
    <col min="11779" max="11779" width="7.7109375" style="3" customWidth="1"/>
    <col min="11780" max="11780" width="49.85546875" style="3" customWidth="1"/>
    <col min="11781" max="12032" width="9" style="3"/>
    <col min="12033" max="12033" width="2.85546875" style="3" customWidth="1"/>
    <col min="12034" max="12034" width="7.5703125" style="3" customWidth="1"/>
    <col min="12035" max="12035" width="7.7109375" style="3" customWidth="1"/>
    <col min="12036" max="12036" width="49.85546875" style="3" customWidth="1"/>
    <col min="12037" max="12288" width="9" style="3"/>
    <col min="12289" max="12289" width="2.85546875" style="3" customWidth="1"/>
    <col min="12290" max="12290" width="7.5703125" style="3" customWidth="1"/>
    <col min="12291" max="12291" width="7.7109375" style="3" customWidth="1"/>
    <col min="12292" max="12292" width="49.85546875" style="3" customWidth="1"/>
    <col min="12293" max="12544" width="9" style="3"/>
    <col min="12545" max="12545" width="2.85546875" style="3" customWidth="1"/>
    <col min="12546" max="12546" width="7.5703125" style="3" customWidth="1"/>
    <col min="12547" max="12547" width="7.7109375" style="3" customWidth="1"/>
    <col min="12548" max="12548" width="49.85546875" style="3" customWidth="1"/>
    <col min="12549" max="12800" width="9" style="3"/>
    <col min="12801" max="12801" width="2.85546875" style="3" customWidth="1"/>
    <col min="12802" max="12802" width="7.5703125" style="3" customWidth="1"/>
    <col min="12803" max="12803" width="7.7109375" style="3" customWidth="1"/>
    <col min="12804" max="12804" width="49.85546875" style="3" customWidth="1"/>
    <col min="12805" max="13056" width="9" style="3"/>
    <col min="13057" max="13057" width="2.85546875" style="3" customWidth="1"/>
    <col min="13058" max="13058" width="7.5703125" style="3" customWidth="1"/>
    <col min="13059" max="13059" width="7.7109375" style="3" customWidth="1"/>
    <col min="13060" max="13060" width="49.85546875" style="3" customWidth="1"/>
    <col min="13061" max="13312" width="9" style="3"/>
    <col min="13313" max="13313" width="2.85546875" style="3" customWidth="1"/>
    <col min="13314" max="13314" width="7.5703125" style="3" customWidth="1"/>
    <col min="13315" max="13315" width="7.7109375" style="3" customWidth="1"/>
    <col min="13316" max="13316" width="49.85546875" style="3" customWidth="1"/>
    <col min="13317" max="13568" width="9" style="3"/>
    <col min="13569" max="13569" width="2.85546875" style="3" customWidth="1"/>
    <col min="13570" max="13570" width="7.5703125" style="3" customWidth="1"/>
    <col min="13571" max="13571" width="7.7109375" style="3" customWidth="1"/>
    <col min="13572" max="13572" width="49.85546875" style="3" customWidth="1"/>
    <col min="13573" max="13824" width="9" style="3"/>
    <col min="13825" max="13825" width="2.85546875" style="3" customWidth="1"/>
    <col min="13826" max="13826" width="7.5703125" style="3" customWidth="1"/>
    <col min="13827" max="13827" width="7.7109375" style="3" customWidth="1"/>
    <col min="13828" max="13828" width="49.85546875" style="3" customWidth="1"/>
    <col min="13829" max="14080" width="9" style="3"/>
    <col min="14081" max="14081" width="2.85546875" style="3" customWidth="1"/>
    <col min="14082" max="14082" width="7.5703125" style="3" customWidth="1"/>
    <col min="14083" max="14083" width="7.7109375" style="3" customWidth="1"/>
    <col min="14084" max="14084" width="49.85546875" style="3" customWidth="1"/>
    <col min="14085" max="14336" width="9" style="3"/>
    <col min="14337" max="14337" width="2.85546875" style="3" customWidth="1"/>
    <col min="14338" max="14338" width="7.5703125" style="3" customWidth="1"/>
    <col min="14339" max="14339" width="7.7109375" style="3" customWidth="1"/>
    <col min="14340" max="14340" width="49.85546875" style="3" customWidth="1"/>
    <col min="14341" max="14592" width="9" style="3"/>
    <col min="14593" max="14593" width="2.85546875" style="3" customWidth="1"/>
    <col min="14594" max="14594" width="7.5703125" style="3" customWidth="1"/>
    <col min="14595" max="14595" width="7.7109375" style="3" customWidth="1"/>
    <col min="14596" max="14596" width="49.85546875" style="3" customWidth="1"/>
    <col min="14597" max="14848" width="9" style="3"/>
    <col min="14849" max="14849" width="2.85546875" style="3" customWidth="1"/>
    <col min="14850" max="14850" width="7.5703125" style="3" customWidth="1"/>
    <col min="14851" max="14851" width="7.7109375" style="3" customWidth="1"/>
    <col min="14852" max="14852" width="49.85546875" style="3" customWidth="1"/>
    <col min="14853" max="15104" width="9" style="3"/>
    <col min="15105" max="15105" width="2.85546875" style="3" customWidth="1"/>
    <col min="15106" max="15106" width="7.5703125" style="3" customWidth="1"/>
    <col min="15107" max="15107" width="7.7109375" style="3" customWidth="1"/>
    <col min="15108" max="15108" width="49.85546875" style="3" customWidth="1"/>
    <col min="15109" max="15360" width="9" style="3"/>
    <col min="15361" max="15361" width="2.85546875" style="3" customWidth="1"/>
    <col min="15362" max="15362" width="7.5703125" style="3" customWidth="1"/>
    <col min="15363" max="15363" width="7.7109375" style="3" customWidth="1"/>
    <col min="15364" max="15364" width="49.85546875" style="3" customWidth="1"/>
    <col min="15365" max="15616" width="9" style="3"/>
    <col min="15617" max="15617" width="2.85546875" style="3" customWidth="1"/>
    <col min="15618" max="15618" width="7.5703125" style="3" customWidth="1"/>
    <col min="15619" max="15619" width="7.7109375" style="3" customWidth="1"/>
    <col min="15620" max="15620" width="49.85546875" style="3" customWidth="1"/>
    <col min="15621" max="15872" width="9" style="3"/>
    <col min="15873" max="15873" width="2.85546875" style="3" customWidth="1"/>
    <col min="15874" max="15874" width="7.5703125" style="3" customWidth="1"/>
    <col min="15875" max="15875" width="7.7109375" style="3" customWidth="1"/>
    <col min="15876" max="15876" width="49.85546875" style="3" customWidth="1"/>
    <col min="15877" max="16128" width="9" style="3"/>
    <col min="16129" max="16129" width="2.85546875" style="3" customWidth="1"/>
    <col min="16130" max="16130" width="7.5703125" style="3" customWidth="1"/>
    <col min="16131" max="16131" width="7.7109375" style="3" customWidth="1"/>
    <col min="16132" max="16132" width="49.85546875" style="3" customWidth="1"/>
    <col min="16133" max="16384" width="9" style="3"/>
  </cols>
  <sheetData>
    <row r="1" spans="1:16">
      <c r="A1" s="30"/>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
      <c r="B11" s="31"/>
      <c r="C11" s="31" t="str">
        <f ca="1">MID(CELL("filename",A1),FIND("]",CELL("filename",A1))+1,99)</f>
        <v>Templated Outputs</v>
      </c>
      <c r="D11" s="31"/>
      <c r="E11" s="31"/>
      <c r="F11" s="31"/>
      <c r="G11" s="31"/>
      <c r="H11" s="31"/>
      <c r="I11" s="31"/>
      <c r="J11" s="31"/>
      <c r="K11" s="31"/>
      <c r="L11" s="31"/>
      <c r="M11" s="31"/>
      <c r="N11" s="31"/>
      <c r="O11" s="31"/>
      <c r="P11" s="31"/>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AH620"/>
  <sheetViews>
    <sheetView showGridLines="0" zoomScale="85" zoomScaleNormal="85" workbookViewId="0">
      <pane xSplit="6" ySplit="12" topLeftCell="G615" activePane="bottomRight" state="frozen"/>
      <selection activeCell="AF1" activeCellId="2" sqref="AB1:AB1048576 AD1:AD1048576 AF1:AF1048576"/>
      <selection pane="topRight" activeCell="AF1" activeCellId="2" sqref="AB1:AB1048576 AD1:AD1048576 AF1:AF1048576"/>
      <selection pane="bottomLeft" activeCell="AF1" activeCellId="2" sqref="AB1:AB1048576 AD1:AD1048576 AF1:AF1048576"/>
      <selection pane="bottomRight" activeCell="D9" sqref="D9:E9"/>
    </sheetView>
  </sheetViews>
  <sheetFormatPr defaultColWidth="9" defaultRowHeight="12.75" outlineLevelRow="1" outlineLevelCol="1"/>
  <cols>
    <col min="1" max="1" width="2.85546875" style="3" customWidth="1"/>
    <col min="2" max="3" width="3" style="3" customWidth="1"/>
    <col min="4" max="5" width="24.7109375" style="3" customWidth="1"/>
    <col min="6" max="9" width="10.7109375" style="3" customWidth="1"/>
    <col min="10" max="21" width="11.42578125" style="3" customWidth="1"/>
    <col min="22" max="26" width="11.42578125" style="3" customWidth="1" outlineLevel="1"/>
    <col min="27" max="27" width="3.5703125" style="3" customWidth="1"/>
    <col min="28" max="28" width="11.42578125" style="3" customWidth="1"/>
    <col min="29" max="29" width="4" style="3" customWidth="1"/>
    <col min="30" max="30" width="11.42578125" style="3" customWidth="1"/>
    <col min="31" max="31" width="3.5703125" style="3" customWidth="1"/>
    <col min="32" max="32" width="11.42578125" style="3" customWidth="1"/>
    <col min="33" max="33" width="3.42578125" style="3" customWidth="1"/>
    <col min="34" max="34" width="90.85546875" style="3" customWidth="1"/>
    <col min="35" max="254" width="9" style="3"/>
    <col min="255" max="255" width="2.85546875" style="3" customWidth="1"/>
    <col min="256" max="257" width="3" style="3" customWidth="1"/>
    <col min="258" max="259" width="23.85546875" style="3" customWidth="1"/>
    <col min="260" max="260" width="10.7109375" style="3" customWidth="1"/>
    <col min="261" max="282" width="11.42578125" style="3" customWidth="1"/>
    <col min="283" max="283" width="4" style="3" customWidth="1"/>
    <col min="284" max="284" width="11.42578125" style="3" customWidth="1"/>
    <col min="285" max="285" width="4" style="3" customWidth="1"/>
    <col min="286" max="286" width="11.42578125" style="3" customWidth="1"/>
    <col min="287" max="287" width="4" style="3" customWidth="1"/>
    <col min="288" max="288" width="11.42578125" style="3" customWidth="1"/>
    <col min="289" max="289" width="3.7109375" style="3" customWidth="1"/>
    <col min="290" max="290" width="94.42578125" style="3" customWidth="1"/>
    <col min="291" max="510" width="9" style="3"/>
    <col min="511" max="511" width="2.85546875" style="3" customWidth="1"/>
    <col min="512" max="513" width="3" style="3" customWidth="1"/>
    <col min="514" max="515" width="23.85546875" style="3" customWidth="1"/>
    <col min="516" max="516" width="10.7109375" style="3" customWidth="1"/>
    <col min="517" max="538" width="11.42578125" style="3" customWidth="1"/>
    <col min="539" max="539" width="4" style="3" customWidth="1"/>
    <col min="540" max="540" width="11.42578125" style="3" customWidth="1"/>
    <col min="541" max="541" width="4" style="3" customWidth="1"/>
    <col min="542" max="542" width="11.42578125" style="3" customWidth="1"/>
    <col min="543" max="543" width="4" style="3" customWidth="1"/>
    <col min="544" max="544" width="11.42578125" style="3" customWidth="1"/>
    <col min="545" max="545" width="3.7109375" style="3" customWidth="1"/>
    <col min="546" max="546" width="94.42578125" style="3" customWidth="1"/>
    <col min="547" max="766" width="9" style="3"/>
    <col min="767" max="767" width="2.85546875" style="3" customWidth="1"/>
    <col min="768" max="769" width="3" style="3" customWidth="1"/>
    <col min="770" max="771" width="23.85546875" style="3" customWidth="1"/>
    <col min="772" max="772" width="10.7109375" style="3" customWidth="1"/>
    <col min="773" max="794" width="11.42578125" style="3" customWidth="1"/>
    <col min="795" max="795" width="4" style="3" customWidth="1"/>
    <col min="796" max="796" width="11.42578125" style="3" customWidth="1"/>
    <col min="797" max="797" width="4" style="3" customWidth="1"/>
    <col min="798" max="798" width="11.42578125" style="3" customWidth="1"/>
    <col min="799" max="799" width="4" style="3" customWidth="1"/>
    <col min="800" max="800" width="11.42578125" style="3" customWidth="1"/>
    <col min="801" max="801" width="3.7109375" style="3" customWidth="1"/>
    <col min="802" max="802" width="94.42578125" style="3" customWidth="1"/>
    <col min="803" max="1022" width="9" style="3"/>
    <col min="1023" max="1023" width="2.85546875" style="3" customWidth="1"/>
    <col min="1024" max="1025" width="3" style="3" customWidth="1"/>
    <col min="1026" max="1027" width="23.85546875" style="3" customWidth="1"/>
    <col min="1028" max="1028" width="10.7109375" style="3" customWidth="1"/>
    <col min="1029" max="1050" width="11.42578125" style="3" customWidth="1"/>
    <col min="1051" max="1051" width="4" style="3" customWidth="1"/>
    <col min="1052" max="1052" width="11.42578125" style="3" customWidth="1"/>
    <col min="1053" max="1053" width="4" style="3" customWidth="1"/>
    <col min="1054" max="1054" width="11.42578125" style="3" customWidth="1"/>
    <col min="1055" max="1055" width="4" style="3" customWidth="1"/>
    <col min="1056" max="1056" width="11.42578125" style="3" customWidth="1"/>
    <col min="1057" max="1057" width="3.7109375" style="3" customWidth="1"/>
    <col min="1058" max="1058" width="94.42578125" style="3" customWidth="1"/>
    <col min="1059" max="1278" width="9" style="3"/>
    <col min="1279" max="1279" width="2.85546875" style="3" customWidth="1"/>
    <col min="1280" max="1281" width="3" style="3" customWidth="1"/>
    <col min="1282" max="1283" width="23.85546875" style="3" customWidth="1"/>
    <col min="1284" max="1284" width="10.7109375" style="3" customWidth="1"/>
    <col min="1285" max="1306" width="11.42578125" style="3" customWidth="1"/>
    <col min="1307" max="1307" width="4" style="3" customWidth="1"/>
    <col min="1308" max="1308" width="11.42578125" style="3" customWidth="1"/>
    <col min="1309" max="1309" width="4" style="3" customWidth="1"/>
    <col min="1310" max="1310" width="11.42578125" style="3" customWidth="1"/>
    <col min="1311" max="1311" width="4" style="3" customWidth="1"/>
    <col min="1312" max="1312" width="11.42578125" style="3" customWidth="1"/>
    <col min="1313" max="1313" width="3.7109375" style="3" customWidth="1"/>
    <col min="1314" max="1314" width="94.42578125" style="3" customWidth="1"/>
    <col min="1315" max="1534" width="9" style="3"/>
    <col min="1535" max="1535" width="2.85546875" style="3" customWidth="1"/>
    <col min="1536" max="1537" width="3" style="3" customWidth="1"/>
    <col min="1538" max="1539" width="23.85546875" style="3" customWidth="1"/>
    <col min="1540" max="1540" width="10.7109375" style="3" customWidth="1"/>
    <col min="1541" max="1562" width="11.42578125" style="3" customWidth="1"/>
    <col min="1563" max="1563" width="4" style="3" customWidth="1"/>
    <col min="1564" max="1564" width="11.42578125" style="3" customWidth="1"/>
    <col min="1565" max="1565" width="4" style="3" customWidth="1"/>
    <col min="1566" max="1566" width="11.42578125" style="3" customWidth="1"/>
    <col min="1567" max="1567" width="4" style="3" customWidth="1"/>
    <col min="1568" max="1568" width="11.42578125" style="3" customWidth="1"/>
    <col min="1569" max="1569" width="3.7109375" style="3" customWidth="1"/>
    <col min="1570" max="1570" width="94.42578125" style="3" customWidth="1"/>
    <col min="1571" max="1790" width="9" style="3"/>
    <col min="1791" max="1791" width="2.85546875" style="3" customWidth="1"/>
    <col min="1792" max="1793" width="3" style="3" customWidth="1"/>
    <col min="1794" max="1795" width="23.85546875" style="3" customWidth="1"/>
    <col min="1796" max="1796" width="10.7109375" style="3" customWidth="1"/>
    <col min="1797" max="1818" width="11.42578125" style="3" customWidth="1"/>
    <col min="1819" max="1819" width="4" style="3" customWidth="1"/>
    <col min="1820" max="1820" width="11.42578125" style="3" customWidth="1"/>
    <col min="1821" max="1821" width="4" style="3" customWidth="1"/>
    <col min="1822" max="1822" width="11.42578125" style="3" customWidth="1"/>
    <col min="1823" max="1823" width="4" style="3" customWidth="1"/>
    <col min="1824" max="1824" width="11.42578125" style="3" customWidth="1"/>
    <col min="1825" max="1825" width="3.7109375" style="3" customWidth="1"/>
    <col min="1826" max="1826" width="94.42578125" style="3" customWidth="1"/>
    <col min="1827" max="2046" width="9" style="3"/>
    <col min="2047" max="2047" width="2.85546875" style="3" customWidth="1"/>
    <col min="2048" max="2049" width="3" style="3" customWidth="1"/>
    <col min="2050" max="2051" width="23.85546875" style="3" customWidth="1"/>
    <col min="2052" max="2052" width="10.7109375" style="3" customWidth="1"/>
    <col min="2053" max="2074" width="11.42578125" style="3" customWidth="1"/>
    <col min="2075" max="2075" width="4" style="3" customWidth="1"/>
    <col min="2076" max="2076" width="11.42578125" style="3" customWidth="1"/>
    <col min="2077" max="2077" width="4" style="3" customWidth="1"/>
    <col min="2078" max="2078" width="11.42578125" style="3" customWidth="1"/>
    <col min="2079" max="2079" width="4" style="3" customWidth="1"/>
    <col min="2080" max="2080" width="11.42578125" style="3" customWidth="1"/>
    <col min="2081" max="2081" width="3.7109375" style="3" customWidth="1"/>
    <col min="2082" max="2082" width="94.42578125" style="3" customWidth="1"/>
    <col min="2083" max="2302" width="9" style="3"/>
    <col min="2303" max="2303" width="2.85546875" style="3" customWidth="1"/>
    <col min="2304" max="2305" width="3" style="3" customWidth="1"/>
    <col min="2306" max="2307" width="23.85546875" style="3" customWidth="1"/>
    <col min="2308" max="2308" width="10.7109375" style="3" customWidth="1"/>
    <col min="2309" max="2330" width="11.42578125" style="3" customWidth="1"/>
    <col min="2331" max="2331" width="4" style="3" customWidth="1"/>
    <col min="2332" max="2332" width="11.42578125" style="3" customWidth="1"/>
    <col min="2333" max="2333" width="4" style="3" customWidth="1"/>
    <col min="2334" max="2334" width="11.42578125" style="3" customWidth="1"/>
    <col min="2335" max="2335" width="4" style="3" customWidth="1"/>
    <col min="2336" max="2336" width="11.42578125" style="3" customWidth="1"/>
    <col min="2337" max="2337" width="3.7109375" style="3" customWidth="1"/>
    <col min="2338" max="2338" width="94.42578125" style="3" customWidth="1"/>
    <col min="2339" max="2558" width="9" style="3"/>
    <col min="2559" max="2559" width="2.85546875" style="3" customWidth="1"/>
    <col min="2560" max="2561" width="3" style="3" customWidth="1"/>
    <col min="2562" max="2563" width="23.85546875" style="3" customWidth="1"/>
    <col min="2564" max="2564" width="10.7109375" style="3" customWidth="1"/>
    <col min="2565" max="2586" width="11.42578125" style="3" customWidth="1"/>
    <col min="2587" max="2587" width="4" style="3" customWidth="1"/>
    <col min="2588" max="2588" width="11.42578125" style="3" customWidth="1"/>
    <col min="2589" max="2589" width="4" style="3" customWidth="1"/>
    <col min="2590" max="2590" width="11.42578125" style="3" customWidth="1"/>
    <col min="2591" max="2591" width="4" style="3" customWidth="1"/>
    <col min="2592" max="2592" width="11.42578125" style="3" customWidth="1"/>
    <col min="2593" max="2593" width="3.7109375" style="3" customWidth="1"/>
    <col min="2594" max="2594" width="94.42578125" style="3" customWidth="1"/>
    <col min="2595" max="2814" width="9" style="3"/>
    <col min="2815" max="2815" width="2.85546875" style="3" customWidth="1"/>
    <col min="2816" max="2817" width="3" style="3" customWidth="1"/>
    <col min="2818" max="2819" width="23.85546875" style="3" customWidth="1"/>
    <col min="2820" max="2820" width="10.7109375" style="3" customWidth="1"/>
    <col min="2821" max="2842" width="11.42578125" style="3" customWidth="1"/>
    <col min="2843" max="2843" width="4" style="3" customWidth="1"/>
    <col min="2844" max="2844" width="11.42578125" style="3" customWidth="1"/>
    <col min="2845" max="2845" width="4" style="3" customWidth="1"/>
    <col min="2846" max="2846" width="11.42578125" style="3" customWidth="1"/>
    <col min="2847" max="2847" width="4" style="3" customWidth="1"/>
    <col min="2848" max="2848" width="11.42578125" style="3" customWidth="1"/>
    <col min="2849" max="2849" width="3.7109375" style="3" customWidth="1"/>
    <col min="2850" max="2850" width="94.42578125" style="3" customWidth="1"/>
    <col min="2851" max="3070" width="9" style="3"/>
    <col min="3071" max="3071" width="2.85546875" style="3" customWidth="1"/>
    <col min="3072" max="3073" width="3" style="3" customWidth="1"/>
    <col min="3074" max="3075" width="23.85546875" style="3" customWidth="1"/>
    <col min="3076" max="3076" width="10.7109375" style="3" customWidth="1"/>
    <col min="3077" max="3098" width="11.42578125" style="3" customWidth="1"/>
    <col min="3099" max="3099" width="4" style="3" customWidth="1"/>
    <col min="3100" max="3100" width="11.42578125" style="3" customWidth="1"/>
    <col min="3101" max="3101" width="4" style="3" customWidth="1"/>
    <col min="3102" max="3102" width="11.42578125" style="3" customWidth="1"/>
    <col min="3103" max="3103" width="4" style="3" customWidth="1"/>
    <col min="3104" max="3104" width="11.42578125" style="3" customWidth="1"/>
    <col min="3105" max="3105" width="3.7109375" style="3" customWidth="1"/>
    <col min="3106" max="3106" width="94.42578125" style="3" customWidth="1"/>
    <col min="3107" max="3326" width="9" style="3"/>
    <col min="3327" max="3327" width="2.85546875" style="3" customWidth="1"/>
    <col min="3328" max="3329" width="3" style="3" customWidth="1"/>
    <col min="3330" max="3331" width="23.85546875" style="3" customWidth="1"/>
    <col min="3332" max="3332" width="10.7109375" style="3" customWidth="1"/>
    <col min="3333" max="3354" width="11.42578125" style="3" customWidth="1"/>
    <col min="3355" max="3355" width="4" style="3" customWidth="1"/>
    <col min="3356" max="3356" width="11.42578125" style="3" customWidth="1"/>
    <col min="3357" max="3357" width="4" style="3" customWidth="1"/>
    <col min="3358" max="3358" width="11.42578125" style="3" customWidth="1"/>
    <col min="3359" max="3359" width="4" style="3" customWidth="1"/>
    <col min="3360" max="3360" width="11.42578125" style="3" customWidth="1"/>
    <col min="3361" max="3361" width="3.7109375" style="3" customWidth="1"/>
    <col min="3362" max="3362" width="94.42578125" style="3" customWidth="1"/>
    <col min="3363" max="3582" width="9" style="3"/>
    <col min="3583" max="3583" width="2.85546875" style="3" customWidth="1"/>
    <col min="3584" max="3585" width="3" style="3" customWidth="1"/>
    <col min="3586" max="3587" width="23.85546875" style="3" customWidth="1"/>
    <col min="3588" max="3588" width="10.7109375" style="3" customWidth="1"/>
    <col min="3589" max="3610" width="11.42578125" style="3" customWidth="1"/>
    <col min="3611" max="3611" width="4" style="3" customWidth="1"/>
    <col min="3612" max="3612" width="11.42578125" style="3" customWidth="1"/>
    <col min="3613" max="3613" width="4" style="3" customWidth="1"/>
    <col min="3614" max="3614" width="11.42578125" style="3" customWidth="1"/>
    <col min="3615" max="3615" width="4" style="3" customWidth="1"/>
    <col min="3616" max="3616" width="11.42578125" style="3" customWidth="1"/>
    <col min="3617" max="3617" width="3.7109375" style="3" customWidth="1"/>
    <col min="3618" max="3618" width="94.42578125" style="3" customWidth="1"/>
    <col min="3619" max="3838" width="9" style="3"/>
    <col min="3839" max="3839" width="2.85546875" style="3" customWidth="1"/>
    <col min="3840" max="3841" width="3" style="3" customWidth="1"/>
    <col min="3842" max="3843" width="23.85546875" style="3" customWidth="1"/>
    <col min="3844" max="3844" width="10.7109375" style="3" customWidth="1"/>
    <col min="3845" max="3866" width="11.42578125" style="3" customWidth="1"/>
    <col min="3867" max="3867" width="4" style="3" customWidth="1"/>
    <col min="3868" max="3868" width="11.42578125" style="3" customWidth="1"/>
    <col min="3869" max="3869" width="4" style="3" customWidth="1"/>
    <col min="3870" max="3870" width="11.42578125" style="3" customWidth="1"/>
    <col min="3871" max="3871" width="4" style="3" customWidth="1"/>
    <col min="3872" max="3872" width="11.42578125" style="3" customWidth="1"/>
    <col min="3873" max="3873" width="3.7109375" style="3" customWidth="1"/>
    <col min="3874" max="3874" width="94.42578125" style="3" customWidth="1"/>
    <col min="3875" max="4094" width="9" style="3"/>
    <col min="4095" max="4095" width="2.85546875" style="3" customWidth="1"/>
    <col min="4096" max="4097" width="3" style="3" customWidth="1"/>
    <col min="4098" max="4099" width="23.85546875" style="3" customWidth="1"/>
    <col min="4100" max="4100" width="10.7109375" style="3" customWidth="1"/>
    <col min="4101" max="4122" width="11.42578125" style="3" customWidth="1"/>
    <col min="4123" max="4123" width="4" style="3" customWidth="1"/>
    <col min="4124" max="4124" width="11.42578125" style="3" customWidth="1"/>
    <col min="4125" max="4125" width="4" style="3" customWidth="1"/>
    <col min="4126" max="4126" width="11.42578125" style="3" customWidth="1"/>
    <col min="4127" max="4127" width="4" style="3" customWidth="1"/>
    <col min="4128" max="4128" width="11.42578125" style="3" customWidth="1"/>
    <col min="4129" max="4129" width="3.7109375" style="3" customWidth="1"/>
    <col min="4130" max="4130" width="94.42578125" style="3" customWidth="1"/>
    <col min="4131" max="4350" width="9" style="3"/>
    <col min="4351" max="4351" width="2.85546875" style="3" customWidth="1"/>
    <col min="4352" max="4353" width="3" style="3" customWidth="1"/>
    <col min="4354" max="4355" width="23.85546875" style="3" customWidth="1"/>
    <col min="4356" max="4356" width="10.7109375" style="3" customWidth="1"/>
    <col min="4357" max="4378" width="11.42578125" style="3" customWidth="1"/>
    <col min="4379" max="4379" width="4" style="3" customWidth="1"/>
    <col min="4380" max="4380" width="11.42578125" style="3" customWidth="1"/>
    <col min="4381" max="4381" width="4" style="3" customWidth="1"/>
    <col min="4382" max="4382" width="11.42578125" style="3" customWidth="1"/>
    <col min="4383" max="4383" width="4" style="3" customWidth="1"/>
    <col min="4384" max="4384" width="11.42578125" style="3" customWidth="1"/>
    <col min="4385" max="4385" width="3.7109375" style="3" customWidth="1"/>
    <col min="4386" max="4386" width="94.42578125" style="3" customWidth="1"/>
    <col min="4387" max="4606" width="9" style="3"/>
    <col min="4607" max="4607" width="2.85546875" style="3" customWidth="1"/>
    <col min="4608" max="4609" width="3" style="3" customWidth="1"/>
    <col min="4610" max="4611" width="23.85546875" style="3" customWidth="1"/>
    <col min="4612" max="4612" width="10.7109375" style="3" customWidth="1"/>
    <col min="4613" max="4634" width="11.42578125" style="3" customWidth="1"/>
    <col min="4635" max="4635" width="4" style="3" customWidth="1"/>
    <col min="4636" max="4636" width="11.42578125" style="3" customWidth="1"/>
    <col min="4637" max="4637" width="4" style="3" customWidth="1"/>
    <col min="4638" max="4638" width="11.42578125" style="3" customWidth="1"/>
    <col min="4639" max="4639" width="4" style="3" customWidth="1"/>
    <col min="4640" max="4640" width="11.42578125" style="3" customWidth="1"/>
    <col min="4641" max="4641" width="3.7109375" style="3" customWidth="1"/>
    <col min="4642" max="4642" width="94.42578125" style="3" customWidth="1"/>
    <col min="4643" max="4862" width="9" style="3"/>
    <col min="4863" max="4863" width="2.85546875" style="3" customWidth="1"/>
    <col min="4864" max="4865" width="3" style="3" customWidth="1"/>
    <col min="4866" max="4867" width="23.85546875" style="3" customWidth="1"/>
    <col min="4868" max="4868" width="10.7109375" style="3" customWidth="1"/>
    <col min="4869" max="4890" width="11.42578125" style="3" customWidth="1"/>
    <col min="4891" max="4891" width="4" style="3" customWidth="1"/>
    <col min="4892" max="4892" width="11.42578125" style="3" customWidth="1"/>
    <col min="4893" max="4893" width="4" style="3" customWidth="1"/>
    <col min="4894" max="4894" width="11.42578125" style="3" customWidth="1"/>
    <col min="4895" max="4895" width="4" style="3" customWidth="1"/>
    <col min="4896" max="4896" width="11.42578125" style="3" customWidth="1"/>
    <col min="4897" max="4897" width="3.7109375" style="3" customWidth="1"/>
    <col min="4898" max="4898" width="94.42578125" style="3" customWidth="1"/>
    <col min="4899" max="5118" width="9" style="3"/>
    <col min="5119" max="5119" width="2.85546875" style="3" customWidth="1"/>
    <col min="5120" max="5121" width="3" style="3" customWidth="1"/>
    <col min="5122" max="5123" width="23.85546875" style="3" customWidth="1"/>
    <col min="5124" max="5124" width="10.7109375" style="3" customWidth="1"/>
    <col min="5125" max="5146" width="11.42578125" style="3" customWidth="1"/>
    <col min="5147" max="5147" width="4" style="3" customWidth="1"/>
    <col min="5148" max="5148" width="11.42578125" style="3" customWidth="1"/>
    <col min="5149" max="5149" width="4" style="3" customWidth="1"/>
    <col min="5150" max="5150" width="11.42578125" style="3" customWidth="1"/>
    <col min="5151" max="5151" width="4" style="3" customWidth="1"/>
    <col min="5152" max="5152" width="11.42578125" style="3" customWidth="1"/>
    <col min="5153" max="5153" width="3.7109375" style="3" customWidth="1"/>
    <col min="5154" max="5154" width="94.42578125" style="3" customWidth="1"/>
    <col min="5155" max="5374" width="9" style="3"/>
    <col min="5375" max="5375" width="2.85546875" style="3" customWidth="1"/>
    <col min="5376" max="5377" width="3" style="3" customWidth="1"/>
    <col min="5378" max="5379" width="23.85546875" style="3" customWidth="1"/>
    <col min="5380" max="5380" width="10.7109375" style="3" customWidth="1"/>
    <col min="5381" max="5402" width="11.42578125" style="3" customWidth="1"/>
    <col min="5403" max="5403" width="4" style="3" customWidth="1"/>
    <col min="5404" max="5404" width="11.42578125" style="3" customWidth="1"/>
    <col min="5405" max="5405" width="4" style="3" customWidth="1"/>
    <col min="5406" max="5406" width="11.42578125" style="3" customWidth="1"/>
    <col min="5407" max="5407" width="4" style="3" customWidth="1"/>
    <col min="5408" max="5408" width="11.42578125" style="3" customWidth="1"/>
    <col min="5409" max="5409" width="3.7109375" style="3" customWidth="1"/>
    <col min="5410" max="5410" width="94.42578125" style="3" customWidth="1"/>
    <col min="5411" max="5630" width="9" style="3"/>
    <col min="5631" max="5631" width="2.85546875" style="3" customWidth="1"/>
    <col min="5632" max="5633" width="3" style="3" customWidth="1"/>
    <col min="5634" max="5635" width="23.85546875" style="3" customWidth="1"/>
    <col min="5636" max="5636" width="10.7109375" style="3" customWidth="1"/>
    <col min="5637" max="5658" width="11.42578125" style="3" customWidth="1"/>
    <col min="5659" max="5659" width="4" style="3" customWidth="1"/>
    <col min="5660" max="5660" width="11.42578125" style="3" customWidth="1"/>
    <col min="5661" max="5661" width="4" style="3" customWidth="1"/>
    <col min="5662" max="5662" width="11.42578125" style="3" customWidth="1"/>
    <col min="5663" max="5663" width="4" style="3" customWidth="1"/>
    <col min="5664" max="5664" width="11.42578125" style="3" customWidth="1"/>
    <col min="5665" max="5665" width="3.7109375" style="3" customWidth="1"/>
    <col min="5666" max="5666" width="94.42578125" style="3" customWidth="1"/>
    <col min="5667" max="5886" width="9" style="3"/>
    <col min="5887" max="5887" width="2.85546875" style="3" customWidth="1"/>
    <col min="5888" max="5889" width="3" style="3" customWidth="1"/>
    <col min="5890" max="5891" width="23.85546875" style="3" customWidth="1"/>
    <col min="5892" max="5892" width="10.7109375" style="3" customWidth="1"/>
    <col min="5893" max="5914" width="11.42578125" style="3" customWidth="1"/>
    <col min="5915" max="5915" width="4" style="3" customWidth="1"/>
    <col min="5916" max="5916" width="11.42578125" style="3" customWidth="1"/>
    <col min="5917" max="5917" width="4" style="3" customWidth="1"/>
    <col min="5918" max="5918" width="11.42578125" style="3" customWidth="1"/>
    <col min="5919" max="5919" width="4" style="3" customWidth="1"/>
    <col min="5920" max="5920" width="11.42578125" style="3" customWidth="1"/>
    <col min="5921" max="5921" width="3.7109375" style="3" customWidth="1"/>
    <col min="5922" max="5922" width="94.42578125" style="3" customWidth="1"/>
    <col min="5923" max="6142" width="9" style="3"/>
    <col min="6143" max="6143" width="2.85546875" style="3" customWidth="1"/>
    <col min="6144" max="6145" width="3" style="3" customWidth="1"/>
    <col min="6146" max="6147" width="23.85546875" style="3" customWidth="1"/>
    <col min="6148" max="6148" width="10.7109375" style="3" customWidth="1"/>
    <col min="6149" max="6170" width="11.42578125" style="3" customWidth="1"/>
    <col min="6171" max="6171" width="4" style="3" customWidth="1"/>
    <col min="6172" max="6172" width="11.42578125" style="3" customWidth="1"/>
    <col min="6173" max="6173" width="4" style="3" customWidth="1"/>
    <col min="6174" max="6174" width="11.42578125" style="3" customWidth="1"/>
    <col min="6175" max="6175" width="4" style="3" customWidth="1"/>
    <col min="6176" max="6176" width="11.42578125" style="3" customWidth="1"/>
    <col min="6177" max="6177" width="3.7109375" style="3" customWidth="1"/>
    <col min="6178" max="6178" width="94.42578125" style="3" customWidth="1"/>
    <col min="6179" max="6398" width="9" style="3"/>
    <col min="6399" max="6399" width="2.85546875" style="3" customWidth="1"/>
    <col min="6400" max="6401" width="3" style="3" customWidth="1"/>
    <col min="6402" max="6403" width="23.85546875" style="3" customWidth="1"/>
    <col min="6404" max="6404" width="10.7109375" style="3" customWidth="1"/>
    <col min="6405" max="6426" width="11.42578125" style="3" customWidth="1"/>
    <col min="6427" max="6427" width="4" style="3" customWidth="1"/>
    <col min="6428" max="6428" width="11.42578125" style="3" customWidth="1"/>
    <col min="6429" max="6429" width="4" style="3" customWidth="1"/>
    <col min="6430" max="6430" width="11.42578125" style="3" customWidth="1"/>
    <col min="6431" max="6431" width="4" style="3" customWidth="1"/>
    <col min="6432" max="6432" width="11.42578125" style="3" customWidth="1"/>
    <col min="6433" max="6433" width="3.7109375" style="3" customWidth="1"/>
    <col min="6434" max="6434" width="94.42578125" style="3" customWidth="1"/>
    <col min="6435" max="6654" width="9" style="3"/>
    <col min="6655" max="6655" width="2.85546875" style="3" customWidth="1"/>
    <col min="6656" max="6657" width="3" style="3" customWidth="1"/>
    <col min="6658" max="6659" width="23.85546875" style="3" customWidth="1"/>
    <col min="6660" max="6660" width="10.7109375" style="3" customWidth="1"/>
    <col min="6661" max="6682" width="11.42578125" style="3" customWidth="1"/>
    <col min="6683" max="6683" width="4" style="3" customWidth="1"/>
    <col min="6684" max="6684" width="11.42578125" style="3" customWidth="1"/>
    <col min="6685" max="6685" width="4" style="3" customWidth="1"/>
    <col min="6686" max="6686" width="11.42578125" style="3" customWidth="1"/>
    <col min="6687" max="6687" width="4" style="3" customWidth="1"/>
    <col min="6688" max="6688" width="11.42578125" style="3" customWidth="1"/>
    <col min="6689" max="6689" width="3.7109375" style="3" customWidth="1"/>
    <col min="6690" max="6690" width="94.42578125" style="3" customWidth="1"/>
    <col min="6691" max="6910" width="9" style="3"/>
    <col min="6911" max="6911" width="2.85546875" style="3" customWidth="1"/>
    <col min="6912" max="6913" width="3" style="3" customWidth="1"/>
    <col min="6914" max="6915" width="23.85546875" style="3" customWidth="1"/>
    <col min="6916" max="6916" width="10.7109375" style="3" customWidth="1"/>
    <col min="6917" max="6938" width="11.42578125" style="3" customWidth="1"/>
    <col min="6939" max="6939" width="4" style="3" customWidth="1"/>
    <col min="6940" max="6940" width="11.42578125" style="3" customWidth="1"/>
    <col min="6941" max="6941" width="4" style="3" customWidth="1"/>
    <col min="6942" max="6942" width="11.42578125" style="3" customWidth="1"/>
    <col min="6943" max="6943" width="4" style="3" customWidth="1"/>
    <col min="6944" max="6944" width="11.42578125" style="3" customWidth="1"/>
    <col min="6945" max="6945" width="3.7109375" style="3" customWidth="1"/>
    <col min="6946" max="6946" width="94.42578125" style="3" customWidth="1"/>
    <col min="6947" max="7166" width="9" style="3"/>
    <col min="7167" max="7167" width="2.85546875" style="3" customWidth="1"/>
    <col min="7168" max="7169" width="3" style="3" customWidth="1"/>
    <col min="7170" max="7171" width="23.85546875" style="3" customWidth="1"/>
    <col min="7172" max="7172" width="10.7109375" style="3" customWidth="1"/>
    <col min="7173" max="7194" width="11.42578125" style="3" customWidth="1"/>
    <col min="7195" max="7195" width="4" style="3" customWidth="1"/>
    <col min="7196" max="7196" width="11.42578125" style="3" customWidth="1"/>
    <col min="7197" max="7197" width="4" style="3" customWidth="1"/>
    <col min="7198" max="7198" width="11.42578125" style="3" customWidth="1"/>
    <col min="7199" max="7199" width="4" style="3" customWidth="1"/>
    <col min="7200" max="7200" width="11.42578125" style="3" customWidth="1"/>
    <col min="7201" max="7201" width="3.7109375" style="3" customWidth="1"/>
    <col min="7202" max="7202" width="94.42578125" style="3" customWidth="1"/>
    <col min="7203" max="7422" width="9" style="3"/>
    <col min="7423" max="7423" width="2.85546875" style="3" customWidth="1"/>
    <col min="7424" max="7425" width="3" style="3" customWidth="1"/>
    <col min="7426" max="7427" width="23.85546875" style="3" customWidth="1"/>
    <col min="7428" max="7428" width="10.7109375" style="3" customWidth="1"/>
    <col min="7429" max="7450" width="11.42578125" style="3" customWidth="1"/>
    <col min="7451" max="7451" width="4" style="3" customWidth="1"/>
    <col min="7452" max="7452" width="11.42578125" style="3" customWidth="1"/>
    <col min="7453" max="7453" width="4" style="3" customWidth="1"/>
    <col min="7454" max="7454" width="11.42578125" style="3" customWidth="1"/>
    <col min="7455" max="7455" width="4" style="3" customWidth="1"/>
    <col min="7456" max="7456" width="11.42578125" style="3" customWidth="1"/>
    <col min="7457" max="7457" width="3.7109375" style="3" customWidth="1"/>
    <col min="7458" max="7458" width="94.42578125" style="3" customWidth="1"/>
    <col min="7459" max="7678" width="9" style="3"/>
    <col min="7679" max="7679" width="2.85546875" style="3" customWidth="1"/>
    <col min="7680" max="7681" width="3" style="3" customWidth="1"/>
    <col min="7682" max="7683" width="23.85546875" style="3" customWidth="1"/>
    <col min="7684" max="7684" width="10.7109375" style="3" customWidth="1"/>
    <col min="7685" max="7706" width="11.42578125" style="3" customWidth="1"/>
    <col min="7707" max="7707" width="4" style="3" customWidth="1"/>
    <col min="7708" max="7708" width="11.42578125" style="3" customWidth="1"/>
    <col min="7709" max="7709" width="4" style="3" customWidth="1"/>
    <col min="7710" max="7710" width="11.42578125" style="3" customWidth="1"/>
    <col min="7711" max="7711" width="4" style="3" customWidth="1"/>
    <col min="7712" max="7712" width="11.42578125" style="3" customWidth="1"/>
    <col min="7713" max="7713" width="3.7109375" style="3" customWidth="1"/>
    <col min="7714" max="7714" width="94.42578125" style="3" customWidth="1"/>
    <col min="7715" max="7934" width="9" style="3"/>
    <col min="7935" max="7935" width="2.85546875" style="3" customWidth="1"/>
    <col min="7936" max="7937" width="3" style="3" customWidth="1"/>
    <col min="7938" max="7939" width="23.85546875" style="3" customWidth="1"/>
    <col min="7940" max="7940" width="10.7109375" style="3" customWidth="1"/>
    <col min="7941" max="7962" width="11.42578125" style="3" customWidth="1"/>
    <col min="7963" max="7963" width="4" style="3" customWidth="1"/>
    <col min="7964" max="7964" width="11.42578125" style="3" customWidth="1"/>
    <col min="7965" max="7965" width="4" style="3" customWidth="1"/>
    <col min="7966" max="7966" width="11.42578125" style="3" customWidth="1"/>
    <col min="7967" max="7967" width="4" style="3" customWidth="1"/>
    <col min="7968" max="7968" width="11.42578125" style="3" customWidth="1"/>
    <col min="7969" max="7969" width="3.7109375" style="3" customWidth="1"/>
    <col min="7970" max="7970" width="94.42578125" style="3" customWidth="1"/>
    <col min="7971" max="8190" width="9" style="3"/>
    <col min="8191" max="8191" width="2.85546875" style="3" customWidth="1"/>
    <col min="8192" max="8193" width="3" style="3" customWidth="1"/>
    <col min="8194" max="8195" width="23.85546875" style="3" customWidth="1"/>
    <col min="8196" max="8196" width="10.7109375" style="3" customWidth="1"/>
    <col min="8197" max="8218" width="11.42578125" style="3" customWidth="1"/>
    <col min="8219" max="8219" width="4" style="3" customWidth="1"/>
    <col min="8220" max="8220" width="11.42578125" style="3" customWidth="1"/>
    <col min="8221" max="8221" width="4" style="3" customWidth="1"/>
    <col min="8222" max="8222" width="11.42578125" style="3" customWidth="1"/>
    <col min="8223" max="8223" width="4" style="3" customWidth="1"/>
    <col min="8224" max="8224" width="11.42578125" style="3" customWidth="1"/>
    <col min="8225" max="8225" width="3.7109375" style="3" customWidth="1"/>
    <col min="8226" max="8226" width="94.42578125" style="3" customWidth="1"/>
    <col min="8227" max="8446" width="9" style="3"/>
    <col min="8447" max="8447" width="2.85546875" style="3" customWidth="1"/>
    <col min="8448" max="8449" width="3" style="3" customWidth="1"/>
    <col min="8450" max="8451" width="23.85546875" style="3" customWidth="1"/>
    <col min="8452" max="8452" width="10.7109375" style="3" customWidth="1"/>
    <col min="8453" max="8474" width="11.42578125" style="3" customWidth="1"/>
    <col min="8475" max="8475" width="4" style="3" customWidth="1"/>
    <col min="8476" max="8476" width="11.42578125" style="3" customWidth="1"/>
    <col min="8477" max="8477" width="4" style="3" customWidth="1"/>
    <col min="8478" max="8478" width="11.42578125" style="3" customWidth="1"/>
    <col min="8479" max="8479" width="4" style="3" customWidth="1"/>
    <col min="8480" max="8480" width="11.42578125" style="3" customWidth="1"/>
    <col min="8481" max="8481" width="3.7109375" style="3" customWidth="1"/>
    <col min="8482" max="8482" width="94.42578125" style="3" customWidth="1"/>
    <col min="8483" max="8702" width="9" style="3"/>
    <col min="8703" max="8703" width="2.85546875" style="3" customWidth="1"/>
    <col min="8704" max="8705" width="3" style="3" customWidth="1"/>
    <col min="8706" max="8707" width="23.85546875" style="3" customWidth="1"/>
    <col min="8708" max="8708" width="10.7109375" style="3" customWidth="1"/>
    <col min="8709" max="8730" width="11.42578125" style="3" customWidth="1"/>
    <col min="8731" max="8731" width="4" style="3" customWidth="1"/>
    <col min="8732" max="8732" width="11.42578125" style="3" customWidth="1"/>
    <col min="8733" max="8733" width="4" style="3" customWidth="1"/>
    <col min="8734" max="8734" width="11.42578125" style="3" customWidth="1"/>
    <col min="8735" max="8735" width="4" style="3" customWidth="1"/>
    <col min="8736" max="8736" width="11.42578125" style="3" customWidth="1"/>
    <col min="8737" max="8737" width="3.7109375" style="3" customWidth="1"/>
    <col min="8738" max="8738" width="94.42578125" style="3" customWidth="1"/>
    <col min="8739" max="8958" width="9" style="3"/>
    <col min="8959" max="8959" width="2.85546875" style="3" customWidth="1"/>
    <col min="8960" max="8961" width="3" style="3" customWidth="1"/>
    <col min="8962" max="8963" width="23.85546875" style="3" customWidth="1"/>
    <col min="8964" max="8964" width="10.7109375" style="3" customWidth="1"/>
    <col min="8965" max="8986" width="11.42578125" style="3" customWidth="1"/>
    <col min="8987" max="8987" width="4" style="3" customWidth="1"/>
    <col min="8988" max="8988" width="11.42578125" style="3" customWidth="1"/>
    <col min="8989" max="8989" width="4" style="3" customWidth="1"/>
    <col min="8990" max="8990" width="11.42578125" style="3" customWidth="1"/>
    <col min="8991" max="8991" width="4" style="3" customWidth="1"/>
    <col min="8992" max="8992" width="11.42578125" style="3" customWidth="1"/>
    <col min="8993" max="8993" width="3.7109375" style="3" customWidth="1"/>
    <col min="8994" max="8994" width="94.42578125" style="3" customWidth="1"/>
    <col min="8995" max="9214" width="9" style="3"/>
    <col min="9215" max="9215" width="2.85546875" style="3" customWidth="1"/>
    <col min="9216" max="9217" width="3" style="3" customWidth="1"/>
    <col min="9218" max="9219" width="23.85546875" style="3" customWidth="1"/>
    <col min="9220" max="9220" width="10.7109375" style="3" customWidth="1"/>
    <col min="9221" max="9242" width="11.42578125" style="3" customWidth="1"/>
    <col min="9243" max="9243" width="4" style="3" customWidth="1"/>
    <col min="9244" max="9244" width="11.42578125" style="3" customWidth="1"/>
    <col min="9245" max="9245" width="4" style="3" customWidth="1"/>
    <col min="9246" max="9246" width="11.42578125" style="3" customWidth="1"/>
    <col min="9247" max="9247" width="4" style="3" customWidth="1"/>
    <col min="9248" max="9248" width="11.42578125" style="3" customWidth="1"/>
    <col min="9249" max="9249" width="3.7109375" style="3" customWidth="1"/>
    <col min="9250" max="9250" width="94.42578125" style="3" customWidth="1"/>
    <col min="9251" max="9470" width="9" style="3"/>
    <col min="9471" max="9471" width="2.85546875" style="3" customWidth="1"/>
    <col min="9472" max="9473" width="3" style="3" customWidth="1"/>
    <col min="9474" max="9475" width="23.85546875" style="3" customWidth="1"/>
    <col min="9476" max="9476" width="10.7109375" style="3" customWidth="1"/>
    <col min="9477" max="9498" width="11.42578125" style="3" customWidth="1"/>
    <col min="9499" max="9499" width="4" style="3" customWidth="1"/>
    <col min="9500" max="9500" width="11.42578125" style="3" customWidth="1"/>
    <col min="9501" max="9501" width="4" style="3" customWidth="1"/>
    <col min="9502" max="9502" width="11.42578125" style="3" customWidth="1"/>
    <col min="9503" max="9503" width="4" style="3" customWidth="1"/>
    <col min="9504" max="9504" width="11.42578125" style="3" customWidth="1"/>
    <col min="9505" max="9505" width="3.7109375" style="3" customWidth="1"/>
    <col min="9506" max="9506" width="94.42578125" style="3" customWidth="1"/>
    <col min="9507" max="9726" width="9" style="3"/>
    <col min="9727" max="9727" width="2.85546875" style="3" customWidth="1"/>
    <col min="9728" max="9729" width="3" style="3" customWidth="1"/>
    <col min="9730" max="9731" width="23.85546875" style="3" customWidth="1"/>
    <col min="9732" max="9732" width="10.7109375" style="3" customWidth="1"/>
    <col min="9733" max="9754" width="11.42578125" style="3" customWidth="1"/>
    <col min="9755" max="9755" width="4" style="3" customWidth="1"/>
    <col min="9756" max="9756" width="11.42578125" style="3" customWidth="1"/>
    <col min="9757" max="9757" width="4" style="3" customWidth="1"/>
    <col min="9758" max="9758" width="11.42578125" style="3" customWidth="1"/>
    <col min="9759" max="9759" width="4" style="3" customWidth="1"/>
    <col min="9760" max="9760" width="11.42578125" style="3" customWidth="1"/>
    <col min="9761" max="9761" width="3.7109375" style="3" customWidth="1"/>
    <col min="9762" max="9762" width="94.42578125" style="3" customWidth="1"/>
    <col min="9763" max="9982" width="9" style="3"/>
    <col min="9983" max="9983" width="2.85546875" style="3" customWidth="1"/>
    <col min="9984" max="9985" width="3" style="3" customWidth="1"/>
    <col min="9986" max="9987" width="23.85546875" style="3" customWidth="1"/>
    <col min="9988" max="9988" width="10.7109375" style="3" customWidth="1"/>
    <col min="9989" max="10010" width="11.42578125" style="3" customWidth="1"/>
    <col min="10011" max="10011" width="4" style="3" customWidth="1"/>
    <col min="10012" max="10012" width="11.42578125" style="3" customWidth="1"/>
    <col min="10013" max="10013" width="4" style="3" customWidth="1"/>
    <col min="10014" max="10014" width="11.42578125" style="3" customWidth="1"/>
    <col min="10015" max="10015" width="4" style="3" customWidth="1"/>
    <col min="10016" max="10016" width="11.42578125" style="3" customWidth="1"/>
    <col min="10017" max="10017" width="3.7109375" style="3" customWidth="1"/>
    <col min="10018" max="10018" width="94.42578125" style="3" customWidth="1"/>
    <col min="10019" max="10238" width="9" style="3"/>
    <col min="10239" max="10239" width="2.85546875" style="3" customWidth="1"/>
    <col min="10240" max="10241" width="3" style="3" customWidth="1"/>
    <col min="10242" max="10243" width="23.85546875" style="3" customWidth="1"/>
    <col min="10244" max="10244" width="10.7109375" style="3" customWidth="1"/>
    <col min="10245" max="10266" width="11.42578125" style="3" customWidth="1"/>
    <col min="10267" max="10267" width="4" style="3" customWidth="1"/>
    <col min="10268" max="10268" width="11.42578125" style="3" customWidth="1"/>
    <col min="10269" max="10269" width="4" style="3" customWidth="1"/>
    <col min="10270" max="10270" width="11.42578125" style="3" customWidth="1"/>
    <col min="10271" max="10271" width="4" style="3" customWidth="1"/>
    <col min="10272" max="10272" width="11.42578125" style="3" customWidth="1"/>
    <col min="10273" max="10273" width="3.7109375" style="3" customWidth="1"/>
    <col min="10274" max="10274" width="94.42578125" style="3" customWidth="1"/>
    <col min="10275" max="10494" width="9" style="3"/>
    <col min="10495" max="10495" width="2.85546875" style="3" customWidth="1"/>
    <col min="10496" max="10497" width="3" style="3" customWidth="1"/>
    <col min="10498" max="10499" width="23.85546875" style="3" customWidth="1"/>
    <col min="10500" max="10500" width="10.7109375" style="3" customWidth="1"/>
    <col min="10501" max="10522" width="11.42578125" style="3" customWidth="1"/>
    <col min="10523" max="10523" width="4" style="3" customWidth="1"/>
    <col min="10524" max="10524" width="11.42578125" style="3" customWidth="1"/>
    <col min="10525" max="10525" width="4" style="3" customWidth="1"/>
    <col min="10526" max="10526" width="11.42578125" style="3" customWidth="1"/>
    <col min="10527" max="10527" width="4" style="3" customWidth="1"/>
    <col min="10528" max="10528" width="11.42578125" style="3" customWidth="1"/>
    <col min="10529" max="10529" width="3.7109375" style="3" customWidth="1"/>
    <col min="10530" max="10530" width="94.42578125" style="3" customWidth="1"/>
    <col min="10531" max="10750" width="9" style="3"/>
    <col min="10751" max="10751" width="2.85546875" style="3" customWidth="1"/>
    <col min="10752" max="10753" width="3" style="3" customWidth="1"/>
    <col min="10754" max="10755" width="23.85546875" style="3" customWidth="1"/>
    <col min="10756" max="10756" width="10.7109375" style="3" customWidth="1"/>
    <col min="10757" max="10778" width="11.42578125" style="3" customWidth="1"/>
    <col min="10779" max="10779" width="4" style="3" customWidth="1"/>
    <col min="10780" max="10780" width="11.42578125" style="3" customWidth="1"/>
    <col min="10781" max="10781" width="4" style="3" customWidth="1"/>
    <col min="10782" max="10782" width="11.42578125" style="3" customWidth="1"/>
    <col min="10783" max="10783" width="4" style="3" customWidth="1"/>
    <col min="10784" max="10784" width="11.42578125" style="3" customWidth="1"/>
    <col min="10785" max="10785" width="3.7109375" style="3" customWidth="1"/>
    <col min="10786" max="10786" width="94.42578125" style="3" customWidth="1"/>
    <col min="10787" max="11006" width="9" style="3"/>
    <col min="11007" max="11007" width="2.85546875" style="3" customWidth="1"/>
    <col min="11008" max="11009" width="3" style="3" customWidth="1"/>
    <col min="11010" max="11011" width="23.85546875" style="3" customWidth="1"/>
    <col min="11012" max="11012" width="10.7109375" style="3" customWidth="1"/>
    <col min="11013" max="11034" width="11.42578125" style="3" customWidth="1"/>
    <col min="11035" max="11035" width="4" style="3" customWidth="1"/>
    <col min="11036" max="11036" width="11.42578125" style="3" customWidth="1"/>
    <col min="11037" max="11037" width="4" style="3" customWidth="1"/>
    <col min="11038" max="11038" width="11.42578125" style="3" customWidth="1"/>
    <col min="11039" max="11039" width="4" style="3" customWidth="1"/>
    <col min="11040" max="11040" width="11.42578125" style="3" customWidth="1"/>
    <col min="11041" max="11041" width="3.7109375" style="3" customWidth="1"/>
    <col min="11042" max="11042" width="94.42578125" style="3" customWidth="1"/>
    <col min="11043" max="11262" width="9" style="3"/>
    <col min="11263" max="11263" width="2.85546875" style="3" customWidth="1"/>
    <col min="11264" max="11265" width="3" style="3" customWidth="1"/>
    <col min="11266" max="11267" width="23.85546875" style="3" customWidth="1"/>
    <col min="11268" max="11268" width="10.7109375" style="3" customWidth="1"/>
    <col min="11269" max="11290" width="11.42578125" style="3" customWidth="1"/>
    <col min="11291" max="11291" width="4" style="3" customWidth="1"/>
    <col min="11292" max="11292" width="11.42578125" style="3" customWidth="1"/>
    <col min="11293" max="11293" width="4" style="3" customWidth="1"/>
    <col min="11294" max="11294" width="11.42578125" style="3" customWidth="1"/>
    <col min="11295" max="11295" width="4" style="3" customWidth="1"/>
    <col min="11296" max="11296" width="11.42578125" style="3" customWidth="1"/>
    <col min="11297" max="11297" width="3.7109375" style="3" customWidth="1"/>
    <col min="11298" max="11298" width="94.42578125" style="3" customWidth="1"/>
    <col min="11299" max="11518" width="9" style="3"/>
    <col min="11519" max="11519" width="2.85546875" style="3" customWidth="1"/>
    <col min="11520" max="11521" width="3" style="3" customWidth="1"/>
    <col min="11522" max="11523" width="23.85546875" style="3" customWidth="1"/>
    <col min="11524" max="11524" width="10.7109375" style="3" customWidth="1"/>
    <col min="11525" max="11546" width="11.42578125" style="3" customWidth="1"/>
    <col min="11547" max="11547" width="4" style="3" customWidth="1"/>
    <col min="11548" max="11548" width="11.42578125" style="3" customWidth="1"/>
    <col min="11549" max="11549" width="4" style="3" customWidth="1"/>
    <col min="11550" max="11550" width="11.42578125" style="3" customWidth="1"/>
    <col min="11551" max="11551" width="4" style="3" customWidth="1"/>
    <col min="11552" max="11552" width="11.42578125" style="3" customWidth="1"/>
    <col min="11553" max="11553" width="3.7109375" style="3" customWidth="1"/>
    <col min="11554" max="11554" width="94.42578125" style="3" customWidth="1"/>
    <col min="11555" max="11774" width="9" style="3"/>
    <col min="11775" max="11775" width="2.85546875" style="3" customWidth="1"/>
    <col min="11776" max="11777" width="3" style="3" customWidth="1"/>
    <col min="11778" max="11779" width="23.85546875" style="3" customWidth="1"/>
    <col min="11780" max="11780" width="10.7109375" style="3" customWidth="1"/>
    <col min="11781" max="11802" width="11.42578125" style="3" customWidth="1"/>
    <col min="11803" max="11803" width="4" style="3" customWidth="1"/>
    <col min="11804" max="11804" width="11.42578125" style="3" customWidth="1"/>
    <col min="11805" max="11805" width="4" style="3" customWidth="1"/>
    <col min="11806" max="11806" width="11.42578125" style="3" customWidth="1"/>
    <col min="11807" max="11807" width="4" style="3" customWidth="1"/>
    <col min="11808" max="11808" width="11.42578125" style="3" customWidth="1"/>
    <col min="11809" max="11809" width="3.7109375" style="3" customWidth="1"/>
    <col min="11810" max="11810" width="94.42578125" style="3" customWidth="1"/>
    <col min="11811" max="12030" width="9" style="3"/>
    <col min="12031" max="12031" width="2.85546875" style="3" customWidth="1"/>
    <col min="12032" max="12033" width="3" style="3" customWidth="1"/>
    <col min="12034" max="12035" width="23.85546875" style="3" customWidth="1"/>
    <col min="12036" max="12036" width="10.7109375" style="3" customWidth="1"/>
    <col min="12037" max="12058" width="11.42578125" style="3" customWidth="1"/>
    <col min="12059" max="12059" width="4" style="3" customWidth="1"/>
    <col min="12060" max="12060" width="11.42578125" style="3" customWidth="1"/>
    <col min="12061" max="12061" width="4" style="3" customWidth="1"/>
    <col min="12062" max="12062" width="11.42578125" style="3" customWidth="1"/>
    <col min="12063" max="12063" width="4" style="3" customWidth="1"/>
    <col min="12064" max="12064" width="11.42578125" style="3" customWidth="1"/>
    <col min="12065" max="12065" width="3.7109375" style="3" customWidth="1"/>
    <col min="12066" max="12066" width="94.42578125" style="3" customWidth="1"/>
    <col min="12067" max="12286" width="9" style="3"/>
    <col min="12287" max="12287" width="2.85546875" style="3" customWidth="1"/>
    <col min="12288" max="12289" width="3" style="3" customWidth="1"/>
    <col min="12290" max="12291" width="23.85546875" style="3" customWidth="1"/>
    <col min="12292" max="12292" width="10.7109375" style="3" customWidth="1"/>
    <col min="12293" max="12314" width="11.42578125" style="3" customWidth="1"/>
    <col min="12315" max="12315" width="4" style="3" customWidth="1"/>
    <col min="12316" max="12316" width="11.42578125" style="3" customWidth="1"/>
    <col min="12317" max="12317" width="4" style="3" customWidth="1"/>
    <col min="12318" max="12318" width="11.42578125" style="3" customWidth="1"/>
    <col min="12319" max="12319" width="4" style="3" customWidth="1"/>
    <col min="12320" max="12320" width="11.42578125" style="3" customWidth="1"/>
    <col min="12321" max="12321" width="3.7109375" style="3" customWidth="1"/>
    <col min="12322" max="12322" width="94.42578125" style="3" customWidth="1"/>
    <col min="12323" max="12542" width="9" style="3"/>
    <col min="12543" max="12543" width="2.85546875" style="3" customWidth="1"/>
    <col min="12544" max="12545" width="3" style="3" customWidth="1"/>
    <col min="12546" max="12547" width="23.85546875" style="3" customWidth="1"/>
    <col min="12548" max="12548" width="10.7109375" style="3" customWidth="1"/>
    <col min="12549" max="12570" width="11.42578125" style="3" customWidth="1"/>
    <col min="12571" max="12571" width="4" style="3" customWidth="1"/>
    <col min="12572" max="12572" width="11.42578125" style="3" customWidth="1"/>
    <col min="12573" max="12573" width="4" style="3" customWidth="1"/>
    <col min="12574" max="12574" width="11.42578125" style="3" customWidth="1"/>
    <col min="12575" max="12575" width="4" style="3" customWidth="1"/>
    <col min="12576" max="12576" width="11.42578125" style="3" customWidth="1"/>
    <col min="12577" max="12577" width="3.7109375" style="3" customWidth="1"/>
    <col min="12578" max="12578" width="94.42578125" style="3" customWidth="1"/>
    <col min="12579" max="12798" width="9" style="3"/>
    <col min="12799" max="12799" width="2.85546875" style="3" customWidth="1"/>
    <col min="12800" max="12801" width="3" style="3" customWidth="1"/>
    <col min="12802" max="12803" width="23.85546875" style="3" customWidth="1"/>
    <col min="12804" max="12804" width="10.7109375" style="3" customWidth="1"/>
    <col min="12805" max="12826" width="11.42578125" style="3" customWidth="1"/>
    <col min="12827" max="12827" width="4" style="3" customWidth="1"/>
    <col min="12828" max="12828" width="11.42578125" style="3" customWidth="1"/>
    <col min="12829" max="12829" width="4" style="3" customWidth="1"/>
    <col min="12830" max="12830" width="11.42578125" style="3" customWidth="1"/>
    <col min="12831" max="12831" width="4" style="3" customWidth="1"/>
    <col min="12832" max="12832" width="11.42578125" style="3" customWidth="1"/>
    <col min="12833" max="12833" width="3.7109375" style="3" customWidth="1"/>
    <col min="12834" max="12834" width="94.42578125" style="3" customWidth="1"/>
    <col min="12835" max="13054" width="9" style="3"/>
    <col min="13055" max="13055" width="2.85546875" style="3" customWidth="1"/>
    <col min="13056" max="13057" width="3" style="3" customWidth="1"/>
    <col min="13058" max="13059" width="23.85546875" style="3" customWidth="1"/>
    <col min="13060" max="13060" width="10.7109375" style="3" customWidth="1"/>
    <col min="13061" max="13082" width="11.42578125" style="3" customWidth="1"/>
    <col min="13083" max="13083" width="4" style="3" customWidth="1"/>
    <col min="13084" max="13084" width="11.42578125" style="3" customWidth="1"/>
    <col min="13085" max="13085" width="4" style="3" customWidth="1"/>
    <col min="13086" max="13086" width="11.42578125" style="3" customWidth="1"/>
    <col min="13087" max="13087" width="4" style="3" customWidth="1"/>
    <col min="13088" max="13088" width="11.42578125" style="3" customWidth="1"/>
    <col min="13089" max="13089" width="3.7109375" style="3" customWidth="1"/>
    <col min="13090" max="13090" width="94.42578125" style="3" customWidth="1"/>
    <col min="13091" max="13310" width="9" style="3"/>
    <col min="13311" max="13311" width="2.85546875" style="3" customWidth="1"/>
    <col min="13312" max="13313" width="3" style="3" customWidth="1"/>
    <col min="13314" max="13315" width="23.85546875" style="3" customWidth="1"/>
    <col min="13316" max="13316" width="10.7109375" style="3" customWidth="1"/>
    <col min="13317" max="13338" width="11.42578125" style="3" customWidth="1"/>
    <col min="13339" max="13339" width="4" style="3" customWidth="1"/>
    <col min="13340" max="13340" width="11.42578125" style="3" customWidth="1"/>
    <col min="13341" max="13341" width="4" style="3" customWidth="1"/>
    <col min="13342" max="13342" width="11.42578125" style="3" customWidth="1"/>
    <col min="13343" max="13343" width="4" style="3" customWidth="1"/>
    <col min="13344" max="13344" width="11.42578125" style="3" customWidth="1"/>
    <col min="13345" max="13345" width="3.7109375" style="3" customWidth="1"/>
    <col min="13346" max="13346" width="94.42578125" style="3" customWidth="1"/>
    <col min="13347" max="13566" width="9" style="3"/>
    <col min="13567" max="13567" width="2.85546875" style="3" customWidth="1"/>
    <col min="13568" max="13569" width="3" style="3" customWidth="1"/>
    <col min="13570" max="13571" width="23.85546875" style="3" customWidth="1"/>
    <col min="13572" max="13572" width="10.7109375" style="3" customWidth="1"/>
    <col min="13573" max="13594" width="11.42578125" style="3" customWidth="1"/>
    <col min="13595" max="13595" width="4" style="3" customWidth="1"/>
    <col min="13596" max="13596" width="11.42578125" style="3" customWidth="1"/>
    <col min="13597" max="13597" width="4" style="3" customWidth="1"/>
    <col min="13598" max="13598" width="11.42578125" style="3" customWidth="1"/>
    <col min="13599" max="13599" width="4" style="3" customWidth="1"/>
    <col min="13600" max="13600" width="11.42578125" style="3" customWidth="1"/>
    <col min="13601" max="13601" width="3.7109375" style="3" customWidth="1"/>
    <col min="13602" max="13602" width="94.42578125" style="3" customWidth="1"/>
    <col min="13603" max="13822" width="9" style="3"/>
    <col min="13823" max="13823" width="2.85546875" style="3" customWidth="1"/>
    <col min="13824" max="13825" width="3" style="3" customWidth="1"/>
    <col min="13826" max="13827" width="23.85546875" style="3" customWidth="1"/>
    <col min="13828" max="13828" width="10.7109375" style="3" customWidth="1"/>
    <col min="13829" max="13850" width="11.42578125" style="3" customWidth="1"/>
    <col min="13851" max="13851" width="4" style="3" customWidth="1"/>
    <col min="13852" max="13852" width="11.42578125" style="3" customWidth="1"/>
    <col min="13853" max="13853" width="4" style="3" customWidth="1"/>
    <col min="13854" max="13854" width="11.42578125" style="3" customWidth="1"/>
    <col min="13855" max="13855" width="4" style="3" customWidth="1"/>
    <col min="13856" max="13856" width="11.42578125" style="3" customWidth="1"/>
    <col min="13857" max="13857" width="3.7109375" style="3" customWidth="1"/>
    <col min="13858" max="13858" width="94.42578125" style="3" customWidth="1"/>
    <col min="13859" max="14078" width="9" style="3"/>
    <col min="14079" max="14079" width="2.85546875" style="3" customWidth="1"/>
    <col min="14080" max="14081" width="3" style="3" customWidth="1"/>
    <col min="14082" max="14083" width="23.85546875" style="3" customWidth="1"/>
    <col min="14084" max="14084" width="10.7109375" style="3" customWidth="1"/>
    <col min="14085" max="14106" width="11.42578125" style="3" customWidth="1"/>
    <col min="14107" max="14107" width="4" style="3" customWidth="1"/>
    <col min="14108" max="14108" width="11.42578125" style="3" customWidth="1"/>
    <col min="14109" max="14109" width="4" style="3" customWidth="1"/>
    <col min="14110" max="14110" width="11.42578125" style="3" customWidth="1"/>
    <col min="14111" max="14111" width="4" style="3" customWidth="1"/>
    <col min="14112" max="14112" width="11.42578125" style="3" customWidth="1"/>
    <col min="14113" max="14113" width="3.7109375" style="3" customWidth="1"/>
    <col min="14114" max="14114" width="94.42578125" style="3" customWidth="1"/>
    <col min="14115" max="14334" width="9" style="3"/>
    <col min="14335" max="14335" width="2.85546875" style="3" customWidth="1"/>
    <col min="14336" max="14337" width="3" style="3" customWidth="1"/>
    <col min="14338" max="14339" width="23.85546875" style="3" customWidth="1"/>
    <col min="14340" max="14340" width="10.7109375" style="3" customWidth="1"/>
    <col min="14341" max="14362" width="11.42578125" style="3" customWidth="1"/>
    <col min="14363" max="14363" width="4" style="3" customWidth="1"/>
    <col min="14364" max="14364" width="11.42578125" style="3" customWidth="1"/>
    <col min="14365" max="14365" width="4" style="3" customWidth="1"/>
    <col min="14366" max="14366" width="11.42578125" style="3" customWidth="1"/>
    <col min="14367" max="14367" width="4" style="3" customWidth="1"/>
    <col min="14368" max="14368" width="11.42578125" style="3" customWidth="1"/>
    <col min="14369" max="14369" width="3.7109375" style="3" customWidth="1"/>
    <col min="14370" max="14370" width="94.42578125" style="3" customWidth="1"/>
    <col min="14371" max="14590" width="9" style="3"/>
    <col min="14591" max="14591" width="2.85546875" style="3" customWidth="1"/>
    <col min="14592" max="14593" width="3" style="3" customWidth="1"/>
    <col min="14594" max="14595" width="23.85546875" style="3" customWidth="1"/>
    <col min="14596" max="14596" width="10.7109375" style="3" customWidth="1"/>
    <col min="14597" max="14618" width="11.42578125" style="3" customWidth="1"/>
    <col min="14619" max="14619" width="4" style="3" customWidth="1"/>
    <col min="14620" max="14620" width="11.42578125" style="3" customWidth="1"/>
    <col min="14621" max="14621" width="4" style="3" customWidth="1"/>
    <col min="14622" max="14622" width="11.42578125" style="3" customWidth="1"/>
    <col min="14623" max="14623" width="4" style="3" customWidth="1"/>
    <col min="14624" max="14624" width="11.42578125" style="3" customWidth="1"/>
    <col min="14625" max="14625" width="3.7109375" style="3" customWidth="1"/>
    <col min="14626" max="14626" width="94.42578125" style="3" customWidth="1"/>
    <col min="14627" max="14846" width="9" style="3"/>
    <col min="14847" max="14847" width="2.85546875" style="3" customWidth="1"/>
    <col min="14848" max="14849" width="3" style="3" customWidth="1"/>
    <col min="14850" max="14851" width="23.85546875" style="3" customWidth="1"/>
    <col min="14852" max="14852" width="10.7109375" style="3" customWidth="1"/>
    <col min="14853" max="14874" width="11.42578125" style="3" customWidth="1"/>
    <col min="14875" max="14875" width="4" style="3" customWidth="1"/>
    <col min="14876" max="14876" width="11.42578125" style="3" customWidth="1"/>
    <col min="14877" max="14877" width="4" style="3" customWidth="1"/>
    <col min="14878" max="14878" width="11.42578125" style="3" customWidth="1"/>
    <col min="14879" max="14879" width="4" style="3" customWidth="1"/>
    <col min="14880" max="14880" width="11.42578125" style="3" customWidth="1"/>
    <col min="14881" max="14881" width="3.7109375" style="3" customWidth="1"/>
    <col min="14882" max="14882" width="94.42578125" style="3" customWidth="1"/>
    <col min="14883" max="15102" width="9" style="3"/>
    <col min="15103" max="15103" width="2.85546875" style="3" customWidth="1"/>
    <col min="15104" max="15105" width="3" style="3" customWidth="1"/>
    <col min="15106" max="15107" width="23.85546875" style="3" customWidth="1"/>
    <col min="15108" max="15108" width="10.7109375" style="3" customWidth="1"/>
    <col min="15109" max="15130" width="11.42578125" style="3" customWidth="1"/>
    <col min="15131" max="15131" width="4" style="3" customWidth="1"/>
    <col min="15132" max="15132" width="11.42578125" style="3" customWidth="1"/>
    <col min="15133" max="15133" width="4" style="3" customWidth="1"/>
    <col min="15134" max="15134" width="11.42578125" style="3" customWidth="1"/>
    <col min="15135" max="15135" width="4" style="3" customWidth="1"/>
    <col min="15136" max="15136" width="11.42578125" style="3" customWidth="1"/>
    <col min="15137" max="15137" width="3.7109375" style="3" customWidth="1"/>
    <col min="15138" max="15138" width="94.42578125" style="3" customWidth="1"/>
    <col min="15139" max="15358" width="9" style="3"/>
    <col min="15359" max="15359" width="2.85546875" style="3" customWidth="1"/>
    <col min="15360" max="15361" width="3" style="3" customWidth="1"/>
    <col min="15362" max="15363" width="23.85546875" style="3" customWidth="1"/>
    <col min="15364" max="15364" width="10.7109375" style="3" customWidth="1"/>
    <col min="15365" max="15386" width="11.42578125" style="3" customWidth="1"/>
    <col min="15387" max="15387" width="4" style="3" customWidth="1"/>
    <col min="15388" max="15388" width="11.42578125" style="3" customWidth="1"/>
    <col min="15389" max="15389" width="4" style="3" customWidth="1"/>
    <col min="15390" max="15390" width="11.42578125" style="3" customWidth="1"/>
    <col min="15391" max="15391" width="4" style="3" customWidth="1"/>
    <col min="15392" max="15392" width="11.42578125" style="3" customWidth="1"/>
    <col min="15393" max="15393" width="3.7109375" style="3" customWidth="1"/>
    <col min="15394" max="15394" width="94.42578125" style="3" customWidth="1"/>
    <col min="15395" max="15614" width="9" style="3"/>
    <col min="15615" max="15615" width="2.85546875" style="3" customWidth="1"/>
    <col min="15616" max="15617" width="3" style="3" customWidth="1"/>
    <col min="15618" max="15619" width="23.85546875" style="3" customWidth="1"/>
    <col min="15620" max="15620" width="10.7109375" style="3" customWidth="1"/>
    <col min="15621" max="15642" width="11.42578125" style="3" customWidth="1"/>
    <col min="15643" max="15643" width="4" style="3" customWidth="1"/>
    <col min="15644" max="15644" width="11.42578125" style="3" customWidth="1"/>
    <col min="15645" max="15645" width="4" style="3" customWidth="1"/>
    <col min="15646" max="15646" width="11.42578125" style="3" customWidth="1"/>
    <col min="15647" max="15647" width="4" style="3" customWidth="1"/>
    <col min="15648" max="15648" width="11.42578125" style="3" customWidth="1"/>
    <col min="15649" max="15649" width="3.7109375" style="3" customWidth="1"/>
    <col min="15650" max="15650" width="94.42578125" style="3" customWidth="1"/>
    <col min="15651" max="15870" width="9" style="3"/>
    <col min="15871" max="15871" width="2.85546875" style="3" customWidth="1"/>
    <col min="15872" max="15873" width="3" style="3" customWidth="1"/>
    <col min="15874" max="15875" width="23.85546875" style="3" customWidth="1"/>
    <col min="15876" max="15876" width="10.7109375" style="3" customWidth="1"/>
    <col min="15877" max="15898" width="11.42578125" style="3" customWidth="1"/>
    <col min="15899" max="15899" width="4" style="3" customWidth="1"/>
    <col min="15900" max="15900" width="11.42578125" style="3" customWidth="1"/>
    <col min="15901" max="15901" width="4" style="3" customWidth="1"/>
    <col min="15902" max="15902" width="11.42578125" style="3" customWidth="1"/>
    <col min="15903" max="15903" width="4" style="3" customWidth="1"/>
    <col min="15904" max="15904" width="11.42578125" style="3" customWidth="1"/>
    <col min="15905" max="15905" width="3.7109375" style="3" customWidth="1"/>
    <col min="15906" max="15906" width="94.42578125" style="3" customWidth="1"/>
    <col min="15907" max="16126" width="9" style="3"/>
    <col min="16127" max="16127" width="2.85546875" style="3" customWidth="1"/>
    <col min="16128" max="16129" width="3" style="3" customWidth="1"/>
    <col min="16130" max="16131" width="23.85546875" style="3" customWidth="1"/>
    <col min="16132" max="16132" width="10.7109375" style="3" customWidth="1"/>
    <col min="16133" max="16154" width="11.42578125" style="3" customWidth="1"/>
    <col min="16155" max="16155" width="4" style="3" customWidth="1"/>
    <col min="16156" max="16156" width="11.42578125" style="3" customWidth="1"/>
    <col min="16157" max="16157" width="4" style="3" customWidth="1"/>
    <col min="16158" max="16158" width="11.42578125" style="3" customWidth="1"/>
    <col min="16159" max="16159" width="4" style="3" customWidth="1"/>
    <col min="16160" max="16160" width="11.42578125" style="3" customWidth="1"/>
    <col min="16161" max="16161" width="3.7109375" style="3" customWidth="1"/>
    <col min="16162" max="16162" width="94.42578125" style="3" customWidth="1"/>
    <col min="16163" max="16384" width="9" style="3"/>
  </cols>
  <sheetData>
    <row r="2" spans="2:34">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row>
    <row r="3" spans="2:34">
      <c r="B3" s="1" t="str">
        <f>'Template Cover'!B3</f>
        <v>Project:</v>
      </c>
      <c r="C3" s="2"/>
      <c r="D3" s="2"/>
      <c r="E3" s="2"/>
      <c r="F3" s="2"/>
      <c r="G3" s="2" t="str">
        <f>Project</f>
        <v>South Western Franchise</v>
      </c>
      <c r="H3" s="2"/>
      <c r="I3" s="2"/>
      <c r="J3" s="2"/>
      <c r="K3" s="2"/>
      <c r="L3" s="2"/>
      <c r="M3" s="2"/>
      <c r="N3" s="2"/>
      <c r="O3" s="2"/>
      <c r="P3" s="2"/>
      <c r="Q3" s="2"/>
      <c r="R3" s="2"/>
      <c r="S3" s="2"/>
      <c r="T3" s="2"/>
      <c r="U3" s="2"/>
      <c r="V3" s="2"/>
      <c r="W3" s="2"/>
      <c r="X3" s="2"/>
      <c r="Y3" s="2"/>
      <c r="Z3" s="2"/>
      <c r="AA3" s="2"/>
      <c r="AB3" s="2"/>
      <c r="AC3" s="2"/>
      <c r="AD3" s="2"/>
      <c r="AE3" s="2"/>
      <c r="AF3" s="2"/>
      <c r="AG3" s="2"/>
      <c r="AH3" s="2"/>
    </row>
    <row r="4" spans="2:34">
      <c r="B4" s="1" t="str">
        <f>'Template Cover'!B4</f>
        <v>Sheet:</v>
      </c>
      <c r="C4" s="2"/>
      <c r="D4" s="2"/>
      <c r="E4" s="2"/>
      <c r="F4" s="2"/>
      <c r="G4" s="2" t="str">
        <f ca="1">MID(CELL("filename",$A$1),FIND("]",CELL("filename",$A$1))+1,99)</f>
        <v>Pax Revenue</v>
      </c>
      <c r="H4" s="2"/>
      <c r="I4" s="2"/>
      <c r="J4" s="2"/>
      <c r="K4" s="2"/>
      <c r="L4" s="2"/>
      <c r="M4" s="2"/>
      <c r="N4" s="2"/>
      <c r="O4" s="2"/>
      <c r="P4" s="2"/>
      <c r="Q4" s="2"/>
      <c r="R4" s="2"/>
      <c r="S4" s="2"/>
      <c r="T4" s="2"/>
      <c r="U4" s="2"/>
      <c r="V4" s="2"/>
      <c r="W4" s="2"/>
      <c r="X4" s="2"/>
      <c r="Y4" s="2"/>
      <c r="Z4" s="2"/>
      <c r="AA4" s="2"/>
      <c r="AB4" s="2"/>
      <c r="AC4" s="2"/>
      <c r="AD4" s="2"/>
      <c r="AE4" s="2"/>
      <c r="AF4" s="2"/>
      <c r="AG4" s="2"/>
      <c r="AH4" s="2"/>
    </row>
    <row r="5" spans="2:34">
      <c r="B5" s="1" t="str">
        <f>'Template Cover'!B5</f>
        <v>Version:</v>
      </c>
      <c r="C5" s="2"/>
      <c r="D5" s="2"/>
      <c r="E5" s="2"/>
      <c r="F5" s="2"/>
      <c r="G5" s="685">
        <f>Version</f>
        <v>7</v>
      </c>
      <c r="H5" s="2"/>
      <c r="I5" s="2"/>
      <c r="J5" s="2"/>
      <c r="K5" s="2"/>
      <c r="L5" s="2"/>
      <c r="M5" s="2"/>
      <c r="N5" s="2"/>
      <c r="O5" s="2"/>
      <c r="P5" s="2"/>
      <c r="Q5" s="2"/>
      <c r="R5" s="2"/>
      <c r="S5" s="2"/>
      <c r="T5" s="2"/>
      <c r="U5" s="2"/>
      <c r="V5" s="2"/>
      <c r="W5" s="2"/>
      <c r="X5" s="2"/>
      <c r="Y5" s="2"/>
      <c r="Z5" s="2"/>
      <c r="AA5" s="2"/>
      <c r="AB5" s="2"/>
      <c r="AC5" s="2"/>
      <c r="AD5" s="2"/>
      <c r="AE5" s="2"/>
      <c r="AF5" s="2"/>
      <c r="AG5" s="2"/>
      <c r="AH5" s="2"/>
    </row>
    <row r="6" spans="2:34">
      <c r="B6" s="1" t="str">
        <f>'Template Cover'!B6</f>
        <v>Date:</v>
      </c>
      <c r="C6" s="4"/>
      <c r="D6" s="4"/>
      <c r="E6" s="4"/>
      <c r="F6" s="4"/>
      <c r="G6" s="4">
        <f ca="1">TODAY()</f>
        <v>42620</v>
      </c>
      <c r="H6" s="4"/>
      <c r="I6" s="4"/>
      <c r="J6" s="4"/>
      <c r="K6" s="4"/>
      <c r="L6" s="4"/>
      <c r="M6" s="4"/>
      <c r="N6" s="4"/>
      <c r="O6" s="4"/>
      <c r="P6" s="4"/>
      <c r="Q6" s="4"/>
      <c r="R6" s="4"/>
      <c r="S6" s="4"/>
      <c r="T6" s="4"/>
      <c r="U6" s="4"/>
      <c r="V6" s="4"/>
      <c r="W6" s="4"/>
      <c r="X6" s="4"/>
      <c r="Y6" s="4"/>
      <c r="Z6" s="4"/>
      <c r="AA6" s="4"/>
      <c r="AB6" s="4"/>
      <c r="AC6" s="4"/>
      <c r="AD6" s="4"/>
      <c r="AE6" s="4"/>
      <c r="AF6" s="4"/>
      <c r="AG6" s="4"/>
      <c r="AH6" s="4"/>
    </row>
    <row r="7" spans="2:34">
      <c r="B7" s="1" t="str">
        <f>'Template Cover'!B7</f>
        <v>Filename:</v>
      </c>
      <c r="C7" s="2"/>
      <c r="D7" s="2"/>
      <c r="E7" s="2"/>
      <c r="F7" s="2"/>
      <c r="G7" s="2" t="str">
        <f ca="1">LEFT(CELL("FILENAME",$A$1),FIND("]",CELL("FILENAME",$A$1)))</f>
        <v>C:\Users\DfT\AppData\Local\Temp\[ATTACHMENT C - FINANCIAL MODEL TEMPLATES v7 160729.xlsx]</v>
      </c>
      <c r="H7" s="2"/>
      <c r="I7" s="2"/>
      <c r="J7" s="2"/>
      <c r="K7" s="2"/>
      <c r="L7" s="2"/>
      <c r="M7" s="2"/>
      <c r="N7" s="2"/>
      <c r="O7" s="2"/>
      <c r="P7" s="2"/>
      <c r="Q7" s="2"/>
      <c r="R7" s="2"/>
      <c r="S7" s="2"/>
      <c r="T7" s="2"/>
      <c r="U7" s="2"/>
      <c r="V7" s="2"/>
      <c r="W7" s="2"/>
      <c r="X7" s="2"/>
      <c r="Y7" s="2"/>
      <c r="Z7" s="2"/>
      <c r="AA7" s="2"/>
      <c r="AB7" s="2"/>
      <c r="AC7" s="2"/>
      <c r="AD7" s="2"/>
      <c r="AE7" s="2"/>
      <c r="AF7" s="2"/>
      <c r="AG7" s="2"/>
      <c r="AH7" s="2"/>
    </row>
    <row r="9" spans="2:34" ht="38.25">
      <c r="D9" s="987" t="str">
        <f>RN_Switch</f>
        <v>Nominal</v>
      </c>
      <c r="E9" s="988"/>
      <c r="F9" s="989" t="s">
        <v>121</v>
      </c>
      <c r="G9" s="67" t="str">
        <f>Timeline!G49</f>
        <v>Blank</v>
      </c>
      <c r="H9" s="67" t="str">
        <f>Timeline!H49</f>
        <v>Blank</v>
      </c>
      <c r="I9" s="67" t="str">
        <f>Timeline!I49</f>
        <v>Blank</v>
      </c>
      <c r="J9" s="67" t="str">
        <f>Timeline!J49</f>
        <v>Year -3</v>
      </c>
      <c r="K9" s="67" t="str">
        <f>Timeline!K49</f>
        <v>Year -2</v>
      </c>
      <c r="L9" s="67" t="str">
        <f>Timeline!L49</f>
        <v>Year -1</v>
      </c>
      <c r="M9" s="67" t="str">
        <f>Timeline!M49</f>
        <v>Year 0</v>
      </c>
      <c r="N9" s="67" t="str">
        <f>Timeline!N49</f>
        <v>Year 1</v>
      </c>
      <c r="O9" s="67" t="str">
        <f>Timeline!O49</f>
        <v>Year 2</v>
      </c>
      <c r="P9" s="67" t="str">
        <f>Timeline!P49</f>
        <v>Year 3</v>
      </c>
      <c r="Q9" s="67" t="str">
        <f>Timeline!Q49</f>
        <v>Year 4</v>
      </c>
      <c r="R9" s="67" t="str">
        <f>Timeline!R49</f>
        <v>Year 5</v>
      </c>
      <c r="S9" s="67" t="str">
        <f>Timeline!S49</f>
        <v>Year 6</v>
      </c>
      <c r="T9" s="67" t="str">
        <f>Timeline!T49</f>
        <v>Year 7</v>
      </c>
      <c r="U9" s="67" t="str">
        <f>Timeline!U49</f>
        <v>Year 8</v>
      </c>
      <c r="V9" s="67" t="str">
        <f>Timeline!V49</f>
        <v>Year 9</v>
      </c>
      <c r="W9" s="67" t="str">
        <f>Timeline!W49</f>
        <v>Year 10</v>
      </c>
      <c r="X9" s="67" t="str">
        <f>Timeline!X49</f>
        <v>Year 11</v>
      </c>
      <c r="Y9" s="67" t="str">
        <f>Timeline!Y49</f>
        <v>Year 12</v>
      </c>
      <c r="Z9" s="67" t="str">
        <f>Timeline!Z49</f>
        <v>Year 13</v>
      </c>
      <c r="AB9" s="67" t="str">
        <f>Timeline!AB49</f>
        <v>Year 1 (Part)</v>
      </c>
      <c r="AD9" s="67" t="str">
        <f>Timeline!AD49</f>
        <v>Year 8 (Part - Core)</v>
      </c>
      <c r="AF9" s="67" t="str">
        <f>Timeline!AF49</f>
        <v>Year 9 (Part - Extn)</v>
      </c>
      <c r="AH9" s="989" t="s">
        <v>899</v>
      </c>
    </row>
    <row r="10" spans="2:34" ht="25.5">
      <c r="D10" s="990" t="str">
        <f>Option_Switch</f>
        <v>Sc0 : Baseline</v>
      </c>
      <c r="E10" s="991"/>
      <c r="F10" s="985"/>
      <c r="G10" s="67" t="str">
        <f>Timeline!G50</f>
        <v>For Bidder Use</v>
      </c>
      <c r="H10" s="67" t="str">
        <f>Timeline!H50</f>
        <v>For Bidder Use</v>
      </c>
      <c r="I10" s="67" t="str">
        <f>Timeline!I50</f>
        <v>For Bidder Use</v>
      </c>
      <c r="J10" s="67" t="str">
        <f>Timeline!J50</f>
        <v>Actual</v>
      </c>
      <c r="K10" s="67" t="str">
        <f>Timeline!K50</f>
        <v>Actual</v>
      </c>
      <c r="L10" s="67" t="str">
        <f>Timeline!L50</f>
        <v>Forecast</v>
      </c>
      <c r="M10" s="67" t="str">
        <f>Timeline!M50</f>
        <v>Forecast</v>
      </c>
      <c r="N10" s="67" t="str">
        <f>Timeline!N50</f>
        <v>Forecast</v>
      </c>
      <c r="O10" s="67" t="str">
        <f>Timeline!O50</f>
        <v>Core</v>
      </c>
      <c r="P10" s="67" t="str">
        <f>Timeline!P50</f>
        <v>Core</v>
      </c>
      <c r="Q10" s="67" t="str">
        <f>Timeline!Q50</f>
        <v>Core</v>
      </c>
      <c r="R10" s="67" t="str">
        <f>Timeline!R50</f>
        <v>Core</v>
      </c>
      <c r="S10" s="67" t="str">
        <f>Timeline!S50</f>
        <v>Core</v>
      </c>
      <c r="T10" s="67" t="str">
        <f>Timeline!T50</f>
        <v>Core</v>
      </c>
      <c r="U10" s="67" t="str">
        <f>Timeline!U50</f>
        <v>Optional</v>
      </c>
      <c r="V10" s="67" t="str">
        <f>Timeline!V50</f>
        <v>Not used</v>
      </c>
      <c r="W10" s="67" t="str">
        <f>Timeline!W50</f>
        <v>Not used</v>
      </c>
      <c r="X10" s="67" t="str">
        <f>Timeline!X50</f>
        <v>Not used</v>
      </c>
      <c r="Y10" s="67" t="str">
        <f>Timeline!Y50</f>
        <v>Not used</v>
      </c>
      <c r="Z10" s="67" t="str">
        <f>Timeline!Z50</f>
        <v>Not used</v>
      </c>
      <c r="AB10" s="67" t="str">
        <f>Timeline!AB50</f>
        <v>Core</v>
      </c>
      <c r="AD10" s="67" t="str">
        <f>Timeline!AD50</f>
        <v>Core</v>
      </c>
      <c r="AF10" s="67" t="str">
        <f>Timeline!AF50</f>
        <v>Optional</v>
      </c>
      <c r="AH10" s="985">
        <v>0</v>
      </c>
    </row>
    <row r="11" spans="2:34">
      <c r="D11" s="992"/>
      <c r="E11" s="993"/>
      <c r="F11" s="986" t="s">
        <v>121</v>
      </c>
      <c r="G11" s="141"/>
      <c r="H11" s="141"/>
      <c r="I11" s="141"/>
      <c r="J11" s="141">
        <f>Timeline!J51</f>
        <v>41729</v>
      </c>
      <c r="K11" s="141">
        <f>Timeline!K51</f>
        <v>42094</v>
      </c>
      <c r="L11" s="141">
        <f>Timeline!L51</f>
        <v>42460</v>
      </c>
      <c r="M11" s="141">
        <f>Timeline!M51</f>
        <v>42825</v>
      </c>
      <c r="N11" s="141">
        <f>Timeline!N51</f>
        <v>43190</v>
      </c>
      <c r="O11" s="141">
        <f>Timeline!O51</f>
        <v>43555</v>
      </c>
      <c r="P11" s="141">
        <f>Timeline!P51</f>
        <v>43921</v>
      </c>
      <c r="Q11" s="141">
        <f>Timeline!Q51</f>
        <v>44286</v>
      </c>
      <c r="R11" s="141">
        <f>Timeline!R51</f>
        <v>44651</v>
      </c>
      <c r="S11" s="141">
        <f>Timeline!S51</f>
        <v>45016</v>
      </c>
      <c r="T11" s="141">
        <f>Timeline!T51</f>
        <v>45382</v>
      </c>
      <c r="U11" s="141">
        <f>Timeline!U51</f>
        <v>45747</v>
      </c>
      <c r="V11" s="141">
        <f>Timeline!V51</f>
        <v>46112</v>
      </c>
      <c r="W11" s="141">
        <f>Timeline!W51</f>
        <v>46477</v>
      </c>
      <c r="X11" s="141">
        <f>Timeline!X51</f>
        <v>46843</v>
      </c>
      <c r="Y11" s="141">
        <f>Timeline!Y51</f>
        <v>47208</v>
      </c>
      <c r="Z11" s="141">
        <f>Timeline!Z51</f>
        <v>47573</v>
      </c>
      <c r="AB11" s="141">
        <f>Timeline!AB51</f>
        <v>43190</v>
      </c>
      <c r="AD11" s="141">
        <f>Timeline!AD51</f>
        <v>45465</v>
      </c>
      <c r="AF11" s="141">
        <f>Timeline!AF51</f>
        <v>45829</v>
      </c>
      <c r="AH11" s="986">
        <v>0</v>
      </c>
    </row>
    <row r="13" spans="2:34" ht="16.5">
      <c r="B13" s="5" t="s">
        <v>112</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5" spans="2:34" ht="15">
      <c r="B15" s="99" t="s">
        <v>900</v>
      </c>
      <c r="C15" s="99"/>
      <c r="D15" s="249"/>
      <c r="E15" s="24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row>
    <row r="16" spans="2:34" outlineLevel="1"/>
    <row r="17" spans="3:34" outlineLevel="1">
      <c r="C17" s="250" t="s">
        <v>901</v>
      </c>
    </row>
    <row r="18" spans="3:34" outlineLevel="1">
      <c r="D18" s="235" t="str">
        <f>'Line Items'!D14</f>
        <v>SG01  Mainline - Bournemouth / Weymouth</v>
      </c>
      <c r="E18" s="251"/>
      <c r="F18" s="252" t="s">
        <v>902</v>
      </c>
      <c r="G18" s="253"/>
      <c r="H18" s="253"/>
      <c r="I18" s="253"/>
      <c r="J18" s="253"/>
      <c r="K18" s="253"/>
      <c r="L18" s="253"/>
      <c r="M18" s="253"/>
      <c r="N18" s="253"/>
      <c r="O18" s="253"/>
      <c r="P18" s="253"/>
      <c r="Q18" s="253"/>
      <c r="R18" s="253"/>
      <c r="S18" s="253"/>
      <c r="T18" s="253"/>
      <c r="U18" s="253"/>
      <c r="V18" s="253"/>
      <c r="W18" s="253"/>
      <c r="X18" s="253"/>
      <c r="Y18" s="253"/>
      <c r="Z18" s="254"/>
      <c r="AA18" s="85"/>
      <c r="AB18" s="255"/>
      <c r="AC18" s="85"/>
      <c r="AD18" s="255"/>
      <c r="AE18" s="85"/>
      <c r="AF18" s="255"/>
      <c r="AH18" s="256"/>
    </row>
    <row r="19" spans="3:34" outlineLevel="1">
      <c r="D19" s="83" t="str">
        <f>'Line Items'!D15</f>
        <v>SG02  Mainline - Portsmouth</v>
      </c>
      <c r="E19" s="84"/>
      <c r="F19" s="150" t="str">
        <f>F18</f>
        <v>£000</v>
      </c>
      <c r="G19" s="257"/>
      <c r="H19" s="257"/>
      <c r="I19" s="257"/>
      <c r="J19" s="257"/>
      <c r="K19" s="257"/>
      <c r="L19" s="257"/>
      <c r="M19" s="257"/>
      <c r="N19" s="257"/>
      <c r="O19" s="257"/>
      <c r="P19" s="257"/>
      <c r="Q19" s="257"/>
      <c r="R19" s="257"/>
      <c r="S19" s="257"/>
      <c r="T19" s="257"/>
      <c r="U19" s="257"/>
      <c r="V19" s="257"/>
      <c r="W19" s="257"/>
      <c r="X19" s="257"/>
      <c r="Y19" s="257"/>
      <c r="Z19" s="258"/>
      <c r="AA19" s="85"/>
      <c r="AB19" s="27"/>
      <c r="AC19" s="85"/>
      <c r="AD19" s="27"/>
      <c r="AE19" s="85"/>
      <c r="AF19" s="27"/>
      <c r="AH19" s="259"/>
    </row>
    <row r="20" spans="3:34" outlineLevel="1">
      <c r="D20" s="83" t="str">
        <f>'Line Items'!D16</f>
        <v>SG03  West of England</v>
      </c>
      <c r="E20" s="84"/>
      <c r="F20" s="150" t="str">
        <f t="shared" ref="F20:F33" si="0">F19</f>
        <v>£000</v>
      </c>
      <c r="G20" s="257"/>
      <c r="H20" s="257"/>
      <c r="I20" s="257"/>
      <c r="J20" s="257"/>
      <c r="K20" s="257"/>
      <c r="L20" s="257"/>
      <c r="M20" s="257"/>
      <c r="N20" s="257"/>
      <c r="O20" s="257"/>
      <c r="P20" s="257"/>
      <c r="Q20" s="257"/>
      <c r="R20" s="257"/>
      <c r="S20" s="257"/>
      <c r="T20" s="257"/>
      <c r="U20" s="257"/>
      <c r="V20" s="257"/>
      <c r="W20" s="257"/>
      <c r="X20" s="257"/>
      <c r="Y20" s="257"/>
      <c r="Z20" s="258"/>
      <c r="AA20" s="85"/>
      <c r="AB20" s="27"/>
      <c r="AC20" s="85"/>
      <c r="AD20" s="27"/>
      <c r="AE20" s="85"/>
      <c r="AF20" s="27"/>
      <c r="AH20" s="259"/>
    </row>
    <row r="21" spans="3:34" outlineLevel="1">
      <c r="D21" s="83" t="str">
        <f>'Line Items'!D17</f>
        <v>SG04  Island Line</v>
      </c>
      <c r="E21" s="84"/>
      <c r="F21" s="150" t="str">
        <f t="shared" si="0"/>
        <v>£000</v>
      </c>
      <c r="G21" s="257"/>
      <c r="H21" s="257"/>
      <c r="I21" s="257"/>
      <c r="J21" s="257"/>
      <c r="K21" s="257"/>
      <c r="L21" s="257"/>
      <c r="M21" s="257"/>
      <c r="N21" s="257"/>
      <c r="O21" s="257"/>
      <c r="P21" s="257"/>
      <c r="Q21" s="257"/>
      <c r="R21" s="257"/>
      <c r="S21" s="257"/>
      <c r="T21" s="257"/>
      <c r="U21" s="257"/>
      <c r="V21" s="257"/>
      <c r="W21" s="257"/>
      <c r="X21" s="257"/>
      <c r="Y21" s="257"/>
      <c r="Z21" s="258"/>
      <c r="AA21" s="85"/>
      <c r="AB21" s="27"/>
      <c r="AC21" s="85"/>
      <c r="AD21" s="27"/>
      <c r="AE21" s="85"/>
      <c r="AF21" s="27"/>
      <c r="AH21" s="259"/>
    </row>
    <row r="22" spans="3:34" outlineLevel="1">
      <c r="D22" s="83" t="str">
        <f>'Line Items'!D18</f>
        <v>SG05  Mainline - Basingstoke/Romsey/Lymington</v>
      </c>
      <c r="E22" s="84"/>
      <c r="F22" s="150" t="str">
        <f t="shared" si="0"/>
        <v>£000</v>
      </c>
      <c r="G22" s="257"/>
      <c r="H22" s="257"/>
      <c r="I22" s="257"/>
      <c r="J22" s="257"/>
      <c r="K22" s="257"/>
      <c r="L22" s="257"/>
      <c r="M22" s="257"/>
      <c r="N22" s="257"/>
      <c r="O22" s="257"/>
      <c r="P22" s="257"/>
      <c r="Q22" s="257"/>
      <c r="R22" s="257"/>
      <c r="S22" s="257"/>
      <c r="T22" s="257"/>
      <c r="U22" s="257"/>
      <c r="V22" s="257"/>
      <c r="W22" s="257"/>
      <c r="X22" s="257"/>
      <c r="Y22" s="257"/>
      <c r="Z22" s="258"/>
      <c r="AA22" s="85"/>
      <c r="AB22" s="27"/>
      <c r="AC22" s="85"/>
      <c r="AD22" s="27"/>
      <c r="AE22" s="85"/>
      <c r="AF22" s="27"/>
      <c r="AH22" s="259"/>
    </row>
    <row r="23" spans="3:34" outlineLevel="1">
      <c r="D23" s="83" t="str">
        <f>'Line Items'!D19</f>
        <v>SG06  South Coast</v>
      </c>
      <c r="E23" s="84"/>
      <c r="F23" s="150" t="str">
        <f t="shared" si="0"/>
        <v>£000</v>
      </c>
      <c r="G23" s="257"/>
      <c r="H23" s="257"/>
      <c r="I23" s="257"/>
      <c r="J23" s="257"/>
      <c r="K23" s="257"/>
      <c r="L23" s="257"/>
      <c r="M23" s="257"/>
      <c r="N23" s="257"/>
      <c r="O23" s="257"/>
      <c r="P23" s="257"/>
      <c r="Q23" s="257"/>
      <c r="R23" s="257"/>
      <c r="S23" s="257"/>
      <c r="T23" s="257"/>
      <c r="U23" s="257"/>
      <c r="V23" s="257"/>
      <c r="W23" s="257"/>
      <c r="X23" s="257"/>
      <c r="Y23" s="257"/>
      <c r="Z23" s="258"/>
      <c r="AA23" s="85"/>
      <c r="AB23" s="27"/>
      <c r="AC23" s="85"/>
      <c r="AD23" s="27"/>
      <c r="AE23" s="85"/>
      <c r="AF23" s="27"/>
      <c r="AH23" s="259"/>
    </row>
    <row r="24" spans="3:34" outlineLevel="1">
      <c r="D24" s="83" t="str">
        <f>'Line Items'!D20</f>
        <v>SG07  Suburban - Alton</v>
      </c>
      <c r="E24" s="84"/>
      <c r="F24" s="150" t="str">
        <f t="shared" si="0"/>
        <v>£000</v>
      </c>
      <c r="G24" s="257"/>
      <c r="H24" s="257"/>
      <c r="I24" s="257"/>
      <c r="J24" s="257"/>
      <c r="K24" s="257"/>
      <c r="L24" s="257"/>
      <c r="M24" s="257"/>
      <c r="N24" s="257"/>
      <c r="O24" s="257"/>
      <c r="P24" s="257"/>
      <c r="Q24" s="257"/>
      <c r="R24" s="257"/>
      <c r="S24" s="257"/>
      <c r="T24" s="257"/>
      <c r="U24" s="257"/>
      <c r="V24" s="257"/>
      <c r="W24" s="257"/>
      <c r="X24" s="257"/>
      <c r="Y24" s="257"/>
      <c r="Z24" s="258"/>
      <c r="AA24" s="85"/>
      <c r="AB24" s="27"/>
      <c r="AC24" s="85"/>
      <c r="AD24" s="27"/>
      <c r="AE24" s="85"/>
      <c r="AF24" s="27"/>
      <c r="AH24" s="259"/>
    </row>
    <row r="25" spans="3:34" outlineLevel="1">
      <c r="D25" s="83" t="str">
        <f>'Line Items'!D21</f>
        <v>SG08  Suburban - Windsor inners</v>
      </c>
      <c r="E25" s="84"/>
      <c r="F25" s="150" t="str">
        <f t="shared" si="0"/>
        <v>£000</v>
      </c>
      <c r="G25" s="257"/>
      <c r="H25" s="257"/>
      <c r="I25" s="257"/>
      <c r="J25" s="257"/>
      <c r="K25" s="257"/>
      <c r="L25" s="257"/>
      <c r="M25" s="257"/>
      <c r="N25" s="257"/>
      <c r="O25" s="257"/>
      <c r="P25" s="257"/>
      <c r="Q25" s="257"/>
      <c r="R25" s="257"/>
      <c r="S25" s="257"/>
      <c r="T25" s="257"/>
      <c r="U25" s="257"/>
      <c r="V25" s="257"/>
      <c r="W25" s="257"/>
      <c r="X25" s="257"/>
      <c r="Y25" s="257"/>
      <c r="Z25" s="258"/>
      <c r="AA25" s="85"/>
      <c r="AB25" s="27"/>
      <c r="AC25" s="85"/>
      <c r="AD25" s="27"/>
      <c r="AE25" s="85"/>
      <c r="AF25" s="27"/>
      <c r="AH25" s="259"/>
    </row>
    <row r="26" spans="3:34" outlineLevel="1">
      <c r="D26" s="83" t="str">
        <f>'Line Items'!D22</f>
        <v>SG09  Suburban - Windsor Outers</v>
      </c>
      <c r="E26" s="84"/>
      <c r="F26" s="150" t="str">
        <f t="shared" si="0"/>
        <v>£000</v>
      </c>
      <c r="G26" s="257"/>
      <c r="H26" s="257"/>
      <c r="I26" s="257"/>
      <c r="J26" s="257"/>
      <c r="K26" s="257"/>
      <c r="L26" s="257"/>
      <c r="M26" s="257"/>
      <c r="N26" s="257"/>
      <c r="O26" s="257"/>
      <c r="P26" s="257"/>
      <c r="Q26" s="257"/>
      <c r="R26" s="257"/>
      <c r="S26" s="257"/>
      <c r="T26" s="257"/>
      <c r="U26" s="257"/>
      <c r="V26" s="257"/>
      <c r="W26" s="257"/>
      <c r="X26" s="257"/>
      <c r="Y26" s="257"/>
      <c r="Z26" s="258"/>
      <c r="AA26" s="85"/>
      <c r="AB26" s="27"/>
      <c r="AC26" s="85"/>
      <c r="AD26" s="27"/>
      <c r="AE26" s="85"/>
      <c r="AF26" s="27"/>
      <c r="AH26" s="259"/>
    </row>
    <row r="27" spans="3:34" outlineLevel="1">
      <c r="D27" s="83" t="str">
        <f>'Line Items'!D23</f>
        <v>SG10  Suburban - GLD/WOK</v>
      </c>
      <c r="E27" s="84"/>
      <c r="F27" s="150" t="str">
        <f t="shared" si="0"/>
        <v>£000</v>
      </c>
      <c r="G27" s="257"/>
      <c r="H27" s="257"/>
      <c r="I27" s="257"/>
      <c r="J27" s="257"/>
      <c r="K27" s="257"/>
      <c r="L27" s="257"/>
      <c r="M27" s="257"/>
      <c r="N27" s="257"/>
      <c r="O27" s="257"/>
      <c r="P27" s="257"/>
      <c r="Q27" s="257"/>
      <c r="R27" s="257"/>
      <c r="S27" s="257"/>
      <c r="T27" s="257"/>
      <c r="U27" s="257"/>
      <c r="V27" s="257"/>
      <c r="W27" s="257"/>
      <c r="X27" s="257"/>
      <c r="Y27" s="257"/>
      <c r="Z27" s="258"/>
      <c r="AA27" s="85"/>
      <c r="AB27" s="27"/>
      <c r="AC27" s="85"/>
      <c r="AD27" s="27"/>
      <c r="AE27" s="85"/>
      <c r="AF27" s="27"/>
      <c r="AH27" s="259"/>
    </row>
    <row r="28" spans="3:34" outlineLevel="1">
      <c r="D28" s="83" t="str">
        <f>'Line Items'!D24</f>
        <v>SG11  Heathrow Bus</v>
      </c>
      <c r="E28" s="84"/>
      <c r="F28" s="150" t="str">
        <f t="shared" si="0"/>
        <v>£000</v>
      </c>
      <c r="G28" s="257"/>
      <c r="H28" s="257"/>
      <c r="I28" s="257"/>
      <c r="J28" s="257"/>
      <c r="K28" s="257"/>
      <c r="L28" s="257"/>
      <c r="M28" s="257"/>
      <c r="N28" s="257"/>
      <c r="O28" s="257"/>
      <c r="P28" s="257"/>
      <c r="Q28" s="257"/>
      <c r="R28" s="257"/>
      <c r="S28" s="257"/>
      <c r="T28" s="257"/>
      <c r="U28" s="257"/>
      <c r="V28" s="257"/>
      <c r="W28" s="257"/>
      <c r="X28" s="257"/>
      <c r="Y28" s="257"/>
      <c r="Z28" s="258"/>
      <c r="AA28" s="85"/>
      <c r="AB28" s="27"/>
      <c r="AC28" s="85"/>
      <c r="AD28" s="27"/>
      <c r="AE28" s="85"/>
      <c r="AF28" s="27"/>
      <c r="AH28" s="259"/>
    </row>
    <row r="29" spans="3:34" outlineLevel="1">
      <c r="D29" s="83" t="str">
        <f>'Line Items'!D25</f>
        <v>[Passenger Revenue Service Groups 12]</v>
      </c>
      <c r="E29" s="84"/>
      <c r="F29" s="150" t="str">
        <f t="shared" si="0"/>
        <v>£000</v>
      </c>
      <c r="G29" s="257"/>
      <c r="H29" s="257"/>
      <c r="I29" s="257"/>
      <c r="J29" s="257"/>
      <c r="K29" s="257"/>
      <c r="L29" s="257"/>
      <c r="M29" s="257"/>
      <c r="N29" s="257"/>
      <c r="O29" s="257"/>
      <c r="P29" s="257"/>
      <c r="Q29" s="257"/>
      <c r="R29" s="257"/>
      <c r="S29" s="257"/>
      <c r="T29" s="257"/>
      <c r="U29" s="257"/>
      <c r="V29" s="257"/>
      <c r="W29" s="257"/>
      <c r="X29" s="257"/>
      <c r="Y29" s="257"/>
      <c r="Z29" s="258"/>
      <c r="AA29" s="85"/>
      <c r="AB29" s="27"/>
      <c r="AC29" s="85"/>
      <c r="AD29" s="27"/>
      <c r="AE29" s="85"/>
      <c r="AF29" s="27"/>
      <c r="AH29" s="27"/>
    </row>
    <row r="30" spans="3:34" outlineLevel="1">
      <c r="D30" s="83" t="str">
        <f>'Line Items'!D26</f>
        <v>[Passenger Revenue Service Groups 13]</v>
      </c>
      <c r="E30" s="84"/>
      <c r="F30" s="150" t="str">
        <f t="shared" si="0"/>
        <v>£000</v>
      </c>
      <c r="G30" s="257"/>
      <c r="H30" s="257"/>
      <c r="I30" s="257"/>
      <c r="J30" s="257"/>
      <c r="K30" s="257"/>
      <c r="L30" s="257"/>
      <c r="M30" s="257"/>
      <c r="N30" s="257"/>
      <c r="O30" s="257"/>
      <c r="P30" s="257"/>
      <c r="Q30" s="257"/>
      <c r="R30" s="257"/>
      <c r="S30" s="257"/>
      <c r="T30" s="257"/>
      <c r="U30" s="257"/>
      <c r="V30" s="257"/>
      <c r="W30" s="257"/>
      <c r="X30" s="257"/>
      <c r="Y30" s="257"/>
      <c r="Z30" s="258"/>
      <c r="AA30" s="85"/>
      <c r="AB30" s="27"/>
      <c r="AC30" s="85"/>
      <c r="AD30" s="27"/>
      <c r="AE30" s="85"/>
      <c r="AF30" s="27"/>
      <c r="AH30" s="27"/>
    </row>
    <row r="31" spans="3:34" outlineLevel="1">
      <c r="D31" s="83" t="str">
        <f>'Line Items'!D27</f>
        <v>[Passenger Revenue Service Groups 14]</v>
      </c>
      <c r="E31" s="84"/>
      <c r="F31" s="150" t="str">
        <f t="shared" si="0"/>
        <v>£000</v>
      </c>
      <c r="G31" s="257"/>
      <c r="H31" s="257"/>
      <c r="I31" s="257"/>
      <c r="J31" s="257"/>
      <c r="K31" s="257"/>
      <c r="L31" s="257"/>
      <c r="M31" s="257"/>
      <c r="N31" s="257"/>
      <c r="O31" s="257"/>
      <c r="P31" s="257"/>
      <c r="Q31" s="257"/>
      <c r="R31" s="257"/>
      <c r="S31" s="257"/>
      <c r="T31" s="257"/>
      <c r="U31" s="257"/>
      <c r="V31" s="257"/>
      <c r="W31" s="257"/>
      <c r="X31" s="257"/>
      <c r="Y31" s="257"/>
      <c r="Z31" s="258"/>
      <c r="AA31" s="85"/>
      <c r="AB31" s="27"/>
      <c r="AC31" s="85"/>
      <c r="AD31" s="27"/>
      <c r="AE31" s="85"/>
      <c r="AF31" s="27"/>
      <c r="AH31" s="27"/>
    </row>
    <row r="32" spans="3:34" outlineLevel="1">
      <c r="D32" s="83" t="str">
        <f>'Line Items'!D28</f>
        <v>[Passenger Revenue Service Groups 15]</v>
      </c>
      <c r="E32" s="84"/>
      <c r="F32" s="150" t="str">
        <f t="shared" si="0"/>
        <v>£000</v>
      </c>
      <c r="G32" s="257"/>
      <c r="H32" s="257"/>
      <c r="I32" s="257"/>
      <c r="J32" s="257"/>
      <c r="K32" s="257"/>
      <c r="L32" s="257"/>
      <c r="M32" s="257"/>
      <c r="N32" s="257"/>
      <c r="O32" s="257"/>
      <c r="P32" s="257"/>
      <c r="Q32" s="257"/>
      <c r="R32" s="257"/>
      <c r="S32" s="257"/>
      <c r="T32" s="257"/>
      <c r="U32" s="257"/>
      <c r="V32" s="257"/>
      <c r="W32" s="257"/>
      <c r="X32" s="257"/>
      <c r="Y32" s="257"/>
      <c r="Z32" s="258"/>
      <c r="AA32" s="85"/>
      <c r="AB32" s="27"/>
      <c r="AC32" s="85"/>
      <c r="AD32" s="27"/>
      <c r="AE32" s="85"/>
      <c r="AF32" s="27"/>
      <c r="AH32" s="27"/>
    </row>
    <row r="33" spans="3:34" outlineLevel="1">
      <c r="D33" s="108" t="str">
        <f>'Line Items'!D29</f>
        <v>[Passenger Revenue Service Groups 16]</v>
      </c>
      <c r="E33" s="110"/>
      <c r="F33" s="164" t="str">
        <f t="shared" si="0"/>
        <v>£000</v>
      </c>
      <c r="G33" s="260"/>
      <c r="H33" s="260"/>
      <c r="I33" s="260"/>
      <c r="J33" s="260"/>
      <c r="K33" s="260"/>
      <c r="L33" s="260"/>
      <c r="M33" s="260"/>
      <c r="N33" s="260"/>
      <c r="O33" s="260"/>
      <c r="P33" s="260"/>
      <c r="Q33" s="260"/>
      <c r="R33" s="260"/>
      <c r="S33" s="260"/>
      <c r="T33" s="260"/>
      <c r="U33" s="260"/>
      <c r="V33" s="260"/>
      <c r="W33" s="260"/>
      <c r="X33" s="260"/>
      <c r="Y33" s="260"/>
      <c r="Z33" s="261"/>
      <c r="AA33" s="85"/>
      <c r="AB33" s="29"/>
      <c r="AC33" s="85"/>
      <c r="AD33" s="29"/>
      <c r="AE33" s="85"/>
      <c r="AF33" s="29"/>
      <c r="AH33" s="29"/>
    </row>
    <row r="34" spans="3:34" outlineLevel="1">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row>
    <row r="35" spans="3:34" outlineLevel="1">
      <c r="D35" s="262" t="str">
        <f>"Total "&amp;C17</f>
        <v>Total Seasons (First)</v>
      </c>
      <c r="E35" s="263"/>
      <c r="F35" s="264" t="str">
        <f>F33</f>
        <v>£000</v>
      </c>
      <c r="G35" s="265">
        <f t="shared" ref="G35:Z35" si="1">SUM(G18:G33)</f>
        <v>0</v>
      </c>
      <c r="H35" s="265">
        <f t="shared" si="1"/>
        <v>0</v>
      </c>
      <c r="I35" s="265">
        <f t="shared" si="1"/>
        <v>0</v>
      </c>
      <c r="J35" s="265">
        <f t="shared" si="1"/>
        <v>0</v>
      </c>
      <c r="K35" s="265">
        <f t="shared" si="1"/>
        <v>0</v>
      </c>
      <c r="L35" s="265">
        <f t="shared" si="1"/>
        <v>0</v>
      </c>
      <c r="M35" s="265">
        <f t="shared" si="1"/>
        <v>0</v>
      </c>
      <c r="N35" s="265">
        <f t="shared" si="1"/>
        <v>0</v>
      </c>
      <c r="O35" s="265">
        <f t="shared" si="1"/>
        <v>0</v>
      </c>
      <c r="P35" s="265">
        <f t="shared" si="1"/>
        <v>0</v>
      </c>
      <c r="Q35" s="265">
        <f t="shared" si="1"/>
        <v>0</v>
      </c>
      <c r="R35" s="265">
        <f t="shared" si="1"/>
        <v>0</v>
      </c>
      <c r="S35" s="265">
        <f t="shared" si="1"/>
        <v>0</v>
      </c>
      <c r="T35" s="265">
        <f t="shared" si="1"/>
        <v>0</v>
      </c>
      <c r="U35" s="265">
        <f t="shared" si="1"/>
        <v>0</v>
      </c>
      <c r="V35" s="265">
        <f t="shared" si="1"/>
        <v>0</v>
      </c>
      <c r="W35" s="265">
        <f t="shared" si="1"/>
        <v>0</v>
      </c>
      <c r="X35" s="265">
        <f t="shared" si="1"/>
        <v>0</v>
      </c>
      <c r="Y35" s="265">
        <f t="shared" si="1"/>
        <v>0</v>
      </c>
      <c r="Z35" s="266">
        <f t="shared" si="1"/>
        <v>0</v>
      </c>
      <c r="AA35" s="85"/>
      <c r="AB35" s="267">
        <f>SUM(AB18:AB33)</f>
        <v>0</v>
      </c>
      <c r="AC35" s="85"/>
      <c r="AD35" s="267">
        <f>SUM(AD18:AD33)</f>
        <v>0</v>
      </c>
      <c r="AE35" s="85"/>
      <c r="AF35" s="267">
        <f>SUM(AF18:AF33)</f>
        <v>0</v>
      </c>
      <c r="AH35" s="268"/>
    </row>
    <row r="36" spans="3:34" outlineLevel="1">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row>
    <row r="37" spans="3:34" outlineLevel="1">
      <c r="C37" s="250" t="s">
        <v>903</v>
      </c>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row>
    <row r="38" spans="3:34" outlineLevel="1">
      <c r="D38" s="235" t="str">
        <f>'Line Items'!D14</f>
        <v>SG01  Mainline - Bournemouth / Weymouth</v>
      </c>
      <c r="E38" s="251"/>
      <c r="F38" s="269" t="str">
        <f t="shared" ref="F38:F53" si="2">F18</f>
        <v>£000</v>
      </c>
      <c r="G38" s="253"/>
      <c r="H38" s="253"/>
      <c r="I38" s="253"/>
      <c r="J38" s="253"/>
      <c r="K38" s="253"/>
      <c r="L38" s="253"/>
      <c r="M38" s="253"/>
      <c r="N38" s="253"/>
      <c r="O38" s="253"/>
      <c r="P38" s="253"/>
      <c r="Q38" s="253"/>
      <c r="R38" s="253"/>
      <c r="S38" s="253"/>
      <c r="T38" s="253"/>
      <c r="U38" s="253"/>
      <c r="V38" s="253"/>
      <c r="W38" s="253"/>
      <c r="X38" s="253"/>
      <c r="Y38" s="253"/>
      <c r="Z38" s="254"/>
      <c r="AA38" s="85"/>
      <c r="AB38" s="255"/>
      <c r="AC38" s="85"/>
      <c r="AD38" s="255"/>
      <c r="AE38" s="85"/>
      <c r="AF38" s="255"/>
      <c r="AH38" s="256"/>
    </row>
    <row r="39" spans="3:34" outlineLevel="1">
      <c r="D39" s="83" t="str">
        <f>'Line Items'!D15</f>
        <v>SG02  Mainline - Portsmouth</v>
      </c>
      <c r="E39" s="84"/>
      <c r="F39" s="150" t="str">
        <f t="shared" si="2"/>
        <v>£000</v>
      </c>
      <c r="G39" s="257"/>
      <c r="H39" s="257"/>
      <c r="I39" s="257"/>
      <c r="J39" s="257"/>
      <c r="K39" s="257"/>
      <c r="L39" s="257"/>
      <c r="M39" s="257"/>
      <c r="N39" s="257"/>
      <c r="O39" s="257"/>
      <c r="P39" s="257"/>
      <c r="Q39" s="257"/>
      <c r="R39" s="257"/>
      <c r="S39" s="257"/>
      <c r="T39" s="257"/>
      <c r="U39" s="257"/>
      <c r="V39" s="257"/>
      <c r="W39" s="257"/>
      <c r="X39" s="257"/>
      <c r="Y39" s="257"/>
      <c r="Z39" s="258"/>
      <c r="AA39" s="85"/>
      <c r="AB39" s="27"/>
      <c r="AC39" s="85"/>
      <c r="AD39" s="27"/>
      <c r="AE39" s="85"/>
      <c r="AF39" s="27"/>
      <c r="AH39" s="259"/>
    </row>
    <row r="40" spans="3:34" outlineLevel="1">
      <c r="D40" s="83" t="str">
        <f>'Line Items'!D16</f>
        <v>SG03  West of England</v>
      </c>
      <c r="E40" s="84"/>
      <c r="F40" s="150" t="str">
        <f t="shared" si="2"/>
        <v>£000</v>
      </c>
      <c r="G40" s="257"/>
      <c r="H40" s="257"/>
      <c r="I40" s="257"/>
      <c r="J40" s="257"/>
      <c r="K40" s="257"/>
      <c r="L40" s="257"/>
      <c r="M40" s="257"/>
      <c r="N40" s="257"/>
      <c r="O40" s="257"/>
      <c r="P40" s="257"/>
      <c r="Q40" s="257"/>
      <c r="R40" s="257"/>
      <c r="S40" s="257"/>
      <c r="T40" s="257"/>
      <c r="U40" s="257"/>
      <c r="V40" s="257"/>
      <c r="W40" s="257"/>
      <c r="X40" s="257"/>
      <c r="Y40" s="257"/>
      <c r="Z40" s="258"/>
      <c r="AA40" s="85"/>
      <c r="AB40" s="27"/>
      <c r="AC40" s="85"/>
      <c r="AD40" s="27"/>
      <c r="AE40" s="85"/>
      <c r="AF40" s="27"/>
      <c r="AH40" s="259"/>
    </row>
    <row r="41" spans="3:34" outlineLevel="1">
      <c r="D41" s="83" t="str">
        <f>'Line Items'!D17</f>
        <v>SG04  Island Line</v>
      </c>
      <c r="E41" s="84"/>
      <c r="F41" s="150" t="str">
        <f t="shared" si="2"/>
        <v>£000</v>
      </c>
      <c r="G41" s="257"/>
      <c r="H41" s="257"/>
      <c r="I41" s="257"/>
      <c r="J41" s="257"/>
      <c r="K41" s="257"/>
      <c r="L41" s="257"/>
      <c r="M41" s="257"/>
      <c r="N41" s="257"/>
      <c r="O41" s="257"/>
      <c r="P41" s="257"/>
      <c r="Q41" s="257"/>
      <c r="R41" s="257"/>
      <c r="S41" s="257"/>
      <c r="T41" s="257"/>
      <c r="U41" s="257"/>
      <c r="V41" s="257"/>
      <c r="W41" s="257"/>
      <c r="X41" s="257"/>
      <c r="Y41" s="257"/>
      <c r="Z41" s="258"/>
      <c r="AA41" s="85"/>
      <c r="AB41" s="27"/>
      <c r="AC41" s="85"/>
      <c r="AD41" s="27"/>
      <c r="AE41" s="85"/>
      <c r="AF41" s="27"/>
      <c r="AH41" s="259"/>
    </row>
    <row r="42" spans="3:34" outlineLevel="1">
      <c r="D42" s="83" t="str">
        <f>'Line Items'!D18</f>
        <v>SG05  Mainline - Basingstoke/Romsey/Lymington</v>
      </c>
      <c r="E42" s="84"/>
      <c r="F42" s="150" t="str">
        <f t="shared" si="2"/>
        <v>£000</v>
      </c>
      <c r="G42" s="257"/>
      <c r="H42" s="257"/>
      <c r="I42" s="257"/>
      <c r="J42" s="257"/>
      <c r="K42" s="257"/>
      <c r="L42" s="257"/>
      <c r="M42" s="257"/>
      <c r="N42" s="257"/>
      <c r="O42" s="257"/>
      <c r="P42" s="257"/>
      <c r="Q42" s="257"/>
      <c r="R42" s="257"/>
      <c r="S42" s="257"/>
      <c r="T42" s="257"/>
      <c r="U42" s="257"/>
      <c r="V42" s="257"/>
      <c r="W42" s="257"/>
      <c r="X42" s="257"/>
      <c r="Y42" s="257"/>
      <c r="Z42" s="258"/>
      <c r="AA42" s="85"/>
      <c r="AB42" s="27"/>
      <c r="AC42" s="85"/>
      <c r="AD42" s="27"/>
      <c r="AE42" s="85"/>
      <c r="AF42" s="27"/>
      <c r="AH42" s="259"/>
    </row>
    <row r="43" spans="3:34" outlineLevel="1">
      <c r="D43" s="83" t="str">
        <f>'Line Items'!D19</f>
        <v>SG06  South Coast</v>
      </c>
      <c r="E43" s="84"/>
      <c r="F43" s="150" t="str">
        <f t="shared" si="2"/>
        <v>£000</v>
      </c>
      <c r="G43" s="257"/>
      <c r="H43" s="257"/>
      <c r="I43" s="257"/>
      <c r="J43" s="257"/>
      <c r="K43" s="257"/>
      <c r="L43" s="257"/>
      <c r="M43" s="257"/>
      <c r="N43" s="257"/>
      <c r="O43" s="257"/>
      <c r="P43" s="257"/>
      <c r="Q43" s="257"/>
      <c r="R43" s="257"/>
      <c r="S43" s="257"/>
      <c r="T43" s="257"/>
      <c r="U43" s="257"/>
      <c r="V43" s="257"/>
      <c r="W43" s="257"/>
      <c r="X43" s="257"/>
      <c r="Y43" s="257"/>
      <c r="Z43" s="258"/>
      <c r="AA43" s="85"/>
      <c r="AB43" s="27"/>
      <c r="AC43" s="85"/>
      <c r="AD43" s="27"/>
      <c r="AE43" s="85"/>
      <c r="AF43" s="27"/>
      <c r="AH43" s="259"/>
    </row>
    <row r="44" spans="3:34" outlineLevel="1">
      <c r="D44" s="83" t="str">
        <f>'Line Items'!D20</f>
        <v>SG07  Suburban - Alton</v>
      </c>
      <c r="E44" s="84"/>
      <c r="F44" s="150" t="str">
        <f t="shared" si="2"/>
        <v>£000</v>
      </c>
      <c r="G44" s="257"/>
      <c r="H44" s="257"/>
      <c r="I44" s="257"/>
      <c r="J44" s="257"/>
      <c r="K44" s="257"/>
      <c r="L44" s="257"/>
      <c r="M44" s="257"/>
      <c r="N44" s="257"/>
      <c r="O44" s="257"/>
      <c r="P44" s="257"/>
      <c r="Q44" s="257"/>
      <c r="R44" s="257"/>
      <c r="S44" s="257"/>
      <c r="T44" s="257"/>
      <c r="U44" s="257"/>
      <c r="V44" s="257"/>
      <c r="W44" s="257"/>
      <c r="X44" s="257"/>
      <c r="Y44" s="257"/>
      <c r="Z44" s="258"/>
      <c r="AA44" s="85"/>
      <c r="AB44" s="27"/>
      <c r="AC44" s="85"/>
      <c r="AD44" s="27"/>
      <c r="AE44" s="85"/>
      <c r="AF44" s="27"/>
      <c r="AH44" s="259"/>
    </row>
    <row r="45" spans="3:34" outlineLevel="1">
      <c r="D45" s="83" t="str">
        <f>'Line Items'!D21</f>
        <v>SG08  Suburban - Windsor inners</v>
      </c>
      <c r="E45" s="84"/>
      <c r="F45" s="150" t="str">
        <f t="shared" si="2"/>
        <v>£000</v>
      </c>
      <c r="G45" s="257"/>
      <c r="H45" s="257"/>
      <c r="I45" s="257"/>
      <c r="J45" s="257"/>
      <c r="K45" s="257"/>
      <c r="L45" s="257"/>
      <c r="M45" s="257"/>
      <c r="N45" s="257"/>
      <c r="O45" s="257"/>
      <c r="P45" s="257"/>
      <c r="Q45" s="257"/>
      <c r="R45" s="257"/>
      <c r="S45" s="257"/>
      <c r="T45" s="257"/>
      <c r="U45" s="257"/>
      <c r="V45" s="257"/>
      <c r="W45" s="257"/>
      <c r="X45" s="257"/>
      <c r="Y45" s="257"/>
      <c r="Z45" s="258"/>
      <c r="AA45" s="85"/>
      <c r="AB45" s="27"/>
      <c r="AC45" s="85"/>
      <c r="AD45" s="27"/>
      <c r="AE45" s="85"/>
      <c r="AF45" s="27"/>
      <c r="AH45" s="259"/>
    </row>
    <row r="46" spans="3:34" outlineLevel="1">
      <c r="D46" s="83" t="str">
        <f>'Line Items'!D22</f>
        <v>SG09  Suburban - Windsor Outers</v>
      </c>
      <c r="E46" s="84"/>
      <c r="F46" s="150" t="str">
        <f t="shared" si="2"/>
        <v>£000</v>
      </c>
      <c r="G46" s="257"/>
      <c r="H46" s="257"/>
      <c r="I46" s="257"/>
      <c r="J46" s="257"/>
      <c r="K46" s="257"/>
      <c r="L46" s="257"/>
      <c r="M46" s="257"/>
      <c r="N46" s="257"/>
      <c r="O46" s="257"/>
      <c r="P46" s="257"/>
      <c r="Q46" s="257"/>
      <c r="R46" s="257"/>
      <c r="S46" s="257"/>
      <c r="T46" s="257"/>
      <c r="U46" s="257"/>
      <c r="V46" s="257"/>
      <c r="W46" s="257"/>
      <c r="X46" s="257"/>
      <c r="Y46" s="257"/>
      <c r="Z46" s="258"/>
      <c r="AA46" s="85"/>
      <c r="AB46" s="27"/>
      <c r="AC46" s="85"/>
      <c r="AD46" s="27"/>
      <c r="AE46" s="85"/>
      <c r="AF46" s="27"/>
      <c r="AH46" s="259"/>
    </row>
    <row r="47" spans="3:34" outlineLevel="1">
      <c r="D47" s="83" t="str">
        <f>'Line Items'!D23</f>
        <v>SG10  Suburban - GLD/WOK</v>
      </c>
      <c r="E47" s="84"/>
      <c r="F47" s="150" t="str">
        <f t="shared" si="2"/>
        <v>£000</v>
      </c>
      <c r="G47" s="257"/>
      <c r="H47" s="257"/>
      <c r="I47" s="257"/>
      <c r="J47" s="257"/>
      <c r="K47" s="257"/>
      <c r="L47" s="257"/>
      <c r="M47" s="257"/>
      <c r="N47" s="257"/>
      <c r="O47" s="257"/>
      <c r="P47" s="257"/>
      <c r="Q47" s="257"/>
      <c r="R47" s="257"/>
      <c r="S47" s="257"/>
      <c r="T47" s="257"/>
      <c r="U47" s="257"/>
      <c r="V47" s="257"/>
      <c r="W47" s="257"/>
      <c r="X47" s="257"/>
      <c r="Y47" s="257"/>
      <c r="Z47" s="258"/>
      <c r="AA47" s="85"/>
      <c r="AB47" s="27"/>
      <c r="AC47" s="85"/>
      <c r="AD47" s="27"/>
      <c r="AE47" s="85"/>
      <c r="AF47" s="27"/>
      <c r="AH47" s="259"/>
    </row>
    <row r="48" spans="3:34" outlineLevel="1">
      <c r="D48" s="83" t="str">
        <f>'Line Items'!D24</f>
        <v>SG11  Heathrow Bus</v>
      </c>
      <c r="E48" s="84"/>
      <c r="F48" s="150" t="str">
        <f t="shared" si="2"/>
        <v>£000</v>
      </c>
      <c r="G48" s="257"/>
      <c r="H48" s="257"/>
      <c r="I48" s="257"/>
      <c r="J48" s="257"/>
      <c r="K48" s="257"/>
      <c r="L48" s="257"/>
      <c r="M48" s="257"/>
      <c r="N48" s="257"/>
      <c r="O48" s="257"/>
      <c r="P48" s="257"/>
      <c r="Q48" s="257"/>
      <c r="R48" s="257"/>
      <c r="S48" s="257"/>
      <c r="T48" s="257"/>
      <c r="U48" s="257"/>
      <c r="V48" s="257"/>
      <c r="W48" s="257"/>
      <c r="X48" s="257"/>
      <c r="Y48" s="257"/>
      <c r="Z48" s="258"/>
      <c r="AA48" s="85"/>
      <c r="AB48" s="27"/>
      <c r="AC48" s="85"/>
      <c r="AD48" s="27"/>
      <c r="AE48" s="85"/>
      <c r="AF48" s="27"/>
      <c r="AH48" s="259"/>
    </row>
    <row r="49" spans="3:34" outlineLevel="1">
      <c r="D49" s="83" t="str">
        <f>'Line Items'!D25</f>
        <v>[Passenger Revenue Service Groups 12]</v>
      </c>
      <c r="E49" s="84"/>
      <c r="F49" s="150" t="str">
        <f t="shared" si="2"/>
        <v>£000</v>
      </c>
      <c r="G49" s="257"/>
      <c r="H49" s="257"/>
      <c r="I49" s="257"/>
      <c r="J49" s="257"/>
      <c r="K49" s="257"/>
      <c r="L49" s="257"/>
      <c r="M49" s="257"/>
      <c r="N49" s="257"/>
      <c r="O49" s="257"/>
      <c r="P49" s="257"/>
      <c r="Q49" s="257"/>
      <c r="R49" s="257"/>
      <c r="S49" s="257"/>
      <c r="T49" s="257"/>
      <c r="U49" s="257"/>
      <c r="V49" s="257"/>
      <c r="W49" s="257"/>
      <c r="X49" s="257"/>
      <c r="Y49" s="257"/>
      <c r="Z49" s="258"/>
      <c r="AA49" s="85"/>
      <c r="AB49" s="27"/>
      <c r="AC49" s="85"/>
      <c r="AD49" s="27"/>
      <c r="AE49" s="85"/>
      <c r="AF49" s="27"/>
      <c r="AH49" s="27"/>
    </row>
    <row r="50" spans="3:34" outlineLevel="1">
      <c r="D50" s="83" t="str">
        <f>'Line Items'!D26</f>
        <v>[Passenger Revenue Service Groups 13]</v>
      </c>
      <c r="E50" s="84"/>
      <c r="F50" s="150" t="str">
        <f t="shared" si="2"/>
        <v>£000</v>
      </c>
      <c r="G50" s="257"/>
      <c r="H50" s="257"/>
      <c r="I50" s="257"/>
      <c r="J50" s="257"/>
      <c r="K50" s="257"/>
      <c r="L50" s="257"/>
      <c r="M50" s="257"/>
      <c r="N50" s="257"/>
      <c r="O50" s="257"/>
      <c r="P50" s="257"/>
      <c r="Q50" s="257"/>
      <c r="R50" s="257"/>
      <c r="S50" s="257"/>
      <c r="T50" s="257"/>
      <c r="U50" s="257"/>
      <c r="V50" s="257"/>
      <c r="W50" s="257"/>
      <c r="X50" s="257"/>
      <c r="Y50" s="257"/>
      <c r="Z50" s="258"/>
      <c r="AA50" s="85"/>
      <c r="AB50" s="27"/>
      <c r="AC50" s="85"/>
      <c r="AD50" s="27"/>
      <c r="AE50" s="85"/>
      <c r="AF50" s="27"/>
      <c r="AH50" s="27"/>
    </row>
    <row r="51" spans="3:34" outlineLevel="1">
      <c r="D51" s="83" t="str">
        <f>'Line Items'!D27</f>
        <v>[Passenger Revenue Service Groups 14]</v>
      </c>
      <c r="E51" s="84"/>
      <c r="F51" s="150" t="str">
        <f t="shared" si="2"/>
        <v>£000</v>
      </c>
      <c r="G51" s="257"/>
      <c r="H51" s="257"/>
      <c r="I51" s="257"/>
      <c r="J51" s="257"/>
      <c r="K51" s="257"/>
      <c r="L51" s="257"/>
      <c r="M51" s="257"/>
      <c r="N51" s="257"/>
      <c r="O51" s="257"/>
      <c r="P51" s="257"/>
      <c r="Q51" s="257"/>
      <c r="R51" s="257"/>
      <c r="S51" s="257"/>
      <c r="T51" s="257"/>
      <c r="U51" s="257"/>
      <c r="V51" s="257"/>
      <c r="W51" s="257"/>
      <c r="X51" s="257"/>
      <c r="Y51" s="257"/>
      <c r="Z51" s="258"/>
      <c r="AA51" s="85"/>
      <c r="AB51" s="27"/>
      <c r="AC51" s="85"/>
      <c r="AD51" s="27"/>
      <c r="AE51" s="85"/>
      <c r="AF51" s="27"/>
      <c r="AH51" s="27"/>
    </row>
    <row r="52" spans="3:34" outlineLevel="1">
      <c r="D52" s="83" t="str">
        <f>'Line Items'!D28</f>
        <v>[Passenger Revenue Service Groups 15]</v>
      </c>
      <c r="E52" s="84"/>
      <c r="F52" s="150" t="str">
        <f t="shared" si="2"/>
        <v>£000</v>
      </c>
      <c r="G52" s="257"/>
      <c r="H52" s="257"/>
      <c r="I52" s="257"/>
      <c r="J52" s="257"/>
      <c r="K52" s="257"/>
      <c r="L52" s="257"/>
      <c r="M52" s="257"/>
      <c r="N52" s="257"/>
      <c r="O52" s="257"/>
      <c r="P52" s="257"/>
      <c r="Q52" s="257"/>
      <c r="R52" s="257"/>
      <c r="S52" s="257"/>
      <c r="T52" s="257"/>
      <c r="U52" s="257"/>
      <c r="V52" s="257"/>
      <c r="W52" s="257"/>
      <c r="X52" s="257"/>
      <c r="Y52" s="257"/>
      <c r="Z52" s="258"/>
      <c r="AA52" s="85"/>
      <c r="AB52" s="27"/>
      <c r="AC52" s="85"/>
      <c r="AD52" s="27"/>
      <c r="AE52" s="85"/>
      <c r="AF52" s="27"/>
      <c r="AH52" s="27"/>
    </row>
    <row r="53" spans="3:34" outlineLevel="1">
      <c r="D53" s="108" t="str">
        <f>'Line Items'!D29</f>
        <v>[Passenger Revenue Service Groups 16]</v>
      </c>
      <c r="E53" s="110"/>
      <c r="F53" s="164" t="str">
        <f t="shared" si="2"/>
        <v>£000</v>
      </c>
      <c r="G53" s="260"/>
      <c r="H53" s="260"/>
      <c r="I53" s="260"/>
      <c r="J53" s="260"/>
      <c r="K53" s="260"/>
      <c r="L53" s="260"/>
      <c r="M53" s="260"/>
      <c r="N53" s="260"/>
      <c r="O53" s="260"/>
      <c r="P53" s="260"/>
      <c r="Q53" s="260"/>
      <c r="R53" s="260"/>
      <c r="S53" s="260"/>
      <c r="T53" s="260"/>
      <c r="U53" s="260"/>
      <c r="V53" s="260"/>
      <c r="W53" s="260"/>
      <c r="X53" s="260"/>
      <c r="Y53" s="260"/>
      <c r="Z53" s="261"/>
      <c r="AA53" s="85"/>
      <c r="AB53" s="29"/>
      <c r="AC53" s="85"/>
      <c r="AD53" s="29"/>
      <c r="AE53" s="85"/>
      <c r="AF53" s="29"/>
      <c r="AH53" s="29"/>
    </row>
    <row r="54" spans="3:34" outlineLevel="1">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row>
    <row r="55" spans="3:34" outlineLevel="1">
      <c r="D55" s="262" t="str">
        <f>"Total "&amp;C37</f>
        <v>Total Seasons (Standard)</v>
      </c>
      <c r="E55" s="263"/>
      <c r="F55" s="264" t="str">
        <f>F53</f>
        <v>£000</v>
      </c>
      <c r="G55" s="265">
        <f t="shared" ref="G55:Z55" si="3">SUM(G38:G53)</f>
        <v>0</v>
      </c>
      <c r="H55" s="265">
        <f t="shared" si="3"/>
        <v>0</v>
      </c>
      <c r="I55" s="265">
        <f t="shared" si="3"/>
        <v>0</v>
      </c>
      <c r="J55" s="265">
        <f t="shared" si="3"/>
        <v>0</v>
      </c>
      <c r="K55" s="265">
        <f t="shared" si="3"/>
        <v>0</v>
      </c>
      <c r="L55" s="265">
        <f t="shared" si="3"/>
        <v>0</v>
      </c>
      <c r="M55" s="265">
        <f t="shared" si="3"/>
        <v>0</v>
      </c>
      <c r="N55" s="265">
        <f t="shared" si="3"/>
        <v>0</v>
      </c>
      <c r="O55" s="265">
        <f t="shared" si="3"/>
        <v>0</v>
      </c>
      <c r="P55" s="265">
        <f t="shared" si="3"/>
        <v>0</v>
      </c>
      <c r="Q55" s="265">
        <f t="shared" si="3"/>
        <v>0</v>
      </c>
      <c r="R55" s="265">
        <f t="shared" si="3"/>
        <v>0</v>
      </c>
      <c r="S55" s="265">
        <f t="shared" si="3"/>
        <v>0</v>
      </c>
      <c r="T55" s="265">
        <f t="shared" si="3"/>
        <v>0</v>
      </c>
      <c r="U55" s="265">
        <f t="shared" si="3"/>
        <v>0</v>
      </c>
      <c r="V55" s="265">
        <f t="shared" si="3"/>
        <v>0</v>
      </c>
      <c r="W55" s="265">
        <f t="shared" si="3"/>
        <v>0</v>
      </c>
      <c r="X55" s="265">
        <f t="shared" si="3"/>
        <v>0</v>
      </c>
      <c r="Y55" s="265">
        <f t="shared" si="3"/>
        <v>0</v>
      </c>
      <c r="Z55" s="266">
        <f t="shared" si="3"/>
        <v>0</v>
      </c>
      <c r="AA55" s="85"/>
      <c r="AB55" s="267">
        <f>SUM(AB38:AB53)</f>
        <v>0</v>
      </c>
      <c r="AC55" s="85"/>
      <c r="AD55" s="267">
        <f>SUM(AD38:AD53)</f>
        <v>0</v>
      </c>
      <c r="AE55" s="85"/>
      <c r="AF55" s="267">
        <f>SUM(AF38:AF53)</f>
        <v>0</v>
      </c>
      <c r="AH55" s="268"/>
    </row>
    <row r="56" spans="3:34" outlineLevel="1">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row>
    <row r="57" spans="3:34" outlineLevel="1">
      <c r="D57" s="262" t="s">
        <v>904</v>
      </c>
      <c r="E57" s="263"/>
      <c r="F57" s="264" t="str">
        <f>F55</f>
        <v>£000</v>
      </c>
      <c r="G57" s="265">
        <f t="shared" ref="G57:Z57" si="4">SUM(G35,G55)</f>
        <v>0</v>
      </c>
      <c r="H57" s="265">
        <f t="shared" si="4"/>
        <v>0</v>
      </c>
      <c r="I57" s="265">
        <f t="shared" si="4"/>
        <v>0</v>
      </c>
      <c r="J57" s="265">
        <f t="shared" si="4"/>
        <v>0</v>
      </c>
      <c r="K57" s="265">
        <f t="shared" si="4"/>
        <v>0</v>
      </c>
      <c r="L57" s="265">
        <f t="shared" si="4"/>
        <v>0</v>
      </c>
      <c r="M57" s="265">
        <f t="shared" si="4"/>
        <v>0</v>
      </c>
      <c r="N57" s="265">
        <f t="shared" si="4"/>
        <v>0</v>
      </c>
      <c r="O57" s="265">
        <f t="shared" si="4"/>
        <v>0</v>
      </c>
      <c r="P57" s="265">
        <f t="shared" si="4"/>
        <v>0</v>
      </c>
      <c r="Q57" s="265">
        <f t="shared" si="4"/>
        <v>0</v>
      </c>
      <c r="R57" s="265">
        <f t="shared" si="4"/>
        <v>0</v>
      </c>
      <c r="S57" s="265">
        <f t="shared" si="4"/>
        <v>0</v>
      </c>
      <c r="T57" s="265">
        <f t="shared" si="4"/>
        <v>0</v>
      </c>
      <c r="U57" s="265">
        <f t="shared" si="4"/>
        <v>0</v>
      </c>
      <c r="V57" s="265">
        <f t="shared" si="4"/>
        <v>0</v>
      </c>
      <c r="W57" s="265">
        <f t="shared" si="4"/>
        <v>0</v>
      </c>
      <c r="X57" s="265">
        <f t="shared" si="4"/>
        <v>0</v>
      </c>
      <c r="Y57" s="265">
        <f t="shared" si="4"/>
        <v>0</v>
      </c>
      <c r="Z57" s="266">
        <f t="shared" si="4"/>
        <v>0</v>
      </c>
      <c r="AA57" s="85"/>
      <c r="AB57" s="267">
        <f>SUM(AB35,AB55)</f>
        <v>0</v>
      </c>
      <c r="AC57" s="85"/>
      <c r="AD57" s="267">
        <f>SUM(AD35,AD55)</f>
        <v>0</v>
      </c>
      <c r="AE57" s="85"/>
      <c r="AF57" s="267">
        <f>SUM(AF35,AF55)</f>
        <v>0</v>
      </c>
      <c r="AH57" s="268"/>
    </row>
    <row r="58" spans="3:34" outlineLevel="1">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row>
    <row r="59" spans="3:34" outlineLevel="1">
      <c r="C59" s="250" t="s">
        <v>905</v>
      </c>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row>
    <row r="60" spans="3:34" outlineLevel="1">
      <c r="D60" s="235" t="str">
        <f>'Line Items'!D14</f>
        <v>SG01  Mainline - Bournemouth / Weymouth</v>
      </c>
      <c r="E60" s="251"/>
      <c r="F60" s="269" t="str">
        <f t="shared" ref="F60:F75" si="5">F38</f>
        <v>£000</v>
      </c>
      <c r="G60" s="253"/>
      <c r="H60" s="253"/>
      <c r="I60" s="253"/>
      <c r="J60" s="253"/>
      <c r="K60" s="253"/>
      <c r="L60" s="253"/>
      <c r="M60" s="253"/>
      <c r="N60" s="253"/>
      <c r="O60" s="253"/>
      <c r="P60" s="253"/>
      <c r="Q60" s="253"/>
      <c r="R60" s="253"/>
      <c r="S60" s="253"/>
      <c r="T60" s="253"/>
      <c r="U60" s="253"/>
      <c r="V60" s="253"/>
      <c r="W60" s="253"/>
      <c r="X60" s="253"/>
      <c r="Y60" s="253"/>
      <c r="Z60" s="254"/>
      <c r="AA60" s="85"/>
      <c r="AB60" s="255"/>
      <c r="AC60" s="85"/>
      <c r="AD60" s="255"/>
      <c r="AE60" s="85"/>
      <c r="AF60" s="255"/>
      <c r="AH60" s="256"/>
    </row>
    <row r="61" spans="3:34" outlineLevel="1">
      <c r="D61" s="83" t="str">
        <f>'Line Items'!D15</f>
        <v>SG02  Mainline - Portsmouth</v>
      </c>
      <c r="E61" s="84"/>
      <c r="F61" s="150" t="str">
        <f t="shared" si="5"/>
        <v>£000</v>
      </c>
      <c r="G61" s="257"/>
      <c r="H61" s="257"/>
      <c r="I61" s="257"/>
      <c r="J61" s="257"/>
      <c r="K61" s="257"/>
      <c r="L61" s="257"/>
      <c r="M61" s="257"/>
      <c r="N61" s="257"/>
      <c r="O61" s="257"/>
      <c r="P61" s="257"/>
      <c r="Q61" s="257"/>
      <c r="R61" s="257"/>
      <c r="S61" s="257"/>
      <c r="T61" s="257"/>
      <c r="U61" s="257"/>
      <c r="V61" s="257"/>
      <c r="W61" s="257"/>
      <c r="X61" s="257"/>
      <c r="Y61" s="257"/>
      <c r="Z61" s="258"/>
      <c r="AA61" s="85"/>
      <c r="AB61" s="27"/>
      <c r="AC61" s="85"/>
      <c r="AD61" s="27"/>
      <c r="AE61" s="85"/>
      <c r="AF61" s="27"/>
      <c r="AH61" s="259"/>
    </row>
    <row r="62" spans="3:34" outlineLevel="1">
      <c r="D62" s="83" t="str">
        <f>'Line Items'!D16</f>
        <v>SG03  West of England</v>
      </c>
      <c r="E62" s="84"/>
      <c r="F62" s="150" t="str">
        <f t="shared" si="5"/>
        <v>£000</v>
      </c>
      <c r="G62" s="257"/>
      <c r="H62" s="257"/>
      <c r="I62" s="257"/>
      <c r="J62" s="257"/>
      <c r="K62" s="257"/>
      <c r="L62" s="257"/>
      <c r="M62" s="257"/>
      <c r="N62" s="257"/>
      <c r="O62" s="257"/>
      <c r="P62" s="257"/>
      <c r="Q62" s="257"/>
      <c r="R62" s="257"/>
      <c r="S62" s="257"/>
      <c r="T62" s="257"/>
      <c r="U62" s="257"/>
      <c r="V62" s="257"/>
      <c r="W62" s="257"/>
      <c r="X62" s="257"/>
      <c r="Y62" s="257"/>
      <c r="Z62" s="258"/>
      <c r="AA62" s="85"/>
      <c r="AB62" s="27"/>
      <c r="AC62" s="85"/>
      <c r="AD62" s="27"/>
      <c r="AE62" s="85"/>
      <c r="AF62" s="27"/>
      <c r="AH62" s="259"/>
    </row>
    <row r="63" spans="3:34" outlineLevel="1">
      <c r="D63" s="83" t="str">
        <f>'Line Items'!D17</f>
        <v>SG04  Island Line</v>
      </c>
      <c r="E63" s="84"/>
      <c r="F63" s="150" t="str">
        <f t="shared" si="5"/>
        <v>£000</v>
      </c>
      <c r="G63" s="257"/>
      <c r="H63" s="257"/>
      <c r="I63" s="257"/>
      <c r="J63" s="257"/>
      <c r="K63" s="257"/>
      <c r="L63" s="257"/>
      <c r="M63" s="257"/>
      <c r="N63" s="257"/>
      <c r="O63" s="257"/>
      <c r="P63" s="257"/>
      <c r="Q63" s="257"/>
      <c r="R63" s="257"/>
      <c r="S63" s="257"/>
      <c r="T63" s="257"/>
      <c r="U63" s="257"/>
      <c r="V63" s="257"/>
      <c r="W63" s="257"/>
      <c r="X63" s="257"/>
      <c r="Y63" s="257"/>
      <c r="Z63" s="258"/>
      <c r="AA63" s="85"/>
      <c r="AB63" s="27"/>
      <c r="AC63" s="85"/>
      <c r="AD63" s="27"/>
      <c r="AE63" s="85"/>
      <c r="AF63" s="27"/>
      <c r="AH63" s="259"/>
    </row>
    <row r="64" spans="3:34" outlineLevel="1">
      <c r="D64" s="83" t="str">
        <f>'Line Items'!D18</f>
        <v>SG05  Mainline - Basingstoke/Romsey/Lymington</v>
      </c>
      <c r="E64" s="84"/>
      <c r="F64" s="150" t="str">
        <f t="shared" si="5"/>
        <v>£000</v>
      </c>
      <c r="G64" s="257"/>
      <c r="H64" s="257"/>
      <c r="I64" s="257"/>
      <c r="J64" s="257"/>
      <c r="K64" s="257"/>
      <c r="L64" s="257"/>
      <c r="M64" s="257"/>
      <c r="N64" s="257"/>
      <c r="O64" s="257"/>
      <c r="P64" s="257"/>
      <c r="Q64" s="257"/>
      <c r="R64" s="257"/>
      <c r="S64" s="257"/>
      <c r="T64" s="257"/>
      <c r="U64" s="257"/>
      <c r="V64" s="257"/>
      <c r="W64" s="257"/>
      <c r="X64" s="257"/>
      <c r="Y64" s="257"/>
      <c r="Z64" s="258"/>
      <c r="AA64" s="85"/>
      <c r="AB64" s="27"/>
      <c r="AC64" s="85"/>
      <c r="AD64" s="27"/>
      <c r="AE64" s="85"/>
      <c r="AF64" s="27"/>
      <c r="AH64" s="259"/>
    </row>
    <row r="65" spans="3:34" outlineLevel="1">
      <c r="D65" s="83" t="str">
        <f>'Line Items'!D19</f>
        <v>SG06  South Coast</v>
      </c>
      <c r="E65" s="84"/>
      <c r="F65" s="150" t="str">
        <f t="shared" si="5"/>
        <v>£000</v>
      </c>
      <c r="G65" s="257"/>
      <c r="H65" s="257"/>
      <c r="I65" s="257"/>
      <c r="J65" s="257"/>
      <c r="K65" s="257"/>
      <c r="L65" s="257"/>
      <c r="M65" s="257"/>
      <c r="N65" s="257"/>
      <c r="O65" s="257"/>
      <c r="P65" s="257"/>
      <c r="Q65" s="257"/>
      <c r="R65" s="257"/>
      <c r="S65" s="257"/>
      <c r="T65" s="257"/>
      <c r="U65" s="257"/>
      <c r="V65" s="257"/>
      <c r="W65" s="257"/>
      <c r="X65" s="257"/>
      <c r="Y65" s="257"/>
      <c r="Z65" s="258"/>
      <c r="AA65" s="85"/>
      <c r="AB65" s="27"/>
      <c r="AC65" s="85"/>
      <c r="AD65" s="27"/>
      <c r="AE65" s="85"/>
      <c r="AF65" s="27"/>
      <c r="AH65" s="259"/>
    </row>
    <row r="66" spans="3:34" outlineLevel="1">
      <c r="D66" s="83" t="str">
        <f>'Line Items'!D20</f>
        <v>SG07  Suburban - Alton</v>
      </c>
      <c r="E66" s="84"/>
      <c r="F66" s="150" t="str">
        <f t="shared" si="5"/>
        <v>£000</v>
      </c>
      <c r="G66" s="257"/>
      <c r="H66" s="257"/>
      <c r="I66" s="257"/>
      <c r="J66" s="257"/>
      <c r="K66" s="257"/>
      <c r="L66" s="257"/>
      <c r="M66" s="257"/>
      <c r="N66" s="257"/>
      <c r="O66" s="257"/>
      <c r="P66" s="257"/>
      <c r="Q66" s="257"/>
      <c r="R66" s="257"/>
      <c r="S66" s="257"/>
      <c r="T66" s="257"/>
      <c r="U66" s="257"/>
      <c r="V66" s="257"/>
      <c r="W66" s="257"/>
      <c r="X66" s="257"/>
      <c r="Y66" s="257"/>
      <c r="Z66" s="258"/>
      <c r="AA66" s="85"/>
      <c r="AB66" s="27"/>
      <c r="AC66" s="85"/>
      <c r="AD66" s="27"/>
      <c r="AE66" s="85"/>
      <c r="AF66" s="27"/>
      <c r="AH66" s="259"/>
    </row>
    <row r="67" spans="3:34" outlineLevel="1">
      <c r="D67" s="83" t="str">
        <f>'Line Items'!D21</f>
        <v>SG08  Suburban - Windsor inners</v>
      </c>
      <c r="E67" s="84"/>
      <c r="F67" s="150" t="str">
        <f t="shared" si="5"/>
        <v>£000</v>
      </c>
      <c r="G67" s="257"/>
      <c r="H67" s="257"/>
      <c r="I67" s="257"/>
      <c r="J67" s="257"/>
      <c r="K67" s="257"/>
      <c r="L67" s="257"/>
      <c r="M67" s="257"/>
      <c r="N67" s="257"/>
      <c r="O67" s="257"/>
      <c r="P67" s="257"/>
      <c r="Q67" s="257"/>
      <c r="R67" s="257"/>
      <c r="S67" s="257"/>
      <c r="T67" s="257"/>
      <c r="U67" s="257"/>
      <c r="V67" s="257"/>
      <c r="W67" s="257"/>
      <c r="X67" s="257"/>
      <c r="Y67" s="257"/>
      <c r="Z67" s="258"/>
      <c r="AA67" s="85"/>
      <c r="AB67" s="27"/>
      <c r="AC67" s="85"/>
      <c r="AD67" s="27"/>
      <c r="AE67" s="85"/>
      <c r="AF67" s="27"/>
      <c r="AH67" s="259"/>
    </row>
    <row r="68" spans="3:34" outlineLevel="1">
      <c r="D68" s="83" t="str">
        <f>'Line Items'!D22</f>
        <v>SG09  Suburban - Windsor Outers</v>
      </c>
      <c r="E68" s="84"/>
      <c r="F68" s="150" t="str">
        <f t="shared" si="5"/>
        <v>£000</v>
      </c>
      <c r="G68" s="257"/>
      <c r="H68" s="257"/>
      <c r="I68" s="257"/>
      <c r="J68" s="257"/>
      <c r="K68" s="257"/>
      <c r="L68" s="257"/>
      <c r="M68" s="257"/>
      <c r="N68" s="257"/>
      <c r="O68" s="257"/>
      <c r="P68" s="257"/>
      <c r="Q68" s="257"/>
      <c r="R68" s="257"/>
      <c r="S68" s="257"/>
      <c r="T68" s="257"/>
      <c r="U68" s="257"/>
      <c r="V68" s="257"/>
      <c r="W68" s="257"/>
      <c r="X68" s="257"/>
      <c r="Y68" s="257"/>
      <c r="Z68" s="258"/>
      <c r="AA68" s="85"/>
      <c r="AB68" s="27"/>
      <c r="AC68" s="85"/>
      <c r="AD68" s="27"/>
      <c r="AE68" s="85"/>
      <c r="AF68" s="27"/>
      <c r="AH68" s="259"/>
    </row>
    <row r="69" spans="3:34" outlineLevel="1">
      <c r="D69" s="83" t="str">
        <f>'Line Items'!D23</f>
        <v>SG10  Suburban - GLD/WOK</v>
      </c>
      <c r="E69" s="84"/>
      <c r="F69" s="150" t="str">
        <f t="shared" si="5"/>
        <v>£000</v>
      </c>
      <c r="G69" s="257"/>
      <c r="H69" s="257"/>
      <c r="I69" s="257"/>
      <c r="J69" s="257"/>
      <c r="K69" s="257"/>
      <c r="L69" s="257"/>
      <c r="M69" s="257"/>
      <c r="N69" s="257"/>
      <c r="O69" s="257"/>
      <c r="P69" s="257"/>
      <c r="Q69" s="257"/>
      <c r="R69" s="257"/>
      <c r="S69" s="257"/>
      <c r="T69" s="257"/>
      <c r="U69" s="257"/>
      <c r="V69" s="257"/>
      <c r="W69" s="257"/>
      <c r="X69" s="257"/>
      <c r="Y69" s="257"/>
      <c r="Z69" s="258"/>
      <c r="AA69" s="85"/>
      <c r="AB69" s="27"/>
      <c r="AC69" s="85"/>
      <c r="AD69" s="27"/>
      <c r="AE69" s="85"/>
      <c r="AF69" s="27"/>
      <c r="AH69" s="259"/>
    </row>
    <row r="70" spans="3:34" outlineLevel="1">
      <c r="D70" s="83" t="str">
        <f>'Line Items'!D24</f>
        <v>SG11  Heathrow Bus</v>
      </c>
      <c r="E70" s="84"/>
      <c r="F70" s="150" t="str">
        <f t="shared" si="5"/>
        <v>£000</v>
      </c>
      <c r="G70" s="257"/>
      <c r="H70" s="257"/>
      <c r="I70" s="257"/>
      <c r="J70" s="257"/>
      <c r="K70" s="257"/>
      <c r="L70" s="257"/>
      <c r="M70" s="257"/>
      <c r="N70" s="257"/>
      <c r="O70" s="257"/>
      <c r="P70" s="257"/>
      <c r="Q70" s="257"/>
      <c r="R70" s="257"/>
      <c r="S70" s="257"/>
      <c r="T70" s="257"/>
      <c r="U70" s="257"/>
      <c r="V70" s="257"/>
      <c r="W70" s="257"/>
      <c r="X70" s="257"/>
      <c r="Y70" s="257"/>
      <c r="Z70" s="258"/>
      <c r="AA70" s="85"/>
      <c r="AB70" s="27"/>
      <c r="AC70" s="85"/>
      <c r="AD70" s="27"/>
      <c r="AE70" s="85"/>
      <c r="AF70" s="27"/>
      <c r="AH70" s="259"/>
    </row>
    <row r="71" spans="3:34" outlineLevel="1">
      <c r="D71" s="83" t="str">
        <f>'Line Items'!D25</f>
        <v>[Passenger Revenue Service Groups 12]</v>
      </c>
      <c r="E71" s="84"/>
      <c r="F71" s="150" t="str">
        <f t="shared" si="5"/>
        <v>£000</v>
      </c>
      <c r="G71" s="257"/>
      <c r="H71" s="257"/>
      <c r="I71" s="257"/>
      <c r="J71" s="257"/>
      <c r="K71" s="257"/>
      <c r="L71" s="257"/>
      <c r="M71" s="257"/>
      <c r="N71" s="257"/>
      <c r="O71" s="257"/>
      <c r="P71" s="257"/>
      <c r="Q71" s="257"/>
      <c r="R71" s="257"/>
      <c r="S71" s="257"/>
      <c r="T71" s="257"/>
      <c r="U71" s="257"/>
      <c r="V71" s="257"/>
      <c r="W71" s="257"/>
      <c r="X71" s="257"/>
      <c r="Y71" s="257"/>
      <c r="Z71" s="258"/>
      <c r="AA71" s="85"/>
      <c r="AB71" s="27"/>
      <c r="AC71" s="85"/>
      <c r="AD71" s="27"/>
      <c r="AE71" s="85"/>
      <c r="AF71" s="27"/>
      <c r="AH71" s="27"/>
    </row>
    <row r="72" spans="3:34" outlineLevel="1">
      <c r="D72" s="83" t="str">
        <f>'Line Items'!D26</f>
        <v>[Passenger Revenue Service Groups 13]</v>
      </c>
      <c r="E72" s="84"/>
      <c r="F72" s="150" t="str">
        <f t="shared" si="5"/>
        <v>£000</v>
      </c>
      <c r="G72" s="257"/>
      <c r="H72" s="257"/>
      <c r="I72" s="257"/>
      <c r="J72" s="257"/>
      <c r="K72" s="257"/>
      <c r="L72" s="257"/>
      <c r="M72" s="257"/>
      <c r="N72" s="257"/>
      <c r="O72" s="257"/>
      <c r="P72" s="257"/>
      <c r="Q72" s="257"/>
      <c r="R72" s="257"/>
      <c r="S72" s="257"/>
      <c r="T72" s="257"/>
      <c r="U72" s="257"/>
      <c r="V72" s="257"/>
      <c r="W72" s="257"/>
      <c r="X72" s="257"/>
      <c r="Y72" s="257"/>
      <c r="Z72" s="258"/>
      <c r="AA72" s="85"/>
      <c r="AB72" s="27"/>
      <c r="AC72" s="85"/>
      <c r="AD72" s="27"/>
      <c r="AE72" s="85"/>
      <c r="AF72" s="27"/>
      <c r="AH72" s="27"/>
    </row>
    <row r="73" spans="3:34" outlineLevel="1">
      <c r="D73" s="83" t="str">
        <f>'Line Items'!D27</f>
        <v>[Passenger Revenue Service Groups 14]</v>
      </c>
      <c r="E73" s="84"/>
      <c r="F73" s="150" t="str">
        <f t="shared" si="5"/>
        <v>£000</v>
      </c>
      <c r="G73" s="257"/>
      <c r="H73" s="257"/>
      <c r="I73" s="257"/>
      <c r="J73" s="257"/>
      <c r="K73" s="257"/>
      <c r="L73" s="257"/>
      <c r="M73" s="257"/>
      <c r="N73" s="257"/>
      <c r="O73" s="257"/>
      <c r="P73" s="257"/>
      <c r="Q73" s="257"/>
      <c r="R73" s="257"/>
      <c r="S73" s="257"/>
      <c r="T73" s="257"/>
      <c r="U73" s="257"/>
      <c r="V73" s="257"/>
      <c r="W73" s="257"/>
      <c r="X73" s="257"/>
      <c r="Y73" s="257"/>
      <c r="Z73" s="258"/>
      <c r="AA73" s="85"/>
      <c r="AB73" s="27"/>
      <c r="AC73" s="85"/>
      <c r="AD73" s="27"/>
      <c r="AE73" s="85"/>
      <c r="AF73" s="27"/>
      <c r="AH73" s="27"/>
    </row>
    <row r="74" spans="3:34" outlineLevel="1">
      <c r="D74" s="83" t="str">
        <f>'Line Items'!D28</f>
        <v>[Passenger Revenue Service Groups 15]</v>
      </c>
      <c r="E74" s="84"/>
      <c r="F74" s="150" t="str">
        <f t="shared" si="5"/>
        <v>£000</v>
      </c>
      <c r="G74" s="257"/>
      <c r="H74" s="257"/>
      <c r="I74" s="257"/>
      <c r="J74" s="257"/>
      <c r="K74" s="257"/>
      <c r="L74" s="257"/>
      <c r="M74" s="257"/>
      <c r="N74" s="257"/>
      <c r="O74" s="257"/>
      <c r="P74" s="257"/>
      <c r="Q74" s="257"/>
      <c r="R74" s="257"/>
      <c r="S74" s="257"/>
      <c r="T74" s="257"/>
      <c r="U74" s="257"/>
      <c r="V74" s="257"/>
      <c r="W74" s="257"/>
      <c r="X74" s="257"/>
      <c r="Y74" s="257"/>
      <c r="Z74" s="258"/>
      <c r="AA74" s="85"/>
      <c r="AB74" s="27"/>
      <c r="AC74" s="85"/>
      <c r="AD74" s="27"/>
      <c r="AE74" s="85"/>
      <c r="AF74" s="27"/>
      <c r="AH74" s="27"/>
    </row>
    <row r="75" spans="3:34" outlineLevel="1">
      <c r="D75" s="108" t="str">
        <f>'Line Items'!D29</f>
        <v>[Passenger Revenue Service Groups 16]</v>
      </c>
      <c r="E75" s="110"/>
      <c r="F75" s="164" t="str">
        <f t="shared" si="5"/>
        <v>£000</v>
      </c>
      <c r="G75" s="260"/>
      <c r="H75" s="260"/>
      <c r="I75" s="260"/>
      <c r="J75" s="260"/>
      <c r="K75" s="260"/>
      <c r="L75" s="260"/>
      <c r="M75" s="260"/>
      <c r="N75" s="260"/>
      <c r="O75" s="260"/>
      <c r="P75" s="260"/>
      <c r="Q75" s="260"/>
      <c r="R75" s="260"/>
      <c r="S75" s="260"/>
      <c r="T75" s="260"/>
      <c r="U75" s="260"/>
      <c r="V75" s="260"/>
      <c r="W75" s="260"/>
      <c r="X75" s="260"/>
      <c r="Y75" s="260"/>
      <c r="Z75" s="261"/>
      <c r="AA75" s="85"/>
      <c r="AB75" s="29"/>
      <c r="AC75" s="85"/>
      <c r="AD75" s="29"/>
      <c r="AE75" s="85"/>
      <c r="AF75" s="29"/>
      <c r="AH75" s="29"/>
    </row>
    <row r="76" spans="3:34" outlineLevel="1">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row>
    <row r="77" spans="3:34" outlineLevel="1">
      <c r="D77" s="262" t="str">
        <f>"Total "&amp;C59</f>
        <v>Total Full Fare (First)</v>
      </c>
      <c r="E77" s="263"/>
      <c r="F77" s="264" t="str">
        <f>F75</f>
        <v>£000</v>
      </c>
      <c r="G77" s="265">
        <f t="shared" ref="G77:Z77" si="6">SUM(G60:G75)</f>
        <v>0</v>
      </c>
      <c r="H77" s="265">
        <f t="shared" si="6"/>
        <v>0</v>
      </c>
      <c r="I77" s="265">
        <f t="shared" si="6"/>
        <v>0</v>
      </c>
      <c r="J77" s="265">
        <f t="shared" si="6"/>
        <v>0</v>
      </c>
      <c r="K77" s="265">
        <f t="shared" si="6"/>
        <v>0</v>
      </c>
      <c r="L77" s="265">
        <f t="shared" si="6"/>
        <v>0</v>
      </c>
      <c r="M77" s="265">
        <f t="shared" si="6"/>
        <v>0</v>
      </c>
      <c r="N77" s="265">
        <f t="shared" si="6"/>
        <v>0</v>
      </c>
      <c r="O77" s="265">
        <f t="shared" si="6"/>
        <v>0</v>
      </c>
      <c r="P77" s="265">
        <f t="shared" si="6"/>
        <v>0</v>
      </c>
      <c r="Q77" s="265">
        <f t="shared" si="6"/>
        <v>0</v>
      </c>
      <c r="R77" s="265">
        <f t="shared" si="6"/>
        <v>0</v>
      </c>
      <c r="S77" s="265">
        <f t="shared" si="6"/>
        <v>0</v>
      </c>
      <c r="T77" s="265">
        <f t="shared" si="6"/>
        <v>0</v>
      </c>
      <c r="U77" s="265">
        <f t="shared" si="6"/>
        <v>0</v>
      </c>
      <c r="V77" s="265">
        <f t="shared" si="6"/>
        <v>0</v>
      </c>
      <c r="W77" s="265">
        <f t="shared" si="6"/>
        <v>0</v>
      </c>
      <c r="X77" s="265">
        <f t="shared" si="6"/>
        <v>0</v>
      </c>
      <c r="Y77" s="265">
        <f t="shared" si="6"/>
        <v>0</v>
      </c>
      <c r="Z77" s="266">
        <f t="shared" si="6"/>
        <v>0</v>
      </c>
      <c r="AA77" s="85"/>
      <c r="AB77" s="267">
        <f>SUM(AB60:AB75)</f>
        <v>0</v>
      </c>
      <c r="AC77" s="85"/>
      <c r="AD77" s="267">
        <f>SUM(AD60:AD75)</f>
        <v>0</v>
      </c>
      <c r="AE77" s="85"/>
      <c r="AF77" s="267">
        <f>SUM(AF60:AF75)</f>
        <v>0</v>
      </c>
      <c r="AH77" s="268"/>
    </row>
    <row r="78" spans="3:34" outlineLevel="1">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3:34" outlineLevel="1">
      <c r="C79" s="250" t="s">
        <v>906</v>
      </c>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row>
    <row r="80" spans="3:34" outlineLevel="1">
      <c r="D80" s="235" t="str">
        <f>'Line Items'!D14</f>
        <v>SG01  Mainline - Bournemouth / Weymouth</v>
      </c>
      <c r="E80" s="251"/>
      <c r="F80" s="269" t="str">
        <f t="shared" ref="F80:F95" si="7">F60</f>
        <v>£000</v>
      </c>
      <c r="G80" s="253"/>
      <c r="H80" s="253"/>
      <c r="I80" s="253"/>
      <c r="J80" s="253"/>
      <c r="K80" s="253"/>
      <c r="L80" s="253"/>
      <c r="M80" s="253"/>
      <c r="N80" s="253"/>
      <c r="O80" s="253"/>
      <c r="P80" s="253"/>
      <c r="Q80" s="253"/>
      <c r="R80" s="253"/>
      <c r="S80" s="253"/>
      <c r="T80" s="253"/>
      <c r="U80" s="253"/>
      <c r="V80" s="253"/>
      <c r="W80" s="253"/>
      <c r="X80" s="253"/>
      <c r="Y80" s="253"/>
      <c r="Z80" s="254"/>
      <c r="AA80" s="85"/>
      <c r="AB80" s="255"/>
      <c r="AC80" s="85"/>
      <c r="AD80" s="255"/>
      <c r="AE80" s="85"/>
      <c r="AF80" s="255"/>
      <c r="AH80" s="256"/>
    </row>
    <row r="81" spans="4:34" outlineLevel="1">
      <c r="D81" s="83" t="str">
        <f>'Line Items'!D15</f>
        <v>SG02  Mainline - Portsmouth</v>
      </c>
      <c r="E81" s="84"/>
      <c r="F81" s="150" t="str">
        <f t="shared" si="7"/>
        <v>£000</v>
      </c>
      <c r="G81" s="257"/>
      <c r="H81" s="257"/>
      <c r="I81" s="257"/>
      <c r="J81" s="257"/>
      <c r="K81" s="257"/>
      <c r="L81" s="257"/>
      <c r="M81" s="257"/>
      <c r="N81" s="257"/>
      <c r="O81" s="257"/>
      <c r="P81" s="257"/>
      <c r="Q81" s="257"/>
      <c r="R81" s="257"/>
      <c r="S81" s="257"/>
      <c r="T81" s="257"/>
      <c r="U81" s="257"/>
      <c r="V81" s="257"/>
      <c r="W81" s="257"/>
      <c r="X81" s="257"/>
      <c r="Y81" s="257"/>
      <c r="Z81" s="258"/>
      <c r="AA81" s="85"/>
      <c r="AB81" s="27"/>
      <c r="AC81" s="85"/>
      <c r="AD81" s="27"/>
      <c r="AE81" s="85"/>
      <c r="AF81" s="27"/>
      <c r="AH81" s="259"/>
    </row>
    <row r="82" spans="4:34" outlineLevel="1">
      <c r="D82" s="83" t="str">
        <f>'Line Items'!D16</f>
        <v>SG03  West of England</v>
      </c>
      <c r="E82" s="84"/>
      <c r="F82" s="150" t="str">
        <f t="shared" si="7"/>
        <v>£000</v>
      </c>
      <c r="G82" s="257"/>
      <c r="H82" s="257"/>
      <c r="I82" s="257"/>
      <c r="J82" s="257"/>
      <c r="K82" s="257"/>
      <c r="L82" s="257"/>
      <c r="M82" s="257"/>
      <c r="N82" s="257"/>
      <c r="O82" s="257"/>
      <c r="P82" s="257"/>
      <c r="Q82" s="257"/>
      <c r="R82" s="257"/>
      <c r="S82" s="257"/>
      <c r="T82" s="257"/>
      <c r="U82" s="257"/>
      <c r="V82" s="257"/>
      <c r="W82" s="257"/>
      <c r="X82" s="257"/>
      <c r="Y82" s="257"/>
      <c r="Z82" s="258"/>
      <c r="AA82" s="85"/>
      <c r="AB82" s="27"/>
      <c r="AC82" s="85"/>
      <c r="AD82" s="27"/>
      <c r="AE82" s="85"/>
      <c r="AF82" s="27"/>
      <c r="AH82" s="259"/>
    </row>
    <row r="83" spans="4:34" outlineLevel="1">
      <c r="D83" s="83" t="str">
        <f>'Line Items'!D17</f>
        <v>SG04  Island Line</v>
      </c>
      <c r="E83" s="84"/>
      <c r="F83" s="150" t="str">
        <f t="shared" si="7"/>
        <v>£000</v>
      </c>
      <c r="G83" s="257"/>
      <c r="H83" s="257"/>
      <c r="I83" s="257"/>
      <c r="J83" s="257"/>
      <c r="K83" s="257"/>
      <c r="L83" s="257"/>
      <c r="M83" s="257"/>
      <c r="N83" s="257"/>
      <c r="O83" s="257"/>
      <c r="P83" s="257"/>
      <c r="Q83" s="257"/>
      <c r="R83" s="257"/>
      <c r="S83" s="257"/>
      <c r="T83" s="257"/>
      <c r="U83" s="257"/>
      <c r="V83" s="257"/>
      <c r="W83" s="257"/>
      <c r="X83" s="257"/>
      <c r="Y83" s="257"/>
      <c r="Z83" s="258"/>
      <c r="AA83" s="85"/>
      <c r="AB83" s="27"/>
      <c r="AC83" s="85"/>
      <c r="AD83" s="27"/>
      <c r="AE83" s="85"/>
      <c r="AF83" s="27"/>
      <c r="AH83" s="259"/>
    </row>
    <row r="84" spans="4:34" outlineLevel="1">
      <c r="D84" s="83" t="str">
        <f>'Line Items'!D18</f>
        <v>SG05  Mainline - Basingstoke/Romsey/Lymington</v>
      </c>
      <c r="E84" s="84"/>
      <c r="F84" s="150" t="str">
        <f t="shared" si="7"/>
        <v>£000</v>
      </c>
      <c r="G84" s="257"/>
      <c r="H84" s="257"/>
      <c r="I84" s="257"/>
      <c r="J84" s="257"/>
      <c r="K84" s="257"/>
      <c r="L84" s="257"/>
      <c r="M84" s="257"/>
      <c r="N84" s="257"/>
      <c r="O84" s="257"/>
      <c r="P84" s="257"/>
      <c r="Q84" s="257"/>
      <c r="R84" s="257"/>
      <c r="S84" s="257"/>
      <c r="T84" s="257"/>
      <c r="U84" s="257"/>
      <c r="V84" s="257"/>
      <c r="W84" s="257"/>
      <c r="X84" s="257"/>
      <c r="Y84" s="257"/>
      <c r="Z84" s="258"/>
      <c r="AA84" s="85"/>
      <c r="AB84" s="27"/>
      <c r="AC84" s="85"/>
      <c r="AD84" s="27"/>
      <c r="AE84" s="85"/>
      <c r="AF84" s="27"/>
      <c r="AH84" s="259"/>
    </row>
    <row r="85" spans="4:34" outlineLevel="1">
      <c r="D85" s="83" t="str">
        <f>'Line Items'!D19</f>
        <v>SG06  South Coast</v>
      </c>
      <c r="E85" s="84"/>
      <c r="F85" s="150" t="str">
        <f t="shared" si="7"/>
        <v>£000</v>
      </c>
      <c r="G85" s="257"/>
      <c r="H85" s="257"/>
      <c r="I85" s="257"/>
      <c r="J85" s="257"/>
      <c r="K85" s="257"/>
      <c r="L85" s="257"/>
      <c r="M85" s="257"/>
      <c r="N85" s="257"/>
      <c r="O85" s="257"/>
      <c r="P85" s="257"/>
      <c r="Q85" s="257"/>
      <c r="R85" s="257"/>
      <c r="S85" s="257"/>
      <c r="T85" s="257"/>
      <c r="U85" s="257"/>
      <c r="V85" s="257"/>
      <c r="W85" s="257"/>
      <c r="X85" s="257"/>
      <c r="Y85" s="257"/>
      <c r="Z85" s="258"/>
      <c r="AA85" s="85"/>
      <c r="AB85" s="27"/>
      <c r="AC85" s="85"/>
      <c r="AD85" s="27"/>
      <c r="AE85" s="85"/>
      <c r="AF85" s="27"/>
      <c r="AH85" s="259"/>
    </row>
    <row r="86" spans="4:34" outlineLevel="1">
      <c r="D86" s="83" t="str">
        <f>'Line Items'!D20</f>
        <v>SG07  Suburban - Alton</v>
      </c>
      <c r="E86" s="84"/>
      <c r="F86" s="150" t="str">
        <f t="shared" si="7"/>
        <v>£000</v>
      </c>
      <c r="G86" s="257"/>
      <c r="H86" s="257"/>
      <c r="I86" s="257"/>
      <c r="J86" s="257"/>
      <c r="K86" s="257"/>
      <c r="L86" s="257"/>
      <c r="M86" s="257"/>
      <c r="N86" s="257"/>
      <c r="O86" s="257"/>
      <c r="P86" s="257"/>
      <c r="Q86" s="257"/>
      <c r="R86" s="257"/>
      <c r="S86" s="257"/>
      <c r="T86" s="257"/>
      <c r="U86" s="257"/>
      <c r="V86" s="257"/>
      <c r="W86" s="257"/>
      <c r="X86" s="257"/>
      <c r="Y86" s="257"/>
      <c r="Z86" s="258"/>
      <c r="AA86" s="85"/>
      <c r="AB86" s="27"/>
      <c r="AC86" s="85"/>
      <c r="AD86" s="27"/>
      <c r="AE86" s="85"/>
      <c r="AF86" s="27"/>
      <c r="AH86" s="259"/>
    </row>
    <row r="87" spans="4:34" outlineLevel="1">
      <c r="D87" s="83" t="str">
        <f>'Line Items'!D21</f>
        <v>SG08  Suburban - Windsor inners</v>
      </c>
      <c r="E87" s="84"/>
      <c r="F87" s="150" t="str">
        <f t="shared" si="7"/>
        <v>£000</v>
      </c>
      <c r="G87" s="257"/>
      <c r="H87" s="257"/>
      <c r="I87" s="257"/>
      <c r="J87" s="257"/>
      <c r="K87" s="257"/>
      <c r="L87" s="257"/>
      <c r="M87" s="257"/>
      <c r="N87" s="257"/>
      <c r="O87" s="257"/>
      <c r="P87" s="257"/>
      <c r="Q87" s="257"/>
      <c r="R87" s="257"/>
      <c r="S87" s="257"/>
      <c r="T87" s="257"/>
      <c r="U87" s="257"/>
      <c r="V87" s="257"/>
      <c r="W87" s="257"/>
      <c r="X87" s="257"/>
      <c r="Y87" s="257"/>
      <c r="Z87" s="258"/>
      <c r="AA87" s="85"/>
      <c r="AB87" s="27"/>
      <c r="AC87" s="85"/>
      <c r="AD87" s="27"/>
      <c r="AE87" s="85"/>
      <c r="AF87" s="27"/>
      <c r="AH87" s="259"/>
    </row>
    <row r="88" spans="4:34" outlineLevel="1">
      <c r="D88" s="83" t="str">
        <f>'Line Items'!D22</f>
        <v>SG09  Suburban - Windsor Outers</v>
      </c>
      <c r="E88" s="84"/>
      <c r="F88" s="150" t="str">
        <f t="shared" si="7"/>
        <v>£000</v>
      </c>
      <c r="G88" s="257"/>
      <c r="H88" s="257"/>
      <c r="I88" s="257"/>
      <c r="J88" s="257"/>
      <c r="K88" s="257"/>
      <c r="L88" s="257"/>
      <c r="M88" s="257"/>
      <c r="N88" s="257"/>
      <c r="O88" s="257"/>
      <c r="P88" s="257"/>
      <c r="Q88" s="257"/>
      <c r="R88" s="257"/>
      <c r="S88" s="257"/>
      <c r="T88" s="257"/>
      <c r="U88" s="257"/>
      <c r="V88" s="257"/>
      <c r="W88" s="257"/>
      <c r="X88" s="257"/>
      <c r="Y88" s="257"/>
      <c r="Z88" s="258"/>
      <c r="AA88" s="85"/>
      <c r="AB88" s="27"/>
      <c r="AC88" s="85"/>
      <c r="AD88" s="27"/>
      <c r="AE88" s="85"/>
      <c r="AF88" s="27"/>
      <c r="AH88" s="259"/>
    </row>
    <row r="89" spans="4:34" outlineLevel="1">
      <c r="D89" s="83" t="str">
        <f>'Line Items'!D23</f>
        <v>SG10  Suburban - GLD/WOK</v>
      </c>
      <c r="E89" s="84"/>
      <c r="F89" s="150" t="str">
        <f t="shared" si="7"/>
        <v>£000</v>
      </c>
      <c r="G89" s="257"/>
      <c r="H89" s="257"/>
      <c r="I89" s="257"/>
      <c r="J89" s="257"/>
      <c r="K89" s="257"/>
      <c r="L89" s="257"/>
      <c r="M89" s="257"/>
      <c r="N89" s="257"/>
      <c r="O89" s="257"/>
      <c r="P89" s="257"/>
      <c r="Q89" s="257"/>
      <c r="R89" s="257"/>
      <c r="S89" s="257"/>
      <c r="T89" s="257"/>
      <c r="U89" s="257"/>
      <c r="V89" s="257"/>
      <c r="W89" s="257"/>
      <c r="X89" s="257"/>
      <c r="Y89" s="257"/>
      <c r="Z89" s="258"/>
      <c r="AA89" s="85"/>
      <c r="AB89" s="27"/>
      <c r="AC89" s="85"/>
      <c r="AD89" s="27"/>
      <c r="AE89" s="85"/>
      <c r="AF89" s="27"/>
      <c r="AH89" s="259"/>
    </row>
    <row r="90" spans="4:34" outlineLevel="1">
      <c r="D90" s="83" t="str">
        <f>'Line Items'!D24</f>
        <v>SG11  Heathrow Bus</v>
      </c>
      <c r="E90" s="84"/>
      <c r="F90" s="150" t="str">
        <f t="shared" si="7"/>
        <v>£000</v>
      </c>
      <c r="G90" s="257"/>
      <c r="H90" s="257"/>
      <c r="I90" s="257"/>
      <c r="J90" s="257"/>
      <c r="K90" s="257"/>
      <c r="L90" s="257"/>
      <c r="M90" s="257"/>
      <c r="N90" s="257"/>
      <c r="O90" s="257"/>
      <c r="P90" s="257"/>
      <c r="Q90" s="257"/>
      <c r="R90" s="257"/>
      <c r="S90" s="257"/>
      <c r="T90" s="257"/>
      <c r="U90" s="257"/>
      <c r="V90" s="257"/>
      <c r="W90" s="257"/>
      <c r="X90" s="257"/>
      <c r="Y90" s="257"/>
      <c r="Z90" s="258"/>
      <c r="AA90" s="85"/>
      <c r="AB90" s="27"/>
      <c r="AC90" s="85"/>
      <c r="AD90" s="27"/>
      <c r="AE90" s="85"/>
      <c r="AF90" s="27"/>
      <c r="AH90" s="259"/>
    </row>
    <row r="91" spans="4:34" outlineLevel="1">
      <c r="D91" s="83" t="str">
        <f>'Line Items'!D25</f>
        <v>[Passenger Revenue Service Groups 12]</v>
      </c>
      <c r="E91" s="84"/>
      <c r="F91" s="150" t="str">
        <f t="shared" si="7"/>
        <v>£000</v>
      </c>
      <c r="G91" s="257"/>
      <c r="H91" s="257"/>
      <c r="I91" s="257"/>
      <c r="J91" s="257"/>
      <c r="K91" s="257"/>
      <c r="L91" s="257"/>
      <c r="M91" s="257"/>
      <c r="N91" s="257"/>
      <c r="O91" s="257"/>
      <c r="P91" s="257"/>
      <c r="Q91" s="257"/>
      <c r="R91" s="257"/>
      <c r="S91" s="257"/>
      <c r="T91" s="257"/>
      <c r="U91" s="257"/>
      <c r="V91" s="257"/>
      <c r="W91" s="257"/>
      <c r="X91" s="257"/>
      <c r="Y91" s="257"/>
      <c r="Z91" s="258"/>
      <c r="AA91" s="85"/>
      <c r="AB91" s="27"/>
      <c r="AC91" s="85"/>
      <c r="AD91" s="27"/>
      <c r="AE91" s="85"/>
      <c r="AF91" s="27"/>
      <c r="AH91" s="27"/>
    </row>
    <row r="92" spans="4:34" outlineLevel="1">
      <c r="D92" s="83" t="str">
        <f>'Line Items'!D26</f>
        <v>[Passenger Revenue Service Groups 13]</v>
      </c>
      <c r="E92" s="84"/>
      <c r="F92" s="150" t="str">
        <f t="shared" si="7"/>
        <v>£000</v>
      </c>
      <c r="G92" s="257"/>
      <c r="H92" s="257"/>
      <c r="I92" s="257"/>
      <c r="J92" s="257"/>
      <c r="K92" s="257"/>
      <c r="L92" s="257"/>
      <c r="M92" s="257"/>
      <c r="N92" s="257"/>
      <c r="O92" s="257"/>
      <c r="P92" s="257"/>
      <c r="Q92" s="257"/>
      <c r="R92" s="257"/>
      <c r="S92" s="257"/>
      <c r="T92" s="257"/>
      <c r="U92" s="257"/>
      <c r="V92" s="257"/>
      <c r="W92" s="257"/>
      <c r="X92" s="257"/>
      <c r="Y92" s="257"/>
      <c r="Z92" s="258"/>
      <c r="AA92" s="85"/>
      <c r="AB92" s="27"/>
      <c r="AC92" s="85"/>
      <c r="AD92" s="27"/>
      <c r="AE92" s="85"/>
      <c r="AF92" s="27"/>
      <c r="AH92" s="27"/>
    </row>
    <row r="93" spans="4:34" outlineLevel="1">
      <c r="D93" s="83" t="str">
        <f>'Line Items'!D27</f>
        <v>[Passenger Revenue Service Groups 14]</v>
      </c>
      <c r="E93" s="84"/>
      <c r="F93" s="150" t="str">
        <f t="shared" si="7"/>
        <v>£000</v>
      </c>
      <c r="G93" s="257"/>
      <c r="H93" s="257"/>
      <c r="I93" s="257"/>
      <c r="J93" s="257"/>
      <c r="K93" s="257"/>
      <c r="L93" s="257"/>
      <c r="M93" s="257"/>
      <c r="N93" s="257"/>
      <c r="O93" s="257"/>
      <c r="P93" s="257"/>
      <c r="Q93" s="257"/>
      <c r="R93" s="257"/>
      <c r="S93" s="257"/>
      <c r="T93" s="257"/>
      <c r="U93" s="257"/>
      <c r="V93" s="257"/>
      <c r="W93" s="257"/>
      <c r="X93" s="257"/>
      <c r="Y93" s="257"/>
      <c r="Z93" s="258"/>
      <c r="AA93" s="85"/>
      <c r="AB93" s="27"/>
      <c r="AC93" s="85"/>
      <c r="AD93" s="27"/>
      <c r="AE93" s="85"/>
      <c r="AF93" s="27"/>
      <c r="AH93" s="27"/>
    </row>
    <row r="94" spans="4:34" outlineLevel="1">
      <c r="D94" s="83" t="str">
        <f>'Line Items'!D28</f>
        <v>[Passenger Revenue Service Groups 15]</v>
      </c>
      <c r="E94" s="84"/>
      <c r="F94" s="150" t="str">
        <f t="shared" si="7"/>
        <v>£000</v>
      </c>
      <c r="G94" s="257"/>
      <c r="H94" s="257"/>
      <c r="I94" s="257"/>
      <c r="J94" s="257"/>
      <c r="K94" s="257"/>
      <c r="L94" s="257"/>
      <c r="M94" s="257"/>
      <c r="N94" s="257"/>
      <c r="O94" s="257"/>
      <c r="P94" s="257"/>
      <c r="Q94" s="257"/>
      <c r="R94" s="257"/>
      <c r="S94" s="257"/>
      <c r="T94" s="257"/>
      <c r="U94" s="257"/>
      <c r="V94" s="257"/>
      <c r="W94" s="257"/>
      <c r="X94" s="257"/>
      <c r="Y94" s="257"/>
      <c r="Z94" s="258"/>
      <c r="AA94" s="85"/>
      <c r="AB94" s="27"/>
      <c r="AC94" s="85"/>
      <c r="AD94" s="27"/>
      <c r="AE94" s="85"/>
      <c r="AF94" s="27"/>
      <c r="AH94" s="27"/>
    </row>
    <row r="95" spans="4:34" outlineLevel="1">
      <c r="D95" s="108" t="str">
        <f>'Line Items'!D29</f>
        <v>[Passenger Revenue Service Groups 16]</v>
      </c>
      <c r="E95" s="110"/>
      <c r="F95" s="164" t="str">
        <f t="shared" si="7"/>
        <v>£000</v>
      </c>
      <c r="G95" s="260"/>
      <c r="H95" s="260"/>
      <c r="I95" s="260"/>
      <c r="J95" s="260"/>
      <c r="K95" s="260"/>
      <c r="L95" s="260"/>
      <c r="M95" s="260"/>
      <c r="N95" s="260"/>
      <c r="O95" s="260"/>
      <c r="P95" s="260"/>
      <c r="Q95" s="260"/>
      <c r="R95" s="260"/>
      <c r="S95" s="260"/>
      <c r="T95" s="260"/>
      <c r="U95" s="260"/>
      <c r="V95" s="260"/>
      <c r="W95" s="260"/>
      <c r="X95" s="260"/>
      <c r="Y95" s="260"/>
      <c r="Z95" s="261"/>
      <c r="AA95" s="85"/>
      <c r="AB95" s="29"/>
      <c r="AC95" s="85"/>
      <c r="AD95" s="29"/>
      <c r="AE95" s="85"/>
      <c r="AF95" s="29"/>
      <c r="AH95" s="29"/>
    </row>
    <row r="96" spans="4:34" outlineLevel="1">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row>
    <row r="97" spans="3:34" outlineLevel="1">
      <c r="D97" s="262" t="str">
        <f>"Total "&amp;C79</f>
        <v>Total Full Fare (Standard)</v>
      </c>
      <c r="E97" s="263"/>
      <c r="F97" s="264" t="str">
        <f>F95</f>
        <v>£000</v>
      </c>
      <c r="G97" s="265">
        <f t="shared" ref="G97:Z97" si="8">SUM(G80:G95)</f>
        <v>0</v>
      </c>
      <c r="H97" s="265">
        <f t="shared" si="8"/>
        <v>0</v>
      </c>
      <c r="I97" s="265">
        <f t="shared" si="8"/>
        <v>0</v>
      </c>
      <c r="J97" s="265">
        <f t="shared" si="8"/>
        <v>0</v>
      </c>
      <c r="K97" s="265">
        <f t="shared" si="8"/>
        <v>0</v>
      </c>
      <c r="L97" s="265">
        <f t="shared" si="8"/>
        <v>0</v>
      </c>
      <c r="M97" s="265">
        <f t="shared" si="8"/>
        <v>0</v>
      </c>
      <c r="N97" s="265">
        <f t="shared" si="8"/>
        <v>0</v>
      </c>
      <c r="O97" s="265">
        <f t="shared" si="8"/>
        <v>0</v>
      </c>
      <c r="P97" s="265">
        <f t="shared" si="8"/>
        <v>0</v>
      </c>
      <c r="Q97" s="265">
        <f t="shared" si="8"/>
        <v>0</v>
      </c>
      <c r="R97" s="265">
        <f t="shared" si="8"/>
        <v>0</v>
      </c>
      <c r="S97" s="265">
        <f t="shared" si="8"/>
        <v>0</v>
      </c>
      <c r="T97" s="265">
        <f t="shared" si="8"/>
        <v>0</v>
      </c>
      <c r="U97" s="265">
        <f t="shared" si="8"/>
        <v>0</v>
      </c>
      <c r="V97" s="265">
        <f t="shared" si="8"/>
        <v>0</v>
      </c>
      <c r="W97" s="265">
        <f t="shared" si="8"/>
        <v>0</v>
      </c>
      <c r="X97" s="265">
        <f t="shared" si="8"/>
        <v>0</v>
      </c>
      <c r="Y97" s="265">
        <f t="shared" si="8"/>
        <v>0</v>
      </c>
      <c r="Z97" s="266">
        <f t="shared" si="8"/>
        <v>0</v>
      </c>
      <c r="AA97" s="85"/>
      <c r="AB97" s="267">
        <f>SUM(AB80:AB95)</f>
        <v>0</v>
      </c>
      <c r="AC97" s="85"/>
      <c r="AD97" s="267">
        <f>SUM(AD80:AD95)</f>
        <v>0</v>
      </c>
      <c r="AE97" s="85"/>
      <c r="AF97" s="267">
        <f>SUM(AF80:AF95)</f>
        <v>0</v>
      </c>
      <c r="AH97" s="268"/>
    </row>
    <row r="98" spans="3:34" outlineLevel="1">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row>
    <row r="99" spans="3:34" outlineLevel="1">
      <c r="D99" s="262" t="s">
        <v>907</v>
      </c>
      <c r="E99" s="263"/>
      <c r="F99" s="264" t="str">
        <f>F97</f>
        <v>£000</v>
      </c>
      <c r="G99" s="265">
        <f t="shared" ref="G99:Z99" si="9">SUM(G77,G97)</f>
        <v>0</v>
      </c>
      <c r="H99" s="265">
        <f t="shared" si="9"/>
        <v>0</v>
      </c>
      <c r="I99" s="265">
        <f t="shared" si="9"/>
        <v>0</v>
      </c>
      <c r="J99" s="265">
        <f t="shared" si="9"/>
        <v>0</v>
      </c>
      <c r="K99" s="265">
        <f t="shared" si="9"/>
        <v>0</v>
      </c>
      <c r="L99" s="265">
        <f t="shared" si="9"/>
        <v>0</v>
      </c>
      <c r="M99" s="265">
        <f t="shared" si="9"/>
        <v>0</v>
      </c>
      <c r="N99" s="265">
        <f t="shared" si="9"/>
        <v>0</v>
      </c>
      <c r="O99" s="265">
        <f t="shared" si="9"/>
        <v>0</v>
      </c>
      <c r="P99" s="265">
        <f t="shared" si="9"/>
        <v>0</v>
      </c>
      <c r="Q99" s="265">
        <f t="shared" si="9"/>
        <v>0</v>
      </c>
      <c r="R99" s="265">
        <f t="shared" si="9"/>
        <v>0</v>
      </c>
      <c r="S99" s="265">
        <f t="shared" si="9"/>
        <v>0</v>
      </c>
      <c r="T99" s="265">
        <f t="shared" si="9"/>
        <v>0</v>
      </c>
      <c r="U99" s="265">
        <f t="shared" si="9"/>
        <v>0</v>
      </c>
      <c r="V99" s="265">
        <f t="shared" si="9"/>
        <v>0</v>
      </c>
      <c r="W99" s="265">
        <f t="shared" si="9"/>
        <v>0</v>
      </c>
      <c r="X99" s="265">
        <f t="shared" si="9"/>
        <v>0</v>
      </c>
      <c r="Y99" s="265">
        <f t="shared" si="9"/>
        <v>0</v>
      </c>
      <c r="Z99" s="266">
        <f t="shared" si="9"/>
        <v>0</v>
      </c>
      <c r="AA99" s="85"/>
      <c r="AB99" s="267">
        <f>SUM(AB77,AB97)</f>
        <v>0</v>
      </c>
      <c r="AC99" s="85"/>
      <c r="AD99" s="267">
        <f>SUM(AD77,AD97)</f>
        <v>0</v>
      </c>
      <c r="AE99" s="85"/>
      <c r="AF99" s="267">
        <f>SUM(AF77,AF97)</f>
        <v>0</v>
      </c>
      <c r="AH99" s="268"/>
    </row>
    <row r="100" spans="3:34" outlineLevel="1">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row>
    <row r="101" spans="3:34" outlineLevel="1">
      <c r="C101" s="250" t="s">
        <v>908</v>
      </c>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row>
    <row r="102" spans="3:34" outlineLevel="1">
      <c r="D102" s="235" t="str">
        <f>'Line Items'!D14</f>
        <v>SG01  Mainline - Bournemouth / Weymouth</v>
      </c>
      <c r="E102" s="251"/>
      <c r="F102" s="269" t="str">
        <f t="shared" ref="F102:F117" si="10">F164</f>
        <v>£000</v>
      </c>
      <c r="G102" s="253"/>
      <c r="H102" s="253"/>
      <c r="I102" s="253"/>
      <c r="J102" s="253"/>
      <c r="K102" s="253"/>
      <c r="L102" s="253"/>
      <c r="M102" s="253"/>
      <c r="N102" s="253"/>
      <c r="O102" s="253"/>
      <c r="P102" s="253"/>
      <c r="Q102" s="253"/>
      <c r="R102" s="253"/>
      <c r="S102" s="253"/>
      <c r="T102" s="253"/>
      <c r="U102" s="253"/>
      <c r="V102" s="253"/>
      <c r="W102" s="253"/>
      <c r="X102" s="253"/>
      <c r="Y102" s="253"/>
      <c r="Z102" s="254"/>
      <c r="AA102" s="85"/>
      <c r="AB102" s="255"/>
      <c r="AC102" s="85"/>
      <c r="AD102" s="255"/>
      <c r="AE102" s="85"/>
      <c r="AF102" s="255"/>
      <c r="AH102" s="256"/>
    </row>
    <row r="103" spans="3:34" outlineLevel="1">
      <c r="D103" s="83" t="str">
        <f>'Line Items'!D15</f>
        <v>SG02  Mainline - Portsmouth</v>
      </c>
      <c r="E103" s="84"/>
      <c r="F103" s="150" t="str">
        <f t="shared" si="10"/>
        <v>£000</v>
      </c>
      <c r="G103" s="257"/>
      <c r="H103" s="257"/>
      <c r="I103" s="257"/>
      <c r="J103" s="257"/>
      <c r="K103" s="257"/>
      <c r="L103" s="257"/>
      <c r="M103" s="257"/>
      <c r="N103" s="257"/>
      <c r="O103" s="257"/>
      <c r="P103" s="257"/>
      <c r="Q103" s="257"/>
      <c r="R103" s="257"/>
      <c r="S103" s="257"/>
      <c r="T103" s="257"/>
      <c r="U103" s="257"/>
      <c r="V103" s="257"/>
      <c r="W103" s="257"/>
      <c r="X103" s="257"/>
      <c r="Y103" s="257"/>
      <c r="Z103" s="258"/>
      <c r="AA103" s="85"/>
      <c r="AB103" s="27"/>
      <c r="AC103" s="85"/>
      <c r="AD103" s="27"/>
      <c r="AE103" s="85"/>
      <c r="AF103" s="27"/>
      <c r="AH103" s="259"/>
    </row>
    <row r="104" spans="3:34" outlineLevel="1">
      <c r="D104" s="83" t="str">
        <f>'Line Items'!D16</f>
        <v>SG03  West of England</v>
      </c>
      <c r="E104" s="84"/>
      <c r="F104" s="150" t="str">
        <f t="shared" si="10"/>
        <v>£000</v>
      </c>
      <c r="G104" s="257"/>
      <c r="H104" s="257"/>
      <c r="I104" s="257"/>
      <c r="J104" s="257"/>
      <c r="K104" s="257"/>
      <c r="L104" s="257"/>
      <c r="M104" s="257"/>
      <c r="N104" s="257"/>
      <c r="O104" s="257"/>
      <c r="P104" s="257"/>
      <c r="Q104" s="257"/>
      <c r="R104" s="257"/>
      <c r="S104" s="257"/>
      <c r="T104" s="257"/>
      <c r="U104" s="257"/>
      <c r="V104" s="257"/>
      <c r="W104" s="257"/>
      <c r="X104" s="257"/>
      <c r="Y104" s="257"/>
      <c r="Z104" s="258"/>
      <c r="AA104" s="85"/>
      <c r="AB104" s="27"/>
      <c r="AC104" s="85"/>
      <c r="AD104" s="27"/>
      <c r="AE104" s="85"/>
      <c r="AF104" s="27"/>
      <c r="AH104" s="259"/>
    </row>
    <row r="105" spans="3:34" outlineLevel="1">
      <c r="D105" s="83" t="str">
        <f>'Line Items'!D17</f>
        <v>SG04  Island Line</v>
      </c>
      <c r="E105" s="84"/>
      <c r="F105" s="150" t="str">
        <f t="shared" si="10"/>
        <v>£000</v>
      </c>
      <c r="G105" s="257"/>
      <c r="H105" s="257"/>
      <c r="I105" s="257"/>
      <c r="J105" s="257"/>
      <c r="K105" s="257"/>
      <c r="L105" s="257"/>
      <c r="M105" s="257"/>
      <c r="N105" s="257"/>
      <c r="O105" s="257"/>
      <c r="P105" s="257"/>
      <c r="Q105" s="257"/>
      <c r="R105" s="257"/>
      <c r="S105" s="257"/>
      <c r="T105" s="257"/>
      <c r="U105" s="257"/>
      <c r="V105" s="257"/>
      <c r="W105" s="257"/>
      <c r="X105" s="257"/>
      <c r="Y105" s="257"/>
      <c r="Z105" s="258"/>
      <c r="AA105" s="85"/>
      <c r="AB105" s="27"/>
      <c r="AC105" s="85"/>
      <c r="AD105" s="27"/>
      <c r="AE105" s="85"/>
      <c r="AF105" s="27"/>
      <c r="AH105" s="259"/>
    </row>
    <row r="106" spans="3:34" outlineLevel="1">
      <c r="D106" s="83" t="str">
        <f>'Line Items'!D18</f>
        <v>SG05  Mainline - Basingstoke/Romsey/Lymington</v>
      </c>
      <c r="E106" s="84"/>
      <c r="F106" s="150" t="str">
        <f t="shared" si="10"/>
        <v>£000</v>
      </c>
      <c r="G106" s="257"/>
      <c r="H106" s="257"/>
      <c r="I106" s="257"/>
      <c r="J106" s="257"/>
      <c r="K106" s="257"/>
      <c r="L106" s="257"/>
      <c r="M106" s="257"/>
      <c r="N106" s="257"/>
      <c r="O106" s="257"/>
      <c r="P106" s="257"/>
      <c r="Q106" s="257"/>
      <c r="R106" s="257"/>
      <c r="S106" s="257"/>
      <c r="T106" s="257"/>
      <c r="U106" s="257"/>
      <c r="V106" s="257"/>
      <c r="W106" s="257"/>
      <c r="X106" s="257"/>
      <c r="Y106" s="257"/>
      <c r="Z106" s="258"/>
      <c r="AA106" s="85"/>
      <c r="AB106" s="27"/>
      <c r="AC106" s="85"/>
      <c r="AD106" s="27"/>
      <c r="AE106" s="85"/>
      <c r="AF106" s="27"/>
      <c r="AH106" s="259"/>
    </row>
    <row r="107" spans="3:34" outlineLevel="1">
      <c r="D107" s="83" t="str">
        <f>'Line Items'!D19</f>
        <v>SG06  South Coast</v>
      </c>
      <c r="E107" s="84"/>
      <c r="F107" s="150" t="str">
        <f t="shared" si="10"/>
        <v>£000</v>
      </c>
      <c r="G107" s="257"/>
      <c r="H107" s="257"/>
      <c r="I107" s="257"/>
      <c r="J107" s="257"/>
      <c r="K107" s="257"/>
      <c r="L107" s="257"/>
      <c r="M107" s="257"/>
      <c r="N107" s="257"/>
      <c r="O107" s="257"/>
      <c r="P107" s="257"/>
      <c r="Q107" s="257"/>
      <c r="R107" s="257"/>
      <c r="S107" s="257"/>
      <c r="T107" s="257"/>
      <c r="U107" s="257"/>
      <c r="V107" s="257"/>
      <c r="W107" s="257"/>
      <c r="X107" s="257"/>
      <c r="Y107" s="257"/>
      <c r="Z107" s="258"/>
      <c r="AA107" s="85"/>
      <c r="AB107" s="27"/>
      <c r="AC107" s="85"/>
      <c r="AD107" s="27"/>
      <c r="AE107" s="85"/>
      <c r="AF107" s="27"/>
      <c r="AH107" s="259"/>
    </row>
    <row r="108" spans="3:34" outlineLevel="1">
      <c r="D108" s="83" t="str">
        <f>'Line Items'!D20</f>
        <v>SG07  Suburban - Alton</v>
      </c>
      <c r="E108" s="84"/>
      <c r="F108" s="150" t="str">
        <f t="shared" si="10"/>
        <v>£000</v>
      </c>
      <c r="G108" s="257"/>
      <c r="H108" s="257"/>
      <c r="I108" s="257"/>
      <c r="J108" s="257"/>
      <c r="K108" s="257"/>
      <c r="L108" s="257"/>
      <c r="M108" s="257"/>
      <c r="N108" s="257"/>
      <c r="O108" s="257"/>
      <c r="P108" s="257"/>
      <c r="Q108" s="257"/>
      <c r="R108" s="257"/>
      <c r="S108" s="257"/>
      <c r="T108" s="257"/>
      <c r="U108" s="257"/>
      <c r="V108" s="257"/>
      <c r="W108" s="257"/>
      <c r="X108" s="257"/>
      <c r="Y108" s="257"/>
      <c r="Z108" s="258"/>
      <c r="AA108" s="85"/>
      <c r="AB108" s="27"/>
      <c r="AC108" s="85"/>
      <c r="AD108" s="27"/>
      <c r="AE108" s="85"/>
      <c r="AF108" s="27"/>
      <c r="AH108" s="259"/>
    </row>
    <row r="109" spans="3:34" outlineLevel="1">
      <c r="D109" s="83" t="str">
        <f>'Line Items'!D21</f>
        <v>SG08  Suburban - Windsor inners</v>
      </c>
      <c r="E109" s="84"/>
      <c r="F109" s="150" t="str">
        <f t="shared" si="10"/>
        <v>£000</v>
      </c>
      <c r="G109" s="257"/>
      <c r="H109" s="257"/>
      <c r="I109" s="257"/>
      <c r="J109" s="257"/>
      <c r="K109" s="257"/>
      <c r="L109" s="257"/>
      <c r="M109" s="257"/>
      <c r="N109" s="257"/>
      <c r="O109" s="257"/>
      <c r="P109" s="257"/>
      <c r="Q109" s="257"/>
      <c r="R109" s="257"/>
      <c r="S109" s="257"/>
      <c r="T109" s="257"/>
      <c r="U109" s="257"/>
      <c r="V109" s="257"/>
      <c r="W109" s="257"/>
      <c r="X109" s="257"/>
      <c r="Y109" s="257"/>
      <c r="Z109" s="258"/>
      <c r="AA109" s="85"/>
      <c r="AB109" s="27"/>
      <c r="AC109" s="85"/>
      <c r="AD109" s="27"/>
      <c r="AE109" s="85"/>
      <c r="AF109" s="27"/>
      <c r="AH109" s="259"/>
    </row>
    <row r="110" spans="3:34" outlineLevel="1">
      <c r="D110" s="83" t="str">
        <f>'Line Items'!D22</f>
        <v>SG09  Suburban - Windsor Outers</v>
      </c>
      <c r="E110" s="84"/>
      <c r="F110" s="150" t="str">
        <f t="shared" si="10"/>
        <v>£000</v>
      </c>
      <c r="G110" s="257"/>
      <c r="H110" s="257"/>
      <c r="I110" s="257"/>
      <c r="J110" s="257"/>
      <c r="K110" s="257"/>
      <c r="L110" s="257"/>
      <c r="M110" s="257"/>
      <c r="N110" s="257"/>
      <c r="O110" s="257"/>
      <c r="P110" s="257"/>
      <c r="Q110" s="257"/>
      <c r="R110" s="257"/>
      <c r="S110" s="257"/>
      <c r="T110" s="257"/>
      <c r="U110" s="257"/>
      <c r="V110" s="257"/>
      <c r="W110" s="257"/>
      <c r="X110" s="257"/>
      <c r="Y110" s="257"/>
      <c r="Z110" s="258"/>
      <c r="AA110" s="85"/>
      <c r="AB110" s="27"/>
      <c r="AC110" s="85"/>
      <c r="AD110" s="27"/>
      <c r="AE110" s="85"/>
      <c r="AF110" s="27"/>
      <c r="AH110" s="259"/>
    </row>
    <row r="111" spans="3:34" outlineLevel="1">
      <c r="D111" s="83" t="str">
        <f>'Line Items'!D23</f>
        <v>SG10  Suburban - GLD/WOK</v>
      </c>
      <c r="E111" s="84"/>
      <c r="F111" s="150" t="str">
        <f t="shared" si="10"/>
        <v>£000</v>
      </c>
      <c r="G111" s="257"/>
      <c r="H111" s="257"/>
      <c r="I111" s="257"/>
      <c r="J111" s="257"/>
      <c r="K111" s="257"/>
      <c r="L111" s="257"/>
      <c r="M111" s="257"/>
      <c r="N111" s="257"/>
      <c r="O111" s="257"/>
      <c r="P111" s="257"/>
      <c r="Q111" s="257"/>
      <c r="R111" s="257"/>
      <c r="S111" s="257"/>
      <c r="T111" s="257"/>
      <c r="U111" s="257"/>
      <c r="V111" s="257"/>
      <c r="W111" s="257"/>
      <c r="X111" s="257"/>
      <c r="Y111" s="257"/>
      <c r="Z111" s="258"/>
      <c r="AA111" s="85"/>
      <c r="AB111" s="27"/>
      <c r="AC111" s="85"/>
      <c r="AD111" s="27"/>
      <c r="AE111" s="85"/>
      <c r="AF111" s="27"/>
      <c r="AH111" s="259"/>
    </row>
    <row r="112" spans="3:34" outlineLevel="1">
      <c r="D112" s="83" t="str">
        <f>'Line Items'!D24</f>
        <v>SG11  Heathrow Bus</v>
      </c>
      <c r="E112" s="84"/>
      <c r="F112" s="150" t="str">
        <f t="shared" si="10"/>
        <v>£000</v>
      </c>
      <c r="G112" s="257"/>
      <c r="H112" s="257"/>
      <c r="I112" s="257"/>
      <c r="J112" s="257"/>
      <c r="K112" s="257"/>
      <c r="L112" s="257"/>
      <c r="M112" s="257"/>
      <c r="N112" s="257"/>
      <c r="O112" s="257"/>
      <c r="P112" s="257"/>
      <c r="Q112" s="257"/>
      <c r="R112" s="257"/>
      <c r="S112" s="257"/>
      <c r="T112" s="257"/>
      <c r="U112" s="257"/>
      <c r="V112" s="257"/>
      <c r="W112" s="257"/>
      <c r="X112" s="257"/>
      <c r="Y112" s="257"/>
      <c r="Z112" s="258"/>
      <c r="AA112" s="85"/>
      <c r="AB112" s="27"/>
      <c r="AC112" s="85"/>
      <c r="AD112" s="27"/>
      <c r="AE112" s="85"/>
      <c r="AF112" s="27"/>
      <c r="AH112" s="259"/>
    </row>
    <row r="113" spans="3:34" outlineLevel="1">
      <c r="D113" s="83" t="str">
        <f>'Line Items'!D25</f>
        <v>[Passenger Revenue Service Groups 12]</v>
      </c>
      <c r="E113" s="84"/>
      <c r="F113" s="150" t="str">
        <f t="shared" si="10"/>
        <v>£000</v>
      </c>
      <c r="G113" s="257"/>
      <c r="H113" s="257"/>
      <c r="I113" s="257"/>
      <c r="J113" s="257"/>
      <c r="K113" s="257"/>
      <c r="L113" s="257"/>
      <c r="M113" s="257"/>
      <c r="N113" s="257"/>
      <c r="O113" s="257"/>
      <c r="P113" s="257"/>
      <c r="Q113" s="257"/>
      <c r="R113" s="257"/>
      <c r="S113" s="257"/>
      <c r="T113" s="257"/>
      <c r="U113" s="257"/>
      <c r="V113" s="257"/>
      <c r="W113" s="257"/>
      <c r="X113" s="257"/>
      <c r="Y113" s="257"/>
      <c r="Z113" s="258"/>
      <c r="AA113" s="85"/>
      <c r="AB113" s="27"/>
      <c r="AC113" s="85"/>
      <c r="AD113" s="27"/>
      <c r="AE113" s="85"/>
      <c r="AF113" s="27"/>
      <c r="AH113" s="27"/>
    </row>
    <row r="114" spans="3:34" outlineLevel="1">
      <c r="D114" s="83" t="str">
        <f>'Line Items'!D26</f>
        <v>[Passenger Revenue Service Groups 13]</v>
      </c>
      <c r="E114" s="84"/>
      <c r="F114" s="150" t="str">
        <f t="shared" si="10"/>
        <v>£000</v>
      </c>
      <c r="G114" s="257"/>
      <c r="H114" s="257"/>
      <c r="I114" s="257"/>
      <c r="J114" s="257"/>
      <c r="K114" s="257"/>
      <c r="L114" s="257"/>
      <c r="M114" s="257"/>
      <c r="N114" s="257"/>
      <c r="O114" s="257"/>
      <c r="P114" s="257"/>
      <c r="Q114" s="257"/>
      <c r="R114" s="257"/>
      <c r="S114" s="257"/>
      <c r="T114" s="257"/>
      <c r="U114" s="257"/>
      <c r="V114" s="257"/>
      <c r="W114" s="257"/>
      <c r="X114" s="257"/>
      <c r="Y114" s="257"/>
      <c r="Z114" s="258"/>
      <c r="AA114" s="85"/>
      <c r="AB114" s="27"/>
      <c r="AC114" s="85"/>
      <c r="AD114" s="27"/>
      <c r="AE114" s="85"/>
      <c r="AF114" s="27"/>
      <c r="AH114" s="27"/>
    </row>
    <row r="115" spans="3:34" outlineLevel="1">
      <c r="D115" s="83" t="str">
        <f>'Line Items'!D27</f>
        <v>[Passenger Revenue Service Groups 14]</v>
      </c>
      <c r="E115" s="84"/>
      <c r="F115" s="150" t="str">
        <f t="shared" si="10"/>
        <v>£000</v>
      </c>
      <c r="G115" s="257"/>
      <c r="H115" s="257"/>
      <c r="I115" s="257"/>
      <c r="J115" s="257"/>
      <c r="K115" s="257"/>
      <c r="L115" s="257"/>
      <c r="M115" s="257"/>
      <c r="N115" s="257"/>
      <c r="O115" s="257"/>
      <c r="P115" s="257"/>
      <c r="Q115" s="257"/>
      <c r="R115" s="257"/>
      <c r="S115" s="257"/>
      <c r="T115" s="257"/>
      <c r="U115" s="257"/>
      <c r="V115" s="257"/>
      <c r="W115" s="257"/>
      <c r="X115" s="257"/>
      <c r="Y115" s="257"/>
      <c r="Z115" s="258"/>
      <c r="AA115" s="85"/>
      <c r="AB115" s="27"/>
      <c r="AC115" s="85"/>
      <c r="AD115" s="27"/>
      <c r="AE115" s="85"/>
      <c r="AF115" s="27"/>
      <c r="AH115" s="27"/>
    </row>
    <row r="116" spans="3:34" outlineLevel="1">
      <c r="D116" s="83" t="str">
        <f>'Line Items'!D28</f>
        <v>[Passenger Revenue Service Groups 15]</v>
      </c>
      <c r="E116" s="84"/>
      <c r="F116" s="150" t="str">
        <f t="shared" si="10"/>
        <v>£000</v>
      </c>
      <c r="G116" s="257"/>
      <c r="H116" s="257"/>
      <c r="I116" s="257"/>
      <c r="J116" s="257"/>
      <c r="K116" s="257"/>
      <c r="L116" s="257"/>
      <c r="M116" s="257"/>
      <c r="N116" s="257"/>
      <c r="O116" s="257"/>
      <c r="P116" s="257"/>
      <c r="Q116" s="257"/>
      <c r="R116" s="257"/>
      <c r="S116" s="257"/>
      <c r="T116" s="257"/>
      <c r="U116" s="257"/>
      <c r="V116" s="257"/>
      <c r="W116" s="257"/>
      <c r="X116" s="257"/>
      <c r="Y116" s="257"/>
      <c r="Z116" s="258"/>
      <c r="AA116" s="85"/>
      <c r="AB116" s="27"/>
      <c r="AC116" s="85"/>
      <c r="AD116" s="27"/>
      <c r="AE116" s="85"/>
      <c r="AF116" s="27"/>
      <c r="AH116" s="27"/>
    </row>
    <row r="117" spans="3:34" outlineLevel="1">
      <c r="D117" s="108" t="str">
        <f>'Line Items'!D29</f>
        <v>[Passenger Revenue Service Groups 16]</v>
      </c>
      <c r="E117" s="110"/>
      <c r="F117" s="164" t="str">
        <f t="shared" si="10"/>
        <v>£000</v>
      </c>
      <c r="G117" s="260"/>
      <c r="H117" s="260"/>
      <c r="I117" s="260"/>
      <c r="J117" s="260"/>
      <c r="K117" s="260"/>
      <c r="L117" s="260"/>
      <c r="M117" s="260"/>
      <c r="N117" s="260"/>
      <c r="O117" s="260"/>
      <c r="P117" s="260"/>
      <c r="Q117" s="260"/>
      <c r="R117" s="260"/>
      <c r="S117" s="260"/>
      <c r="T117" s="260"/>
      <c r="U117" s="260"/>
      <c r="V117" s="260"/>
      <c r="W117" s="260"/>
      <c r="X117" s="260"/>
      <c r="Y117" s="260"/>
      <c r="Z117" s="261"/>
      <c r="AA117" s="85"/>
      <c r="AB117" s="29"/>
      <c r="AC117" s="85"/>
      <c r="AD117" s="29"/>
      <c r="AE117" s="85"/>
      <c r="AF117" s="29"/>
      <c r="AH117" s="29"/>
    </row>
    <row r="118" spans="3:34" outlineLevel="1">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row>
    <row r="119" spans="3:34" outlineLevel="1">
      <c r="D119" s="262" t="str">
        <f>"Total "&amp;C101</f>
        <v>Total Off-Peak (First)</v>
      </c>
      <c r="E119" s="263"/>
      <c r="F119" s="264" t="str">
        <f>F117</f>
        <v>£000</v>
      </c>
      <c r="G119" s="265">
        <f t="shared" ref="G119:Z119" si="11">SUM(G102:G117)</f>
        <v>0</v>
      </c>
      <c r="H119" s="265">
        <f t="shared" si="11"/>
        <v>0</v>
      </c>
      <c r="I119" s="265">
        <f t="shared" si="11"/>
        <v>0</v>
      </c>
      <c r="J119" s="265">
        <f t="shared" si="11"/>
        <v>0</v>
      </c>
      <c r="K119" s="265">
        <f t="shared" si="11"/>
        <v>0</v>
      </c>
      <c r="L119" s="265">
        <f t="shared" si="11"/>
        <v>0</v>
      </c>
      <c r="M119" s="265">
        <f t="shared" si="11"/>
        <v>0</v>
      </c>
      <c r="N119" s="265">
        <f t="shared" si="11"/>
        <v>0</v>
      </c>
      <c r="O119" s="265">
        <f t="shared" si="11"/>
        <v>0</v>
      </c>
      <c r="P119" s="265">
        <f t="shared" si="11"/>
        <v>0</v>
      </c>
      <c r="Q119" s="265">
        <f t="shared" si="11"/>
        <v>0</v>
      </c>
      <c r="R119" s="265">
        <f t="shared" si="11"/>
        <v>0</v>
      </c>
      <c r="S119" s="265">
        <f t="shared" si="11"/>
        <v>0</v>
      </c>
      <c r="T119" s="265">
        <f t="shared" si="11"/>
        <v>0</v>
      </c>
      <c r="U119" s="265">
        <f t="shared" si="11"/>
        <v>0</v>
      </c>
      <c r="V119" s="265">
        <f t="shared" si="11"/>
        <v>0</v>
      </c>
      <c r="W119" s="265">
        <f t="shared" si="11"/>
        <v>0</v>
      </c>
      <c r="X119" s="265">
        <f t="shared" si="11"/>
        <v>0</v>
      </c>
      <c r="Y119" s="265">
        <f t="shared" si="11"/>
        <v>0</v>
      </c>
      <c r="Z119" s="266">
        <f t="shared" si="11"/>
        <v>0</v>
      </c>
      <c r="AA119" s="85"/>
      <c r="AB119" s="267">
        <f>SUM(AB102:AB117)</f>
        <v>0</v>
      </c>
      <c r="AC119" s="85"/>
      <c r="AD119" s="267">
        <f>SUM(AD102:AD117)</f>
        <v>0</v>
      </c>
      <c r="AE119" s="85"/>
      <c r="AF119" s="267">
        <f>SUM(AF102:AF117)</f>
        <v>0</v>
      </c>
      <c r="AH119" s="268"/>
    </row>
    <row r="120" spans="3:34" outlineLevel="1">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row>
    <row r="121" spans="3:34" outlineLevel="1">
      <c r="C121" s="250" t="s">
        <v>909</v>
      </c>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3:34" outlineLevel="1">
      <c r="D122" s="235" t="str">
        <f>'Line Items'!D14</f>
        <v>SG01  Mainline - Bournemouth / Weymouth</v>
      </c>
      <c r="E122" s="251"/>
      <c r="F122" s="269" t="str">
        <f t="shared" ref="F122:F137" si="12">F102</f>
        <v>£000</v>
      </c>
      <c r="G122" s="253"/>
      <c r="H122" s="253"/>
      <c r="I122" s="253"/>
      <c r="J122" s="253"/>
      <c r="K122" s="253"/>
      <c r="L122" s="253"/>
      <c r="M122" s="253"/>
      <c r="N122" s="253"/>
      <c r="O122" s="253"/>
      <c r="P122" s="253"/>
      <c r="Q122" s="253"/>
      <c r="R122" s="253"/>
      <c r="S122" s="253"/>
      <c r="T122" s="253"/>
      <c r="U122" s="253"/>
      <c r="V122" s="253"/>
      <c r="W122" s="253"/>
      <c r="X122" s="253"/>
      <c r="Y122" s="253"/>
      <c r="Z122" s="254"/>
      <c r="AA122" s="85"/>
      <c r="AB122" s="255"/>
      <c r="AC122" s="85"/>
      <c r="AD122" s="255"/>
      <c r="AE122" s="85"/>
      <c r="AF122" s="255"/>
      <c r="AH122" s="256"/>
    </row>
    <row r="123" spans="3:34" outlineLevel="1">
      <c r="D123" s="83" t="str">
        <f>'Line Items'!D15</f>
        <v>SG02  Mainline - Portsmouth</v>
      </c>
      <c r="E123" s="84"/>
      <c r="F123" s="150" t="str">
        <f t="shared" si="12"/>
        <v>£000</v>
      </c>
      <c r="G123" s="257"/>
      <c r="H123" s="257"/>
      <c r="I123" s="257"/>
      <c r="J123" s="257"/>
      <c r="K123" s="257"/>
      <c r="L123" s="257"/>
      <c r="M123" s="257"/>
      <c r="N123" s="257"/>
      <c r="O123" s="257"/>
      <c r="P123" s="257"/>
      <c r="Q123" s="257"/>
      <c r="R123" s="257"/>
      <c r="S123" s="257"/>
      <c r="T123" s="257"/>
      <c r="U123" s="257"/>
      <c r="V123" s="257"/>
      <c r="W123" s="257"/>
      <c r="X123" s="257"/>
      <c r="Y123" s="257"/>
      <c r="Z123" s="258"/>
      <c r="AA123" s="85"/>
      <c r="AB123" s="27"/>
      <c r="AC123" s="85"/>
      <c r="AD123" s="27"/>
      <c r="AE123" s="85"/>
      <c r="AF123" s="27"/>
      <c r="AH123" s="259"/>
    </row>
    <row r="124" spans="3:34" outlineLevel="1">
      <c r="D124" s="83" t="str">
        <f>'Line Items'!D16</f>
        <v>SG03  West of England</v>
      </c>
      <c r="E124" s="84"/>
      <c r="F124" s="150" t="str">
        <f t="shared" si="12"/>
        <v>£000</v>
      </c>
      <c r="G124" s="257"/>
      <c r="H124" s="257"/>
      <c r="I124" s="257"/>
      <c r="J124" s="257"/>
      <c r="K124" s="257"/>
      <c r="L124" s="257"/>
      <c r="M124" s="257"/>
      <c r="N124" s="257"/>
      <c r="O124" s="257"/>
      <c r="P124" s="257"/>
      <c r="Q124" s="257"/>
      <c r="R124" s="257"/>
      <c r="S124" s="257"/>
      <c r="T124" s="257"/>
      <c r="U124" s="257"/>
      <c r="V124" s="257"/>
      <c r="W124" s="257"/>
      <c r="X124" s="257"/>
      <c r="Y124" s="257"/>
      <c r="Z124" s="258"/>
      <c r="AA124" s="85"/>
      <c r="AB124" s="27"/>
      <c r="AC124" s="85"/>
      <c r="AD124" s="27"/>
      <c r="AE124" s="85"/>
      <c r="AF124" s="27"/>
      <c r="AH124" s="259"/>
    </row>
    <row r="125" spans="3:34" outlineLevel="1">
      <c r="D125" s="83" t="str">
        <f>'Line Items'!D17</f>
        <v>SG04  Island Line</v>
      </c>
      <c r="E125" s="84"/>
      <c r="F125" s="150" t="str">
        <f t="shared" si="12"/>
        <v>£000</v>
      </c>
      <c r="G125" s="257"/>
      <c r="H125" s="257"/>
      <c r="I125" s="257"/>
      <c r="J125" s="257"/>
      <c r="K125" s="257"/>
      <c r="L125" s="257"/>
      <c r="M125" s="257"/>
      <c r="N125" s="257"/>
      <c r="O125" s="257"/>
      <c r="P125" s="257"/>
      <c r="Q125" s="257"/>
      <c r="R125" s="257"/>
      <c r="S125" s="257"/>
      <c r="T125" s="257"/>
      <c r="U125" s="257"/>
      <c r="V125" s="257"/>
      <c r="W125" s="257"/>
      <c r="X125" s="257"/>
      <c r="Y125" s="257"/>
      <c r="Z125" s="258"/>
      <c r="AA125" s="85"/>
      <c r="AB125" s="27"/>
      <c r="AC125" s="85"/>
      <c r="AD125" s="27"/>
      <c r="AE125" s="85"/>
      <c r="AF125" s="27"/>
      <c r="AH125" s="259"/>
    </row>
    <row r="126" spans="3:34" outlineLevel="1">
      <c r="D126" s="83" t="str">
        <f>'Line Items'!D18</f>
        <v>SG05  Mainline - Basingstoke/Romsey/Lymington</v>
      </c>
      <c r="E126" s="84"/>
      <c r="F126" s="150" t="str">
        <f t="shared" si="12"/>
        <v>£000</v>
      </c>
      <c r="G126" s="257"/>
      <c r="H126" s="257"/>
      <c r="I126" s="257"/>
      <c r="J126" s="257"/>
      <c r="K126" s="257"/>
      <c r="L126" s="257"/>
      <c r="M126" s="257"/>
      <c r="N126" s="257"/>
      <c r="O126" s="257"/>
      <c r="P126" s="257"/>
      <c r="Q126" s="257"/>
      <c r="R126" s="257"/>
      <c r="S126" s="257"/>
      <c r="T126" s="257"/>
      <c r="U126" s="257"/>
      <c r="V126" s="257"/>
      <c r="W126" s="257"/>
      <c r="X126" s="257"/>
      <c r="Y126" s="257"/>
      <c r="Z126" s="258"/>
      <c r="AA126" s="85"/>
      <c r="AB126" s="27"/>
      <c r="AC126" s="85"/>
      <c r="AD126" s="27"/>
      <c r="AE126" s="85"/>
      <c r="AF126" s="27"/>
      <c r="AH126" s="259"/>
    </row>
    <row r="127" spans="3:34" outlineLevel="1">
      <c r="D127" s="83" t="str">
        <f>'Line Items'!D19</f>
        <v>SG06  South Coast</v>
      </c>
      <c r="E127" s="84"/>
      <c r="F127" s="150" t="str">
        <f t="shared" si="12"/>
        <v>£000</v>
      </c>
      <c r="G127" s="257"/>
      <c r="H127" s="257"/>
      <c r="I127" s="257"/>
      <c r="J127" s="257"/>
      <c r="K127" s="257"/>
      <c r="L127" s="257"/>
      <c r="M127" s="257"/>
      <c r="N127" s="257"/>
      <c r="O127" s="257"/>
      <c r="P127" s="257"/>
      <c r="Q127" s="257"/>
      <c r="R127" s="257"/>
      <c r="S127" s="257"/>
      <c r="T127" s="257"/>
      <c r="U127" s="257"/>
      <c r="V127" s="257"/>
      <c r="W127" s="257"/>
      <c r="X127" s="257"/>
      <c r="Y127" s="257"/>
      <c r="Z127" s="258"/>
      <c r="AA127" s="85"/>
      <c r="AB127" s="27"/>
      <c r="AC127" s="85"/>
      <c r="AD127" s="27"/>
      <c r="AE127" s="85"/>
      <c r="AF127" s="27"/>
      <c r="AH127" s="259"/>
    </row>
    <row r="128" spans="3:34" outlineLevel="1">
      <c r="D128" s="83" t="str">
        <f>'Line Items'!D20</f>
        <v>SG07  Suburban - Alton</v>
      </c>
      <c r="E128" s="84"/>
      <c r="F128" s="150" t="str">
        <f t="shared" si="12"/>
        <v>£000</v>
      </c>
      <c r="G128" s="257"/>
      <c r="H128" s="257"/>
      <c r="I128" s="257"/>
      <c r="J128" s="257"/>
      <c r="K128" s="257"/>
      <c r="L128" s="257"/>
      <c r="M128" s="257"/>
      <c r="N128" s="257"/>
      <c r="O128" s="257"/>
      <c r="P128" s="257"/>
      <c r="Q128" s="257"/>
      <c r="R128" s="257"/>
      <c r="S128" s="257"/>
      <c r="T128" s="257"/>
      <c r="U128" s="257"/>
      <c r="V128" s="257"/>
      <c r="W128" s="257"/>
      <c r="X128" s="257"/>
      <c r="Y128" s="257"/>
      <c r="Z128" s="258"/>
      <c r="AA128" s="85"/>
      <c r="AB128" s="27"/>
      <c r="AC128" s="85"/>
      <c r="AD128" s="27"/>
      <c r="AE128" s="85"/>
      <c r="AF128" s="27"/>
      <c r="AH128" s="259"/>
    </row>
    <row r="129" spans="3:34" outlineLevel="1">
      <c r="D129" s="83" t="str">
        <f>'Line Items'!D21</f>
        <v>SG08  Suburban - Windsor inners</v>
      </c>
      <c r="E129" s="84"/>
      <c r="F129" s="150" t="str">
        <f t="shared" si="12"/>
        <v>£000</v>
      </c>
      <c r="G129" s="257"/>
      <c r="H129" s="257"/>
      <c r="I129" s="257"/>
      <c r="J129" s="257"/>
      <c r="K129" s="257"/>
      <c r="L129" s="257"/>
      <c r="M129" s="257"/>
      <c r="N129" s="257"/>
      <c r="O129" s="257"/>
      <c r="P129" s="257"/>
      <c r="Q129" s="257"/>
      <c r="R129" s="257"/>
      <c r="S129" s="257"/>
      <c r="T129" s="257"/>
      <c r="U129" s="257"/>
      <c r="V129" s="257"/>
      <c r="W129" s="257"/>
      <c r="X129" s="257"/>
      <c r="Y129" s="257"/>
      <c r="Z129" s="258"/>
      <c r="AA129" s="85"/>
      <c r="AB129" s="27"/>
      <c r="AC129" s="85"/>
      <c r="AD129" s="27"/>
      <c r="AE129" s="85"/>
      <c r="AF129" s="27"/>
      <c r="AH129" s="259"/>
    </row>
    <row r="130" spans="3:34" outlineLevel="1">
      <c r="D130" s="83" t="str">
        <f>'Line Items'!D22</f>
        <v>SG09  Suburban - Windsor Outers</v>
      </c>
      <c r="E130" s="84"/>
      <c r="F130" s="150" t="str">
        <f t="shared" si="12"/>
        <v>£000</v>
      </c>
      <c r="G130" s="257"/>
      <c r="H130" s="257"/>
      <c r="I130" s="257"/>
      <c r="J130" s="257"/>
      <c r="K130" s="257"/>
      <c r="L130" s="257"/>
      <c r="M130" s="257"/>
      <c r="N130" s="257"/>
      <c r="O130" s="257"/>
      <c r="P130" s="257"/>
      <c r="Q130" s="257"/>
      <c r="R130" s="257"/>
      <c r="S130" s="257"/>
      <c r="T130" s="257"/>
      <c r="U130" s="257"/>
      <c r="V130" s="257"/>
      <c r="W130" s="257"/>
      <c r="X130" s="257"/>
      <c r="Y130" s="257"/>
      <c r="Z130" s="258"/>
      <c r="AA130" s="85"/>
      <c r="AB130" s="27"/>
      <c r="AC130" s="85"/>
      <c r="AD130" s="27"/>
      <c r="AE130" s="85"/>
      <c r="AF130" s="27"/>
      <c r="AH130" s="259"/>
    </row>
    <row r="131" spans="3:34" outlineLevel="1">
      <c r="D131" s="83" t="str">
        <f>'Line Items'!D23</f>
        <v>SG10  Suburban - GLD/WOK</v>
      </c>
      <c r="E131" s="84"/>
      <c r="F131" s="150" t="str">
        <f t="shared" si="12"/>
        <v>£000</v>
      </c>
      <c r="G131" s="257"/>
      <c r="H131" s="257"/>
      <c r="I131" s="257"/>
      <c r="J131" s="257"/>
      <c r="K131" s="257"/>
      <c r="L131" s="257"/>
      <c r="M131" s="257"/>
      <c r="N131" s="257"/>
      <c r="O131" s="257"/>
      <c r="P131" s="257"/>
      <c r="Q131" s="257"/>
      <c r="R131" s="257"/>
      <c r="S131" s="257"/>
      <c r="T131" s="257"/>
      <c r="U131" s="257"/>
      <c r="V131" s="257"/>
      <c r="W131" s="257"/>
      <c r="X131" s="257"/>
      <c r="Y131" s="257"/>
      <c r="Z131" s="258"/>
      <c r="AA131" s="85"/>
      <c r="AB131" s="27"/>
      <c r="AC131" s="85"/>
      <c r="AD131" s="27"/>
      <c r="AE131" s="85"/>
      <c r="AF131" s="27"/>
      <c r="AH131" s="259"/>
    </row>
    <row r="132" spans="3:34" outlineLevel="1">
      <c r="D132" s="83" t="str">
        <f>'Line Items'!D24</f>
        <v>SG11  Heathrow Bus</v>
      </c>
      <c r="E132" s="84"/>
      <c r="F132" s="150" t="str">
        <f t="shared" si="12"/>
        <v>£000</v>
      </c>
      <c r="G132" s="257"/>
      <c r="H132" s="257"/>
      <c r="I132" s="257"/>
      <c r="J132" s="257"/>
      <c r="K132" s="257"/>
      <c r="L132" s="257"/>
      <c r="M132" s="257"/>
      <c r="N132" s="257"/>
      <c r="O132" s="257"/>
      <c r="P132" s="257"/>
      <c r="Q132" s="257"/>
      <c r="R132" s="257"/>
      <c r="S132" s="257"/>
      <c r="T132" s="257"/>
      <c r="U132" s="257"/>
      <c r="V132" s="257"/>
      <c r="W132" s="257"/>
      <c r="X132" s="257"/>
      <c r="Y132" s="257"/>
      <c r="Z132" s="258"/>
      <c r="AA132" s="85"/>
      <c r="AB132" s="27"/>
      <c r="AC132" s="85"/>
      <c r="AD132" s="27"/>
      <c r="AE132" s="85"/>
      <c r="AF132" s="27"/>
      <c r="AH132" s="259"/>
    </row>
    <row r="133" spans="3:34" outlineLevel="1">
      <c r="D133" s="83" t="str">
        <f>'Line Items'!D25</f>
        <v>[Passenger Revenue Service Groups 12]</v>
      </c>
      <c r="E133" s="84"/>
      <c r="F133" s="150" t="str">
        <f t="shared" si="12"/>
        <v>£000</v>
      </c>
      <c r="G133" s="257"/>
      <c r="H133" s="257"/>
      <c r="I133" s="257"/>
      <c r="J133" s="257"/>
      <c r="K133" s="257"/>
      <c r="L133" s="257"/>
      <c r="M133" s="257"/>
      <c r="N133" s="257"/>
      <c r="O133" s="257"/>
      <c r="P133" s="257"/>
      <c r="Q133" s="257"/>
      <c r="R133" s="257"/>
      <c r="S133" s="257"/>
      <c r="T133" s="257"/>
      <c r="U133" s="257"/>
      <c r="V133" s="257"/>
      <c r="W133" s="257"/>
      <c r="X133" s="257"/>
      <c r="Y133" s="257"/>
      <c r="Z133" s="258"/>
      <c r="AA133" s="85"/>
      <c r="AB133" s="27"/>
      <c r="AC133" s="85"/>
      <c r="AD133" s="27"/>
      <c r="AE133" s="85"/>
      <c r="AF133" s="27"/>
      <c r="AH133" s="27"/>
    </row>
    <row r="134" spans="3:34" outlineLevel="1">
      <c r="D134" s="83" t="str">
        <f>'Line Items'!D26</f>
        <v>[Passenger Revenue Service Groups 13]</v>
      </c>
      <c r="E134" s="84"/>
      <c r="F134" s="150" t="str">
        <f t="shared" si="12"/>
        <v>£000</v>
      </c>
      <c r="G134" s="257"/>
      <c r="H134" s="257"/>
      <c r="I134" s="257"/>
      <c r="J134" s="257"/>
      <c r="K134" s="257"/>
      <c r="L134" s="257"/>
      <c r="M134" s="257"/>
      <c r="N134" s="257"/>
      <c r="O134" s="257"/>
      <c r="P134" s="257"/>
      <c r="Q134" s="257"/>
      <c r="R134" s="257"/>
      <c r="S134" s="257"/>
      <c r="T134" s="257"/>
      <c r="U134" s="257"/>
      <c r="V134" s="257"/>
      <c r="W134" s="257"/>
      <c r="X134" s="257"/>
      <c r="Y134" s="257"/>
      <c r="Z134" s="258"/>
      <c r="AA134" s="85"/>
      <c r="AB134" s="27"/>
      <c r="AC134" s="85"/>
      <c r="AD134" s="27"/>
      <c r="AE134" s="85"/>
      <c r="AF134" s="27"/>
      <c r="AH134" s="27"/>
    </row>
    <row r="135" spans="3:34" outlineLevel="1">
      <c r="D135" s="83" t="str">
        <f>'Line Items'!D27</f>
        <v>[Passenger Revenue Service Groups 14]</v>
      </c>
      <c r="E135" s="84"/>
      <c r="F135" s="150" t="str">
        <f t="shared" si="12"/>
        <v>£000</v>
      </c>
      <c r="G135" s="257"/>
      <c r="H135" s="257"/>
      <c r="I135" s="257"/>
      <c r="J135" s="257"/>
      <c r="K135" s="257"/>
      <c r="L135" s="257"/>
      <c r="M135" s="257"/>
      <c r="N135" s="257"/>
      <c r="O135" s="257"/>
      <c r="P135" s="257"/>
      <c r="Q135" s="257"/>
      <c r="R135" s="257"/>
      <c r="S135" s="257"/>
      <c r="T135" s="257"/>
      <c r="U135" s="257"/>
      <c r="V135" s="257"/>
      <c r="W135" s="257"/>
      <c r="X135" s="257"/>
      <c r="Y135" s="257"/>
      <c r="Z135" s="258"/>
      <c r="AA135" s="85"/>
      <c r="AB135" s="27"/>
      <c r="AC135" s="85"/>
      <c r="AD135" s="27"/>
      <c r="AE135" s="85"/>
      <c r="AF135" s="27"/>
      <c r="AH135" s="27"/>
    </row>
    <row r="136" spans="3:34" outlineLevel="1">
      <c r="D136" s="83" t="str">
        <f>'Line Items'!D28</f>
        <v>[Passenger Revenue Service Groups 15]</v>
      </c>
      <c r="E136" s="84"/>
      <c r="F136" s="150" t="str">
        <f t="shared" si="12"/>
        <v>£000</v>
      </c>
      <c r="G136" s="257"/>
      <c r="H136" s="257"/>
      <c r="I136" s="257"/>
      <c r="J136" s="257"/>
      <c r="K136" s="257"/>
      <c r="L136" s="257"/>
      <c r="M136" s="257"/>
      <c r="N136" s="257"/>
      <c r="O136" s="257"/>
      <c r="P136" s="257"/>
      <c r="Q136" s="257"/>
      <c r="R136" s="257"/>
      <c r="S136" s="257"/>
      <c r="T136" s="257"/>
      <c r="U136" s="257"/>
      <c r="V136" s="257"/>
      <c r="W136" s="257"/>
      <c r="X136" s="257"/>
      <c r="Y136" s="257"/>
      <c r="Z136" s="258"/>
      <c r="AA136" s="85"/>
      <c r="AB136" s="27"/>
      <c r="AC136" s="85"/>
      <c r="AD136" s="27"/>
      <c r="AE136" s="85"/>
      <c r="AF136" s="27"/>
      <c r="AH136" s="27"/>
    </row>
    <row r="137" spans="3:34" outlineLevel="1">
      <c r="D137" s="108" t="str">
        <f>'Line Items'!D29</f>
        <v>[Passenger Revenue Service Groups 16]</v>
      </c>
      <c r="E137" s="110"/>
      <c r="F137" s="164" t="str">
        <f t="shared" si="12"/>
        <v>£000</v>
      </c>
      <c r="G137" s="260"/>
      <c r="H137" s="260"/>
      <c r="I137" s="260"/>
      <c r="J137" s="260"/>
      <c r="K137" s="260"/>
      <c r="L137" s="260"/>
      <c r="M137" s="260"/>
      <c r="N137" s="260"/>
      <c r="O137" s="260"/>
      <c r="P137" s="260"/>
      <c r="Q137" s="260"/>
      <c r="R137" s="260"/>
      <c r="S137" s="260"/>
      <c r="T137" s="260"/>
      <c r="U137" s="260"/>
      <c r="V137" s="260"/>
      <c r="W137" s="260"/>
      <c r="X137" s="260"/>
      <c r="Y137" s="260"/>
      <c r="Z137" s="261"/>
      <c r="AA137" s="85"/>
      <c r="AB137" s="29"/>
      <c r="AC137" s="85"/>
      <c r="AD137" s="29"/>
      <c r="AE137" s="85"/>
      <c r="AF137" s="29"/>
      <c r="AH137" s="29"/>
    </row>
    <row r="138" spans="3:34" outlineLevel="1">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row>
    <row r="139" spans="3:34" outlineLevel="1">
      <c r="D139" s="262" t="str">
        <f>"Total "&amp;C121</f>
        <v>Total Off-Peak (Standard)</v>
      </c>
      <c r="E139" s="263"/>
      <c r="F139" s="264" t="str">
        <f>F137</f>
        <v>£000</v>
      </c>
      <c r="G139" s="265">
        <f t="shared" ref="G139:Z139" si="13">SUM(G122:G137)</f>
        <v>0</v>
      </c>
      <c r="H139" s="265">
        <f t="shared" si="13"/>
        <v>0</v>
      </c>
      <c r="I139" s="265">
        <f t="shared" si="13"/>
        <v>0</v>
      </c>
      <c r="J139" s="265">
        <f t="shared" si="13"/>
        <v>0</v>
      </c>
      <c r="K139" s="265">
        <f t="shared" si="13"/>
        <v>0</v>
      </c>
      <c r="L139" s="265">
        <f t="shared" si="13"/>
        <v>0</v>
      </c>
      <c r="M139" s="265">
        <f t="shared" si="13"/>
        <v>0</v>
      </c>
      <c r="N139" s="265">
        <f t="shared" si="13"/>
        <v>0</v>
      </c>
      <c r="O139" s="265">
        <f t="shared" si="13"/>
        <v>0</v>
      </c>
      <c r="P139" s="265">
        <f t="shared" si="13"/>
        <v>0</v>
      </c>
      <c r="Q139" s="265">
        <f t="shared" si="13"/>
        <v>0</v>
      </c>
      <c r="R139" s="265">
        <f t="shared" si="13"/>
        <v>0</v>
      </c>
      <c r="S139" s="265">
        <f t="shared" si="13"/>
        <v>0</v>
      </c>
      <c r="T139" s="265">
        <f t="shared" si="13"/>
        <v>0</v>
      </c>
      <c r="U139" s="265">
        <f t="shared" si="13"/>
        <v>0</v>
      </c>
      <c r="V139" s="265">
        <f t="shared" si="13"/>
        <v>0</v>
      </c>
      <c r="W139" s="265">
        <f t="shared" si="13"/>
        <v>0</v>
      </c>
      <c r="X139" s="265">
        <f t="shared" si="13"/>
        <v>0</v>
      </c>
      <c r="Y139" s="265">
        <f t="shared" si="13"/>
        <v>0</v>
      </c>
      <c r="Z139" s="266">
        <f t="shared" si="13"/>
        <v>0</v>
      </c>
      <c r="AA139" s="85"/>
      <c r="AB139" s="267">
        <f>SUM(AB122:AB137)</f>
        <v>0</v>
      </c>
      <c r="AC139" s="85"/>
      <c r="AD139" s="267">
        <f>SUM(AD122:AD137)</f>
        <v>0</v>
      </c>
      <c r="AE139" s="85"/>
      <c r="AF139" s="267">
        <f>SUM(AF122:AF137)</f>
        <v>0</v>
      </c>
      <c r="AH139" s="268"/>
    </row>
    <row r="140" spans="3:34" outlineLevel="1">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3:34" outlineLevel="1">
      <c r="D141" s="262" t="s">
        <v>910</v>
      </c>
      <c r="E141" s="263"/>
      <c r="F141" s="264" t="str">
        <f>F139</f>
        <v>£000</v>
      </c>
      <c r="G141" s="265">
        <f t="shared" ref="G141:Z141" si="14">SUM(G119,G139)</f>
        <v>0</v>
      </c>
      <c r="H141" s="265">
        <f t="shared" si="14"/>
        <v>0</v>
      </c>
      <c r="I141" s="265">
        <f t="shared" si="14"/>
        <v>0</v>
      </c>
      <c r="J141" s="265">
        <f t="shared" si="14"/>
        <v>0</v>
      </c>
      <c r="K141" s="265">
        <f t="shared" si="14"/>
        <v>0</v>
      </c>
      <c r="L141" s="265">
        <f t="shared" si="14"/>
        <v>0</v>
      </c>
      <c r="M141" s="265">
        <f t="shared" si="14"/>
        <v>0</v>
      </c>
      <c r="N141" s="265">
        <f t="shared" si="14"/>
        <v>0</v>
      </c>
      <c r="O141" s="265">
        <f t="shared" si="14"/>
        <v>0</v>
      </c>
      <c r="P141" s="265">
        <f t="shared" si="14"/>
        <v>0</v>
      </c>
      <c r="Q141" s="265">
        <f t="shared" si="14"/>
        <v>0</v>
      </c>
      <c r="R141" s="265">
        <f t="shared" si="14"/>
        <v>0</v>
      </c>
      <c r="S141" s="265">
        <f t="shared" si="14"/>
        <v>0</v>
      </c>
      <c r="T141" s="265">
        <f t="shared" si="14"/>
        <v>0</v>
      </c>
      <c r="U141" s="265">
        <f t="shared" si="14"/>
        <v>0</v>
      </c>
      <c r="V141" s="265">
        <f t="shared" si="14"/>
        <v>0</v>
      </c>
      <c r="W141" s="265">
        <f t="shared" si="14"/>
        <v>0</v>
      </c>
      <c r="X141" s="265">
        <f t="shared" si="14"/>
        <v>0</v>
      </c>
      <c r="Y141" s="265">
        <f t="shared" si="14"/>
        <v>0</v>
      </c>
      <c r="Z141" s="266">
        <f t="shared" si="14"/>
        <v>0</v>
      </c>
      <c r="AA141" s="85"/>
      <c r="AB141" s="267">
        <f>SUM(AB119,AB139)</f>
        <v>0</v>
      </c>
      <c r="AC141" s="85"/>
      <c r="AD141" s="267">
        <f>SUM(AD119,AD139)</f>
        <v>0</v>
      </c>
      <c r="AE141" s="85"/>
      <c r="AF141" s="267">
        <f>SUM(AF119,AF139)</f>
        <v>0</v>
      </c>
      <c r="AH141" s="268"/>
    </row>
    <row r="142" spans="3:34" outlineLevel="1">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3:34" outlineLevel="1">
      <c r="C143" s="250" t="s">
        <v>911</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row>
    <row r="144" spans="3:34" outlineLevel="1">
      <c r="D144" s="235" t="str">
        <f>'Line Items'!D14</f>
        <v>SG01  Mainline - Bournemouth / Weymouth</v>
      </c>
      <c r="E144" s="251"/>
      <c r="F144" s="269" t="str">
        <f t="shared" ref="F144:F159" si="15">F80</f>
        <v>£000</v>
      </c>
      <c r="G144" s="253"/>
      <c r="H144" s="253"/>
      <c r="I144" s="253"/>
      <c r="J144" s="253"/>
      <c r="K144" s="253"/>
      <c r="L144" s="253"/>
      <c r="M144" s="253"/>
      <c r="N144" s="253"/>
      <c r="O144" s="253"/>
      <c r="P144" s="253"/>
      <c r="Q144" s="253"/>
      <c r="R144" s="253"/>
      <c r="S144" s="253"/>
      <c r="T144" s="253"/>
      <c r="U144" s="253"/>
      <c r="V144" s="253"/>
      <c r="W144" s="253"/>
      <c r="X144" s="253"/>
      <c r="Y144" s="253"/>
      <c r="Z144" s="254"/>
      <c r="AA144" s="85"/>
      <c r="AB144" s="255"/>
      <c r="AC144" s="85"/>
      <c r="AD144" s="255"/>
      <c r="AE144" s="85"/>
      <c r="AF144" s="255"/>
      <c r="AH144" s="256"/>
    </row>
    <row r="145" spans="4:34" outlineLevel="1">
      <c r="D145" s="83" t="str">
        <f>'Line Items'!D15</f>
        <v>SG02  Mainline - Portsmouth</v>
      </c>
      <c r="E145" s="84"/>
      <c r="F145" s="150" t="str">
        <f t="shared" si="15"/>
        <v>£000</v>
      </c>
      <c r="G145" s="257"/>
      <c r="H145" s="257"/>
      <c r="I145" s="257"/>
      <c r="J145" s="257"/>
      <c r="K145" s="257"/>
      <c r="L145" s="257"/>
      <c r="M145" s="257"/>
      <c r="N145" s="257"/>
      <c r="O145" s="257"/>
      <c r="P145" s="257"/>
      <c r="Q145" s="257"/>
      <c r="R145" s="257"/>
      <c r="S145" s="257"/>
      <c r="T145" s="257"/>
      <c r="U145" s="257"/>
      <c r="V145" s="257"/>
      <c r="W145" s="257"/>
      <c r="X145" s="257"/>
      <c r="Y145" s="257"/>
      <c r="Z145" s="258"/>
      <c r="AA145" s="85"/>
      <c r="AB145" s="27"/>
      <c r="AC145" s="85"/>
      <c r="AD145" s="27"/>
      <c r="AE145" s="85"/>
      <c r="AF145" s="27"/>
      <c r="AH145" s="259"/>
    </row>
    <row r="146" spans="4:34" outlineLevel="1">
      <c r="D146" s="83" t="str">
        <f>'Line Items'!D16</f>
        <v>SG03  West of England</v>
      </c>
      <c r="E146" s="84"/>
      <c r="F146" s="150" t="str">
        <f t="shared" si="15"/>
        <v>£000</v>
      </c>
      <c r="G146" s="257"/>
      <c r="H146" s="257"/>
      <c r="I146" s="257"/>
      <c r="J146" s="257"/>
      <c r="K146" s="257"/>
      <c r="L146" s="257"/>
      <c r="M146" s="257"/>
      <c r="N146" s="257"/>
      <c r="O146" s="257"/>
      <c r="P146" s="257"/>
      <c r="Q146" s="257"/>
      <c r="R146" s="257"/>
      <c r="S146" s="257"/>
      <c r="T146" s="257"/>
      <c r="U146" s="257"/>
      <c r="V146" s="257"/>
      <c r="W146" s="257"/>
      <c r="X146" s="257"/>
      <c r="Y146" s="257"/>
      <c r="Z146" s="258"/>
      <c r="AA146" s="85"/>
      <c r="AB146" s="27"/>
      <c r="AC146" s="85"/>
      <c r="AD146" s="27"/>
      <c r="AE146" s="85"/>
      <c r="AF146" s="27"/>
      <c r="AH146" s="259"/>
    </row>
    <row r="147" spans="4:34" outlineLevel="1">
      <c r="D147" s="83" t="str">
        <f>'Line Items'!D17</f>
        <v>SG04  Island Line</v>
      </c>
      <c r="E147" s="84"/>
      <c r="F147" s="150" t="str">
        <f t="shared" si="15"/>
        <v>£000</v>
      </c>
      <c r="G147" s="257"/>
      <c r="H147" s="257"/>
      <c r="I147" s="257"/>
      <c r="J147" s="257"/>
      <c r="K147" s="257"/>
      <c r="L147" s="257"/>
      <c r="M147" s="257"/>
      <c r="N147" s="257"/>
      <c r="O147" s="257"/>
      <c r="P147" s="257"/>
      <c r="Q147" s="257"/>
      <c r="R147" s="257"/>
      <c r="S147" s="257"/>
      <c r="T147" s="257"/>
      <c r="U147" s="257"/>
      <c r="V147" s="257"/>
      <c r="W147" s="257"/>
      <c r="X147" s="257"/>
      <c r="Y147" s="257"/>
      <c r="Z147" s="258"/>
      <c r="AA147" s="85"/>
      <c r="AB147" s="27"/>
      <c r="AC147" s="85"/>
      <c r="AD147" s="27"/>
      <c r="AE147" s="85"/>
      <c r="AF147" s="27"/>
      <c r="AH147" s="259"/>
    </row>
    <row r="148" spans="4:34" outlineLevel="1">
      <c r="D148" s="83" t="str">
        <f>'Line Items'!D18</f>
        <v>SG05  Mainline - Basingstoke/Romsey/Lymington</v>
      </c>
      <c r="E148" s="84"/>
      <c r="F148" s="150" t="str">
        <f t="shared" si="15"/>
        <v>£000</v>
      </c>
      <c r="G148" s="257"/>
      <c r="H148" s="257"/>
      <c r="I148" s="257"/>
      <c r="J148" s="257"/>
      <c r="K148" s="257"/>
      <c r="L148" s="257"/>
      <c r="M148" s="257"/>
      <c r="N148" s="257"/>
      <c r="O148" s="257"/>
      <c r="P148" s="257"/>
      <c r="Q148" s="257"/>
      <c r="R148" s="257"/>
      <c r="S148" s="257"/>
      <c r="T148" s="257"/>
      <c r="U148" s="257"/>
      <c r="V148" s="257"/>
      <c r="W148" s="257"/>
      <c r="X148" s="257"/>
      <c r="Y148" s="257"/>
      <c r="Z148" s="258"/>
      <c r="AA148" s="85"/>
      <c r="AB148" s="27"/>
      <c r="AC148" s="85"/>
      <c r="AD148" s="27"/>
      <c r="AE148" s="85"/>
      <c r="AF148" s="27"/>
      <c r="AH148" s="259"/>
    </row>
    <row r="149" spans="4:34" outlineLevel="1">
      <c r="D149" s="83" t="str">
        <f>'Line Items'!D19</f>
        <v>SG06  South Coast</v>
      </c>
      <c r="E149" s="84"/>
      <c r="F149" s="150" t="str">
        <f t="shared" si="15"/>
        <v>£000</v>
      </c>
      <c r="G149" s="257"/>
      <c r="H149" s="257"/>
      <c r="I149" s="257"/>
      <c r="J149" s="257"/>
      <c r="K149" s="257"/>
      <c r="L149" s="257"/>
      <c r="M149" s="257"/>
      <c r="N149" s="257"/>
      <c r="O149" s="257"/>
      <c r="P149" s="257"/>
      <c r="Q149" s="257"/>
      <c r="R149" s="257"/>
      <c r="S149" s="257"/>
      <c r="T149" s="257"/>
      <c r="U149" s="257"/>
      <c r="V149" s="257"/>
      <c r="W149" s="257"/>
      <c r="X149" s="257"/>
      <c r="Y149" s="257"/>
      <c r="Z149" s="258"/>
      <c r="AA149" s="85"/>
      <c r="AB149" s="27"/>
      <c r="AC149" s="85"/>
      <c r="AD149" s="27"/>
      <c r="AE149" s="85"/>
      <c r="AF149" s="27"/>
      <c r="AH149" s="259"/>
    </row>
    <row r="150" spans="4:34" outlineLevel="1">
      <c r="D150" s="83" t="str">
        <f>'Line Items'!D20</f>
        <v>SG07  Suburban - Alton</v>
      </c>
      <c r="E150" s="84"/>
      <c r="F150" s="150" t="str">
        <f t="shared" si="15"/>
        <v>£000</v>
      </c>
      <c r="G150" s="257"/>
      <c r="H150" s="257"/>
      <c r="I150" s="257"/>
      <c r="J150" s="257"/>
      <c r="K150" s="257"/>
      <c r="L150" s="257"/>
      <c r="M150" s="257"/>
      <c r="N150" s="257"/>
      <c r="O150" s="257"/>
      <c r="P150" s="257"/>
      <c r="Q150" s="257"/>
      <c r="R150" s="257"/>
      <c r="S150" s="257"/>
      <c r="T150" s="257"/>
      <c r="U150" s="257"/>
      <c r="V150" s="257"/>
      <c r="W150" s="257"/>
      <c r="X150" s="257"/>
      <c r="Y150" s="257"/>
      <c r="Z150" s="258"/>
      <c r="AA150" s="85"/>
      <c r="AB150" s="27"/>
      <c r="AC150" s="85"/>
      <c r="AD150" s="27"/>
      <c r="AE150" s="85"/>
      <c r="AF150" s="27"/>
      <c r="AH150" s="259"/>
    </row>
    <row r="151" spans="4:34" outlineLevel="1">
      <c r="D151" s="83" t="str">
        <f>'Line Items'!D21</f>
        <v>SG08  Suburban - Windsor inners</v>
      </c>
      <c r="E151" s="84"/>
      <c r="F151" s="150" t="str">
        <f t="shared" si="15"/>
        <v>£000</v>
      </c>
      <c r="G151" s="257"/>
      <c r="H151" s="257"/>
      <c r="I151" s="257"/>
      <c r="J151" s="257"/>
      <c r="K151" s="257"/>
      <c r="L151" s="257"/>
      <c r="M151" s="257"/>
      <c r="N151" s="257"/>
      <c r="O151" s="257"/>
      <c r="P151" s="257"/>
      <c r="Q151" s="257"/>
      <c r="R151" s="257"/>
      <c r="S151" s="257"/>
      <c r="T151" s="257"/>
      <c r="U151" s="257"/>
      <c r="V151" s="257"/>
      <c r="W151" s="257"/>
      <c r="X151" s="257"/>
      <c r="Y151" s="257"/>
      <c r="Z151" s="258"/>
      <c r="AA151" s="85"/>
      <c r="AB151" s="27"/>
      <c r="AC151" s="85"/>
      <c r="AD151" s="27"/>
      <c r="AE151" s="85"/>
      <c r="AF151" s="27"/>
      <c r="AH151" s="259"/>
    </row>
    <row r="152" spans="4:34" outlineLevel="1">
      <c r="D152" s="83" t="str">
        <f>'Line Items'!D22</f>
        <v>SG09  Suburban - Windsor Outers</v>
      </c>
      <c r="E152" s="84"/>
      <c r="F152" s="150" t="str">
        <f t="shared" si="15"/>
        <v>£000</v>
      </c>
      <c r="G152" s="257"/>
      <c r="H152" s="257"/>
      <c r="I152" s="257"/>
      <c r="J152" s="257"/>
      <c r="K152" s="257"/>
      <c r="L152" s="257"/>
      <c r="M152" s="257"/>
      <c r="N152" s="257"/>
      <c r="O152" s="257"/>
      <c r="P152" s="257"/>
      <c r="Q152" s="257"/>
      <c r="R152" s="257"/>
      <c r="S152" s="257"/>
      <c r="T152" s="257"/>
      <c r="U152" s="257"/>
      <c r="V152" s="257"/>
      <c r="W152" s="257"/>
      <c r="X152" s="257"/>
      <c r="Y152" s="257"/>
      <c r="Z152" s="258"/>
      <c r="AA152" s="85"/>
      <c r="AB152" s="27"/>
      <c r="AC152" s="85"/>
      <c r="AD152" s="27"/>
      <c r="AE152" s="85"/>
      <c r="AF152" s="27"/>
      <c r="AH152" s="259"/>
    </row>
    <row r="153" spans="4:34" outlineLevel="1">
      <c r="D153" s="83" t="str">
        <f>'Line Items'!D23</f>
        <v>SG10  Suburban - GLD/WOK</v>
      </c>
      <c r="E153" s="84"/>
      <c r="F153" s="150" t="str">
        <f t="shared" si="15"/>
        <v>£000</v>
      </c>
      <c r="G153" s="257"/>
      <c r="H153" s="257"/>
      <c r="I153" s="257"/>
      <c r="J153" s="257"/>
      <c r="K153" s="257"/>
      <c r="L153" s="257"/>
      <c r="M153" s="257"/>
      <c r="N153" s="257"/>
      <c r="O153" s="257"/>
      <c r="P153" s="257"/>
      <c r="Q153" s="257"/>
      <c r="R153" s="257"/>
      <c r="S153" s="257"/>
      <c r="T153" s="257"/>
      <c r="U153" s="257"/>
      <c r="V153" s="257"/>
      <c r="W153" s="257"/>
      <c r="X153" s="257"/>
      <c r="Y153" s="257"/>
      <c r="Z153" s="258"/>
      <c r="AA153" s="85"/>
      <c r="AB153" s="27"/>
      <c r="AC153" s="85"/>
      <c r="AD153" s="27"/>
      <c r="AE153" s="85"/>
      <c r="AF153" s="27"/>
      <c r="AH153" s="259"/>
    </row>
    <row r="154" spans="4:34" outlineLevel="1">
      <c r="D154" s="83" t="str">
        <f>'Line Items'!D24</f>
        <v>SG11  Heathrow Bus</v>
      </c>
      <c r="E154" s="84"/>
      <c r="F154" s="150" t="str">
        <f t="shared" si="15"/>
        <v>£000</v>
      </c>
      <c r="G154" s="257"/>
      <c r="H154" s="257"/>
      <c r="I154" s="257"/>
      <c r="J154" s="257"/>
      <c r="K154" s="257"/>
      <c r="L154" s="257"/>
      <c r="M154" s="257"/>
      <c r="N154" s="257"/>
      <c r="O154" s="257"/>
      <c r="P154" s="257"/>
      <c r="Q154" s="257"/>
      <c r="R154" s="257"/>
      <c r="S154" s="257"/>
      <c r="T154" s="257"/>
      <c r="U154" s="257"/>
      <c r="V154" s="257"/>
      <c r="W154" s="257"/>
      <c r="X154" s="257"/>
      <c r="Y154" s="257"/>
      <c r="Z154" s="258"/>
      <c r="AA154" s="85"/>
      <c r="AB154" s="27"/>
      <c r="AC154" s="85"/>
      <c r="AD154" s="27"/>
      <c r="AE154" s="85"/>
      <c r="AF154" s="27"/>
      <c r="AH154" s="259"/>
    </row>
    <row r="155" spans="4:34" outlineLevel="1">
      <c r="D155" s="83" t="str">
        <f>'Line Items'!D25</f>
        <v>[Passenger Revenue Service Groups 12]</v>
      </c>
      <c r="E155" s="84"/>
      <c r="F155" s="150" t="str">
        <f t="shared" si="15"/>
        <v>£000</v>
      </c>
      <c r="G155" s="257"/>
      <c r="H155" s="257"/>
      <c r="I155" s="257"/>
      <c r="J155" s="257"/>
      <c r="K155" s="257"/>
      <c r="L155" s="257"/>
      <c r="M155" s="257"/>
      <c r="N155" s="257"/>
      <c r="O155" s="257"/>
      <c r="P155" s="257"/>
      <c r="Q155" s="257"/>
      <c r="R155" s="257"/>
      <c r="S155" s="257"/>
      <c r="T155" s="257"/>
      <c r="U155" s="257"/>
      <c r="V155" s="257"/>
      <c r="W155" s="257"/>
      <c r="X155" s="257"/>
      <c r="Y155" s="257"/>
      <c r="Z155" s="258"/>
      <c r="AA155" s="85"/>
      <c r="AB155" s="27"/>
      <c r="AC155" s="85"/>
      <c r="AD155" s="27"/>
      <c r="AE155" s="85"/>
      <c r="AF155" s="27"/>
      <c r="AH155" s="27"/>
    </row>
    <row r="156" spans="4:34" outlineLevel="1">
      <c r="D156" s="83" t="str">
        <f>'Line Items'!D26</f>
        <v>[Passenger Revenue Service Groups 13]</v>
      </c>
      <c r="E156" s="84"/>
      <c r="F156" s="150" t="str">
        <f t="shared" si="15"/>
        <v>£000</v>
      </c>
      <c r="G156" s="257"/>
      <c r="H156" s="257"/>
      <c r="I156" s="257"/>
      <c r="J156" s="257"/>
      <c r="K156" s="257"/>
      <c r="L156" s="257"/>
      <c r="M156" s="257"/>
      <c r="N156" s="257"/>
      <c r="O156" s="257"/>
      <c r="P156" s="257"/>
      <c r="Q156" s="257"/>
      <c r="R156" s="257"/>
      <c r="S156" s="257"/>
      <c r="T156" s="257"/>
      <c r="U156" s="257"/>
      <c r="V156" s="257"/>
      <c r="W156" s="257"/>
      <c r="X156" s="257"/>
      <c r="Y156" s="257"/>
      <c r="Z156" s="258"/>
      <c r="AA156" s="85"/>
      <c r="AB156" s="27"/>
      <c r="AC156" s="85"/>
      <c r="AD156" s="27"/>
      <c r="AE156" s="85"/>
      <c r="AF156" s="27"/>
      <c r="AH156" s="27"/>
    </row>
    <row r="157" spans="4:34" outlineLevel="1">
      <c r="D157" s="83" t="str">
        <f>'Line Items'!D27</f>
        <v>[Passenger Revenue Service Groups 14]</v>
      </c>
      <c r="E157" s="84"/>
      <c r="F157" s="150" t="str">
        <f t="shared" si="15"/>
        <v>£000</v>
      </c>
      <c r="G157" s="257"/>
      <c r="H157" s="257"/>
      <c r="I157" s="257"/>
      <c r="J157" s="257"/>
      <c r="K157" s="257"/>
      <c r="L157" s="257"/>
      <c r="M157" s="257"/>
      <c r="N157" s="257"/>
      <c r="O157" s="257"/>
      <c r="P157" s="257"/>
      <c r="Q157" s="257"/>
      <c r="R157" s="257"/>
      <c r="S157" s="257"/>
      <c r="T157" s="257"/>
      <c r="U157" s="257"/>
      <c r="V157" s="257"/>
      <c r="W157" s="257"/>
      <c r="X157" s="257"/>
      <c r="Y157" s="257"/>
      <c r="Z157" s="258"/>
      <c r="AA157" s="85"/>
      <c r="AB157" s="27"/>
      <c r="AC157" s="85"/>
      <c r="AD157" s="27"/>
      <c r="AE157" s="85"/>
      <c r="AF157" s="27"/>
      <c r="AH157" s="27"/>
    </row>
    <row r="158" spans="4:34" outlineLevel="1">
      <c r="D158" s="83" t="str">
        <f>'Line Items'!D28</f>
        <v>[Passenger Revenue Service Groups 15]</v>
      </c>
      <c r="E158" s="84"/>
      <c r="F158" s="150" t="str">
        <f t="shared" si="15"/>
        <v>£000</v>
      </c>
      <c r="G158" s="257"/>
      <c r="H158" s="257"/>
      <c r="I158" s="257"/>
      <c r="J158" s="257"/>
      <c r="K158" s="257"/>
      <c r="L158" s="257"/>
      <c r="M158" s="257"/>
      <c r="N158" s="257"/>
      <c r="O158" s="257"/>
      <c r="P158" s="257"/>
      <c r="Q158" s="257"/>
      <c r="R158" s="257"/>
      <c r="S158" s="257"/>
      <c r="T158" s="257"/>
      <c r="U158" s="257"/>
      <c r="V158" s="257"/>
      <c r="W158" s="257"/>
      <c r="X158" s="257"/>
      <c r="Y158" s="257"/>
      <c r="Z158" s="258"/>
      <c r="AA158" s="85"/>
      <c r="AB158" s="27"/>
      <c r="AC158" s="85"/>
      <c r="AD158" s="27"/>
      <c r="AE158" s="85"/>
      <c r="AF158" s="27"/>
      <c r="AH158" s="27"/>
    </row>
    <row r="159" spans="4:34" outlineLevel="1">
      <c r="D159" s="108" t="str">
        <f>'Line Items'!D29</f>
        <v>[Passenger Revenue Service Groups 16]</v>
      </c>
      <c r="E159" s="110"/>
      <c r="F159" s="164" t="str">
        <f t="shared" si="15"/>
        <v>£000</v>
      </c>
      <c r="G159" s="260"/>
      <c r="H159" s="260"/>
      <c r="I159" s="260"/>
      <c r="J159" s="260"/>
      <c r="K159" s="260"/>
      <c r="L159" s="260"/>
      <c r="M159" s="260"/>
      <c r="N159" s="260"/>
      <c r="O159" s="260"/>
      <c r="P159" s="260"/>
      <c r="Q159" s="260"/>
      <c r="R159" s="260"/>
      <c r="S159" s="260"/>
      <c r="T159" s="260"/>
      <c r="U159" s="260"/>
      <c r="V159" s="260"/>
      <c r="W159" s="260"/>
      <c r="X159" s="260"/>
      <c r="Y159" s="260"/>
      <c r="Z159" s="261"/>
      <c r="AA159" s="85"/>
      <c r="AB159" s="29"/>
      <c r="AC159" s="85"/>
      <c r="AD159" s="29"/>
      <c r="AE159" s="85"/>
      <c r="AF159" s="29"/>
      <c r="AH159" s="29"/>
    </row>
    <row r="160" spans="4:34" outlineLevel="1">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3:34" outlineLevel="1">
      <c r="D161" s="262" t="str">
        <f>"Total "&amp;C143</f>
        <v>Total Advance (First)</v>
      </c>
      <c r="E161" s="263"/>
      <c r="F161" s="264" t="str">
        <f>F159</f>
        <v>£000</v>
      </c>
      <c r="G161" s="265">
        <f t="shared" ref="G161:Z161" si="16">SUM(G144:G159)</f>
        <v>0</v>
      </c>
      <c r="H161" s="265">
        <f t="shared" si="16"/>
        <v>0</v>
      </c>
      <c r="I161" s="265">
        <f t="shared" si="16"/>
        <v>0</v>
      </c>
      <c r="J161" s="265">
        <f t="shared" si="16"/>
        <v>0</v>
      </c>
      <c r="K161" s="265">
        <f t="shared" si="16"/>
        <v>0</v>
      </c>
      <c r="L161" s="265">
        <f t="shared" si="16"/>
        <v>0</v>
      </c>
      <c r="M161" s="265">
        <f t="shared" si="16"/>
        <v>0</v>
      </c>
      <c r="N161" s="265">
        <f t="shared" si="16"/>
        <v>0</v>
      </c>
      <c r="O161" s="265">
        <f t="shared" si="16"/>
        <v>0</v>
      </c>
      <c r="P161" s="265">
        <f t="shared" si="16"/>
        <v>0</v>
      </c>
      <c r="Q161" s="265">
        <f t="shared" si="16"/>
        <v>0</v>
      </c>
      <c r="R161" s="265">
        <f t="shared" si="16"/>
        <v>0</v>
      </c>
      <c r="S161" s="265">
        <f t="shared" si="16"/>
        <v>0</v>
      </c>
      <c r="T161" s="265">
        <f t="shared" si="16"/>
        <v>0</v>
      </c>
      <c r="U161" s="265">
        <f t="shared" si="16"/>
        <v>0</v>
      </c>
      <c r="V161" s="265">
        <f t="shared" si="16"/>
        <v>0</v>
      </c>
      <c r="W161" s="265">
        <f t="shared" si="16"/>
        <v>0</v>
      </c>
      <c r="X161" s="265">
        <f t="shared" si="16"/>
        <v>0</v>
      </c>
      <c r="Y161" s="265">
        <f t="shared" si="16"/>
        <v>0</v>
      </c>
      <c r="Z161" s="266">
        <f t="shared" si="16"/>
        <v>0</v>
      </c>
      <c r="AA161" s="85"/>
      <c r="AB161" s="267">
        <f>SUM(AB144:AB159)</f>
        <v>0</v>
      </c>
      <c r="AC161" s="85"/>
      <c r="AD161" s="267">
        <f>SUM(AD144:AD159)</f>
        <v>0</v>
      </c>
      <c r="AE161" s="85"/>
      <c r="AF161" s="267">
        <f>SUM(AF144:AF159)</f>
        <v>0</v>
      </c>
      <c r="AH161" s="268"/>
    </row>
    <row r="162" spans="3:34" outlineLevel="1">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3:34" outlineLevel="1">
      <c r="C163" s="250" t="s">
        <v>912</v>
      </c>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3:34" outlineLevel="1">
      <c r="D164" s="235" t="str">
        <f>'Line Items'!D14</f>
        <v>SG01  Mainline - Bournemouth / Weymouth</v>
      </c>
      <c r="E164" s="251"/>
      <c r="F164" s="269" t="str">
        <f t="shared" ref="F164:F179" si="17">F144</f>
        <v>£000</v>
      </c>
      <c r="G164" s="253"/>
      <c r="H164" s="253"/>
      <c r="I164" s="253"/>
      <c r="J164" s="253"/>
      <c r="K164" s="253"/>
      <c r="L164" s="253"/>
      <c r="M164" s="253"/>
      <c r="N164" s="253"/>
      <c r="O164" s="253"/>
      <c r="P164" s="253"/>
      <c r="Q164" s="253"/>
      <c r="R164" s="253"/>
      <c r="S164" s="253"/>
      <c r="T164" s="253"/>
      <c r="U164" s="253"/>
      <c r="V164" s="253"/>
      <c r="W164" s="253"/>
      <c r="X164" s="253"/>
      <c r="Y164" s="253"/>
      <c r="Z164" s="254"/>
      <c r="AA164" s="85"/>
      <c r="AB164" s="255"/>
      <c r="AC164" s="85"/>
      <c r="AD164" s="255"/>
      <c r="AE164" s="85"/>
      <c r="AF164" s="255"/>
      <c r="AH164" s="256"/>
    </row>
    <row r="165" spans="3:34" outlineLevel="1">
      <c r="D165" s="83" t="str">
        <f>'Line Items'!D15</f>
        <v>SG02  Mainline - Portsmouth</v>
      </c>
      <c r="E165" s="84"/>
      <c r="F165" s="150" t="str">
        <f t="shared" si="17"/>
        <v>£000</v>
      </c>
      <c r="G165" s="257"/>
      <c r="H165" s="257"/>
      <c r="I165" s="257"/>
      <c r="J165" s="257"/>
      <c r="K165" s="257"/>
      <c r="L165" s="257"/>
      <c r="M165" s="257"/>
      <c r="N165" s="257"/>
      <c r="O165" s="257"/>
      <c r="P165" s="257"/>
      <c r="Q165" s="257"/>
      <c r="R165" s="257"/>
      <c r="S165" s="257"/>
      <c r="T165" s="257"/>
      <c r="U165" s="257"/>
      <c r="V165" s="257"/>
      <c r="W165" s="257"/>
      <c r="X165" s="257"/>
      <c r="Y165" s="257"/>
      <c r="Z165" s="258"/>
      <c r="AA165" s="85"/>
      <c r="AB165" s="27"/>
      <c r="AC165" s="85"/>
      <c r="AD165" s="27"/>
      <c r="AE165" s="85"/>
      <c r="AF165" s="27"/>
      <c r="AH165" s="259"/>
    </row>
    <row r="166" spans="3:34" outlineLevel="1">
      <c r="D166" s="83" t="str">
        <f>'Line Items'!D16</f>
        <v>SG03  West of England</v>
      </c>
      <c r="E166" s="84"/>
      <c r="F166" s="150" t="str">
        <f t="shared" si="17"/>
        <v>£000</v>
      </c>
      <c r="G166" s="257"/>
      <c r="H166" s="257"/>
      <c r="I166" s="257"/>
      <c r="J166" s="257"/>
      <c r="K166" s="257"/>
      <c r="L166" s="257"/>
      <c r="M166" s="257"/>
      <c r="N166" s="257"/>
      <c r="O166" s="257"/>
      <c r="P166" s="257"/>
      <c r="Q166" s="257"/>
      <c r="R166" s="257"/>
      <c r="S166" s="257"/>
      <c r="T166" s="257"/>
      <c r="U166" s="257"/>
      <c r="V166" s="257"/>
      <c r="W166" s="257"/>
      <c r="X166" s="257"/>
      <c r="Y166" s="257"/>
      <c r="Z166" s="258"/>
      <c r="AA166" s="85"/>
      <c r="AB166" s="27"/>
      <c r="AC166" s="85"/>
      <c r="AD166" s="27"/>
      <c r="AE166" s="85"/>
      <c r="AF166" s="27"/>
      <c r="AH166" s="259"/>
    </row>
    <row r="167" spans="3:34" outlineLevel="1">
      <c r="D167" s="83" t="str">
        <f>'Line Items'!D17</f>
        <v>SG04  Island Line</v>
      </c>
      <c r="E167" s="84"/>
      <c r="F167" s="150" t="str">
        <f t="shared" si="17"/>
        <v>£000</v>
      </c>
      <c r="G167" s="257"/>
      <c r="H167" s="257"/>
      <c r="I167" s="257"/>
      <c r="J167" s="257"/>
      <c r="K167" s="257"/>
      <c r="L167" s="257"/>
      <c r="M167" s="257"/>
      <c r="N167" s="257"/>
      <c r="O167" s="257"/>
      <c r="P167" s="257"/>
      <c r="Q167" s="257"/>
      <c r="R167" s="257"/>
      <c r="S167" s="257"/>
      <c r="T167" s="257"/>
      <c r="U167" s="257"/>
      <c r="V167" s="257"/>
      <c r="W167" s="257"/>
      <c r="X167" s="257"/>
      <c r="Y167" s="257"/>
      <c r="Z167" s="258"/>
      <c r="AA167" s="85"/>
      <c r="AB167" s="27"/>
      <c r="AC167" s="85"/>
      <c r="AD167" s="27"/>
      <c r="AE167" s="85"/>
      <c r="AF167" s="27"/>
      <c r="AH167" s="259"/>
    </row>
    <row r="168" spans="3:34" outlineLevel="1">
      <c r="D168" s="83" t="str">
        <f>'Line Items'!D18</f>
        <v>SG05  Mainline - Basingstoke/Romsey/Lymington</v>
      </c>
      <c r="E168" s="84"/>
      <c r="F168" s="150" t="str">
        <f t="shared" si="17"/>
        <v>£000</v>
      </c>
      <c r="G168" s="257"/>
      <c r="H168" s="257"/>
      <c r="I168" s="257"/>
      <c r="J168" s="257"/>
      <c r="K168" s="257"/>
      <c r="L168" s="257"/>
      <c r="M168" s="257"/>
      <c r="N168" s="257"/>
      <c r="O168" s="257"/>
      <c r="P168" s="257"/>
      <c r="Q168" s="257"/>
      <c r="R168" s="257"/>
      <c r="S168" s="257"/>
      <c r="T168" s="257"/>
      <c r="U168" s="257"/>
      <c r="V168" s="257"/>
      <c r="W168" s="257"/>
      <c r="X168" s="257"/>
      <c r="Y168" s="257"/>
      <c r="Z168" s="258"/>
      <c r="AA168" s="85"/>
      <c r="AB168" s="27"/>
      <c r="AC168" s="85"/>
      <c r="AD168" s="27"/>
      <c r="AE168" s="85"/>
      <c r="AF168" s="27"/>
      <c r="AH168" s="259"/>
    </row>
    <row r="169" spans="3:34" outlineLevel="1">
      <c r="D169" s="83" t="str">
        <f>'Line Items'!D19</f>
        <v>SG06  South Coast</v>
      </c>
      <c r="E169" s="84"/>
      <c r="F169" s="150" t="str">
        <f t="shared" si="17"/>
        <v>£000</v>
      </c>
      <c r="G169" s="257"/>
      <c r="H169" s="257"/>
      <c r="I169" s="257"/>
      <c r="J169" s="257"/>
      <c r="K169" s="257"/>
      <c r="L169" s="257"/>
      <c r="M169" s="257"/>
      <c r="N169" s="257"/>
      <c r="O169" s="257"/>
      <c r="P169" s="257"/>
      <c r="Q169" s="257"/>
      <c r="R169" s="257"/>
      <c r="S169" s="257"/>
      <c r="T169" s="257"/>
      <c r="U169" s="257"/>
      <c r="V169" s="257"/>
      <c r="W169" s="257"/>
      <c r="X169" s="257"/>
      <c r="Y169" s="257"/>
      <c r="Z169" s="258"/>
      <c r="AA169" s="85"/>
      <c r="AB169" s="27"/>
      <c r="AC169" s="85"/>
      <c r="AD169" s="27"/>
      <c r="AE169" s="85"/>
      <c r="AF169" s="27"/>
      <c r="AH169" s="259"/>
    </row>
    <row r="170" spans="3:34" outlineLevel="1">
      <c r="D170" s="83" t="str">
        <f>'Line Items'!D20</f>
        <v>SG07  Suburban - Alton</v>
      </c>
      <c r="E170" s="84"/>
      <c r="F170" s="150" t="str">
        <f t="shared" si="17"/>
        <v>£000</v>
      </c>
      <c r="G170" s="257"/>
      <c r="H170" s="257"/>
      <c r="I170" s="257"/>
      <c r="J170" s="257"/>
      <c r="K170" s="257"/>
      <c r="L170" s="257"/>
      <c r="M170" s="257"/>
      <c r="N170" s="257"/>
      <c r="O170" s="257"/>
      <c r="P170" s="257"/>
      <c r="Q170" s="257"/>
      <c r="R170" s="257"/>
      <c r="S170" s="257"/>
      <c r="T170" s="257"/>
      <c r="U170" s="257"/>
      <c r="V170" s="257"/>
      <c r="W170" s="257"/>
      <c r="X170" s="257"/>
      <c r="Y170" s="257"/>
      <c r="Z170" s="258"/>
      <c r="AA170" s="85"/>
      <c r="AB170" s="27"/>
      <c r="AC170" s="85"/>
      <c r="AD170" s="27"/>
      <c r="AE170" s="85"/>
      <c r="AF170" s="27"/>
      <c r="AH170" s="259"/>
    </row>
    <row r="171" spans="3:34" outlineLevel="1">
      <c r="D171" s="83" t="str">
        <f>'Line Items'!D21</f>
        <v>SG08  Suburban - Windsor inners</v>
      </c>
      <c r="E171" s="84"/>
      <c r="F171" s="150" t="str">
        <f t="shared" si="17"/>
        <v>£000</v>
      </c>
      <c r="G171" s="257"/>
      <c r="H171" s="257"/>
      <c r="I171" s="257"/>
      <c r="J171" s="257"/>
      <c r="K171" s="257"/>
      <c r="L171" s="257"/>
      <c r="M171" s="257"/>
      <c r="N171" s="257"/>
      <c r="O171" s="257"/>
      <c r="P171" s="257"/>
      <c r="Q171" s="257"/>
      <c r="R171" s="257"/>
      <c r="S171" s="257"/>
      <c r="T171" s="257"/>
      <c r="U171" s="257"/>
      <c r="V171" s="257"/>
      <c r="W171" s="257"/>
      <c r="X171" s="257"/>
      <c r="Y171" s="257"/>
      <c r="Z171" s="258"/>
      <c r="AA171" s="85"/>
      <c r="AB171" s="27"/>
      <c r="AC171" s="85"/>
      <c r="AD171" s="27"/>
      <c r="AE171" s="85"/>
      <c r="AF171" s="27"/>
      <c r="AH171" s="259"/>
    </row>
    <row r="172" spans="3:34" outlineLevel="1">
      <c r="D172" s="83" t="str">
        <f>'Line Items'!D22</f>
        <v>SG09  Suburban - Windsor Outers</v>
      </c>
      <c r="E172" s="84"/>
      <c r="F172" s="150" t="str">
        <f t="shared" si="17"/>
        <v>£000</v>
      </c>
      <c r="G172" s="257"/>
      <c r="H172" s="257"/>
      <c r="I172" s="257"/>
      <c r="J172" s="257"/>
      <c r="K172" s="257"/>
      <c r="L172" s="257"/>
      <c r="M172" s="257"/>
      <c r="N172" s="257"/>
      <c r="O172" s="257"/>
      <c r="P172" s="257"/>
      <c r="Q172" s="257"/>
      <c r="R172" s="257"/>
      <c r="S172" s="257"/>
      <c r="T172" s="257"/>
      <c r="U172" s="257"/>
      <c r="V172" s="257"/>
      <c r="W172" s="257"/>
      <c r="X172" s="257"/>
      <c r="Y172" s="257"/>
      <c r="Z172" s="258"/>
      <c r="AA172" s="85"/>
      <c r="AB172" s="27"/>
      <c r="AC172" s="85"/>
      <c r="AD172" s="27"/>
      <c r="AE172" s="85"/>
      <c r="AF172" s="27"/>
      <c r="AH172" s="259"/>
    </row>
    <row r="173" spans="3:34" outlineLevel="1">
      <c r="D173" s="83" t="str">
        <f>'Line Items'!D23</f>
        <v>SG10  Suburban - GLD/WOK</v>
      </c>
      <c r="E173" s="84"/>
      <c r="F173" s="150" t="str">
        <f t="shared" si="17"/>
        <v>£000</v>
      </c>
      <c r="G173" s="257"/>
      <c r="H173" s="257"/>
      <c r="I173" s="257"/>
      <c r="J173" s="257"/>
      <c r="K173" s="257"/>
      <c r="L173" s="257"/>
      <c r="M173" s="257"/>
      <c r="N173" s="257"/>
      <c r="O173" s="257"/>
      <c r="P173" s="257"/>
      <c r="Q173" s="257"/>
      <c r="R173" s="257"/>
      <c r="S173" s="257"/>
      <c r="T173" s="257"/>
      <c r="U173" s="257"/>
      <c r="V173" s="257"/>
      <c r="W173" s="257"/>
      <c r="X173" s="257"/>
      <c r="Y173" s="257"/>
      <c r="Z173" s="258"/>
      <c r="AA173" s="85"/>
      <c r="AB173" s="27"/>
      <c r="AC173" s="85"/>
      <c r="AD173" s="27"/>
      <c r="AE173" s="85"/>
      <c r="AF173" s="27"/>
      <c r="AH173" s="259"/>
    </row>
    <row r="174" spans="3:34" outlineLevel="1">
      <c r="D174" s="83" t="str">
        <f>'Line Items'!D24</f>
        <v>SG11  Heathrow Bus</v>
      </c>
      <c r="E174" s="84"/>
      <c r="F174" s="150" t="str">
        <f t="shared" si="17"/>
        <v>£000</v>
      </c>
      <c r="G174" s="257"/>
      <c r="H174" s="257"/>
      <c r="I174" s="257"/>
      <c r="J174" s="257"/>
      <c r="K174" s="257"/>
      <c r="L174" s="257"/>
      <c r="M174" s="257"/>
      <c r="N174" s="257"/>
      <c r="O174" s="257"/>
      <c r="P174" s="257"/>
      <c r="Q174" s="257"/>
      <c r="R174" s="257"/>
      <c r="S174" s="257"/>
      <c r="T174" s="257"/>
      <c r="U174" s="257"/>
      <c r="V174" s="257"/>
      <c r="W174" s="257"/>
      <c r="X174" s="257"/>
      <c r="Y174" s="257"/>
      <c r="Z174" s="258"/>
      <c r="AA174" s="85"/>
      <c r="AB174" s="27"/>
      <c r="AC174" s="85"/>
      <c r="AD174" s="27"/>
      <c r="AE174" s="85"/>
      <c r="AF174" s="27"/>
      <c r="AH174" s="259"/>
    </row>
    <row r="175" spans="3:34" outlineLevel="1">
      <c r="D175" s="83" t="str">
        <f>'Line Items'!D25</f>
        <v>[Passenger Revenue Service Groups 12]</v>
      </c>
      <c r="E175" s="84"/>
      <c r="F175" s="150" t="str">
        <f t="shared" si="17"/>
        <v>£000</v>
      </c>
      <c r="G175" s="257"/>
      <c r="H175" s="257"/>
      <c r="I175" s="257"/>
      <c r="J175" s="257"/>
      <c r="K175" s="257"/>
      <c r="L175" s="257"/>
      <c r="M175" s="257"/>
      <c r="N175" s="257"/>
      <c r="O175" s="257"/>
      <c r="P175" s="257"/>
      <c r="Q175" s="257"/>
      <c r="R175" s="257"/>
      <c r="S175" s="257"/>
      <c r="T175" s="257"/>
      <c r="U175" s="257"/>
      <c r="V175" s="257"/>
      <c r="W175" s="257"/>
      <c r="X175" s="257"/>
      <c r="Y175" s="257"/>
      <c r="Z175" s="258"/>
      <c r="AA175" s="85"/>
      <c r="AB175" s="27"/>
      <c r="AC175" s="85"/>
      <c r="AD175" s="27"/>
      <c r="AE175" s="85"/>
      <c r="AF175" s="27"/>
      <c r="AH175" s="27"/>
    </row>
    <row r="176" spans="3:34" outlineLevel="1">
      <c r="D176" s="83" t="str">
        <f>'Line Items'!D26</f>
        <v>[Passenger Revenue Service Groups 13]</v>
      </c>
      <c r="E176" s="84"/>
      <c r="F176" s="150" t="str">
        <f t="shared" si="17"/>
        <v>£000</v>
      </c>
      <c r="G176" s="257"/>
      <c r="H176" s="257"/>
      <c r="I176" s="257"/>
      <c r="J176" s="257"/>
      <c r="K176" s="257"/>
      <c r="L176" s="257"/>
      <c r="M176" s="257"/>
      <c r="N176" s="257"/>
      <c r="O176" s="257"/>
      <c r="P176" s="257"/>
      <c r="Q176" s="257"/>
      <c r="R176" s="257"/>
      <c r="S176" s="257"/>
      <c r="T176" s="257"/>
      <c r="U176" s="257"/>
      <c r="V176" s="257"/>
      <c r="W176" s="257"/>
      <c r="X176" s="257"/>
      <c r="Y176" s="257"/>
      <c r="Z176" s="258"/>
      <c r="AA176" s="85"/>
      <c r="AB176" s="27"/>
      <c r="AC176" s="85"/>
      <c r="AD176" s="27"/>
      <c r="AE176" s="85"/>
      <c r="AF176" s="27"/>
      <c r="AH176" s="27"/>
    </row>
    <row r="177" spans="3:34" outlineLevel="1">
      <c r="D177" s="83" t="str">
        <f>'Line Items'!D27</f>
        <v>[Passenger Revenue Service Groups 14]</v>
      </c>
      <c r="E177" s="84"/>
      <c r="F177" s="150" t="str">
        <f t="shared" si="17"/>
        <v>£000</v>
      </c>
      <c r="G177" s="257"/>
      <c r="H177" s="257"/>
      <c r="I177" s="257"/>
      <c r="J177" s="257"/>
      <c r="K177" s="257"/>
      <c r="L177" s="257"/>
      <c r="M177" s="257"/>
      <c r="N177" s="257"/>
      <c r="O177" s="257"/>
      <c r="P177" s="257"/>
      <c r="Q177" s="257"/>
      <c r="R177" s="257"/>
      <c r="S177" s="257"/>
      <c r="T177" s="257"/>
      <c r="U177" s="257"/>
      <c r="V177" s="257"/>
      <c r="W177" s="257"/>
      <c r="X177" s="257"/>
      <c r="Y177" s="257"/>
      <c r="Z177" s="258"/>
      <c r="AA177" s="85"/>
      <c r="AB177" s="27"/>
      <c r="AC177" s="85"/>
      <c r="AD177" s="27"/>
      <c r="AE177" s="85"/>
      <c r="AF177" s="27"/>
      <c r="AH177" s="27"/>
    </row>
    <row r="178" spans="3:34" outlineLevel="1">
      <c r="D178" s="83" t="str">
        <f>'Line Items'!D28</f>
        <v>[Passenger Revenue Service Groups 15]</v>
      </c>
      <c r="E178" s="84"/>
      <c r="F178" s="150" t="str">
        <f t="shared" si="17"/>
        <v>£000</v>
      </c>
      <c r="G178" s="257"/>
      <c r="H178" s="257"/>
      <c r="I178" s="257"/>
      <c r="J178" s="257"/>
      <c r="K178" s="257"/>
      <c r="L178" s="257"/>
      <c r="M178" s="257"/>
      <c r="N178" s="257"/>
      <c r="O178" s="257"/>
      <c r="P178" s="257"/>
      <c r="Q178" s="257"/>
      <c r="R178" s="257"/>
      <c r="S178" s="257"/>
      <c r="T178" s="257"/>
      <c r="U178" s="257"/>
      <c r="V178" s="257"/>
      <c r="W178" s="257"/>
      <c r="X178" s="257"/>
      <c r="Y178" s="257"/>
      <c r="Z178" s="258"/>
      <c r="AA178" s="85"/>
      <c r="AB178" s="27"/>
      <c r="AC178" s="85"/>
      <c r="AD178" s="27"/>
      <c r="AE178" s="85"/>
      <c r="AF178" s="27"/>
      <c r="AH178" s="27"/>
    </row>
    <row r="179" spans="3:34" outlineLevel="1">
      <c r="D179" s="108" t="str">
        <f>'Line Items'!D29</f>
        <v>[Passenger Revenue Service Groups 16]</v>
      </c>
      <c r="E179" s="110"/>
      <c r="F179" s="164" t="str">
        <f t="shared" si="17"/>
        <v>£000</v>
      </c>
      <c r="G179" s="260"/>
      <c r="H179" s="260"/>
      <c r="I179" s="260"/>
      <c r="J179" s="260"/>
      <c r="K179" s="260"/>
      <c r="L179" s="260"/>
      <c r="M179" s="260"/>
      <c r="N179" s="260"/>
      <c r="O179" s="260"/>
      <c r="P179" s="260"/>
      <c r="Q179" s="260"/>
      <c r="R179" s="260"/>
      <c r="S179" s="260"/>
      <c r="T179" s="260"/>
      <c r="U179" s="260"/>
      <c r="V179" s="260"/>
      <c r="W179" s="260"/>
      <c r="X179" s="260"/>
      <c r="Y179" s="260"/>
      <c r="Z179" s="261"/>
      <c r="AA179" s="85"/>
      <c r="AB179" s="29"/>
      <c r="AC179" s="85"/>
      <c r="AD179" s="29"/>
      <c r="AE179" s="85"/>
      <c r="AF179" s="29"/>
      <c r="AH179" s="29"/>
    </row>
    <row r="180" spans="3:34" outlineLevel="1">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row>
    <row r="181" spans="3:34" outlineLevel="1">
      <c r="D181" s="262" t="str">
        <f>"Total "&amp;C163</f>
        <v>Total Advance (Standard)</v>
      </c>
      <c r="E181" s="263"/>
      <c r="F181" s="264" t="str">
        <f>F179</f>
        <v>£000</v>
      </c>
      <c r="G181" s="265">
        <f t="shared" ref="G181:Z181" si="18">SUM(G164:G179)</f>
        <v>0</v>
      </c>
      <c r="H181" s="265">
        <f t="shared" si="18"/>
        <v>0</v>
      </c>
      <c r="I181" s="265">
        <f t="shared" si="18"/>
        <v>0</v>
      </c>
      <c r="J181" s="265">
        <f t="shared" si="18"/>
        <v>0</v>
      </c>
      <c r="K181" s="265">
        <f t="shared" si="18"/>
        <v>0</v>
      </c>
      <c r="L181" s="265">
        <f t="shared" si="18"/>
        <v>0</v>
      </c>
      <c r="M181" s="265">
        <f t="shared" si="18"/>
        <v>0</v>
      </c>
      <c r="N181" s="265">
        <f t="shared" si="18"/>
        <v>0</v>
      </c>
      <c r="O181" s="265">
        <f t="shared" si="18"/>
        <v>0</v>
      </c>
      <c r="P181" s="265">
        <f t="shared" si="18"/>
        <v>0</v>
      </c>
      <c r="Q181" s="265">
        <f t="shared" si="18"/>
        <v>0</v>
      </c>
      <c r="R181" s="265">
        <f t="shared" si="18"/>
        <v>0</v>
      </c>
      <c r="S181" s="265">
        <f t="shared" si="18"/>
        <v>0</v>
      </c>
      <c r="T181" s="265">
        <f t="shared" si="18"/>
        <v>0</v>
      </c>
      <c r="U181" s="265">
        <f t="shared" si="18"/>
        <v>0</v>
      </c>
      <c r="V181" s="265">
        <f t="shared" si="18"/>
        <v>0</v>
      </c>
      <c r="W181" s="265">
        <f t="shared" si="18"/>
        <v>0</v>
      </c>
      <c r="X181" s="265">
        <f t="shared" si="18"/>
        <v>0</v>
      </c>
      <c r="Y181" s="265">
        <f t="shared" si="18"/>
        <v>0</v>
      </c>
      <c r="Z181" s="266">
        <f t="shared" si="18"/>
        <v>0</v>
      </c>
      <c r="AA181" s="85"/>
      <c r="AB181" s="267">
        <f>SUM(AB164:AB179)</f>
        <v>0</v>
      </c>
      <c r="AC181" s="85"/>
      <c r="AD181" s="267">
        <f>SUM(AD164:AD179)</f>
        <v>0</v>
      </c>
      <c r="AE181" s="85"/>
      <c r="AF181" s="267">
        <f>SUM(AF164:AF179)</f>
        <v>0</v>
      </c>
      <c r="AH181" s="268"/>
    </row>
    <row r="182" spans="3:34" outlineLevel="1">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row>
    <row r="183" spans="3:34" outlineLevel="1">
      <c r="D183" s="262" t="s">
        <v>913</v>
      </c>
      <c r="E183" s="263"/>
      <c r="F183" s="264" t="str">
        <f>F181</f>
        <v>£000</v>
      </c>
      <c r="G183" s="265">
        <f t="shared" ref="G183:Z183" si="19">SUM(G161,G181)</f>
        <v>0</v>
      </c>
      <c r="H183" s="265">
        <f t="shared" si="19"/>
        <v>0</v>
      </c>
      <c r="I183" s="265">
        <f t="shared" si="19"/>
        <v>0</v>
      </c>
      <c r="J183" s="265">
        <f t="shared" si="19"/>
        <v>0</v>
      </c>
      <c r="K183" s="265">
        <f t="shared" si="19"/>
        <v>0</v>
      </c>
      <c r="L183" s="265">
        <f t="shared" si="19"/>
        <v>0</v>
      </c>
      <c r="M183" s="265">
        <f t="shared" si="19"/>
        <v>0</v>
      </c>
      <c r="N183" s="265">
        <f t="shared" si="19"/>
        <v>0</v>
      </c>
      <c r="O183" s="265">
        <f t="shared" si="19"/>
        <v>0</v>
      </c>
      <c r="P183" s="265">
        <f t="shared" si="19"/>
        <v>0</v>
      </c>
      <c r="Q183" s="265">
        <f t="shared" si="19"/>
        <v>0</v>
      </c>
      <c r="R183" s="265">
        <f t="shared" si="19"/>
        <v>0</v>
      </c>
      <c r="S183" s="265">
        <f t="shared" si="19"/>
        <v>0</v>
      </c>
      <c r="T183" s="265">
        <f t="shared" si="19"/>
        <v>0</v>
      </c>
      <c r="U183" s="265">
        <f t="shared" si="19"/>
        <v>0</v>
      </c>
      <c r="V183" s="265">
        <f t="shared" si="19"/>
        <v>0</v>
      </c>
      <c r="W183" s="265">
        <f t="shared" si="19"/>
        <v>0</v>
      </c>
      <c r="X183" s="265">
        <f t="shared" si="19"/>
        <v>0</v>
      </c>
      <c r="Y183" s="265">
        <f t="shared" si="19"/>
        <v>0</v>
      </c>
      <c r="Z183" s="266">
        <f t="shared" si="19"/>
        <v>0</v>
      </c>
      <c r="AA183" s="85"/>
      <c r="AB183" s="267">
        <f>SUM(AB161,AB181)</f>
        <v>0</v>
      </c>
      <c r="AC183" s="85"/>
      <c r="AD183" s="267">
        <f>SUM(AD161,AD181)</f>
        <v>0</v>
      </c>
      <c r="AE183" s="85"/>
      <c r="AF183" s="267">
        <f>SUM(AF161,AF181)</f>
        <v>0</v>
      </c>
      <c r="AH183" s="268"/>
    </row>
    <row r="184" spans="3:34" outlineLevel="1">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row>
    <row r="185" spans="3:34" outlineLevel="1">
      <c r="C185" s="250" t="s">
        <v>914</v>
      </c>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row>
    <row r="186" spans="3:34" outlineLevel="1">
      <c r="D186" s="235" t="str">
        <f>'Line Items'!D14</f>
        <v>SG01  Mainline - Bournemouth / Weymouth</v>
      </c>
      <c r="E186" s="251"/>
      <c r="F186" s="269" t="str">
        <f t="shared" ref="F186:F201" si="20">F122</f>
        <v>£000</v>
      </c>
      <c r="G186" s="270">
        <f t="shared" ref="G186:Z198" si="21">SUM(G18,G38,G60,G80,G144,G164,G102,G122)</f>
        <v>0</v>
      </c>
      <c r="H186" s="270">
        <f t="shared" si="21"/>
        <v>0</v>
      </c>
      <c r="I186" s="270">
        <f t="shared" si="21"/>
        <v>0</v>
      </c>
      <c r="J186" s="270">
        <f t="shared" si="21"/>
        <v>0</v>
      </c>
      <c r="K186" s="270">
        <f t="shared" si="21"/>
        <v>0</v>
      </c>
      <c r="L186" s="270">
        <f t="shared" si="21"/>
        <v>0</v>
      </c>
      <c r="M186" s="270">
        <f t="shared" si="21"/>
        <v>0</v>
      </c>
      <c r="N186" s="270">
        <f t="shared" si="21"/>
        <v>0</v>
      </c>
      <c r="O186" s="270">
        <f t="shared" si="21"/>
        <v>0</v>
      </c>
      <c r="P186" s="270">
        <f t="shared" si="21"/>
        <v>0</v>
      </c>
      <c r="Q186" s="270">
        <f t="shared" si="21"/>
        <v>0</v>
      </c>
      <c r="R186" s="270">
        <f t="shared" si="21"/>
        <v>0</v>
      </c>
      <c r="S186" s="270">
        <f t="shared" si="21"/>
        <v>0</v>
      </c>
      <c r="T186" s="270">
        <f t="shared" si="21"/>
        <v>0</v>
      </c>
      <c r="U186" s="270">
        <f t="shared" si="21"/>
        <v>0</v>
      </c>
      <c r="V186" s="270">
        <f t="shared" si="21"/>
        <v>0</v>
      </c>
      <c r="W186" s="270">
        <f t="shared" si="21"/>
        <v>0</v>
      </c>
      <c r="X186" s="270">
        <f t="shared" si="21"/>
        <v>0</v>
      </c>
      <c r="Y186" s="270">
        <f t="shared" si="21"/>
        <v>0</v>
      </c>
      <c r="Z186" s="271">
        <f t="shared" si="21"/>
        <v>0</v>
      </c>
      <c r="AA186" s="85"/>
      <c r="AB186" s="272">
        <f t="shared" ref="AB186:AB201" si="22">SUM(AB18,AB38,AB60,AB80,AB144,AB164,AB102,AB122)</f>
        <v>0</v>
      </c>
      <c r="AC186" s="85"/>
      <c r="AD186" s="272">
        <f t="shared" ref="AD186:AD201" si="23">SUM(AD18,AD38,AD60,AD80,AD144,AD164,AD102,AD122)</f>
        <v>0</v>
      </c>
      <c r="AE186" s="85"/>
      <c r="AF186" s="272">
        <f t="shared" ref="AF186:AF201" si="24">SUM(AF18,AF38,AF60,AF80,AF144,AF164,AF102,AF122)</f>
        <v>0</v>
      </c>
      <c r="AH186" s="273"/>
    </row>
    <row r="187" spans="3:34" outlineLevel="1">
      <c r="D187" s="83" t="str">
        <f>'Line Items'!D15</f>
        <v>SG02  Mainline - Portsmouth</v>
      </c>
      <c r="E187" s="84"/>
      <c r="F187" s="150" t="str">
        <f t="shared" si="20"/>
        <v>£000</v>
      </c>
      <c r="G187" s="85">
        <f t="shared" si="21"/>
        <v>0</v>
      </c>
      <c r="H187" s="85">
        <f t="shared" si="21"/>
        <v>0</v>
      </c>
      <c r="I187" s="85">
        <f t="shared" si="21"/>
        <v>0</v>
      </c>
      <c r="J187" s="85">
        <f t="shared" si="21"/>
        <v>0</v>
      </c>
      <c r="K187" s="85">
        <f t="shared" si="21"/>
        <v>0</v>
      </c>
      <c r="L187" s="85">
        <f t="shared" si="21"/>
        <v>0</v>
      </c>
      <c r="M187" s="85">
        <f t="shared" si="21"/>
        <v>0</v>
      </c>
      <c r="N187" s="85">
        <f t="shared" si="21"/>
        <v>0</v>
      </c>
      <c r="O187" s="85">
        <f t="shared" si="21"/>
        <v>0</v>
      </c>
      <c r="P187" s="85">
        <f t="shared" si="21"/>
        <v>0</v>
      </c>
      <c r="Q187" s="85">
        <f t="shared" si="21"/>
        <v>0</v>
      </c>
      <c r="R187" s="85">
        <f t="shared" si="21"/>
        <v>0</v>
      </c>
      <c r="S187" s="85">
        <f t="shared" si="21"/>
        <v>0</v>
      </c>
      <c r="T187" s="85">
        <f t="shared" si="21"/>
        <v>0</v>
      </c>
      <c r="U187" s="85">
        <f t="shared" si="21"/>
        <v>0</v>
      </c>
      <c r="V187" s="85">
        <f t="shared" si="21"/>
        <v>0</v>
      </c>
      <c r="W187" s="85">
        <f t="shared" si="21"/>
        <v>0</v>
      </c>
      <c r="X187" s="85">
        <f t="shared" si="21"/>
        <v>0</v>
      </c>
      <c r="Y187" s="85">
        <f t="shared" si="21"/>
        <v>0</v>
      </c>
      <c r="Z187" s="274">
        <f t="shared" si="21"/>
        <v>0</v>
      </c>
      <c r="AA187" s="85"/>
      <c r="AB187" s="275">
        <f t="shared" si="22"/>
        <v>0</v>
      </c>
      <c r="AC187" s="85"/>
      <c r="AD187" s="275">
        <f t="shared" si="23"/>
        <v>0</v>
      </c>
      <c r="AE187" s="85"/>
      <c r="AF187" s="275">
        <f t="shared" si="24"/>
        <v>0</v>
      </c>
      <c r="AH187" s="276"/>
    </row>
    <row r="188" spans="3:34" outlineLevel="1">
      <c r="D188" s="83" t="str">
        <f>'Line Items'!D16</f>
        <v>SG03  West of England</v>
      </c>
      <c r="E188" s="84"/>
      <c r="F188" s="150" t="str">
        <f t="shared" si="20"/>
        <v>£000</v>
      </c>
      <c r="G188" s="85">
        <f t="shared" si="21"/>
        <v>0</v>
      </c>
      <c r="H188" s="85">
        <f t="shared" si="21"/>
        <v>0</v>
      </c>
      <c r="I188" s="85">
        <f t="shared" si="21"/>
        <v>0</v>
      </c>
      <c r="J188" s="85">
        <f t="shared" si="21"/>
        <v>0</v>
      </c>
      <c r="K188" s="85">
        <f t="shared" si="21"/>
        <v>0</v>
      </c>
      <c r="L188" s="85">
        <f t="shared" si="21"/>
        <v>0</v>
      </c>
      <c r="M188" s="85">
        <f t="shared" si="21"/>
        <v>0</v>
      </c>
      <c r="N188" s="85">
        <f t="shared" si="21"/>
        <v>0</v>
      </c>
      <c r="O188" s="85">
        <f t="shared" si="21"/>
        <v>0</v>
      </c>
      <c r="P188" s="85">
        <f t="shared" si="21"/>
        <v>0</v>
      </c>
      <c r="Q188" s="85">
        <f t="shared" si="21"/>
        <v>0</v>
      </c>
      <c r="R188" s="85">
        <f t="shared" si="21"/>
        <v>0</v>
      </c>
      <c r="S188" s="85">
        <f t="shared" si="21"/>
        <v>0</v>
      </c>
      <c r="T188" s="85">
        <f t="shared" si="21"/>
        <v>0</v>
      </c>
      <c r="U188" s="85">
        <f t="shared" si="21"/>
        <v>0</v>
      </c>
      <c r="V188" s="85">
        <f t="shared" si="21"/>
        <v>0</v>
      </c>
      <c r="W188" s="85">
        <f t="shared" si="21"/>
        <v>0</v>
      </c>
      <c r="X188" s="85">
        <f t="shared" si="21"/>
        <v>0</v>
      </c>
      <c r="Y188" s="85">
        <f t="shared" si="21"/>
        <v>0</v>
      </c>
      <c r="Z188" s="274">
        <f t="shared" si="21"/>
        <v>0</v>
      </c>
      <c r="AA188" s="85"/>
      <c r="AB188" s="275">
        <f t="shared" si="22"/>
        <v>0</v>
      </c>
      <c r="AC188" s="85"/>
      <c r="AD188" s="275">
        <f t="shared" si="23"/>
        <v>0</v>
      </c>
      <c r="AE188" s="85"/>
      <c r="AF188" s="275">
        <f t="shared" si="24"/>
        <v>0</v>
      </c>
      <c r="AH188" s="276"/>
    </row>
    <row r="189" spans="3:34" outlineLevel="1">
      <c r="D189" s="83" t="str">
        <f>'Line Items'!D17</f>
        <v>SG04  Island Line</v>
      </c>
      <c r="E189" s="84"/>
      <c r="F189" s="150" t="str">
        <f t="shared" si="20"/>
        <v>£000</v>
      </c>
      <c r="G189" s="85">
        <f t="shared" si="21"/>
        <v>0</v>
      </c>
      <c r="H189" s="85">
        <f t="shared" si="21"/>
        <v>0</v>
      </c>
      <c r="I189" s="85">
        <f t="shared" si="21"/>
        <v>0</v>
      </c>
      <c r="J189" s="85">
        <f t="shared" si="21"/>
        <v>0</v>
      </c>
      <c r="K189" s="85">
        <f t="shared" si="21"/>
        <v>0</v>
      </c>
      <c r="L189" s="85">
        <f t="shared" si="21"/>
        <v>0</v>
      </c>
      <c r="M189" s="85">
        <f t="shared" si="21"/>
        <v>0</v>
      </c>
      <c r="N189" s="85">
        <f t="shared" si="21"/>
        <v>0</v>
      </c>
      <c r="O189" s="85">
        <f t="shared" si="21"/>
        <v>0</v>
      </c>
      <c r="P189" s="85">
        <f t="shared" si="21"/>
        <v>0</v>
      </c>
      <c r="Q189" s="85">
        <f t="shared" si="21"/>
        <v>0</v>
      </c>
      <c r="R189" s="85">
        <f t="shared" si="21"/>
        <v>0</v>
      </c>
      <c r="S189" s="85">
        <f t="shared" si="21"/>
        <v>0</v>
      </c>
      <c r="T189" s="85">
        <f t="shared" si="21"/>
        <v>0</v>
      </c>
      <c r="U189" s="85">
        <f t="shared" si="21"/>
        <v>0</v>
      </c>
      <c r="V189" s="85">
        <f t="shared" si="21"/>
        <v>0</v>
      </c>
      <c r="W189" s="85">
        <f t="shared" si="21"/>
        <v>0</v>
      </c>
      <c r="X189" s="85">
        <f t="shared" si="21"/>
        <v>0</v>
      </c>
      <c r="Y189" s="85">
        <f t="shared" si="21"/>
        <v>0</v>
      </c>
      <c r="Z189" s="274">
        <f t="shared" si="21"/>
        <v>0</v>
      </c>
      <c r="AA189" s="85"/>
      <c r="AB189" s="275">
        <f t="shared" si="22"/>
        <v>0</v>
      </c>
      <c r="AC189" s="85"/>
      <c r="AD189" s="275">
        <f t="shared" si="23"/>
        <v>0</v>
      </c>
      <c r="AE189" s="85"/>
      <c r="AF189" s="275">
        <f t="shared" si="24"/>
        <v>0</v>
      </c>
      <c r="AH189" s="276"/>
    </row>
    <row r="190" spans="3:34" outlineLevel="1">
      <c r="D190" s="83" t="str">
        <f>'Line Items'!D18</f>
        <v>SG05  Mainline - Basingstoke/Romsey/Lymington</v>
      </c>
      <c r="E190" s="84"/>
      <c r="F190" s="150" t="str">
        <f t="shared" si="20"/>
        <v>£000</v>
      </c>
      <c r="G190" s="85">
        <f t="shared" si="21"/>
        <v>0</v>
      </c>
      <c r="H190" s="85">
        <f t="shared" si="21"/>
        <v>0</v>
      </c>
      <c r="I190" s="85">
        <f t="shared" si="21"/>
        <v>0</v>
      </c>
      <c r="J190" s="85">
        <f t="shared" si="21"/>
        <v>0</v>
      </c>
      <c r="K190" s="85">
        <f t="shared" si="21"/>
        <v>0</v>
      </c>
      <c r="L190" s="85">
        <f t="shared" si="21"/>
        <v>0</v>
      </c>
      <c r="M190" s="85">
        <f t="shared" si="21"/>
        <v>0</v>
      </c>
      <c r="N190" s="85">
        <f t="shared" si="21"/>
        <v>0</v>
      </c>
      <c r="O190" s="85">
        <f t="shared" si="21"/>
        <v>0</v>
      </c>
      <c r="P190" s="85">
        <f t="shared" si="21"/>
        <v>0</v>
      </c>
      <c r="Q190" s="85">
        <f t="shared" si="21"/>
        <v>0</v>
      </c>
      <c r="R190" s="85">
        <f t="shared" si="21"/>
        <v>0</v>
      </c>
      <c r="S190" s="85">
        <f t="shared" si="21"/>
        <v>0</v>
      </c>
      <c r="T190" s="85">
        <f t="shared" si="21"/>
        <v>0</v>
      </c>
      <c r="U190" s="85">
        <f t="shared" si="21"/>
        <v>0</v>
      </c>
      <c r="V190" s="85">
        <f t="shared" si="21"/>
        <v>0</v>
      </c>
      <c r="W190" s="85">
        <f t="shared" si="21"/>
        <v>0</v>
      </c>
      <c r="X190" s="85">
        <f t="shared" si="21"/>
        <v>0</v>
      </c>
      <c r="Y190" s="85">
        <f t="shared" si="21"/>
        <v>0</v>
      </c>
      <c r="Z190" s="274">
        <f t="shared" si="21"/>
        <v>0</v>
      </c>
      <c r="AA190" s="85"/>
      <c r="AB190" s="275">
        <f t="shared" si="22"/>
        <v>0</v>
      </c>
      <c r="AC190" s="85"/>
      <c r="AD190" s="275">
        <f t="shared" si="23"/>
        <v>0</v>
      </c>
      <c r="AE190" s="85"/>
      <c r="AF190" s="275">
        <f t="shared" si="24"/>
        <v>0</v>
      </c>
      <c r="AH190" s="276"/>
    </row>
    <row r="191" spans="3:34" outlineLevel="1">
      <c r="D191" s="83" t="str">
        <f>'Line Items'!D19</f>
        <v>SG06  South Coast</v>
      </c>
      <c r="E191" s="84"/>
      <c r="F191" s="150" t="str">
        <f t="shared" si="20"/>
        <v>£000</v>
      </c>
      <c r="G191" s="85">
        <f t="shared" si="21"/>
        <v>0</v>
      </c>
      <c r="H191" s="85">
        <f t="shared" si="21"/>
        <v>0</v>
      </c>
      <c r="I191" s="85">
        <f t="shared" si="21"/>
        <v>0</v>
      </c>
      <c r="J191" s="85">
        <f t="shared" si="21"/>
        <v>0</v>
      </c>
      <c r="K191" s="85">
        <f t="shared" si="21"/>
        <v>0</v>
      </c>
      <c r="L191" s="85">
        <f t="shared" si="21"/>
        <v>0</v>
      </c>
      <c r="M191" s="85">
        <f t="shared" si="21"/>
        <v>0</v>
      </c>
      <c r="N191" s="85">
        <f t="shared" si="21"/>
        <v>0</v>
      </c>
      <c r="O191" s="85">
        <f t="shared" si="21"/>
        <v>0</v>
      </c>
      <c r="P191" s="85">
        <f t="shared" si="21"/>
        <v>0</v>
      </c>
      <c r="Q191" s="85">
        <f t="shared" si="21"/>
        <v>0</v>
      </c>
      <c r="R191" s="85">
        <f t="shared" si="21"/>
        <v>0</v>
      </c>
      <c r="S191" s="85">
        <f t="shared" si="21"/>
        <v>0</v>
      </c>
      <c r="T191" s="85">
        <f t="shared" si="21"/>
        <v>0</v>
      </c>
      <c r="U191" s="85">
        <f t="shared" si="21"/>
        <v>0</v>
      </c>
      <c r="V191" s="85">
        <f t="shared" si="21"/>
        <v>0</v>
      </c>
      <c r="W191" s="85">
        <f t="shared" si="21"/>
        <v>0</v>
      </c>
      <c r="X191" s="85">
        <f t="shared" si="21"/>
        <v>0</v>
      </c>
      <c r="Y191" s="85">
        <f t="shared" si="21"/>
        <v>0</v>
      </c>
      <c r="Z191" s="274">
        <f t="shared" si="21"/>
        <v>0</v>
      </c>
      <c r="AA191" s="85"/>
      <c r="AB191" s="275">
        <f t="shared" si="22"/>
        <v>0</v>
      </c>
      <c r="AC191" s="85"/>
      <c r="AD191" s="275">
        <f t="shared" si="23"/>
        <v>0</v>
      </c>
      <c r="AE191" s="85"/>
      <c r="AF191" s="275">
        <f t="shared" si="24"/>
        <v>0</v>
      </c>
      <c r="AH191" s="276"/>
    </row>
    <row r="192" spans="3:34" outlineLevel="1">
      <c r="D192" s="83" t="str">
        <f>'Line Items'!D20</f>
        <v>SG07  Suburban - Alton</v>
      </c>
      <c r="E192" s="84"/>
      <c r="F192" s="150" t="str">
        <f t="shared" si="20"/>
        <v>£000</v>
      </c>
      <c r="G192" s="85">
        <f t="shared" si="21"/>
        <v>0</v>
      </c>
      <c r="H192" s="85">
        <f t="shared" si="21"/>
        <v>0</v>
      </c>
      <c r="I192" s="85">
        <f t="shared" si="21"/>
        <v>0</v>
      </c>
      <c r="J192" s="85">
        <f t="shared" si="21"/>
        <v>0</v>
      </c>
      <c r="K192" s="85">
        <f t="shared" si="21"/>
        <v>0</v>
      </c>
      <c r="L192" s="85">
        <f t="shared" si="21"/>
        <v>0</v>
      </c>
      <c r="M192" s="85">
        <f t="shared" si="21"/>
        <v>0</v>
      </c>
      <c r="N192" s="85">
        <f t="shared" si="21"/>
        <v>0</v>
      </c>
      <c r="O192" s="85">
        <f t="shared" si="21"/>
        <v>0</v>
      </c>
      <c r="P192" s="85">
        <f t="shared" si="21"/>
        <v>0</v>
      </c>
      <c r="Q192" s="85">
        <f t="shared" si="21"/>
        <v>0</v>
      </c>
      <c r="R192" s="85">
        <f t="shared" si="21"/>
        <v>0</v>
      </c>
      <c r="S192" s="85">
        <f t="shared" si="21"/>
        <v>0</v>
      </c>
      <c r="T192" s="85">
        <f t="shared" si="21"/>
        <v>0</v>
      </c>
      <c r="U192" s="85">
        <f t="shared" si="21"/>
        <v>0</v>
      </c>
      <c r="V192" s="85">
        <f t="shared" si="21"/>
        <v>0</v>
      </c>
      <c r="W192" s="85">
        <f t="shared" si="21"/>
        <v>0</v>
      </c>
      <c r="X192" s="85">
        <f t="shared" si="21"/>
        <v>0</v>
      </c>
      <c r="Y192" s="85">
        <f t="shared" si="21"/>
        <v>0</v>
      </c>
      <c r="Z192" s="274">
        <f t="shared" si="21"/>
        <v>0</v>
      </c>
      <c r="AA192" s="85"/>
      <c r="AB192" s="275">
        <f t="shared" si="22"/>
        <v>0</v>
      </c>
      <c r="AC192" s="85"/>
      <c r="AD192" s="275">
        <f t="shared" si="23"/>
        <v>0</v>
      </c>
      <c r="AE192" s="85"/>
      <c r="AF192" s="275">
        <f t="shared" si="24"/>
        <v>0</v>
      </c>
      <c r="AH192" s="276"/>
    </row>
    <row r="193" spans="2:34" outlineLevel="1">
      <c r="D193" s="83" t="str">
        <f>'Line Items'!D21</f>
        <v>SG08  Suburban - Windsor inners</v>
      </c>
      <c r="E193" s="84"/>
      <c r="F193" s="150" t="str">
        <f t="shared" si="20"/>
        <v>£000</v>
      </c>
      <c r="G193" s="85">
        <f t="shared" si="21"/>
        <v>0</v>
      </c>
      <c r="H193" s="85">
        <f t="shared" si="21"/>
        <v>0</v>
      </c>
      <c r="I193" s="85">
        <f t="shared" si="21"/>
        <v>0</v>
      </c>
      <c r="J193" s="85">
        <f t="shared" si="21"/>
        <v>0</v>
      </c>
      <c r="K193" s="85">
        <f t="shared" si="21"/>
        <v>0</v>
      </c>
      <c r="L193" s="85">
        <f t="shared" si="21"/>
        <v>0</v>
      </c>
      <c r="M193" s="85">
        <f t="shared" si="21"/>
        <v>0</v>
      </c>
      <c r="N193" s="85">
        <f t="shared" si="21"/>
        <v>0</v>
      </c>
      <c r="O193" s="85">
        <f t="shared" si="21"/>
        <v>0</v>
      </c>
      <c r="P193" s="85">
        <f t="shared" si="21"/>
        <v>0</v>
      </c>
      <c r="Q193" s="85">
        <f t="shared" si="21"/>
        <v>0</v>
      </c>
      <c r="R193" s="85">
        <f t="shared" si="21"/>
        <v>0</v>
      </c>
      <c r="S193" s="85">
        <f t="shared" si="21"/>
        <v>0</v>
      </c>
      <c r="T193" s="85">
        <f t="shared" si="21"/>
        <v>0</v>
      </c>
      <c r="U193" s="85">
        <f t="shared" si="21"/>
        <v>0</v>
      </c>
      <c r="V193" s="85">
        <f t="shared" si="21"/>
        <v>0</v>
      </c>
      <c r="W193" s="85">
        <f t="shared" si="21"/>
        <v>0</v>
      </c>
      <c r="X193" s="85">
        <f t="shared" si="21"/>
        <v>0</v>
      </c>
      <c r="Y193" s="85">
        <f t="shared" si="21"/>
        <v>0</v>
      </c>
      <c r="Z193" s="274">
        <f t="shared" si="21"/>
        <v>0</v>
      </c>
      <c r="AA193" s="85"/>
      <c r="AB193" s="275">
        <f t="shared" si="22"/>
        <v>0</v>
      </c>
      <c r="AC193" s="85"/>
      <c r="AD193" s="275">
        <f t="shared" si="23"/>
        <v>0</v>
      </c>
      <c r="AE193" s="85"/>
      <c r="AF193" s="275">
        <f t="shared" si="24"/>
        <v>0</v>
      </c>
      <c r="AH193" s="276"/>
    </row>
    <row r="194" spans="2:34" outlineLevel="1">
      <c r="D194" s="83" t="str">
        <f>'Line Items'!D22</f>
        <v>SG09  Suburban - Windsor Outers</v>
      </c>
      <c r="E194" s="84"/>
      <c r="F194" s="150" t="str">
        <f t="shared" si="20"/>
        <v>£000</v>
      </c>
      <c r="G194" s="85">
        <f t="shared" si="21"/>
        <v>0</v>
      </c>
      <c r="H194" s="85">
        <f t="shared" si="21"/>
        <v>0</v>
      </c>
      <c r="I194" s="85">
        <f t="shared" si="21"/>
        <v>0</v>
      </c>
      <c r="J194" s="85">
        <f t="shared" si="21"/>
        <v>0</v>
      </c>
      <c r="K194" s="85">
        <f t="shared" si="21"/>
        <v>0</v>
      </c>
      <c r="L194" s="85">
        <f t="shared" si="21"/>
        <v>0</v>
      </c>
      <c r="M194" s="85">
        <f t="shared" si="21"/>
        <v>0</v>
      </c>
      <c r="N194" s="85">
        <f t="shared" si="21"/>
        <v>0</v>
      </c>
      <c r="O194" s="85">
        <f t="shared" si="21"/>
        <v>0</v>
      </c>
      <c r="P194" s="85">
        <f t="shared" si="21"/>
        <v>0</v>
      </c>
      <c r="Q194" s="85">
        <f t="shared" si="21"/>
        <v>0</v>
      </c>
      <c r="R194" s="85">
        <f t="shared" si="21"/>
        <v>0</v>
      </c>
      <c r="S194" s="85">
        <f t="shared" si="21"/>
        <v>0</v>
      </c>
      <c r="T194" s="85">
        <f t="shared" si="21"/>
        <v>0</v>
      </c>
      <c r="U194" s="85">
        <f t="shared" si="21"/>
        <v>0</v>
      </c>
      <c r="V194" s="85">
        <f t="shared" si="21"/>
        <v>0</v>
      </c>
      <c r="W194" s="85">
        <f t="shared" si="21"/>
        <v>0</v>
      </c>
      <c r="X194" s="85">
        <f t="shared" si="21"/>
        <v>0</v>
      </c>
      <c r="Y194" s="85">
        <f t="shared" si="21"/>
        <v>0</v>
      </c>
      <c r="Z194" s="274">
        <f t="shared" si="21"/>
        <v>0</v>
      </c>
      <c r="AA194" s="85"/>
      <c r="AB194" s="275">
        <f t="shared" si="22"/>
        <v>0</v>
      </c>
      <c r="AC194" s="85"/>
      <c r="AD194" s="275">
        <f t="shared" si="23"/>
        <v>0</v>
      </c>
      <c r="AE194" s="85"/>
      <c r="AF194" s="275">
        <f t="shared" si="24"/>
        <v>0</v>
      </c>
      <c r="AH194" s="276"/>
    </row>
    <row r="195" spans="2:34" outlineLevel="1">
      <c r="D195" s="83" t="str">
        <f>'Line Items'!D23</f>
        <v>SG10  Suburban - GLD/WOK</v>
      </c>
      <c r="E195" s="84"/>
      <c r="F195" s="150" t="str">
        <f t="shared" si="20"/>
        <v>£000</v>
      </c>
      <c r="G195" s="85">
        <f t="shared" si="21"/>
        <v>0</v>
      </c>
      <c r="H195" s="85">
        <f t="shared" si="21"/>
        <v>0</v>
      </c>
      <c r="I195" s="85">
        <f t="shared" si="21"/>
        <v>0</v>
      </c>
      <c r="J195" s="85">
        <f t="shared" si="21"/>
        <v>0</v>
      </c>
      <c r="K195" s="85">
        <f t="shared" si="21"/>
        <v>0</v>
      </c>
      <c r="L195" s="85">
        <f t="shared" si="21"/>
        <v>0</v>
      </c>
      <c r="M195" s="85">
        <f t="shared" si="21"/>
        <v>0</v>
      </c>
      <c r="N195" s="85">
        <f t="shared" si="21"/>
        <v>0</v>
      </c>
      <c r="O195" s="85">
        <f t="shared" si="21"/>
        <v>0</v>
      </c>
      <c r="P195" s="85">
        <f t="shared" si="21"/>
        <v>0</v>
      </c>
      <c r="Q195" s="85">
        <f t="shared" si="21"/>
        <v>0</v>
      </c>
      <c r="R195" s="85">
        <f t="shared" si="21"/>
        <v>0</v>
      </c>
      <c r="S195" s="85">
        <f t="shared" si="21"/>
        <v>0</v>
      </c>
      <c r="T195" s="85">
        <f t="shared" si="21"/>
        <v>0</v>
      </c>
      <c r="U195" s="85">
        <f t="shared" si="21"/>
        <v>0</v>
      </c>
      <c r="V195" s="85">
        <f t="shared" si="21"/>
        <v>0</v>
      </c>
      <c r="W195" s="85">
        <f t="shared" si="21"/>
        <v>0</v>
      </c>
      <c r="X195" s="85">
        <f t="shared" si="21"/>
        <v>0</v>
      </c>
      <c r="Y195" s="85">
        <f t="shared" si="21"/>
        <v>0</v>
      </c>
      <c r="Z195" s="274">
        <f t="shared" si="21"/>
        <v>0</v>
      </c>
      <c r="AA195" s="85"/>
      <c r="AB195" s="275">
        <f t="shared" si="22"/>
        <v>0</v>
      </c>
      <c r="AC195" s="85"/>
      <c r="AD195" s="275">
        <f t="shared" si="23"/>
        <v>0</v>
      </c>
      <c r="AE195" s="85"/>
      <c r="AF195" s="275">
        <f t="shared" si="24"/>
        <v>0</v>
      </c>
      <c r="AH195" s="276"/>
    </row>
    <row r="196" spans="2:34" outlineLevel="1">
      <c r="D196" s="83" t="str">
        <f>'Line Items'!D24</f>
        <v>SG11  Heathrow Bus</v>
      </c>
      <c r="E196" s="84"/>
      <c r="F196" s="150" t="str">
        <f t="shared" si="20"/>
        <v>£000</v>
      </c>
      <c r="G196" s="85">
        <f t="shared" si="21"/>
        <v>0</v>
      </c>
      <c r="H196" s="85">
        <f t="shared" si="21"/>
        <v>0</v>
      </c>
      <c r="I196" s="85">
        <f t="shared" si="21"/>
        <v>0</v>
      </c>
      <c r="J196" s="85">
        <f t="shared" si="21"/>
        <v>0</v>
      </c>
      <c r="K196" s="85">
        <f t="shared" si="21"/>
        <v>0</v>
      </c>
      <c r="L196" s="85">
        <f t="shared" si="21"/>
        <v>0</v>
      </c>
      <c r="M196" s="85">
        <f t="shared" si="21"/>
        <v>0</v>
      </c>
      <c r="N196" s="85">
        <f t="shared" si="21"/>
        <v>0</v>
      </c>
      <c r="O196" s="85">
        <f t="shared" si="21"/>
        <v>0</v>
      </c>
      <c r="P196" s="85">
        <f t="shared" si="21"/>
        <v>0</v>
      </c>
      <c r="Q196" s="85">
        <f t="shared" si="21"/>
        <v>0</v>
      </c>
      <c r="R196" s="85">
        <f t="shared" si="21"/>
        <v>0</v>
      </c>
      <c r="S196" s="85">
        <f t="shared" si="21"/>
        <v>0</v>
      </c>
      <c r="T196" s="85">
        <f t="shared" si="21"/>
        <v>0</v>
      </c>
      <c r="U196" s="85">
        <f t="shared" si="21"/>
        <v>0</v>
      </c>
      <c r="V196" s="85">
        <f t="shared" si="21"/>
        <v>0</v>
      </c>
      <c r="W196" s="85">
        <f t="shared" si="21"/>
        <v>0</v>
      </c>
      <c r="X196" s="85">
        <f t="shared" si="21"/>
        <v>0</v>
      </c>
      <c r="Y196" s="85">
        <f t="shared" si="21"/>
        <v>0</v>
      </c>
      <c r="Z196" s="274">
        <f t="shared" si="21"/>
        <v>0</v>
      </c>
      <c r="AA196" s="85"/>
      <c r="AB196" s="275">
        <f t="shared" si="22"/>
        <v>0</v>
      </c>
      <c r="AC196" s="85"/>
      <c r="AD196" s="275">
        <f t="shared" si="23"/>
        <v>0</v>
      </c>
      <c r="AE196" s="85"/>
      <c r="AF196" s="275">
        <f t="shared" si="24"/>
        <v>0</v>
      </c>
      <c r="AH196" s="276"/>
    </row>
    <row r="197" spans="2:34" outlineLevel="1">
      <c r="D197" s="83" t="str">
        <f>'Line Items'!D25</f>
        <v>[Passenger Revenue Service Groups 12]</v>
      </c>
      <c r="E197" s="84"/>
      <c r="F197" s="150" t="str">
        <f t="shared" si="20"/>
        <v>£000</v>
      </c>
      <c r="G197" s="85">
        <f t="shared" si="21"/>
        <v>0</v>
      </c>
      <c r="H197" s="85">
        <f t="shared" si="21"/>
        <v>0</v>
      </c>
      <c r="I197" s="85">
        <f t="shared" si="21"/>
        <v>0</v>
      </c>
      <c r="J197" s="85">
        <f t="shared" si="21"/>
        <v>0</v>
      </c>
      <c r="K197" s="85">
        <f t="shared" si="21"/>
        <v>0</v>
      </c>
      <c r="L197" s="85">
        <f t="shared" si="21"/>
        <v>0</v>
      </c>
      <c r="M197" s="85">
        <f t="shared" si="21"/>
        <v>0</v>
      </c>
      <c r="N197" s="85">
        <f t="shared" si="21"/>
        <v>0</v>
      </c>
      <c r="O197" s="85">
        <f t="shared" si="21"/>
        <v>0</v>
      </c>
      <c r="P197" s="85">
        <f t="shared" si="21"/>
        <v>0</v>
      </c>
      <c r="Q197" s="85">
        <f t="shared" si="21"/>
        <v>0</v>
      </c>
      <c r="R197" s="85">
        <f t="shared" si="21"/>
        <v>0</v>
      </c>
      <c r="S197" s="85">
        <f t="shared" si="21"/>
        <v>0</v>
      </c>
      <c r="T197" s="85">
        <f t="shared" si="21"/>
        <v>0</v>
      </c>
      <c r="U197" s="85">
        <f t="shared" si="21"/>
        <v>0</v>
      </c>
      <c r="V197" s="85">
        <f t="shared" si="21"/>
        <v>0</v>
      </c>
      <c r="W197" s="85">
        <f t="shared" si="21"/>
        <v>0</v>
      </c>
      <c r="X197" s="85">
        <f t="shared" si="21"/>
        <v>0</v>
      </c>
      <c r="Y197" s="85">
        <f t="shared" si="21"/>
        <v>0</v>
      </c>
      <c r="Z197" s="274">
        <f t="shared" si="21"/>
        <v>0</v>
      </c>
      <c r="AA197" s="85"/>
      <c r="AB197" s="275">
        <f t="shared" si="22"/>
        <v>0</v>
      </c>
      <c r="AC197" s="85"/>
      <c r="AD197" s="275">
        <f t="shared" si="23"/>
        <v>0</v>
      </c>
      <c r="AE197" s="85"/>
      <c r="AF197" s="275">
        <f t="shared" si="24"/>
        <v>0</v>
      </c>
      <c r="AH197" s="276"/>
    </row>
    <row r="198" spans="2:34" outlineLevel="1">
      <c r="D198" s="83" t="str">
        <f>'Line Items'!D26</f>
        <v>[Passenger Revenue Service Groups 13]</v>
      </c>
      <c r="E198" s="84"/>
      <c r="F198" s="150" t="str">
        <f t="shared" si="20"/>
        <v>£000</v>
      </c>
      <c r="G198" s="85">
        <f t="shared" si="21"/>
        <v>0</v>
      </c>
      <c r="H198" s="85">
        <f t="shared" si="21"/>
        <v>0</v>
      </c>
      <c r="I198" s="85">
        <f t="shared" si="21"/>
        <v>0</v>
      </c>
      <c r="J198" s="85">
        <f t="shared" si="21"/>
        <v>0</v>
      </c>
      <c r="K198" s="85">
        <f t="shared" si="21"/>
        <v>0</v>
      </c>
      <c r="L198" s="85">
        <f t="shared" si="21"/>
        <v>0</v>
      </c>
      <c r="M198" s="85">
        <f t="shared" si="21"/>
        <v>0</v>
      </c>
      <c r="N198" s="85">
        <f t="shared" si="21"/>
        <v>0</v>
      </c>
      <c r="O198" s="85">
        <f t="shared" si="21"/>
        <v>0</v>
      </c>
      <c r="P198" s="85">
        <f t="shared" si="21"/>
        <v>0</v>
      </c>
      <c r="Q198" s="85">
        <f t="shared" si="21"/>
        <v>0</v>
      </c>
      <c r="R198" s="85">
        <f t="shared" si="21"/>
        <v>0</v>
      </c>
      <c r="S198" s="85">
        <f t="shared" si="21"/>
        <v>0</v>
      </c>
      <c r="T198" s="85">
        <f t="shared" si="21"/>
        <v>0</v>
      </c>
      <c r="U198" s="85">
        <f t="shared" si="21"/>
        <v>0</v>
      </c>
      <c r="V198" s="85">
        <f t="shared" ref="V198:Z198" si="25">SUM(V30,V50,V72,V92,V156,V176,V114,V134)</f>
        <v>0</v>
      </c>
      <c r="W198" s="85">
        <f t="shared" si="25"/>
        <v>0</v>
      </c>
      <c r="X198" s="85">
        <f t="shared" si="25"/>
        <v>0</v>
      </c>
      <c r="Y198" s="85">
        <f t="shared" si="25"/>
        <v>0</v>
      </c>
      <c r="Z198" s="274">
        <f t="shared" si="25"/>
        <v>0</v>
      </c>
      <c r="AA198" s="85"/>
      <c r="AB198" s="275">
        <f t="shared" si="22"/>
        <v>0</v>
      </c>
      <c r="AC198" s="85"/>
      <c r="AD198" s="275">
        <f t="shared" si="23"/>
        <v>0</v>
      </c>
      <c r="AE198" s="85"/>
      <c r="AF198" s="275">
        <f t="shared" si="24"/>
        <v>0</v>
      </c>
      <c r="AH198" s="276"/>
    </row>
    <row r="199" spans="2:34" outlineLevel="1">
      <c r="D199" s="83" t="str">
        <f>'Line Items'!D27</f>
        <v>[Passenger Revenue Service Groups 14]</v>
      </c>
      <c r="E199" s="84"/>
      <c r="F199" s="150" t="str">
        <f t="shared" si="20"/>
        <v>£000</v>
      </c>
      <c r="G199" s="85">
        <f t="shared" ref="G199:Z201" si="26">SUM(G31,G51,G73,G93,G157,G177,G115,G135)</f>
        <v>0</v>
      </c>
      <c r="H199" s="85">
        <f t="shared" si="26"/>
        <v>0</v>
      </c>
      <c r="I199" s="85">
        <f t="shared" si="26"/>
        <v>0</v>
      </c>
      <c r="J199" s="85">
        <f t="shared" si="26"/>
        <v>0</v>
      </c>
      <c r="K199" s="85">
        <f t="shared" si="26"/>
        <v>0</v>
      </c>
      <c r="L199" s="85">
        <f t="shared" si="26"/>
        <v>0</v>
      </c>
      <c r="M199" s="85">
        <f t="shared" si="26"/>
        <v>0</v>
      </c>
      <c r="N199" s="85">
        <f t="shared" si="26"/>
        <v>0</v>
      </c>
      <c r="O199" s="85">
        <f t="shared" si="26"/>
        <v>0</v>
      </c>
      <c r="P199" s="85">
        <f t="shared" si="26"/>
        <v>0</v>
      </c>
      <c r="Q199" s="85">
        <f t="shared" si="26"/>
        <v>0</v>
      </c>
      <c r="R199" s="85">
        <f t="shared" si="26"/>
        <v>0</v>
      </c>
      <c r="S199" s="85">
        <f t="shared" si="26"/>
        <v>0</v>
      </c>
      <c r="T199" s="85">
        <f t="shared" si="26"/>
        <v>0</v>
      </c>
      <c r="U199" s="85">
        <f t="shared" si="26"/>
        <v>0</v>
      </c>
      <c r="V199" s="85">
        <f t="shared" si="26"/>
        <v>0</v>
      </c>
      <c r="W199" s="85">
        <f t="shared" si="26"/>
        <v>0</v>
      </c>
      <c r="X199" s="85">
        <f t="shared" si="26"/>
        <v>0</v>
      </c>
      <c r="Y199" s="85">
        <f t="shared" si="26"/>
        <v>0</v>
      </c>
      <c r="Z199" s="274">
        <f t="shared" si="26"/>
        <v>0</v>
      </c>
      <c r="AA199" s="85"/>
      <c r="AB199" s="275">
        <f t="shared" si="22"/>
        <v>0</v>
      </c>
      <c r="AC199" s="85"/>
      <c r="AD199" s="275">
        <f t="shared" si="23"/>
        <v>0</v>
      </c>
      <c r="AE199" s="85"/>
      <c r="AF199" s="275">
        <f t="shared" si="24"/>
        <v>0</v>
      </c>
      <c r="AH199" s="276"/>
    </row>
    <row r="200" spans="2:34" outlineLevel="1">
      <c r="D200" s="83" t="str">
        <f>'Line Items'!D28</f>
        <v>[Passenger Revenue Service Groups 15]</v>
      </c>
      <c r="E200" s="84"/>
      <c r="F200" s="150" t="str">
        <f t="shared" si="20"/>
        <v>£000</v>
      </c>
      <c r="G200" s="85">
        <f t="shared" si="26"/>
        <v>0</v>
      </c>
      <c r="H200" s="85">
        <f t="shared" si="26"/>
        <v>0</v>
      </c>
      <c r="I200" s="85">
        <f t="shared" si="26"/>
        <v>0</v>
      </c>
      <c r="J200" s="85">
        <f t="shared" si="26"/>
        <v>0</v>
      </c>
      <c r="K200" s="85">
        <f t="shared" si="26"/>
        <v>0</v>
      </c>
      <c r="L200" s="85">
        <f t="shared" si="26"/>
        <v>0</v>
      </c>
      <c r="M200" s="85">
        <f t="shared" si="26"/>
        <v>0</v>
      </c>
      <c r="N200" s="85">
        <f t="shared" si="26"/>
        <v>0</v>
      </c>
      <c r="O200" s="85">
        <f t="shared" si="26"/>
        <v>0</v>
      </c>
      <c r="P200" s="85">
        <f t="shared" si="26"/>
        <v>0</v>
      </c>
      <c r="Q200" s="85">
        <f t="shared" si="26"/>
        <v>0</v>
      </c>
      <c r="R200" s="85">
        <f t="shared" si="26"/>
        <v>0</v>
      </c>
      <c r="S200" s="85">
        <f t="shared" si="26"/>
        <v>0</v>
      </c>
      <c r="T200" s="85">
        <f t="shared" si="26"/>
        <v>0</v>
      </c>
      <c r="U200" s="85">
        <f t="shared" si="26"/>
        <v>0</v>
      </c>
      <c r="V200" s="85">
        <f t="shared" si="26"/>
        <v>0</v>
      </c>
      <c r="W200" s="85">
        <f t="shared" si="26"/>
        <v>0</v>
      </c>
      <c r="X200" s="85">
        <f t="shared" si="26"/>
        <v>0</v>
      </c>
      <c r="Y200" s="85">
        <f t="shared" si="26"/>
        <v>0</v>
      </c>
      <c r="Z200" s="274">
        <f t="shared" si="26"/>
        <v>0</v>
      </c>
      <c r="AA200" s="85"/>
      <c r="AB200" s="275">
        <f t="shared" si="22"/>
        <v>0</v>
      </c>
      <c r="AC200" s="85"/>
      <c r="AD200" s="275">
        <f t="shared" si="23"/>
        <v>0</v>
      </c>
      <c r="AE200" s="85"/>
      <c r="AF200" s="275">
        <f t="shared" si="24"/>
        <v>0</v>
      </c>
      <c r="AH200" s="276"/>
    </row>
    <row r="201" spans="2:34" outlineLevel="1">
      <c r="D201" s="108" t="str">
        <f>'Line Items'!D29</f>
        <v>[Passenger Revenue Service Groups 16]</v>
      </c>
      <c r="E201" s="110"/>
      <c r="F201" s="164" t="str">
        <f t="shared" si="20"/>
        <v>£000</v>
      </c>
      <c r="G201" s="96">
        <f t="shared" si="26"/>
        <v>0</v>
      </c>
      <c r="H201" s="96">
        <f t="shared" si="26"/>
        <v>0</v>
      </c>
      <c r="I201" s="96">
        <f t="shared" si="26"/>
        <v>0</v>
      </c>
      <c r="J201" s="96">
        <f t="shared" si="26"/>
        <v>0</v>
      </c>
      <c r="K201" s="96">
        <f t="shared" si="26"/>
        <v>0</v>
      </c>
      <c r="L201" s="96">
        <f t="shared" si="26"/>
        <v>0</v>
      </c>
      <c r="M201" s="96">
        <f t="shared" si="26"/>
        <v>0</v>
      </c>
      <c r="N201" s="96">
        <f t="shared" si="26"/>
        <v>0</v>
      </c>
      <c r="O201" s="96">
        <f t="shared" si="26"/>
        <v>0</v>
      </c>
      <c r="P201" s="96">
        <f t="shared" si="26"/>
        <v>0</v>
      </c>
      <c r="Q201" s="96">
        <f t="shared" si="26"/>
        <v>0</v>
      </c>
      <c r="R201" s="96">
        <f t="shared" si="26"/>
        <v>0</v>
      </c>
      <c r="S201" s="96">
        <f t="shared" si="26"/>
        <v>0</v>
      </c>
      <c r="T201" s="96">
        <f t="shared" si="26"/>
        <v>0</v>
      </c>
      <c r="U201" s="96">
        <f t="shared" si="26"/>
        <v>0</v>
      </c>
      <c r="V201" s="96">
        <f t="shared" si="26"/>
        <v>0</v>
      </c>
      <c r="W201" s="96">
        <f t="shared" si="26"/>
        <v>0</v>
      </c>
      <c r="X201" s="96">
        <f t="shared" si="26"/>
        <v>0</v>
      </c>
      <c r="Y201" s="96">
        <f t="shared" si="26"/>
        <v>0</v>
      </c>
      <c r="Z201" s="277">
        <f t="shared" si="26"/>
        <v>0</v>
      </c>
      <c r="AA201" s="85"/>
      <c r="AB201" s="278">
        <f t="shared" si="22"/>
        <v>0</v>
      </c>
      <c r="AC201" s="85"/>
      <c r="AD201" s="278">
        <f t="shared" si="23"/>
        <v>0</v>
      </c>
      <c r="AE201" s="85"/>
      <c r="AF201" s="278">
        <f t="shared" si="24"/>
        <v>0</v>
      </c>
      <c r="AH201" s="279"/>
    </row>
    <row r="202" spans="2:34" outlineLevel="1">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row>
    <row r="203" spans="2:34" outlineLevel="1">
      <c r="D203" s="262" t="str">
        <f>C185</f>
        <v>TOTAL REVENUE BY SERVICE GROUP</v>
      </c>
      <c r="E203" s="263"/>
      <c r="F203" s="264" t="str">
        <f>F201</f>
        <v>£000</v>
      </c>
      <c r="G203" s="265">
        <f t="shared" ref="G203:Z203" si="27">SUM(G186:G201)</f>
        <v>0</v>
      </c>
      <c r="H203" s="265">
        <f t="shared" si="27"/>
        <v>0</v>
      </c>
      <c r="I203" s="265">
        <f t="shared" si="27"/>
        <v>0</v>
      </c>
      <c r="J203" s="265">
        <f t="shared" si="27"/>
        <v>0</v>
      </c>
      <c r="K203" s="265">
        <f t="shared" si="27"/>
        <v>0</v>
      </c>
      <c r="L203" s="265">
        <f t="shared" si="27"/>
        <v>0</v>
      </c>
      <c r="M203" s="265">
        <f t="shared" si="27"/>
        <v>0</v>
      </c>
      <c r="N203" s="265">
        <f t="shared" si="27"/>
        <v>0</v>
      </c>
      <c r="O203" s="265">
        <f t="shared" si="27"/>
        <v>0</v>
      </c>
      <c r="P203" s="265">
        <f t="shared" si="27"/>
        <v>0</v>
      </c>
      <c r="Q203" s="265">
        <f t="shared" si="27"/>
        <v>0</v>
      </c>
      <c r="R203" s="265">
        <f t="shared" si="27"/>
        <v>0</v>
      </c>
      <c r="S203" s="265">
        <f t="shared" si="27"/>
        <v>0</v>
      </c>
      <c r="T203" s="265">
        <f t="shared" si="27"/>
        <v>0</v>
      </c>
      <c r="U203" s="265">
        <f t="shared" si="27"/>
        <v>0</v>
      </c>
      <c r="V203" s="265">
        <f t="shared" si="27"/>
        <v>0</v>
      </c>
      <c r="W203" s="265">
        <f t="shared" si="27"/>
        <v>0</v>
      </c>
      <c r="X203" s="265">
        <f t="shared" si="27"/>
        <v>0</v>
      </c>
      <c r="Y203" s="265">
        <f t="shared" si="27"/>
        <v>0</v>
      </c>
      <c r="Z203" s="266">
        <f t="shared" si="27"/>
        <v>0</v>
      </c>
      <c r="AA203" s="85"/>
      <c r="AB203" s="267">
        <f>SUM(AB186:AB201)</f>
        <v>0</v>
      </c>
      <c r="AC203" s="85"/>
      <c r="AD203" s="267">
        <f>SUM(AD186:AD201)</f>
        <v>0</v>
      </c>
      <c r="AE203" s="85"/>
      <c r="AF203" s="267">
        <f>SUM(AF186:AF201)</f>
        <v>0</v>
      </c>
      <c r="AH203" s="268"/>
    </row>
    <row r="204" spans="2:34">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row>
    <row r="205" spans="2:34" ht="15">
      <c r="B205" s="99" t="str">
        <f>'Line Items'!B31</f>
        <v>Other Fares Revenue</v>
      </c>
      <c r="C205" s="99"/>
      <c r="D205" s="249"/>
      <c r="E205" s="249"/>
      <c r="F205" s="99"/>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99"/>
      <c r="AH205" s="99"/>
    </row>
    <row r="206" spans="2:34" outlineLevel="1">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row>
    <row r="207" spans="2:34" outlineLevel="1">
      <c r="D207" s="235" t="str">
        <f>'Line Items'!D33</f>
        <v>Travelcard Revenue</v>
      </c>
      <c r="E207" s="251"/>
      <c r="F207" s="252" t="s">
        <v>902</v>
      </c>
      <c r="G207" s="253"/>
      <c r="H207" s="253"/>
      <c r="I207" s="253"/>
      <c r="J207" s="253"/>
      <c r="K207" s="253"/>
      <c r="L207" s="253"/>
      <c r="M207" s="253"/>
      <c r="N207" s="253"/>
      <c r="O207" s="253"/>
      <c r="P207" s="253"/>
      <c r="Q207" s="253"/>
      <c r="R207" s="253"/>
      <c r="S207" s="253"/>
      <c r="T207" s="253"/>
      <c r="U207" s="253"/>
      <c r="V207" s="253"/>
      <c r="W207" s="253"/>
      <c r="X207" s="253"/>
      <c r="Y207" s="253"/>
      <c r="Z207" s="254"/>
      <c r="AA207" s="85"/>
      <c r="AB207" s="254"/>
      <c r="AC207" s="85"/>
      <c r="AD207" s="254"/>
      <c r="AE207" s="85"/>
      <c r="AF207" s="254"/>
      <c r="AH207" s="256"/>
    </row>
    <row r="208" spans="2:34" outlineLevel="1">
      <c r="D208" s="83" t="str">
        <f>'Line Items'!D34</f>
        <v>Concessionary Travel</v>
      </c>
      <c r="E208" s="84"/>
      <c r="F208" s="150" t="str">
        <f>F207</f>
        <v>£000</v>
      </c>
      <c r="G208" s="257"/>
      <c r="H208" s="257"/>
      <c r="I208" s="257"/>
      <c r="J208" s="257"/>
      <c r="K208" s="257"/>
      <c r="L208" s="257"/>
      <c r="M208" s="257"/>
      <c r="N208" s="257"/>
      <c r="O208" s="257"/>
      <c r="P208" s="257"/>
      <c r="Q208" s="257"/>
      <c r="R208" s="257"/>
      <c r="S208" s="257"/>
      <c r="T208" s="257"/>
      <c r="U208" s="257"/>
      <c r="V208" s="257"/>
      <c r="W208" s="257"/>
      <c r="X208" s="257"/>
      <c r="Y208" s="257"/>
      <c r="Z208" s="258"/>
      <c r="AA208" s="85"/>
      <c r="AB208" s="258"/>
      <c r="AC208" s="85"/>
      <c r="AD208" s="258"/>
      <c r="AE208" s="85"/>
      <c r="AF208" s="258"/>
      <c r="AH208" s="259"/>
    </row>
    <row r="209" spans="4:34" outlineLevel="1">
      <c r="D209" s="83" t="str">
        <f>'Line Items'!D35</f>
        <v>Railcard Sales</v>
      </c>
      <c r="E209" s="84"/>
      <c r="F209" s="150" t="str">
        <f t="shared" ref="F209:F221" si="28">F208</f>
        <v>£000</v>
      </c>
      <c r="G209" s="257"/>
      <c r="H209" s="257"/>
      <c r="I209" s="257"/>
      <c r="J209" s="257"/>
      <c r="K209" s="257"/>
      <c r="L209" s="257"/>
      <c r="M209" s="257"/>
      <c r="N209" s="257"/>
      <c r="O209" s="257"/>
      <c r="P209" s="257"/>
      <c r="Q209" s="257"/>
      <c r="R209" s="257"/>
      <c r="S209" s="257"/>
      <c r="T209" s="257"/>
      <c r="U209" s="257"/>
      <c r="V209" s="257"/>
      <c r="W209" s="257"/>
      <c r="X209" s="257"/>
      <c r="Y209" s="257"/>
      <c r="Z209" s="258"/>
      <c r="AA209" s="85"/>
      <c r="AB209" s="258"/>
      <c r="AC209" s="85"/>
      <c r="AD209" s="258"/>
      <c r="AE209" s="85"/>
      <c r="AF209" s="258"/>
      <c r="AH209" s="259"/>
    </row>
    <row r="210" spans="4:34" outlineLevel="1">
      <c r="D210" s="83" t="str">
        <f>'Line Items'!D36</f>
        <v>Refunds</v>
      </c>
      <c r="E210" s="84"/>
      <c r="F210" s="150" t="str">
        <f t="shared" si="28"/>
        <v>£000</v>
      </c>
      <c r="G210" s="257"/>
      <c r="H210" s="257"/>
      <c r="I210" s="257"/>
      <c r="J210" s="257"/>
      <c r="K210" s="257"/>
      <c r="L210" s="257"/>
      <c r="M210" s="257"/>
      <c r="N210" s="257"/>
      <c r="O210" s="257"/>
      <c r="P210" s="257"/>
      <c r="Q210" s="257"/>
      <c r="R210" s="257"/>
      <c r="S210" s="257"/>
      <c r="T210" s="257"/>
      <c r="U210" s="257"/>
      <c r="V210" s="257"/>
      <c r="W210" s="257"/>
      <c r="X210" s="257"/>
      <c r="Y210" s="257"/>
      <c r="Z210" s="258"/>
      <c r="AA210" s="85"/>
      <c r="AB210" s="258"/>
      <c r="AC210" s="85"/>
      <c r="AD210" s="258"/>
      <c r="AE210" s="85"/>
      <c r="AF210" s="258"/>
      <c r="AH210" s="259"/>
    </row>
    <row r="211" spans="4:34" outlineLevel="1">
      <c r="D211" s="83" t="str">
        <f>'Line Items'!D37</f>
        <v>Penalty Fares</v>
      </c>
      <c r="E211" s="84"/>
      <c r="F211" s="150" t="str">
        <f t="shared" si="28"/>
        <v>£000</v>
      </c>
      <c r="G211" s="257"/>
      <c r="H211" s="257"/>
      <c r="I211" s="257"/>
      <c r="J211" s="257"/>
      <c r="K211" s="257"/>
      <c r="L211" s="257"/>
      <c r="M211" s="257"/>
      <c r="N211" s="257"/>
      <c r="O211" s="257"/>
      <c r="P211" s="257"/>
      <c r="Q211" s="257"/>
      <c r="R211" s="257"/>
      <c r="S211" s="257"/>
      <c r="T211" s="257"/>
      <c r="U211" s="257"/>
      <c r="V211" s="257"/>
      <c r="W211" s="257"/>
      <c r="X211" s="257"/>
      <c r="Y211" s="257"/>
      <c r="Z211" s="258"/>
      <c r="AA211" s="85"/>
      <c r="AB211" s="258"/>
      <c r="AC211" s="85"/>
      <c r="AD211" s="258"/>
      <c r="AE211" s="85"/>
      <c r="AF211" s="258"/>
      <c r="AH211" s="259"/>
    </row>
    <row r="212" spans="4:34" outlineLevel="1">
      <c r="D212" s="83" t="str">
        <f>'Line Items'!D38</f>
        <v>Excess Fares</v>
      </c>
      <c r="E212" s="84"/>
      <c r="F212" s="150" t="str">
        <f t="shared" si="28"/>
        <v>£000</v>
      </c>
      <c r="G212" s="257"/>
      <c r="H212" s="257"/>
      <c r="I212" s="257"/>
      <c r="J212" s="257"/>
      <c r="K212" s="257"/>
      <c r="L212" s="257"/>
      <c r="M212" s="257"/>
      <c r="N212" s="257"/>
      <c r="O212" s="257"/>
      <c r="P212" s="257"/>
      <c r="Q212" s="257"/>
      <c r="R212" s="257"/>
      <c r="S212" s="257"/>
      <c r="T212" s="257"/>
      <c r="U212" s="257"/>
      <c r="V212" s="257"/>
      <c r="W212" s="257"/>
      <c r="X212" s="257"/>
      <c r="Y212" s="257"/>
      <c r="Z212" s="258"/>
      <c r="AA212" s="85"/>
      <c r="AB212" s="258"/>
      <c r="AC212" s="85"/>
      <c r="AD212" s="258"/>
      <c r="AE212" s="85"/>
      <c r="AF212" s="258"/>
      <c r="AH212" s="259"/>
    </row>
    <row r="213" spans="4:34" outlineLevel="1">
      <c r="D213" s="83" t="str">
        <f>'Line Items'!D39</f>
        <v>Upgrades</v>
      </c>
      <c r="E213" s="84"/>
      <c r="F213" s="150" t="str">
        <f t="shared" si="28"/>
        <v>£000</v>
      </c>
      <c r="G213" s="257"/>
      <c r="H213" s="257"/>
      <c r="I213" s="257"/>
      <c r="J213" s="257"/>
      <c r="K213" s="257"/>
      <c r="L213" s="257"/>
      <c r="M213" s="257"/>
      <c r="N213" s="257"/>
      <c r="O213" s="257"/>
      <c r="P213" s="257"/>
      <c r="Q213" s="257"/>
      <c r="R213" s="257"/>
      <c r="S213" s="257"/>
      <c r="T213" s="257"/>
      <c r="U213" s="257"/>
      <c r="V213" s="257"/>
      <c r="W213" s="257"/>
      <c r="X213" s="257"/>
      <c r="Y213" s="257"/>
      <c r="Z213" s="258"/>
      <c r="AA213" s="85"/>
      <c r="AB213" s="258"/>
      <c r="AC213" s="85"/>
      <c r="AD213" s="258"/>
      <c r="AE213" s="85"/>
      <c r="AF213" s="258"/>
      <c r="AH213" s="259"/>
    </row>
    <row r="214" spans="4:34" outlineLevel="1">
      <c r="D214" s="83" t="str">
        <f>'Line Items'!D40</f>
        <v>Rail Staff Travel</v>
      </c>
      <c r="E214" s="84"/>
      <c r="F214" s="150" t="str">
        <f t="shared" si="28"/>
        <v>£000</v>
      </c>
      <c r="G214" s="257"/>
      <c r="H214" s="257"/>
      <c r="I214" s="257"/>
      <c r="J214" s="257"/>
      <c r="K214" s="257"/>
      <c r="L214" s="257"/>
      <c r="M214" s="257"/>
      <c r="N214" s="257"/>
      <c r="O214" s="257"/>
      <c r="P214" s="257"/>
      <c r="Q214" s="257"/>
      <c r="R214" s="257"/>
      <c r="S214" s="257"/>
      <c r="T214" s="257"/>
      <c r="U214" s="257"/>
      <c r="V214" s="257"/>
      <c r="W214" s="257"/>
      <c r="X214" s="257"/>
      <c r="Y214" s="257"/>
      <c r="Z214" s="258"/>
      <c r="AA214" s="85"/>
      <c r="AB214" s="258"/>
      <c r="AC214" s="85"/>
      <c r="AD214" s="258"/>
      <c r="AE214" s="85"/>
      <c r="AF214" s="258"/>
      <c r="AH214" s="259"/>
    </row>
    <row r="215" spans="4:34" outlineLevel="1">
      <c r="D215" s="83" t="str">
        <f>'Line Items'!D41</f>
        <v>BT Police</v>
      </c>
      <c r="E215" s="84"/>
      <c r="F215" s="150" t="str">
        <f t="shared" si="28"/>
        <v>£000</v>
      </c>
      <c r="G215" s="257"/>
      <c r="H215" s="257"/>
      <c r="I215" s="257"/>
      <c r="J215" s="257"/>
      <c r="K215" s="257"/>
      <c r="L215" s="257"/>
      <c r="M215" s="257"/>
      <c r="N215" s="257"/>
      <c r="O215" s="257"/>
      <c r="P215" s="257"/>
      <c r="Q215" s="257"/>
      <c r="R215" s="257"/>
      <c r="S215" s="257"/>
      <c r="T215" s="257"/>
      <c r="U215" s="257"/>
      <c r="V215" s="257"/>
      <c r="W215" s="257"/>
      <c r="X215" s="257"/>
      <c r="Y215" s="257"/>
      <c r="Z215" s="258"/>
      <c r="AA215" s="85"/>
      <c r="AB215" s="258"/>
      <c r="AC215" s="85"/>
      <c r="AD215" s="258"/>
      <c r="AE215" s="85"/>
      <c r="AF215" s="258"/>
      <c r="AH215" s="259"/>
    </row>
    <row r="216" spans="4:34" outlineLevel="1">
      <c r="D216" s="83" t="str">
        <f>'Line Items'!D42</f>
        <v>Met &amp; City Police</v>
      </c>
      <c r="E216" s="84"/>
      <c r="F216" s="150" t="str">
        <f t="shared" si="28"/>
        <v>£000</v>
      </c>
      <c r="G216" s="257"/>
      <c r="H216" s="257"/>
      <c r="I216" s="257"/>
      <c r="J216" s="257"/>
      <c r="K216" s="257"/>
      <c r="L216" s="257"/>
      <c r="M216" s="257"/>
      <c r="N216" s="257"/>
      <c r="O216" s="257"/>
      <c r="P216" s="257"/>
      <c r="Q216" s="257"/>
      <c r="R216" s="257"/>
      <c r="S216" s="257"/>
      <c r="T216" s="257"/>
      <c r="U216" s="257"/>
      <c r="V216" s="257"/>
      <c r="W216" s="257"/>
      <c r="X216" s="257"/>
      <c r="Y216" s="257"/>
      <c r="Z216" s="258"/>
      <c r="AA216" s="85"/>
      <c r="AB216" s="258"/>
      <c r="AC216" s="85"/>
      <c r="AD216" s="258"/>
      <c r="AE216" s="85"/>
      <c r="AF216" s="258"/>
      <c r="AH216" s="259"/>
    </row>
    <row r="217" spans="4:34" outlineLevel="1">
      <c r="D217" s="83" t="str">
        <f>'Line Items'!D43</f>
        <v>Bus Feeder Income</v>
      </c>
      <c r="E217" s="84"/>
      <c r="F217" s="150" t="str">
        <f t="shared" si="28"/>
        <v>£000</v>
      </c>
      <c r="G217" s="257"/>
      <c r="H217" s="257"/>
      <c r="I217" s="257"/>
      <c r="J217" s="257"/>
      <c r="K217" s="257"/>
      <c r="L217" s="257"/>
      <c r="M217" s="257"/>
      <c r="N217" s="257"/>
      <c r="O217" s="257"/>
      <c r="P217" s="257"/>
      <c r="Q217" s="257"/>
      <c r="R217" s="257"/>
      <c r="S217" s="257"/>
      <c r="T217" s="257"/>
      <c r="U217" s="257"/>
      <c r="V217" s="257"/>
      <c r="W217" s="257"/>
      <c r="X217" s="257"/>
      <c r="Y217" s="257"/>
      <c r="Z217" s="258"/>
      <c r="AA217" s="85"/>
      <c r="AB217" s="258"/>
      <c r="AC217" s="85"/>
      <c r="AD217" s="258"/>
      <c r="AE217" s="85"/>
      <c r="AF217" s="258"/>
      <c r="AH217" s="259"/>
    </row>
    <row r="218" spans="4:34" outlineLevel="1">
      <c r="D218" s="83" t="str">
        <f>'Line Items'!D44</f>
        <v>Passenger Compensation</v>
      </c>
      <c r="E218" s="84"/>
      <c r="F218" s="150" t="str">
        <f t="shared" si="28"/>
        <v>£000</v>
      </c>
      <c r="G218" s="257"/>
      <c r="H218" s="257"/>
      <c r="I218" s="257"/>
      <c r="J218" s="257"/>
      <c r="K218" s="257"/>
      <c r="L218" s="257"/>
      <c r="M218" s="257"/>
      <c r="N218" s="257"/>
      <c r="O218" s="257"/>
      <c r="P218" s="257"/>
      <c r="Q218" s="257"/>
      <c r="R218" s="257"/>
      <c r="S218" s="257"/>
      <c r="T218" s="257"/>
      <c r="U218" s="257"/>
      <c r="V218" s="257"/>
      <c r="W218" s="257"/>
      <c r="X218" s="257"/>
      <c r="Y218" s="257"/>
      <c r="Z218" s="258"/>
      <c r="AA218" s="85"/>
      <c r="AB218" s="258"/>
      <c r="AC218" s="85"/>
      <c r="AD218" s="258"/>
      <c r="AE218" s="85"/>
      <c r="AF218" s="258"/>
      <c r="AH218" s="259"/>
    </row>
    <row r="219" spans="4:34" outlineLevel="1">
      <c r="D219" s="83" t="str">
        <f>'Line Items'!D45</f>
        <v>Megatrain</v>
      </c>
      <c r="E219" s="84"/>
      <c r="F219" s="150" t="str">
        <f t="shared" si="28"/>
        <v>£000</v>
      </c>
      <c r="G219" s="257"/>
      <c r="H219" s="257"/>
      <c r="I219" s="257"/>
      <c r="J219" s="257"/>
      <c r="K219" s="257"/>
      <c r="L219" s="257"/>
      <c r="M219" s="257"/>
      <c r="N219" s="257"/>
      <c r="O219" s="257"/>
      <c r="P219" s="257"/>
      <c r="Q219" s="257"/>
      <c r="R219" s="257"/>
      <c r="S219" s="257"/>
      <c r="T219" s="257"/>
      <c r="U219" s="257"/>
      <c r="V219" s="257"/>
      <c r="W219" s="257"/>
      <c r="X219" s="257"/>
      <c r="Y219" s="257"/>
      <c r="Z219" s="258"/>
      <c r="AA219" s="85"/>
      <c r="AB219" s="258"/>
      <c r="AC219" s="85"/>
      <c r="AD219" s="258"/>
      <c r="AE219" s="85"/>
      <c r="AF219" s="258"/>
      <c r="AH219" s="259"/>
    </row>
    <row r="220" spans="4:34" outlineLevel="1">
      <c r="D220" s="83" t="str">
        <f>'Line Items'!D46</f>
        <v>[Other Fares Revenue Line 14]</v>
      </c>
      <c r="E220" s="84"/>
      <c r="F220" s="150" t="str">
        <f t="shared" si="28"/>
        <v>£000</v>
      </c>
      <c r="G220" s="257"/>
      <c r="H220" s="257"/>
      <c r="I220" s="257"/>
      <c r="J220" s="257"/>
      <c r="K220" s="257"/>
      <c r="L220" s="257"/>
      <c r="M220" s="257"/>
      <c r="N220" s="257"/>
      <c r="O220" s="257"/>
      <c r="P220" s="257"/>
      <c r="Q220" s="257"/>
      <c r="R220" s="257"/>
      <c r="S220" s="257"/>
      <c r="T220" s="257"/>
      <c r="U220" s="257"/>
      <c r="V220" s="257"/>
      <c r="W220" s="257"/>
      <c r="X220" s="257"/>
      <c r="Y220" s="257"/>
      <c r="Z220" s="258"/>
      <c r="AA220" s="85"/>
      <c r="AB220" s="258"/>
      <c r="AC220" s="85"/>
      <c r="AD220" s="258"/>
      <c r="AE220" s="85"/>
      <c r="AF220" s="258"/>
      <c r="AH220" s="27"/>
    </row>
    <row r="221" spans="4:34" outlineLevel="1">
      <c r="D221" s="108" t="str">
        <f>'Line Items'!D47</f>
        <v>Other LENNON revenue</v>
      </c>
      <c r="E221" s="110"/>
      <c r="F221" s="164" t="str">
        <f t="shared" si="28"/>
        <v>£000</v>
      </c>
      <c r="G221" s="260"/>
      <c r="H221" s="260"/>
      <c r="I221" s="260"/>
      <c r="J221" s="260"/>
      <c r="K221" s="260"/>
      <c r="L221" s="260"/>
      <c r="M221" s="260"/>
      <c r="N221" s="260"/>
      <c r="O221" s="260"/>
      <c r="P221" s="260"/>
      <c r="Q221" s="260"/>
      <c r="R221" s="260"/>
      <c r="S221" s="260"/>
      <c r="T221" s="260"/>
      <c r="U221" s="260"/>
      <c r="V221" s="260"/>
      <c r="W221" s="260"/>
      <c r="X221" s="260"/>
      <c r="Y221" s="260"/>
      <c r="Z221" s="261"/>
      <c r="AA221" s="85"/>
      <c r="AB221" s="261"/>
      <c r="AC221" s="85"/>
      <c r="AD221" s="261"/>
      <c r="AE221" s="85"/>
      <c r="AF221" s="261"/>
      <c r="AH221" s="281"/>
    </row>
    <row r="222" spans="4:34" outlineLevel="1">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row>
    <row r="223" spans="4:34" outlineLevel="1">
      <c r="D223" s="262" t="str">
        <f>B205</f>
        <v>Other Fares Revenue</v>
      </c>
      <c r="E223" s="263"/>
      <c r="F223" s="264" t="str">
        <f>F221</f>
        <v>£000</v>
      </c>
      <c r="G223" s="265">
        <f>SUM(G207:G221)</f>
        <v>0</v>
      </c>
      <c r="H223" s="265">
        <f t="shared" ref="H223:Z223" si="29">SUM(H207:H221)</f>
        <v>0</v>
      </c>
      <c r="I223" s="265">
        <f t="shared" si="29"/>
        <v>0</v>
      </c>
      <c r="J223" s="265">
        <f t="shared" si="29"/>
        <v>0</v>
      </c>
      <c r="K223" s="265">
        <f t="shared" si="29"/>
        <v>0</v>
      </c>
      <c r="L223" s="265">
        <f t="shared" si="29"/>
        <v>0</v>
      </c>
      <c r="M223" s="265">
        <f t="shared" si="29"/>
        <v>0</v>
      </c>
      <c r="N223" s="265">
        <f t="shared" si="29"/>
        <v>0</v>
      </c>
      <c r="O223" s="265">
        <f t="shared" si="29"/>
        <v>0</v>
      </c>
      <c r="P223" s="265">
        <f t="shared" si="29"/>
        <v>0</v>
      </c>
      <c r="Q223" s="265">
        <f t="shared" si="29"/>
        <v>0</v>
      </c>
      <c r="R223" s="265">
        <f t="shared" si="29"/>
        <v>0</v>
      </c>
      <c r="S223" s="265">
        <f t="shared" si="29"/>
        <v>0</v>
      </c>
      <c r="T223" s="265">
        <f t="shared" si="29"/>
        <v>0</v>
      </c>
      <c r="U223" s="265">
        <f t="shared" si="29"/>
        <v>0</v>
      </c>
      <c r="V223" s="265">
        <f t="shared" si="29"/>
        <v>0</v>
      </c>
      <c r="W223" s="265">
        <f t="shared" si="29"/>
        <v>0</v>
      </c>
      <c r="X223" s="265">
        <f t="shared" si="29"/>
        <v>0</v>
      </c>
      <c r="Y223" s="265">
        <f t="shared" si="29"/>
        <v>0</v>
      </c>
      <c r="Z223" s="266">
        <f t="shared" si="29"/>
        <v>0</v>
      </c>
      <c r="AA223" s="85"/>
      <c r="AB223" s="267">
        <f>SUM(AB207:AB221)</f>
        <v>0</v>
      </c>
      <c r="AC223" s="85"/>
      <c r="AD223" s="267">
        <f>SUM(AD207:AD221)</f>
        <v>0</v>
      </c>
      <c r="AE223" s="85"/>
      <c r="AF223" s="267">
        <f>SUM(AF207:AF221)</f>
        <v>0</v>
      </c>
      <c r="AH223" s="268"/>
    </row>
    <row r="224" spans="4:34">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row>
    <row r="225" spans="2:34">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row>
    <row r="226" spans="2:34" ht="16.5">
      <c r="B226" s="5" t="str">
        <f>"Total "&amp;B9</f>
        <v xml:space="preserve">Total </v>
      </c>
      <c r="C226" s="5"/>
      <c r="D226" s="5"/>
      <c r="E226" s="5"/>
      <c r="F226" s="5"/>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5"/>
      <c r="AH226" s="5"/>
    </row>
    <row r="227" spans="2:34" outlineLevel="1">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row>
    <row r="228" spans="2:34" outlineLevel="1">
      <c r="D228" s="235" t="str">
        <f>PROPER(D203)</f>
        <v>Total Revenue By Service Group</v>
      </c>
      <c r="E228" s="251"/>
      <c r="F228" s="269" t="str">
        <f>F203</f>
        <v>£000</v>
      </c>
      <c r="G228" s="270">
        <f>G203</f>
        <v>0</v>
      </c>
      <c r="H228" s="270">
        <f t="shared" ref="H228:Z228" si="30">H203</f>
        <v>0</v>
      </c>
      <c r="I228" s="270">
        <f t="shared" si="30"/>
        <v>0</v>
      </c>
      <c r="J228" s="270">
        <f t="shared" si="30"/>
        <v>0</v>
      </c>
      <c r="K228" s="270">
        <f t="shared" si="30"/>
        <v>0</v>
      </c>
      <c r="L228" s="270">
        <f t="shared" si="30"/>
        <v>0</v>
      </c>
      <c r="M228" s="270">
        <f t="shared" si="30"/>
        <v>0</v>
      </c>
      <c r="N228" s="270">
        <f t="shared" si="30"/>
        <v>0</v>
      </c>
      <c r="O228" s="270">
        <f t="shared" si="30"/>
        <v>0</v>
      </c>
      <c r="P228" s="270">
        <f t="shared" si="30"/>
        <v>0</v>
      </c>
      <c r="Q228" s="270">
        <f t="shared" si="30"/>
        <v>0</v>
      </c>
      <c r="R228" s="270">
        <f t="shared" si="30"/>
        <v>0</v>
      </c>
      <c r="S228" s="270">
        <f t="shared" si="30"/>
        <v>0</v>
      </c>
      <c r="T228" s="270">
        <f t="shared" si="30"/>
        <v>0</v>
      </c>
      <c r="U228" s="270">
        <f t="shared" si="30"/>
        <v>0</v>
      </c>
      <c r="V228" s="270">
        <f t="shared" si="30"/>
        <v>0</v>
      </c>
      <c r="W228" s="270">
        <f t="shared" si="30"/>
        <v>0</v>
      </c>
      <c r="X228" s="270">
        <f t="shared" si="30"/>
        <v>0</v>
      </c>
      <c r="Y228" s="270">
        <f t="shared" si="30"/>
        <v>0</v>
      </c>
      <c r="Z228" s="271">
        <f t="shared" si="30"/>
        <v>0</v>
      </c>
      <c r="AA228" s="85"/>
      <c r="AB228" s="272">
        <f>AB203</f>
        <v>0</v>
      </c>
      <c r="AC228" s="85"/>
      <c r="AD228" s="272">
        <f>AD203</f>
        <v>0</v>
      </c>
      <c r="AE228" s="85"/>
      <c r="AF228" s="272">
        <f>AF203</f>
        <v>0</v>
      </c>
      <c r="AH228" s="273"/>
    </row>
    <row r="229" spans="2:34" outlineLevel="1">
      <c r="D229" s="108" t="str">
        <f>D223</f>
        <v>Other Fares Revenue</v>
      </c>
      <c r="E229" s="110"/>
      <c r="F229" s="164" t="str">
        <f>F223</f>
        <v>£000</v>
      </c>
      <c r="G229" s="96">
        <f>G223</f>
        <v>0</v>
      </c>
      <c r="H229" s="96">
        <f t="shared" ref="H229:Z229" si="31">H223</f>
        <v>0</v>
      </c>
      <c r="I229" s="96">
        <f t="shared" si="31"/>
        <v>0</v>
      </c>
      <c r="J229" s="96">
        <f t="shared" si="31"/>
        <v>0</v>
      </c>
      <c r="K229" s="96">
        <f t="shared" si="31"/>
        <v>0</v>
      </c>
      <c r="L229" s="96">
        <f t="shared" si="31"/>
        <v>0</v>
      </c>
      <c r="M229" s="96">
        <f t="shared" si="31"/>
        <v>0</v>
      </c>
      <c r="N229" s="96">
        <f t="shared" si="31"/>
        <v>0</v>
      </c>
      <c r="O229" s="96">
        <f t="shared" si="31"/>
        <v>0</v>
      </c>
      <c r="P229" s="96">
        <f t="shared" si="31"/>
        <v>0</v>
      </c>
      <c r="Q229" s="96">
        <f t="shared" si="31"/>
        <v>0</v>
      </c>
      <c r="R229" s="96">
        <f t="shared" si="31"/>
        <v>0</v>
      </c>
      <c r="S229" s="96">
        <f t="shared" si="31"/>
        <v>0</v>
      </c>
      <c r="T229" s="96">
        <f t="shared" si="31"/>
        <v>0</v>
      </c>
      <c r="U229" s="96">
        <f t="shared" si="31"/>
        <v>0</v>
      </c>
      <c r="V229" s="96">
        <f t="shared" si="31"/>
        <v>0</v>
      </c>
      <c r="W229" s="96">
        <f t="shared" si="31"/>
        <v>0</v>
      </c>
      <c r="X229" s="96">
        <f t="shared" si="31"/>
        <v>0</v>
      </c>
      <c r="Y229" s="96">
        <f t="shared" si="31"/>
        <v>0</v>
      </c>
      <c r="Z229" s="277">
        <f t="shared" si="31"/>
        <v>0</v>
      </c>
      <c r="AA229" s="85"/>
      <c r="AB229" s="278">
        <f>AB223</f>
        <v>0</v>
      </c>
      <c r="AC229" s="85"/>
      <c r="AD229" s="278">
        <f>AD223</f>
        <v>0</v>
      </c>
      <c r="AE229" s="85"/>
      <c r="AF229" s="278">
        <f>AF223</f>
        <v>0</v>
      </c>
      <c r="AH229" s="279"/>
    </row>
    <row r="230" spans="2:34" outlineLevel="1">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row>
    <row r="231" spans="2:34" outlineLevel="1">
      <c r="D231" s="262" t="str">
        <f>B226</f>
        <v xml:space="preserve">Total </v>
      </c>
      <c r="E231" s="263"/>
      <c r="F231" s="264" t="str">
        <f>F229</f>
        <v>£000</v>
      </c>
      <c r="G231" s="265">
        <f>SUM(G228:G229)</f>
        <v>0</v>
      </c>
      <c r="H231" s="265">
        <f t="shared" ref="H231:Z231" si="32">SUM(H228:H229)</f>
        <v>0</v>
      </c>
      <c r="I231" s="265">
        <f>SUM(I228:I229)</f>
        <v>0</v>
      </c>
      <c r="J231" s="265">
        <f t="shared" si="32"/>
        <v>0</v>
      </c>
      <c r="K231" s="265">
        <f t="shared" si="32"/>
        <v>0</v>
      </c>
      <c r="L231" s="265">
        <f t="shared" si="32"/>
        <v>0</v>
      </c>
      <c r="M231" s="265">
        <f t="shared" si="32"/>
        <v>0</v>
      </c>
      <c r="N231" s="265">
        <f t="shared" si="32"/>
        <v>0</v>
      </c>
      <c r="O231" s="265">
        <f t="shared" si="32"/>
        <v>0</v>
      </c>
      <c r="P231" s="265">
        <f t="shared" si="32"/>
        <v>0</v>
      </c>
      <c r="Q231" s="265">
        <f t="shared" si="32"/>
        <v>0</v>
      </c>
      <c r="R231" s="265">
        <f t="shared" si="32"/>
        <v>0</v>
      </c>
      <c r="S231" s="265">
        <f t="shared" si="32"/>
        <v>0</v>
      </c>
      <c r="T231" s="265">
        <f t="shared" si="32"/>
        <v>0</v>
      </c>
      <c r="U231" s="265">
        <f t="shared" si="32"/>
        <v>0</v>
      </c>
      <c r="V231" s="265">
        <f t="shared" si="32"/>
        <v>0</v>
      </c>
      <c r="W231" s="265">
        <f t="shared" si="32"/>
        <v>0</v>
      </c>
      <c r="X231" s="265">
        <f t="shared" si="32"/>
        <v>0</v>
      </c>
      <c r="Y231" s="265">
        <f t="shared" si="32"/>
        <v>0</v>
      </c>
      <c r="Z231" s="266">
        <f t="shared" si="32"/>
        <v>0</v>
      </c>
      <c r="AA231" s="85"/>
      <c r="AB231" s="267">
        <f>SUM(AB228:AB229)</f>
        <v>0</v>
      </c>
      <c r="AC231" s="85"/>
      <c r="AD231" s="267">
        <f>SUM(AD228:AD229)</f>
        <v>0</v>
      </c>
      <c r="AE231" s="85"/>
      <c r="AF231" s="267">
        <f>SUM(AF228:AF229)</f>
        <v>0</v>
      </c>
      <c r="AH231" s="268"/>
    </row>
    <row r="232" spans="2:34">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row>
    <row r="233" spans="2:34">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row>
    <row r="234" spans="2:34" ht="16.5">
      <c r="B234" s="5" t="s">
        <v>915</v>
      </c>
      <c r="C234" s="5"/>
      <c r="D234" s="5"/>
      <c r="E234" s="5"/>
      <c r="F234" s="5"/>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5"/>
      <c r="AH234" s="5"/>
    </row>
    <row r="235" spans="2:34">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row>
    <row r="236" spans="2:34" ht="15">
      <c r="B236" s="99" t="s">
        <v>916</v>
      </c>
      <c r="C236" s="99"/>
      <c r="D236" s="249"/>
      <c r="E236" s="249"/>
      <c r="F236" s="99"/>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80"/>
      <c r="AE236" s="280"/>
      <c r="AF236" s="280"/>
      <c r="AG236" s="99"/>
      <c r="AH236" s="99"/>
    </row>
    <row r="237" spans="2:34" outlineLevel="1">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row>
    <row r="238" spans="2:34" outlineLevel="1">
      <c r="C238" s="250" t="str">
        <f>C17</f>
        <v>Seasons (First)</v>
      </c>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row>
    <row r="239" spans="2:34" outlineLevel="1">
      <c r="D239" s="235" t="str">
        <f>'Line Items'!D14</f>
        <v>SG01  Mainline - Bournemouth / Weymouth</v>
      </c>
      <c r="E239" s="251"/>
      <c r="F239" s="252" t="s">
        <v>917</v>
      </c>
      <c r="G239" s="253"/>
      <c r="H239" s="253"/>
      <c r="I239" s="253"/>
      <c r="J239" s="253"/>
      <c r="K239" s="253"/>
      <c r="L239" s="253"/>
      <c r="M239" s="253"/>
      <c r="N239" s="253"/>
      <c r="O239" s="253"/>
      <c r="P239" s="253"/>
      <c r="Q239" s="253"/>
      <c r="R239" s="253"/>
      <c r="S239" s="253"/>
      <c r="T239" s="253"/>
      <c r="U239" s="253"/>
      <c r="V239" s="253"/>
      <c r="W239" s="253"/>
      <c r="X239" s="253"/>
      <c r="Y239" s="253"/>
      <c r="Z239" s="254"/>
      <c r="AA239" s="85"/>
      <c r="AB239" s="255"/>
      <c r="AC239" s="85"/>
      <c r="AD239" s="255"/>
      <c r="AE239" s="85"/>
      <c r="AF239" s="255"/>
      <c r="AH239" s="256"/>
    </row>
    <row r="240" spans="2:34" outlineLevel="1">
      <c r="D240" s="83" t="str">
        <f>'Line Items'!D15</f>
        <v>SG02  Mainline - Portsmouth</v>
      </c>
      <c r="E240" s="84"/>
      <c r="F240" s="150" t="str">
        <f>F239</f>
        <v>000 Jnys</v>
      </c>
      <c r="G240" s="257"/>
      <c r="H240" s="257"/>
      <c r="I240" s="257"/>
      <c r="J240" s="257"/>
      <c r="K240" s="257"/>
      <c r="L240" s="257"/>
      <c r="M240" s="257"/>
      <c r="N240" s="257"/>
      <c r="O240" s="257"/>
      <c r="P240" s="257"/>
      <c r="Q240" s="257"/>
      <c r="R240" s="257"/>
      <c r="S240" s="257"/>
      <c r="T240" s="257"/>
      <c r="U240" s="257"/>
      <c r="V240" s="257"/>
      <c r="W240" s="257"/>
      <c r="X240" s="257"/>
      <c r="Y240" s="257"/>
      <c r="Z240" s="258"/>
      <c r="AA240" s="85"/>
      <c r="AB240" s="27"/>
      <c r="AC240" s="85"/>
      <c r="AD240" s="27"/>
      <c r="AE240" s="85"/>
      <c r="AF240" s="27"/>
      <c r="AH240" s="259"/>
    </row>
    <row r="241" spans="4:34" outlineLevel="1">
      <c r="D241" s="83" t="str">
        <f>'Line Items'!D16</f>
        <v>SG03  West of England</v>
      </c>
      <c r="E241" s="84"/>
      <c r="F241" s="150" t="str">
        <f t="shared" ref="F241:F254" si="33">F240</f>
        <v>000 Jnys</v>
      </c>
      <c r="G241" s="257"/>
      <c r="H241" s="257"/>
      <c r="I241" s="257"/>
      <c r="J241" s="257"/>
      <c r="K241" s="257"/>
      <c r="L241" s="257"/>
      <c r="M241" s="257"/>
      <c r="N241" s="257"/>
      <c r="O241" s="257"/>
      <c r="P241" s="257"/>
      <c r="Q241" s="257"/>
      <c r="R241" s="257"/>
      <c r="S241" s="257"/>
      <c r="T241" s="257"/>
      <c r="U241" s="257"/>
      <c r="V241" s="257"/>
      <c r="W241" s="257"/>
      <c r="X241" s="257"/>
      <c r="Y241" s="257"/>
      <c r="Z241" s="258"/>
      <c r="AA241" s="85"/>
      <c r="AB241" s="27"/>
      <c r="AC241" s="85"/>
      <c r="AD241" s="27"/>
      <c r="AE241" s="85"/>
      <c r="AF241" s="27"/>
      <c r="AH241" s="259"/>
    </row>
    <row r="242" spans="4:34" outlineLevel="1">
      <c r="D242" s="83" t="str">
        <f>'Line Items'!D17</f>
        <v>SG04  Island Line</v>
      </c>
      <c r="E242" s="84"/>
      <c r="F242" s="150" t="str">
        <f t="shared" si="33"/>
        <v>000 Jnys</v>
      </c>
      <c r="G242" s="257"/>
      <c r="H242" s="257"/>
      <c r="I242" s="257"/>
      <c r="J242" s="257"/>
      <c r="K242" s="257"/>
      <c r="L242" s="257"/>
      <c r="M242" s="257"/>
      <c r="N242" s="257"/>
      <c r="O242" s="257"/>
      <c r="P242" s="257"/>
      <c r="Q242" s="257"/>
      <c r="R242" s="257"/>
      <c r="S242" s="257"/>
      <c r="T242" s="257"/>
      <c r="U242" s="257"/>
      <c r="V242" s="257"/>
      <c r="W242" s="257"/>
      <c r="X242" s="257"/>
      <c r="Y242" s="257"/>
      <c r="Z242" s="258"/>
      <c r="AA242" s="85"/>
      <c r="AB242" s="27"/>
      <c r="AC242" s="85"/>
      <c r="AD242" s="27"/>
      <c r="AE242" s="85"/>
      <c r="AF242" s="27"/>
      <c r="AH242" s="259"/>
    </row>
    <row r="243" spans="4:34" outlineLevel="1">
      <c r="D243" s="83" t="str">
        <f>'Line Items'!D18</f>
        <v>SG05  Mainline - Basingstoke/Romsey/Lymington</v>
      </c>
      <c r="E243" s="84"/>
      <c r="F243" s="150" t="str">
        <f t="shared" si="33"/>
        <v>000 Jnys</v>
      </c>
      <c r="G243" s="257"/>
      <c r="H243" s="257"/>
      <c r="I243" s="257"/>
      <c r="J243" s="257"/>
      <c r="K243" s="257"/>
      <c r="L243" s="257"/>
      <c r="M243" s="257"/>
      <c r="N243" s="257"/>
      <c r="O243" s="257"/>
      <c r="P243" s="257"/>
      <c r="Q243" s="257"/>
      <c r="R243" s="257"/>
      <c r="S243" s="257"/>
      <c r="T243" s="257"/>
      <c r="U243" s="257"/>
      <c r="V243" s="257"/>
      <c r="W243" s="257"/>
      <c r="X243" s="257"/>
      <c r="Y243" s="257"/>
      <c r="Z243" s="258"/>
      <c r="AA243" s="85"/>
      <c r="AB243" s="27"/>
      <c r="AC243" s="85"/>
      <c r="AD243" s="27"/>
      <c r="AE243" s="85"/>
      <c r="AF243" s="27"/>
      <c r="AH243" s="259"/>
    </row>
    <row r="244" spans="4:34" outlineLevel="1">
      <c r="D244" s="83" t="str">
        <f>'Line Items'!D19</f>
        <v>SG06  South Coast</v>
      </c>
      <c r="E244" s="84"/>
      <c r="F244" s="150" t="str">
        <f t="shared" si="33"/>
        <v>000 Jnys</v>
      </c>
      <c r="G244" s="257"/>
      <c r="H244" s="257"/>
      <c r="I244" s="257"/>
      <c r="J244" s="257"/>
      <c r="K244" s="257"/>
      <c r="L244" s="257"/>
      <c r="M244" s="257"/>
      <c r="N244" s="257"/>
      <c r="O244" s="257"/>
      <c r="P244" s="257"/>
      <c r="Q244" s="257"/>
      <c r="R244" s="257"/>
      <c r="S244" s="257"/>
      <c r="T244" s="257"/>
      <c r="U244" s="257"/>
      <c r="V244" s="257"/>
      <c r="W244" s="257"/>
      <c r="X244" s="257"/>
      <c r="Y244" s="257"/>
      <c r="Z244" s="258"/>
      <c r="AA244" s="85"/>
      <c r="AB244" s="27"/>
      <c r="AC244" s="85"/>
      <c r="AD244" s="27"/>
      <c r="AE244" s="85"/>
      <c r="AF244" s="27"/>
      <c r="AH244" s="259"/>
    </row>
    <row r="245" spans="4:34" outlineLevel="1">
      <c r="D245" s="83" t="str">
        <f>'Line Items'!D20</f>
        <v>SG07  Suburban - Alton</v>
      </c>
      <c r="E245" s="84"/>
      <c r="F245" s="150" t="str">
        <f t="shared" si="33"/>
        <v>000 Jnys</v>
      </c>
      <c r="G245" s="257"/>
      <c r="H245" s="257"/>
      <c r="I245" s="257"/>
      <c r="J245" s="257"/>
      <c r="K245" s="257"/>
      <c r="L245" s="257"/>
      <c r="M245" s="257"/>
      <c r="N245" s="257"/>
      <c r="O245" s="257"/>
      <c r="P245" s="257"/>
      <c r="Q245" s="257"/>
      <c r="R245" s="257"/>
      <c r="S245" s="257"/>
      <c r="T245" s="257"/>
      <c r="U245" s="257"/>
      <c r="V245" s="257"/>
      <c r="W245" s="257"/>
      <c r="X245" s="257"/>
      <c r="Y245" s="257"/>
      <c r="Z245" s="258"/>
      <c r="AA245" s="85"/>
      <c r="AB245" s="27"/>
      <c r="AC245" s="85"/>
      <c r="AD245" s="27"/>
      <c r="AE245" s="85"/>
      <c r="AF245" s="27"/>
      <c r="AH245" s="259"/>
    </row>
    <row r="246" spans="4:34" outlineLevel="1">
      <c r="D246" s="83" t="str">
        <f>'Line Items'!D21</f>
        <v>SG08  Suburban - Windsor inners</v>
      </c>
      <c r="E246" s="84"/>
      <c r="F246" s="150" t="str">
        <f t="shared" si="33"/>
        <v>000 Jnys</v>
      </c>
      <c r="G246" s="257"/>
      <c r="H246" s="257"/>
      <c r="I246" s="257"/>
      <c r="J246" s="257"/>
      <c r="K246" s="257"/>
      <c r="L246" s="257"/>
      <c r="M246" s="257"/>
      <c r="N246" s="257"/>
      <c r="O246" s="257"/>
      <c r="P246" s="257"/>
      <c r="Q246" s="257"/>
      <c r="R246" s="257"/>
      <c r="S246" s="257"/>
      <c r="T246" s="257"/>
      <c r="U246" s="257"/>
      <c r="V246" s="257"/>
      <c r="W246" s="257"/>
      <c r="X246" s="257"/>
      <c r="Y246" s="257"/>
      <c r="Z246" s="258"/>
      <c r="AA246" s="85"/>
      <c r="AB246" s="27"/>
      <c r="AC246" s="85"/>
      <c r="AD246" s="27"/>
      <c r="AE246" s="85"/>
      <c r="AF246" s="27"/>
      <c r="AH246" s="259"/>
    </row>
    <row r="247" spans="4:34" outlineLevel="1">
      <c r="D247" s="83" t="str">
        <f>'Line Items'!D22</f>
        <v>SG09  Suburban - Windsor Outers</v>
      </c>
      <c r="E247" s="84"/>
      <c r="F247" s="150" t="str">
        <f t="shared" si="33"/>
        <v>000 Jnys</v>
      </c>
      <c r="G247" s="257"/>
      <c r="H247" s="257"/>
      <c r="I247" s="257"/>
      <c r="J247" s="257"/>
      <c r="K247" s="257"/>
      <c r="L247" s="257"/>
      <c r="M247" s="257"/>
      <c r="N247" s="257"/>
      <c r="O247" s="257"/>
      <c r="P247" s="257"/>
      <c r="Q247" s="257"/>
      <c r="R247" s="257"/>
      <c r="S247" s="257"/>
      <c r="T247" s="257"/>
      <c r="U247" s="257"/>
      <c r="V247" s="257"/>
      <c r="W247" s="257"/>
      <c r="X247" s="257"/>
      <c r="Y247" s="257"/>
      <c r="Z247" s="258"/>
      <c r="AA247" s="85"/>
      <c r="AB247" s="27"/>
      <c r="AC247" s="85"/>
      <c r="AD247" s="27"/>
      <c r="AE247" s="85"/>
      <c r="AF247" s="27"/>
      <c r="AH247" s="259"/>
    </row>
    <row r="248" spans="4:34" outlineLevel="1">
      <c r="D248" s="83" t="str">
        <f>'Line Items'!D23</f>
        <v>SG10  Suburban - GLD/WOK</v>
      </c>
      <c r="E248" s="84"/>
      <c r="F248" s="150" t="str">
        <f t="shared" si="33"/>
        <v>000 Jnys</v>
      </c>
      <c r="G248" s="257"/>
      <c r="H248" s="257"/>
      <c r="I248" s="257"/>
      <c r="J248" s="257"/>
      <c r="K248" s="257"/>
      <c r="L248" s="257"/>
      <c r="M248" s="257"/>
      <c r="N248" s="257"/>
      <c r="O248" s="257"/>
      <c r="P248" s="257"/>
      <c r="Q248" s="257"/>
      <c r="R248" s="257"/>
      <c r="S248" s="257"/>
      <c r="T248" s="257"/>
      <c r="U248" s="257"/>
      <c r="V248" s="257"/>
      <c r="W248" s="257"/>
      <c r="X248" s="257"/>
      <c r="Y248" s="257"/>
      <c r="Z248" s="258"/>
      <c r="AA248" s="85"/>
      <c r="AB248" s="27"/>
      <c r="AC248" s="85"/>
      <c r="AD248" s="27"/>
      <c r="AE248" s="85"/>
      <c r="AF248" s="27"/>
      <c r="AH248" s="259"/>
    </row>
    <row r="249" spans="4:34" outlineLevel="1">
      <c r="D249" s="83" t="str">
        <f>'Line Items'!D24</f>
        <v>SG11  Heathrow Bus</v>
      </c>
      <c r="E249" s="84"/>
      <c r="F249" s="150" t="str">
        <f t="shared" si="33"/>
        <v>000 Jnys</v>
      </c>
      <c r="G249" s="257"/>
      <c r="H249" s="257"/>
      <c r="I249" s="257"/>
      <c r="J249" s="257"/>
      <c r="K249" s="257"/>
      <c r="L249" s="257"/>
      <c r="M249" s="257"/>
      <c r="N249" s="257"/>
      <c r="O249" s="257"/>
      <c r="P249" s="257"/>
      <c r="Q249" s="257"/>
      <c r="R249" s="257"/>
      <c r="S249" s="257"/>
      <c r="T249" s="257"/>
      <c r="U249" s="257"/>
      <c r="V249" s="257"/>
      <c r="W249" s="257"/>
      <c r="X249" s="257"/>
      <c r="Y249" s="257"/>
      <c r="Z249" s="258"/>
      <c r="AA249" s="85"/>
      <c r="AB249" s="27"/>
      <c r="AC249" s="85"/>
      <c r="AD249" s="27"/>
      <c r="AE249" s="85"/>
      <c r="AF249" s="27"/>
      <c r="AH249" s="259"/>
    </row>
    <row r="250" spans="4:34" outlineLevel="1">
      <c r="D250" s="83" t="str">
        <f>'Line Items'!D25</f>
        <v>[Passenger Revenue Service Groups 12]</v>
      </c>
      <c r="E250" s="84"/>
      <c r="F250" s="150" t="str">
        <f t="shared" si="33"/>
        <v>000 Jnys</v>
      </c>
      <c r="G250" s="257"/>
      <c r="H250" s="257"/>
      <c r="I250" s="257"/>
      <c r="J250" s="257"/>
      <c r="K250" s="257"/>
      <c r="L250" s="257"/>
      <c r="M250" s="257"/>
      <c r="N250" s="257"/>
      <c r="O250" s="257"/>
      <c r="P250" s="257"/>
      <c r="Q250" s="257"/>
      <c r="R250" s="257"/>
      <c r="S250" s="257"/>
      <c r="T250" s="257"/>
      <c r="U250" s="257"/>
      <c r="V250" s="257"/>
      <c r="W250" s="257"/>
      <c r="X250" s="257"/>
      <c r="Y250" s="257"/>
      <c r="Z250" s="258"/>
      <c r="AA250" s="85"/>
      <c r="AB250" s="27"/>
      <c r="AC250" s="85"/>
      <c r="AD250" s="27"/>
      <c r="AE250" s="85"/>
      <c r="AF250" s="27"/>
      <c r="AH250" s="27"/>
    </row>
    <row r="251" spans="4:34" outlineLevel="1">
      <c r="D251" s="83" t="str">
        <f>'Line Items'!D26</f>
        <v>[Passenger Revenue Service Groups 13]</v>
      </c>
      <c r="E251" s="84"/>
      <c r="F251" s="150" t="str">
        <f t="shared" si="33"/>
        <v>000 Jnys</v>
      </c>
      <c r="G251" s="257"/>
      <c r="H251" s="257"/>
      <c r="I251" s="257"/>
      <c r="J251" s="257"/>
      <c r="K251" s="257"/>
      <c r="L251" s="257"/>
      <c r="M251" s="257"/>
      <c r="N251" s="257"/>
      <c r="O251" s="257"/>
      <c r="P251" s="257"/>
      <c r="Q251" s="257"/>
      <c r="R251" s="257"/>
      <c r="S251" s="257"/>
      <c r="T251" s="257"/>
      <c r="U251" s="257"/>
      <c r="V251" s="257"/>
      <c r="W251" s="257"/>
      <c r="X251" s="257"/>
      <c r="Y251" s="257"/>
      <c r="Z251" s="258"/>
      <c r="AA251" s="85"/>
      <c r="AB251" s="27"/>
      <c r="AC251" s="85"/>
      <c r="AD251" s="27"/>
      <c r="AE251" s="85"/>
      <c r="AF251" s="27"/>
      <c r="AH251" s="27"/>
    </row>
    <row r="252" spans="4:34" outlineLevel="1">
      <c r="D252" s="83" t="str">
        <f>'Line Items'!D27</f>
        <v>[Passenger Revenue Service Groups 14]</v>
      </c>
      <c r="E252" s="84"/>
      <c r="F252" s="150" t="str">
        <f t="shared" si="33"/>
        <v>000 Jnys</v>
      </c>
      <c r="G252" s="257"/>
      <c r="H252" s="257"/>
      <c r="I252" s="257"/>
      <c r="J252" s="257"/>
      <c r="K252" s="257"/>
      <c r="L252" s="257"/>
      <c r="M252" s="257"/>
      <c r="N252" s="257"/>
      <c r="O252" s="257"/>
      <c r="P252" s="257"/>
      <c r="Q252" s="257"/>
      <c r="R252" s="257"/>
      <c r="S252" s="257"/>
      <c r="T252" s="257"/>
      <c r="U252" s="257"/>
      <c r="V252" s="257"/>
      <c r="W252" s="257"/>
      <c r="X252" s="257"/>
      <c r="Y252" s="257"/>
      <c r="Z252" s="258"/>
      <c r="AA252" s="85"/>
      <c r="AB252" s="27"/>
      <c r="AC252" s="85"/>
      <c r="AD252" s="27"/>
      <c r="AE252" s="85"/>
      <c r="AF252" s="27"/>
      <c r="AH252" s="27"/>
    </row>
    <row r="253" spans="4:34" outlineLevel="1">
      <c r="D253" s="83" t="str">
        <f>'Line Items'!D28</f>
        <v>[Passenger Revenue Service Groups 15]</v>
      </c>
      <c r="E253" s="84"/>
      <c r="F253" s="150" t="str">
        <f t="shared" si="33"/>
        <v>000 Jnys</v>
      </c>
      <c r="G253" s="257"/>
      <c r="H253" s="257"/>
      <c r="I253" s="257"/>
      <c r="J253" s="257"/>
      <c r="K253" s="257"/>
      <c r="L253" s="257"/>
      <c r="M253" s="257"/>
      <c r="N253" s="257"/>
      <c r="O253" s="257"/>
      <c r="P253" s="257"/>
      <c r="Q253" s="257"/>
      <c r="R253" s="257"/>
      <c r="S253" s="257"/>
      <c r="T253" s="257"/>
      <c r="U253" s="257"/>
      <c r="V253" s="257"/>
      <c r="W253" s="257"/>
      <c r="X253" s="257"/>
      <c r="Y253" s="257"/>
      <c r="Z253" s="258"/>
      <c r="AA253" s="85"/>
      <c r="AB253" s="27"/>
      <c r="AC253" s="85"/>
      <c r="AD253" s="27"/>
      <c r="AE253" s="85"/>
      <c r="AF253" s="27"/>
      <c r="AH253" s="27"/>
    </row>
    <row r="254" spans="4:34" outlineLevel="1">
      <c r="D254" s="108" t="str">
        <f>'Line Items'!D29</f>
        <v>[Passenger Revenue Service Groups 16]</v>
      </c>
      <c r="E254" s="110"/>
      <c r="F254" s="164" t="str">
        <f t="shared" si="33"/>
        <v>000 Jnys</v>
      </c>
      <c r="G254" s="260"/>
      <c r="H254" s="260"/>
      <c r="I254" s="260"/>
      <c r="J254" s="260"/>
      <c r="K254" s="260"/>
      <c r="L254" s="260"/>
      <c r="M254" s="260"/>
      <c r="N254" s="260"/>
      <c r="O254" s="260"/>
      <c r="P254" s="260"/>
      <c r="Q254" s="260"/>
      <c r="R254" s="260"/>
      <c r="S254" s="260"/>
      <c r="T254" s="260"/>
      <c r="U254" s="260"/>
      <c r="V254" s="260"/>
      <c r="W254" s="260"/>
      <c r="X254" s="260"/>
      <c r="Y254" s="260"/>
      <c r="Z254" s="261"/>
      <c r="AA254" s="85"/>
      <c r="AB254" s="29"/>
      <c r="AC254" s="85"/>
      <c r="AD254" s="29"/>
      <c r="AE254" s="85"/>
      <c r="AF254" s="29"/>
      <c r="AH254" s="29"/>
    </row>
    <row r="255" spans="4:34" outlineLevel="1">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row>
    <row r="256" spans="4:34" outlineLevel="1">
      <c r="D256" s="262" t="str">
        <f>"Total "&amp;C238</f>
        <v>Total Seasons (First)</v>
      </c>
      <c r="E256" s="263"/>
      <c r="F256" s="264" t="str">
        <f>F254</f>
        <v>000 Jnys</v>
      </c>
      <c r="G256" s="265">
        <f t="shared" ref="G256:Z256" si="34">SUM(G239:G254)</f>
        <v>0</v>
      </c>
      <c r="H256" s="265">
        <f t="shared" si="34"/>
        <v>0</v>
      </c>
      <c r="I256" s="265">
        <f t="shared" si="34"/>
        <v>0</v>
      </c>
      <c r="J256" s="265">
        <f t="shared" si="34"/>
        <v>0</v>
      </c>
      <c r="K256" s="265">
        <f t="shared" si="34"/>
        <v>0</v>
      </c>
      <c r="L256" s="265">
        <f t="shared" si="34"/>
        <v>0</v>
      </c>
      <c r="M256" s="265">
        <f t="shared" si="34"/>
        <v>0</v>
      </c>
      <c r="N256" s="265">
        <f t="shared" si="34"/>
        <v>0</v>
      </c>
      <c r="O256" s="265">
        <f t="shared" si="34"/>
        <v>0</v>
      </c>
      <c r="P256" s="265">
        <f t="shared" si="34"/>
        <v>0</v>
      </c>
      <c r="Q256" s="265">
        <f t="shared" si="34"/>
        <v>0</v>
      </c>
      <c r="R256" s="265">
        <f t="shared" si="34"/>
        <v>0</v>
      </c>
      <c r="S256" s="265">
        <f t="shared" si="34"/>
        <v>0</v>
      </c>
      <c r="T256" s="265">
        <f t="shared" si="34"/>
        <v>0</v>
      </c>
      <c r="U256" s="265">
        <f t="shared" si="34"/>
        <v>0</v>
      </c>
      <c r="V256" s="265">
        <f t="shared" si="34"/>
        <v>0</v>
      </c>
      <c r="W256" s="265">
        <f t="shared" si="34"/>
        <v>0</v>
      </c>
      <c r="X256" s="265">
        <f t="shared" si="34"/>
        <v>0</v>
      </c>
      <c r="Y256" s="265">
        <f t="shared" si="34"/>
        <v>0</v>
      </c>
      <c r="Z256" s="266">
        <f t="shared" si="34"/>
        <v>0</v>
      </c>
      <c r="AA256" s="85"/>
      <c r="AB256" s="267">
        <f>SUM(AB239:AB254)</f>
        <v>0</v>
      </c>
      <c r="AC256" s="85"/>
      <c r="AD256" s="267">
        <f>SUM(AD239:AD254)</f>
        <v>0</v>
      </c>
      <c r="AE256" s="85"/>
      <c r="AF256" s="267">
        <f>SUM(AF239:AF254)</f>
        <v>0</v>
      </c>
      <c r="AH256" s="268"/>
    </row>
    <row r="257" spans="3:34" outlineLevel="1">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row>
    <row r="258" spans="3:34" outlineLevel="1">
      <c r="C258" s="250" t="str">
        <f>C37</f>
        <v>Seasons (Standard)</v>
      </c>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row>
    <row r="259" spans="3:34" outlineLevel="1">
      <c r="D259" s="235" t="str">
        <f>'Line Items'!D14</f>
        <v>SG01  Mainline - Bournemouth / Weymouth</v>
      </c>
      <c r="E259" s="251"/>
      <c r="F259" s="269" t="str">
        <f t="shared" ref="F259:F274" si="35">F239</f>
        <v>000 Jnys</v>
      </c>
      <c r="G259" s="253"/>
      <c r="H259" s="253"/>
      <c r="I259" s="253"/>
      <c r="J259" s="253"/>
      <c r="K259" s="253"/>
      <c r="L259" s="253"/>
      <c r="M259" s="253"/>
      <c r="N259" s="253"/>
      <c r="O259" s="253"/>
      <c r="P259" s="253"/>
      <c r="Q259" s="253"/>
      <c r="R259" s="253"/>
      <c r="S259" s="253"/>
      <c r="T259" s="253"/>
      <c r="U259" s="253"/>
      <c r="V259" s="253"/>
      <c r="W259" s="253"/>
      <c r="X259" s="253"/>
      <c r="Y259" s="253"/>
      <c r="Z259" s="254"/>
      <c r="AA259" s="85"/>
      <c r="AB259" s="255"/>
      <c r="AC259" s="85"/>
      <c r="AD259" s="255"/>
      <c r="AE259" s="85"/>
      <c r="AF259" s="255"/>
      <c r="AH259" s="256"/>
    </row>
    <row r="260" spans="3:34" outlineLevel="1">
      <c r="D260" s="83" t="str">
        <f>'Line Items'!D15</f>
        <v>SG02  Mainline - Portsmouth</v>
      </c>
      <c r="E260" s="84"/>
      <c r="F260" s="150" t="str">
        <f t="shared" si="35"/>
        <v>000 Jnys</v>
      </c>
      <c r="G260" s="257"/>
      <c r="H260" s="257"/>
      <c r="I260" s="257"/>
      <c r="J260" s="257"/>
      <c r="K260" s="257"/>
      <c r="L260" s="257"/>
      <c r="M260" s="257"/>
      <c r="N260" s="257"/>
      <c r="O260" s="257"/>
      <c r="P260" s="257"/>
      <c r="Q260" s="257"/>
      <c r="R260" s="257"/>
      <c r="S260" s="257"/>
      <c r="T260" s="257"/>
      <c r="U260" s="257"/>
      <c r="V260" s="257"/>
      <c r="W260" s="257"/>
      <c r="X260" s="257"/>
      <c r="Y260" s="257"/>
      <c r="Z260" s="258"/>
      <c r="AA260" s="85"/>
      <c r="AB260" s="27"/>
      <c r="AC260" s="85"/>
      <c r="AD260" s="27"/>
      <c r="AE260" s="85"/>
      <c r="AF260" s="27"/>
      <c r="AH260" s="259"/>
    </row>
    <row r="261" spans="3:34" outlineLevel="1">
      <c r="D261" s="83" t="str">
        <f>'Line Items'!D16</f>
        <v>SG03  West of England</v>
      </c>
      <c r="E261" s="84"/>
      <c r="F261" s="150" t="str">
        <f t="shared" si="35"/>
        <v>000 Jnys</v>
      </c>
      <c r="G261" s="257"/>
      <c r="H261" s="257"/>
      <c r="I261" s="257"/>
      <c r="J261" s="257"/>
      <c r="K261" s="257"/>
      <c r="L261" s="257"/>
      <c r="M261" s="257"/>
      <c r="N261" s="257"/>
      <c r="O261" s="257"/>
      <c r="P261" s="257"/>
      <c r="Q261" s="257"/>
      <c r="R261" s="257"/>
      <c r="S261" s="257"/>
      <c r="T261" s="257"/>
      <c r="U261" s="257"/>
      <c r="V261" s="257"/>
      <c r="W261" s="257"/>
      <c r="X261" s="257"/>
      <c r="Y261" s="257"/>
      <c r="Z261" s="258"/>
      <c r="AA261" s="85"/>
      <c r="AB261" s="27"/>
      <c r="AC261" s="85"/>
      <c r="AD261" s="27"/>
      <c r="AE261" s="85"/>
      <c r="AF261" s="27"/>
      <c r="AH261" s="259"/>
    </row>
    <row r="262" spans="3:34" outlineLevel="1">
      <c r="D262" s="83" t="str">
        <f>'Line Items'!D17</f>
        <v>SG04  Island Line</v>
      </c>
      <c r="E262" s="84"/>
      <c r="F262" s="150" t="str">
        <f t="shared" si="35"/>
        <v>000 Jnys</v>
      </c>
      <c r="G262" s="257"/>
      <c r="H262" s="257"/>
      <c r="I262" s="257"/>
      <c r="J262" s="257"/>
      <c r="K262" s="257"/>
      <c r="L262" s="257"/>
      <c r="M262" s="257"/>
      <c r="N262" s="257"/>
      <c r="O262" s="257"/>
      <c r="P262" s="257"/>
      <c r="Q262" s="257"/>
      <c r="R262" s="257"/>
      <c r="S262" s="257"/>
      <c r="T262" s="257"/>
      <c r="U262" s="257"/>
      <c r="V262" s="257"/>
      <c r="W262" s="257"/>
      <c r="X262" s="257"/>
      <c r="Y262" s="257"/>
      <c r="Z262" s="258"/>
      <c r="AA262" s="85"/>
      <c r="AB262" s="27"/>
      <c r="AC262" s="85"/>
      <c r="AD262" s="27"/>
      <c r="AE262" s="85"/>
      <c r="AF262" s="27"/>
      <c r="AH262" s="259"/>
    </row>
    <row r="263" spans="3:34" outlineLevel="1">
      <c r="D263" s="83" t="str">
        <f>'Line Items'!D18</f>
        <v>SG05  Mainline - Basingstoke/Romsey/Lymington</v>
      </c>
      <c r="E263" s="84"/>
      <c r="F263" s="150" t="str">
        <f t="shared" si="35"/>
        <v>000 Jnys</v>
      </c>
      <c r="G263" s="257"/>
      <c r="H263" s="257"/>
      <c r="I263" s="257"/>
      <c r="J263" s="257"/>
      <c r="K263" s="257"/>
      <c r="L263" s="257"/>
      <c r="M263" s="257"/>
      <c r="N263" s="257"/>
      <c r="O263" s="257"/>
      <c r="P263" s="257"/>
      <c r="Q263" s="257"/>
      <c r="R263" s="257"/>
      <c r="S263" s="257"/>
      <c r="T263" s="257"/>
      <c r="U263" s="257"/>
      <c r="V263" s="257"/>
      <c r="W263" s="257"/>
      <c r="X263" s="257"/>
      <c r="Y263" s="257"/>
      <c r="Z263" s="258"/>
      <c r="AA263" s="85"/>
      <c r="AB263" s="27"/>
      <c r="AC263" s="85"/>
      <c r="AD263" s="27"/>
      <c r="AE263" s="85"/>
      <c r="AF263" s="27"/>
      <c r="AH263" s="259"/>
    </row>
    <row r="264" spans="3:34" outlineLevel="1">
      <c r="D264" s="83" t="str">
        <f>'Line Items'!D19</f>
        <v>SG06  South Coast</v>
      </c>
      <c r="E264" s="84"/>
      <c r="F264" s="150" t="str">
        <f t="shared" si="35"/>
        <v>000 Jnys</v>
      </c>
      <c r="G264" s="257"/>
      <c r="H264" s="257"/>
      <c r="I264" s="257"/>
      <c r="J264" s="257"/>
      <c r="K264" s="257"/>
      <c r="L264" s="257"/>
      <c r="M264" s="257"/>
      <c r="N264" s="257"/>
      <c r="O264" s="257"/>
      <c r="P264" s="257"/>
      <c r="Q264" s="257"/>
      <c r="R264" s="257"/>
      <c r="S264" s="257"/>
      <c r="T264" s="257"/>
      <c r="U264" s="257"/>
      <c r="V264" s="257"/>
      <c r="W264" s="257"/>
      <c r="X264" s="257"/>
      <c r="Y264" s="257"/>
      <c r="Z264" s="258"/>
      <c r="AA264" s="85"/>
      <c r="AB264" s="27"/>
      <c r="AC264" s="85"/>
      <c r="AD264" s="27"/>
      <c r="AE264" s="85"/>
      <c r="AF264" s="27"/>
      <c r="AH264" s="259"/>
    </row>
    <row r="265" spans="3:34" outlineLevel="1">
      <c r="D265" s="83" t="str">
        <f>'Line Items'!D20</f>
        <v>SG07  Suburban - Alton</v>
      </c>
      <c r="E265" s="84"/>
      <c r="F265" s="150" t="str">
        <f t="shared" si="35"/>
        <v>000 Jnys</v>
      </c>
      <c r="G265" s="257"/>
      <c r="H265" s="257"/>
      <c r="I265" s="257"/>
      <c r="J265" s="257"/>
      <c r="K265" s="257"/>
      <c r="L265" s="257"/>
      <c r="M265" s="257"/>
      <c r="N265" s="257"/>
      <c r="O265" s="257"/>
      <c r="P265" s="257"/>
      <c r="Q265" s="257"/>
      <c r="R265" s="257"/>
      <c r="S265" s="257"/>
      <c r="T265" s="257"/>
      <c r="U265" s="257"/>
      <c r="V265" s="257"/>
      <c r="W265" s="257"/>
      <c r="X265" s="257"/>
      <c r="Y265" s="257"/>
      <c r="Z265" s="258"/>
      <c r="AA265" s="85"/>
      <c r="AB265" s="27"/>
      <c r="AC265" s="85"/>
      <c r="AD265" s="27"/>
      <c r="AE265" s="85"/>
      <c r="AF265" s="27"/>
      <c r="AH265" s="259"/>
    </row>
    <row r="266" spans="3:34" outlineLevel="1">
      <c r="D266" s="83" t="str">
        <f>'Line Items'!D21</f>
        <v>SG08  Suburban - Windsor inners</v>
      </c>
      <c r="E266" s="84"/>
      <c r="F266" s="150" t="str">
        <f t="shared" si="35"/>
        <v>000 Jnys</v>
      </c>
      <c r="G266" s="257"/>
      <c r="H266" s="257"/>
      <c r="I266" s="257"/>
      <c r="J266" s="257"/>
      <c r="K266" s="257"/>
      <c r="L266" s="257"/>
      <c r="M266" s="257"/>
      <c r="N266" s="257"/>
      <c r="O266" s="257"/>
      <c r="P266" s="257"/>
      <c r="Q266" s="257"/>
      <c r="R266" s="257"/>
      <c r="S266" s="257"/>
      <c r="T266" s="257"/>
      <c r="U266" s="257"/>
      <c r="V266" s="257"/>
      <c r="W266" s="257"/>
      <c r="X266" s="257"/>
      <c r="Y266" s="257"/>
      <c r="Z266" s="258"/>
      <c r="AA266" s="85"/>
      <c r="AB266" s="27"/>
      <c r="AC266" s="85"/>
      <c r="AD266" s="27"/>
      <c r="AE266" s="85"/>
      <c r="AF266" s="27"/>
      <c r="AH266" s="259"/>
    </row>
    <row r="267" spans="3:34" outlineLevel="1">
      <c r="D267" s="83" t="str">
        <f>'Line Items'!D22</f>
        <v>SG09  Suburban - Windsor Outers</v>
      </c>
      <c r="E267" s="84"/>
      <c r="F267" s="150" t="str">
        <f t="shared" si="35"/>
        <v>000 Jnys</v>
      </c>
      <c r="G267" s="257"/>
      <c r="H267" s="257"/>
      <c r="I267" s="257"/>
      <c r="J267" s="257"/>
      <c r="K267" s="257"/>
      <c r="L267" s="257"/>
      <c r="M267" s="257"/>
      <c r="N267" s="257"/>
      <c r="O267" s="257"/>
      <c r="P267" s="257"/>
      <c r="Q267" s="257"/>
      <c r="R267" s="257"/>
      <c r="S267" s="257"/>
      <c r="T267" s="257"/>
      <c r="U267" s="257"/>
      <c r="V267" s="257"/>
      <c r="W267" s="257"/>
      <c r="X267" s="257"/>
      <c r="Y267" s="257"/>
      <c r="Z267" s="258"/>
      <c r="AA267" s="85"/>
      <c r="AB267" s="27"/>
      <c r="AC267" s="85"/>
      <c r="AD267" s="27"/>
      <c r="AE267" s="85"/>
      <c r="AF267" s="27"/>
      <c r="AH267" s="259"/>
    </row>
    <row r="268" spans="3:34" outlineLevel="1">
      <c r="D268" s="83" t="str">
        <f>'Line Items'!D23</f>
        <v>SG10  Suburban - GLD/WOK</v>
      </c>
      <c r="E268" s="84"/>
      <c r="F268" s="150" t="str">
        <f t="shared" si="35"/>
        <v>000 Jnys</v>
      </c>
      <c r="G268" s="257"/>
      <c r="H268" s="257"/>
      <c r="I268" s="257"/>
      <c r="J268" s="257"/>
      <c r="K268" s="257"/>
      <c r="L268" s="257"/>
      <c r="M268" s="257"/>
      <c r="N268" s="257"/>
      <c r="O268" s="257"/>
      <c r="P268" s="257"/>
      <c r="Q268" s="257"/>
      <c r="R268" s="257"/>
      <c r="S268" s="257"/>
      <c r="T268" s="257"/>
      <c r="U268" s="257"/>
      <c r="V268" s="257"/>
      <c r="W268" s="257"/>
      <c r="X268" s="257"/>
      <c r="Y268" s="257"/>
      <c r="Z268" s="258"/>
      <c r="AA268" s="85"/>
      <c r="AB268" s="27"/>
      <c r="AC268" s="85"/>
      <c r="AD268" s="27"/>
      <c r="AE268" s="85"/>
      <c r="AF268" s="27"/>
      <c r="AH268" s="259"/>
    </row>
    <row r="269" spans="3:34" outlineLevel="1">
      <c r="D269" s="83" t="str">
        <f>'Line Items'!D24</f>
        <v>SG11  Heathrow Bus</v>
      </c>
      <c r="E269" s="84"/>
      <c r="F269" s="150" t="str">
        <f t="shared" si="35"/>
        <v>000 Jnys</v>
      </c>
      <c r="G269" s="257"/>
      <c r="H269" s="257"/>
      <c r="I269" s="257"/>
      <c r="J269" s="257"/>
      <c r="K269" s="257"/>
      <c r="L269" s="257"/>
      <c r="M269" s="257"/>
      <c r="N269" s="257"/>
      <c r="O269" s="257"/>
      <c r="P269" s="257"/>
      <c r="Q269" s="257"/>
      <c r="R269" s="257"/>
      <c r="S269" s="257"/>
      <c r="T269" s="257"/>
      <c r="U269" s="257"/>
      <c r="V269" s="257"/>
      <c r="W269" s="257"/>
      <c r="X269" s="257"/>
      <c r="Y269" s="257"/>
      <c r="Z269" s="258"/>
      <c r="AA269" s="85"/>
      <c r="AB269" s="27"/>
      <c r="AC269" s="85"/>
      <c r="AD269" s="27"/>
      <c r="AE269" s="85"/>
      <c r="AF269" s="27"/>
      <c r="AH269" s="259"/>
    </row>
    <row r="270" spans="3:34" outlineLevel="1">
      <c r="D270" s="83" t="str">
        <f>'Line Items'!D25</f>
        <v>[Passenger Revenue Service Groups 12]</v>
      </c>
      <c r="E270" s="84"/>
      <c r="F270" s="150" t="str">
        <f t="shared" si="35"/>
        <v>000 Jnys</v>
      </c>
      <c r="G270" s="257"/>
      <c r="H270" s="257"/>
      <c r="I270" s="257"/>
      <c r="J270" s="257"/>
      <c r="K270" s="257"/>
      <c r="L270" s="257"/>
      <c r="M270" s="257"/>
      <c r="N270" s="257"/>
      <c r="O270" s="257"/>
      <c r="P270" s="257"/>
      <c r="Q270" s="257"/>
      <c r="R270" s="257"/>
      <c r="S270" s="257"/>
      <c r="T270" s="257"/>
      <c r="U270" s="257"/>
      <c r="V270" s="257"/>
      <c r="W270" s="257"/>
      <c r="X270" s="257"/>
      <c r="Y270" s="257"/>
      <c r="Z270" s="258"/>
      <c r="AA270" s="85"/>
      <c r="AB270" s="27"/>
      <c r="AC270" s="85"/>
      <c r="AD270" s="27"/>
      <c r="AE270" s="85"/>
      <c r="AF270" s="27"/>
      <c r="AH270" s="27"/>
    </row>
    <row r="271" spans="3:34" outlineLevel="1">
      <c r="D271" s="83" t="str">
        <f>'Line Items'!D26</f>
        <v>[Passenger Revenue Service Groups 13]</v>
      </c>
      <c r="E271" s="84"/>
      <c r="F271" s="150" t="str">
        <f t="shared" si="35"/>
        <v>000 Jnys</v>
      </c>
      <c r="G271" s="257"/>
      <c r="H271" s="257"/>
      <c r="I271" s="257"/>
      <c r="J271" s="257"/>
      <c r="K271" s="257"/>
      <c r="L271" s="257"/>
      <c r="M271" s="257"/>
      <c r="N271" s="257"/>
      <c r="O271" s="257"/>
      <c r="P271" s="257"/>
      <c r="Q271" s="257"/>
      <c r="R271" s="257"/>
      <c r="S271" s="257"/>
      <c r="T271" s="257"/>
      <c r="U271" s="257"/>
      <c r="V271" s="257"/>
      <c r="W271" s="257"/>
      <c r="X271" s="257"/>
      <c r="Y271" s="257"/>
      <c r="Z271" s="258"/>
      <c r="AA271" s="85"/>
      <c r="AB271" s="27"/>
      <c r="AC271" s="85"/>
      <c r="AD271" s="27"/>
      <c r="AE271" s="85"/>
      <c r="AF271" s="27"/>
      <c r="AH271" s="27"/>
    </row>
    <row r="272" spans="3:34" outlineLevel="1">
      <c r="D272" s="83" t="str">
        <f>'Line Items'!D27</f>
        <v>[Passenger Revenue Service Groups 14]</v>
      </c>
      <c r="E272" s="84"/>
      <c r="F272" s="150" t="str">
        <f t="shared" si="35"/>
        <v>000 Jnys</v>
      </c>
      <c r="G272" s="257"/>
      <c r="H272" s="257"/>
      <c r="I272" s="257"/>
      <c r="J272" s="257"/>
      <c r="K272" s="257"/>
      <c r="L272" s="257"/>
      <c r="M272" s="257"/>
      <c r="N272" s="257"/>
      <c r="O272" s="257"/>
      <c r="P272" s="257"/>
      <c r="Q272" s="257"/>
      <c r="R272" s="257"/>
      <c r="S272" s="257"/>
      <c r="T272" s="257"/>
      <c r="U272" s="257"/>
      <c r="V272" s="257"/>
      <c r="W272" s="257"/>
      <c r="X272" s="257"/>
      <c r="Y272" s="257"/>
      <c r="Z272" s="258"/>
      <c r="AA272" s="85"/>
      <c r="AB272" s="27"/>
      <c r="AC272" s="85"/>
      <c r="AD272" s="27"/>
      <c r="AE272" s="85"/>
      <c r="AF272" s="27"/>
      <c r="AH272" s="27"/>
    </row>
    <row r="273" spans="3:34" outlineLevel="1">
      <c r="D273" s="83" t="str">
        <f>'Line Items'!D28</f>
        <v>[Passenger Revenue Service Groups 15]</v>
      </c>
      <c r="E273" s="84"/>
      <c r="F273" s="150" t="str">
        <f t="shared" si="35"/>
        <v>000 Jnys</v>
      </c>
      <c r="G273" s="257"/>
      <c r="H273" s="257"/>
      <c r="I273" s="257"/>
      <c r="J273" s="257"/>
      <c r="K273" s="257"/>
      <c r="L273" s="257"/>
      <c r="M273" s="257"/>
      <c r="N273" s="257"/>
      <c r="O273" s="257"/>
      <c r="P273" s="257"/>
      <c r="Q273" s="257"/>
      <c r="R273" s="257"/>
      <c r="S273" s="257"/>
      <c r="T273" s="257"/>
      <c r="U273" s="257"/>
      <c r="V273" s="257"/>
      <c r="W273" s="257"/>
      <c r="X273" s="257"/>
      <c r="Y273" s="257"/>
      <c r="Z273" s="258"/>
      <c r="AA273" s="85"/>
      <c r="AB273" s="27"/>
      <c r="AC273" s="85"/>
      <c r="AD273" s="27"/>
      <c r="AE273" s="85"/>
      <c r="AF273" s="27"/>
      <c r="AH273" s="27"/>
    </row>
    <row r="274" spans="3:34" outlineLevel="1">
      <c r="D274" s="108" t="str">
        <f>'Line Items'!D29</f>
        <v>[Passenger Revenue Service Groups 16]</v>
      </c>
      <c r="E274" s="110"/>
      <c r="F274" s="164" t="str">
        <f t="shared" si="35"/>
        <v>000 Jnys</v>
      </c>
      <c r="G274" s="260"/>
      <c r="H274" s="260"/>
      <c r="I274" s="260"/>
      <c r="J274" s="260"/>
      <c r="K274" s="260"/>
      <c r="L274" s="260"/>
      <c r="M274" s="260"/>
      <c r="N274" s="260"/>
      <c r="O274" s="260"/>
      <c r="P274" s="260"/>
      <c r="Q274" s="260"/>
      <c r="R274" s="260"/>
      <c r="S274" s="260"/>
      <c r="T274" s="260"/>
      <c r="U274" s="260"/>
      <c r="V274" s="260"/>
      <c r="W274" s="260"/>
      <c r="X274" s="260"/>
      <c r="Y274" s="260"/>
      <c r="Z274" s="261"/>
      <c r="AA274" s="85"/>
      <c r="AB274" s="29"/>
      <c r="AC274" s="85"/>
      <c r="AD274" s="29"/>
      <c r="AE274" s="85"/>
      <c r="AF274" s="29"/>
      <c r="AH274" s="29"/>
    </row>
    <row r="275" spans="3:34" outlineLevel="1">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row>
    <row r="276" spans="3:34" outlineLevel="1">
      <c r="D276" s="262" t="str">
        <f>"Total "&amp;C258</f>
        <v>Total Seasons (Standard)</v>
      </c>
      <c r="E276" s="263"/>
      <c r="F276" s="264" t="str">
        <f>F274</f>
        <v>000 Jnys</v>
      </c>
      <c r="G276" s="265">
        <f t="shared" ref="G276:Z276" si="36">SUM(G259:G274)</f>
        <v>0</v>
      </c>
      <c r="H276" s="265">
        <f t="shared" si="36"/>
        <v>0</v>
      </c>
      <c r="I276" s="265">
        <f t="shared" si="36"/>
        <v>0</v>
      </c>
      <c r="J276" s="265">
        <f t="shared" si="36"/>
        <v>0</v>
      </c>
      <c r="K276" s="265">
        <f t="shared" si="36"/>
        <v>0</v>
      </c>
      <c r="L276" s="265">
        <f t="shared" si="36"/>
        <v>0</v>
      </c>
      <c r="M276" s="265">
        <f t="shared" si="36"/>
        <v>0</v>
      </c>
      <c r="N276" s="265">
        <f t="shared" si="36"/>
        <v>0</v>
      </c>
      <c r="O276" s="265">
        <f t="shared" si="36"/>
        <v>0</v>
      </c>
      <c r="P276" s="265">
        <f t="shared" si="36"/>
        <v>0</v>
      </c>
      <c r="Q276" s="265">
        <f t="shared" si="36"/>
        <v>0</v>
      </c>
      <c r="R276" s="265">
        <f t="shared" si="36"/>
        <v>0</v>
      </c>
      <c r="S276" s="265">
        <f t="shared" si="36"/>
        <v>0</v>
      </c>
      <c r="T276" s="265">
        <f t="shared" si="36"/>
        <v>0</v>
      </c>
      <c r="U276" s="265">
        <f t="shared" si="36"/>
        <v>0</v>
      </c>
      <c r="V276" s="265">
        <f t="shared" si="36"/>
        <v>0</v>
      </c>
      <c r="W276" s="265">
        <f t="shared" si="36"/>
        <v>0</v>
      </c>
      <c r="X276" s="265">
        <f t="shared" si="36"/>
        <v>0</v>
      </c>
      <c r="Y276" s="265">
        <f t="shared" si="36"/>
        <v>0</v>
      </c>
      <c r="Z276" s="266">
        <f t="shared" si="36"/>
        <v>0</v>
      </c>
      <c r="AA276" s="85"/>
      <c r="AB276" s="267">
        <f>SUM(AB259:AB274)</f>
        <v>0</v>
      </c>
      <c r="AC276" s="85"/>
      <c r="AD276" s="267">
        <f>SUM(AD259:AD274)</f>
        <v>0</v>
      </c>
      <c r="AE276" s="85"/>
      <c r="AF276" s="267">
        <f>SUM(AF259:AF274)</f>
        <v>0</v>
      </c>
      <c r="AH276" s="268"/>
    </row>
    <row r="277" spans="3:34" outlineLevel="1">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row>
    <row r="278" spans="3:34" outlineLevel="1">
      <c r="D278" s="262" t="s">
        <v>918</v>
      </c>
      <c r="E278" s="263"/>
      <c r="F278" s="264" t="str">
        <f>F276</f>
        <v>000 Jnys</v>
      </c>
      <c r="G278" s="265">
        <f t="shared" ref="G278:Z278" si="37">SUM(G256,G276)</f>
        <v>0</v>
      </c>
      <c r="H278" s="265">
        <f t="shared" si="37"/>
        <v>0</v>
      </c>
      <c r="I278" s="265">
        <f t="shared" si="37"/>
        <v>0</v>
      </c>
      <c r="J278" s="265">
        <f t="shared" si="37"/>
        <v>0</v>
      </c>
      <c r="K278" s="265">
        <f t="shared" si="37"/>
        <v>0</v>
      </c>
      <c r="L278" s="265">
        <f t="shared" si="37"/>
        <v>0</v>
      </c>
      <c r="M278" s="265">
        <f t="shared" si="37"/>
        <v>0</v>
      </c>
      <c r="N278" s="265">
        <f t="shared" si="37"/>
        <v>0</v>
      </c>
      <c r="O278" s="265">
        <f t="shared" si="37"/>
        <v>0</v>
      </c>
      <c r="P278" s="265">
        <f t="shared" si="37"/>
        <v>0</v>
      </c>
      <c r="Q278" s="265">
        <f t="shared" si="37"/>
        <v>0</v>
      </c>
      <c r="R278" s="265">
        <f t="shared" si="37"/>
        <v>0</v>
      </c>
      <c r="S278" s="265">
        <f t="shared" si="37"/>
        <v>0</v>
      </c>
      <c r="T278" s="265">
        <f t="shared" si="37"/>
        <v>0</v>
      </c>
      <c r="U278" s="265">
        <f t="shared" si="37"/>
        <v>0</v>
      </c>
      <c r="V278" s="265">
        <f t="shared" si="37"/>
        <v>0</v>
      </c>
      <c r="W278" s="265">
        <f t="shared" si="37"/>
        <v>0</v>
      </c>
      <c r="X278" s="265">
        <f t="shared" si="37"/>
        <v>0</v>
      </c>
      <c r="Y278" s="265">
        <f t="shared" si="37"/>
        <v>0</v>
      </c>
      <c r="Z278" s="266">
        <f t="shared" si="37"/>
        <v>0</v>
      </c>
      <c r="AA278" s="85"/>
      <c r="AB278" s="267">
        <f>SUM(AB256,AB276)</f>
        <v>0</v>
      </c>
      <c r="AC278" s="85"/>
      <c r="AD278" s="267">
        <f>SUM(AD256,AD276)</f>
        <v>0</v>
      </c>
      <c r="AE278" s="85"/>
      <c r="AF278" s="267">
        <f>SUM(AF256,AF276)</f>
        <v>0</v>
      </c>
      <c r="AH278" s="268"/>
    </row>
    <row r="279" spans="3:34" outlineLevel="1">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row>
    <row r="280" spans="3:34" outlineLevel="1">
      <c r="C280" s="250" t="str">
        <f>C59</f>
        <v>Full Fare (First)</v>
      </c>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row>
    <row r="281" spans="3:34" outlineLevel="1">
      <c r="D281" s="235" t="str">
        <f>'Line Items'!D14</f>
        <v>SG01  Mainline - Bournemouth / Weymouth</v>
      </c>
      <c r="E281" s="251"/>
      <c r="F281" s="269" t="str">
        <f t="shared" ref="F281:F296" si="38">F259</f>
        <v>000 Jnys</v>
      </c>
      <c r="G281" s="253"/>
      <c r="H281" s="253"/>
      <c r="I281" s="253"/>
      <c r="J281" s="253"/>
      <c r="K281" s="253"/>
      <c r="L281" s="253"/>
      <c r="M281" s="253"/>
      <c r="N281" s="253"/>
      <c r="O281" s="253"/>
      <c r="P281" s="253"/>
      <c r="Q281" s="253"/>
      <c r="R281" s="253"/>
      <c r="S281" s="253"/>
      <c r="T281" s="253"/>
      <c r="U281" s="253"/>
      <c r="V281" s="253"/>
      <c r="W281" s="253"/>
      <c r="X281" s="253"/>
      <c r="Y281" s="253"/>
      <c r="Z281" s="254"/>
      <c r="AA281" s="85"/>
      <c r="AB281" s="255"/>
      <c r="AC281" s="85"/>
      <c r="AD281" s="255"/>
      <c r="AE281" s="85"/>
      <c r="AF281" s="255"/>
      <c r="AH281" s="256"/>
    </row>
    <row r="282" spans="3:34" outlineLevel="1">
      <c r="D282" s="83" t="str">
        <f>'Line Items'!D15</f>
        <v>SG02  Mainline - Portsmouth</v>
      </c>
      <c r="E282" s="84"/>
      <c r="F282" s="150" t="str">
        <f t="shared" si="38"/>
        <v>000 Jnys</v>
      </c>
      <c r="G282" s="257"/>
      <c r="H282" s="257"/>
      <c r="I282" s="257"/>
      <c r="J282" s="257"/>
      <c r="K282" s="257"/>
      <c r="L282" s="257"/>
      <c r="M282" s="257"/>
      <c r="N282" s="257"/>
      <c r="O282" s="257"/>
      <c r="P282" s="257"/>
      <c r="Q282" s="257"/>
      <c r="R282" s="257"/>
      <c r="S282" s="257"/>
      <c r="T282" s="257"/>
      <c r="U282" s="257"/>
      <c r="V282" s="257"/>
      <c r="W282" s="257"/>
      <c r="X282" s="257"/>
      <c r="Y282" s="257"/>
      <c r="Z282" s="258"/>
      <c r="AA282" s="85"/>
      <c r="AB282" s="27"/>
      <c r="AC282" s="85"/>
      <c r="AD282" s="27"/>
      <c r="AE282" s="85"/>
      <c r="AF282" s="27"/>
      <c r="AH282" s="259"/>
    </row>
    <row r="283" spans="3:34" outlineLevel="1">
      <c r="D283" s="83" t="str">
        <f>'Line Items'!D16</f>
        <v>SG03  West of England</v>
      </c>
      <c r="E283" s="84"/>
      <c r="F283" s="150" t="str">
        <f t="shared" si="38"/>
        <v>000 Jnys</v>
      </c>
      <c r="G283" s="257"/>
      <c r="H283" s="257"/>
      <c r="I283" s="257"/>
      <c r="J283" s="257"/>
      <c r="K283" s="257"/>
      <c r="L283" s="257"/>
      <c r="M283" s="257"/>
      <c r="N283" s="257"/>
      <c r="O283" s="257"/>
      <c r="P283" s="257"/>
      <c r="Q283" s="257"/>
      <c r="R283" s="257"/>
      <c r="S283" s="257"/>
      <c r="T283" s="257"/>
      <c r="U283" s="257"/>
      <c r="V283" s="257"/>
      <c r="W283" s="257"/>
      <c r="X283" s="257"/>
      <c r="Y283" s="257"/>
      <c r="Z283" s="258"/>
      <c r="AA283" s="85"/>
      <c r="AB283" s="27"/>
      <c r="AC283" s="85"/>
      <c r="AD283" s="27"/>
      <c r="AE283" s="85"/>
      <c r="AF283" s="27"/>
      <c r="AH283" s="259"/>
    </row>
    <row r="284" spans="3:34" outlineLevel="1">
      <c r="D284" s="83" t="str">
        <f>'Line Items'!D17</f>
        <v>SG04  Island Line</v>
      </c>
      <c r="E284" s="84"/>
      <c r="F284" s="150" t="str">
        <f t="shared" si="38"/>
        <v>000 Jnys</v>
      </c>
      <c r="G284" s="257"/>
      <c r="H284" s="257"/>
      <c r="I284" s="257"/>
      <c r="J284" s="257"/>
      <c r="K284" s="257"/>
      <c r="L284" s="257"/>
      <c r="M284" s="257"/>
      <c r="N284" s="257"/>
      <c r="O284" s="257"/>
      <c r="P284" s="257"/>
      <c r="Q284" s="257"/>
      <c r="R284" s="257"/>
      <c r="S284" s="257"/>
      <c r="T284" s="257"/>
      <c r="U284" s="257"/>
      <c r="V284" s="257"/>
      <c r="W284" s="257"/>
      <c r="X284" s="257"/>
      <c r="Y284" s="257"/>
      <c r="Z284" s="258"/>
      <c r="AA284" s="85"/>
      <c r="AB284" s="27"/>
      <c r="AC284" s="85"/>
      <c r="AD284" s="27"/>
      <c r="AE284" s="85"/>
      <c r="AF284" s="27"/>
      <c r="AH284" s="259"/>
    </row>
    <row r="285" spans="3:34" outlineLevel="1">
      <c r="D285" s="83" t="str">
        <f>'Line Items'!D18</f>
        <v>SG05  Mainline - Basingstoke/Romsey/Lymington</v>
      </c>
      <c r="E285" s="84"/>
      <c r="F285" s="150" t="str">
        <f t="shared" si="38"/>
        <v>000 Jnys</v>
      </c>
      <c r="G285" s="257"/>
      <c r="H285" s="257"/>
      <c r="I285" s="257"/>
      <c r="J285" s="257"/>
      <c r="K285" s="257"/>
      <c r="L285" s="257"/>
      <c r="M285" s="257"/>
      <c r="N285" s="257"/>
      <c r="O285" s="257"/>
      <c r="P285" s="257"/>
      <c r="Q285" s="257"/>
      <c r="R285" s="257"/>
      <c r="S285" s="257"/>
      <c r="T285" s="257"/>
      <c r="U285" s="257"/>
      <c r="V285" s="257"/>
      <c r="W285" s="257"/>
      <c r="X285" s="257"/>
      <c r="Y285" s="257"/>
      <c r="Z285" s="258"/>
      <c r="AA285" s="85"/>
      <c r="AB285" s="27"/>
      <c r="AC285" s="85"/>
      <c r="AD285" s="27"/>
      <c r="AE285" s="85"/>
      <c r="AF285" s="27"/>
      <c r="AH285" s="259"/>
    </row>
    <row r="286" spans="3:34" outlineLevel="1">
      <c r="D286" s="83" t="str">
        <f>'Line Items'!D19</f>
        <v>SG06  South Coast</v>
      </c>
      <c r="E286" s="84"/>
      <c r="F286" s="150" t="str">
        <f t="shared" si="38"/>
        <v>000 Jnys</v>
      </c>
      <c r="G286" s="257"/>
      <c r="H286" s="257"/>
      <c r="I286" s="257"/>
      <c r="J286" s="257"/>
      <c r="K286" s="257"/>
      <c r="L286" s="257"/>
      <c r="M286" s="257"/>
      <c r="N286" s="257"/>
      <c r="O286" s="257"/>
      <c r="P286" s="257"/>
      <c r="Q286" s="257"/>
      <c r="R286" s="257"/>
      <c r="S286" s="257"/>
      <c r="T286" s="257"/>
      <c r="U286" s="257"/>
      <c r="V286" s="257"/>
      <c r="W286" s="257"/>
      <c r="X286" s="257"/>
      <c r="Y286" s="257"/>
      <c r="Z286" s="258"/>
      <c r="AA286" s="85"/>
      <c r="AB286" s="27"/>
      <c r="AC286" s="85"/>
      <c r="AD286" s="27"/>
      <c r="AE286" s="85"/>
      <c r="AF286" s="27"/>
      <c r="AH286" s="259"/>
    </row>
    <row r="287" spans="3:34" outlineLevel="1">
      <c r="D287" s="83" t="str">
        <f>'Line Items'!D20</f>
        <v>SG07  Suburban - Alton</v>
      </c>
      <c r="E287" s="84"/>
      <c r="F287" s="150" t="str">
        <f t="shared" si="38"/>
        <v>000 Jnys</v>
      </c>
      <c r="G287" s="257"/>
      <c r="H287" s="257"/>
      <c r="I287" s="257"/>
      <c r="J287" s="257"/>
      <c r="K287" s="257"/>
      <c r="L287" s="257"/>
      <c r="M287" s="257"/>
      <c r="N287" s="257"/>
      <c r="O287" s="257"/>
      <c r="P287" s="257"/>
      <c r="Q287" s="257"/>
      <c r="R287" s="257"/>
      <c r="S287" s="257"/>
      <c r="T287" s="257"/>
      <c r="U287" s="257"/>
      <c r="V287" s="257"/>
      <c r="W287" s="257"/>
      <c r="X287" s="257"/>
      <c r="Y287" s="257"/>
      <c r="Z287" s="258"/>
      <c r="AA287" s="85"/>
      <c r="AB287" s="27"/>
      <c r="AC287" s="85"/>
      <c r="AD287" s="27"/>
      <c r="AE287" s="85"/>
      <c r="AF287" s="27"/>
      <c r="AH287" s="259"/>
    </row>
    <row r="288" spans="3:34" outlineLevel="1">
      <c r="D288" s="83" t="str">
        <f>'Line Items'!D21</f>
        <v>SG08  Suburban - Windsor inners</v>
      </c>
      <c r="E288" s="84"/>
      <c r="F288" s="150" t="str">
        <f t="shared" si="38"/>
        <v>000 Jnys</v>
      </c>
      <c r="G288" s="257"/>
      <c r="H288" s="257"/>
      <c r="I288" s="257"/>
      <c r="J288" s="257"/>
      <c r="K288" s="257"/>
      <c r="L288" s="257"/>
      <c r="M288" s="257"/>
      <c r="N288" s="257"/>
      <c r="O288" s="257"/>
      <c r="P288" s="257"/>
      <c r="Q288" s="257"/>
      <c r="R288" s="257"/>
      <c r="S288" s="257"/>
      <c r="T288" s="257"/>
      <c r="U288" s="257"/>
      <c r="V288" s="257"/>
      <c r="W288" s="257"/>
      <c r="X288" s="257"/>
      <c r="Y288" s="257"/>
      <c r="Z288" s="258"/>
      <c r="AA288" s="85"/>
      <c r="AB288" s="27"/>
      <c r="AC288" s="85"/>
      <c r="AD288" s="27"/>
      <c r="AE288" s="85"/>
      <c r="AF288" s="27"/>
      <c r="AH288" s="259"/>
    </row>
    <row r="289" spans="3:34" outlineLevel="1">
      <c r="D289" s="83" t="str">
        <f>'Line Items'!D22</f>
        <v>SG09  Suburban - Windsor Outers</v>
      </c>
      <c r="E289" s="84"/>
      <c r="F289" s="150" t="str">
        <f t="shared" si="38"/>
        <v>000 Jnys</v>
      </c>
      <c r="G289" s="257"/>
      <c r="H289" s="257"/>
      <c r="I289" s="257"/>
      <c r="J289" s="257"/>
      <c r="K289" s="257"/>
      <c r="L289" s="257"/>
      <c r="M289" s="257"/>
      <c r="N289" s="257"/>
      <c r="O289" s="257"/>
      <c r="P289" s="257"/>
      <c r="Q289" s="257"/>
      <c r="R289" s="257"/>
      <c r="S289" s="257"/>
      <c r="T289" s="257"/>
      <c r="U289" s="257"/>
      <c r="V289" s="257"/>
      <c r="W289" s="257"/>
      <c r="X289" s="257"/>
      <c r="Y289" s="257"/>
      <c r="Z289" s="258"/>
      <c r="AA289" s="85"/>
      <c r="AB289" s="27"/>
      <c r="AC289" s="85"/>
      <c r="AD289" s="27"/>
      <c r="AE289" s="85"/>
      <c r="AF289" s="27"/>
      <c r="AH289" s="259"/>
    </row>
    <row r="290" spans="3:34" outlineLevel="1">
      <c r="D290" s="83" t="str">
        <f>'Line Items'!D23</f>
        <v>SG10  Suburban - GLD/WOK</v>
      </c>
      <c r="E290" s="84"/>
      <c r="F290" s="150" t="str">
        <f t="shared" si="38"/>
        <v>000 Jnys</v>
      </c>
      <c r="G290" s="257"/>
      <c r="H290" s="257"/>
      <c r="I290" s="257"/>
      <c r="J290" s="257"/>
      <c r="K290" s="257"/>
      <c r="L290" s="257"/>
      <c r="M290" s="257"/>
      <c r="N290" s="257"/>
      <c r="O290" s="257"/>
      <c r="P290" s="257"/>
      <c r="Q290" s="257"/>
      <c r="R290" s="257"/>
      <c r="S290" s="257"/>
      <c r="T290" s="257"/>
      <c r="U290" s="257"/>
      <c r="V290" s="257"/>
      <c r="W290" s="257"/>
      <c r="X290" s="257"/>
      <c r="Y290" s="257"/>
      <c r="Z290" s="258"/>
      <c r="AA290" s="85"/>
      <c r="AB290" s="27"/>
      <c r="AC290" s="85"/>
      <c r="AD290" s="27"/>
      <c r="AE290" s="85"/>
      <c r="AF290" s="27"/>
      <c r="AH290" s="259"/>
    </row>
    <row r="291" spans="3:34" outlineLevel="1">
      <c r="D291" s="83" t="str">
        <f>'Line Items'!D24</f>
        <v>SG11  Heathrow Bus</v>
      </c>
      <c r="E291" s="84"/>
      <c r="F291" s="150" t="str">
        <f t="shared" si="38"/>
        <v>000 Jnys</v>
      </c>
      <c r="G291" s="257"/>
      <c r="H291" s="257"/>
      <c r="I291" s="257"/>
      <c r="J291" s="257"/>
      <c r="K291" s="257"/>
      <c r="L291" s="257"/>
      <c r="M291" s="257"/>
      <c r="N291" s="257"/>
      <c r="O291" s="257"/>
      <c r="P291" s="257"/>
      <c r="Q291" s="257"/>
      <c r="R291" s="257"/>
      <c r="S291" s="257"/>
      <c r="T291" s="257"/>
      <c r="U291" s="257"/>
      <c r="V291" s="257"/>
      <c r="W291" s="257"/>
      <c r="X291" s="257"/>
      <c r="Y291" s="257"/>
      <c r="Z291" s="258"/>
      <c r="AA291" s="85"/>
      <c r="AB291" s="27"/>
      <c r="AC291" s="85"/>
      <c r="AD291" s="27"/>
      <c r="AE291" s="85"/>
      <c r="AF291" s="27"/>
      <c r="AH291" s="259"/>
    </row>
    <row r="292" spans="3:34" outlineLevel="1">
      <c r="D292" s="83" t="str">
        <f>'Line Items'!D25</f>
        <v>[Passenger Revenue Service Groups 12]</v>
      </c>
      <c r="E292" s="84"/>
      <c r="F292" s="150" t="str">
        <f t="shared" si="38"/>
        <v>000 Jnys</v>
      </c>
      <c r="G292" s="257"/>
      <c r="H292" s="257"/>
      <c r="I292" s="257"/>
      <c r="J292" s="257"/>
      <c r="K292" s="257"/>
      <c r="L292" s="257"/>
      <c r="M292" s="257"/>
      <c r="N292" s="257"/>
      <c r="O292" s="257"/>
      <c r="P292" s="257"/>
      <c r="Q292" s="257"/>
      <c r="R292" s="257"/>
      <c r="S292" s="257"/>
      <c r="T292" s="257"/>
      <c r="U292" s="257"/>
      <c r="V292" s="257"/>
      <c r="W292" s="257"/>
      <c r="X292" s="257"/>
      <c r="Y292" s="257"/>
      <c r="Z292" s="258"/>
      <c r="AA292" s="85"/>
      <c r="AB292" s="27"/>
      <c r="AC292" s="85"/>
      <c r="AD292" s="27"/>
      <c r="AE292" s="85"/>
      <c r="AF292" s="27"/>
      <c r="AH292" s="27"/>
    </row>
    <row r="293" spans="3:34" outlineLevel="1">
      <c r="D293" s="83" t="str">
        <f>'Line Items'!D26</f>
        <v>[Passenger Revenue Service Groups 13]</v>
      </c>
      <c r="E293" s="84"/>
      <c r="F293" s="150" t="str">
        <f t="shared" si="38"/>
        <v>000 Jnys</v>
      </c>
      <c r="G293" s="257"/>
      <c r="H293" s="257"/>
      <c r="I293" s="257"/>
      <c r="J293" s="257"/>
      <c r="K293" s="257"/>
      <c r="L293" s="257"/>
      <c r="M293" s="257"/>
      <c r="N293" s="257"/>
      <c r="O293" s="257"/>
      <c r="P293" s="257"/>
      <c r="Q293" s="257"/>
      <c r="R293" s="257"/>
      <c r="S293" s="257"/>
      <c r="T293" s="257"/>
      <c r="U293" s="257"/>
      <c r="V293" s="257"/>
      <c r="W293" s="257"/>
      <c r="X293" s="257"/>
      <c r="Y293" s="257"/>
      <c r="Z293" s="258"/>
      <c r="AA293" s="85"/>
      <c r="AB293" s="27"/>
      <c r="AC293" s="85"/>
      <c r="AD293" s="27"/>
      <c r="AE293" s="85"/>
      <c r="AF293" s="27"/>
      <c r="AH293" s="27"/>
    </row>
    <row r="294" spans="3:34" outlineLevel="1">
      <c r="D294" s="83" t="str">
        <f>'Line Items'!D27</f>
        <v>[Passenger Revenue Service Groups 14]</v>
      </c>
      <c r="E294" s="84"/>
      <c r="F294" s="150" t="str">
        <f t="shared" si="38"/>
        <v>000 Jnys</v>
      </c>
      <c r="G294" s="257"/>
      <c r="H294" s="257"/>
      <c r="I294" s="257"/>
      <c r="J294" s="257"/>
      <c r="K294" s="257"/>
      <c r="L294" s="257"/>
      <c r="M294" s="257"/>
      <c r="N294" s="257"/>
      <c r="O294" s="257"/>
      <c r="P294" s="257"/>
      <c r="Q294" s="257"/>
      <c r="R294" s="257"/>
      <c r="S294" s="257"/>
      <c r="T294" s="257"/>
      <c r="U294" s="257"/>
      <c r="V294" s="257"/>
      <c r="W294" s="257"/>
      <c r="X294" s="257"/>
      <c r="Y294" s="257"/>
      <c r="Z294" s="258"/>
      <c r="AA294" s="85"/>
      <c r="AB294" s="27"/>
      <c r="AC294" s="85"/>
      <c r="AD294" s="27"/>
      <c r="AE294" s="85"/>
      <c r="AF294" s="27"/>
      <c r="AH294" s="27"/>
    </row>
    <row r="295" spans="3:34" outlineLevel="1">
      <c r="D295" s="83" t="str">
        <f>'Line Items'!D28</f>
        <v>[Passenger Revenue Service Groups 15]</v>
      </c>
      <c r="E295" s="84"/>
      <c r="F295" s="150" t="str">
        <f t="shared" si="38"/>
        <v>000 Jnys</v>
      </c>
      <c r="G295" s="257"/>
      <c r="H295" s="257"/>
      <c r="I295" s="257"/>
      <c r="J295" s="257"/>
      <c r="K295" s="257"/>
      <c r="L295" s="257"/>
      <c r="M295" s="257"/>
      <c r="N295" s="257"/>
      <c r="O295" s="257"/>
      <c r="P295" s="257"/>
      <c r="Q295" s="257"/>
      <c r="R295" s="257"/>
      <c r="S295" s="257"/>
      <c r="T295" s="257"/>
      <c r="U295" s="257"/>
      <c r="V295" s="257"/>
      <c r="W295" s="257"/>
      <c r="X295" s="257"/>
      <c r="Y295" s="257"/>
      <c r="Z295" s="258"/>
      <c r="AA295" s="85"/>
      <c r="AB295" s="27"/>
      <c r="AC295" s="85"/>
      <c r="AD295" s="27"/>
      <c r="AE295" s="85"/>
      <c r="AF295" s="27"/>
      <c r="AH295" s="27"/>
    </row>
    <row r="296" spans="3:34" outlineLevel="1">
      <c r="D296" s="108" t="str">
        <f>'Line Items'!D29</f>
        <v>[Passenger Revenue Service Groups 16]</v>
      </c>
      <c r="E296" s="110"/>
      <c r="F296" s="164" t="str">
        <f t="shared" si="38"/>
        <v>000 Jnys</v>
      </c>
      <c r="G296" s="260"/>
      <c r="H296" s="260"/>
      <c r="I296" s="260"/>
      <c r="J296" s="260"/>
      <c r="K296" s="260"/>
      <c r="L296" s="260"/>
      <c r="M296" s="260"/>
      <c r="N296" s="260"/>
      <c r="O296" s="260"/>
      <c r="P296" s="260"/>
      <c r="Q296" s="260"/>
      <c r="R296" s="260"/>
      <c r="S296" s="260"/>
      <c r="T296" s="260"/>
      <c r="U296" s="260"/>
      <c r="V296" s="260"/>
      <c r="W296" s="260"/>
      <c r="X296" s="260"/>
      <c r="Y296" s="260"/>
      <c r="Z296" s="261"/>
      <c r="AA296" s="85"/>
      <c r="AB296" s="29"/>
      <c r="AC296" s="85"/>
      <c r="AD296" s="29"/>
      <c r="AE296" s="85"/>
      <c r="AF296" s="29"/>
      <c r="AH296" s="29"/>
    </row>
    <row r="297" spans="3:34" outlineLevel="1">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row>
    <row r="298" spans="3:34" outlineLevel="1">
      <c r="D298" s="262" t="str">
        <f>"Total "&amp;C280</f>
        <v>Total Full Fare (First)</v>
      </c>
      <c r="E298" s="263"/>
      <c r="F298" s="264" t="str">
        <f>F296</f>
        <v>000 Jnys</v>
      </c>
      <c r="G298" s="265">
        <f t="shared" ref="G298:Z298" si="39">SUM(G281:G296)</f>
        <v>0</v>
      </c>
      <c r="H298" s="265">
        <f t="shared" si="39"/>
        <v>0</v>
      </c>
      <c r="I298" s="265">
        <f t="shared" si="39"/>
        <v>0</v>
      </c>
      <c r="J298" s="265">
        <f t="shared" si="39"/>
        <v>0</v>
      </c>
      <c r="K298" s="265">
        <f t="shared" si="39"/>
        <v>0</v>
      </c>
      <c r="L298" s="265">
        <f t="shared" si="39"/>
        <v>0</v>
      </c>
      <c r="M298" s="265">
        <f t="shared" si="39"/>
        <v>0</v>
      </c>
      <c r="N298" s="265">
        <f t="shared" si="39"/>
        <v>0</v>
      </c>
      <c r="O298" s="265">
        <f t="shared" si="39"/>
        <v>0</v>
      </c>
      <c r="P298" s="265">
        <f t="shared" si="39"/>
        <v>0</v>
      </c>
      <c r="Q298" s="265">
        <f t="shared" si="39"/>
        <v>0</v>
      </c>
      <c r="R298" s="265">
        <f t="shared" si="39"/>
        <v>0</v>
      </c>
      <c r="S298" s="265">
        <f t="shared" si="39"/>
        <v>0</v>
      </c>
      <c r="T298" s="265">
        <f t="shared" si="39"/>
        <v>0</v>
      </c>
      <c r="U298" s="265">
        <f t="shared" si="39"/>
        <v>0</v>
      </c>
      <c r="V298" s="265">
        <f t="shared" si="39"/>
        <v>0</v>
      </c>
      <c r="W298" s="265">
        <f t="shared" si="39"/>
        <v>0</v>
      </c>
      <c r="X298" s="265">
        <f t="shared" si="39"/>
        <v>0</v>
      </c>
      <c r="Y298" s="265">
        <f t="shared" si="39"/>
        <v>0</v>
      </c>
      <c r="Z298" s="266">
        <f t="shared" si="39"/>
        <v>0</v>
      </c>
      <c r="AA298" s="85"/>
      <c r="AB298" s="267">
        <f>SUM(AB281:AB296)</f>
        <v>0</v>
      </c>
      <c r="AC298" s="85"/>
      <c r="AD298" s="267">
        <f>SUM(AD281:AD296)</f>
        <v>0</v>
      </c>
      <c r="AE298" s="85"/>
      <c r="AF298" s="267">
        <f>SUM(AF281:AF296)</f>
        <v>0</v>
      </c>
      <c r="AH298" s="268"/>
    </row>
    <row r="299" spans="3:34" outlineLevel="1">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row>
    <row r="300" spans="3:34" outlineLevel="1">
      <c r="C300" s="250" t="str">
        <f>C79</f>
        <v>Full Fare (Standard)</v>
      </c>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row>
    <row r="301" spans="3:34" outlineLevel="1">
      <c r="D301" s="235" t="str">
        <f>'Line Items'!D14</f>
        <v>SG01  Mainline - Bournemouth / Weymouth</v>
      </c>
      <c r="E301" s="251"/>
      <c r="F301" s="269" t="str">
        <f t="shared" ref="F301:F316" si="40">F281</f>
        <v>000 Jnys</v>
      </c>
      <c r="G301" s="253"/>
      <c r="H301" s="253"/>
      <c r="I301" s="253"/>
      <c r="J301" s="253"/>
      <c r="K301" s="253"/>
      <c r="L301" s="253"/>
      <c r="M301" s="253"/>
      <c r="N301" s="253"/>
      <c r="O301" s="253"/>
      <c r="P301" s="253"/>
      <c r="Q301" s="253"/>
      <c r="R301" s="253"/>
      <c r="S301" s="253"/>
      <c r="T301" s="253"/>
      <c r="U301" s="253"/>
      <c r="V301" s="253"/>
      <c r="W301" s="253"/>
      <c r="X301" s="253"/>
      <c r="Y301" s="253"/>
      <c r="Z301" s="254"/>
      <c r="AA301" s="85"/>
      <c r="AB301" s="255"/>
      <c r="AC301" s="85"/>
      <c r="AD301" s="255"/>
      <c r="AE301" s="85"/>
      <c r="AF301" s="255"/>
      <c r="AH301" s="256"/>
    </row>
    <row r="302" spans="3:34" outlineLevel="1">
      <c r="D302" s="83" t="str">
        <f>'Line Items'!D15</f>
        <v>SG02  Mainline - Portsmouth</v>
      </c>
      <c r="E302" s="84"/>
      <c r="F302" s="150" t="str">
        <f t="shared" si="40"/>
        <v>000 Jnys</v>
      </c>
      <c r="G302" s="257"/>
      <c r="H302" s="257"/>
      <c r="I302" s="257"/>
      <c r="J302" s="257"/>
      <c r="K302" s="257"/>
      <c r="L302" s="257"/>
      <c r="M302" s="257"/>
      <c r="N302" s="257"/>
      <c r="O302" s="257"/>
      <c r="P302" s="257"/>
      <c r="Q302" s="257"/>
      <c r="R302" s="257"/>
      <c r="S302" s="257"/>
      <c r="T302" s="257"/>
      <c r="U302" s="257"/>
      <c r="V302" s="257"/>
      <c r="W302" s="257"/>
      <c r="X302" s="257"/>
      <c r="Y302" s="257"/>
      <c r="Z302" s="258"/>
      <c r="AA302" s="85"/>
      <c r="AB302" s="27"/>
      <c r="AC302" s="85"/>
      <c r="AD302" s="27"/>
      <c r="AE302" s="85"/>
      <c r="AF302" s="27"/>
      <c r="AH302" s="259"/>
    </row>
    <row r="303" spans="3:34" outlineLevel="1">
      <c r="D303" s="83" t="str">
        <f>'Line Items'!D16</f>
        <v>SG03  West of England</v>
      </c>
      <c r="E303" s="84"/>
      <c r="F303" s="150" t="str">
        <f t="shared" si="40"/>
        <v>000 Jnys</v>
      </c>
      <c r="G303" s="257"/>
      <c r="H303" s="257"/>
      <c r="I303" s="257"/>
      <c r="J303" s="257"/>
      <c r="K303" s="257"/>
      <c r="L303" s="257"/>
      <c r="M303" s="257"/>
      <c r="N303" s="257"/>
      <c r="O303" s="257"/>
      <c r="P303" s="257"/>
      <c r="Q303" s="257"/>
      <c r="R303" s="257"/>
      <c r="S303" s="257"/>
      <c r="T303" s="257"/>
      <c r="U303" s="257"/>
      <c r="V303" s="257"/>
      <c r="W303" s="257"/>
      <c r="X303" s="257"/>
      <c r="Y303" s="257"/>
      <c r="Z303" s="258"/>
      <c r="AA303" s="85"/>
      <c r="AB303" s="27"/>
      <c r="AC303" s="85"/>
      <c r="AD303" s="27"/>
      <c r="AE303" s="85"/>
      <c r="AF303" s="27"/>
      <c r="AH303" s="259"/>
    </row>
    <row r="304" spans="3:34" outlineLevel="1">
      <c r="D304" s="83" t="str">
        <f>'Line Items'!D17</f>
        <v>SG04  Island Line</v>
      </c>
      <c r="E304" s="84"/>
      <c r="F304" s="150" t="str">
        <f t="shared" si="40"/>
        <v>000 Jnys</v>
      </c>
      <c r="G304" s="257"/>
      <c r="H304" s="257"/>
      <c r="I304" s="257"/>
      <c r="J304" s="257"/>
      <c r="K304" s="257"/>
      <c r="L304" s="257"/>
      <c r="M304" s="257"/>
      <c r="N304" s="257"/>
      <c r="O304" s="257"/>
      <c r="P304" s="257"/>
      <c r="Q304" s="257"/>
      <c r="R304" s="257"/>
      <c r="S304" s="257"/>
      <c r="T304" s="257"/>
      <c r="U304" s="257"/>
      <c r="V304" s="257"/>
      <c r="W304" s="257"/>
      <c r="X304" s="257"/>
      <c r="Y304" s="257"/>
      <c r="Z304" s="258"/>
      <c r="AA304" s="85"/>
      <c r="AB304" s="27"/>
      <c r="AC304" s="85"/>
      <c r="AD304" s="27"/>
      <c r="AE304" s="85"/>
      <c r="AF304" s="27"/>
      <c r="AH304" s="259"/>
    </row>
    <row r="305" spans="4:34" outlineLevel="1">
      <c r="D305" s="83" t="str">
        <f>'Line Items'!D18</f>
        <v>SG05  Mainline - Basingstoke/Romsey/Lymington</v>
      </c>
      <c r="E305" s="84"/>
      <c r="F305" s="150" t="str">
        <f t="shared" si="40"/>
        <v>000 Jnys</v>
      </c>
      <c r="G305" s="257"/>
      <c r="H305" s="257"/>
      <c r="I305" s="257"/>
      <c r="J305" s="257"/>
      <c r="K305" s="257"/>
      <c r="L305" s="257"/>
      <c r="M305" s="257"/>
      <c r="N305" s="257"/>
      <c r="O305" s="257"/>
      <c r="P305" s="257"/>
      <c r="Q305" s="257"/>
      <c r="R305" s="257"/>
      <c r="S305" s="257"/>
      <c r="T305" s="257"/>
      <c r="U305" s="257"/>
      <c r="V305" s="257"/>
      <c r="W305" s="257"/>
      <c r="X305" s="257"/>
      <c r="Y305" s="257"/>
      <c r="Z305" s="258"/>
      <c r="AA305" s="85"/>
      <c r="AB305" s="27"/>
      <c r="AC305" s="85"/>
      <c r="AD305" s="27"/>
      <c r="AE305" s="85"/>
      <c r="AF305" s="27"/>
      <c r="AH305" s="259"/>
    </row>
    <row r="306" spans="4:34" outlineLevel="1">
      <c r="D306" s="83" t="str">
        <f>'Line Items'!D19</f>
        <v>SG06  South Coast</v>
      </c>
      <c r="E306" s="84"/>
      <c r="F306" s="150" t="str">
        <f t="shared" si="40"/>
        <v>000 Jnys</v>
      </c>
      <c r="G306" s="257"/>
      <c r="H306" s="257"/>
      <c r="I306" s="257"/>
      <c r="J306" s="257"/>
      <c r="K306" s="257"/>
      <c r="L306" s="257"/>
      <c r="M306" s="257"/>
      <c r="N306" s="257"/>
      <c r="O306" s="257"/>
      <c r="P306" s="257"/>
      <c r="Q306" s="257"/>
      <c r="R306" s="257"/>
      <c r="S306" s="257"/>
      <c r="T306" s="257"/>
      <c r="U306" s="257"/>
      <c r="V306" s="257"/>
      <c r="W306" s="257"/>
      <c r="X306" s="257"/>
      <c r="Y306" s="257"/>
      <c r="Z306" s="258"/>
      <c r="AA306" s="85"/>
      <c r="AB306" s="27"/>
      <c r="AC306" s="85"/>
      <c r="AD306" s="27"/>
      <c r="AE306" s="85"/>
      <c r="AF306" s="27"/>
      <c r="AH306" s="259"/>
    </row>
    <row r="307" spans="4:34" outlineLevel="1">
      <c r="D307" s="83" t="str">
        <f>'Line Items'!D20</f>
        <v>SG07  Suburban - Alton</v>
      </c>
      <c r="E307" s="84"/>
      <c r="F307" s="150" t="str">
        <f t="shared" si="40"/>
        <v>000 Jnys</v>
      </c>
      <c r="G307" s="257"/>
      <c r="H307" s="257"/>
      <c r="I307" s="257"/>
      <c r="J307" s="257"/>
      <c r="K307" s="257"/>
      <c r="L307" s="257"/>
      <c r="M307" s="257"/>
      <c r="N307" s="257"/>
      <c r="O307" s="257"/>
      <c r="P307" s="257"/>
      <c r="Q307" s="257"/>
      <c r="R307" s="257"/>
      <c r="S307" s="257"/>
      <c r="T307" s="257"/>
      <c r="U307" s="257"/>
      <c r="V307" s="257"/>
      <c r="W307" s="257"/>
      <c r="X307" s="257"/>
      <c r="Y307" s="257"/>
      <c r="Z307" s="258"/>
      <c r="AA307" s="85"/>
      <c r="AB307" s="27"/>
      <c r="AC307" s="85"/>
      <c r="AD307" s="27"/>
      <c r="AE307" s="85"/>
      <c r="AF307" s="27"/>
      <c r="AH307" s="259"/>
    </row>
    <row r="308" spans="4:34" outlineLevel="1">
      <c r="D308" s="83" t="str">
        <f>'Line Items'!D21</f>
        <v>SG08  Suburban - Windsor inners</v>
      </c>
      <c r="E308" s="84"/>
      <c r="F308" s="150" t="str">
        <f t="shared" si="40"/>
        <v>000 Jnys</v>
      </c>
      <c r="G308" s="257"/>
      <c r="H308" s="257"/>
      <c r="I308" s="257"/>
      <c r="J308" s="257"/>
      <c r="K308" s="257"/>
      <c r="L308" s="257"/>
      <c r="M308" s="257"/>
      <c r="N308" s="257"/>
      <c r="O308" s="257"/>
      <c r="P308" s="257"/>
      <c r="Q308" s="257"/>
      <c r="R308" s="257"/>
      <c r="S308" s="257"/>
      <c r="T308" s="257"/>
      <c r="U308" s="257"/>
      <c r="V308" s="257"/>
      <c r="W308" s="257"/>
      <c r="X308" s="257"/>
      <c r="Y308" s="257"/>
      <c r="Z308" s="258"/>
      <c r="AA308" s="85"/>
      <c r="AB308" s="27"/>
      <c r="AC308" s="85"/>
      <c r="AD308" s="27"/>
      <c r="AE308" s="85"/>
      <c r="AF308" s="27"/>
      <c r="AH308" s="259"/>
    </row>
    <row r="309" spans="4:34" outlineLevel="1">
      <c r="D309" s="83" t="str">
        <f>'Line Items'!D22</f>
        <v>SG09  Suburban - Windsor Outers</v>
      </c>
      <c r="E309" s="84"/>
      <c r="F309" s="150" t="str">
        <f t="shared" si="40"/>
        <v>000 Jnys</v>
      </c>
      <c r="G309" s="257"/>
      <c r="H309" s="257"/>
      <c r="I309" s="257"/>
      <c r="J309" s="257"/>
      <c r="K309" s="257"/>
      <c r="L309" s="257"/>
      <c r="M309" s="257"/>
      <c r="N309" s="257"/>
      <c r="O309" s="257"/>
      <c r="P309" s="257"/>
      <c r="Q309" s="257"/>
      <c r="R309" s="257"/>
      <c r="S309" s="257"/>
      <c r="T309" s="257"/>
      <c r="U309" s="257"/>
      <c r="V309" s="257"/>
      <c r="W309" s="257"/>
      <c r="X309" s="257"/>
      <c r="Y309" s="257"/>
      <c r="Z309" s="258"/>
      <c r="AA309" s="85"/>
      <c r="AB309" s="27"/>
      <c r="AC309" s="85"/>
      <c r="AD309" s="27"/>
      <c r="AE309" s="85"/>
      <c r="AF309" s="27"/>
      <c r="AH309" s="259"/>
    </row>
    <row r="310" spans="4:34" outlineLevel="1">
      <c r="D310" s="83" t="str">
        <f>'Line Items'!D23</f>
        <v>SG10  Suburban - GLD/WOK</v>
      </c>
      <c r="E310" s="84"/>
      <c r="F310" s="150" t="str">
        <f t="shared" si="40"/>
        <v>000 Jnys</v>
      </c>
      <c r="G310" s="257"/>
      <c r="H310" s="257"/>
      <c r="I310" s="257"/>
      <c r="J310" s="257"/>
      <c r="K310" s="257"/>
      <c r="L310" s="257"/>
      <c r="M310" s="257"/>
      <c r="N310" s="257"/>
      <c r="O310" s="257"/>
      <c r="P310" s="257"/>
      <c r="Q310" s="257"/>
      <c r="R310" s="257"/>
      <c r="S310" s="257"/>
      <c r="T310" s="257"/>
      <c r="U310" s="257"/>
      <c r="V310" s="257"/>
      <c r="W310" s="257"/>
      <c r="X310" s="257"/>
      <c r="Y310" s="257"/>
      <c r="Z310" s="258"/>
      <c r="AA310" s="85"/>
      <c r="AB310" s="27"/>
      <c r="AC310" s="85"/>
      <c r="AD310" s="27"/>
      <c r="AE310" s="85"/>
      <c r="AF310" s="27"/>
      <c r="AH310" s="259"/>
    </row>
    <row r="311" spans="4:34" outlineLevel="1">
      <c r="D311" s="83" t="str">
        <f>'Line Items'!D24</f>
        <v>SG11  Heathrow Bus</v>
      </c>
      <c r="E311" s="84"/>
      <c r="F311" s="150" t="str">
        <f t="shared" si="40"/>
        <v>000 Jnys</v>
      </c>
      <c r="G311" s="257"/>
      <c r="H311" s="257"/>
      <c r="I311" s="257"/>
      <c r="J311" s="257"/>
      <c r="K311" s="257"/>
      <c r="L311" s="257"/>
      <c r="M311" s="257"/>
      <c r="N311" s="257"/>
      <c r="O311" s="257"/>
      <c r="P311" s="257"/>
      <c r="Q311" s="257"/>
      <c r="R311" s="257"/>
      <c r="S311" s="257"/>
      <c r="T311" s="257"/>
      <c r="U311" s="257"/>
      <c r="V311" s="257"/>
      <c r="W311" s="257"/>
      <c r="X311" s="257"/>
      <c r="Y311" s="257"/>
      <c r="Z311" s="258"/>
      <c r="AA311" s="85"/>
      <c r="AB311" s="27"/>
      <c r="AC311" s="85"/>
      <c r="AD311" s="27"/>
      <c r="AE311" s="85"/>
      <c r="AF311" s="27"/>
      <c r="AH311" s="259"/>
    </row>
    <row r="312" spans="4:34" outlineLevel="1">
      <c r="D312" s="83" t="str">
        <f>'Line Items'!D25</f>
        <v>[Passenger Revenue Service Groups 12]</v>
      </c>
      <c r="E312" s="84"/>
      <c r="F312" s="150" t="str">
        <f t="shared" si="40"/>
        <v>000 Jnys</v>
      </c>
      <c r="G312" s="257"/>
      <c r="H312" s="257"/>
      <c r="I312" s="257"/>
      <c r="J312" s="257"/>
      <c r="K312" s="257"/>
      <c r="L312" s="257"/>
      <c r="M312" s="257"/>
      <c r="N312" s="257"/>
      <c r="O312" s="257"/>
      <c r="P312" s="257"/>
      <c r="Q312" s="257"/>
      <c r="R312" s="257"/>
      <c r="S312" s="257"/>
      <c r="T312" s="257"/>
      <c r="U312" s="257"/>
      <c r="V312" s="257"/>
      <c r="W312" s="257"/>
      <c r="X312" s="257"/>
      <c r="Y312" s="257"/>
      <c r="Z312" s="258"/>
      <c r="AA312" s="85"/>
      <c r="AB312" s="27"/>
      <c r="AC312" s="85"/>
      <c r="AD312" s="27"/>
      <c r="AE312" s="85"/>
      <c r="AF312" s="27"/>
      <c r="AH312" s="27"/>
    </row>
    <row r="313" spans="4:34" outlineLevel="1">
      <c r="D313" s="83" t="str">
        <f>'Line Items'!D26</f>
        <v>[Passenger Revenue Service Groups 13]</v>
      </c>
      <c r="E313" s="84"/>
      <c r="F313" s="150" t="str">
        <f t="shared" si="40"/>
        <v>000 Jnys</v>
      </c>
      <c r="G313" s="257"/>
      <c r="H313" s="257"/>
      <c r="I313" s="257"/>
      <c r="J313" s="257"/>
      <c r="K313" s="257"/>
      <c r="L313" s="257"/>
      <c r="M313" s="257"/>
      <c r="N313" s="257"/>
      <c r="O313" s="257"/>
      <c r="P313" s="257"/>
      <c r="Q313" s="257"/>
      <c r="R313" s="257"/>
      <c r="S313" s="257"/>
      <c r="T313" s="257"/>
      <c r="U313" s="257"/>
      <c r="V313" s="257"/>
      <c r="W313" s="257"/>
      <c r="X313" s="257"/>
      <c r="Y313" s="257"/>
      <c r="Z313" s="258"/>
      <c r="AA313" s="85"/>
      <c r="AB313" s="27"/>
      <c r="AC313" s="85"/>
      <c r="AD313" s="27"/>
      <c r="AE313" s="85"/>
      <c r="AF313" s="27"/>
      <c r="AH313" s="27"/>
    </row>
    <row r="314" spans="4:34" outlineLevel="1">
      <c r="D314" s="83" t="str">
        <f>'Line Items'!D27</f>
        <v>[Passenger Revenue Service Groups 14]</v>
      </c>
      <c r="E314" s="84"/>
      <c r="F314" s="150" t="str">
        <f t="shared" si="40"/>
        <v>000 Jnys</v>
      </c>
      <c r="G314" s="257"/>
      <c r="H314" s="257"/>
      <c r="I314" s="257"/>
      <c r="J314" s="257"/>
      <c r="K314" s="257"/>
      <c r="L314" s="257"/>
      <c r="M314" s="257"/>
      <c r="N314" s="257"/>
      <c r="O314" s="257"/>
      <c r="P314" s="257"/>
      <c r="Q314" s="257"/>
      <c r="R314" s="257"/>
      <c r="S314" s="257"/>
      <c r="T314" s="257"/>
      <c r="U314" s="257"/>
      <c r="V314" s="257"/>
      <c r="W314" s="257"/>
      <c r="X314" s="257"/>
      <c r="Y314" s="257"/>
      <c r="Z314" s="258"/>
      <c r="AA314" s="85"/>
      <c r="AB314" s="27"/>
      <c r="AC314" s="85"/>
      <c r="AD314" s="27"/>
      <c r="AE314" s="85"/>
      <c r="AF314" s="27"/>
      <c r="AH314" s="27"/>
    </row>
    <row r="315" spans="4:34" outlineLevel="1">
      <c r="D315" s="83" t="str">
        <f>'Line Items'!D28</f>
        <v>[Passenger Revenue Service Groups 15]</v>
      </c>
      <c r="E315" s="84"/>
      <c r="F315" s="150" t="str">
        <f t="shared" si="40"/>
        <v>000 Jnys</v>
      </c>
      <c r="G315" s="257"/>
      <c r="H315" s="257"/>
      <c r="I315" s="257"/>
      <c r="J315" s="257"/>
      <c r="K315" s="257"/>
      <c r="L315" s="257"/>
      <c r="M315" s="257"/>
      <c r="N315" s="257"/>
      <c r="O315" s="257"/>
      <c r="P315" s="257"/>
      <c r="Q315" s="257"/>
      <c r="R315" s="257"/>
      <c r="S315" s="257"/>
      <c r="T315" s="257"/>
      <c r="U315" s="257"/>
      <c r="V315" s="257"/>
      <c r="W315" s="257"/>
      <c r="X315" s="257"/>
      <c r="Y315" s="257"/>
      <c r="Z315" s="258"/>
      <c r="AA315" s="85"/>
      <c r="AB315" s="27"/>
      <c r="AC315" s="85"/>
      <c r="AD315" s="27"/>
      <c r="AE315" s="85"/>
      <c r="AF315" s="27"/>
      <c r="AH315" s="27"/>
    </row>
    <row r="316" spans="4:34" outlineLevel="1">
      <c r="D316" s="108" t="str">
        <f>'Line Items'!D29</f>
        <v>[Passenger Revenue Service Groups 16]</v>
      </c>
      <c r="E316" s="110"/>
      <c r="F316" s="164" t="str">
        <f t="shared" si="40"/>
        <v>000 Jnys</v>
      </c>
      <c r="G316" s="260"/>
      <c r="H316" s="260"/>
      <c r="I316" s="260"/>
      <c r="J316" s="260"/>
      <c r="K316" s="260"/>
      <c r="L316" s="260"/>
      <c r="M316" s="260"/>
      <c r="N316" s="260"/>
      <c r="O316" s="260"/>
      <c r="P316" s="260"/>
      <c r="Q316" s="260"/>
      <c r="R316" s="260"/>
      <c r="S316" s="260"/>
      <c r="T316" s="260"/>
      <c r="U316" s="260"/>
      <c r="V316" s="260"/>
      <c r="W316" s="260"/>
      <c r="X316" s="260"/>
      <c r="Y316" s="260"/>
      <c r="Z316" s="261"/>
      <c r="AA316" s="85"/>
      <c r="AB316" s="29"/>
      <c r="AC316" s="85"/>
      <c r="AD316" s="29"/>
      <c r="AE316" s="85"/>
      <c r="AF316" s="29"/>
      <c r="AH316" s="29"/>
    </row>
    <row r="317" spans="4:34" outlineLevel="1">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row>
    <row r="318" spans="4:34" outlineLevel="1">
      <c r="D318" s="262" t="str">
        <f>"Total "&amp;C300</f>
        <v>Total Full Fare (Standard)</v>
      </c>
      <c r="E318" s="263"/>
      <c r="F318" s="264" t="str">
        <f>F316</f>
        <v>000 Jnys</v>
      </c>
      <c r="G318" s="265">
        <f t="shared" ref="G318:Z318" si="41">SUM(G301:G316)</f>
        <v>0</v>
      </c>
      <c r="H318" s="265">
        <f t="shared" si="41"/>
        <v>0</v>
      </c>
      <c r="I318" s="265">
        <f t="shared" si="41"/>
        <v>0</v>
      </c>
      <c r="J318" s="265">
        <f t="shared" si="41"/>
        <v>0</v>
      </c>
      <c r="K318" s="265">
        <f t="shared" si="41"/>
        <v>0</v>
      </c>
      <c r="L318" s="265">
        <f t="shared" si="41"/>
        <v>0</v>
      </c>
      <c r="M318" s="265">
        <f t="shared" si="41"/>
        <v>0</v>
      </c>
      <c r="N318" s="265">
        <f t="shared" si="41"/>
        <v>0</v>
      </c>
      <c r="O318" s="265">
        <f t="shared" si="41"/>
        <v>0</v>
      </c>
      <c r="P318" s="265">
        <f t="shared" si="41"/>
        <v>0</v>
      </c>
      <c r="Q318" s="265">
        <f t="shared" si="41"/>
        <v>0</v>
      </c>
      <c r="R318" s="265">
        <f t="shared" si="41"/>
        <v>0</v>
      </c>
      <c r="S318" s="265">
        <f t="shared" si="41"/>
        <v>0</v>
      </c>
      <c r="T318" s="265">
        <f t="shared" si="41"/>
        <v>0</v>
      </c>
      <c r="U318" s="265">
        <f t="shared" si="41"/>
        <v>0</v>
      </c>
      <c r="V318" s="265">
        <f t="shared" si="41"/>
        <v>0</v>
      </c>
      <c r="W318" s="265">
        <f t="shared" si="41"/>
        <v>0</v>
      </c>
      <c r="X318" s="265">
        <f t="shared" si="41"/>
        <v>0</v>
      </c>
      <c r="Y318" s="265">
        <f t="shared" si="41"/>
        <v>0</v>
      </c>
      <c r="Z318" s="266">
        <f t="shared" si="41"/>
        <v>0</v>
      </c>
      <c r="AA318" s="85"/>
      <c r="AB318" s="267">
        <f>SUM(AB301:AB316)</f>
        <v>0</v>
      </c>
      <c r="AC318" s="85"/>
      <c r="AD318" s="267">
        <f>SUM(AD301:AD316)</f>
        <v>0</v>
      </c>
      <c r="AE318" s="85"/>
      <c r="AF318" s="267">
        <f>SUM(AF301:AF316)</f>
        <v>0</v>
      </c>
      <c r="AH318" s="268"/>
    </row>
    <row r="319" spans="4:34" outlineLevel="1">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row>
    <row r="320" spans="4:34" outlineLevel="1">
      <c r="D320" s="262" t="s">
        <v>907</v>
      </c>
      <c r="E320" s="263"/>
      <c r="F320" s="264" t="str">
        <f>F318</f>
        <v>000 Jnys</v>
      </c>
      <c r="G320" s="265">
        <f t="shared" ref="G320:Z320" si="42">SUM(G298,G318)</f>
        <v>0</v>
      </c>
      <c r="H320" s="265">
        <f t="shared" si="42"/>
        <v>0</v>
      </c>
      <c r="I320" s="265">
        <f t="shared" si="42"/>
        <v>0</v>
      </c>
      <c r="J320" s="265">
        <f t="shared" si="42"/>
        <v>0</v>
      </c>
      <c r="K320" s="265">
        <f t="shared" si="42"/>
        <v>0</v>
      </c>
      <c r="L320" s="265">
        <f t="shared" si="42"/>
        <v>0</v>
      </c>
      <c r="M320" s="265">
        <f t="shared" si="42"/>
        <v>0</v>
      </c>
      <c r="N320" s="265">
        <f t="shared" si="42"/>
        <v>0</v>
      </c>
      <c r="O320" s="265">
        <f t="shared" si="42"/>
        <v>0</v>
      </c>
      <c r="P320" s="265">
        <f t="shared" si="42"/>
        <v>0</v>
      </c>
      <c r="Q320" s="265">
        <f t="shared" si="42"/>
        <v>0</v>
      </c>
      <c r="R320" s="265">
        <f t="shared" si="42"/>
        <v>0</v>
      </c>
      <c r="S320" s="265">
        <f t="shared" si="42"/>
        <v>0</v>
      </c>
      <c r="T320" s="265">
        <f t="shared" si="42"/>
        <v>0</v>
      </c>
      <c r="U320" s="265">
        <f t="shared" si="42"/>
        <v>0</v>
      </c>
      <c r="V320" s="265">
        <f t="shared" si="42"/>
        <v>0</v>
      </c>
      <c r="W320" s="265">
        <f t="shared" si="42"/>
        <v>0</v>
      </c>
      <c r="X320" s="265">
        <f t="shared" si="42"/>
        <v>0</v>
      </c>
      <c r="Y320" s="265">
        <f t="shared" si="42"/>
        <v>0</v>
      </c>
      <c r="Z320" s="266">
        <f t="shared" si="42"/>
        <v>0</v>
      </c>
      <c r="AA320" s="85"/>
      <c r="AB320" s="267">
        <f>SUM(AB298,AB318)</f>
        <v>0</v>
      </c>
      <c r="AC320" s="85"/>
      <c r="AD320" s="267">
        <f>SUM(AD298,AD318)</f>
        <v>0</v>
      </c>
      <c r="AE320" s="85"/>
      <c r="AF320" s="267">
        <f>SUM(AF298,AF318)</f>
        <v>0</v>
      </c>
      <c r="AH320" s="268"/>
    </row>
    <row r="321" spans="3:34" outlineLevel="1">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F321" s="85"/>
    </row>
    <row r="322" spans="3:34" outlineLevel="1">
      <c r="C322" s="250" t="str">
        <f>C101</f>
        <v>Off-Peak (First)</v>
      </c>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row>
    <row r="323" spans="3:34" outlineLevel="1">
      <c r="D323" s="235" t="str">
        <f>'Line Items'!D14</f>
        <v>SG01  Mainline - Bournemouth / Weymouth</v>
      </c>
      <c r="E323" s="251"/>
      <c r="F323" s="269" t="str">
        <f t="shared" ref="F323:F338" si="43">F385</f>
        <v>000 Jnys</v>
      </c>
      <c r="G323" s="253"/>
      <c r="H323" s="253"/>
      <c r="I323" s="253"/>
      <c r="J323" s="253"/>
      <c r="K323" s="253"/>
      <c r="L323" s="253"/>
      <c r="M323" s="253"/>
      <c r="N323" s="253"/>
      <c r="O323" s="253"/>
      <c r="P323" s="253"/>
      <c r="Q323" s="253"/>
      <c r="R323" s="253"/>
      <c r="S323" s="253"/>
      <c r="T323" s="253"/>
      <c r="U323" s="253"/>
      <c r="V323" s="253"/>
      <c r="W323" s="253"/>
      <c r="X323" s="253"/>
      <c r="Y323" s="253"/>
      <c r="Z323" s="254"/>
      <c r="AA323" s="85"/>
      <c r="AB323" s="255"/>
      <c r="AC323" s="85"/>
      <c r="AD323" s="255"/>
      <c r="AE323" s="85"/>
      <c r="AF323" s="255"/>
      <c r="AH323" s="256"/>
    </row>
    <row r="324" spans="3:34" outlineLevel="1">
      <c r="D324" s="83" t="str">
        <f>'Line Items'!D15</f>
        <v>SG02  Mainline - Portsmouth</v>
      </c>
      <c r="E324" s="84"/>
      <c r="F324" s="150" t="str">
        <f t="shared" si="43"/>
        <v>000 Jnys</v>
      </c>
      <c r="G324" s="257"/>
      <c r="H324" s="257"/>
      <c r="I324" s="257"/>
      <c r="J324" s="257"/>
      <c r="K324" s="257"/>
      <c r="L324" s="257"/>
      <c r="M324" s="257"/>
      <c r="N324" s="257"/>
      <c r="O324" s="257"/>
      <c r="P324" s="257"/>
      <c r="Q324" s="257"/>
      <c r="R324" s="257"/>
      <c r="S324" s="257"/>
      <c r="T324" s="257"/>
      <c r="U324" s="257"/>
      <c r="V324" s="257"/>
      <c r="W324" s="257"/>
      <c r="X324" s="257"/>
      <c r="Y324" s="257"/>
      <c r="Z324" s="258"/>
      <c r="AA324" s="85"/>
      <c r="AB324" s="27"/>
      <c r="AC324" s="85"/>
      <c r="AD324" s="27"/>
      <c r="AE324" s="85"/>
      <c r="AF324" s="27"/>
      <c r="AH324" s="259"/>
    </row>
    <row r="325" spans="3:34" outlineLevel="1">
      <c r="D325" s="83" t="str">
        <f>'Line Items'!D16</f>
        <v>SG03  West of England</v>
      </c>
      <c r="E325" s="84"/>
      <c r="F325" s="150" t="str">
        <f t="shared" si="43"/>
        <v>000 Jnys</v>
      </c>
      <c r="G325" s="257"/>
      <c r="H325" s="257"/>
      <c r="I325" s="257"/>
      <c r="J325" s="257"/>
      <c r="K325" s="257"/>
      <c r="L325" s="257"/>
      <c r="M325" s="257"/>
      <c r="N325" s="257"/>
      <c r="O325" s="257"/>
      <c r="P325" s="257"/>
      <c r="Q325" s="257"/>
      <c r="R325" s="257"/>
      <c r="S325" s="257"/>
      <c r="T325" s="257"/>
      <c r="U325" s="257"/>
      <c r="V325" s="257"/>
      <c r="W325" s="257"/>
      <c r="X325" s="257"/>
      <c r="Y325" s="257"/>
      <c r="Z325" s="258"/>
      <c r="AA325" s="85"/>
      <c r="AB325" s="27"/>
      <c r="AC325" s="85"/>
      <c r="AD325" s="27"/>
      <c r="AE325" s="85"/>
      <c r="AF325" s="27"/>
      <c r="AH325" s="259"/>
    </row>
    <row r="326" spans="3:34" outlineLevel="1">
      <c r="D326" s="83" t="str">
        <f>'Line Items'!D17</f>
        <v>SG04  Island Line</v>
      </c>
      <c r="E326" s="84"/>
      <c r="F326" s="150" t="str">
        <f t="shared" si="43"/>
        <v>000 Jnys</v>
      </c>
      <c r="G326" s="257"/>
      <c r="H326" s="257"/>
      <c r="I326" s="257"/>
      <c r="J326" s="257"/>
      <c r="K326" s="257"/>
      <c r="L326" s="257"/>
      <c r="M326" s="257"/>
      <c r="N326" s="257"/>
      <c r="O326" s="257"/>
      <c r="P326" s="257"/>
      <c r="Q326" s="257"/>
      <c r="R326" s="257"/>
      <c r="S326" s="257"/>
      <c r="T326" s="257"/>
      <c r="U326" s="257"/>
      <c r="V326" s="257"/>
      <c r="W326" s="257"/>
      <c r="X326" s="257"/>
      <c r="Y326" s="257"/>
      <c r="Z326" s="258"/>
      <c r="AA326" s="85"/>
      <c r="AB326" s="27"/>
      <c r="AC326" s="85"/>
      <c r="AD326" s="27"/>
      <c r="AE326" s="85"/>
      <c r="AF326" s="27"/>
      <c r="AH326" s="259"/>
    </row>
    <row r="327" spans="3:34" outlineLevel="1">
      <c r="D327" s="83" t="str">
        <f>'Line Items'!D18</f>
        <v>SG05  Mainline - Basingstoke/Romsey/Lymington</v>
      </c>
      <c r="E327" s="84"/>
      <c r="F327" s="150" t="str">
        <f t="shared" si="43"/>
        <v>000 Jnys</v>
      </c>
      <c r="G327" s="257"/>
      <c r="H327" s="257"/>
      <c r="I327" s="257"/>
      <c r="J327" s="257"/>
      <c r="K327" s="257"/>
      <c r="L327" s="257"/>
      <c r="M327" s="257"/>
      <c r="N327" s="257"/>
      <c r="O327" s="257"/>
      <c r="P327" s="257"/>
      <c r="Q327" s="257"/>
      <c r="R327" s="257"/>
      <c r="S327" s="257"/>
      <c r="T327" s="257"/>
      <c r="U327" s="257"/>
      <c r="V327" s="257"/>
      <c r="W327" s="257"/>
      <c r="X327" s="257"/>
      <c r="Y327" s="257"/>
      <c r="Z327" s="258"/>
      <c r="AA327" s="85"/>
      <c r="AB327" s="27"/>
      <c r="AC327" s="85"/>
      <c r="AD327" s="27"/>
      <c r="AE327" s="85"/>
      <c r="AF327" s="27"/>
      <c r="AH327" s="259"/>
    </row>
    <row r="328" spans="3:34" outlineLevel="1">
      <c r="D328" s="83" t="str">
        <f>'Line Items'!D19</f>
        <v>SG06  South Coast</v>
      </c>
      <c r="E328" s="84"/>
      <c r="F328" s="150" t="str">
        <f t="shared" si="43"/>
        <v>000 Jnys</v>
      </c>
      <c r="G328" s="257"/>
      <c r="H328" s="257"/>
      <c r="I328" s="257"/>
      <c r="J328" s="257"/>
      <c r="K328" s="257"/>
      <c r="L328" s="257"/>
      <c r="M328" s="257"/>
      <c r="N328" s="257"/>
      <c r="O328" s="257"/>
      <c r="P328" s="257"/>
      <c r="Q328" s="257"/>
      <c r="R328" s="257"/>
      <c r="S328" s="257"/>
      <c r="T328" s="257"/>
      <c r="U328" s="257"/>
      <c r="V328" s="257"/>
      <c r="W328" s="257"/>
      <c r="X328" s="257"/>
      <c r="Y328" s="257"/>
      <c r="Z328" s="258"/>
      <c r="AA328" s="85"/>
      <c r="AB328" s="27"/>
      <c r="AC328" s="85"/>
      <c r="AD328" s="27"/>
      <c r="AE328" s="85"/>
      <c r="AF328" s="27"/>
      <c r="AH328" s="259"/>
    </row>
    <row r="329" spans="3:34" outlineLevel="1">
      <c r="D329" s="83" t="str">
        <f>'Line Items'!D20</f>
        <v>SG07  Suburban - Alton</v>
      </c>
      <c r="E329" s="84"/>
      <c r="F329" s="150" t="str">
        <f t="shared" si="43"/>
        <v>000 Jnys</v>
      </c>
      <c r="G329" s="257"/>
      <c r="H329" s="257"/>
      <c r="I329" s="257"/>
      <c r="J329" s="257"/>
      <c r="K329" s="257"/>
      <c r="L329" s="257"/>
      <c r="M329" s="257"/>
      <c r="N329" s="257"/>
      <c r="O329" s="257"/>
      <c r="P329" s="257"/>
      <c r="Q329" s="257"/>
      <c r="R329" s="257"/>
      <c r="S329" s="257"/>
      <c r="T329" s="257"/>
      <c r="U329" s="257"/>
      <c r="V329" s="257"/>
      <c r="W329" s="257"/>
      <c r="X329" s="257"/>
      <c r="Y329" s="257"/>
      <c r="Z329" s="258"/>
      <c r="AA329" s="85"/>
      <c r="AB329" s="27"/>
      <c r="AC329" s="85"/>
      <c r="AD329" s="27"/>
      <c r="AE329" s="85"/>
      <c r="AF329" s="27"/>
      <c r="AH329" s="259"/>
    </row>
    <row r="330" spans="3:34" outlineLevel="1">
      <c r="D330" s="83" t="str">
        <f>'Line Items'!D21</f>
        <v>SG08  Suburban - Windsor inners</v>
      </c>
      <c r="E330" s="84"/>
      <c r="F330" s="150" t="str">
        <f t="shared" si="43"/>
        <v>000 Jnys</v>
      </c>
      <c r="G330" s="257"/>
      <c r="H330" s="257"/>
      <c r="I330" s="257"/>
      <c r="J330" s="257"/>
      <c r="K330" s="257"/>
      <c r="L330" s="257"/>
      <c r="M330" s="257"/>
      <c r="N330" s="257"/>
      <c r="O330" s="257"/>
      <c r="P330" s="257"/>
      <c r="Q330" s="257"/>
      <c r="R330" s="257"/>
      <c r="S330" s="257"/>
      <c r="T330" s="257"/>
      <c r="U330" s="257"/>
      <c r="V330" s="257"/>
      <c r="W330" s="257"/>
      <c r="X330" s="257"/>
      <c r="Y330" s="257"/>
      <c r="Z330" s="258"/>
      <c r="AA330" s="85"/>
      <c r="AB330" s="27"/>
      <c r="AC330" s="85"/>
      <c r="AD330" s="27"/>
      <c r="AE330" s="85"/>
      <c r="AF330" s="27"/>
      <c r="AH330" s="259"/>
    </row>
    <row r="331" spans="3:34" outlineLevel="1">
      <c r="D331" s="83" t="str">
        <f>'Line Items'!D22</f>
        <v>SG09  Suburban - Windsor Outers</v>
      </c>
      <c r="E331" s="84"/>
      <c r="F331" s="150" t="str">
        <f t="shared" si="43"/>
        <v>000 Jnys</v>
      </c>
      <c r="G331" s="257"/>
      <c r="H331" s="257"/>
      <c r="I331" s="257"/>
      <c r="J331" s="257"/>
      <c r="K331" s="257"/>
      <c r="L331" s="257"/>
      <c r="M331" s="257"/>
      <c r="N331" s="257"/>
      <c r="O331" s="257"/>
      <c r="P331" s="257"/>
      <c r="Q331" s="257"/>
      <c r="R331" s="257"/>
      <c r="S331" s="257"/>
      <c r="T331" s="257"/>
      <c r="U331" s="257"/>
      <c r="V331" s="257"/>
      <c r="W331" s="257"/>
      <c r="X331" s="257"/>
      <c r="Y331" s="257"/>
      <c r="Z331" s="258"/>
      <c r="AA331" s="85"/>
      <c r="AB331" s="27"/>
      <c r="AC331" s="85"/>
      <c r="AD331" s="27"/>
      <c r="AE331" s="85"/>
      <c r="AF331" s="27"/>
      <c r="AH331" s="259"/>
    </row>
    <row r="332" spans="3:34" outlineLevel="1">
      <c r="D332" s="83" t="str">
        <f>'Line Items'!D23</f>
        <v>SG10  Suburban - GLD/WOK</v>
      </c>
      <c r="E332" s="84"/>
      <c r="F332" s="150" t="str">
        <f t="shared" si="43"/>
        <v>000 Jnys</v>
      </c>
      <c r="G332" s="257"/>
      <c r="H332" s="257"/>
      <c r="I332" s="257"/>
      <c r="J332" s="257"/>
      <c r="K332" s="257"/>
      <c r="L332" s="257"/>
      <c r="M332" s="257"/>
      <c r="N332" s="257"/>
      <c r="O332" s="257"/>
      <c r="P332" s="257"/>
      <c r="Q332" s="257"/>
      <c r="R332" s="257"/>
      <c r="S332" s="257"/>
      <c r="T332" s="257"/>
      <c r="U332" s="257"/>
      <c r="V332" s="257"/>
      <c r="W332" s="257"/>
      <c r="X332" s="257"/>
      <c r="Y332" s="257"/>
      <c r="Z332" s="258"/>
      <c r="AA332" s="85"/>
      <c r="AB332" s="27"/>
      <c r="AC332" s="85"/>
      <c r="AD332" s="27"/>
      <c r="AE332" s="85"/>
      <c r="AF332" s="27"/>
      <c r="AH332" s="259"/>
    </row>
    <row r="333" spans="3:34" outlineLevel="1">
      <c r="D333" s="83" t="str">
        <f>'Line Items'!D24</f>
        <v>SG11  Heathrow Bus</v>
      </c>
      <c r="E333" s="84"/>
      <c r="F333" s="150" t="str">
        <f t="shared" si="43"/>
        <v>000 Jnys</v>
      </c>
      <c r="G333" s="257"/>
      <c r="H333" s="257"/>
      <c r="I333" s="257"/>
      <c r="J333" s="257"/>
      <c r="K333" s="257"/>
      <c r="L333" s="257"/>
      <c r="M333" s="257"/>
      <c r="N333" s="257"/>
      <c r="O333" s="257"/>
      <c r="P333" s="257"/>
      <c r="Q333" s="257"/>
      <c r="R333" s="257"/>
      <c r="S333" s="257"/>
      <c r="T333" s="257"/>
      <c r="U333" s="257"/>
      <c r="V333" s="257"/>
      <c r="W333" s="257"/>
      <c r="X333" s="257"/>
      <c r="Y333" s="257"/>
      <c r="Z333" s="258"/>
      <c r="AA333" s="85"/>
      <c r="AB333" s="27"/>
      <c r="AC333" s="85"/>
      <c r="AD333" s="27"/>
      <c r="AE333" s="85"/>
      <c r="AF333" s="27"/>
      <c r="AH333" s="259"/>
    </row>
    <row r="334" spans="3:34" outlineLevel="1">
      <c r="D334" s="83" t="str">
        <f>'Line Items'!D25</f>
        <v>[Passenger Revenue Service Groups 12]</v>
      </c>
      <c r="E334" s="84"/>
      <c r="F334" s="150" t="str">
        <f t="shared" si="43"/>
        <v>000 Jnys</v>
      </c>
      <c r="G334" s="257"/>
      <c r="H334" s="257"/>
      <c r="I334" s="257"/>
      <c r="J334" s="257"/>
      <c r="K334" s="257"/>
      <c r="L334" s="257"/>
      <c r="M334" s="257"/>
      <c r="N334" s="257"/>
      <c r="O334" s="257"/>
      <c r="P334" s="257"/>
      <c r="Q334" s="257"/>
      <c r="R334" s="257"/>
      <c r="S334" s="257"/>
      <c r="T334" s="257"/>
      <c r="U334" s="257"/>
      <c r="V334" s="257"/>
      <c r="W334" s="257"/>
      <c r="X334" s="257"/>
      <c r="Y334" s="257"/>
      <c r="Z334" s="258"/>
      <c r="AA334" s="85"/>
      <c r="AB334" s="27"/>
      <c r="AC334" s="85"/>
      <c r="AD334" s="27"/>
      <c r="AE334" s="85"/>
      <c r="AF334" s="27"/>
      <c r="AH334" s="27"/>
    </row>
    <row r="335" spans="3:34" outlineLevel="1">
      <c r="D335" s="83" t="str">
        <f>'Line Items'!D26</f>
        <v>[Passenger Revenue Service Groups 13]</v>
      </c>
      <c r="E335" s="84"/>
      <c r="F335" s="150" t="str">
        <f t="shared" si="43"/>
        <v>000 Jnys</v>
      </c>
      <c r="G335" s="257"/>
      <c r="H335" s="257"/>
      <c r="I335" s="257"/>
      <c r="J335" s="257"/>
      <c r="K335" s="257"/>
      <c r="L335" s="257"/>
      <c r="M335" s="257"/>
      <c r="N335" s="257"/>
      <c r="O335" s="257"/>
      <c r="P335" s="257"/>
      <c r="Q335" s="257"/>
      <c r="R335" s="257"/>
      <c r="S335" s="257"/>
      <c r="T335" s="257"/>
      <c r="U335" s="257"/>
      <c r="V335" s="257"/>
      <c r="W335" s="257"/>
      <c r="X335" s="257"/>
      <c r="Y335" s="257"/>
      <c r="Z335" s="258"/>
      <c r="AA335" s="85"/>
      <c r="AB335" s="27"/>
      <c r="AC335" s="85"/>
      <c r="AD335" s="27"/>
      <c r="AE335" s="85"/>
      <c r="AF335" s="27"/>
      <c r="AH335" s="27"/>
    </row>
    <row r="336" spans="3:34" outlineLevel="1">
      <c r="D336" s="83" t="str">
        <f>'Line Items'!D27</f>
        <v>[Passenger Revenue Service Groups 14]</v>
      </c>
      <c r="E336" s="84"/>
      <c r="F336" s="150" t="str">
        <f t="shared" si="43"/>
        <v>000 Jnys</v>
      </c>
      <c r="G336" s="257"/>
      <c r="H336" s="257"/>
      <c r="I336" s="257"/>
      <c r="J336" s="257"/>
      <c r="K336" s="257"/>
      <c r="L336" s="257"/>
      <c r="M336" s="257"/>
      <c r="N336" s="257"/>
      <c r="O336" s="257"/>
      <c r="P336" s="257"/>
      <c r="Q336" s="257"/>
      <c r="R336" s="257"/>
      <c r="S336" s="257"/>
      <c r="T336" s="257"/>
      <c r="U336" s="257"/>
      <c r="V336" s="257"/>
      <c r="W336" s="257"/>
      <c r="X336" s="257"/>
      <c r="Y336" s="257"/>
      <c r="Z336" s="258"/>
      <c r="AA336" s="85"/>
      <c r="AB336" s="27"/>
      <c r="AC336" s="85"/>
      <c r="AD336" s="27"/>
      <c r="AE336" s="85"/>
      <c r="AF336" s="27"/>
      <c r="AH336" s="27"/>
    </row>
    <row r="337" spans="3:34" outlineLevel="1">
      <c r="D337" s="83" t="str">
        <f>'Line Items'!D28</f>
        <v>[Passenger Revenue Service Groups 15]</v>
      </c>
      <c r="E337" s="84"/>
      <c r="F337" s="150" t="str">
        <f t="shared" si="43"/>
        <v>000 Jnys</v>
      </c>
      <c r="G337" s="257"/>
      <c r="H337" s="257"/>
      <c r="I337" s="257"/>
      <c r="J337" s="257"/>
      <c r="K337" s="257"/>
      <c r="L337" s="257"/>
      <c r="M337" s="257"/>
      <c r="N337" s="257"/>
      <c r="O337" s="257"/>
      <c r="P337" s="257"/>
      <c r="Q337" s="257"/>
      <c r="R337" s="257"/>
      <c r="S337" s="257"/>
      <c r="T337" s="257"/>
      <c r="U337" s="257"/>
      <c r="V337" s="257"/>
      <c r="W337" s="257"/>
      <c r="X337" s="257"/>
      <c r="Y337" s="257"/>
      <c r="Z337" s="258"/>
      <c r="AA337" s="85"/>
      <c r="AB337" s="27"/>
      <c r="AC337" s="85"/>
      <c r="AD337" s="27"/>
      <c r="AE337" s="85"/>
      <c r="AF337" s="27"/>
      <c r="AH337" s="27"/>
    </row>
    <row r="338" spans="3:34" outlineLevel="1">
      <c r="D338" s="108" t="str">
        <f>'Line Items'!D29</f>
        <v>[Passenger Revenue Service Groups 16]</v>
      </c>
      <c r="E338" s="110"/>
      <c r="F338" s="164" t="str">
        <f t="shared" si="43"/>
        <v>000 Jnys</v>
      </c>
      <c r="G338" s="260"/>
      <c r="H338" s="260"/>
      <c r="I338" s="260"/>
      <c r="J338" s="260"/>
      <c r="K338" s="260"/>
      <c r="L338" s="260"/>
      <c r="M338" s="260"/>
      <c r="N338" s="260"/>
      <c r="O338" s="260"/>
      <c r="P338" s="260"/>
      <c r="Q338" s="260"/>
      <c r="R338" s="260"/>
      <c r="S338" s="260"/>
      <c r="T338" s="260"/>
      <c r="U338" s="260"/>
      <c r="V338" s="260"/>
      <c r="W338" s="260"/>
      <c r="X338" s="260"/>
      <c r="Y338" s="260"/>
      <c r="Z338" s="261"/>
      <c r="AA338" s="85"/>
      <c r="AB338" s="29"/>
      <c r="AC338" s="85"/>
      <c r="AD338" s="29"/>
      <c r="AE338" s="85"/>
      <c r="AF338" s="29"/>
      <c r="AH338" s="29"/>
    </row>
    <row r="339" spans="3:34" outlineLevel="1">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row>
    <row r="340" spans="3:34" outlineLevel="1">
      <c r="D340" s="262" t="str">
        <f>"Total "&amp;C322</f>
        <v>Total Off-Peak (First)</v>
      </c>
      <c r="E340" s="263"/>
      <c r="F340" s="264" t="str">
        <f>F338</f>
        <v>000 Jnys</v>
      </c>
      <c r="G340" s="265">
        <f t="shared" ref="G340:Z340" si="44">SUM(G323:G338)</f>
        <v>0</v>
      </c>
      <c r="H340" s="265">
        <f t="shared" si="44"/>
        <v>0</v>
      </c>
      <c r="I340" s="265">
        <f t="shared" si="44"/>
        <v>0</v>
      </c>
      <c r="J340" s="265">
        <f t="shared" si="44"/>
        <v>0</v>
      </c>
      <c r="K340" s="265">
        <f t="shared" si="44"/>
        <v>0</v>
      </c>
      <c r="L340" s="265">
        <f t="shared" si="44"/>
        <v>0</v>
      </c>
      <c r="M340" s="265">
        <f t="shared" si="44"/>
        <v>0</v>
      </c>
      <c r="N340" s="265">
        <f t="shared" si="44"/>
        <v>0</v>
      </c>
      <c r="O340" s="265">
        <f t="shared" si="44"/>
        <v>0</v>
      </c>
      <c r="P340" s="265">
        <f t="shared" si="44"/>
        <v>0</v>
      </c>
      <c r="Q340" s="265">
        <f t="shared" si="44"/>
        <v>0</v>
      </c>
      <c r="R340" s="265">
        <f t="shared" si="44"/>
        <v>0</v>
      </c>
      <c r="S340" s="265">
        <f t="shared" si="44"/>
        <v>0</v>
      </c>
      <c r="T340" s="265">
        <f t="shared" si="44"/>
        <v>0</v>
      </c>
      <c r="U340" s="265">
        <f t="shared" si="44"/>
        <v>0</v>
      </c>
      <c r="V340" s="265">
        <f t="shared" si="44"/>
        <v>0</v>
      </c>
      <c r="W340" s="265">
        <f t="shared" si="44"/>
        <v>0</v>
      </c>
      <c r="X340" s="265">
        <f t="shared" si="44"/>
        <v>0</v>
      </c>
      <c r="Y340" s="265">
        <f t="shared" si="44"/>
        <v>0</v>
      </c>
      <c r="Z340" s="266">
        <f t="shared" si="44"/>
        <v>0</v>
      </c>
      <c r="AA340" s="85"/>
      <c r="AB340" s="267">
        <f>SUM(AB323:AB338)</f>
        <v>0</v>
      </c>
      <c r="AC340" s="85"/>
      <c r="AD340" s="267">
        <f>SUM(AD323:AD338)</f>
        <v>0</v>
      </c>
      <c r="AE340" s="85"/>
      <c r="AF340" s="267">
        <f>SUM(AF323:AF338)</f>
        <v>0</v>
      </c>
      <c r="AH340" s="268"/>
    </row>
    <row r="341" spans="3:34" outlineLevel="1">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row>
    <row r="342" spans="3:34" outlineLevel="1">
      <c r="C342" s="250" t="str">
        <f>C121</f>
        <v>Off-Peak (Standard)</v>
      </c>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row>
    <row r="343" spans="3:34" outlineLevel="1">
      <c r="D343" s="235" t="str">
        <f>'Line Items'!D14</f>
        <v>SG01  Mainline - Bournemouth / Weymouth</v>
      </c>
      <c r="E343" s="251"/>
      <c r="F343" s="269" t="str">
        <f t="shared" ref="F343:F358" si="45">F323</f>
        <v>000 Jnys</v>
      </c>
      <c r="G343" s="253"/>
      <c r="H343" s="253"/>
      <c r="I343" s="253"/>
      <c r="J343" s="253"/>
      <c r="K343" s="253"/>
      <c r="L343" s="253"/>
      <c r="M343" s="253"/>
      <c r="N343" s="253"/>
      <c r="O343" s="253"/>
      <c r="P343" s="253"/>
      <c r="Q343" s="253"/>
      <c r="R343" s="253"/>
      <c r="S343" s="253"/>
      <c r="T343" s="253"/>
      <c r="U343" s="253"/>
      <c r="V343" s="253"/>
      <c r="W343" s="253"/>
      <c r="X343" s="253"/>
      <c r="Y343" s="253"/>
      <c r="Z343" s="254"/>
      <c r="AA343" s="85"/>
      <c r="AB343" s="255"/>
      <c r="AC343" s="85"/>
      <c r="AD343" s="255"/>
      <c r="AE343" s="85"/>
      <c r="AF343" s="255"/>
      <c r="AH343" s="256"/>
    </row>
    <row r="344" spans="3:34" outlineLevel="1">
      <c r="D344" s="83" t="str">
        <f>'Line Items'!D15</f>
        <v>SG02  Mainline - Portsmouth</v>
      </c>
      <c r="E344" s="84"/>
      <c r="F344" s="150" t="str">
        <f t="shared" si="45"/>
        <v>000 Jnys</v>
      </c>
      <c r="G344" s="257"/>
      <c r="H344" s="257"/>
      <c r="I344" s="257"/>
      <c r="J344" s="257"/>
      <c r="K344" s="257"/>
      <c r="L344" s="257"/>
      <c r="M344" s="257"/>
      <c r="N344" s="257"/>
      <c r="O344" s="257"/>
      <c r="P344" s="257"/>
      <c r="Q344" s="257"/>
      <c r="R344" s="257"/>
      <c r="S344" s="257"/>
      <c r="T344" s="257"/>
      <c r="U344" s="257"/>
      <c r="V344" s="257"/>
      <c r="W344" s="257"/>
      <c r="X344" s="257"/>
      <c r="Y344" s="257"/>
      <c r="Z344" s="258"/>
      <c r="AA344" s="85"/>
      <c r="AB344" s="27"/>
      <c r="AC344" s="85"/>
      <c r="AD344" s="27"/>
      <c r="AE344" s="85"/>
      <c r="AF344" s="27"/>
      <c r="AH344" s="259"/>
    </row>
    <row r="345" spans="3:34" outlineLevel="1">
      <c r="D345" s="83" t="str">
        <f>'Line Items'!D16</f>
        <v>SG03  West of England</v>
      </c>
      <c r="E345" s="84"/>
      <c r="F345" s="150" t="str">
        <f t="shared" si="45"/>
        <v>000 Jnys</v>
      </c>
      <c r="G345" s="257"/>
      <c r="H345" s="257"/>
      <c r="I345" s="257"/>
      <c r="J345" s="257"/>
      <c r="K345" s="257"/>
      <c r="L345" s="257"/>
      <c r="M345" s="257"/>
      <c r="N345" s="257"/>
      <c r="O345" s="257"/>
      <c r="P345" s="257"/>
      <c r="Q345" s="257"/>
      <c r="R345" s="257"/>
      <c r="S345" s="257"/>
      <c r="T345" s="257"/>
      <c r="U345" s="257"/>
      <c r="V345" s="257"/>
      <c r="W345" s="257"/>
      <c r="X345" s="257"/>
      <c r="Y345" s="257"/>
      <c r="Z345" s="258"/>
      <c r="AA345" s="85"/>
      <c r="AB345" s="27"/>
      <c r="AC345" s="85"/>
      <c r="AD345" s="27"/>
      <c r="AE345" s="85"/>
      <c r="AF345" s="27"/>
      <c r="AH345" s="259"/>
    </row>
    <row r="346" spans="3:34" outlineLevel="1">
      <c r="D346" s="83" t="str">
        <f>'Line Items'!D17</f>
        <v>SG04  Island Line</v>
      </c>
      <c r="E346" s="84"/>
      <c r="F346" s="150" t="str">
        <f t="shared" si="45"/>
        <v>000 Jnys</v>
      </c>
      <c r="G346" s="257"/>
      <c r="H346" s="257"/>
      <c r="I346" s="257"/>
      <c r="J346" s="257"/>
      <c r="K346" s="257"/>
      <c r="L346" s="257"/>
      <c r="M346" s="257"/>
      <c r="N346" s="257"/>
      <c r="O346" s="257"/>
      <c r="P346" s="257"/>
      <c r="Q346" s="257"/>
      <c r="R346" s="257"/>
      <c r="S346" s="257"/>
      <c r="T346" s="257"/>
      <c r="U346" s="257"/>
      <c r="V346" s="257"/>
      <c r="W346" s="257"/>
      <c r="X346" s="257"/>
      <c r="Y346" s="257"/>
      <c r="Z346" s="258"/>
      <c r="AA346" s="85"/>
      <c r="AB346" s="27"/>
      <c r="AC346" s="85"/>
      <c r="AD346" s="27"/>
      <c r="AE346" s="85"/>
      <c r="AF346" s="27"/>
      <c r="AH346" s="259"/>
    </row>
    <row r="347" spans="3:34" outlineLevel="1">
      <c r="D347" s="83" t="str">
        <f>'Line Items'!D18</f>
        <v>SG05  Mainline - Basingstoke/Romsey/Lymington</v>
      </c>
      <c r="E347" s="84"/>
      <c r="F347" s="150" t="str">
        <f t="shared" si="45"/>
        <v>000 Jnys</v>
      </c>
      <c r="G347" s="257"/>
      <c r="H347" s="257"/>
      <c r="I347" s="257"/>
      <c r="J347" s="257"/>
      <c r="K347" s="257"/>
      <c r="L347" s="257"/>
      <c r="M347" s="257"/>
      <c r="N347" s="257"/>
      <c r="O347" s="257"/>
      <c r="P347" s="257"/>
      <c r="Q347" s="257"/>
      <c r="R347" s="257"/>
      <c r="S347" s="257"/>
      <c r="T347" s="257"/>
      <c r="U347" s="257"/>
      <c r="V347" s="257"/>
      <c r="W347" s="257"/>
      <c r="X347" s="257"/>
      <c r="Y347" s="257"/>
      <c r="Z347" s="258"/>
      <c r="AA347" s="85"/>
      <c r="AB347" s="27"/>
      <c r="AC347" s="85"/>
      <c r="AD347" s="27"/>
      <c r="AE347" s="85"/>
      <c r="AF347" s="27"/>
      <c r="AH347" s="259"/>
    </row>
    <row r="348" spans="3:34" outlineLevel="1">
      <c r="D348" s="83" t="str">
        <f>'Line Items'!D19</f>
        <v>SG06  South Coast</v>
      </c>
      <c r="E348" s="84"/>
      <c r="F348" s="150" t="str">
        <f t="shared" si="45"/>
        <v>000 Jnys</v>
      </c>
      <c r="G348" s="257"/>
      <c r="H348" s="257"/>
      <c r="I348" s="257"/>
      <c r="J348" s="257"/>
      <c r="K348" s="257"/>
      <c r="L348" s="257"/>
      <c r="M348" s="257"/>
      <c r="N348" s="257"/>
      <c r="O348" s="257"/>
      <c r="P348" s="257"/>
      <c r="Q348" s="257"/>
      <c r="R348" s="257"/>
      <c r="S348" s="257"/>
      <c r="T348" s="257"/>
      <c r="U348" s="257"/>
      <c r="V348" s="257"/>
      <c r="W348" s="257"/>
      <c r="X348" s="257"/>
      <c r="Y348" s="257"/>
      <c r="Z348" s="258"/>
      <c r="AA348" s="85"/>
      <c r="AB348" s="27"/>
      <c r="AC348" s="85"/>
      <c r="AD348" s="27"/>
      <c r="AE348" s="85"/>
      <c r="AF348" s="27"/>
      <c r="AH348" s="259"/>
    </row>
    <row r="349" spans="3:34" outlineLevel="1">
      <c r="D349" s="83" t="str">
        <f>'Line Items'!D20</f>
        <v>SG07  Suburban - Alton</v>
      </c>
      <c r="E349" s="84"/>
      <c r="F349" s="150" t="str">
        <f t="shared" si="45"/>
        <v>000 Jnys</v>
      </c>
      <c r="G349" s="257"/>
      <c r="H349" s="257"/>
      <c r="I349" s="257"/>
      <c r="J349" s="257"/>
      <c r="K349" s="257"/>
      <c r="L349" s="257"/>
      <c r="M349" s="257"/>
      <c r="N349" s="257"/>
      <c r="O349" s="257"/>
      <c r="P349" s="257"/>
      <c r="Q349" s="257"/>
      <c r="R349" s="257"/>
      <c r="S349" s="257"/>
      <c r="T349" s="257"/>
      <c r="U349" s="257"/>
      <c r="V349" s="257"/>
      <c r="W349" s="257"/>
      <c r="X349" s="257"/>
      <c r="Y349" s="257"/>
      <c r="Z349" s="258"/>
      <c r="AA349" s="85"/>
      <c r="AB349" s="27"/>
      <c r="AC349" s="85"/>
      <c r="AD349" s="27"/>
      <c r="AE349" s="85"/>
      <c r="AF349" s="27"/>
      <c r="AH349" s="259"/>
    </row>
    <row r="350" spans="3:34" outlineLevel="1">
      <c r="D350" s="83" t="str">
        <f>'Line Items'!D21</f>
        <v>SG08  Suburban - Windsor inners</v>
      </c>
      <c r="E350" s="84"/>
      <c r="F350" s="150" t="str">
        <f t="shared" si="45"/>
        <v>000 Jnys</v>
      </c>
      <c r="G350" s="257"/>
      <c r="H350" s="257"/>
      <c r="I350" s="257"/>
      <c r="J350" s="257"/>
      <c r="K350" s="257"/>
      <c r="L350" s="257"/>
      <c r="M350" s="257"/>
      <c r="N350" s="257"/>
      <c r="O350" s="257"/>
      <c r="P350" s="257"/>
      <c r="Q350" s="257"/>
      <c r="R350" s="257"/>
      <c r="S350" s="257"/>
      <c r="T350" s="257"/>
      <c r="U350" s="257"/>
      <c r="V350" s="257"/>
      <c r="W350" s="257"/>
      <c r="X350" s="257"/>
      <c r="Y350" s="257"/>
      <c r="Z350" s="258"/>
      <c r="AA350" s="85"/>
      <c r="AB350" s="27"/>
      <c r="AC350" s="85"/>
      <c r="AD350" s="27"/>
      <c r="AE350" s="85"/>
      <c r="AF350" s="27"/>
      <c r="AH350" s="259"/>
    </row>
    <row r="351" spans="3:34" outlineLevel="1">
      <c r="D351" s="83" t="str">
        <f>'Line Items'!D22</f>
        <v>SG09  Suburban - Windsor Outers</v>
      </c>
      <c r="E351" s="84"/>
      <c r="F351" s="150" t="str">
        <f t="shared" si="45"/>
        <v>000 Jnys</v>
      </c>
      <c r="G351" s="257"/>
      <c r="H351" s="257"/>
      <c r="I351" s="257"/>
      <c r="J351" s="257"/>
      <c r="K351" s="257"/>
      <c r="L351" s="257"/>
      <c r="M351" s="257"/>
      <c r="N351" s="257"/>
      <c r="O351" s="257"/>
      <c r="P351" s="257"/>
      <c r="Q351" s="257"/>
      <c r="R351" s="257"/>
      <c r="S351" s="257"/>
      <c r="T351" s="257"/>
      <c r="U351" s="257"/>
      <c r="V351" s="257"/>
      <c r="W351" s="257"/>
      <c r="X351" s="257"/>
      <c r="Y351" s="257"/>
      <c r="Z351" s="258"/>
      <c r="AA351" s="85"/>
      <c r="AB351" s="27"/>
      <c r="AC351" s="85"/>
      <c r="AD351" s="27"/>
      <c r="AE351" s="85"/>
      <c r="AF351" s="27"/>
      <c r="AH351" s="259"/>
    </row>
    <row r="352" spans="3:34" outlineLevel="1">
      <c r="D352" s="83" t="str">
        <f>'Line Items'!D23</f>
        <v>SG10  Suburban - GLD/WOK</v>
      </c>
      <c r="E352" s="84"/>
      <c r="F352" s="150" t="str">
        <f t="shared" si="45"/>
        <v>000 Jnys</v>
      </c>
      <c r="G352" s="257"/>
      <c r="H352" s="257"/>
      <c r="I352" s="257"/>
      <c r="J352" s="257"/>
      <c r="K352" s="257"/>
      <c r="L352" s="257"/>
      <c r="M352" s="257"/>
      <c r="N352" s="257"/>
      <c r="O352" s="257"/>
      <c r="P352" s="257"/>
      <c r="Q352" s="257"/>
      <c r="R352" s="257"/>
      <c r="S352" s="257"/>
      <c r="T352" s="257"/>
      <c r="U352" s="257"/>
      <c r="V352" s="257"/>
      <c r="W352" s="257"/>
      <c r="X352" s="257"/>
      <c r="Y352" s="257"/>
      <c r="Z352" s="258"/>
      <c r="AA352" s="85"/>
      <c r="AB352" s="27"/>
      <c r="AC352" s="85"/>
      <c r="AD352" s="27"/>
      <c r="AE352" s="85"/>
      <c r="AF352" s="27"/>
      <c r="AH352" s="259"/>
    </row>
    <row r="353" spans="3:34" outlineLevel="1">
      <c r="D353" s="83" t="str">
        <f>'Line Items'!D24</f>
        <v>SG11  Heathrow Bus</v>
      </c>
      <c r="E353" s="84"/>
      <c r="F353" s="150" t="str">
        <f t="shared" si="45"/>
        <v>000 Jnys</v>
      </c>
      <c r="G353" s="257"/>
      <c r="H353" s="257"/>
      <c r="I353" s="257"/>
      <c r="J353" s="257"/>
      <c r="K353" s="257"/>
      <c r="L353" s="257"/>
      <c r="M353" s="257"/>
      <c r="N353" s="257"/>
      <c r="O353" s="257"/>
      <c r="P353" s="257"/>
      <c r="Q353" s="257"/>
      <c r="R353" s="257"/>
      <c r="S353" s="257"/>
      <c r="T353" s="257"/>
      <c r="U353" s="257"/>
      <c r="V353" s="257"/>
      <c r="W353" s="257"/>
      <c r="X353" s="257"/>
      <c r="Y353" s="257"/>
      <c r="Z353" s="258"/>
      <c r="AA353" s="85"/>
      <c r="AB353" s="27"/>
      <c r="AC353" s="85"/>
      <c r="AD353" s="27"/>
      <c r="AE353" s="85"/>
      <c r="AF353" s="27"/>
      <c r="AH353" s="259"/>
    </row>
    <row r="354" spans="3:34" outlineLevel="1">
      <c r="D354" s="83" t="str">
        <f>'Line Items'!D25</f>
        <v>[Passenger Revenue Service Groups 12]</v>
      </c>
      <c r="E354" s="84"/>
      <c r="F354" s="150" t="str">
        <f t="shared" si="45"/>
        <v>000 Jnys</v>
      </c>
      <c r="G354" s="257"/>
      <c r="H354" s="257"/>
      <c r="I354" s="257"/>
      <c r="J354" s="257"/>
      <c r="K354" s="257"/>
      <c r="L354" s="257"/>
      <c r="M354" s="257"/>
      <c r="N354" s="257"/>
      <c r="O354" s="257"/>
      <c r="P354" s="257"/>
      <c r="Q354" s="257"/>
      <c r="R354" s="257"/>
      <c r="S354" s="257"/>
      <c r="T354" s="257"/>
      <c r="U354" s="257"/>
      <c r="V354" s="257"/>
      <c r="W354" s="257"/>
      <c r="X354" s="257"/>
      <c r="Y354" s="257"/>
      <c r="Z354" s="258"/>
      <c r="AA354" s="85"/>
      <c r="AB354" s="27"/>
      <c r="AC354" s="85"/>
      <c r="AD354" s="27"/>
      <c r="AE354" s="85"/>
      <c r="AF354" s="27"/>
      <c r="AH354" s="27"/>
    </row>
    <row r="355" spans="3:34" outlineLevel="1">
      <c r="D355" s="83" t="str">
        <f>'Line Items'!D26</f>
        <v>[Passenger Revenue Service Groups 13]</v>
      </c>
      <c r="E355" s="84"/>
      <c r="F355" s="150" t="str">
        <f t="shared" si="45"/>
        <v>000 Jnys</v>
      </c>
      <c r="G355" s="257"/>
      <c r="H355" s="257"/>
      <c r="I355" s="257"/>
      <c r="J355" s="257"/>
      <c r="K355" s="257"/>
      <c r="L355" s="257"/>
      <c r="M355" s="257"/>
      <c r="N355" s="257"/>
      <c r="O355" s="257"/>
      <c r="P355" s="257"/>
      <c r="Q355" s="257"/>
      <c r="R355" s="257"/>
      <c r="S355" s="257"/>
      <c r="T355" s="257"/>
      <c r="U355" s="257"/>
      <c r="V355" s="257"/>
      <c r="W355" s="257"/>
      <c r="X355" s="257"/>
      <c r="Y355" s="257"/>
      <c r="Z355" s="258"/>
      <c r="AA355" s="85"/>
      <c r="AB355" s="27"/>
      <c r="AC355" s="85"/>
      <c r="AD355" s="27"/>
      <c r="AE355" s="85"/>
      <c r="AF355" s="27"/>
      <c r="AH355" s="27"/>
    </row>
    <row r="356" spans="3:34" outlineLevel="1">
      <c r="D356" s="83" t="str">
        <f>'Line Items'!D27</f>
        <v>[Passenger Revenue Service Groups 14]</v>
      </c>
      <c r="E356" s="84"/>
      <c r="F356" s="150" t="str">
        <f t="shared" si="45"/>
        <v>000 Jnys</v>
      </c>
      <c r="G356" s="257"/>
      <c r="H356" s="257"/>
      <c r="I356" s="257"/>
      <c r="J356" s="257"/>
      <c r="K356" s="257"/>
      <c r="L356" s="257"/>
      <c r="M356" s="257"/>
      <c r="N356" s="257"/>
      <c r="O356" s="257"/>
      <c r="P356" s="257"/>
      <c r="Q356" s="257"/>
      <c r="R356" s="257"/>
      <c r="S356" s="257"/>
      <c r="T356" s="257"/>
      <c r="U356" s="257"/>
      <c r="V356" s="257"/>
      <c r="W356" s="257"/>
      <c r="X356" s="257"/>
      <c r="Y356" s="257"/>
      <c r="Z356" s="258"/>
      <c r="AA356" s="85"/>
      <c r="AB356" s="27"/>
      <c r="AC356" s="85"/>
      <c r="AD356" s="27"/>
      <c r="AE356" s="85"/>
      <c r="AF356" s="27"/>
      <c r="AH356" s="27"/>
    </row>
    <row r="357" spans="3:34" outlineLevel="1">
      <c r="D357" s="83" t="str">
        <f>'Line Items'!D28</f>
        <v>[Passenger Revenue Service Groups 15]</v>
      </c>
      <c r="E357" s="84"/>
      <c r="F357" s="150" t="str">
        <f t="shared" si="45"/>
        <v>000 Jnys</v>
      </c>
      <c r="G357" s="257"/>
      <c r="H357" s="257"/>
      <c r="I357" s="257"/>
      <c r="J357" s="257"/>
      <c r="K357" s="257"/>
      <c r="L357" s="257"/>
      <c r="M357" s="257"/>
      <c r="N357" s="257"/>
      <c r="O357" s="257"/>
      <c r="P357" s="257"/>
      <c r="Q357" s="257"/>
      <c r="R357" s="257"/>
      <c r="S357" s="257"/>
      <c r="T357" s="257"/>
      <c r="U357" s="257"/>
      <c r="V357" s="257"/>
      <c r="W357" s="257"/>
      <c r="X357" s="257"/>
      <c r="Y357" s="257"/>
      <c r="Z357" s="258"/>
      <c r="AA357" s="85"/>
      <c r="AB357" s="27"/>
      <c r="AC357" s="85"/>
      <c r="AD357" s="27"/>
      <c r="AE357" s="85"/>
      <c r="AF357" s="27"/>
      <c r="AH357" s="27"/>
    </row>
    <row r="358" spans="3:34" outlineLevel="1">
      <c r="D358" s="108" t="str">
        <f>'Line Items'!D29</f>
        <v>[Passenger Revenue Service Groups 16]</v>
      </c>
      <c r="E358" s="110"/>
      <c r="F358" s="164" t="str">
        <f t="shared" si="45"/>
        <v>000 Jnys</v>
      </c>
      <c r="G358" s="260"/>
      <c r="H358" s="260"/>
      <c r="I358" s="260"/>
      <c r="J358" s="260"/>
      <c r="K358" s="260"/>
      <c r="L358" s="260"/>
      <c r="M358" s="260"/>
      <c r="N358" s="260"/>
      <c r="O358" s="260"/>
      <c r="P358" s="260"/>
      <c r="Q358" s="260"/>
      <c r="R358" s="260"/>
      <c r="S358" s="260"/>
      <c r="T358" s="260"/>
      <c r="U358" s="260"/>
      <c r="V358" s="260"/>
      <c r="W358" s="260"/>
      <c r="X358" s="260"/>
      <c r="Y358" s="260"/>
      <c r="Z358" s="261"/>
      <c r="AA358" s="85"/>
      <c r="AB358" s="29"/>
      <c r="AC358" s="85"/>
      <c r="AD358" s="29"/>
      <c r="AE358" s="85"/>
      <c r="AF358" s="29"/>
      <c r="AH358" s="29"/>
    </row>
    <row r="359" spans="3:34" outlineLevel="1">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row>
    <row r="360" spans="3:34" outlineLevel="1">
      <c r="D360" s="262" t="str">
        <f>"Total "&amp;C342</f>
        <v>Total Off-Peak (Standard)</v>
      </c>
      <c r="E360" s="263"/>
      <c r="F360" s="264" t="str">
        <f>F358</f>
        <v>000 Jnys</v>
      </c>
      <c r="G360" s="265">
        <f t="shared" ref="G360:Z360" si="46">SUM(G343:G358)</f>
        <v>0</v>
      </c>
      <c r="H360" s="265">
        <f t="shared" si="46"/>
        <v>0</v>
      </c>
      <c r="I360" s="265">
        <f t="shared" si="46"/>
        <v>0</v>
      </c>
      <c r="J360" s="265">
        <f t="shared" si="46"/>
        <v>0</v>
      </c>
      <c r="K360" s="265">
        <f t="shared" si="46"/>
        <v>0</v>
      </c>
      <c r="L360" s="265">
        <f t="shared" si="46"/>
        <v>0</v>
      </c>
      <c r="M360" s="265">
        <f t="shared" si="46"/>
        <v>0</v>
      </c>
      <c r="N360" s="265">
        <f t="shared" si="46"/>
        <v>0</v>
      </c>
      <c r="O360" s="265">
        <f t="shared" si="46"/>
        <v>0</v>
      </c>
      <c r="P360" s="265">
        <f t="shared" si="46"/>
        <v>0</v>
      </c>
      <c r="Q360" s="265">
        <f t="shared" si="46"/>
        <v>0</v>
      </c>
      <c r="R360" s="265">
        <f t="shared" si="46"/>
        <v>0</v>
      </c>
      <c r="S360" s="265">
        <f t="shared" si="46"/>
        <v>0</v>
      </c>
      <c r="T360" s="265">
        <f t="shared" si="46"/>
        <v>0</v>
      </c>
      <c r="U360" s="265">
        <f t="shared" si="46"/>
        <v>0</v>
      </c>
      <c r="V360" s="265">
        <f t="shared" si="46"/>
        <v>0</v>
      </c>
      <c r="W360" s="265">
        <f t="shared" si="46"/>
        <v>0</v>
      </c>
      <c r="X360" s="265">
        <f t="shared" si="46"/>
        <v>0</v>
      </c>
      <c r="Y360" s="265">
        <f t="shared" si="46"/>
        <v>0</v>
      </c>
      <c r="Z360" s="266">
        <f t="shared" si="46"/>
        <v>0</v>
      </c>
      <c r="AA360" s="85"/>
      <c r="AB360" s="267">
        <f>SUM(AB343:AB358)</f>
        <v>0</v>
      </c>
      <c r="AC360" s="85"/>
      <c r="AD360" s="267">
        <f>SUM(AD343:AD358)</f>
        <v>0</v>
      </c>
      <c r="AE360" s="85"/>
      <c r="AF360" s="267">
        <f>SUM(AF343:AF358)</f>
        <v>0</v>
      </c>
      <c r="AH360" s="268"/>
    </row>
    <row r="361" spans="3:34" outlineLevel="1">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row>
    <row r="362" spans="3:34" outlineLevel="1">
      <c r="D362" s="262" t="s">
        <v>910</v>
      </c>
      <c r="E362" s="263"/>
      <c r="F362" s="264" t="str">
        <f>F360</f>
        <v>000 Jnys</v>
      </c>
      <c r="G362" s="265">
        <f t="shared" ref="G362:Z362" si="47">SUM(G340,G360)</f>
        <v>0</v>
      </c>
      <c r="H362" s="265">
        <f t="shared" si="47"/>
        <v>0</v>
      </c>
      <c r="I362" s="265">
        <f t="shared" si="47"/>
        <v>0</v>
      </c>
      <c r="J362" s="265">
        <f t="shared" si="47"/>
        <v>0</v>
      </c>
      <c r="K362" s="265">
        <f t="shared" si="47"/>
        <v>0</v>
      </c>
      <c r="L362" s="265">
        <f t="shared" si="47"/>
        <v>0</v>
      </c>
      <c r="M362" s="265">
        <f t="shared" si="47"/>
        <v>0</v>
      </c>
      <c r="N362" s="265">
        <f t="shared" si="47"/>
        <v>0</v>
      </c>
      <c r="O362" s="265">
        <f t="shared" si="47"/>
        <v>0</v>
      </c>
      <c r="P362" s="265">
        <f t="shared" si="47"/>
        <v>0</v>
      </c>
      <c r="Q362" s="265">
        <f t="shared" si="47"/>
        <v>0</v>
      </c>
      <c r="R362" s="265">
        <f t="shared" si="47"/>
        <v>0</v>
      </c>
      <c r="S362" s="265">
        <f t="shared" si="47"/>
        <v>0</v>
      </c>
      <c r="T362" s="265">
        <f t="shared" si="47"/>
        <v>0</v>
      </c>
      <c r="U362" s="265">
        <f t="shared" si="47"/>
        <v>0</v>
      </c>
      <c r="V362" s="265">
        <f t="shared" si="47"/>
        <v>0</v>
      </c>
      <c r="W362" s="265">
        <f t="shared" si="47"/>
        <v>0</v>
      </c>
      <c r="X362" s="265">
        <f t="shared" si="47"/>
        <v>0</v>
      </c>
      <c r="Y362" s="265">
        <f t="shared" si="47"/>
        <v>0</v>
      </c>
      <c r="Z362" s="266">
        <f t="shared" si="47"/>
        <v>0</v>
      </c>
      <c r="AA362" s="85"/>
      <c r="AB362" s="267">
        <f>SUM(AB340,AB360)</f>
        <v>0</v>
      </c>
      <c r="AC362" s="85"/>
      <c r="AD362" s="267">
        <f>SUM(AD340,AD360)</f>
        <v>0</v>
      </c>
      <c r="AE362" s="85"/>
      <c r="AF362" s="267">
        <f>SUM(AF340,AF360)</f>
        <v>0</v>
      </c>
      <c r="AH362" s="268"/>
    </row>
    <row r="363" spans="3:34" outlineLevel="1">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row>
    <row r="364" spans="3:34" outlineLevel="1">
      <c r="C364" s="250" t="str">
        <f>C143</f>
        <v>Advance (First)</v>
      </c>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row>
    <row r="365" spans="3:34" outlineLevel="1">
      <c r="D365" s="235" t="str">
        <f>'Line Items'!D14</f>
        <v>SG01  Mainline - Bournemouth / Weymouth</v>
      </c>
      <c r="E365" s="251"/>
      <c r="F365" s="269" t="str">
        <f t="shared" ref="F365:F380" si="48">F301</f>
        <v>000 Jnys</v>
      </c>
      <c r="G365" s="253"/>
      <c r="H365" s="253"/>
      <c r="I365" s="253"/>
      <c r="J365" s="253"/>
      <c r="K365" s="253"/>
      <c r="L365" s="253"/>
      <c r="M365" s="253"/>
      <c r="N365" s="253"/>
      <c r="O365" s="253"/>
      <c r="P365" s="253"/>
      <c r="Q365" s="253"/>
      <c r="R365" s="253"/>
      <c r="S365" s="253"/>
      <c r="T365" s="253"/>
      <c r="U365" s="253"/>
      <c r="V365" s="253"/>
      <c r="W365" s="253"/>
      <c r="X365" s="253"/>
      <c r="Y365" s="253"/>
      <c r="Z365" s="254"/>
      <c r="AA365" s="85"/>
      <c r="AB365" s="255"/>
      <c r="AC365" s="85"/>
      <c r="AD365" s="255"/>
      <c r="AE365" s="85"/>
      <c r="AF365" s="255"/>
      <c r="AH365" s="256"/>
    </row>
    <row r="366" spans="3:34" outlineLevel="1">
      <c r="D366" s="83" t="str">
        <f>'Line Items'!D15</f>
        <v>SG02  Mainline - Portsmouth</v>
      </c>
      <c r="E366" s="84"/>
      <c r="F366" s="150" t="str">
        <f t="shared" si="48"/>
        <v>000 Jnys</v>
      </c>
      <c r="G366" s="257"/>
      <c r="H366" s="257"/>
      <c r="I366" s="257"/>
      <c r="J366" s="257"/>
      <c r="K366" s="257"/>
      <c r="L366" s="257"/>
      <c r="M366" s="257"/>
      <c r="N366" s="257"/>
      <c r="O366" s="257"/>
      <c r="P366" s="257"/>
      <c r="Q366" s="257"/>
      <c r="R366" s="257"/>
      <c r="S366" s="257"/>
      <c r="T366" s="257"/>
      <c r="U366" s="257"/>
      <c r="V366" s="257"/>
      <c r="W366" s="257"/>
      <c r="X366" s="257"/>
      <c r="Y366" s="257"/>
      <c r="Z366" s="258"/>
      <c r="AA366" s="85"/>
      <c r="AB366" s="27"/>
      <c r="AC366" s="85"/>
      <c r="AD366" s="27"/>
      <c r="AE366" s="85"/>
      <c r="AF366" s="27"/>
      <c r="AH366" s="259"/>
    </row>
    <row r="367" spans="3:34" outlineLevel="1">
      <c r="D367" s="83" t="str">
        <f>'Line Items'!D16</f>
        <v>SG03  West of England</v>
      </c>
      <c r="E367" s="84"/>
      <c r="F367" s="150" t="str">
        <f t="shared" si="48"/>
        <v>000 Jnys</v>
      </c>
      <c r="G367" s="257"/>
      <c r="H367" s="257"/>
      <c r="I367" s="257"/>
      <c r="J367" s="257"/>
      <c r="K367" s="257"/>
      <c r="L367" s="257"/>
      <c r="M367" s="257"/>
      <c r="N367" s="257"/>
      <c r="O367" s="257"/>
      <c r="P367" s="257"/>
      <c r="Q367" s="257"/>
      <c r="R367" s="257"/>
      <c r="S367" s="257"/>
      <c r="T367" s="257"/>
      <c r="U367" s="257"/>
      <c r="V367" s="257"/>
      <c r="W367" s="257"/>
      <c r="X367" s="257"/>
      <c r="Y367" s="257"/>
      <c r="Z367" s="258"/>
      <c r="AA367" s="85"/>
      <c r="AB367" s="27"/>
      <c r="AC367" s="85"/>
      <c r="AD367" s="27"/>
      <c r="AE367" s="85"/>
      <c r="AF367" s="27"/>
      <c r="AH367" s="259"/>
    </row>
    <row r="368" spans="3:34" outlineLevel="1">
      <c r="D368" s="83" t="str">
        <f>'Line Items'!D17</f>
        <v>SG04  Island Line</v>
      </c>
      <c r="E368" s="84"/>
      <c r="F368" s="150" t="str">
        <f t="shared" si="48"/>
        <v>000 Jnys</v>
      </c>
      <c r="G368" s="257"/>
      <c r="H368" s="257"/>
      <c r="I368" s="257"/>
      <c r="J368" s="257"/>
      <c r="K368" s="257"/>
      <c r="L368" s="257"/>
      <c r="M368" s="257"/>
      <c r="N368" s="257"/>
      <c r="O368" s="257"/>
      <c r="P368" s="257"/>
      <c r="Q368" s="257"/>
      <c r="R368" s="257"/>
      <c r="S368" s="257"/>
      <c r="T368" s="257"/>
      <c r="U368" s="257"/>
      <c r="V368" s="257"/>
      <c r="W368" s="257"/>
      <c r="X368" s="257"/>
      <c r="Y368" s="257"/>
      <c r="Z368" s="258"/>
      <c r="AA368" s="85"/>
      <c r="AB368" s="27"/>
      <c r="AC368" s="85"/>
      <c r="AD368" s="27"/>
      <c r="AE368" s="85"/>
      <c r="AF368" s="27"/>
      <c r="AH368" s="259"/>
    </row>
    <row r="369" spans="3:34" outlineLevel="1">
      <c r="D369" s="83" t="str">
        <f>'Line Items'!D18</f>
        <v>SG05  Mainline - Basingstoke/Romsey/Lymington</v>
      </c>
      <c r="E369" s="84"/>
      <c r="F369" s="150" t="str">
        <f t="shared" si="48"/>
        <v>000 Jnys</v>
      </c>
      <c r="G369" s="257"/>
      <c r="H369" s="257"/>
      <c r="I369" s="257"/>
      <c r="J369" s="257"/>
      <c r="K369" s="257"/>
      <c r="L369" s="257"/>
      <c r="M369" s="257"/>
      <c r="N369" s="257"/>
      <c r="O369" s="257"/>
      <c r="P369" s="257"/>
      <c r="Q369" s="257"/>
      <c r="R369" s="257"/>
      <c r="S369" s="257"/>
      <c r="T369" s="257"/>
      <c r="U369" s="257"/>
      <c r="V369" s="257"/>
      <c r="W369" s="257"/>
      <c r="X369" s="257"/>
      <c r="Y369" s="257"/>
      <c r="Z369" s="258"/>
      <c r="AA369" s="85"/>
      <c r="AB369" s="27"/>
      <c r="AC369" s="85"/>
      <c r="AD369" s="27"/>
      <c r="AE369" s="85"/>
      <c r="AF369" s="27"/>
      <c r="AH369" s="259"/>
    </row>
    <row r="370" spans="3:34" outlineLevel="1">
      <c r="D370" s="83" t="str">
        <f>'Line Items'!D19</f>
        <v>SG06  South Coast</v>
      </c>
      <c r="E370" s="84"/>
      <c r="F370" s="150" t="str">
        <f t="shared" si="48"/>
        <v>000 Jnys</v>
      </c>
      <c r="G370" s="257"/>
      <c r="H370" s="257"/>
      <c r="I370" s="257"/>
      <c r="J370" s="257"/>
      <c r="K370" s="257"/>
      <c r="L370" s="257"/>
      <c r="M370" s="257"/>
      <c r="N370" s="257"/>
      <c r="O370" s="257"/>
      <c r="P370" s="257"/>
      <c r="Q370" s="257"/>
      <c r="R370" s="257"/>
      <c r="S370" s="257"/>
      <c r="T370" s="257"/>
      <c r="U370" s="257"/>
      <c r="V370" s="257"/>
      <c r="W370" s="257"/>
      <c r="X370" s="257"/>
      <c r="Y370" s="257"/>
      <c r="Z370" s="258"/>
      <c r="AA370" s="85"/>
      <c r="AB370" s="27"/>
      <c r="AC370" s="85"/>
      <c r="AD370" s="27"/>
      <c r="AE370" s="85"/>
      <c r="AF370" s="27"/>
      <c r="AH370" s="259"/>
    </row>
    <row r="371" spans="3:34" outlineLevel="1">
      <c r="D371" s="83" t="str">
        <f>'Line Items'!D20</f>
        <v>SG07  Suburban - Alton</v>
      </c>
      <c r="E371" s="84"/>
      <c r="F371" s="150" t="str">
        <f t="shared" si="48"/>
        <v>000 Jnys</v>
      </c>
      <c r="G371" s="257"/>
      <c r="H371" s="257"/>
      <c r="I371" s="257"/>
      <c r="J371" s="257"/>
      <c r="K371" s="257"/>
      <c r="L371" s="257"/>
      <c r="M371" s="257"/>
      <c r="N371" s="257"/>
      <c r="O371" s="257"/>
      <c r="P371" s="257"/>
      <c r="Q371" s="257"/>
      <c r="R371" s="257"/>
      <c r="S371" s="257"/>
      <c r="T371" s="257"/>
      <c r="U371" s="257"/>
      <c r="V371" s="257"/>
      <c r="W371" s="257"/>
      <c r="X371" s="257"/>
      <c r="Y371" s="257"/>
      <c r="Z371" s="258"/>
      <c r="AA371" s="85"/>
      <c r="AB371" s="27"/>
      <c r="AC371" s="85"/>
      <c r="AD371" s="27"/>
      <c r="AE371" s="85"/>
      <c r="AF371" s="27"/>
      <c r="AH371" s="259"/>
    </row>
    <row r="372" spans="3:34" outlineLevel="1">
      <c r="D372" s="83" t="str">
        <f>'Line Items'!D21</f>
        <v>SG08  Suburban - Windsor inners</v>
      </c>
      <c r="E372" s="84"/>
      <c r="F372" s="150" t="str">
        <f t="shared" si="48"/>
        <v>000 Jnys</v>
      </c>
      <c r="G372" s="257"/>
      <c r="H372" s="257"/>
      <c r="I372" s="257"/>
      <c r="J372" s="257"/>
      <c r="K372" s="257"/>
      <c r="L372" s="257"/>
      <c r="M372" s="257"/>
      <c r="N372" s="257"/>
      <c r="O372" s="257"/>
      <c r="P372" s="257"/>
      <c r="Q372" s="257"/>
      <c r="R372" s="257"/>
      <c r="S372" s="257"/>
      <c r="T372" s="257"/>
      <c r="U372" s="257"/>
      <c r="V372" s="257"/>
      <c r="W372" s="257"/>
      <c r="X372" s="257"/>
      <c r="Y372" s="257"/>
      <c r="Z372" s="258"/>
      <c r="AA372" s="85"/>
      <c r="AB372" s="27"/>
      <c r="AC372" s="85"/>
      <c r="AD372" s="27"/>
      <c r="AE372" s="85"/>
      <c r="AF372" s="27"/>
      <c r="AH372" s="259"/>
    </row>
    <row r="373" spans="3:34" outlineLevel="1">
      <c r="D373" s="83" t="str">
        <f>'Line Items'!D22</f>
        <v>SG09  Suburban - Windsor Outers</v>
      </c>
      <c r="E373" s="84"/>
      <c r="F373" s="150" t="str">
        <f t="shared" si="48"/>
        <v>000 Jnys</v>
      </c>
      <c r="G373" s="257"/>
      <c r="H373" s="257"/>
      <c r="I373" s="257"/>
      <c r="J373" s="257"/>
      <c r="K373" s="257"/>
      <c r="L373" s="257"/>
      <c r="M373" s="257"/>
      <c r="N373" s="257"/>
      <c r="O373" s="257"/>
      <c r="P373" s="257"/>
      <c r="Q373" s="257"/>
      <c r="R373" s="257"/>
      <c r="S373" s="257"/>
      <c r="T373" s="257"/>
      <c r="U373" s="257"/>
      <c r="V373" s="257"/>
      <c r="W373" s="257"/>
      <c r="X373" s="257"/>
      <c r="Y373" s="257"/>
      <c r="Z373" s="258"/>
      <c r="AA373" s="85"/>
      <c r="AB373" s="27"/>
      <c r="AC373" s="85"/>
      <c r="AD373" s="27"/>
      <c r="AE373" s="85"/>
      <c r="AF373" s="27"/>
      <c r="AH373" s="259"/>
    </row>
    <row r="374" spans="3:34" outlineLevel="1">
      <c r="D374" s="83" t="str">
        <f>'Line Items'!D23</f>
        <v>SG10  Suburban - GLD/WOK</v>
      </c>
      <c r="E374" s="84"/>
      <c r="F374" s="150" t="str">
        <f t="shared" si="48"/>
        <v>000 Jnys</v>
      </c>
      <c r="G374" s="257"/>
      <c r="H374" s="257"/>
      <c r="I374" s="257"/>
      <c r="J374" s="257"/>
      <c r="K374" s="257"/>
      <c r="L374" s="257"/>
      <c r="M374" s="257"/>
      <c r="N374" s="257"/>
      <c r="O374" s="257"/>
      <c r="P374" s="257"/>
      <c r="Q374" s="257"/>
      <c r="R374" s="257"/>
      <c r="S374" s="257"/>
      <c r="T374" s="257"/>
      <c r="U374" s="257"/>
      <c r="V374" s="257"/>
      <c r="W374" s="257"/>
      <c r="X374" s="257"/>
      <c r="Y374" s="257"/>
      <c r="Z374" s="258"/>
      <c r="AA374" s="85"/>
      <c r="AB374" s="27"/>
      <c r="AC374" s="85"/>
      <c r="AD374" s="27"/>
      <c r="AE374" s="85"/>
      <c r="AF374" s="27"/>
      <c r="AH374" s="259"/>
    </row>
    <row r="375" spans="3:34" outlineLevel="1">
      <c r="D375" s="83" t="str">
        <f>'Line Items'!D24</f>
        <v>SG11  Heathrow Bus</v>
      </c>
      <c r="E375" s="84"/>
      <c r="F375" s="150" t="str">
        <f t="shared" si="48"/>
        <v>000 Jnys</v>
      </c>
      <c r="G375" s="257"/>
      <c r="H375" s="257"/>
      <c r="I375" s="257"/>
      <c r="J375" s="257"/>
      <c r="K375" s="257"/>
      <c r="L375" s="257"/>
      <c r="M375" s="257"/>
      <c r="N375" s="257"/>
      <c r="O375" s="257"/>
      <c r="P375" s="257"/>
      <c r="Q375" s="257"/>
      <c r="R375" s="257"/>
      <c r="S375" s="257"/>
      <c r="T375" s="257"/>
      <c r="U375" s="257"/>
      <c r="V375" s="257"/>
      <c r="W375" s="257"/>
      <c r="X375" s="257"/>
      <c r="Y375" s="257"/>
      <c r="Z375" s="258"/>
      <c r="AA375" s="85"/>
      <c r="AB375" s="27"/>
      <c r="AC375" s="85"/>
      <c r="AD375" s="27"/>
      <c r="AE375" s="85"/>
      <c r="AF375" s="27"/>
      <c r="AH375" s="259"/>
    </row>
    <row r="376" spans="3:34" outlineLevel="1">
      <c r="D376" s="83" t="str">
        <f>'Line Items'!D25</f>
        <v>[Passenger Revenue Service Groups 12]</v>
      </c>
      <c r="E376" s="84"/>
      <c r="F376" s="150" t="str">
        <f t="shared" si="48"/>
        <v>000 Jnys</v>
      </c>
      <c r="G376" s="257"/>
      <c r="H376" s="257"/>
      <c r="I376" s="257"/>
      <c r="J376" s="257"/>
      <c r="K376" s="257"/>
      <c r="L376" s="257"/>
      <c r="M376" s="257"/>
      <c r="N376" s="257"/>
      <c r="O376" s="257"/>
      <c r="P376" s="257"/>
      <c r="Q376" s="257"/>
      <c r="R376" s="257"/>
      <c r="S376" s="257"/>
      <c r="T376" s="257"/>
      <c r="U376" s="257"/>
      <c r="V376" s="257"/>
      <c r="W376" s="257"/>
      <c r="X376" s="257"/>
      <c r="Y376" s="257"/>
      <c r="Z376" s="258"/>
      <c r="AA376" s="85"/>
      <c r="AB376" s="27"/>
      <c r="AC376" s="85"/>
      <c r="AD376" s="27"/>
      <c r="AE376" s="85"/>
      <c r="AF376" s="27"/>
      <c r="AH376" s="27"/>
    </row>
    <row r="377" spans="3:34" outlineLevel="1">
      <c r="D377" s="83" t="str">
        <f>'Line Items'!D26</f>
        <v>[Passenger Revenue Service Groups 13]</v>
      </c>
      <c r="E377" s="84"/>
      <c r="F377" s="150" t="str">
        <f t="shared" si="48"/>
        <v>000 Jnys</v>
      </c>
      <c r="G377" s="257"/>
      <c r="H377" s="257"/>
      <c r="I377" s="257"/>
      <c r="J377" s="257"/>
      <c r="K377" s="257"/>
      <c r="L377" s="257"/>
      <c r="M377" s="257"/>
      <c r="N377" s="257"/>
      <c r="O377" s="257"/>
      <c r="P377" s="257"/>
      <c r="Q377" s="257"/>
      <c r="R377" s="257"/>
      <c r="S377" s="257"/>
      <c r="T377" s="257"/>
      <c r="U377" s="257"/>
      <c r="V377" s="257"/>
      <c r="W377" s="257"/>
      <c r="X377" s="257"/>
      <c r="Y377" s="257"/>
      <c r="Z377" s="258"/>
      <c r="AA377" s="85"/>
      <c r="AB377" s="27"/>
      <c r="AC377" s="85"/>
      <c r="AD377" s="27"/>
      <c r="AE377" s="85"/>
      <c r="AF377" s="27"/>
      <c r="AH377" s="27"/>
    </row>
    <row r="378" spans="3:34" outlineLevel="1">
      <c r="D378" s="83" t="str">
        <f>'Line Items'!D27</f>
        <v>[Passenger Revenue Service Groups 14]</v>
      </c>
      <c r="E378" s="84"/>
      <c r="F378" s="150" t="str">
        <f t="shared" si="48"/>
        <v>000 Jnys</v>
      </c>
      <c r="G378" s="257"/>
      <c r="H378" s="257"/>
      <c r="I378" s="257"/>
      <c r="J378" s="257"/>
      <c r="K378" s="257"/>
      <c r="L378" s="257"/>
      <c r="M378" s="257"/>
      <c r="N378" s="257"/>
      <c r="O378" s="257"/>
      <c r="P378" s="257"/>
      <c r="Q378" s="257"/>
      <c r="R378" s="257"/>
      <c r="S378" s="257"/>
      <c r="T378" s="257"/>
      <c r="U378" s="257"/>
      <c r="V378" s="257"/>
      <c r="W378" s="257"/>
      <c r="X378" s="257"/>
      <c r="Y378" s="257"/>
      <c r="Z378" s="258"/>
      <c r="AA378" s="85"/>
      <c r="AB378" s="27"/>
      <c r="AC378" s="85"/>
      <c r="AD378" s="27"/>
      <c r="AE378" s="85"/>
      <c r="AF378" s="27"/>
      <c r="AH378" s="27"/>
    </row>
    <row r="379" spans="3:34" outlineLevel="1">
      <c r="D379" s="83" t="str">
        <f>'Line Items'!D28</f>
        <v>[Passenger Revenue Service Groups 15]</v>
      </c>
      <c r="E379" s="84"/>
      <c r="F379" s="150" t="str">
        <f t="shared" si="48"/>
        <v>000 Jnys</v>
      </c>
      <c r="G379" s="257"/>
      <c r="H379" s="257"/>
      <c r="I379" s="257"/>
      <c r="J379" s="257"/>
      <c r="K379" s="257"/>
      <c r="L379" s="257"/>
      <c r="M379" s="257"/>
      <c r="N379" s="257"/>
      <c r="O379" s="257"/>
      <c r="P379" s="257"/>
      <c r="Q379" s="257"/>
      <c r="R379" s="257"/>
      <c r="S379" s="257"/>
      <c r="T379" s="257"/>
      <c r="U379" s="257"/>
      <c r="V379" s="257"/>
      <c r="W379" s="257"/>
      <c r="X379" s="257"/>
      <c r="Y379" s="257"/>
      <c r="Z379" s="258"/>
      <c r="AA379" s="85"/>
      <c r="AB379" s="27"/>
      <c r="AC379" s="85"/>
      <c r="AD379" s="27"/>
      <c r="AE379" s="85"/>
      <c r="AF379" s="27"/>
      <c r="AH379" s="27"/>
    </row>
    <row r="380" spans="3:34" outlineLevel="1">
      <c r="D380" s="108" t="str">
        <f>'Line Items'!D29</f>
        <v>[Passenger Revenue Service Groups 16]</v>
      </c>
      <c r="E380" s="110"/>
      <c r="F380" s="164" t="str">
        <f t="shared" si="48"/>
        <v>000 Jnys</v>
      </c>
      <c r="G380" s="260"/>
      <c r="H380" s="260"/>
      <c r="I380" s="260"/>
      <c r="J380" s="260"/>
      <c r="K380" s="260"/>
      <c r="L380" s="260"/>
      <c r="M380" s="260"/>
      <c r="N380" s="260"/>
      <c r="O380" s="260"/>
      <c r="P380" s="260"/>
      <c r="Q380" s="260"/>
      <c r="R380" s="260"/>
      <c r="S380" s="260"/>
      <c r="T380" s="260"/>
      <c r="U380" s="260"/>
      <c r="V380" s="260"/>
      <c r="W380" s="260"/>
      <c r="X380" s="260"/>
      <c r="Y380" s="260"/>
      <c r="Z380" s="261"/>
      <c r="AA380" s="85"/>
      <c r="AB380" s="29"/>
      <c r="AC380" s="85"/>
      <c r="AD380" s="29"/>
      <c r="AE380" s="85"/>
      <c r="AF380" s="29"/>
      <c r="AH380" s="29"/>
    </row>
    <row r="381" spans="3:34" outlineLevel="1">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row>
    <row r="382" spans="3:34" outlineLevel="1">
      <c r="D382" s="262" t="str">
        <f>"Total "&amp;C364</f>
        <v>Total Advance (First)</v>
      </c>
      <c r="E382" s="263"/>
      <c r="F382" s="264" t="str">
        <f>F380</f>
        <v>000 Jnys</v>
      </c>
      <c r="G382" s="265">
        <f t="shared" ref="G382:Z382" si="49">SUM(G365:G380)</f>
        <v>0</v>
      </c>
      <c r="H382" s="265">
        <f t="shared" si="49"/>
        <v>0</v>
      </c>
      <c r="I382" s="265">
        <f t="shared" si="49"/>
        <v>0</v>
      </c>
      <c r="J382" s="265">
        <f t="shared" si="49"/>
        <v>0</v>
      </c>
      <c r="K382" s="265">
        <f t="shared" si="49"/>
        <v>0</v>
      </c>
      <c r="L382" s="265">
        <f t="shared" si="49"/>
        <v>0</v>
      </c>
      <c r="M382" s="265">
        <f t="shared" si="49"/>
        <v>0</v>
      </c>
      <c r="N382" s="265">
        <f t="shared" si="49"/>
        <v>0</v>
      </c>
      <c r="O382" s="265">
        <f t="shared" si="49"/>
        <v>0</v>
      </c>
      <c r="P382" s="265">
        <f t="shared" si="49"/>
        <v>0</v>
      </c>
      <c r="Q382" s="265">
        <f t="shared" si="49"/>
        <v>0</v>
      </c>
      <c r="R382" s="265">
        <f t="shared" si="49"/>
        <v>0</v>
      </c>
      <c r="S382" s="265">
        <f t="shared" si="49"/>
        <v>0</v>
      </c>
      <c r="T382" s="265">
        <f t="shared" si="49"/>
        <v>0</v>
      </c>
      <c r="U382" s="265">
        <f t="shared" si="49"/>
        <v>0</v>
      </c>
      <c r="V382" s="265">
        <f t="shared" si="49"/>
        <v>0</v>
      </c>
      <c r="W382" s="265">
        <f t="shared" si="49"/>
        <v>0</v>
      </c>
      <c r="X382" s="265">
        <f t="shared" si="49"/>
        <v>0</v>
      </c>
      <c r="Y382" s="265">
        <f t="shared" si="49"/>
        <v>0</v>
      </c>
      <c r="Z382" s="266">
        <f t="shared" si="49"/>
        <v>0</v>
      </c>
      <c r="AA382" s="85"/>
      <c r="AB382" s="267">
        <f>SUM(AB365:AB380)</f>
        <v>0</v>
      </c>
      <c r="AC382" s="85"/>
      <c r="AD382" s="267">
        <f>SUM(AD365:AD380)</f>
        <v>0</v>
      </c>
      <c r="AE382" s="85"/>
      <c r="AF382" s="267">
        <f>SUM(AF365:AF380)</f>
        <v>0</v>
      </c>
      <c r="AH382" s="268"/>
    </row>
    <row r="383" spans="3:34" outlineLevel="1">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row>
    <row r="384" spans="3:34" outlineLevel="1">
      <c r="C384" s="250" t="str">
        <f>C163</f>
        <v>Advance (Standard)</v>
      </c>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row>
    <row r="385" spans="4:34" outlineLevel="1">
      <c r="D385" s="235" t="str">
        <f>'Line Items'!D14</f>
        <v>SG01  Mainline - Bournemouth / Weymouth</v>
      </c>
      <c r="E385" s="251"/>
      <c r="F385" s="269" t="str">
        <f t="shared" ref="F385:F400" si="50">F365</f>
        <v>000 Jnys</v>
      </c>
      <c r="G385" s="253"/>
      <c r="H385" s="253"/>
      <c r="I385" s="253"/>
      <c r="J385" s="253"/>
      <c r="K385" s="253"/>
      <c r="L385" s="253"/>
      <c r="M385" s="253"/>
      <c r="N385" s="253"/>
      <c r="O385" s="253"/>
      <c r="P385" s="253"/>
      <c r="Q385" s="253"/>
      <c r="R385" s="253"/>
      <c r="S385" s="253"/>
      <c r="T385" s="253"/>
      <c r="U385" s="253"/>
      <c r="V385" s="253"/>
      <c r="W385" s="253"/>
      <c r="X385" s="253"/>
      <c r="Y385" s="253"/>
      <c r="Z385" s="254"/>
      <c r="AA385" s="85"/>
      <c r="AB385" s="255"/>
      <c r="AC385" s="85"/>
      <c r="AD385" s="255"/>
      <c r="AE385" s="85"/>
      <c r="AF385" s="255"/>
      <c r="AH385" s="256"/>
    </row>
    <row r="386" spans="4:34" outlineLevel="1">
      <c r="D386" s="83" t="str">
        <f>'Line Items'!D15</f>
        <v>SG02  Mainline - Portsmouth</v>
      </c>
      <c r="E386" s="84"/>
      <c r="F386" s="150" t="str">
        <f t="shared" si="50"/>
        <v>000 Jnys</v>
      </c>
      <c r="G386" s="257"/>
      <c r="H386" s="257"/>
      <c r="I386" s="257"/>
      <c r="J386" s="257"/>
      <c r="K386" s="257"/>
      <c r="L386" s="257"/>
      <c r="M386" s="257"/>
      <c r="N386" s="257"/>
      <c r="O386" s="257"/>
      <c r="P386" s="257"/>
      <c r="Q386" s="257"/>
      <c r="R386" s="257"/>
      <c r="S386" s="257"/>
      <c r="T386" s="257"/>
      <c r="U386" s="257"/>
      <c r="V386" s="257"/>
      <c r="W386" s="257"/>
      <c r="X386" s="257"/>
      <c r="Y386" s="257"/>
      <c r="Z386" s="258"/>
      <c r="AA386" s="85"/>
      <c r="AB386" s="27"/>
      <c r="AC386" s="85"/>
      <c r="AD386" s="27"/>
      <c r="AE386" s="85"/>
      <c r="AF386" s="27"/>
      <c r="AH386" s="259"/>
    </row>
    <row r="387" spans="4:34" outlineLevel="1">
      <c r="D387" s="83" t="str">
        <f>'Line Items'!D16</f>
        <v>SG03  West of England</v>
      </c>
      <c r="E387" s="84"/>
      <c r="F387" s="150" t="str">
        <f t="shared" si="50"/>
        <v>000 Jnys</v>
      </c>
      <c r="G387" s="257"/>
      <c r="H387" s="257"/>
      <c r="I387" s="257"/>
      <c r="J387" s="257"/>
      <c r="K387" s="257"/>
      <c r="L387" s="257"/>
      <c r="M387" s="257"/>
      <c r="N387" s="257"/>
      <c r="O387" s="257"/>
      <c r="P387" s="257"/>
      <c r="Q387" s="257"/>
      <c r="R387" s="257"/>
      <c r="S387" s="257"/>
      <c r="T387" s="257"/>
      <c r="U387" s="257"/>
      <c r="V387" s="257"/>
      <c r="W387" s="257"/>
      <c r="X387" s="257"/>
      <c r="Y387" s="257"/>
      <c r="Z387" s="258"/>
      <c r="AA387" s="85"/>
      <c r="AB387" s="27"/>
      <c r="AC387" s="85"/>
      <c r="AD387" s="27"/>
      <c r="AE387" s="85"/>
      <c r="AF387" s="27"/>
      <c r="AH387" s="259"/>
    </row>
    <row r="388" spans="4:34" outlineLevel="1">
      <c r="D388" s="83" t="str">
        <f>'Line Items'!D17</f>
        <v>SG04  Island Line</v>
      </c>
      <c r="E388" s="84"/>
      <c r="F388" s="150" t="str">
        <f t="shared" si="50"/>
        <v>000 Jnys</v>
      </c>
      <c r="G388" s="257"/>
      <c r="H388" s="257"/>
      <c r="I388" s="257"/>
      <c r="J388" s="257"/>
      <c r="K388" s="257"/>
      <c r="L388" s="257"/>
      <c r="M388" s="257"/>
      <c r="N388" s="257"/>
      <c r="O388" s="257"/>
      <c r="P388" s="257"/>
      <c r="Q388" s="257"/>
      <c r="R388" s="257"/>
      <c r="S388" s="257"/>
      <c r="T388" s="257"/>
      <c r="U388" s="257"/>
      <c r="V388" s="257"/>
      <c r="W388" s="257"/>
      <c r="X388" s="257"/>
      <c r="Y388" s="257"/>
      <c r="Z388" s="258"/>
      <c r="AA388" s="85"/>
      <c r="AB388" s="27"/>
      <c r="AC388" s="85"/>
      <c r="AD388" s="27"/>
      <c r="AE388" s="85"/>
      <c r="AF388" s="27"/>
      <c r="AH388" s="259"/>
    </row>
    <row r="389" spans="4:34" outlineLevel="1">
      <c r="D389" s="83" t="str">
        <f>'Line Items'!D18</f>
        <v>SG05  Mainline - Basingstoke/Romsey/Lymington</v>
      </c>
      <c r="E389" s="84"/>
      <c r="F389" s="150" t="str">
        <f t="shared" si="50"/>
        <v>000 Jnys</v>
      </c>
      <c r="G389" s="257"/>
      <c r="H389" s="257"/>
      <c r="I389" s="257"/>
      <c r="J389" s="257"/>
      <c r="K389" s="257"/>
      <c r="L389" s="257"/>
      <c r="M389" s="257"/>
      <c r="N389" s="257"/>
      <c r="O389" s="257"/>
      <c r="P389" s="257"/>
      <c r="Q389" s="257"/>
      <c r="R389" s="257"/>
      <c r="S389" s="257"/>
      <c r="T389" s="257"/>
      <c r="U389" s="257"/>
      <c r="V389" s="257"/>
      <c r="W389" s="257"/>
      <c r="X389" s="257"/>
      <c r="Y389" s="257"/>
      <c r="Z389" s="258"/>
      <c r="AA389" s="85"/>
      <c r="AB389" s="27"/>
      <c r="AC389" s="85"/>
      <c r="AD389" s="27"/>
      <c r="AE389" s="85"/>
      <c r="AF389" s="27"/>
      <c r="AH389" s="259"/>
    </row>
    <row r="390" spans="4:34" outlineLevel="1">
      <c r="D390" s="83" t="str">
        <f>'Line Items'!D19</f>
        <v>SG06  South Coast</v>
      </c>
      <c r="E390" s="84"/>
      <c r="F390" s="150" t="str">
        <f t="shared" si="50"/>
        <v>000 Jnys</v>
      </c>
      <c r="G390" s="257"/>
      <c r="H390" s="257"/>
      <c r="I390" s="257"/>
      <c r="J390" s="257"/>
      <c r="K390" s="257"/>
      <c r="L390" s="257"/>
      <c r="M390" s="257"/>
      <c r="N390" s="257"/>
      <c r="O390" s="257"/>
      <c r="P390" s="257"/>
      <c r="Q390" s="257"/>
      <c r="R390" s="257"/>
      <c r="S390" s="257"/>
      <c r="T390" s="257"/>
      <c r="U390" s="257"/>
      <c r="V390" s="257"/>
      <c r="W390" s="257"/>
      <c r="X390" s="257"/>
      <c r="Y390" s="257"/>
      <c r="Z390" s="258"/>
      <c r="AA390" s="85"/>
      <c r="AB390" s="27"/>
      <c r="AC390" s="85"/>
      <c r="AD390" s="27"/>
      <c r="AE390" s="85"/>
      <c r="AF390" s="27"/>
      <c r="AH390" s="259"/>
    </row>
    <row r="391" spans="4:34" outlineLevel="1">
      <c r="D391" s="83" t="str">
        <f>'Line Items'!D20</f>
        <v>SG07  Suburban - Alton</v>
      </c>
      <c r="E391" s="84"/>
      <c r="F391" s="150" t="str">
        <f t="shared" si="50"/>
        <v>000 Jnys</v>
      </c>
      <c r="G391" s="257"/>
      <c r="H391" s="257"/>
      <c r="I391" s="257"/>
      <c r="J391" s="257"/>
      <c r="K391" s="257"/>
      <c r="L391" s="257"/>
      <c r="M391" s="257"/>
      <c r="N391" s="257"/>
      <c r="O391" s="257"/>
      <c r="P391" s="257"/>
      <c r="Q391" s="257"/>
      <c r="R391" s="257"/>
      <c r="S391" s="257"/>
      <c r="T391" s="257"/>
      <c r="U391" s="257"/>
      <c r="V391" s="257"/>
      <c r="W391" s="257"/>
      <c r="X391" s="257"/>
      <c r="Y391" s="257"/>
      <c r="Z391" s="258"/>
      <c r="AA391" s="85"/>
      <c r="AB391" s="27"/>
      <c r="AC391" s="85"/>
      <c r="AD391" s="27"/>
      <c r="AE391" s="85"/>
      <c r="AF391" s="27"/>
      <c r="AH391" s="259"/>
    </row>
    <row r="392" spans="4:34" outlineLevel="1">
      <c r="D392" s="83" t="str">
        <f>'Line Items'!D21</f>
        <v>SG08  Suburban - Windsor inners</v>
      </c>
      <c r="E392" s="84"/>
      <c r="F392" s="150" t="str">
        <f t="shared" si="50"/>
        <v>000 Jnys</v>
      </c>
      <c r="G392" s="257"/>
      <c r="H392" s="257"/>
      <c r="I392" s="257"/>
      <c r="J392" s="257"/>
      <c r="K392" s="257"/>
      <c r="L392" s="257"/>
      <c r="M392" s="257"/>
      <c r="N392" s="257"/>
      <c r="O392" s="257"/>
      <c r="P392" s="257"/>
      <c r="Q392" s="257"/>
      <c r="R392" s="257"/>
      <c r="S392" s="257"/>
      <c r="T392" s="257"/>
      <c r="U392" s="257"/>
      <c r="V392" s="257"/>
      <c r="W392" s="257"/>
      <c r="X392" s="257"/>
      <c r="Y392" s="257"/>
      <c r="Z392" s="258"/>
      <c r="AA392" s="85"/>
      <c r="AB392" s="27"/>
      <c r="AC392" s="85"/>
      <c r="AD392" s="27"/>
      <c r="AE392" s="85"/>
      <c r="AF392" s="27"/>
      <c r="AH392" s="259"/>
    </row>
    <row r="393" spans="4:34" outlineLevel="1">
      <c r="D393" s="83" t="str">
        <f>'Line Items'!D22</f>
        <v>SG09  Suburban - Windsor Outers</v>
      </c>
      <c r="E393" s="84"/>
      <c r="F393" s="150" t="str">
        <f t="shared" si="50"/>
        <v>000 Jnys</v>
      </c>
      <c r="G393" s="257"/>
      <c r="H393" s="257"/>
      <c r="I393" s="257"/>
      <c r="J393" s="257"/>
      <c r="K393" s="257"/>
      <c r="L393" s="257"/>
      <c r="M393" s="257"/>
      <c r="N393" s="257"/>
      <c r="O393" s="257"/>
      <c r="P393" s="257"/>
      <c r="Q393" s="257"/>
      <c r="R393" s="257"/>
      <c r="S393" s="257"/>
      <c r="T393" s="257"/>
      <c r="U393" s="257"/>
      <c r="V393" s="257"/>
      <c r="W393" s="257"/>
      <c r="X393" s="257"/>
      <c r="Y393" s="257"/>
      <c r="Z393" s="258"/>
      <c r="AA393" s="85"/>
      <c r="AB393" s="27"/>
      <c r="AC393" s="85"/>
      <c r="AD393" s="27"/>
      <c r="AE393" s="85"/>
      <c r="AF393" s="27"/>
      <c r="AH393" s="259"/>
    </row>
    <row r="394" spans="4:34" outlineLevel="1">
      <c r="D394" s="83" t="str">
        <f>'Line Items'!D23</f>
        <v>SG10  Suburban - GLD/WOK</v>
      </c>
      <c r="E394" s="84"/>
      <c r="F394" s="150" t="str">
        <f t="shared" si="50"/>
        <v>000 Jnys</v>
      </c>
      <c r="G394" s="257"/>
      <c r="H394" s="257"/>
      <c r="I394" s="257"/>
      <c r="J394" s="257"/>
      <c r="K394" s="257"/>
      <c r="L394" s="257"/>
      <c r="M394" s="257"/>
      <c r="N394" s="257"/>
      <c r="O394" s="257"/>
      <c r="P394" s="257"/>
      <c r="Q394" s="257"/>
      <c r="R394" s="257"/>
      <c r="S394" s="257"/>
      <c r="T394" s="257"/>
      <c r="U394" s="257"/>
      <c r="V394" s="257"/>
      <c r="W394" s="257"/>
      <c r="X394" s="257"/>
      <c r="Y394" s="257"/>
      <c r="Z394" s="258"/>
      <c r="AA394" s="85"/>
      <c r="AB394" s="27"/>
      <c r="AC394" s="85"/>
      <c r="AD394" s="27"/>
      <c r="AE394" s="85"/>
      <c r="AF394" s="27"/>
      <c r="AH394" s="259"/>
    </row>
    <row r="395" spans="4:34" outlineLevel="1">
      <c r="D395" s="83" t="str">
        <f>'Line Items'!D24</f>
        <v>SG11  Heathrow Bus</v>
      </c>
      <c r="E395" s="84"/>
      <c r="F395" s="150" t="str">
        <f t="shared" si="50"/>
        <v>000 Jnys</v>
      </c>
      <c r="G395" s="257"/>
      <c r="H395" s="257"/>
      <c r="I395" s="257"/>
      <c r="J395" s="257"/>
      <c r="K395" s="257"/>
      <c r="L395" s="257"/>
      <c r="M395" s="257"/>
      <c r="N395" s="257"/>
      <c r="O395" s="257"/>
      <c r="P395" s="257"/>
      <c r="Q395" s="257"/>
      <c r="R395" s="257"/>
      <c r="S395" s="257"/>
      <c r="T395" s="257"/>
      <c r="U395" s="257"/>
      <c r="V395" s="257"/>
      <c r="W395" s="257"/>
      <c r="X395" s="257"/>
      <c r="Y395" s="257"/>
      <c r="Z395" s="258"/>
      <c r="AA395" s="85"/>
      <c r="AB395" s="27"/>
      <c r="AC395" s="85"/>
      <c r="AD395" s="27"/>
      <c r="AE395" s="85"/>
      <c r="AF395" s="27"/>
      <c r="AH395" s="259"/>
    </row>
    <row r="396" spans="4:34" outlineLevel="1">
      <c r="D396" s="83" t="str">
        <f>'Line Items'!D25</f>
        <v>[Passenger Revenue Service Groups 12]</v>
      </c>
      <c r="E396" s="84"/>
      <c r="F396" s="150" t="str">
        <f t="shared" si="50"/>
        <v>000 Jnys</v>
      </c>
      <c r="G396" s="257"/>
      <c r="H396" s="257"/>
      <c r="I396" s="257"/>
      <c r="J396" s="257"/>
      <c r="K396" s="257"/>
      <c r="L396" s="257"/>
      <c r="M396" s="257"/>
      <c r="N396" s="257"/>
      <c r="O396" s="257"/>
      <c r="P396" s="257"/>
      <c r="Q396" s="257"/>
      <c r="R396" s="257"/>
      <c r="S396" s="257"/>
      <c r="T396" s="257"/>
      <c r="U396" s="257"/>
      <c r="V396" s="257"/>
      <c r="W396" s="257"/>
      <c r="X396" s="257"/>
      <c r="Y396" s="257"/>
      <c r="Z396" s="258"/>
      <c r="AA396" s="85"/>
      <c r="AB396" s="27"/>
      <c r="AC396" s="85"/>
      <c r="AD396" s="27"/>
      <c r="AE396" s="85"/>
      <c r="AF396" s="27"/>
      <c r="AH396" s="27"/>
    </row>
    <row r="397" spans="4:34" outlineLevel="1">
      <c r="D397" s="83" t="str">
        <f>'Line Items'!D26</f>
        <v>[Passenger Revenue Service Groups 13]</v>
      </c>
      <c r="E397" s="84"/>
      <c r="F397" s="150" t="str">
        <f t="shared" si="50"/>
        <v>000 Jnys</v>
      </c>
      <c r="G397" s="257"/>
      <c r="H397" s="257"/>
      <c r="I397" s="257"/>
      <c r="J397" s="257"/>
      <c r="K397" s="257"/>
      <c r="L397" s="257"/>
      <c r="M397" s="257"/>
      <c r="N397" s="257"/>
      <c r="O397" s="257"/>
      <c r="P397" s="257"/>
      <c r="Q397" s="257"/>
      <c r="R397" s="257"/>
      <c r="S397" s="257"/>
      <c r="T397" s="257"/>
      <c r="U397" s="257"/>
      <c r="V397" s="257"/>
      <c r="W397" s="257"/>
      <c r="X397" s="257"/>
      <c r="Y397" s="257"/>
      <c r="Z397" s="258"/>
      <c r="AA397" s="85"/>
      <c r="AB397" s="27"/>
      <c r="AC397" s="85"/>
      <c r="AD397" s="27"/>
      <c r="AE397" s="85"/>
      <c r="AF397" s="27"/>
      <c r="AH397" s="27"/>
    </row>
    <row r="398" spans="4:34" outlineLevel="1">
      <c r="D398" s="83" t="str">
        <f>'Line Items'!D27</f>
        <v>[Passenger Revenue Service Groups 14]</v>
      </c>
      <c r="E398" s="84"/>
      <c r="F398" s="150" t="str">
        <f t="shared" si="50"/>
        <v>000 Jnys</v>
      </c>
      <c r="G398" s="257"/>
      <c r="H398" s="257"/>
      <c r="I398" s="257"/>
      <c r="J398" s="257"/>
      <c r="K398" s="257"/>
      <c r="L398" s="257"/>
      <c r="M398" s="257"/>
      <c r="N398" s="257"/>
      <c r="O398" s="257"/>
      <c r="P398" s="257"/>
      <c r="Q398" s="257"/>
      <c r="R398" s="257"/>
      <c r="S398" s="257"/>
      <c r="T398" s="257"/>
      <c r="U398" s="257"/>
      <c r="V398" s="257"/>
      <c r="W398" s="257"/>
      <c r="X398" s="257"/>
      <c r="Y398" s="257"/>
      <c r="Z398" s="258"/>
      <c r="AA398" s="85"/>
      <c r="AB398" s="27"/>
      <c r="AC398" s="85"/>
      <c r="AD398" s="27"/>
      <c r="AE398" s="85"/>
      <c r="AF398" s="27"/>
      <c r="AH398" s="27"/>
    </row>
    <row r="399" spans="4:34" outlineLevel="1">
      <c r="D399" s="83" t="str">
        <f>'Line Items'!D28</f>
        <v>[Passenger Revenue Service Groups 15]</v>
      </c>
      <c r="E399" s="84"/>
      <c r="F399" s="150" t="str">
        <f t="shared" si="50"/>
        <v>000 Jnys</v>
      </c>
      <c r="G399" s="257"/>
      <c r="H399" s="257"/>
      <c r="I399" s="257"/>
      <c r="J399" s="257"/>
      <c r="K399" s="257"/>
      <c r="L399" s="257"/>
      <c r="M399" s="257"/>
      <c r="N399" s="257"/>
      <c r="O399" s="257"/>
      <c r="P399" s="257"/>
      <c r="Q399" s="257"/>
      <c r="R399" s="257"/>
      <c r="S399" s="257"/>
      <c r="T399" s="257"/>
      <c r="U399" s="257"/>
      <c r="V399" s="257"/>
      <c r="W399" s="257"/>
      <c r="X399" s="257"/>
      <c r="Y399" s="257"/>
      <c r="Z399" s="258"/>
      <c r="AA399" s="85"/>
      <c r="AB399" s="27"/>
      <c r="AC399" s="85"/>
      <c r="AD399" s="27"/>
      <c r="AE399" s="85"/>
      <c r="AF399" s="27"/>
      <c r="AH399" s="27"/>
    </row>
    <row r="400" spans="4:34" outlineLevel="1">
      <c r="D400" s="108" t="str">
        <f>'Line Items'!D29</f>
        <v>[Passenger Revenue Service Groups 16]</v>
      </c>
      <c r="E400" s="110"/>
      <c r="F400" s="164" t="str">
        <f t="shared" si="50"/>
        <v>000 Jnys</v>
      </c>
      <c r="G400" s="260"/>
      <c r="H400" s="260"/>
      <c r="I400" s="260"/>
      <c r="J400" s="260"/>
      <c r="K400" s="260"/>
      <c r="L400" s="260"/>
      <c r="M400" s="260"/>
      <c r="N400" s="260"/>
      <c r="O400" s="260"/>
      <c r="P400" s="260"/>
      <c r="Q400" s="260"/>
      <c r="R400" s="260"/>
      <c r="S400" s="260"/>
      <c r="T400" s="260"/>
      <c r="U400" s="260"/>
      <c r="V400" s="260"/>
      <c r="W400" s="260"/>
      <c r="X400" s="260"/>
      <c r="Y400" s="260"/>
      <c r="Z400" s="261"/>
      <c r="AA400" s="85"/>
      <c r="AB400" s="29"/>
      <c r="AC400" s="85"/>
      <c r="AD400" s="29"/>
      <c r="AE400" s="85"/>
      <c r="AF400" s="29"/>
      <c r="AH400" s="29"/>
    </row>
    <row r="401" spans="3:34" outlineLevel="1">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row>
    <row r="402" spans="3:34" outlineLevel="1">
      <c r="D402" s="262" t="str">
        <f>"Total "&amp;C384</f>
        <v>Total Advance (Standard)</v>
      </c>
      <c r="E402" s="263"/>
      <c r="F402" s="264" t="str">
        <f>F400</f>
        <v>000 Jnys</v>
      </c>
      <c r="G402" s="265">
        <f t="shared" ref="G402:Z402" si="51">SUM(G385:G400)</f>
        <v>0</v>
      </c>
      <c r="H402" s="265">
        <f t="shared" si="51"/>
        <v>0</v>
      </c>
      <c r="I402" s="265">
        <f t="shared" si="51"/>
        <v>0</v>
      </c>
      <c r="J402" s="265">
        <f t="shared" si="51"/>
        <v>0</v>
      </c>
      <c r="K402" s="265">
        <f t="shared" si="51"/>
        <v>0</v>
      </c>
      <c r="L402" s="265">
        <f t="shared" si="51"/>
        <v>0</v>
      </c>
      <c r="M402" s="265">
        <f t="shared" si="51"/>
        <v>0</v>
      </c>
      <c r="N402" s="265">
        <f t="shared" si="51"/>
        <v>0</v>
      </c>
      <c r="O402" s="265">
        <f t="shared" si="51"/>
        <v>0</v>
      </c>
      <c r="P402" s="265">
        <f t="shared" si="51"/>
        <v>0</v>
      </c>
      <c r="Q402" s="265">
        <f t="shared" si="51"/>
        <v>0</v>
      </c>
      <c r="R402" s="265">
        <f t="shared" si="51"/>
        <v>0</v>
      </c>
      <c r="S402" s="265">
        <f t="shared" si="51"/>
        <v>0</v>
      </c>
      <c r="T402" s="265">
        <f t="shared" si="51"/>
        <v>0</v>
      </c>
      <c r="U402" s="265">
        <f t="shared" si="51"/>
        <v>0</v>
      </c>
      <c r="V402" s="265">
        <f t="shared" si="51"/>
        <v>0</v>
      </c>
      <c r="W402" s="265">
        <f t="shared" si="51"/>
        <v>0</v>
      </c>
      <c r="X402" s="265">
        <f t="shared" si="51"/>
        <v>0</v>
      </c>
      <c r="Y402" s="265">
        <f t="shared" si="51"/>
        <v>0</v>
      </c>
      <c r="Z402" s="266">
        <f t="shared" si="51"/>
        <v>0</v>
      </c>
      <c r="AA402" s="85"/>
      <c r="AB402" s="267">
        <f>SUM(AB385:AB400)</f>
        <v>0</v>
      </c>
      <c r="AC402" s="85"/>
      <c r="AD402" s="267">
        <f>SUM(AD385:AD400)</f>
        <v>0</v>
      </c>
      <c r="AE402" s="85"/>
      <c r="AF402" s="267">
        <f>SUM(AF385:AF400)</f>
        <v>0</v>
      </c>
      <c r="AH402" s="268"/>
    </row>
    <row r="403" spans="3:34" outlineLevel="1">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row>
    <row r="404" spans="3:34" outlineLevel="1">
      <c r="D404" s="262" t="s">
        <v>913</v>
      </c>
      <c r="E404" s="263"/>
      <c r="F404" s="264" t="str">
        <f>F402</f>
        <v>000 Jnys</v>
      </c>
      <c r="G404" s="265">
        <f t="shared" ref="G404:Z404" si="52">SUM(G382,G402)</f>
        <v>0</v>
      </c>
      <c r="H404" s="265">
        <f t="shared" si="52"/>
        <v>0</v>
      </c>
      <c r="I404" s="265">
        <f t="shared" si="52"/>
        <v>0</v>
      </c>
      <c r="J404" s="265">
        <f t="shared" si="52"/>
        <v>0</v>
      </c>
      <c r="K404" s="265">
        <f t="shared" si="52"/>
        <v>0</v>
      </c>
      <c r="L404" s="265">
        <f t="shared" si="52"/>
        <v>0</v>
      </c>
      <c r="M404" s="265">
        <f t="shared" si="52"/>
        <v>0</v>
      </c>
      <c r="N404" s="265">
        <f t="shared" si="52"/>
        <v>0</v>
      </c>
      <c r="O404" s="265">
        <f t="shared" si="52"/>
        <v>0</v>
      </c>
      <c r="P404" s="265">
        <f t="shared" si="52"/>
        <v>0</v>
      </c>
      <c r="Q404" s="265">
        <f t="shared" si="52"/>
        <v>0</v>
      </c>
      <c r="R404" s="265">
        <f t="shared" si="52"/>
        <v>0</v>
      </c>
      <c r="S404" s="265">
        <f t="shared" si="52"/>
        <v>0</v>
      </c>
      <c r="T404" s="265">
        <f t="shared" si="52"/>
        <v>0</v>
      </c>
      <c r="U404" s="265">
        <f t="shared" si="52"/>
        <v>0</v>
      </c>
      <c r="V404" s="265">
        <f t="shared" si="52"/>
        <v>0</v>
      </c>
      <c r="W404" s="265">
        <f t="shared" si="52"/>
        <v>0</v>
      </c>
      <c r="X404" s="265">
        <f t="shared" si="52"/>
        <v>0</v>
      </c>
      <c r="Y404" s="265">
        <f t="shared" si="52"/>
        <v>0</v>
      </c>
      <c r="Z404" s="266">
        <f t="shared" si="52"/>
        <v>0</v>
      </c>
      <c r="AA404" s="85"/>
      <c r="AB404" s="267">
        <f>SUM(AB382,AB402)</f>
        <v>0</v>
      </c>
      <c r="AC404" s="85"/>
      <c r="AD404" s="267">
        <f>SUM(AD382,AD402)</f>
        <v>0</v>
      </c>
      <c r="AE404" s="85"/>
      <c r="AF404" s="267">
        <f>SUM(AF382,AF402)</f>
        <v>0</v>
      </c>
      <c r="AH404" s="268"/>
    </row>
    <row r="405" spans="3:34" outlineLevel="1">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row>
    <row r="406" spans="3:34" outlineLevel="1">
      <c r="C406" s="250" t="s">
        <v>919</v>
      </c>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row>
    <row r="407" spans="3:34" outlineLevel="1">
      <c r="D407" s="235" t="str">
        <f>'Line Items'!D14</f>
        <v>SG01  Mainline - Bournemouth / Weymouth</v>
      </c>
      <c r="E407" s="251"/>
      <c r="F407" s="269" t="str">
        <f t="shared" ref="F407:F422" si="53">F343</f>
        <v>000 Jnys</v>
      </c>
      <c r="G407" s="270">
        <f t="shared" ref="G407:Z419" si="54">SUM(G239,G259,G281,G301,G365,G385,G323,G343)</f>
        <v>0</v>
      </c>
      <c r="H407" s="270">
        <f t="shared" si="54"/>
        <v>0</v>
      </c>
      <c r="I407" s="270">
        <f t="shared" si="54"/>
        <v>0</v>
      </c>
      <c r="J407" s="270">
        <f t="shared" si="54"/>
        <v>0</v>
      </c>
      <c r="K407" s="270">
        <f t="shared" si="54"/>
        <v>0</v>
      </c>
      <c r="L407" s="270">
        <f t="shared" si="54"/>
        <v>0</v>
      </c>
      <c r="M407" s="270">
        <f t="shared" si="54"/>
        <v>0</v>
      </c>
      <c r="N407" s="270">
        <f t="shared" si="54"/>
        <v>0</v>
      </c>
      <c r="O407" s="270">
        <f t="shared" si="54"/>
        <v>0</v>
      </c>
      <c r="P407" s="270">
        <f t="shared" si="54"/>
        <v>0</v>
      </c>
      <c r="Q407" s="270">
        <f t="shared" si="54"/>
        <v>0</v>
      </c>
      <c r="R407" s="270">
        <f t="shared" si="54"/>
        <v>0</v>
      </c>
      <c r="S407" s="270">
        <f t="shared" si="54"/>
        <v>0</v>
      </c>
      <c r="T407" s="270">
        <f t="shared" si="54"/>
        <v>0</v>
      </c>
      <c r="U407" s="270">
        <f t="shared" si="54"/>
        <v>0</v>
      </c>
      <c r="V407" s="270">
        <f t="shared" si="54"/>
        <v>0</v>
      </c>
      <c r="W407" s="270">
        <f t="shared" si="54"/>
        <v>0</v>
      </c>
      <c r="X407" s="270">
        <f t="shared" si="54"/>
        <v>0</v>
      </c>
      <c r="Y407" s="270">
        <f t="shared" si="54"/>
        <v>0</v>
      </c>
      <c r="Z407" s="271">
        <f t="shared" si="54"/>
        <v>0</v>
      </c>
      <c r="AA407" s="85"/>
      <c r="AB407" s="272">
        <f t="shared" ref="AB407:AB422" si="55">SUM(AB239,AB259,AB281,AB301,AB365,AB385,AB323,AB343)</f>
        <v>0</v>
      </c>
      <c r="AC407" s="85"/>
      <c r="AD407" s="272">
        <f t="shared" ref="AD407:AD422" si="56">SUM(AD239,AD259,AD281,AD301,AD365,AD385,AD323,AD343)</f>
        <v>0</v>
      </c>
      <c r="AE407" s="85"/>
      <c r="AF407" s="272">
        <f t="shared" ref="AF407:AF422" si="57">SUM(AF239,AF259,AF281,AF301,AF365,AF385,AF323,AF343)</f>
        <v>0</v>
      </c>
      <c r="AH407" s="273"/>
    </row>
    <row r="408" spans="3:34" outlineLevel="1">
      <c r="D408" s="83" t="str">
        <f>'Line Items'!D15</f>
        <v>SG02  Mainline - Portsmouth</v>
      </c>
      <c r="E408" s="84"/>
      <c r="F408" s="150" t="str">
        <f t="shared" si="53"/>
        <v>000 Jnys</v>
      </c>
      <c r="G408" s="85">
        <f t="shared" si="54"/>
        <v>0</v>
      </c>
      <c r="H408" s="85">
        <f t="shared" si="54"/>
        <v>0</v>
      </c>
      <c r="I408" s="85">
        <f t="shared" si="54"/>
        <v>0</v>
      </c>
      <c r="J408" s="85">
        <f t="shared" si="54"/>
        <v>0</v>
      </c>
      <c r="K408" s="85">
        <f t="shared" si="54"/>
        <v>0</v>
      </c>
      <c r="L408" s="85">
        <f t="shared" si="54"/>
        <v>0</v>
      </c>
      <c r="M408" s="85">
        <f t="shared" si="54"/>
        <v>0</v>
      </c>
      <c r="N408" s="85">
        <f t="shared" si="54"/>
        <v>0</v>
      </c>
      <c r="O408" s="85">
        <f t="shared" si="54"/>
        <v>0</v>
      </c>
      <c r="P408" s="85">
        <f t="shared" si="54"/>
        <v>0</v>
      </c>
      <c r="Q408" s="85">
        <f t="shared" si="54"/>
        <v>0</v>
      </c>
      <c r="R408" s="85">
        <f t="shared" si="54"/>
        <v>0</v>
      </c>
      <c r="S408" s="85">
        <f t="shared" si="54"/>
        <v>0</v>
      </c>
      <c r="T408" s="85">
        <f t="shared" si="54"/>
        <v>0</v>
      </c>
      <c r="U408" s="85">
        <f t="shared" si="54"/>
        <v>0</v>
      </c>
      <c r="V408" s="85">
        <f t="shared" si="54"/>
        <v>0</v>
      </c>
      <c r="W408" s="85">
        <f t="shared" si="54"/>
        <v>0</v>
      </c>
      <c r="X408" s="85">
        <f t="shared" si="54"/>
        <v>0</v>
      </c>
      <c r="Y408" s="85">
        <f t="shared" si="54"/>
        <v>0</v>
      </c>
      <c r="Z408" s="274">
        <f t="shared" si="54"/>
        <v>0</v>
      </c>
      <c r="AA408" s="85"/>
      <c r="AB408" s="275">
        <f t="shared" si="55"/>
        <v>0</v>
      </c>
      <c r="AC408" s="85"/>
      <c r="AD408" s="275">
        <f t="shared" si="56"/>
        <v>0</v>
      </c>
      <c r="AE408" s="85"/>
      <c r="AF408" s="275">
        <f t="shared" si="57"/>
        <v>0</v>
      </c>
      <c r="AH408" s="276"/>
    </row>
    <row r="409" spans="3:34" outlineLevel="1">
      <c r="D409" s="83" t="str">
        <f>'Line Items'!D16</f>
        <v>SG03  West of England</v>
      </c>
      <c r="E409" s="84"/>
      <c r="F409" s="150" t="str">
        <f t="shared" si="53"/>
        <v>000 Jnys</v>
      </c>
      <c r="G409" s="85">
        <f t="shared" si="54"/>
        <v>0</v>
      </c>
      <c r="H409" s="85">
        <f t="shared" si="54"/>
        <v>0</v>
      </c>
      <c r="I409" s="85">
        <f t="shared" si="54"/>
        <v>0</v>
      </c>
      <c r="J409" s="85">
        <f t="shared" si="54"/>
        <v>0</v>
      </c>
      <c r="K409" s="85">
        <f t="shared" si="54"/>
        <v>0</v>
      </c>
      <c r="L409" s="85">
        <f t="shared" si="54"/>
        <v>0</v>
      </c>
      <c r="M409" s="85">
        <f t="shared" si="54"/>
        <v>0</v>
      </c>
      <c r="N409" s="85">
        <f t="shared" si="54"/>
        <v>0</v>
      </c>
      <c r="O409" s="85">
        <f t="shared" si="54"/>
        <v>0</v>
      </c>
      <c r="P409" s="85">
        <f t="shared" si="54"/>
        <v>0</v>
      </c>
      <c r="Q409" s="85">
        <f t="shared" si="54"/>
        <v>0</v>
      </c>
      <c r="R409" s="85">
        <f t="shared" si="54"/>
        <v>0</v>
      </c>
      <c r="S409" s="85">
        <f t="shared" si="54"/>
        <v>0</v>
      </c>
      <c r="T409" s="85">
        <f t="shared" si="54"/>
        <v>0</v>
      </c>
      <c r="U409" s="85">
        <f t="shared" si="54"/>
        <v>0</v>
      </c>
      <c r="V409" s="85">
        <f t="shared" si="54"/>
        <v>0</v>
      </c>
      <c r="W409" s="85">
        <f t="shared" si="54"/>
        <v>0</v>
      </c>
      <c r="X409" s="85">
        <f t="shared" si="54"/>
        <v>0</v>
      </c>
      <c r="Y409" s="85">
        <f t="shared" si="54"/>
        <v>0</v>
      </c>
      <c r="Z409" s="274">
        <f t="shared" si="54"/>
        <v>0</v>
      </c>
      <c r="AA409" s="85"/>
      <c r="AB409" s="275">
        <f t="shared" si="55"/>
        <v>0</v>
      </c>
      <c r="AC409" s="85"/>
      <c r="AD409" s="275">
        <f t="shared" si="56"/>
        <v>0</v>
      </c>
      <c r="AE409" s="85"/>
      <c r="AF409" s="275">
        <f t="shared" si="57"/>
        <v>0</v>
      </c>
      <c r="AH409" s="276"/>
    </row>
    <row r="410" spans="3:34" outlineLevel="1">
      <c r="D410" s="83" t="str">
        <f>'Line Items'!D17</f>
        <v>SG04  Island Line</v>
      </c>
      <c r="E410" s="84"/>
      <c r="F410" s="150" t="str">
        <f t="shared" si="53"/>
        <v>000 Jnys</v>
      </c>
      <c r="G410" s="85">
        <f t="shared" si="54"/>
        <v>0</v>
      </c>
      <c r="H410" s="85">
        <f t="shared" si="54"/>
        <v>0</v>
      </c>
      <c r="I410" s="85">
        <f t="shared" si="54"/>
        <v>0</v>
      </c>
      <c r="J410" s="85">
        <f t="shared" si="54"/>
        <v>0</v>
      </c>
      <c r="K410" s="85">
        <f t="shared" si="54"/>
        <v>0</v>
      </c>
      <c r="L410" s="85">
        <f t="shared" si="54"/>
        <v>0</v>
      </c>
      <c r="M410" s="85">
        <f t="shared" si="54"/>
        <v>0</v>
      </c>
      <c r="N410" s="85">
        <f t="shared" si="54"/>
        <v>0</v>
      </c>
      <c r="O410" s="85">
        <f t="shared" si="54"/>
        <v>0</v>
      </c>
      <c r="P410" s="85">
        <f t="shared" si="54"/>
        <v>0</v>
      </c>
      <c r="Q410" s="85">
        <f t="shared" si="54"/>
        <v>0</v>
      </c>
      <c r="R410" s="85">
        <f t="shared" si="54"/>
        <v>0</v>
      </c>
      <c r="S410" s="85">
        <f t="shared" si="54"/>
        <v>0</v>
      </c>
      <c r="T410" s="85">
        <f t="shared" si="54"/>
        <v>0</v>
      </c>
      <c r="U410" s="85">
        <f t="shared" si="54"/>
        <v>0</v>
      </c>
      <c r="V410" s="85">
        <f t="shared" si="54"/>
        <v>0</v>
      </c>
      <c r="W410" s="85">
        <f t="shared" si="54"/>
        <v>0</v>
      </c>
      <c r="X410" s="85">
        <f t="shared" si="54"/>
        <v>0</v>
      </c>
      <c r="Y410" s="85">
        <f t="shared" si="54"/>
        <v>0</v>
      </c>
      <c r="Z410" s="274">
        <f t="shared" si="54"/>
        <v>0</v>
      </c>
      <c r="AA410" s="85"/>
      <c r="AB410" s="275">
        <f t="shared" si="55"/>
        <v>0</v>
      </c>
      <c r="AC410" s="85"/>
      <c r="AD410" s="275">
        <f t="shared" si="56"/>
        <v>0</v>
      </c>
      <c r="AE410" s="85"/>
      <c r="AF410" s="275">
        <f t="shared" si="57"/>
        <v>0</v>
      </c>
      <c r="AH410" s="276"/>
    </row>
    <row r="411" spans="3:34" outlineLevel="1">
      <c r="D411" s="83" t="str">
        <f>'Line Items'!D18</f>
        <v>SG05  Mainline - Basingstoke/Romsey/Lymington</v>
      </c>
      <c r="E411" s="84"/>
      <c r="F411" s="150" t="str">
        <f t="shared" si="53"/>
        <v>000 Jnys</v>
      </c>
      <c r="G411" s="85">
        <f t="shared" si="54"/>
        <v>0</v>
      </c>
      <c r="H411" s="85">
        <f t="shared" si="54"/>
        <v>0</v>
      </c>
      <c r="I411" s="85">
        <f t="shared" si="54"/>
        <v>0</v>
      </c>
      <c r="J411" s="85">
        <f t="shared" si="54"/>
        <v>0</v>
      </c>
      <c r="K411" s="85">
        <f t="shared" si="54"/>
        <v>0</v>
      </c>
      <c r="L411" s="85">
        <f t="shared" si="54"/>
        <v>0</v>
      </c>
      <c r="M411" s="85">
        <f t="shared" si="54"/>
        <v>0</v>
      </c>
      <c r="N411" s="85">
        <f t="shared" si="54"/>
        <v>0</v>
      </c>
      <c r="O411" s="85">
        <f t="shared" si="54"/>
        <v>0</v>
      </c>
      <c r="P411" s="85">
        <f t="shared" si="54"/>
        <v>0</v>
      </c>
      <c r="Q411" s="85">
        <f t="shared" si="54"/>
        <v>0</v>
      </c>
      <c r="R411" s="85">
        <f t="shared" si="54"/>
        <v>0</v>
      </c>
      <c r="S411" s="85">
        <f t="shared" si="54"/>
        <v>0</v>
      </c>
      <c r="T411" s="85">
        <f t="shared" si="54"/>
        <v>0</v>
      </c>
      <c r="U411" s="85">
        <f t="shared" si="54"/>
        <v>0</v>
      </c>
      <c r="V411" s="85">
        <f t="shared" si="54"/>
        <v>0</v>
      </c>
      <c r="W411" s="85">
        <f t="shared" si="54"/>
        <v>0</v>
      </c>
      <c r="X411" s="85">
        <f t="shared" si="54"/>
        <v>0</v>
      </c>
      <c r="Y411" s="85">
        <f t="shared" si="54"/>
        <v>0</v>
      </c>
      <c r="Z411" s="274">
        <f t="shared" si="54"/>
        <v>0</v>
      </c>
      <c r="AA411" s="85"/>
      <c r="AB411" s="275">
        <f t="shared" si="55"/>
        <v>0</v>
      </c>
      <c r="AC411" s="85"/>
      <c r="AD411" s="275">
        <f t="shared" si="56"/>
        <v>0</v>
      </c>
      <c r="AE411" s="85"/>
      <c r="AF411" s="275">
        <f t="shared" si="57"/>
        <v>0</v>
      </c>
      <c r="AH411" s="276"/>
    </row>
    <row r="412" spans="3:34" outlineLevel="1">
      <c r="D412" s="83" t="str">
        <f>'Line Items'!D19</f>
        <v>SG06  South Coast</v>
      </c>
      <c r="E412" s="84"/>
      <c r="F412" s="150" t="str">
        <f t="shared" si="53"/>
        <v>000 Jnys</v>
      </c>
      <c r="G412" s="85">
        <f t="shared" si="54"/>
        <v>0</v>
      </c>
      <c r="H412" s="85">
        <f t="shared" si="54"/>
        <v>0</v>
      </c>
      <c r="I412" s="85">
        <f t="shared" si="54"/>
        <v>0</v>
      </c>
      <c r="J412" s="85">
        <f t="shared" si="54"/>
        <v>0</v>
      </c>
      <c r="K412" s="85">
        <f t="shared" si="54"/>
        <v>0</v>
      </c>
      <c r="L412" s="85">
        <f t="shared" si="54"/>
        <v>0</v>
      </c>
      <c r="M412" s="85">
        <f t="shared" si="54"/>
        <v>0</v>
      </c>
      <c r="N412" s="85">
        <f t="shared" si="54"/>
        <v>0</v>
      </c>
      <c r="O412" s="85">
        <f t="shared" si="54"/>
        <v>0</v>
      </c>
      <c r="P412" s="85">
        <f t="shared" si="54"/>
        <v>0</v>
      </c>
      <c r="Q412" s="85">
        <f t="shared" si="54"/>
        <v>0</v>
      </c>
      <c r="R412" s="85">
        <f t="shared" si="54"/>
        <v>0</v>
      </c>
      <c r="S412" s="85">
        <f t="shared" si="54"/>
        <v>0</v>
      </c>
      <c r="T412" s="85">
        <f t="shared" si="54"/>
        <v>0</v>
      </c>
      <c r="U412" s="85">
        <f t="shared" si="54"/>
        <v>0</v>
      </c>
      <c r="V412" s="85">
        <f t="shared" si="54"/>
        <v>0</v>
      </c>
      <c r="W412" s="85">
        <f t="shared" si="54"/>
        <v>0</v>
      </c>
      <c r="X412" s="85">
        <f t="shared" si="54"/>
        <v>0</v>
      </c>
      <c r="Y412" s="85">
        <f t="shared" si="54"/>
        <v>0</v>
      </c>
      <c r="Z412" s="274">
        <f t="shared" si="54"/>
        <v>0</v>
      </c>
      <c r="AA412" s="85"/>
      <c r="AB412" s="275">
        <f t="shared" si="55"/>
        <v>0</v>
      </c>
      <c r="AC412" s="85"/>
      <c r="AD412" s="275">
        <f t="shared" si="56"/>
        <v>0</v>
      </c>
      <c r="AE412" s="85"/>
      <c r="AF412" s="275">
        <f t="shared" si="57"/>
        <v>0</v>
      </c>
      <c r="AH412" s="276"/>
    </row>
    <row r="413" spans="3:34" outlineLevel="1">
      <c r="D413" s="83" t="str">
        <f>'Line Items'!D20</f>
        <v>SG07  Suburban - Alton</v>
      </c>
      <c r="E413" s="84"/>
      <c r="F413" s="150" t="str">
        <f t="shared" si="53"/>
        <v>000 Jnys</v>
      </c>
      <c r="G413" s="85">
        <f t="shared" si="54"/>
        <v>0</v>
      </c>
      <c r="H413" s="85">
        <f t="shared" si="54"/>
        <v>0</v>
      </c>
      <c r="I413" s="85">
        <f t="shared" si="54"/>
        <v>0</v>
      </c>
      <c r="J413" s="85">
        <f t="shared" si="54"/>
        <v>0</v>
      </c>
      <c r="K413" s="85">
        <f t="shared" si="54"/>
        <v>0</v>
      </c>
      <c r="L413" s="85">
        <f t="shared" si="54"/>
        <v>0</v>
      </c>
      <c r="M413" s="85">
        <f t="shared" si="54"/>
        <v>0</v>
      </c>
      <c r="N413" s="85">
        <f t="shared" si="54"/>
        <v>0</v>
      </c>
      <c r="O413" s="85">
        <f t="shared" si="54"/>
        <v>0</v>
      </c>
      <c r="P413" s="85">
        <f t="shared" si="54"/>
        <v>0</v>
      </c>
      <c r="Q413" s="85">
        <f t="shared" si="54"/>
        <v>0</v>
      </c>
      <c r="R413" s="85">
        <f t="shared" si="54"/>
        <v>0</v>
      </c>
      <c r="S413" s="85">
        <f t="shared" si="54"/>
        <v>0</v>
      </c>
      <c r="T413" s="85">
        <f t="shared" si="54"/>
        <v>0</v>
      </c>
      <c r="U413" s="85">
        <f t="shared" si="54"/>
        <v>0</v>
      </c>
      <c r="V413" s="85">
        <f t="shared" si="54"/>
        <v>0</v>
      </c>
      <c r="W413" s="85">
        <f t="shared" si="54"/>
        <v>0</v>
      </c>
      <c r="X413" s="85">
        <f t="shared" si="54"/>
        <v>0</v>
      </c>
      <c r="Y413" s="85">
        <f t="shared" si="54"/>
        <v>0</v>
      </c>
      <c r="Z413" s="274">
        <f t="shared" si="54"/>
        <v>0</v>
      </c>
      <c r="AA413" s="85"/>
      <c r="AB413" s="275">
        <f t="shared" si="55"/>
        <v>0</v>
      </c>
      <c r="AC413" s="85"/>
      <c r="AD413" s="275">
        <f t="shared" si="56"/>
        <v>0</v>
      </c>
      <c r="AE413" s="85"/>
      <c r="AF413" s="275">
        <f t="shared" si="57"/>
        <v>0</v>
      </c>
      <c r="AH413" s="276"/>
    </row>
    <row r="414" spans="3:34" outlineLevel="1">
      <c r="D414" s="83" t="str">
        <f>'Line Items'!D21</f>
        <v>SG08  Suburban - Windsor inners</v>
      </c>
      <c r="E414" s="84"/>
      <c r="F414" s="150" t="str">
        <f t="shared" si="53"/>
        <v>000 Jnys</v>
      </c>
      <c r="G414" s="85">
        <f t="shared" si="54"/>
        <v>0</v>
      </c>
      <c r="H414" s="85">
        <f t="shared" si="54"/>
        <v>0</v>
      </c>
      <c r="I414" s="85">
        <f t="shared" si="54"/>
        <v>0</v>
      </c>
      <c r="J414" s="85">
        <f t="shared" si="54"/>
        <v>0</v>
      </c>
      <c r="K414" s="85">
        <f t="shared" si="54"/>
        <v>0</v>
      </c>
      <c r="L414" s="85">
        <f t="shared" si="54"/>
        <v>0</v>
      </c>
      <c r="M414" s="85">
        <f t="shared" si="54"/>
        <v>0</v>
      </c>
      <c r="N414" s="85">
        <f t="shared" si="54"/>
        <v>0</v>
      </c>
      <c r="O414" s="85">
        <f t="shared" si="54"/>
        <v>0</v>
      </c>
      <c r="P414" s="85">
        <f t="shared" si="54"/>
        <v>0</v>
      </c>
      <c r="Q414" s="85">
        <f t="shared" si="54"/>
        <v>0</v>
      </c>
      <c r="R414" s="85">
        <f t="shared" si="54"/>
        <v>0</v>
      </c>
      <c r="S414" s="85">
        <f t="shared" si="54"/>
        <v>0</v>
      </c>
      <c r="T414" s="85">
        <f t="shared" si="54"/>
        <v>0</v>
      </c>
      <c r="U414" s="85">
        <f t="shared" si="54"/>
        <v>0</v>
      </c>
      <c r="V414" s="85">
        <f t="shared" si="54"/>
        <v>0</v>
      </c>
      <c r="W414" s="85">
        <f t="shared" si="54"/>
        <v>0</v>
      </c>
      <c r="X414" s="85">
        <f t="shared" si="54"/>
        <v>0</v>
      </c>
      <c r="Y414" s="85">
        <f t="shared" si="54"/>
        <v>0</v>
      </c>
      <c r="Z414" s="274">
        <f t="shared" si="54"/>
        <v>0</v>
      </c>
      <c r="AA414" s="85"/>
      <c r="AB414" s="275">
        <f t="shared" si="55"/>
        <v>0</v>
      </c>
      <c r="AC414" s="85"/>
      <c r="AD414" s="275">
        <f t="shared" si="56"/>
        <v>0</v>
      </c>
      <c r="AE414" s="85"/>
      <c r="AF414" s="275">
        <f t="shared" si="57"/>
        <v>0</v>
      </c>
      <c r="AH414" s="276"/>
    </row>
    <row r="415" spans="3:34" outlineLevel="1">
      <c r="D415" s="83" t="str">
        <f>'Line Items'!D22</f>
        <v>SG09  Suburban - Windsor Outers</v>
      </c>
      <c r="E415" s="84"/>
      <c r="F415" s="150" t="str">
        <f t="shared" si="53"/>
        <v>000 Jnys</v>
      </c>
      <c r="G415" s="85">
        <f t="shared" si="54"/>
        <v>0</v>
      </c>
      <c r="H415" s="85">
        <f t="shared" si="54"/>
        <v>0</v>
      </c>
      <c r="I415" s="85">
        <f t="shared" si="54"/>
        <v>0</v>
      </c>
      <c r="J415" s="85">
        <f t="shared" si="54"/>
        <v>0</v>
      </c>
      <c r="K415" s="85">
        <f t="shared" si="54"/>
        <v>0</v>
      </c>
      <c r="L415" s="85">
        <f t="shared" si="54"/>
        <v>0</v>
      </c>
      <c r="M415" s="85">
        <f t="shared" si="54"/>
        <v>0</v>
      </c>
      <c r="N415" s="85">
        <f t="shared" si="54"/>
        <v>0</v>
      </c>
      <c r="O415" s="85">
        <f t="shared" si="54"/>
        <v>0</v>
      </c>
      <c r="P415" s="85">
        <f t="shared" si="54"/>
        <v>0</v>
      </c>
      <c r="Q415" s="85">
        <f t="shared" si="54"/>
        <v>0</v>
      </c>
      <c r="R415" s="85">
        <f t="shared" si="54"/>
        <v>0</v>
      </c>
      <c r="S415" s="85">
        <f t="shared" si="54"/>
        <v>0</v>
      </c>
      <c r="T415" s="85">
        <f t="shared" si="54"/>
        <v>0</v>
      </c>
      <c r="U415" s="85">
        <f t="shared" si="54"/>
        <v>0</v>
      </c>
      <c r="V415" s="85">
        <f t="shared" si="54"/>
        <v>0</v>
      </c>
      <c r="W415" s="85">
        <f t="shared" si="54"/>
        <v>0</v>
      </c>
      <c r="X415" s="85">
        <f t="shared" si="54"/>
        <v>0</v>
      </c>
      <c r="Y415" s="85">
        <f t="shared" si="54"/>
        <v>0</v>
      </c>
      <c r="Z415" s="274">
        <f t="shared" si="54"/>
        <v>0</v>
      </c>
      <c r="AA415" s="85"/>
      <c r="AB415" s="275">
        <f t="shared" si="55"/>
        <v>0</v>
      </c>
      <c r="AC415" s="85"/>
      <c r="AD415" s="275">
        <f t="shared" si="56"/>
        <v>0</v>
      </c>
      <c r="AE415" s="85"/>
      <c r="AF415" s="275">
        <f t="shared" si="57"/>
        <v>0</v>
      </c>
      <c r="AH415" s="276"/>
    </row>
    <row r="416" spans="3:34" outlineLevel="1">
      <c r="D416" s="83" t="str">
        <f>'Line Items'!D23</f>
        <v>SG10  Suburban - GLD/WOK</v>
      </c>
      <c r="E416" s="84"/>
      <c r="F416" s="150" t="str">
        <f t="shared" si="53"/>
        <v>000 Jnys</v>
      </c>
      <c r="G416" s="85">
        <f t="shared" si="54"/>
        <v>0</v>
      </c>
      <c r="H416" s="85">
        <f t="shared" si="54"/>
        <v>0</v>
      </c>
      <c r="I416" s="85">
        <f t="shared" si="54"/>
        <v>0</v>
      </c>
      <c r="J416" s="85">
        <f t="shared" si="54"/>
        <v>0</v>
      </c>
      <c r="K416" s="85">
        <f t="shared" si="54"/>
        <v>0</v>
      </c>
      <c r="L416" s="85">
        <f t="shared" si="54"/>
        <v>0</v>
      </c>
      <c r="M416" s="85">
        <f t="shared" si="54"/>
        <v>0</v>
      </c>
      <c r="N416" s="85">
        <f t="shared" si="54"/>
        <v>0</v>
      </c>
      <c r="O416" s="85">
        <f t="shared" si="54"/>
        <v>0</v>
      </c>
      <c r="P416" s="85">
        <f t="shared" si="54"/>
        <v>0</v>
      </c>
      <c r="Q416" s="85">
        <f t="shared" si="54"/>
        <v>0</v>
      </c>
      <c r="R416" s="85">
        <f t="shared" si="54"/>
        <v>0</v>
      </c>
      <c r="S416" s="85">
        <f t="shared" si="54"/>
        <v>0</v>
      </c>
      <c r="T416" s="85">
        <f t="shared" si="54"/>
        <v>0</v>
      </c>
      <c r="U416" s="85">
        <f t="shared" si="54"/>
        <v>0</v>
      </c>
      <c r="V416" s="85">
        <f t="shared" si="54"/>
        <v>0</v>
      </c>
      <c r="W416" s="85">
        <f t="shared" si="54"/>
        <v>0</v>
      </c>
      <c r="X416" s="85">
        <f t="shared" si="54"/>
        <v>0</v>
      </c>
      <c r="Y416" s="85">
        <f t="shared" si="54"/>
        <v>0</v>
      </c>
      <c r="Z416" s="274">
        <f t="shared" si="54"/>
        <v>0</v>
      </c>
      <c r="AA416" s="85"/>
      <c r="AB416" s="275">
        <f t="shared" si="55"/>
        <v>0</v>
      </c>
      <c r="AC416" s="85"/>
      <c r="AD416" s="275">
        <f t="shared" si="56"/>
        <v>0</v>
      </c>
      <c r="AE416" s="85"/>
      <c r="AF416" s="275">
        <f t="shared" si="57"/>
        <v>0</v>
      </c>
      <c r="AH416" s="276"/>
    </row>
    <row r="417" spans="2:34" outlineLevel="1">
      <c r="D417" s="83" t="str">
        <f>'Line Items'!D24</f>
        <v>SG11  Heathrow Bus</v>
      </c>
      <c r="E417" s="84"/>
      <c r="F417" s="150" t="str">
        <f t="shared" si="53"/>
        <v>000 Jnys</v>
      </c>
      <c r="G417" s="85">
        <f t="shared" si="54"/>
        <v>0</v>
      </c>
      <c r="H417" s="85">
        <f t="shared" si="54"/>
        <v>0</v>
      </c>
      <c r="I417" s="85">
        <f t="shared" si="54"/>
        <v>0</v>
      </c>
      <c r="J417" s="85">
        <f t="shared" si="54"/>
        <v>0</v>
      </c>
      <c r="K417" s="85">
        <f t="shared" si="54"/>
        <v>0</v>
      </c>
      <c r="L417" s="85">
        <f t="shared" si="54"/>
        <v>0</v>
      </c>
      <c r="M417" s="85">
        <f t="shared" si="54"/>
        <v>0</v>
      </c>
      <c r="N417" s="85">
        <f t="shared" si="54"/>
        <v>0</v>
      </c>
      <c r="O417" s="85">
        <f t="shared" si="54"/>
        <v>0</v>
      </c>
      <c r="P417" s="85">
        <f t="shared" si="54"/>
        <v>0</v>
      </c>
      <c r="Q417" s="85">
        <f t="shared" si="54"/>
        <v>0</v>
      </c>
      <c r="R417" s="85">
        <f t="shared" si="54"/>
        <v>0</v>
      </c>
      <c r="S417" s="85">
        <f t="shared" si="54"/>
        <v>0</v>
      </c>
      <c r="T417" s="85">
        <f t="shared" si="54"/>
        <v>0</v>
      </c>
      <c r="U417" s="85">
        <f t="shared" si="54"/>
        <v>0</v>
      </c>
      <c r="V417" s="85">
        <f t="shared" si="54"/>
        <v>0</v>
      </c>
      <c r="W417" s="85">
        <f t="shared" si="54"/>
        <v>0</v>
      </c>
      <c r="X417" s="85">
        <f t="shared" si="54"/>
        <v>0</v>
      </c>
      <c r="Y417" s="85">
        <f t="shared" si="54"/>
        <v>0</v>
      </c>
      <c r="Z417" s="274">
        <f t="shared" si="54"/>
        <v>0</v>
      </c>
      <c r="AA417" s="85"/>
      <c r="AB417" s="275">
        <f t="shared" si="55"/>
        <v>0</v>
      </c>
      <c r="AC417" s="85"/>
      <c r="AD417" s="275">
        <f t="shared" si="56"/>
        <v>0</v>
      </c>
      <c r="AE417" s="85"/>
      <c r="AF417" s="275">
        <f t="shared" si="57"/>
        <v>0</v>
      </c>
      <c r="AH417" s="276"/>
    </row>
    <row r="418" spans="2:34" outlineLevel="1">
      <c r="D418" s="83" t="str">
        <f>'Line Items'!D25</f>
        <v>[Passenger Revenue Service Groups 12]</v>
      </c>
      <c r="E418" s="84"/>
      <c r="F418" s="150" t="str">
        <f t="shared" si="53"/>
        <v>000 Jnys</v>
      </c>
      <c r="G418" s="85">
        <f t="shared" si="54"/>
        <v>0</v>
      </c>
      <c r="H418" s="85">
        <f t="shared" si="54"/>
        <v>0</v>
      </c>
      <c r="I418" s="85">
        <f t="shared" si="54"/>
        <v>0</v>
      </c>
      <c r="J418" s="85">
        <f t="shared" si="54"/>
        <v>0</v>
      </c>
      <c r="K418" s="85">
        <f t="shared" si="54"/>
        <v>0</v>
      </c>
      <c r="L418" s="85">
        <f t="shared" si="54"/>
        <v>0</v>
      </c>
      <c r="M418" s="85">
        <f t="shared" si="54"/>
        <v>0</v>
      </c>
      <c r="N418" s="85">
        <f t="shared" si="54"/>
        <v>0</v>
      </c>
      <c r="O418" s="85">
        <f t="shared" si="54"/>
        <v>0</v>
      </c>
      <c r="P418" s="85">
        <f t="shared" si="54"/>
        <v>0</v>
      </c>
      <c r="Q418" s="85">
        <f t="shared" si="54"/>
        <v>0</v>
      </c>
      <c r="R418" s="85">
        <f t="shared" si="54"/>
        <v>0</v>
      </c>
      <c r="S418" s="85">
        <f t="shared" si="54"/>
        <v>0</v>
      </c>
      <c r="T418" s="85">
        <f t="shared" si="54"/>
        <v>0</v>
      </c>
      <c r="U418" s="85">
        <f t="shared" si="54"/>
        <v>0</v>
      </c>
      <c r="V418" s="85">
        <f t="shared" si="54"/>
        <v>0</v>
      </c>
      <c r="W418" s="85">
        <f t="shared" si="54"/>
        <v>0</v>
      </c>
      <c r="X418" s="85">
        <f t="shared" si="54"/>
        <v>0</v>
      </c>
      <c r="Y418" s="85">
        <f t="shared" si="54"/>
        <v>0</v>
      </c>
      <c r="Z418" s="274">
        <f t="shared" si="54"/>
        <v>0</v>
      </c>
      <c r="AA418" s="85"/>
      <c r="AB418" s="275">
        <f t="shared" si="55"/>
        <v>0</v>
      </c>
      <c r="AC418" s="85"/>
      <c r="AD418" s="275">
        <f t="shared" si="56"/>
        <v>0</v>
      </c>
      <c r="AE418" s="85"/>
      <c r="AF418" s="275">
        <f t="shared" si="57"/>
        <v>0</v>
      </c>
      <c r="AH418" s="276"/>
    </row>
    <row r="419" spans="2:34" outlineLevel="1">
      <c r="D419" s="83" t="str">
        <f>'Line Items'!D26</f>
        <v>[Passenger Revenue Service Groups 13]</v>
      </c>
      <c r="E419" s="84"/>
      <c r="F419" s="150" t="str">
        <f t="shared" si="53"/>
        <v>000 Jnys</v>
      </c>
      <c r="G419" s="85">
        <f t="shared" si="54"/>
        <v>0</v>
      </c>
      <c r="H419" s="85">
        <f t="shared" si="54"/>
        <v>0</v>
      </c>
      <c r="I419" s="85">
        <f t="shared" si="54"/>
        <v>0</v>
      </c>
      <c r="J419" s="85">
        <f t="shared" si="54"/>
        <v>0</v>
      </c>
      <c r="K419" s="85">
        <f t="shared" si="54"/>
        <v>0</v>
      </c>
      <c r="L419" s="85">
        <f t="shared" si="54"/>
        <v>0</v>
      </c>
      <c r="M419" s="85">
        <f t="shared" si="54"/>
        <v>0</v>
      </c>
      <c r="N419" s="85">
        <f t="shared" si="54"/>
        <v>0</v>
      </c>
      <c r="O419" s="85">
        <f t="shared" si="54"/>
        <v>0</v>
      </c>
      <c r="P419" s="85">
        <f t="shared" si="54"/>
        <v>0</v>
      </c>
      <c r="Q419" s="85">
        <f t="shared" si="54"/>
        <v>0</v>
      </c>
      <c r="R419" s="85">
        <f t="shared" si="54"/>
        <v>0</v>
      </c>
      <c r="S419" s="85">
        <f t="shared" si="54"/>
        <v>0</v>
      </c>
      <c r="T419" s="85">
        <f t="shared" si="54"/>
        <v>0</v>
      </c>
      <c r="U419" s="85">
        <f t="shared" si="54"/>
        <v>0</v>
      </c>
      <c r="V419" s="85">
        <f t="shared" ref="V419:Z419" si="58">SUM(V251,V271,V293,V313,V377,V397,V335,V355)</f>
        <v>0</v>
      </c>
      <c r="W419" s="85">
        <f t="shared" si="58"/>
        <v>0</v>
      </c>
      <c r="X419" s="85">
        <f t="shared" si="58"/>
        <v>0</v>
      </c>
      <c r="Y419" s="85">
        <f t="shared" si="58"/>
        <v>0</v>
      </c>
      <c r="Z419" s="274">
        <f t="shared" si="58"/>
        <v>0</v>
      </c>
      <c r="AA419" s="85"/>
      <c r="AB419" s="275">
        <f t="shared" si="55"/>
        <v>0</v>
      </c>
      <c r="AC419" s="85"/>
      <c r="AD419" s="275">
        <f t="shared" si="56"/>
        <v>0</v>
      </c>
      <c r="AE419" s="85"/>
      <c r="AF419" s="275">
        <f t="shared" si="57"/>
        <v>0</v>
      </c>
      <c r="AH419" s="276"/>
    </row>
    <row r="420" spans="2:34" outlineLevel="1">
      <c r="D420" s="83" t="str">
        <f>'Line Items'!D27</f>
        <v>[Passenger Revenue Service Groups 14]</v>
      </c>
      <c r="E420" s="84"/>
      <c r="F420" s="150" t="str">
        <f t="shared" si="53"/>
        <v>000 Jnys</v>
      </c>
      <c r="G420" s="85">
        <f t="shared" ref="G420:Z422" si="59">SUM(G252,G272,G294,G314,G378,G398,G336,G356)</f>
        <v>0</v>
      </c>
      <c r="H420" s="85">
        <f t="shared" si="59"/>
        <v>0</v>
      </c>
      <c r="I420" s="85">
        <f t="shared" si="59"/>
        <v>0</v>
      </c>
      <c r="J420" s="85">
        <f t="shared" si="59"/>
        <v>0</v>
      </c>
      <c r="K420" s="85">
        <f t="shared" si="59"/>
        <v>0</v>
      </c>
      <c r="L420" s="85">
        <f t="shared" si="59"/>
        <v>0</v>
      </c>
      <c r="M420" s="85">
        <f t="shared" si="59"/>
        <v>0</v>
      </c>
      <c r="N420" s="85">
        <f t="shared" si="59"/>
        <v>0</v>
      </c>
      <c r="O420" s="85">
        <f t="shared" si="59"/>
        <v>0</v>
      </c>
      <c r="P420" s="85">
        <f t="shared" si="59"/>
        <v>0</v>
      </c>
      <c r="Q420" s="85">
        <f t="shared" si="59"/>
        <v>0</v>
      </c>
      <c r="R420" s="85">
        <f t="shared" si="59"/>
        <v>0</v>
      </c>
      <c r="S420" s="85">
        <f t="shared" si="59"/>
        <v>0</v>
      </c>
      <c r="T420" s="85">
        <f t="shared" si="59"/>
        <v>0</v>
      </c>
      <c r="U420" s="85">
        <f t="shared" si="59"/>
        <v>0</v>
      </c>
      <c r="V420" s="85">
        <f t="shared" si="59"/>
        <v>0</v>
      </c>
      <c r="W420" s="85">
        <f t="shared" si="59"/>
        <v>0</v>
      </c>
      <c r="X420" s="85">
        <f t="shared" si="59"/>
        <v>0</v>
      </c>
      <c r="Y420" s="85">
        <f t="shared" si="59"/>
        <v>0</v>
      </c>
      <c r="Z420" s="274">
        <f t="shared" si="59"/>
        <v>0</v>
      </c>
      <c r="AA420" s="85"/>
      <c r="AB420" s="275">
        <f t="shared" si="55"/>
        <v>0</v>
      </c>
      <c r="AC420" s="85"/>
      <c r="AD420" s="275">
        <f t="shared" si="56"/>
        <v>0</v>
      </c>
      <c r="AE420" s="85"/>
      <c r="AF420" s="275">
        <f t="shared" si="57"/>
        <v>0</v>
      </c>
      <c r="AH420" s="276"/>
    </row>
    <row r="421" spans="2:34" outlineLevel="1">
      <c r="D421" s="83" t="str">
        <f>'Line Items'!D28</f>
        <v>[Passenger Revenue Service Groups 15]</v>
      </c>
      <c r="E421" s="84"/>
      <c r="F421" s="150" t="str">
        <f t="shared" si="53"/>
        <v>000 Jnys</v>
      </c>
      <c r="G421" s="85">
        <f t="shared" si="59"/>
        <v>0</v>
      </c>
      <c r="H421" s="85">
        <f t="shared" si="59"/>
        <v>0</v>
      </c>
      <c r="I421" s="85">
        <f t="shared" si="59"/>
        <v>0</v>
      </c>
      <c r="J421" s="85">
        <f t="shared" si="59"/>
        <v>0</v>
      </c>
      <c r="K421" s="85">
        <f t="shared" si="59"/>
        <v>0</v>
      </c>
      <c r="L421" s="85">
        <f t="shared" si="59"/>
        <v>0</v>
      </c>
      <c r="M421" s="85">
        <f t="shared" si="59"/>
        <v>0</v>
      </c>
      <c r="N421" s="85">
        <f t="shared" si="59"/>
        <v>0</v>
      </c>
      <c r="O421" s="85">
        <f t="shared" si="59"/>
        <v>0</v>
      </c>
      <c r="P421" s="85">
        <f t="shared" si="59"/>
        <v>0</v>
      </c>
      <c r="Q421" s="85">
        <f t="shared" si="59"/>
        <v>0</v>
      </c>
      <c r="R421" s="85">
        <f t="shared" si="59"/>
        <v>0</v>
      </c>
      <c r="S421" s="85">
        <f t="shared" si="59"/>
        <v>0</v>
      </c>
      <c r="T421" s="85">
        <f t="shared" si="59"/>
        <v>0</v>
      </c>
      <c r="U421" s="85">
        <f t="shared" si="59"/>
        <v>0</v>
      </c>
      <c r="V421" s="85">
        <f t="shared" si="59"/>
        <v>0</v>
      </c>
      <c r="W421" s="85">
        <f t="shared" si="59"/>
        <v>0</v>
      </c>
      <c r="X421" s="85">
        <f t="shared" si="59"/>
        <v>0</v>
      </c>
      <c r="Y421" s="85">
        <f t="shared" si="59"/>
        <v>0</v>
      </c>
      <c r="Z421" s="274">
        <f t="shared" si="59"/>
        <v>0</v>
      </c>
      <c r="AA421" s="85"/>
      <c r="AB421" s="275">
        <f t="shared" si="55"/>
        <v>0</v>
      </c>
      <c r="AC421" s="85"/>
      <c r="AD421" s="275">
        <f t="shared" si="56"/>
        <v>0</v>
      </c>
      <c r="AE421" s="85"/>
      <c r="AF421" s="275">
        <f t="shared" si="57"/>
        <v>0</v>
      </c>
      <c r="AH421" s="276"/>
    </row>
    <row r="422" spans="2:34" outlineLevel="1">
      <c r="D422" s="108" t="str">
        <f>'Line Items'!D29</f>
        <v>[Passenger Revenue Service Groups 16]</v>
      </c>
      <c r="E422" s="110"/>
      <c r="F422" s="164" t="str">
        <f t="shared" si="53"/>
        <v>000 Jnys</v>
      </c>
      <c r="G422" s="96">
        <f t="shared" si="59"/>
        <v>0</v>
      </c>
      <c r="H422" s="96">
        <f t="shared" si="59"/>
        <v>0</v>
      </c>
      <c r="I422" s="96">
        <f t="shared" si="59"/>
        <v>0</v>
      </c>
      <c r="J422" s="96">
        <f t="shared" si="59"/>
        <v>0</v>
      </c>
      <c r="K422" s="96">
        <f t="shared" si="59"/>
        <v>0</v>
      </c>
      <c r="L422" s="96">
        <f t="shared" si="59"/>
        <v>0</v>
      </c>
      <c r="M422" s="96">
        <f t="shared" si="59"/>
        <v>0</v>
      </c>
      <c r="N422" s="96">
        <f t="shared" si="59"/>
        <v>0</v>
      </c>
      <c r="O422" s="96">
        <f t="shared" si="59"/>
        <v>0</v>
      </c>
      <c r="P422" s="96">
        <f t="shared" si="59"/>
        <v>0</v>
      </c>
      <c r="Q422" s="96">
        <f t="shared" si="59"/>
        <v>0</v>
      </c>
      <c r="R422" s="96">
        <f t="shared" si="59"/>
        <v>0</v>
      </c>
      <c r="S422" s="96">
        <f t="shared" si="59"/>
        <v>0</v>
      </c>
      <c r="T422" s="96">
        <f t="shared" si="59"/>
        <v>0</v>
      </c>
      <c r="U422" s="96">
        <f t="shared" si="59"/>
        <v>0</v>
      </c>
      <c r="V422" s="96">
        <f t="shared" si="59"/>
        <v>0</v>
      </c>
      <c r="W422" s="96">
        <f t="shared" si="59"/>
        <v>0</v>
      </c>
      <c r="X422" s="96">
        <f t="shared" si="59"/>
        <v>0</v>
      </c>
      <c r="Y422" s="96">
        <f t="shared" si="59"/>
        <v>0</v>
      </c>
      <c r="Z422" s="277">
        <f t="shared" si="59"/>
        <v>0</v>
      </c>
      <c r="AA422" s="85"/>
      <c r="AB422" s="278">
        <f t="shared" si="55"/>
        <v>0</v>
      </c>
      <c r="AC422" s="85"/>
      <c r="AD422" s="278">
        <f t="shared" si="56"/>
        <v>0</v>
      </c>
      <c r="AE422" s="85"/>
      <c r="AF422" s="278">
        <f t="shared" si="57"/>
        <v>0</v>
      </c>
      <c r="AH422" s="279"/>
    </row>
    <row r="423" spans="2:34" outlineLevel="1">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row>
    <row r="424" spans="2:34" outlineLevel="1">
      <c r="D424" s="262" t="str">
        <f>C406</f>
        <v>TOTAL JOURNEYS BY SERVICE GROUP</v>
      </c>
      <c r="E424" s="263"/>
      <c r="F424" s="264" t="str">
        <f>F422</f>
        <v>000 Jnys</v>
      </c>
      <c r="G424" s="265">
        <f t="shared" ref="G424:Z424" si="60">SUM(G407:G422)</f>
        <v>0</v>
      </c>
      <c r="H424" s="265">
        <f t="shared" si="60"/>
        <v>0</v>
      </c>
      <c r="I424" s="265">
        <f t="shared" si="60"/>
        <v>0</v>
      </c>
      <c r="J424" s="265">
        <f t="shared" si="60"/>
        <v>0</v>
      </c>
      <c r="K424" s="265">
        <f t="shared" si="60"/>
        <v>0</v>
      </c>
      <c r="L424" s="265">
        <f t="shared" si="60"/>
        <v>0</v>
      </c>
      <c r="M424" s="265">
        <f t="shared" si="60"/>
        <v>0</v>
      </c>
      <c r="N424" s="265">
        <f t="shared" si="60"/>
        <v>0</v>
      </c>
      <c r="O424" s="265">
        <f t="shared" si="60"/>
        <v>0</v>
      </c>
      <c r="P424" s="265">
        <f t="shared" si="60"/>
        <v>0</v>
      </c>
      <c r="Q424" s="265">
        <f t="shared" si="60"/>
        <v>0</v>
      </c>
      <c r="R424" s="265">
        <f t="shared" si="60"/>
        <v>0</v>
      </c>
      <c r="S424" s="265">
        <f t="shared" si="60"/>
        <v>0</v>
      </c>
      <c r="T424" s="265">
        <f t="shared" si="60"/>
        <v>0</v>
      </c>
      <c r="U424" s="265">
        <f t="shared" si="60"/>
        <v>0</v>
      </c>
      <c r="V424" s="265">
        <f t="shared" si="60"/>
        <v>0</v>
      </c>
      <c r="W424" s="265">
        <f t="shared" si="60"/>
        <v>0</v>
      </c>
      <c r="X424" s="265">
        <f t="shared" si="60"/>
        <v>0</v>
      </c>
      <c r="Y424" s="265">
        <f t="shared" si="60"/>
        <v>0</v>
      </c>
      <c r="Z424" s="266">
        <f t="shared" si="60"/>
        <v>0</v>
      </c>
      <c r="AA424" s="85"/>
      <c r="AB424" s="267">
        <f>SUM(AB407:AB422)</f>
        <v>0</v>
      </c>
      <c r="AC424" s="85"/>
      <c r="AD424" s="267">
        <f>SUM(AD407:AD422)</f>
        <v>0</v>
      </c>
      <c r="AE424" s="85"/>
      <c r="AF424" s="267">
        <f>SUM(AF407:AF422)</f>
        <v>0</v>
      </c>
      <c r="AH424" s="268"/>
    </row>
    <row r="425" spans="2:34">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row>
    <row r="426" spans="2:34">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row>
    <row r="427" spans="2:34" ht="16.5">
      <c r="B427" s="5" t="s">
        <v>920</v>
      </c>
      <c r="C427" s="5"/>
      <c r="D427" s="5"/>
      <c r="E427" s="5"/>
      <c r="F427" s="5"/>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5"/>
      <c r="AH427" s="5"/>
    </row>
    <row r="428" spans="2:34">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row>
    <row r="429" spans="2:34" ht="15">
      <c r="B429" s="99" t="s">
        <v>921</v>
      </c>
      <c r="C429" s="99"/>
      <c r="D429" s="249"/>
      <c r="E429" s="249"/>
      <c r="F429" s="99"/>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80"/>
      <c r="AE429" s="280"/>
      <c r="AF429" s="280"/>
      <c r="AG429" s="99"/>
      <c r="AH429" s="99"/>
    </row>
    <row r="430" spans="2:34" outlineLevel="1">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row>
    <row r="431" spans="2:34" outlineLevel="1">
      <c r="C431" s="250" t="str">
        <f>C238</f>
        <v>Seasons (First)</v>
      </c>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row>
    <row r="432" spans="2:34" outlineLevel="1">
      <c r="D432" s="235" t="str">
        <f>'Line Items'!D14</f>
        <v>SG01  Mainline - Bournemouth / Weymouth</v>
      </c>
      <c r="E432" s="251"/>
      <c r="F432" s="252" t="s">
        <v>922</v>
      </c>
      <c r="G432" s="253"/>
      <c r="H432" s="253"/>
      <c r="I432" s="253"/>
      <c r="J432" s="253"/>
      <c r="K432" s="253"/>
      <c r="L432" s="253"/>
      <c r="M432" s="253"/>
      <c r="N432" s="253"/>
      <c r="O432" s="253"/>
      <c r="P432" s="253"/>
      <c r="Q432" s="253"/>
      <c r="R432" s="253"/>
      <c r="S432" s="253"/>
      <c r="T432" s="253"/>
      <c r="U432" s="253"/>
      <c r="V432" s="253"/>
      <c r="W432" s="253"/>
      <c r="X432" s="253"/>
      <c r="Y432" s="253"/>
      <c r="Z432" s="254"/>
      <c r="AA432" s="85"/>
      <c r="AB432" s="255"/>
      <c r="AC432" s="85"/>
      <c r="AD432" s="255"/>
      <c r="AE432" s="85"/>
      <c r="AF432" s="255"/>
      <c r="AH432" s="256"/>
    </row>
    <row r="433" spans="4:34" outlineLevel="1">
      <c r="D433" s="83" t="str">
        <f>'Line Items'!D15</f>
        <v>SG02  Mainline - Portsmouth</v>
      </c>
      <c r="E433" s="84"/>
      <c r="F433" s="150" t="str">
        <f>F432</f>
        <v>000 Miles</v>
      </c>
      <c r="G433" s="257"/>
      <c r="H433" s="257"/>
      <c r="I433" s="257"/>
      <c r="J433" s="257"/>
      <c r="K433" s="257"/>
      <c r="L433" s="257"/>
      <c r="M433" s="257"/>
      <c r="N433" s="257"/>
      <c r="O433" s="257"/>
      <c r="P433" s="257"/>
      <c r="Q433" s="257"/>
      <c r="R433" s="257"/>
      <c r="S433" s="257"/>
      <c r="T433" s="257"/>
      <c r="U433" s="257"/>
      <c r="V433" s="257"/>
      <c r="W433" s="257"/>
      <c r="X433" s="257"/>
      <c r="Y433" s="257"/>
      <c r="Z433" s="258"/>
      <c r="AA433" s="85"/>
      <c r="AB433" s="27"/>
      <c r="AC433" s="85"/>
      <c r="AD433" s="27"/>
      <c r="AE433" s="85"/>
      <c r="AF433" s="27"/>
      <c r="AH433" s="259"/>
    </row>
    <row r="434" spans="4:34" outlineLevel="1">
      <c r="D434" s="83" t="str">
        <f>'Line Items'!D16</f>
        <v>SG03  West of England</v>
      </c>
      <c r="E434" s="84"/>
      <c r="F434" s="150" t="str">
        <f t="shared" ref="F434:F447" si="61">F433</f>
        <v>000 Miles</v>
      </c>
      <c r="G434" s="257"/>
      <c r="H434" s="257"/>
      <c r="I434" s="257"/>
      <c r="J434" s="257"/>
      <c r="K434" s="257"/>
      <c r="L434" s="257"/>
      <c r="M434" s="257"/>
      <c r="N434" s="257"/>
      <c r="O434" s="257"/>
      <c r="P434" s="257"/>
      <c r="Q434" s="257"/>
      <c r="R434" s="257"/>
      <c r="S434" s="257"/>
      <c r="T434" s="257"/>
      <c r="U434" s="257"/>
      <c r="V434" s="257"/>
      <c r="W434" s="257"/>
      <c r="X434" s="257"/>
      <c r="Y434" s="257"/>
      <c r="Z434" s="258"/>
      <c r="AA434" s="85"/>
      <c r="AB434" s="27"/>
      <c r="AC434" s="85"/>
      <c r="AD434" s="27"/>
      <c r="AE434" s="85"/>
      <c r="AF434" s="27"/>
      <c r="AH434" s="259"/>
    </row>
    <row r="435" spans="4:34" outlineLevel="1">
      <c r="D435" s="83" t="str">
        <f>'Line Items'!D17</f>
        <v>SG04  Island Line</v>
      </c>
      <c r="E435" s="84"/>
      <c r="F435" s="150" t="str">
        <f t="shared" si="61"/>
        <v>000 Miles</v>
      </c>
      <c r="G435" s="257"/>
      <c r="H435" s="257"/>
      <c r="I435" s="257"/>
      <c r="J435" s="257"/>
      <c r="K435" s="257"/>
      <c r="L435" s="257"/>
      <c r="M435" s="257"/>
      <c r="N435" s="257"/>
      <c r="O435" s="257"/>
      <c r="P435" s="257"/>
      <c r="Q435" s="257"/>
      <c r="R435" s="257"/>
      <c r="S435" s="257"/>
      <c r="T435" s="257"/>
      <c r="U435" s="257"/>
      <c r="V435" s="257"/>
      <c r="W435" s="257"/>
      <c r="X435" s="257"/>
      <c r="Y435" s="257"/>
      <c r="Z435" s="258"/>
      <c r="AA435" s="85"/>
      <c r="AB435" s="27"/>
      <c r="AC435" s="85"/>
      <c r="AD435" s="27"/>
      <c r="AE435" s="85"/>
      <c r="AF435" s="27"/>
      <c r="AH435" s="259"/>
    </row>
    <row r="436" spans="4:34" outlineLevel="1">
      <c r="D436" s="83" t="str">
        <f>'Line Items'!D18</f>
        <v>SG05  Mainline - Basingstoke/Romsey/Lymington</v>
      </c>
      <c r="E436" s="84"/>
      <c r="F436" s="150" t="str">
        <f t="shared" si="61"/>
        <v>000 Miles</v>
      </c>
      <c r="G436" s="257"/>
      <c r="H436" s="257"/>
      <c r="I436" s="257"/>
      <c r="J436" s="257"/>
      <c r="K436" s="257"/>
      <c r="L436" s="257"/>
      <c r="M436" s="257"/>
      <c r="N436" s="257"/>
      <c r="O436" s="257"/>
      <c r="P436" s="257"/>
      <c r="Q436" s="257"/>
      <c r="R436" s="257"/>
      <c r="S436" s="257"/>
      <c r="T436" s="257"/>
      <c r="U436" s="257"/>
      <c r="V436" s="257"/>
      <c r="W436" s="257"/>
      <c r="X436" s="257"/>
      <c r="Y436" s="257"/>
      <c r="Z436" s="258"/>
      <c r="AA436" s="85"/>
      <c r="AB436" s="27"/>
      <c r="AC436" s="85"/>
      <c r="AD436" s="27"/>
      <c r="AE436" s="85"/>
      <c r="AF436" s="27"/>
      <c r="AH436" s="259"/>
    </row>
    <row r="437" spans="4:34" outlineLevel="1">
      <c r="D437" s="83" t="str">
        <f>'Line Items'!D19</f>
        <v>SG06  South Coast</v>
      </c>
      <c r="E437" s="84"/>
      <c r="F437" s="150" t="str">
        <f t="shared" si="61"/>
        <v>000 Miles</v>
      </c>
      <c r="G437" s="257"/>
      <c r="H437" s="257"/>
      <c r="I437" s="257"/>
      <c r="J437" s="257"/>
      <c r="K437" s="257"/>
      <c r="L437" s="257"/>
      <c r="M437" s="257"/>
      <c r="N437" s="257"/>
      <c r="O437" s="257"/>
      <c r="P437" s="257"/>
      <c r="Q437" s="257"/>
      <c r="R437" s="257"/>
      <c r="S437" s="257"/>
      <c r="T437" s="257"/>
      <c r="U437" s="257"/>
      <c r="V437" s="257"/>
      <c r="W437" s="257"/>
      <c r="X437" s="257"/>
      <c r="Y437" s="257"/>
      <c r="Z437" s="258"/>
      <c r="AA437" s="85"/>
      <c r="AB437" s="27"/>
      <c r="AC437" s="85"/>
      <c r="AD437" s="27"/>
      <c r="AE437" s="85"/>
      <c r="AF437" s="27"/>
      <c r="AH437" s="259"/>
    </row>
    <row r="438" spans="4:34" outlineLevel="1">
      <c r="D438" s="83" t="str">
        <f>'Line Items'!D20</f>
        <v>SG07  Suburban - Alton</v>
      </c>
      <c r="E438" s="84"/>
      <c r="F438" s="150" t="str">
        <f t="shared" si="61"/>
        <v>000 Miles</v>
      </c>
      <c r="G438" s="257"/>
      <c r="H438" s="257"/>
      <c r="I438" s="257"/>
      <c r="J438" s="257"/>
      <c r="K438" s="257"/>
      <c r="L438" s="257"/>
      <c r="M438" s="257"/>
      <c r="N438" s="257"/>
      <c r="O438" s="257"/>
      <c r="P438" s="257"/>
      <c r="Q438" s="257"/>
      <c r="R438" s="257"/>
      <c r="S438" s="257"/>
      <c r="T438" s="257"/>
      <c r="U438" s="257"/>
      <c r="V438" s="257"/>
      <c r="W438" s="257"/>
      <c r="X438" s="257"/>
      <c r="Y438" s="257"/>
      <c r="Z438" s="258"/>
      <c r="AA438" s="85"/>
      <c r="AB438" s="27"/>
      <c r="AC438" s="85"/>
      <c r="AD438" s="27"/>
      <c r="AE438" s="85"/>
      <c r="AF438" s="27"/>
      <c r="AH438" s="259"/>
    </row>
    <row r="439" spans="4:34" outlineLevel="1">
      <c r="D439" s="83" t="str">
        <f>'Line Items'!D21</f>
        <v>SG08  Suburban - Windsor inners</v>
      </c>
      <c r="E439" s="84"/>
      <c r="F439" s="150" t="str">
        <f t="shared" si="61"/>
        <v>000 Miles</v>
      </c>
      <c r="G439" s="257"/>
      <c r="H439" s="257"/>
      <c r="I439" s="257"/>
      <c r="J439" s="257"/>
      <c r="K439" s="257"/>
      <c r="L439" s="257"/>
      <c r="M439" s="257"/>
      <c r="N439" s="257"/>
      <c r="O439" s="257"/>
      <c r="P439" s="257"/>
      <c r="Q439" s="257"/>
      <c r="R439" s="257"/>
      <c r="S439" s="257"/>
      <c r="T439" s="257"/>
      <c r="U439" s="257"/>
      <c r="V439" s="257"/>
      <c r="W439" s="257"/>
      <c r="X439" s="257"/>
      <c r="Y439" s="257"/>
      <c r="Z439" s="258"/>
      <c r="AA439" s="85"/>
      <c r="AB439" s="27"/>
      <c r="AC439" s="85"/>
      <c r="AD439" s="27"/>
      <c r="AE439" s="85"/>
      <c r="AF439" s="27"/>
      <c r="AH439" s="259"/>
    </row>
    <row r="440" spans="4:34" outlineLevel="1">
      <c r="D440" s="83" t="str">
        <f>'Line Items'!D22</f>
        <v>SG09  Suburban - Windsor Outers</v>
      </c>
      <c r="E440" s="84"/>
      <c r="F440" s="150" t="str">
        <f t="shared" si="61"/>
        <v>000 Miles</v>
      </c>
      <c r="G440" s="257"/>
      <c r="H440" s="257"/>
      <c r="I440" s="257"/>
      <c r="J440" s="257"/>
      <c r="K440" s="257"/>
      <c r="L440" s="257"/>
      <c r="M440" s="257"/>
      <c r="N440" s="257"/>
      <c r="O440" s="257"/>
      <c r="P440" s="257"/>
      <c r="Q440" s="257"/>
      <c r="R440" s="257"/>
      <c r="S440" s="257"/>
      <c r="T440" s="257"/>
      <c r="U440" s="257"/>
      <c r="V440" s="257"/>
      <c r="W440" s="257"/>
      <c r="X440" s="257"/>
      <c r="Y440" s="257"/>
      <c r="Z440" s="258"/>
      <c r="AA440" s="85"/>
      <c r="AB440" s="27"/>
      <c r="AC440" s="85"/>
      <c r="AD440" s="27"/>
      <c r="AE440" s="85"/>
      <c r="AF440" s="27"/>
      <c r="AH440" s="259"/>
    </row>
    <row r="441" spans="4:34" outlineLevel="1">
      <c r="D441" s="83" t="str">
        <f>'Line Items'!D23</f>
        <v>SG10  Suburban - GLD/WOK</v>
      </c>
      <c r="E441" s="84"/>
      <c r="F441" s="150" t="str">
        <f t="shared" si="61"/>
        <v>000 Miles</v>
      </c>
      <c r="G441" s="257"/>
      <c r="H441" s="257"/>
      <c r="I441" s="257"/>
      <c r="J441" s="257"/>
      <c r="K441" s="257"/>
      <c r="L441" s="257"/>
      <c r="M441" s="257"/>
      <c r="N441" s="257"/>
      <c r="O441" s="257"/>
      <c r="P441" s="257"/>
      <c r="Q441" s="257"/>
      <c r="R441" s="257"/>
      <c r="S441" s="257"/>
      <c r="T441" s="257"/>
      <c r="U441" s="257"/>
      <c r="V441" s="257"/>
      <c r="W441" s="257"/>
      <c r="X441" s="257"/>
      <c r="Y441" s="257"/>
      <c r="Z441" s="258"/>
      <c r="AA441" s="85"/>
      <c r="AB441" s="27"/>
      <c r="AC441" s="85"/>
      <c r="AD441" s="27"/>
      <c r="AE441" s="85"/>
      <c r="AF441" s="27"/>
      <c r="AH441" s="259"/>
    </row>
    <row r="442" spans="4:34" outlineLevel="1">
      <c r="D442" s="83" t="str">
        <f>'Line Items'!D24</f>
        <v>SG11  Heathrow Bus</v>
      </c>
      <c r="E442" s="84"/>
      <c r="F442" s="150" t="str">
        <f t="shared" si="61"/>
        <v>000 Miles</v>
      </c>
      <c r="G442" s="257"/>
      <c r="H442" s="257"/>
      <c r="I442" s="257"/>
      <c r="J442" s="257"/>
      <c r="K442" s="257"/>
      <c r="L442" s="257"/>
      <c r="M442" s="257"/>
      <c r="N442" s="257"/>
      <c r="O442" s="257"/>
      <c r="P442" s="257"/>
      <c r="Q442" s="257"/>
      <c r="R442" s="257"/>
      <c r="S442" s="257"/>
      <c r="T442" s="257"/>
      <c r="U442" s="257"/>
      <c r="V442" s="257"/>
      <c r="W442" s="257"/>
      <c r="X442" s="257"/>
      <c r="Y442" s="257"/>
      <c r="Z442" s="258"/>
      <c r="AA442" s="85"/>
      <c r="AB442" s="27"/>
      <c r="AC442" s="85"/>
      <c r="AD442" s="27"/>
      <c r="AE442" s="85"/>
      <c r="AF442" s="27"/>
      <c r="AH442" s="259"/>
    </row>
    <row r="443" spans="4:34" outlineLevel="1">
      <c r="D443" s="83" t="str">
        <f>'Line Items'!D25</f>
        <v>[Passenger Revenue Service Groups 12]</v>
      </c>
      <c r="E443" s="84"/>
      <c r="F443" s="150" t="str">
        <f t="shared" si="61"/>
        <v>000 Miles</v>
      </c>
      <c r="G443" s="257"/>
      <c r="H443" s="257"/>
      <c r="I443" s="257"/>
      <c r="J443" s="257"/>
      <c r="K443" s="257"/>
      <c r="L443" s="257"/>
      <c r="M443" s="257"/>
      <c r="N443" s="257"/>
      <c r="O443" s="257"/>
      <c r="P443" s="257"/>
      <c r="Q443" s="257"/>
      <c r="R443" s="257"/>
      <c r="S443" s="257"/>
      <c r="T443" s="257"/>
      <c r="U443" s="257"/>
      <c r="V443" s="257"/>
      <c r="W443" s="257"/>
      <c r="X443" s="257"/>
      <c r="Y443" s="257"/>
      <c r="Z443" s="258"/>
      <c r="AA443" s="85"/>
      <c r="AB443" s="27"/>
      <c r="AC443" s="85"/>
      <c r="AD443" s="27"/>
      <c r="AE443" s="85"/>
      <c r="AF443" s="27"/>
      <c r="AH443" s="27"/>
    </row>
    <row r="444" spans="4:34" outlineLevel="1">
      <c r="D444" s="83" t="str">
        <f>'Line Items'!D26</f>
        <v>[Passenger Revenue Service Groups 13]</v>
      </c>
      <c r="E444" s="84"/>
      <c r="F444" s="150" t="str">
        <f t="shared" si="61"/>
        <v>000 Miles</v>
      </c>
      <c r="G444" s="257"/>
      <c r="H444" s="257"/>
      <c r="I444" s="257"/>
      <c r="J444" s="257"/>
      <c r="K444" s="257"/>
      <c r="L444" s="257"/>
      <c r="M444" s="257"/>
      <c r="N444" s="257"/>
      <c r="O444" s="257"/>
      <c r="P444" s="257"/>
      <c r="Q444" s="257"/>
      <c r="R444" s="257"/>
      <c r="S444" s="257"/>
      <c r="T444" s="257"/>
      <c r="U444" s="257"/>
      <c r="V444" s="257"/>
      <c r="W444" s="257"/>
      <c r="X444" s="257"/>
      <c r="Y444" s="257"/>
      <c r="Z444" s="258"/>
      <c r="AA444" s="85"/>
      <c r="AB444" s="27"/>
      <c r="AC444" s="85"/>
      <c r="AD444" s="27"/>
      <c r="AE444" s="85"/>
      <c r="AF444" s="27"/>
      <c r="AH444" s="27"/>
    </row>
    <row r="445" spans="4:34" outlineLevel="1">
      <c r="D445" s="83" t="str">
        <f>'Line Items'!D27</f>
        <v>[Passenger Revenue Service Groups 14]</v>
      </c>
      <c r="E445" s="84"/>
      <c r="F445" s="150" t="str">
        <f t="shared" si="61"/>
        <v>000 Miles</v>
      </c>
      <c r="G445" s="257"/>
      <c r="H445" s="257"/>
      <c r="I445" s="257"/>
      <c r="J445" s="257"/>
      <c r="K445" s="257"/>
      <c r="L445" s="257"/>
      <c r="M445" s="257"/>
      <c r="N445" s="257"/>
      <c r="O445" s="257"/>
      <c r="P445" s="257"/>
      <c r="Q445" s="257"/>
      <c r="R445" s="257"/>
      <c r="S445" s="257"/>
      <c r="T445" s="257"/>
      <c r="U445" s="257"/>
      <c r="V445" s="257"/>
      <c r="W445" s="257"/>
      <c r="X445" s="257"/>
      <c r="Y445" s="257"/>
      <c r="Z445" s="258"/>
      <c r="AA445" s="85"/>
      <c r="AB445" s="27"/>
      <c r="AC445" s="85"/>
      <c r="AD445" s="27"/>
      <c r="AE445" s="85"/>
      <c r="AF445" s="27"/>
      <c r="AH445" s="27"/>
    </row>
    <row r="446" spans="4:34" outlineLevel="1">
      <c r="D446" s="83" t="str">
        <f>'Line Items'!D28</f>
        <v>[Passenger Revenue Service Groups 15]</v>
      </c>
      <c r="E446" s="84"/>
      <c r="F446" s="150" t="str">
        <f t="shared" si="61"/>
        <v>000 Miles</v>
      </c>
      <c r="G446" s="257"/>
      <c r="H446" s="257"/>
      <c r="I446" s="257"/>
      <c r="J446" s="257"/>
      <c r="K446" s="257"/>
      <c r="L446" s="257"/>
      <c r="M446" s="257"/>
      <c r="N446" s="257"/>
      <c r="O446" s="257"/>
      <c r="P446" s="257"/>
      <c r="Q446" s="257"/>
      <c r="R446" s="257"/>
      <c r="S446" s="257"/>
      <c r="T446" s="257"/>
      <c r="U446" s="257"/>
      <c r="V446" s="257"/>
      <c r="W446" s="257"/>
      <c r="X446" s="257"/>
      <c r="Y446" s="257"/>
      <c r="Z446" s="258"/>
      <c r="AA446" s="85"/>
      <c r="AB446" s="27"/>
      <c r="AC446" s="85"/>
      <c r="AD446" s="27"/>
      <c r="AE446" s="85"/>
      <c r="AF446" s="27"/>
      <c r="AH446" s="27"/>
    </row>
    <row r="447" spans="4:34" outlineLevel="1">
      <c r="D447" s="108" t="str">
        <f>'Line Items'!D29</f>
        <v>[Passenger Revenue Service Groups 16]</v>
      </c>
      <c r="E447" s="110"/>
      <c r="F447" s="164" t="str">
        <f t="shared" si="61"/>
        <v>000 Miles</v>
      </c>
      <c r="G447" s="260"/>
      <c r="H447" s="260"/>
      <c r="I447" s="260"/>
      <c r="J447" s="260"/>
      <c r="K447" s="260"/>
      <c r="L447" s="260"/>
      <c r="M447" s="260"/>
      <c r="N447" s="260"/>
      <c r="O447" s="260"/>
      <c r="P447" s="260"/>
      <c r="Q447" s="260"/>
      <c r="R447" s="260"/>
      <c r="S447" s="260"/>
      <c r="T447" s="260"/>
      <c r="U447" s="260"/>
      <c r="V447" s="260"/>
      <c r="W447" s="260"/>
      <c r="X447" s="260"/>
      <c r="Y447" s="260"/>
      <c r="Z447" s="261"/>
      <c r="AA447" s="85"/>
      <c r="AB447" s="29"/>
      <c r="AC447" s="85"/>
      <c r="AD447" s="29"/>
      <c r="AE447" s="85"/>
      <c r="AF447" s="29"/>
      <c r="AH447" s="29"/>
    </row>
    <row r="448" spans="4:34" outlineLevel="1">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row>
    <row r="449" spans="3:34" outlineLevel="1">
      <c r="D449" s="262" t="str">
        <f>"Total "&amp;C431</f>
        <v>Total Seasons (First)</v>
      </c>
      <c r="E449" s="263"/>
      <c r="F449" s="264" t="str">
        <f>F447</f>
        <v>000 Miles</v>
      </c>
      <c r="G449" s="265">
        <f t="shared" ref="G449:Z449" si="62">SUM(G432:G447)</f>
        <v>0</v>
      </c>
      <c r="H449" s="265">
        <f t="shared" si="62"/>
        <v>0</v>
      </c>
      <c r="I449" s="265">
        <f t="shared" si="62"/>
        <v>0</v>
      </c>
      <c r="J449" s="265">
        <f t="shared" si="62"/>
        <v>0</v>
      </c>
      <c r="K449" s="265">
        <f t="shared" si="62"/>
        <v>0</v>
      </c>
      <c r="L449" s="265">
        <f t="shared" si="62"/>
        <v>0</v>
      </c>
      <c r="M449" s="265">
        <f t="shared" si="62"/>
        <v>0</v>
      </c>
      <c r="N449" s="265">
        <f t="shared" si="62"/>
        <v>0</v>
      </c>
      <c r="O449" s="265">
        <f t="shared" si="62"/>
        <v>0</v>
      </c>
      <c r="P449" s="265">
        <f t="shared" si="62"/>
        <v>0</v>
      </c>
      <c r="Q449" s="265">
        <f t="shared" si="62"/>
        <v>0</v>
      </c>
      <c r="R449" s="265">
        <f t="shared" si="62"/>
        <v>0</v>
      </c>
      <c r="S449" s="265">
        <f t="shared" si="62"/>
        <v>0</v>
      </c>
      <c r="T449" s="265">
        <f t="shared" si="62"/>
        <v>0</v>
      </c>
      <c r="U449" s="265">
        <f t="shared" si="62"/>
        <v>0</v>
      </c>
      <c r="V449" s="265">
        <f t="shared" si="62"/>
        <v>0</v>
      </c>
      <c r="W449" s="265">
        <f t="shared" si="62"/>
        <v>0</v>
      </c>
      <c r="X449" s="265">
        <f t="shared" si="62"/>
        <v>0</v>
      </c>
      <c r="Y449" s="265">
        <f t="shared" si="62"/>
        <v>0</v>
      </c>
      <c r="Z449" s="266">
        <f t="shared" si="62"/>
        <v>0</v>
      </c>
      <c r="AA449" s="85"/>
      <c r="AB449" s="267">
        <f>SUM(AB432:AB447)</f>
        <v>0</v>
      </c>
      <c r="AC449" s="85"/>
      <c r="AD449" s="267">
        <f>SUM(AD432:AD447)</f>
        <v>0</v>
      </c>
      <c r="AE449" s="85"/>
      <c r="AF449" s="267">
        <f>SUM(AF432:AF447)</f>
        <v>0</v>
      </c>
      <c r="AH449" s="268"/>
    </row>
    <row r="450" spans="3:34" outlineLevel="1">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row>
    <row r="451" spans="3:34" outlineLevel="1">
      <c r="C451" s="250" t="str">
        <f>C258</f>
        <v>Seasons (Standard)</v>
      </c>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row>
    <row r="452" spans="3:34" outlineLevel="1">
      <c r="D452" s="235" t="str">
        <f>'Line Items'!D14</f>
        <v>SG01  Mainline - Bournemouth / Weymouth</v>
      </c>
      <c r="E452" s="251"/>
      <c r="F452" s="269" t="str">
        <f t="shared" ref="F452:F467" si="63">F432</f>
        <v>000 Miles</v>
      </c>
      <c r="G452" s="253"/>
      <c r="H452" s="253"/>
      <c r="I452" s="253"/>
      <c r="J452" s="253"/>
      <c r="K452" s="253"/>
      <c r="L452" s="253"/>
      <c r="M452" s="253"/>
      <c r="N452" s="253"/>
      <c r="O452" s="253"/>
      <c r="P452" s="253"/>
      <c r="Q452" s="253"/>
      <c r="R452" s="253"/>
      <c r="S452" s="253"/>
      <c r="T452" s="253"/>
      <c r="U452" s="253"/>
      <c r="V452" s="253"/>
      <c r="W452" s="253"/>
      <c r="X452" s="253"/>
      <c r="Y452" s="253"/>
      <c r="Z452" s="254"/>
      <c r="AA452" s="85"/>
      <c r="AB452" s="255"/>
      <c r="AC452" s="85"/>
      <c r="AD452" s="255"/>
      <c r="AE452" s="85"/>
      <c r="AF452" s="255"/>
      <c r="AH452" s="256"/>
    </row>
    <row r="453" spans="3:34" outlineLevel="1">
      <c r="D453" s="83" t="str">
        <f>'Line Items'!D15</f>
        <v>SG02  Mainline - Portsmouth</v>
      </c>
      <c r="E453" s="84"/>
      <c r="F453" s="150" t="str">
        <f t="shared" si="63"/>
        <v>000 Miles</v>
      </c>
      <c r="G453" s="257"/>
      <c r="H453" s="257"/>
      <c r="I453" s="257"/>
      <c r="J453" s="257"/>
      <c r="K453" s="257"/>
      <c r="L453" s="257"/>
      <c r="M453" s="257"/>
      <c r="N453" s="257"/>
      <c r="O453" s="257"/>
      <c r="P453" s="257"/>
      <c r="Q453" s="257"/>
      <c r="R453" s="257"/>
      <c r="S453" s="257"/>
      <c r="T453" s="257"/>
      <c r="U453" s="257"/>
      <c r="V453" s="257"/>
      <c r="W453" s="257"/>
      <c r="X453" s="257"/>
      <c r="Y453" s="257"/>
      <c r="Z453" s="258"/>
      <c r="AA453" s="85"/>
      <c r="AB453" s="27"/>
      <c r="AC453" s="85"/>
      <c r="AD453" s="27"/>
      <c r="AE453" s="85"/>
      <c r="AF453" s="27"/>
      <c r="AH453" s="259"/>
    </row>
    <row r="454" spans="3:34" outlineLevel="1">
      <c r="D454" s="83" t="str">
        <f>'Line Items'!D16</f>
        <v>SG03  West of England</v>
      </c>
      <c r="E454" s="84"/>
      <c r="F454" s="150" t="str">
        <f t="shared" si="63"/>
        <v>000 Miles</v>
      </c>
      <c r="G454" s="257"/>
      <c r="H454" s="257"/>
      <c r="I454" s="257"/>
      <c r="J454" s="257"/>
      <c r="K454" s="257"/>
      <c r="L454" s="257"/>
      <c r="M454" s="257"/>
      <c r="N454" s="257"/>
      <c r="O454" s="257"/>
      <c r="P454" s="257"/>
      <c r="Q454" s="257"/>
      <c r="R454" s="257"/>
      <c r="S454" s="257"/>
      <c r="T454" s="257"/>
      <c r="U454" s="257"/>
      <c r="V454" s="257"/>
      <c r="W454" s="257"/>
      <c r="X454" s="257"/>
      <c r="Y454" s="257"/>
      <c r="Z454" s="258"/>
      <c r="AA454" s="85"/>
      <c r="AB454" s="27"/>
      <c r="AC454" s="85"/>
      <c r="AD454" s="27"/>
      <c r="AE454" s="85"/>
      <c r="AF454" s="27"/>
      <c r="AH454" s="259"/>
    </row>
    <row r="455" spans="3:34" outlineLevel="1">
      <c r="D455" s="83" t="str">
        <f>'Line Items'!D17</f>
        <v>SG04  Island Line</v>
      </c>
      <c r="E455" s="84"/>
      <c r="F455" s="150" t="str">
        <f t="shared" si="63"/>
        <v>000 Miles</v>
      </c>
      <c r="G455" s="257"/>
      <c r="H455" s="257"/>
      <c r="I455" s="257"/>
      <c r="J455" s="257"/>
      <c r="K455" s="257"/>
      <c r="L455" s="257"/>
      <c r="M455" s="257"/>
      <c r="N455" s="257"/>
      <c r="O455" s="257"/>
      <c r="P455" s="257"/>
      <c r="Q455" s="257"/>
      <c r="R455" s="257"/>
      <c r="S455" s="257"/>
      <c r="T455" s="257"/>
      <c r="U455" s="257"/>
      <c r="V455" s="257"/>
      <c r="W455" s="257"/>
      <c r="X455" s="257"/>
      <c r="Y455" s="257"/>
      <c r="Z455" s="258"/>
      <c r="AA455" s="85"/>
      <c r="AB455" s="27"/>
      <c r="AC455" s="85"/>
      <c r="AD455" s="27"/>
      <c r="AE455" s="85"/>
      <c r="AF455" s="27"/>
      <c r="AH455" s="259"/>
    </row>
    <row r="456" spans="3:34" outlineLevel="1">
      <c r="D456" s="83" t="str">
        <f>'Line Items'!D18</f>
        <v>SG05  Mainline - Basingstoke/Romsey/Lymington</v>
      </c>
      <c r="E456" s="84"/>
      <c r="F456" s="150" t="str">
        <f t="shared" si="63"/>
        <v>000 Miles</v>
      </c>
      <c r="G456" s="257"/>
      <c r="H456" s="257"/>
      <c r="I456" s="257"/>
      <c r="J456" s="257"/>
      <c r="K456" s="257"/>
      <c r="L456" s="257"/>
      <c r="M456" s="257"/>
      <c r="N456" s="257"/>
      <c r="O456" s="257"/>
      <c r="P456" s="257"/>
      <c r="Q456" s="257"/>
      <c r="R456" s="257"/>
      <c r="S456" s="257"/>
      <c r="T456" s="257"/>
      <c r="U456" s="257"/>
      <c r="V456" s="257"/>
      <c r="W456" s="257"/>
      <c r="X456" s="257"/>
      <c r="Y456" s="257"/>
      <c r="Z456" s="258"/>
      <c r="AA456" s="85"/>
      <c r="AB456" s="27"/>
      <c r="AC456" s="85"/>
      <c r="AD456" s="27"/>
      <c r="AE456" s="85"/>
      <c r="AF456" s="27"/>
      <c r="AH456" s="259"/>
    </row>
    <row r="457" spans="3:34" outlineLevel="1">
      <c r="D457" s="83" t="str">
        <f>'Line Items'!D19</f>
        <v>SG06  South Coast</v>
      </c>
      <c r="E457" s="84"/>
      <c r="F457" s="150" t="str">
        <f t="shared" si="63"/>
        <v>000 Miles</v>
      </c>
      <c r="G457" s="257"/>
      <c r="H457" s="257"/>
      <c r="I457" s="257"/>
      <c r="J457" s="257"/>
      <c r="K457" s="257"/>
      <c r="L457" s="257"/>
      <c r="M457" s="257"/>
      <c r="N457" s="257"/>
      <c r="O457" s="257"/>
      <c r="P457" s="257"/>
      <c r="Q457" s="257"/>
      <c r="R457" s="257"/>
      <c r="S457" s="257"/>
      <c r="T457" s="257"/>
      <c r="U457" s="257"/>
      <c r="V457" s="257"/>
      <c r="W457" s="257"/>
      <c r="X457" s="257"/>
      <c r="Y457" s="257"/>
      <c r="Z457" s="258"/>
      <c r="AA457" s="85"/>
      <c r="AB457" s="27"/>
      <c r="AC457" s="85"/>
      <c r="AD457" s="27"/>
      <c r="AE457" s="85"/>
      <c r="AF457" s="27"/>
      <c r="AH457" s="259"/>
    </row>
    <row r="458" spans="3:34" outlineLevel="1">
      <c r="D458" s="83" t="str">
        <f>'Line Items'!D20</f>
        <v>SG07  Suburban - Alton</v>
      </c>
      <c r="E458" s="84"/>
      <c r="F458" s="150" t="str">
        <f t="shared" si="63"/>
        <v>000 Miles</v>
      </c>
      <c r="G458" s="257"/>
      <c r="H458" s="257"/>
      <c r="I458" s="257"/>
      <c r="J458" s="257"/>
      <c r="K458" s="257"/>
      <c r="L458" s="257"/>
      <c r="M458" s="257"/>
      <c r="N458" s="257"/>
      <c r="O458" s="257"/>
      <c r="P458" s="257"/>
      <c r="Q458" s="257"/>
      <c r="R458" s="257"/>
      <c r="S458" s="257"/>
      <c r="T458" s="257"/>
      <c r="U458" s="257"/>
      <c r="V458" s="257"/>
      <c r="W458" s="257"/>
      <c r="X458" s="257"/>
      <c r="Y458" s="257"/>
      <c r="Z458" s="258"/>
      <c r="AA458" s="85"/>
      <c r="AB458" s="27"/>
      <c r="AC458" s="85"/>
      <c r="AD458" s="27"/>
      <c r="AE458" s="85"/>
      <c r="AF458" s="27"/>
      <c r="AH458" s="259"/>
    </row>
    <row r="459" spans="3:34" outlineLevel="1">
      <c r="D459" s="83" t="str">
        <f>'Line Items'!D21</f>
        <v>SG08  Suburban - Windsor inners</v>
      </c>
      <c r="E459" s="84"/>
      <c r="F459" s="150" t="str">
        <f t="shared" si="63"/>
        <v>000 Miles</v>
      </c>
      <c r="G459" s="257"/>
      <c r="H459" s="257"/>
      <c r="I459" s="257"/>
      <c r="J459" s="257"/>
      <c r="K459" s="257"/>
      <c r="L459" s="257"/>
      <c r="M459" s="257"/>
      <c r="N459" s="257"/>
      <c r="O459" s="257"/>
      <c r="P459" s="257"/>
      <c r="Q459" s="257"/>
      <c r="R459" s="257"/>
      <c r="S459" s="257"/>
      <c r="T459" s="257"/>
      <c r="U459" s="257"/>
      <c r="V459" s="257"/>
      <c r="W459" s="257"/>
      <c r="X459" s="257"/>
      <c r="Y459" s="257"/>
      <c r="Z459" s="258"/>
      <c r="AA459" s="85"/>
      <c r="AB459" s="27"/>
      <c r="AC459" s="85"/>
      <c r="AD459" s="27"/>
      <c r="AE459" s="85"/>
      <c r="AF459" s="27"/>
      <c r="AH459" s="259"/>
    </row>
    <row r="460" spans="3:34" outlineLevel="1">
      <c r="D460" s="83" t="str">
        <f>'Line Items'!D22</f>
        <v>SG09  Suburban - Windsor Outers</v>
      </c>
      <c r="E460" s="84"/>
      <c r="F460" s="150" t="str">
        <f t="shared" si="63"/>
        <v>000 Miles</v>
      </c>
      <c r="G460" s="257"/>
      <c r="H460" s="257"/>
      <c r="I460" s="257"/>
      <c r="J460" s="257"/>
      <c r="K460" s="257"/>
      <c r="L460" s="257"/>
      <c r="M460" s="257"/>
      <c r="N460" s="257"/>
      <c r="O460" s="257"/>
      <c r="P460" s="257"/>
      <c r="Q460" s="257"/>
      <c r="R460" s="257"/>
      <c r="S460" s="257"/>
      <c r="T460" s="257"/>
      <c r="U460" s="257"/>
      <c r="V460" s="257"/>
      <c r="W460" s="257"/>
      <c r="X460" s="257"/>
      <c r="Y460" s="257"/>
      <c r="Z460" s="258"/>
      <c r="AA460" s="85"/>
      <c r="AB460" s="27"/>
      <c r="AC460" s="85"/>
      <c r="AD460" s="27"/>
      <c r="AE460" s="85"/>
      <c r="AF460" s="27"/>
      <c r="AH460" s="259"/>
    </row>
    <row r="461" spans="3:34" outlineLevel="1">
      <c r="D461" s="83" t="str">
        <f>'Line Items'!D23</f>
        <v>SG10  Suburban - GLD/WOK</v>
      </c>
      <c r="E461" s="84"/>
      <c r="F461" s="150" t="str">
        <f t="shared" si="63"/>
        <v>000 Miles</v>
      </c>
      <c r="G461" s="257"/>
      <c r="H461" s="257"/>
      <c r="I461" s="257"/>
      <c r="J461" s="257"/>
      <c r="K461" s="257"/>
      <c r="L461" s="257"/>
      <c r="M461" s="257"/>
      <c r="N461" s="257"/>
      <c r="O461" s="257"/>
      <c r="P461" s="257"/>
      <c r="Q461" s="257"/>
      <c r="R461" s="257"/>
      <c r="S461" s="257"/>
      <c r="T461" s="257"/>
      <c r="U461" s="257"/>
      <c r="V461" s="257"/>
      <c r="W461" s="257"/>
      <c r="X461" s="257"/>
      <c r="Y461" s="257"/>
      <c r="Z461" s="258"/>
      <c r="AA461" s="85"/>
      <c r="AB461" s="27"/>
      <c r="AC461" s="85"/>
      <c r="AD461" s="27"/>
      <c r="AE461" s="85"/>
      <c r="AF461" s="27"/>
      <c r="AH461" s="259"/>
    </row>
    <row r="462" spans="3:34" outlineLevel="1">
      <c r="D462" s="83" t="str">
        <f>'Line Items'!D24</f>
        <v>SG11  Heathrow Bus</v>
      </c>
      <c r="E462" s="84"/>
      <c r="F462" s="150" t="str">
        <f t="shared" si="63"/>
        <v>000 Miles</v>
      </c>
      <c r="G462" s="257"/>
      <c r="H462" s="257"/>
      <c r="I462" s="257"/>
      <c r="J462" s="257"/>
      <c r="K462" s="257"/>
      <c r="L462" s="257"/>
      <c r="M462" s="257"/>
      <c r="N462" s="257"/>
      <c r="O462" s="257"/>
      <c r="P462" s="257"/>
      <c r="Q462" s="257"/>
      <c r="R462" s="257"/>
      <c r="S462" s="257"/>
      <c r="T462" s="257"/>
      <c r="U462" s="257"/>
      <c r="V462" s="257"/>
      <c r="W462" s="257"/>
      <c r="X462" s="257"/>
      <c r="Y462" s="257"/>
      <c r="Z462" s="258"/>
      <c r="AA462" s="85"/>
      <c r="AB462" s="27"/>
      <c r="AC462" s="85"/>
      <c r="AD462" s="27"/>
      <c r="AE462" s="85"/>
      <c r="AF462" s="27"/>
      <c r="AH462" s="259"/>
    </row>
    <row r="463" spans="3:34" outlineLevel="1">
      <c r="D463" s="83" t="str">
        <f>'Line Items'!D25</f>
        <v>[Passenger Revenue Service Groups 12]</v>
      </c>
      <c r="E463" s="84"/>
      <c r="F463" s="150" t="str">
        <f t="shared" si="63"/>
        <v>000 Miles</v>
      </c>
      <c r="G463" s="257"/>
      <c r="H463" s="257"/>
      <c r="I463" s="257"/>
      <c r="J463" s="257"/>
      <c r="K463" s="257"/>
      <c r="L463" s="257"/>
      <c r="M463" s="257"/>
      <c r="N463" s="257"/>
      <c r="O463" s="257"/>
      <c r="P463" s="257"/>
      <c r="Q463" s="257"/>
      <c r="R463" s="257"/>
      <c r="S463" s="257"/>
      <c r="T463" s="257"/>
      <c r="U463" s="257"/>
      <c r="V463" s="257"/>
      <c r="W463" s="257"/>
      <c r="X463" s="257"/>
      <c r="Y463" s="257"/>
      <c r="Z463" s="258"/>
      <c r="AA463" s="85"/>
      <c r="AB463" s="27"/>
      <c r="AC463" s="85"/>
      <c r="AD463" s="27"/>
      <c r="AE463" s="85"/>
      <c r="AF463" s="27"/>
      <c r="AH463" s="27"/>
    </row>
    <row r="464" spans="3:34" outlineLevel="1">
      <c r="D464" s="83" t="str">
        <f>'Line Items'!D26</f>
        <v>[Passenger Revenue Service Groups 13]</v>
      </c>
      <c r="E464" s="84"/>
      <c r="F464" s="150" t="str">
        <f t="shared" si="63"/>
        <v>000 Miles</v>
      </c>
      <c r="G464" s="257"/>
      <c r="H464" s="257"/>
      <c r="I464" s="257"/>
      <c r="J464" s="257"/>
      <c r="K464" s="257"/>
      <c r="L464" s="257"/>
      <c r="M464" s="257"/>
      <c r="N464" s="257"/>
      <c r="O464" s="257"/>
      <c r="P464" s="257"/>
      <c r="Q464" s="257"/>
      <c r="R464" s="257"/>
      <c r="S464" s="257"/>
      <c r="T464" s="257"/>
      <c r="U464" s="257"/>
      <c r="V464" s="257"/>
      <c r="W464" s="257"/>
      <c r="X464" s="257"/>
      <c r="Y464" s="257"/>
      <c r="Z464" s="258"/>
      <c r="AA464" s="85"/>
      <c r="AB464" s="27"/>
      <c r="AC464" s="85"/>
      <c r="AD464" s="27"/>
      <c r="AE464" s="85"/>
      <c r="AF464" s="27"/>
      <c r="AH464" s="27"/>
    </row>
    <row r="465" spans="3:34" outlineLevel="1">
      <c r="D465" s="83" t="str">
        <f>'Line Items'!D27</f>
        <v>[Passenger Revenue Service Groups 14]</v>
      </c>
      <c r="E465" s="84"/>
      <c r="F465" s="150" t="str">
        <f t="shared" si="63"/>
        <v>000 Miles</v>
      </c>
      <c r="G465" s="257"/>
      <c r="H465" s="257"/>
      <c r="I465" s="257"/>
      <c r="J465" s="257"/>
      <c r="K465" s="257"/>
      <c r="L465" s="257"/>
      <c r="M465" s="257"/>
      <c r="N465" s="257"/>
      <c r="O465" s="257"/>
      <c r="P465" s="257"/>
      <c r="Q465" s="257"/>
      <c r="R465" s="257"/>
      <c r="S465" s="257"/>
      <c r="T465" s="257"/>
      <c r="U465" s="257"/>
      <c r="V465" s="257"/>
      <c r="W465" s="257"/>
      <c r="X465" s="257"/>
      <c r="Y465" s="257"/>
      <c r="Z465" s="258"/>
      <c r="AA465" s="85"/>
      <c r="AB465" s="27"/>
      <c r="AC465" s="85"/>
      <c r="AD465" s="27"/>
      <c r="AE465" s="85"/>
      <c r="AF465" s="27"/>
      <c r="AH465" s="27"/>
    </row>
    <row r="466" spans="3:34" outlineLevel="1">
      <c r="D466" s="83" t="str">
        <f>'Line Items'!D28</f>
        <v>[Passenger Revenue Service Groups 15]</v>
      </c>
      <c r="E466" s="84"/>
      <c r="F466" s="150" t="str">
        <f t="shared" si="63"/>
        <v>000 Miles</v>
      </c>
      <c r="G466" s="257"/>
      <c r="H466" s="257"/>
      <c r="I466" s="257"/>
      <c r="J466" s="257"/>
      <c r="K466" s="257"/>
      <c r="L466" s="257"/>
      <c r="M466" s="257"/>
      <c r="N466" s="257"/>
      <c r="O466" s="257"/>
      <c r="P466" s="257"/>
      <c r="Q466" s="257"/>
      <c r="R466" s="257"/>
      <c r="S466" s="257"/>
      <c r="T466" s="257"/>
      <c r="U466" s="257"/>
      <c r="V466" s="257"/>
      <c r="W466" s="257"/>
      <c r="X466" s="257"/>
      <c r="Y466" s="257"/>
      <c r="Z466" s="258"/>
      <c r="AA466" s="85"/>
      <c r="AB466" s="27"/>
      <c r="AC466" s="85"/>
      <c r="AD466" s="27"/>
      <c r="AE466" s="85"/>
      <c r="AF466" s="27"/>
      <c r="AH466" s="27"/>
    </row>
    <row r="467" spans="3:34" outlineLevel="1">
      <c r="D467" s="108" t="str">
        <f>'Line Items'!D29</f>
        <v>[Passenger Revenue Service Groups 16]</v>
      </c>
      <c r="E467" s="110"/>
      <c r="F467" s="164" t="str">
        <f t="shared" si="63"/>
        <v>000 Miles</v>
      </c>
      <c r="G467" s="260"/>
      <c r="H467" s="260"/>
      <c r="I467" s="260"/>
      <c r="J467" s="260"/>
      <c r="K467" s="260"/>
      <c r="L467" s="260"/>
      <c r="M467" s="260"/>
      <c r="N467" s="260"/>
      <c r="O467" s="260"/>
      <c r="P467" s="260"/>
      <c r="Q467" s="260"/>
      <c r="R467" s="260"/>
      <c r="S467" s="260"/>
      <c r="T467" s="260"/>
      <c r="U467" s="260"/>
      <c r="V467" s="260"/>
      <c r="W467" s="260"/>
      <c r="X467" s="260"/>
      <c r="Y467" s="260"/>
      <c r="Z467" s="261"/>
      <c r="AA467" s="85"/>
      <c r="AB467" s="29"/>
      <c r="AC467" s="85"/>
      <c r="AD467" s="29"/>
      <c r="AE467" s="85"/>
      <c r="AF467" s="29"/>
      <c r="AH467" s="29"/>
    </row>
    <row r="468" spans="3:34" outlineLevel="1">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row>
    <row r="469" spans="3:34" outlineLevel="1">
      <c r="D469" s="262" t="str">
        <f>"Total "&amp;C451</f>
        <v>Total Seasons (Standard)</v>
      </c>
      <c r="E469" s="263"/>
      <c r="F469" s="264" t="str">
        <f>F467</f>
        <v>000 Miles</v>
      </c>
      <c r="G469" s="265">
        <f t="shared" ref="G469:Z469" si="64">SUM(G452:G467)</f>
        <v>0</v>
      </c>
      <c r="H469" s="265">
        <f t="shared" si="64"/>
        <v>0</v>
      </c>
      <c r="I469" s="265">
        <f t="shared" si="64"/>
        <v>0</v>
      </c>
      <c r="J469" s="265">
        <f t="shared" si="64"/>
        <v>0</v>
      </c>
      <c r="K469" s="265">
        <f t="shared" si="64"/>
        <v>0</v>
      </c>
      <c r="L469" s="265">
        <f t="shared" si="64"/>
        <v>0</v>
      </c>
      <c r="M469" s="265">
        <f t="shared" si="64"/>
        <v>0</v>
      </c>
      <c r="N469" s="265">
        <f t="shared" si="64"/>
        <v>0</v>
      </c>
      <c r="O469" s="265">
        <f t="shared" si="64"/>
        <v>0</v>
      </c>
      <c r="P469" s="265">
        <f t="shared" si="64"/>
        <v>0</v>
      </c>
      <c r="Q469" s="265">
        <f t="shared" si="64"/>
        <v>0</v>
      </c>
      <c r="R469" s="265">
        <f t="shared" si="64"/>
        <v>0</v>
      </c>
      <c r="S469" s="265">
        <f t="shared" si="64"/>
        <v>0</v>
      </c>
      <c r="T469" s="265">
        <f t="shared" si="64"/>
        <v>0</v>
      </c>
      <c r="U469" s="265">
        <f t="shared" si="64"/>
        <v>0</v>
      </c>
      <c r="V469" s="265">
        <f t="shared" si="64"/>
        <v>0</v>
      </c>
      <c r="W469" s="265">
        <f t="shared" si="64"/>
        <v>0</v>
      </c>
      <c r="X469" s="265">
        <f t="shared" si="64"/>
        <v>0</v>
      </c>
      <c r="Y469" s="265">
        <f t="shared" si="64"/>
        <v>0</v>
      </c>
      <c r="Z469" s="266">
        <f t="shared" si="64"/>
        <v>0</v>
      </c>
      <c r="AA469" s="85"/>
      <c r="AB469" s="267">
        <f>SUM(AB452:AB467)</f>
        <v>0</v>
      </c>
      <c r="AC469" s="85"/>
      <c r="AD469" s="267">
        <f>SUM(AD452:AD467)</f>
        <v>0</v>
      </c>
      <c r="AE469" s="85"/>
      <c r="AF469" s="267">
        <f>SUM(AF452:AF467)</f>
        <v>0</v>
      </c>
      <c r="AH469" s="268"/>
    </row>
    <row r="470" spans="3:34" outlineLevel="1">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row>
    <row r="471" spans="3:34" outlineLevel="1">
      <c r="D471" s="262" t="s">
        <v>904</v>
      </c>
      <c r="E471" s="263"/>
      <c r="F471" s="264" t="str">
        <f>F469</f>
        <v>000 Miles</v>
      </c>
      <c r="G471" s="265">
        <f t="shared" ref="G471:Z471" si="65">SUM(G449,G469)</f>
        <v>0</v>
      </c>
      <c r="H471" s="265">
        <f t="shared" si="65"/>
        <v>0</v>
      </c>
      <c r="I471" s="265">
        <f t="shared" si="65"/>
        <v>0</v>
      </c>
      <c r="J471" s="265">
        <f t="shared" si="65"/>
        <v>0</v>
      </c>
      <c r="K471" s="265">
        <f t="shared" si="65"/>
        <v>0</v>
      </c>
      <c r="L471" s="265">
        <f t="shared" si="65"/>
        <v>0</v>
      </c>
      <c r="M471" s="265">
        <f t="shared" si="65"/>
        <v>0</v>
      </c>
      <c r="N471" s="265">
        <f t="shared" si="65"/>
        <v>0</v>
      </c>
      <c r="O471" s="265">
        <f t="shared" si="65"/>
        <v>0</v>
      </c>
      <c r="P471" s="265">
        <f t="shared" si="65"/>
        <v>0</v>
      </c>
      <c r="Q471" s="265">
        <f t="shared" si="65"/>
        <v>0</v>
      </c>
      <c r="R471" s="265">
        <f t="shared" si="65"/>
        <v>0</v>
      </c>
      <c r="S471" s="265">
        <f t="shared" si="65"/>
        <v>0</v>
      </c>
      <c r="T471" s="265">
        <f t="shared" si="65"/>
        <v>0</v>
      </c>
      <c r="U471" s="265">
        <f t="shared" si="65"/>
        <v>0</v>
      </c>
      <c r="V471" s="265">
        <f t="shared" si="65"/>
        <v>0</v>
      </c>
      <c r="W471" s="265">
        <f t="shared" si="65"/>
        <v>0</v>
      </c>
      <c r="X471" s="265">
        <f t="shared" si="65"/>
        <v>0</v>
      </c>
      <c r="Y471" s="265">
        <f t="shared" si="65"/>
        <v>0</v>
      </c>
      <c r="Z471" s="266">
        <f t="shared" si="65"/>
        <v>0</v>
      </c>
      <c r="AA471" s="85"/>
      <c r="AB471" s="267">
        <f>SUM(AB449,AB469)</f>
        <v>0</v>
      </c>
      <c r="AC471" s="85"/>
      <c r="AD471" s="267">
        <f>SUM(AD449,AD469)</f>
        <v>0</v>
      </c>
      <c r="AE471" s="85"/>
      <c r="AF471" s="267">
        <f>SUM(AF449,AF469)</f>
        <v>0</v>
      </c>
      <c r="AH471" s="268"/>
    </row>
    <row r="472" spans="3:34" outlineLevel="1">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row>
    <row r="473" spans="3:34" outlineLevel="1">
      <c r="C473" s="250" t="str">
        <f>C280</f>
        <v>Full Fare (First)</v>
      </c>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row>
    <row r="474" spans="3:34" outlineLevel="1">
      <c r="D474" s="235" t="str">
        <f>'Line Items'!D14</f>
        <v>SG01  Mainline - Bournemouth / Weymouth</v>
      </c>
      <c r="E474" s="251"/>
      <c r="F474" s="269" t="str">
        <f t="shared" ref="F474:F489" si="66">F452</f>
        <v>000 Miles</v>
      </c>
      <c r="G474" s="253"/>
      <c r="H474" s="253"/>
      <c r="I474" s="253"/>
      <c r="J474" s="253"/>
      <c r="K474" s="253"/>
      <c r="L474" s="253"/>
      <c r="M474" s="253"/>
      <c r="N474" s="253"/>
      <c r="O474" s="253"/>
      <c r="P474" s="253"/>
      <c r="Q474" s="253"/>
      <c r="R474" s="253"/>
      <c r="S474" s="253"/>
      <c r="T474" s="253"/>
      <c r="U474" s="253"/>
      <c r="V474" s="253"/>
      <c r="W474" s="253"/>
      <c r="X474" s="253"/>
      <c r="Y474" s="253"/>
      <c r="Z474" s="254"/>
      <c r="AA474" s="85"/>
      <c r="AB474" s="255"/>
      <c r="AC474" s="85"/>
      <c r="AD474" s="255"/>
      <c r="AE474" s="85"/>
      <c r="AF474" s="255"/>
      <c r="AH474" s="256"/>
    </row>
    <row r="475" spans="3:34" outlineLevel="1">
      <c r="D475" s="83" t="str">
        <f>'Line Items'!D15</f>
        <v>SG02  Mainline - Portsmouth</v>
      </c>
      <c r="E475" s="84"/>
      <c r="F475" s="150" t="str">
        <f t="shared" si="66"/>
        <v>000 Miles</v>
      </c>
      <c r="G475" s="257"/>
      <c r="H475" s="257"/>
      <c r="I475" s="257"/>
      <c r="J475" s="257"/>
      <c r="K475" s="257"/>
      <c r="L475" s="257"/>
      <c r="M475" s="257"/>
      <c r="N475" s="257"/>
      <c r="O475" s="257"/>
      <c r="P475" s="257"/>
      <c r="Q475" s="257"/>
      <c r="R475" s="257"/>
      <c r="S475" s="257"/>
      <c r="T475" s="257"/>
      <c r="U475" s="257"/>
      <c r="V475" s="257"/>
      <c r="W475" s="257"/>
      <c r="X475" s="257"/>
      <c r="Y475" s="257"/>
      <c r="Z475" s="258"/>
      <c r="AA475" s="85"/>
      <c r="AB475" s="27"/>
      <c r="AC475" s="85"/>
      <c r="AD475" s="27"/>
      <c r="AE475" s="85"/>
      <c r="AF475" s="27"/>
      <c r="AH475" s="259"/>
    </row>
    <row r="476" spans="3:34" outlineLevel="1">
      <c r="D476" s="83" t="str">
        <f>'Line Items'!D16</f>
        <v>SG03  West of England</v>
      </c>
      <c r="E476" s="84"/>
      <c r="F476" s="150" t="str">
        <f t="shared" si="66"/>
        <v>000 Miles</v>
      </c>
      <c r="G476" s="257"/>
      <c r="H476" s="257"/>
      <c r="I476" s="257"/>
      <c r="J476" s="257"/>
      <c r="K476" s="257"/>
      <c r="L476" s="257"/>
      <c r="M476" s="257"/>
      <c r="N476" s="257"/>
      <c r="O476" s="257"/>
      <c r="P476" s="257"/>
      <c r="Q476" s="257"/>
      <c r="R476" s="257"/>
      <c r="S476" s="257"/>
      <c r="T476" s="257"/>
      <c r="U476" s="257"/>
      <c r="V476" s="257"/>
      <c r="W476" s="257"/>
      <c r="X476" s="257"/>
      <c r="Y476" s="257"/>
      <c r="Z476" s="258"/>
      <c r="AA476" s="85"/>
      <c r="AB476" s="27"/>
      <c r="AC476" s="85"/>
      <c r="AD476" s="27"/>
      <c r="AE476" s="85"/>
      <c r="AF476" s="27"/>
      <c r="AH476" s="259"/>
    </row>
    <row r="477" spans="3:34" outlineLevel="1">
      <c r="D477" s="83" t="str">
        <f>'Line Items'!D17</f>
        <v>SG04  Island Line</v>
      </c>
      <c r="E477" s="84"/>
      <c r="F477" s="150" t="str">
        <f t="shared" si="66"/>
        <v>000 Miles</v>
      </c>
      <c r="G477" s="257"/>
      <c r="H477" s="257"/>
      <c r="I477" s="257"/>
      <c r="J477" s="257"/>
      <c r="K477" s="257"/>
      <c r="L477" s="257"/>
      <c r="M477" s="257"/>
      <c r="N477" s="257"/>
      <c r="O477" s="257"/>
      <c r="P477" s="257"/>
      <c r="Q477" s="257"/>
      <c r="R477" s="257"/>
      <c r="S477" s="257"/>
      <c r="T477" s="257"/>
      <c r="U477" s="257"/>
      <c r="V477" s="257"/>
      <c r="W477" s="257"/>
      <c r="X477" s="257"/>
      <c r="Y477" s="257"/>
      <c r="Z477" s="258"/>
      <c r="AA477" s="85"/>
      <c r="AB477" s="27"/>
      <c r="AC477" s="85"/>
      <c r="AD477" s="27"/>
      <c r="AE477" s="85"/>
      <c r="AF477" s="27"/>
      <c r="AH477" s="259"/>
    </row>
    <row r="478" spans="3:34" outlineLevel="1">
      <c r="D478" s="83" t="str">
        <f>'Line Items'!D18</f>
        <v>SG05  Mainline - Basingstoke/Romsey/Lymington</v>
      </c>
      <c r="E478" s="84"/>
      <c r="F478" s="150" t="str">
        <f t="shared" si="66"/>
        <v>000 Miles</v>
      </c>
      <c r="G478" s="257"/>
      <c r="H478" s="257"/>
      <c r="I478" s="257"/>
      <c r="J478" s="257"/>
      <c r="K478" s="257"/>
      <c r="L478" s="257"/>
      <c r="M478" s="257"/>
      <c r="N478" s="257"/>
      <c r="O478" s="257"/>
      <c r="P478" s="257"/>
      <c r="Q478" s="257"/>
      <c r="R478" s="257"/>
      <c r="S478" s="257"/>
      <c r="T478" s="257"/>
      <c r="U478" s="257"/>
      <c r="V478" s="257"/>
      <c r="W478" s="257"/>
      <c r="X478" s="257"/>
      <c r="Y478" s="257"/>
      <c r="Z478" s="258"/>
      <c r="AA478" s="85"/>
      <c r="AB478" s="27"/>
      <c r="AC478" s="85"/>
      <c r="AD478" s="27"/>
      <c r="AE478" s="85"/>
      <c r="AF478" s="27"/>
      <c r="AH478" s="259"/>
    </row>
    <row r="479" spans="3:34" outlineLevel="1">
      <c r="D479" s="83" t="str">
        <f>'Line Items'!D19</f>
        <v>SG06  South Coast</v>
      </c>
      <c r="E479" s="84"/>
      <c r="F479" s="150" t="str">
        <f t="shared" si="66"/>
        <v>000 Miles</v>
      </c>
      <c r="G479" s="257"/>
      <c r="H479" s="257"/>
      <c r="I479" s="257"/>
      <c r="J479" s="257"/>
      <c r="K479" s="257"/>
      <c r="L479" s="257"/>
      <c r="M479" s="257"/>
      <c r="N479" s="257"/>
      <c r="O479" s="257"/>
      <c r="P479" s="257"/>
      <c r="Q479" s="257"/>
      <c r="R479" s="257"/>
      <c r="S479" s="257"/>
      <c r="T479" s="257"/>
      <c r="U479" s="257"/>
      <c r="V479" s="257"/>
      <c r="W479" s="257"/>
      <c r="X479" s="257"/>
      <c r="Y479" s="257"/>
      <c r="Z479" s="258"/>
      <c r="AA479" s="85"/>
      <c r="AB479" s="27"/>
      <c r="AC479" s="85"/>
      <c r="AD479" s="27"/>
      <c r="AE479" s="85"/>
      <c r="AF479" s="27"/>
      <c r="AH479" s="259"/>
    </row>
    <row r="480" spans="3:34" outlineLevel="1">
      <c r="D480" s="83" t="str">
        <f>'Line Items'!D20</f>
        <v>SG07  Suburban - Alton</v>
      </c>
      <c r="E480" s="84"/>
      <c r="F480" s="150" t="str">
        <f t="shared" si="66"/>
        <v>000 Miles</v>
      </c>
      <c r="G480" s="257"/>
      <c r="H480" s="257"/>
      <c r="I480" s="257"/>
      <c r="J480" s="257"/>
      <c r="K480" s="257"/>
      <c r="L480" s="257"/>
      <c r="M480" s="257"/>
      <c r="N480" s="257"/>
      <c r="O480" s="257"/>
      <c r="P480" s="257"/>
      <c r="Q480" s="257"/>
      <c r="R480" s="257"/>
      <c r="S480" s="257"/>
      <c r="T480" s="257"/>
      <c r="U480" s="257"/>
      <c r="V480" s="257"/>
      <c r="W480" s="257"/>
      <c r="X480" s="257"/>
      <c r="Y480" s="257"/>
      <c r="Z480" s="258"/>
      <c r="AA480" s="85"/>
      <c r="AB480" s="27"/>
      <c r="AC480" s="85"/>
      <c r="AD480" s="27"/>
      <c r="AE480" s="85"/>
      <c r="AF480" s="27"/>
      <c r="AH480" s="259"/>
    </row>
    <row r="481" spans="3:34" outlineLevel="1">
      <c r="D481" s="83" t="str">
        <f>'Line Items'!D21</f>
        <v>SG08  Suburban - Windsor inners</v>
      </c>
      <c r="E481" s="84"/>
      <c r="F481" s="150" t="str">
        <f t="shared" si="66"/>
        <v>000 Miles</v>
      </c>
      <c r="G481" s="257"/>
      <c r="H481" s="257"/>
      <c r="I481" s="257"/>
      <c r="J481" s="257"/>
      <c r="K481" s="257"/>
      <c r="L481" s="257"/>
      <c r="M481" s="257"/>
      <c r="N481" s="257"/>
      <c r="O481" s="257"/>
      <c r="P481" s="257"/>
      <c r="Q481" s="257"/>
      <c r="R481" s="257"/>
      <c r="S481" s="257"/>
      <c r="T481" s="257"/>
      <c r="U481" s="257"/>
      <c r="V481" s="257"/>
      <c r="W481" s="257"/>
      <c r="X481" s="257"/>
      <c r="Y481" s="257"/>
      <c r="Z481" s="258"/>
      <c r="AA481" s="85"/>
      <c r="AB481" s="27"/>
      <c r="AC481" s="85"/>
      <c r="AD481" s="27"/>
      <c r="AE481" s="85"/>
      <c r="AF481" s="27"/>
      <c r="AH481" s="259"/>
    </row>
    <row r="482" spans="3:34" outlineLevel="1">
      <c r="D482" s="83" t="str">
        <f>'Line Items'!D22</f>
        <v>SG09  Suburban - Windsor Outers</v>
      </c>
      <c r="E482" s="84"/>
      <c r="F482" s="150" t="str">
        <f t="shared" si="66"/>
        <v>000 Miles</v>
      </c>
      <c r="G482" s="257"/>
      <c r="H482" s="257"/>
      <c r="I482" s="257"/>
      <c r="J482" s="257"/>
      <c r="K482" s="257"/>
      <c r="L482" s="257"/>
      <c r="M482" s="257"/>
      <c r="N482" s="257"/>
      <c r="O482" s="257"/>
      <c r="P482" s="257"/>
      <c r="Q482" s="257"/>
      <c r="R482" s="257"/>
      <c r="S482" s="257"/>
      <c r="T482" s="257"/>
      <c r="U482" s="257"/>
      <c r="V482" s="257"/>
      <c r="W482" s="257"/>
      <c r="X482" s="257"/>
      <c r="Y482" s="257"/>
      <c r="Z482" s="258"/>
      <c r="AA482" s="85"/>
      <c r="AB482" s="27"/>
      <c r="AC482" s="85"/>
      <c r="AD482" s="27"/>
      <c r="AE482" s="85"/>
      <c r="AF482" s="27"/>
      <c r="AH482" s="259"/>
    </row>
    <row r="483" spans="3:34" outlineLevel="1">
      <c r="D483" s="83" t="str">
        <f>'Line Items'!D23</f>
        <v>SG10  Suburban - GLD/WOK</v>
      </c>
      <c r="E483" s="84"/>
      <c r="F483" s="150" t="str">
        <f t="shared" si="66"/>
        <v>000 Miles</v>
      </c>
      <c r="G483" s="257"/>
      <c r="H483" s="257"/>
      <c r="I483" s="257"/>
      <c r="J483" s="257"/>
      <c r="K483" s="257"/>
      <c r="L483" s="257"/>
      <c r="M483" s="257"/>
      <c r="N483" s="257"/>
      <c r="O483" s="257"/>
      <c r="P483" s="257"/>
      <c r="Q483" s="257"/>
      <c r="R483" s="257"/>
      <c r="S483" s="257"/>
      <c r="T483" s="257"/>
      <c r="U483" s="257"/>
      <c r="V483" s="257"/>
      <c r="W483" s="257"/>
      <c r="X483" s="257"/>
      <c r="Y483" s="257"/>
      <c r="Z483" s="258"/>
      <c r="AA483" s="85"/>
      <c r="AB483" s="27"/>
      <c r="AC483" s="85"/>
      <c r="AD483" s="27"/>
      <c r="AE483" s="85"/>
      <c r="AF483" s="27"/>
      <c r="AH483" s="259"/>
    </row>
    <row r="484" spans="3:34" outlineLevel="1">
      <c r="D484" s="83" t="str">
        <f>'Line Items'!D24</f>
        <v>SG11  Heathrow Bus</v>
      </c>
      <c r="E484" s="84"/>
      <c r="F484" s="150" t="str">
        <f t="shared" si="66"/>
        <v>000 Miles</v>
      </c>
      <c r="G484" s="257"/>
      <c r="H484" s="257"/>
      <c r="I484" s="257"/>
      <c r="J484" s="257"/>
      <c r="K484" s="257"/>
      <c r="L484" s="257"/>
      <c r="M484" s="257"/>
      <c r="N484" s="257"/>
      <c r="O484" s="257"/>
      <c r="P484" s="257"/>
      <c r="Q484" s="257"/>
      <c r="R484" s="257"/>
      <c r="S484" s="257"/>
      <c r="T484" s="257"/>
      <c r="U484" s="257"/>
      <c r="V484" s="257"/>
      <c r="W484" s="257"/>
      <c r="X484" s="257"/>
      <c r="Y484" s="257"/>
      <c r="Z484" s="258"/>
      <c r="AA484" s="85"/>
      <c r="AB484" s="27"/>
      <c r="AC484" s="85"/>
      <c r="AD484" s="27"/>
      <c r="AE484" s="85"/>
      <c r="AF484" s="27"/>
      <c r="AH484" s="259"/>
    </row>
    <row r="485" spans="3:34" outlineLevel="1">
      <c r="D485" s="83" t="str">
        <f>'Line Items'!D25</f>
        <v>[Passenger Revenue Service Groups 12]</v>
      </c>
      <c r="E485" s="84"/>
      <c r="F485" s="150" t="str">
        <f t="shared" si="66"/>
        <v>000 Miles</v>
      </c>
      <c r="G485" s="257"/>
      <c r="H485" s="257"/>
      <c r="I485" s="257"/>
      <c r="J485" s="257"/>
      <c r="K485" s="257"/>
      <c r="L485" s="257"/>
      <c r="M485" s="257"/>
      <c r="N485" s="257"/>
      <c r="O485" s="257"/>
      <c r="P485" s="257"/>
      <c r="Q485" s="257"/>
      <c r="R485" s="257"/>
      <c r="S485" s="257"/>
      <c r="T485" s="257"/>
      <c r="U485" s="257"/>
      <c r="V485" s="257"/>
      <c r="W485" s="257"/>
      <c r="X485" s="257"/>
      <c r="Y485" s="257"/>
      <c r="Z485" s="258"/>
      <c r="AA485" s="85"/>
      <c r="AB485" s="27"/>
      <c r="AC485" s="85"/>
      <c r="AD485" s="27"/>
      <c r="AE485" s="85"/>
      <c r="AF485" s="27"/>
      <c r="AH485" s="27"/>
    </row>
    <row r="486" spans="3:34" outlineLevel="1">
      <c r="D486" s="83" t="str">
        <f>'Line Items'!D26</f>
        <v>[Passenger Revenue Service Groups 13]</v>
      </c>
      <c r="E486" s="84"/>
      <c r="F486" s="150" t="str">
        <f t="shared" si="66"/>
        <v>000 Miles</v>
      </c>
      <c r="G486" s="257"/>
      <c r="H486" s="257"/>
      <c r="I486" s="257"/>
      <c r="J486" s="257"/>
      <c r="K486" s="257"/>
      <c r="L486" s="257"/>
      <c r="M486" s="257"/>
      <c r="N486" s="257"/>
      <c r="O486" s="257"/>
      <c r="P486" s="257"/>
      <c r="Q486" s="257"/>
      <c r="R486" s="257"/>
      <c r="S486" s="257"/>
      <c r="T486" s="257"/>
      <c r="U486" s="257"/>
      <c r="V486" s="257"/>
      <c r="W486" s="257"/>
      <c r="X486" s="257"/>
      <c r="Y486" s="257"/>
      <c r="Z486" s="258"/>
      <c r="AA486" s="85"/>
      <c r="AB486" s="27"/>
      <c r="AC486" s="85"/>
      <c r="AD486" s="27"/>
      <c r="AE486" s="85"/>
      <c r="AF486" s="27"/>
      <c r="AH486" s="27"/>
    </row>
    <row r="487" spans="3:34" outlineLevel="1">
      <c r="D487" s="83" t="str">
        <f>'Line Items'!D27</f>
        <v>[Passenger Revenue Service Groups 14]</v>
      </c>
      <c r="E487" s="84"/>
      <c r="F487" s="150" t="str">
        <f t="shared" si="66"/>
        <v>000 Miles</v>
      </c>
      <c r="G487" s="257"/>
      <c r="H487" s="257"/>
      <c r="I487" s="257"/>
      <c r="J487" s="257"/>
      <c r="K487" s="257"/>
      <c r="L487" s="257"/>
      <c r="M487" s="257"/>
      <c r="N487" s="257"/>
      <c r="O487" s="257"/>
      <c r="P487" s="257"/>
      <c r="Q487" s="257"/>
      <c r="R487" s="257"/>
      <c r="S487" s="257"/>
      <c r="T487" s="257"/>
      <c r="U487" s="257"/>
      <c r="V487" s="257"/>
      <c r="W487" s="257"/>
      <c r="X487" s="257"/>
      <c r="Y487" s="257"/>
      <c r="Z487" s="258"/>
      <c r="AA487" s="85"/>
      <c r="AB487" s="27"/>
      <c r="AC487" s="85"/>
      <c r="AD487" s="27"/>
      <c r="AE487" s="85"/>
      <c r="AF487" s="27"/>
      <c r="AH487" s="27"/>
    </row>
    <row r="488" spans="3:34" outlineLevel="1">
      <c r="D488" s="83" t="str">
        <f>'Line Items'!D28</f>
        <v>[Passenger Revenue Service Groups 15]</v>
      </c>
      <c r="E488" s="84"/>
      <c r="F488" s="150" t="str">
        <f t="shared" si="66"/>
        <v>000 Miles</v>
      </c>
      <c r="G488" s="257"/>
      <c r="H488" s="257"/>
      <c r="I488" s="257"/>
      <c r="J488" s="257"/>
      <c r="K488" s="257"/>
      <c r="L488" s="257"/>
      <c r="M488" s="257"/>
      <c r="N488" s="257"/>
      <c r="O488" s="257"/>
      <c r="P488" s="257"/>
      <c r="Q488" s="257"/>
      <c r="R488" s="257"/>
      <c r="S488" s="257"/>
      <c r="T488" s="257"/>
      <c r="U488" s="257"/>
      <c r="V488" s="257"/>
      <c r="W488" s="257"/>
      <c r="X488" s="257"/>
      <c r="Y488" s="257"/>
      <c r="Z488" s="258"/>
      <c r="AA488" s="85"/>
      <c r="AB488" s="27"/>
      <c r="AC488" s="85"/>
      <c r="AD488" s="27"/>
      <c r="AE488" s="85"/>
      <c r="AF488" s="27"/>
      <c r="AH488" s="27"/>
    </row>
    <row r="489" spans="3:34" outlineLevel="1">
      <c r="D489" s="108" t="str">
        <f>'Line Items'!D29</f>
        <v>[Passenger Revenue Service Groups 16]</v>
      </c>
      <c r="E489" s="110"/>
      <c r="F489" s="164" t="str">
        <f t="shared" si="66"/>
        <v>000 Miles</v>
      </c>
      <c r="G489" s="260"/>
      <c r="H489" s="260"/>
      <c r="I489" s="260"/>
      <c r="J489" s="260"/>
      <c r="K489" s="260"/>
      <c r="L489" s="260"/>
      <c r="M489" s="260"/>
      <c r="N489" s="260"/>
      <c r="O489" s="260"/>
      <c r="P489" s="260"/>
      <c r="Q489" s="260"/>
      <c r="R489" s="260"/>
      <c r="S489" s="260"/>
      <c r="T489" s="260"/>
      <c r="U489" s="260"/>
      <c r="V489" s="260"/>
      <c r="W489" s="260"/>
      <c r="X489" s="260"/>
      <c r="Y489" s="260"/>
      <c r="Z489" s="261"/>
      <c r="AA489" s="85"/>
      <c r="AB489" s="29"/>
      <c r="AC489" s="85"/>
      <c r="AD489" s="29"/>
      <c r="AE489" s="85"/>
      <c r="AF489" s="29"/>
      <c r="AH489" s="29"/>
    </row>
    <row r="490" spans="3:34" outlineLevel="1">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row>
    <row r="491" spans="3:34" outlineLevel="1">
      <c r="D491" s="262" t="str">
        <f>"Total "&amp;C473</f>
        <v>Total Full Fare (First)</v>
      </c>
      <c r="E491" s="263"/>
      <c r="F491" s="264" t="str">
        <f>F489</f>
        <v>000 Miles</v>
      </c>
      <c r="G491" s="265">
        <f t="shared" ref="G491:Z491" si="67">SUM(G474:G489)</f>
        <v>0</v>
      </c>
      <c r="H491" s="265">
        <f t="shared" si="67"/>
        <v>0</v>
      </c>
      <c r="I491" s="265">
        <f t="shared" si="67"/>
        <v>0</v>
      </c>
      <c r="J491" s="265">
        <f t="shared" si="67"/>
        <v>0</v>
      </c>
      <c r="K491" s="265">
        <f t="shared" si="67"/>
        <v>0</v>
      </c>
      <c r="L491" s="265">
        <f t="shared" si="67"/>
        <v>0</v>
      </c>
      <c r="M491" s="265">
        <f t="shared" si="67"/>
        <v>0</v>
      </c>
      <c r="N491" s="265">
        <f t="shared" si="67"/>
        <v>0</v>
      </c>
      <c r="O491" s="265">
        <f t="shared" si="67"/>
        <v>0</v>
      </c>
      <c r="P491" s="265">
        <f t="shared" si="67"/>
        <v>0</v>
      </c>
      <c r="Q491" s="265">
        <f t="shared" si="67"/>
        <v>0</v>
      </c>
      <c r="R491" s="265">
        <f t="shared" si="67"/>
        <v>0</v>
      </c>
      <c r="S491" s="265">
        <f t="shared" si="67"/>
        <v>0</v>
      </c>
      <c r="T491" s="265">
        <f t="shared" si="67"/>
        <v>0</v>
      </c>
      <c r="U491" s="265">
        <f t="shared" si="67"/>
        <v>0</v>
      </c>
      <c r="V491" s="265">
        <f t="shared" si="67"/>
        <v>0</v>
      </c>
      <c r="W491" s="265">
        <f t="shared" si="67"/>
        <v>0</v>
      </c>
      <c r="X491" s="265">
        <f t="shared" si="67"/>
        <v>0</v>
      </c>
      <c r="Y491" s="265">
        <f t="shared" si="67"/>
        <v>0</v>
      </c>
      <c r="Z491" s="266">
        <f t="shared" si="67"/>
        <v>0</v>
      </c>
      <c r="AA491" s="85"/>
      <c r="AB491" s="267">
        <f>SUM(AB474:AB489)</f>
        <v>0</v>
      </c>
      <c r="AC491" s="85"/>
      <c r="AD491" s="267">
        <f>SUM(AD474:AD489)</f>
        <v>0</v>
      </c>
      <c r="AE491" s="85"/>
      <c r="AF491" s="267">
        <f>SUM(AF474:AF489)</f>
        <v>0</v>
      </c>
      <c r="AH491" s="268"/>
    </row>
    <row r="492" spans="3:34" outlineLevel="1">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row>
    <row r="493" spans="3:34" outlineLevel="1">
      <c r="C493" s="250" t="str">
        <f>C300</f>
        <v>Full Fare (Standard)</v>
      </c>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row>
    <row r="494" spans="3:34" outlineLevel="1">
      <c r="D494" s="235" t="str">
        <f>'Line Items'!D14</f>
        <v>SG01  Mainline - Bournemouth / Weymouth</v>
      </c>
      <c r="E494" s="251"/>
      <c r="F494" s="269" t="str">
        <f t="shared" ref="F494:F509" si="68">F474</f>
        <v>000 Miles</v>
      </c>
      <c r="G494" s="253"/>
      <c r="H494" s="253"/>
      <c r="I494" s="253"/>
      <c r="J494" s="253"/>
      <c r="K494" s="253"/>
      <c r="L494" s="253"/>
      <c r="M494" s="253"/>
      <c r="N494" s="253"/>
      <c r="O494" s="253"/>
      <c r="P494" s="253"/>
      <c r="Q494" s="253"/>
      <c r="R494" s="253"/>
      <c r="S494" s="253"/>
      <c r="T494" s="253"/>
      <c r="U494" s="253"/>
      <c r="V494" s="253"/>
      <c r="W494" s="253"/>
      <c r="X494" s="253"/>
      <c r="Y494" s="253"/>
      <c r="Z494" s="254"/>
      <c r="AA494" s="85"/>
      <c r="AB494" s="255"/>
      <c r="AC494" s="85"/>
      <c r="AD494" s="255"/>
      <c r="AE494" s="85"/>
      <c r="AF494" s="255"/>
      <c r="AH494" s="256"/>
    </row>
    <row r="495" spans="3:34" outlineLevel="1">
      <c r="D495" s="83" t="str">
        <f>'Line Items'!D15</f>
        <v>SG02  Mainline - Portsmouth</v>
      </c>
      <c r="E495" s="84"/>
      <c r="F495" s="150" t="str">
        <f t="shared" si="68"/>
        <v>000 Miles</v>
      </c>
      <c r="G495" s="257"/>
      <c r="H495" s="257"/>
      <c r="I495" s="257"/>
      <c r="J495" s="257"/>
      <c r="K495" s="257"/>
      <c r="L495" s="257"/>
      <c r="M495" s="257"/>
      <c r="N495" s="257"/>
      <c r="O495" s="257"/>
      <c r="P495" s="257"/>
      <c r="Q495" s="257"/>
      <c r="R495" s="257"/>
      <c r="S495" s="257"/>
      <c r="T495" s="257"/>
      <c r="U495" s="257"/>
      <c r="V495" s="257"/>
      <c r="W495" s="257"/>
      <c r="X495" s="257"/>
      <c r="Y495" s="257"/>
      <c r="Z495" s="258"/>
      <c r="AA495" s="85"/>
      <c r="AB495" s="27"/>
      <c r="AC495" s="85"/>
      <c r="AD495" s="27"/>
      <c r="AE495" s="85"/>
      <c r="AF495" s="27"/>
      <c r="AH495" s="259"/>
    </row>
    <row r="496" spans="3:34" outlineLevel="1">
      <c r="D496" s="83" t="str">
        <f>'Line Items'!D16</f>
        <v>SG03  West of England</v>
      </c>
      <c r="E496" s="84"/>
      <c r="F496" s="150" t="str">
        <f t="shared" si="68"/>
        <v>000 Miles</v>
      </c>
      <c r="G496" s="257"/>
      <c r="H496" s="257"/>
      <c r="I496" s="257"/>
      <c r="J496" s="257"/>
      <c r="K496" s="257"/>
      <c r="L496" s="257"/>
      <c r="M496" s="257"/>
      <c r="N496" s="257"/>
      <c r="O496" s="257"/>
      <c r="P496" s="257"/>
      <c r="Q496" s="257"/>
      <c r="R496" s="257"/>
      <c r="S496" s="257"/>
      <c r="T496" s="257"/>
      <c r="U496" s="257"/>
      <c r="V496" s="257"/>
      <c r="W496" s="257"/>
      <c r="X496" s="257"/>
      <c r="Y496" s="257"/>
      <c r="Z496" s="258"/>
      <c r="AA496" s="85"/>
      <c r="AB496" s="27"/>
      <c r="AC496" s="85"/>
      <c r="AD496" s="27"/>
      <c r="AE496" s="85"/>
      <c r="AF496" s="27"/>
      <c r="AH496" s="259"/>
    </row>
    <row r="497" spans="4:34" outlineLevel="1">
      <c r="D497" s="83" t="str">
        <f>'Line Items'!D17</f>
        <v>SG04  Island Line</v>
      </c>
      <c r="E497" s="84"/>
      <c r="F497" s="150" t="str">
        <f t="shared" si="68"/>
        <v>000 Miles</v>
      </c>
      <c r="G497" s="257"/>
      <c r="H497" s="257"/>
      <c r="I497" s="257"/>
      <c r="J497" s="257"/>
      <c r="K497" s="257"/>
      <c r="L497" s="257"/>
      <c r="M497" s="257"/>
      <c r="N497" s="257"/>
      <c r="O497" s="257"/>
      <c r="P497" s="257"/>
      <c r="Q497" s="257"/>
      <c r="R497" s="257"/>
      <c r="S497" s="257"/>
      <c r="T497" s="257"/>
      <c r="U497" s="257"/>
      <c r="V497" s="257"/>
      <c r="W497" s="257"/>
      <c r="X497" s="257"/>
      <c r="Y497" s="257"/>
      <c r="Z497" s="258"/>
      <c r="AA497" s="85"/>
      <c r="AB497" s="27"/>
      <c r="AC497" s="85"/>
      <c r="AD497" s="27"/>
      <c r="AE497" s="85"/>
      <c r="AF497" s="27"/>
      <c r="AH497" s="259"/>
    </row>
    <row r="498" spans="4:34" outlineLevel="1">
      <c r="D498" s="83" t="str">
        <f>'Line Items'!D18</f>
        <v>SG05  Mainline - Basingstoke/Romsey/Lymington</v>
      </c>
      <c r="E498" s="84"/>
      <c r="F498" s="150" t="str">
        <f t="shared" si="68"/>
        <v>000 Miles</v>
      </c>
      <c r="G498" s="257"/>
      <c r="H498" s="257"/>
      <c r="I498" s="257"/>
      <c r="J498" s="257"/>
      <c r="K498" s="257"/>
      <c r="L498" s="257"/>
      <c r="M498" s="257"/>
      <c r="N498" s="257"/>
      <c r="O498" s="257"/>
      <c r="P498" s="257"/>
      <c r="Q498" s="257"/>
      <c r="R498" s="257"/>
      <c r="S498" s="257"/>
      <c r="T498" s="257"/>
      <c r="U498" s="257"/>
      <c r="V498" s="257"/>
      <c r="W498" s="257"/>
      <c r="X498" s="257"/>
      <c r="Y498" s="257"/>
      <c r="Z498" s="258"/>
      <c r="AA498" s="85"/>
      <c r="AB498" s="27"/>
      <c r="AC498" s="85"/>
      <c r="AD498" s="27"/>
      <c r="AE498" s="85"/>
      <c r="AF498" s="27"/>
      <c r="AH498" s="259"/>
    </row>
    <row r="499" spans="4:34" outlineLevel="1">
      <c r="D499" s="83" t="str">
        <f>'Line Items'!D19</f>
        <v>SG06  South Coast</v>
      </c>
      <c r="E499" s="84"/>
      <c r="F499" s="150" t="str">
        <f t="shared" si="68"/>
        <v>000 Miles</v>
      </c>
      <c r="G499" s="257"/>
      <c r="H499" s="257"/>
      <c r="I499" s="257"/>
      <c r="J499" s="257"/>
      <c r="K499" s="257"/>
      <c r="L499" s="257"/>
      <c r="M499" s="257"/>
      <c r="N499" s="257"/>
      <c r="O499" s="257"/>
      <c r="P499" s="257"/>
      <c r="Q499" s="257"/>
      <c r="R499" s="257"/>
      <c r="S499" s="257"/>
      <c r="T499" s="257"/>
      <c r="U499" s="257"/>
      <c r="V499" s="257"/>
      <c r="W499" s="257"/>
      <c r="X499" s="257"/>
      <c r="Y499" s="257"/>
      <c r="Z499" s="258"/>
      <c r="AA499" s="85"/>
      <c r="AB499" s="27"/>
      <c r="AC499" s="85"/>
      <c r="AD499" s="27"/>
      <c r="AE499" s="85"/>
      <c r="AF499" s="27"/>
      <c r="AH499" s="259"/>
    </row>
    <row r="500" spans="4:34" outlineLevel="1">
      <c r="D500" s="83" t="str">
        <f>'Line Items'!D20</f>
        <v>SG07  Suburban - Alton</v>
      </c>
      <c r="E500" s="84"/>
      <c r="F500" s="150" t="str">
        <f t="shared" si="68"/>
        <v>000 Miles</v>
      </c>
      <c r="G500" s="257"/>
      <c r="H500" s="257"/>
      <c r="I500" s="257"/>
      <c r="J500" s="257"/>
      <c r="K500" s="257"/>
      <c r="L500" s="257"/>
      <c r="M500" s="257"/>
      <c r="N500" s="257"/>
      <c r="O500" s="257"/>
      <c r="P500" s="257"/>
      <c r="Q500" s="257"/>
      <c r="R500" s="257"/>
      <c r="S500" s="257"/>
      <c r="T500" s="257"/>
      <c r="U500" s="257"/>
      <c r="V500" s="257"/>
      <c r="W500" s="257"/>
      <c r="X500" s="257"/>
      <c r="Y500" s="257"/>
      <c r="Z500" s="258"/>
      <c r="AA500" s="85"/>
      <c r="AB500" s="27"/>
      <c r="AC500" s="85"/>
      <c r="AD500" s="27"/>
      <c r="AE500" s="85"/>
      <c r="AF500" s="27"/>
      <c r="AH500" s="259"/>
    </row>
    <row r="501" spans="4:34" outlineLevel="1">
      <c r="D501" s="83" t="str">
        <f>'Line Items'!D21</f>
        <v>SG08  Suburban - Windsor inners</v>
      </c>
      <c r="E501" s="84"/>
      <c r="F501" s="150" t="str">
        <f t="shared" si="68"/>
        <v>000 Miles</v>
      </c>
      <c r="G501" s="257"/>
      <c r="H501" s="257"/>
      <c r="I501" s="257"/>
      <c r="J501" s="257"/>
      <c r="K501" s="257"/>
      <c r="L501" s="257"/>
      <c r="M501" s="257"/>
      <c r="N501" s="257"/>
      <c r="O501" s="257"/>
      <c r="P501" s="257"/>
      <c r="Q501" s="257"/>
      <c r="R501" s="257"/>
      <c r="S501" s="257"/>
      <c r="T501" s="257"/>
      <c r="U501" s="257"/>
      <c r="V501" s="257"/>
      <c r="W501" s="257"/>
      <c r="X501" s="257"/>
      <c r="Y501" s="257"/>
      <c r="Z501" s="258"/>
      <c r="AA501" s="85"/>
      <c r="AB501" s="27"/>
      <c r="AC501" s="85"/>
      <c r="AD501" s="27"/>
      <c r="AE501" s="85"/>
      <c r="AF501" s="27"/>
      <c r="AH501" s="259"/>
    </row>
    <row r="502" spans="4:34" outlineLevel="1">
      <c r="D502" s="83" t="str">
        <f>'Line Items'!D22</f>
        <v>SG09  Suburban - Windsor Outers</v>
      </c>
      <c r="E502" s="84"/>
      <c r="F502" s="150" t="str">
        <f t="shared" si="68"/>
        <v>000 Miles</v>
      </c>
      <c r="G502" s="257"/>
      <c r="H502" s="257"/>
      <c r="I502" s="257"/>
      <c r="J502" s="257"/>
      <c r="K502" s="257"/>
      <c r="L502" s="257"/>
      <c r="M502" s="257"/>
      <c r="N502" s="257"/>
      <c r="O502" s="257"/>
      <c r="P502" s="257"/>
      <c r="Q502" s="257"/>
      <c r="R502" s="257"/>
      <c r="S502" s="257"/>
      <c r="T502" s="257"/>
      <c r="U502" s="257"/>
      <c r="V502" s="257"/>
      <c r="W502" s="257"/>
      <c r="X502" s="257"/>
      <c r="Y502" s="257"/>
      <c r="Z502" s="258"/>
      <c r="AA502" s="85"/>
      <c r="AB502" s="27"/>
      <c r="AC502" s="85"/>
      <c r="AD502" s="27"/>
      <c r="AE502" s="85"/>
      <c r="AF502" s="27"/>
      <c r="AH502" s="259"/>
    </row>
    <row r="503" spans="4:34" outlineLevel="1">
      <c r="D503" s="83" t="str">
        <f>'Line Items'!D23</f>
        <v>SG10  Suburban - GLD/WOK</v>
      </c>
      <c r="E503" s="84"/>
      <c r="F503" s="150" t="str">
        <f t="shared" si="68"/>
        <v>000 Miles</v>
      </c>
      <c r="G503" s="257"/>
      <c r="H503" s="257"/>
      <c r="I503" s="257"/>
      <c r="J503" s="257"/>
      <c r="K503" s="257"/>
      <c r="L503" s="257"/>
      <c r="M503" s="257"/>
      <c r="N503" s="257"/>
      <c r="O503" s="257"/>
      <c r="P503" s="257"/>
      <c r="Q503" s="257"/>
      <c r="R503" s="257"/>
      <c r="S503" s="257"/>
      <c r="T503" s="257"/>
      <c r="U503" s="257"/>
      <c r="V503" s="257"/>
      <c r="W503" s="257"/>
      <c r="X503" s="257"/>
      <c r="Y503" s="257"/>
      <c r="Z503" s="258"/>
      <c r="AA503" s="85"/>
      <c r="AB503" s="27"/>
      <c r="AC503" s="85"/>
      <c r="AD503" s="27"/>
      <c r="AE503" s="85"/>
      <c r="AF503" s="27"/>
      <c r="AH503" s="259"/>
    </row>
    <row r="504" spans="4:34" outlineLevel="1">
      <c r="D504" s="83" t="str">
        <f>'Line Items'!D24</f>
        <v>SG11  Heathrow Bus</v>
      </c>
      <c r="E504" s="84"/>
      <c r="F504" s="150" t="str">
        <f t="shared" si="68"/>
        <v>000 Miles</v>
      </c>
      <c r="G504" s="257"/>
      <c r="H504" s="257"/>
      <c r="I504" s="257"/>
      <c r="J504" s="257"/>
      <c r="K504" s="257"/>
      <c r="L504" s="257"/>
      <c r="M504" s="257"/>
      <c r="N504" s="257"/>
      <c r="O504" s="257"/>
      <c r="P504" s="257"/>
      <c r="Q504" s="257"/>
      <c r="R504" s="257"/>
      <c r="S504" s="257"/>
      <c r="T504" s="257"/>
      <c r="U504" s="257"/>
      <c r="V504" s="257"/>
      <c r="W504" s="257"/>
      <c r="X504" s="257"/>
      <c r="Y504" s="257"/>
      <c r="Z504" s="258"/>
      <c r="AA504" s="85"/>
      <c r="AB504" s="27"/>
      <c r="AC504" s="85"/>
      <c r="AD504" s="27"/>
      <c r="AE504" s="85"/>
      <c r="AF504" s="27"/>
      <c r="AH504" s="259"/>
    </row>
    <row r="505" spans="4:34" outlineLevel="1">
      <c r="D505" s="83" t="str">
        <f>'Line Items'!D25</f>
        <v>[Passenger Revenue Service Groups 12]</v>
      </c>
      <c r="E505" s="84"/>
      <c r="F505" s="150" t="str">
        <f t="shared" si="68"/>
        <v>000 Miles</v>
      </c>
      <c r="G505" s="257"/>
      <c r="H505" s="257"/>
      <c r="I505" s="257"/>
      <c r="J505" s="257"/>
      <c r="K505" s="257"/>
      <c r="L505" s="257"/>
      <c r="M505" s="257"/>
      <c r="N505" s="257"/>
      <c r="O505" s="257"/>
      <c r="P505" s="257"/>
      <c r="Q505" s="257"/>
      <c r="R505" s="257"/>
      <c r="S505" s="257"/>
      <c r="T505" s="257"/>
      <c r="U505" s="257"/>
      <c r="V505" s="257"/>
      <c r="W505" s="257"/>
      <c r="X505" s="257"/>
      <c r="Y505" s="257"/>
      <c r="Z505" s="258"/>
      <c r="AA505" s="85"/>
      <c r="AB505" s="27"/>
      <c r="AC505" s="85"/>
      <c r="AD505" s="27"/>
      <c r="AE505" s="85"/>
      <c r="AF505" s="27"/>
      <c r="AH505" s="27"/>
    </row>
    <row r="506" spans="4:34" outlineLevel="1">
      <c r="D506" s="83" t="str">
        <f>'Line Items'!D26</f>
        <v>[Passenger Revenue Service Groups 13]</v>
      </c>
      <c r="E506" s="84"/>
      <c r="F506" s="150" t="str">
        <f t="shared" si="68"/>
        <v>000 Miles</v>
      </c>
      <c r="G506" s="257"/>
      <c r="H506" s="257"/>
      <c r="I506" s="257"/>
      <c r="J506" s="257"/>
      <c r="K506" s="257"/>
      <c r="L506" s="257"/>
      <c r="M506" s="257"/>
      <c r="N506" s="257"/>
      <c r="O506" s="257"/>
      <c r="P506" s="257"/>
      <c r="Q506" s="257"/>
      <c r="R506" s="257"/>
      <c r="S506" s="257"/>
      <c r="T506" s="257"/>
      <c r="U506" s="257"/>
      <c r="V506" s="257"/>
      <c r="W506" s="257"/>
      <c r="X506" s="257"/>
      <c r="Y506" s="257"/>
      <c r="Z506" s="258"/>
      <c r="AA506" s="85"/>
      <c r="AB506" s="27"/>
      <c r="AC506" s="85"/>
      <c r="AD506" s="27"/>
      <c r="AE506" s="85"/>
      <c r="AF506" s="27"/>
      <c r="AH506" s="27"/>
    </row>
    <row r="507" spans="4:34" outlineLevel="1">
      <c r="D507" s="83" t="str">
        <f>'Line Items'!D27</f>
        <v>[Passenger Revenue Service Groups 14]</v>
      </c>
      <c r="E507" s="84"/>
      <c r="F507" s="150" t="str">
        <f t="shared" si="68"/>
        <v>000 Miles</v>
      </c>
      <c r="G507" s="257"/>
      <c r="H507" s="257"/>
      <c r="I507" s="257"/>
      <c r="J507" s="257"/>
      <c r="K507" s="257"/>
      <c r="L507" s="257"/>
      <c r="M507" s="257"/>
      <c r="N507" s="257"/>
      <c r="O507" s="257"/>
      <c r="P507" s="257"/>
      <c r="Q507" s="257"/>
      <c r="R507" s="257"/>
      <c r="S507" s="257"/>
      <c r="T507" s="257"/>
      <c r="U507" s="257"/>
      <c r="V507" s="257"/>
      <c r="W507" s="257"/>
      <c r="X507" s="257"/>
      <c r="Y507" s="257"/>
      <c r="Z507" s="258"/>
      <c r="AA507" s="85"/>
      <c r="AB507" s="27"/>
      <c r="AC507" s="85"/>
      <c r="AD507" s="27"/>
      <c r="AE507" s="85"/>
      <c r="AF507" s="27"/>
      <c r="AH507" s="27"/>
    </row>
    <row r="508" spans="4:34" outlineLevel="1">
      <c r="D508" s="83" t="str">
        <f>'Line Items'!D28</f>
        <v>[Passenger Revenue Service Groups 15]</v>
      </c>
      <c r="E508" s="84"/>
      <c r="F508" s="150" t="str">
        <f t="shared" si="68"/>
        <v>000 Miles</v>
      </c>
      <c r="G508" s="257"/>
      <c r="H508" s="257"/>
      <c r="I508" s="257"/>
      <c r="J508" s="257"/>
      <c r="K508" s="257"/>
      <c r="L508" s="257"/>
      <c r="M508" s="257"/>
      <c r="N508" s="257"/>
      <c r="O508" s="257"/>
      <c r="P508" s="257"/>
      <c r="Q508" s="257"/>
      <c r="R508" s="257"/>
      <c r="S508" s="257"/>
      <c r="T508" s="257"/>
      <c r="U508" s="257"/>
      <c r="V508" s="257"/>
      <c r="W508" s="257"/>
      <c r="X508" s="257"/>
      <c r="Y508" s="257"/>
      <c r="Z508" s="258"/>
      <c r="AA508" s="85"/>
      <c r="AB508" s="27"/>
      <c r="AC508" s="85"/>
      <c r="AD508" s="27"/>
      <c r="AE508" s="85"/>
      <c r="AF508" s="27"/>
      <c r="AH508" s="27"/>
    </row>
    <row r="509" spans="4:34" outlineLevel="1">
      <c r="D509" s="108" t="str">
        <f>'Line Items'!D29</f>
        <v>[Passenger Revenue Service Groups 16]</v>
      </c>
      <c r="E509" s="110"/>
      <c r="F509" s="164" t="str">
        <f t="shared" si="68"/>
        <v>000 Miles</v>
      </c>
      <c r="G509" s="260"/>
      <c r="H509" s="260"/>
      <c r="I509" s="260"/>
      <c r="J509" s="260"/>
      <c r="K509" s="260"/>
      <c r="L509" s="260"/>
      <c r="M509" s="260"/>
      <c r="N509" s="260"/>
      <c r="O509" s="260"/>
      <c r="P509" s="260"/>
      <c r="Q509" s="260"/>
      <c r="R509" s="260"/>
      <c r="S509" s="260"/>
      <c r="T509" s="260"/>
      <c r="U509" s="260"/>
      <c r="V509" s="260"/>
      <c r="W509" s="260"/>
      <c r="X509" s="260"/>
      <c r="Y509" s="260"/>
      <c r="Z509" s="261"/>
      <c r="AA509" s="85"/>
      <c r="AB509" s="29"/>
      <c r="AC509" s="85"/>
      <c r="AD509" s="29"/>
      <c r="AE509" s="85"/>
      <c r="AF509" s="29"/>
      <c r="AH509" s="29"/>
    </row>
    <row r="510" spans="4:34" outlineLevel="1">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row>
    <row r="511" spans="4:34" outlineLevel="1">
      <c r="D511" s="262" t="str">
        <f>"Total "&amp;C493</f>
        <v>Total Full Fare (Standard)</v>
      </c>
      <c r="E511" s="263"/>
      <c r="F511" s="264" t="str">
        <f>F509</f>
        <v>000 Miles</v>
      </c>
      <c r="G511" s="265">
        <f t="shared" ref="G511:Z511" si="69">SUM(G494:G509)</f>
        <v>0</v>
      </c>
      <c r="H511" s="265">
        <f t="shared" si="69"/>
        <v>0</v>
      </c>
      <c r="I511" s="265">
        <f t="shared" si="69"/>
        <v>0</v>
      </c>
      <c r="J511" s="265">
        <f t="shared" si="69"/>
        <v>0</v>
      </c>
      <c r="K511" s="265">
        <f t="shared" si="69"/>
        <v>0</v>
      </c>
      <c r="L511" s="265">
        <f t="shared" si="69"/>
        <v>0</v>
      </c>
      <c r="M511" s="265">
        <f t="shared" si="69"/>
        <v>0</v>
      </c>
      <c r="N511" s="265">
        <f t="shared" si="69"/>
        <v>0</v>
      </c>
      <c r="O511" s="265">
        <f t="shared" si="69"/>
        <v>0</v>
      </c>
      <c r="P511" s="265">
        <f t="shared" si="69"/>
        <v>0</v>
      </c>
      <c r="Q511" s="265">
        <f t="shared" si="69"/>
        <v>0</v>
      </c>
      <c r="R511" s="265">
        <f t="shared" si="69"/>
        <v>0</v>
      </c>
      <c r="S511" s="265">
        <f t="shared" si="69"/>
        <v>0</v>
      </c>
      <c r="T511" s="265">
        <f t="shared" si="69"/>
        <v>0</v>
      </c>
      <c r="U511" s="265">
        <f t="shared" si="69"/>
        <v>0</v>
      </c>
      <c r="V511" s="265">
        <f t="shared" si="69"/>
        <v>0</v>
      </c>
      <c r="W511" s="265">
        <f t="shared" si="69"/>
        <v>0</v>
      </c>
      <c r="X511" s="265">
        <f t="shared" si="69"/>
        <v>0</v>
      </c>
      <c r="Y511" s="265">
        <f t="shared" si="69"/>
        <v>0</v>
      </c>
      <c r="Z511" s="266">
        <f t="shared" si="69"/>
        <v>0</v>
      </c>
      <c r="AA511" s="85"/>
      <c r="AB511" s="267">
        <f>SUM(AB494:AB509)</f>
        <v>0</v>
      </c>
      <c r="AC511" s="85"/>
      <c r="AD511" s="267">
        <f>SUM(AD494:AD509)</f>
        <v>0</v>
      </c>
      <c r="AE511" s="85"/>
      <c r="AF511" s="267">
        <f>SUM(AF494:AF509)</f>
        <v>0</v>
      </c>
      <c r="AH511" s="268"/>
    </row>
    <row r="512" spans="4:34" outlineLevel="1">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row>
    <row r="513" spans="3:34" outlineLevel="1">
      <c r="D513" s="262" t="s">
        <v>907</v>
      </c>
      <c r="E513" s="263"/>
      <c r="F513" s="264" t="str">
        <f>F511</f>
        <v>000 Miles</v>
      </c>
      <c r="G513" s="265">
        <f t="shared" ref="G513:Z513" si="70">SUM(G491,G511)</f>
        <v>0</v>
      </c>
      <c r="H513" s="265">
        <f t="shared" si="70"/>
        <v>0</v>
      </c>
      <c r="I513" s="265">
        <f t="shared" si="70"/>
        <v>0</v>
      </c>
      <c r="J513" s="265">
        <f t="shared" si="70"/>
        <v>0</v>
      </c>
      <c r="K513" s="265">
        <f t="shared" si="70"/>
        <v>0</v>
      </c>
      <c r="L513" s="265">
        <f t="shared" si="70"/>
        <v>0</v>
      </c>
      <c r="M513" s="265">
        <f t="shared" si="70"/>
        <v>0</v>
      </c>
      <c r="N513" s="265">
        <f t="shared" si="70"/>
        <v>0</v>
      </c>
      <c r="O513" s="265">
        <f t="shared" si="70"/>
        <v>0</v>
      </c>
      <c r="P513" s="265">
        <f t="shared" si="70"/>
        <v>0</v>
      </c>
      <c r="Q513" s="265">
        <f t="shared" si="70"/>
        <v>0</v>
      </c>
      <c r="R513" s="265">
        <f t="shared" si="70"/>
        <v>0</v>
      </c>
      <c r="S513" s="265">
        <f t="shared" si="70"/>
        <v>0</v>
      </c>
      <c r="T513" s="265">
        <f t="shared" si="70"/>
        <v>0</v>
      </c>
      <c r="U513" s="265">
        <f t="shared" si="70"/>
        <v>0</v>
      </c>
      <c r="V513" s="265">
        <f t="shared" si="70"/>
        <v>0</v>
      </c>
      <c r="W513" s="265">
        <f t="shared" si="70"/>
        <v>0</v>
      </c>
      <c r="X513" s="265">
        <f t="shared" si="70"/>
        <v>0</v>
      </c>
      <c r="Y513" s="265">
        <f t="shared" si="70"/>
        <v>0</v>
      </c>
      <c r="Z513" s="266">
        <f t="shared" si="70"/>
        <v>0</v>
      </c>
      <c r="AA513" s="85"/>
      <c r="AB513" s="267">
        <f>SUM(AB491,AB511)</f>
        <v>0</v>
      </c>
      <c r="AC513" s="85"/>
      <c r="AD513" s="267">
        <f>SUM(AD491,AD511)</f>
        <v>0</v>
      </c>
      <c r="AE513" s="85"/>
      <c r="AF513" s="267">
        <f>SUM(AF491,AF511)</f>
        <v>0</v>
      </c>
      <c r="AH513" s="268"/>
    </row>
    <row r="514" spans="3:34" outlineLevel="1">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row>
    <row r="515" spans="3:34" outlineLevel="1">
      <c r="C515" s="250" t="str">
        <f>C322</f>
        <v>Off-Peak (First)</v>
      </c>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row>
    <row r="516" spans="3:34" outlineLevel="1">
      <c r="D516" s="235" t="str">
        <f>'Line Items'!D14</f>
        <v>SG01  Mainline - Bournemouth / Weymouth</v>
      </c>
      <c r="E516" s="251"/>
      <c r="F516" s="269" t="str">
        <f t="shared" ref="F516:F531" si="71">F578</f>
        <v>000 Miles</v>
      </c>
      <c r="G516" s="253"/>
      <c r="H516" s="253"/>
      <c r="I516" s="253"/>
      <c r="J516" s="253"/>
      <c r="K516" s="253"/>
      <c r="L516" s="253"/>
      <c r="M516" s="253"/>
      <c r="N516" s="253"/>
      <c r="O516" s="253"/>
      <c r="P516" s="253"/>
      <c r="Q516" s="253"/>
      <c r="R516" s="253"/>
      <c r="S516" s="253"/>
      <c r="T516" s="253"/>
      <c r="U516" s="253"/>
      <c r="V516" s="253"/>
      <c r="W516" s="253"/>
      <c r="X516" s="253"/>
      <c r="Y516" s="253"/>
      <c r="Z516" s="254"/>
      <c r="AA516" s="85"/>
      <c r="AB516" s="255"/>
      <c r="AC516" s="85"/>
      <c r="AD516" s="255"/>
      <c r="AE516" s="85"/>
      <c r="AF516" s="255"/>
      <c r="AH516" s="256"/>
    </row>
    <row r="517" spans="3:34" outlineLevel="1">
      <c r="D517" s="83" t="str">
        <f>'Line Items'!D15</f>
        <v>SG02  Mainline - Portsmouth</v>
      </c>
      <c r="E517" s="84"/>
      <c r="F517" s="150" t="str">
        <f t="shared" si="71"/>
        <v>000 Miles</v>
      </c>
      <c r="G517" s="257"/>
      <c r="H517" s="257"/>
      <c r="I517" s="257"/>
      <c r="J517" s="257"/>
      <c r="K517" s="257"/>
      <c r="L517" s="257"/>
      <c r="M517" s="257"/>
      <c r="N517" s="257"/>
      <c r="O517" s="257"/>
      <c r="P517" s="257"/>
      <c r="Q517" s="257"/>
      <c r="R517" s="257"/>
      <c r="S517" s="257"/>
      <c r="T517" s="257"/>
      <c r="U517" s="257"/>
      <c r="V517" s="257"/>
      <c r="W517" s="257"/>
      <c r="X517" s="257"/>
      <c r="Y517" s="257"/>
      <c r="Z517" s="258"/>
      <c r="AA517" s="85"/>
      <c r="AB517" s="27"/>
      <c r="AC517" s="85"/>
      <c r="AD517" s="27"/>
      <c r="AE517" s="85"/>
      <c r="AF517" s="27"/>
      <c r="AH517" s="259"/>
    </row>
    <row r="518" spans="3:34" outlineLevel="1">
      <c r="D518" s="83" t="str">
        <f>'Line Items'!D16</f>
        <v>SG03  West of England</v>
      </c>
      <c r="E518" s="84"/>
      <c r="F518" s="150" t="str">
        <f t="shared" si="71"/>
        <v>000 Miles</v>
      </c>
      <c r="G518" s="257"/>
      <c r="H518" s="257"/>
      <c r="I518" s="257"/>
      <c r="J518" s="257"/>
      <c r="K518" s="257"/>
      <c r="L518" s="257"/>
      <c r="M518" s="257"/>
      <c r="N518" s="257"/>
      <c r="O518" s="257"/>
      <c r="P518" s="257"/>
      <c r="Q518" s="257"/>
      <c r="R518" s="257"/>
      <c r="S518" s="257"/>
      <c r="T518" s="257"/>
      <c r="U518" s="257"/>
      <c r="V518" s="257"/>
      <c r="W518" s="257"/>
      <c r="X518" s="257"/>
      <c r="Y518" s="257"/>
      <c r="Z518" s="258"/>
      <c r="AA518" s="85"/>
      <c r="AB518" s="27"/>
      <c r="AC518" s="85"/>
      <c r="AD518" s="27"/>
      <c r="AE518" s="85"/>
      <c r="AF518" s="27"/>
      <c r="AH518" s="259"/>
    </row>
    <row r="519" spans="3:34" outlineLevel="1">
      <c r="D519" s="83" t="str">
        <f>'Line Items'!D17</f>
        <v>SG04  Island Line</v>
      </c>
      <c r="E519" s="84"/>
      <c r="F519" s="150" t="str">
        <f t="shared" si="71"/>
        <v>000 Miles</v>
      </c>
      <c r="G519" s="257"/>
      <c r="H519" s="257"/>
      <c r="I519" s="257"/>
      <c r="J519" s="257"/>
      <c r="K519" s="257"/>
      <c r="L519" s="257"/>
      <c r="M519" s="257"/>
      <c r="N519" s="257"/>
      <c r="O519" s="257"/>
      <c r="P519" s="257"/>
      <c r="Q519" s="257"/>
      <c r="R519" s="257"/>
      <c r="S519" s="257"/>
      <c r="T519" s="257"/>
      <c r="U519" s="257"/>
      <c r="V519" s="257"/>
      <c r="W519" s="257"/>
      <c r="X519" s="257"/>
      <c r="Y519" s="257"/>
      <c r="Z519" s="258"/>
      <c r="AA519" s="85"/>
      <c r="AB519" s="27"/>
      <c r="AC519" s="85"/>
      <c r="AD519" s="27"/>
      <c r="AE519" s="85"/>
      <c r="AF519" s="27"/>
      <c r="AH519" s="259"/>
    </row>
    <row r="520" spans="3:34" outlineLevel="1">
      <c r="D520" s="83" t="str">
        <f>'Line Items'!D18</f>
        <v>SG05  Mainline - Basingstoke/Romsey/Lymington</v>
      </c>
      <c r="E520" s="84"/>
      <c r="F520" s="150" t="str">
        <f t="shared" si="71"/>
        <v>000 Miles</v>
      </c>
      <c r="G520" s="257"/>
      <c r="H520" s="257"/>
      <c r="I520" s="257"/>
      <c r="J520" s="257"/>
      <c r="K520" s="257"/>
      <c r="L520" s="257"/>
      <c r="M520" s="257"/>
      <c r="N520" s="257"/>
      <c r="O520" s="257"/>
      <c r="P520" s="257"/>
      <c r="Q520" s="257"/>
      <c r="R520" s="257"/>
      <c r="S520" s="257"/>
      <c r="T520" s="257"/>
      <c r="U520" s="257"/>
      <c r="V520" s="257"/>
      <c r="W520" s="257"/>
      <c r="X520" s="257"/>
      <c r="Y520" s="257"/>
      <c r="Z520" s="258"/>
      <c r="AA520" s="85"/>
      <c r="AB520" s="27"/>
      <c r="AC520" s="85"/>
      <c r="AD520" s="27"/>
      <c r="AE520" s="85"/>
      <c r="AF520" s="27"/>
      <c r="AH520" s="259"/>
    </row>
    <row r="521" spans="3:34" outlineLevel="1">
      <c r="D521" s="83" t="str">
        <f>'Line Items'!D19</f>
        <v>SG06  South Coast</v>
      </c>
      <c r="E521" s="84"/>
      <c r="F521" s="150" t="str">
        <f t="shared" si="71"/>
        <v>000 Miles</v>
      </c>
      <c r="G521" s="257"/>
      <c r="H521" s="257"/>
      <c r="I521" s="257"/>
      <c r="J521" s="257"/>
      <c r="K521" s="257"/>
      <c r="L521" s="257"/>
      <c r="M521" s="257"/>
      <c r="N521" s="257"/>
      <c r="O521" s="257"/>
      <c r="P521" s="257"/>
      <c r="Q521" s="257"/>
      <c r="R521" s="257"/>
      <c r="S521" s="257"/>
      <c r="T521" s="257"/>
      <c r="U521" s="257"/>
      <c r="V521" s="257"/>
      <c r="W521" s="257"/>
      <c r="X521" s="257"/>
      <c r="Y521" s="257"/>
      <c r="Z521" s="258"/>
      <c r="AA521" s="85"/>
      <c r="AB521" s="27"/>
      <c r="AC521" s="85"/>
      <c r="AD521" s="27"/>
      <c r="AE521" s="85"/>
      <c r="AF521" s="27"/>
      <c r="AH521" s="259"/>
    </row>
    <row r="522" spans="3:34" outlineLevel="1">
      <c r="D522" s="83" t="str">
        <f>'Line Items'!D20</f>
        <v>SG07  Suburban - Alton</v>
      </c>
      <c r="E522" s="84"/>
      <c r="F522" s="150" t="str">
        <f t="shared" si="71"/>
        <v>000 Miles</v>
      </c>
      <c r="G522" s="257"/>
      <c r="H522" s="257"/>
      <c r="I522" s="257"/>
      <c r="J522" s="257"/>
      <c r="K522" s="257"/>
      <c r="L522" s="257"/>
      <c r="M522" s="257"/>
      <c r="N522" s="257"/>
      <c r="O522" s="257"/>
      <c r="P522" s="257"/>
      <c r="Q522" s="257"/>
      <c r="R522" s="257"/>
      <c r="S522" s="257"/>
      <c r="T522" s="257"/>
      <c r="U522" s="257"/>
      <c r="V522" s="257"/>
      <c r="W522" s="257"/>
      <c r="X522" s="257"/>
      <c r="Y522" s="257"/>
      <c r="Z522" s="258"/>
      <c r="AA522" s="85"/>
      <c r="AB522" s="27"/>
      <c r="AC522" s="85"/>
      <c r="AD522" s="27"/>
      <c r="AE522" s="85"/>
      <c r="AF522" s="27"/>
      <c r="AH522" s="259"/>
    </row>
    <row r="523" spans="3:34" outlineLevel="1">
      <c r="D523" s="83" t="str">
        <f>'Line Items'!D21</f>
        <v>SG08  Suburban - Windsor inners</v>
      </c>
      <c r="E523" s="84"/>
      <c r="F523" s="150" t="str">
        <f t="shared" si="71"/>
        <v>000 Miles</v>
      </c>
      <c r="G523" s="257"/>
      <c r="H523" s="257"/>
      <c r="I523" s="257"/>
      <c r="J523" s="257"/>
      <c r="K523" s="257"/>
      <c r="L523" s="257"/>
      <c r="M523" s="257"/>
      <c r="N523" s="257"/>
      <c r="O523" s="257"/>
      <c r="P523" s="257"/>
      <c r="Q523" s="257"/>
      <c r="R523" s="257"/>
      <c r="S523" s="257"/>
      <c r="T523" s="257"/>
      <c r="U523" s="257"/>
      <c r="V523" s="257"/>
      <c r="W523" s="257"/>
      <c r="X523" s="257"/>
      <c r="Y523" s="257"/>
      <c r="Z523" s="258"/>
      <c r="AA523" s="85"/>
      <c r="AB523" s="27"/>
      <c r="AC523" s="85"/>
      <c r="AD523" s="27"/>
      <c r="AE523" s="85"/>
      <c r="AF523" s="27"/>
      <c r="AH523" s="259"/>
    </row>
    <row r="524" spans="3:34" outlineLevel="1">
      <c r="D524" s="83" t="str">
        <f>'Line Items'!D22</f>
        <v>SG09  Suburban - Windsor Outers</v>
      </c>
      <c r="E524" s="84"/>
      <c r="F524" s="150" t="str">
        <f t="shared" si="71"/>
        <v>000 Miles</v>
      </c>
      <c r="G524" s="257"/>
      <c r="H524" s="257"/>
      <c r="I524" s="257"/>
      <c r="J524" s="257"/>
      <c r="K524" s="257"/>
      <c r="L524" s="257"/>
      <c r="M524" s="257"/>
      <c r="N524" s="257"/>
      <c r="O524" s="257"/>
      <c r="P524" s="257"/>
      <c r="Q524" s="257"/>
      <c r="R524" s="257"/>
      <c r="S524" s="257"/>
      <c r="T524" s="257"/>
      <c r="U524" s="257"/>
      <c r="V524" s="257"/>
      <c r="W524" s="257"/>
      <c r="X524" s="257"/>
      <c r="Y524" s="257"/>
      <c r="Z524" s="258"/>
      <c r="AA524" s="85"/>
      <c r="AB524" s="27"/>
      <c r="AC524" s="85"/>
      <c r="AD524" s="27"/>
      <c r="AE524" s="85"/>
      <c r="AF524" s="27"/>
      <c r="AH524" s="259"/>
    </row>
    <row r="525" spans="3:34" outlineLevel="1">
      <c r="D525" s="83" t="str">
        <f>'Line Items'!D23</f>
        <v>SG10  Suburban - GLD/WOK</v>
      </c>
      <c r="E525" s="84"/>
      <c r="F525" s="150" t="str">
        <f t="shared" si="71"/>
        <v>000 Miles</v>
      </c>
      <c r="G525" s="257"/>
      <c r="H525" s="257"/>
      <c r="I525" s="257"/>
      <c r="J525" s="257"/>
      <c r="K525" s="257"/>
      <c r="L525" s="257"/>
      <c r="M525" s="257"/>
      <c r="N525" s="257"/>
      <c r="O525" s="257"/>
      <c r="P525" s="257"/>
      <c r="Q525" s="257"/>
      <c r="R525" s="257"/>
      <c r="S525" s="257"/>
      <c r="T525" s="257"/>
      <c r="U525" s="257"/>
      <c r="V525" s="257"/>
      <c r="W525" s="257"/>
      <c r="X525" s="257"/>
      <c r="Y525" s="257"/>
      <c r="Z525" s="258"/>
      <c r="AA525" s="85"/>
      <c r="AB525" s="27"/>
      <c r="AC525" s="85"/>
      <c r="AD525" s="27"/>
      <c r="AE525" s="85"/>
      <c r="AF525" s="27"/>
      <c r="AH525" s="259"/>
    </row>
    <row r="526" spans="3:34" outlineLevel="1">
      <c r="D526" s="83" t="str">
        <f>'Line Items'!D24</f>
        <v>SG11  Heathrow Bus</v>
      </c>
      <c r="E526" s="84"/>
      <c r="F526" s="150" t="str">
        <f t="shared" si="71"/>
        <v>000 Miles</v>
      </c>
      <c r="G526" s="257"/>
      <c r="H526" s="257"/>
      <c r="I526" s="257"/>
      <c r="J526" s="257"/>
      <c r="K526" s="257"/>
      <c r="L526" s="257"/>
      <c r="M526" s="257"/>
      <c r="N526" s="257"/>
      <c r="O526" s="257"/>
      <c r="P526" s="257"/>
      <c r="Q526" s="257"/>
      <c r="R526" s="257"/>
      <c r="S526" s="257"/>
      <c r="T526" s="257"/>
      <c r="U526" s="257"/>
      <c r="V526" s="257"/>
      <c r="W526" s="257"/>
      <c r="X526" s="257"/>
      <c r="Y526" s="257"/>
      <c r="Z526" s="258"/>
      <c r="AA526" s="85"/>
      <c r="AB526" s="27"/>
      <c r="AC526" s="85"/>
      <c r="AD526" s="27"/>
      <c r="AE526" s="85"/>
      <c r="AF526" s="27"/>
      <c r="AH526" s="259"/>
    </row>
    <row r="527" spans="3:34" outlineLevel="1">
      <c r="D527" s="83" t="str">
        <f>'Line Items'!D25</f>
        <v>[Passenger Revenue Service Groups 12]</v>
      </c>
      <c r="E527" s="84"/>
      <c r="F527" s="150" t="str">
        <f t="shared" si="71"/>
        <v>000 Miles</v>
      </c>
      <c r="G527" s="257"/>
      <c r="H527" s="257"/>
      <c r="I527" s="257"/>
      <c r="J527" s="257"/>
      <c r="K527" s="257"/>
      <c r="L527" s="257"/>
      <c r="M527" s="257"/>
      <c r="N527" s="257"/>
      <c r="O527" s="257"/>
      <c r="P527" s="257"/>
      <c r="Q527" s="257"/>
      <c r="R527" s="257"/>
      <c r="S527" s="257"/>
      <c r="T527" s="257"/>
      <c r="U527" s="257"/>
      <c r="V527" s="257"/>
      <c r="W527" s="257"/>
      <c r="X527" s="257"/>
      <c r="Y527" s="257"/>
      <c r="Z527" s="258"/>
      <c r="AA527" s="85"/>
      <c r="AB527" s="27"/>
      <c r="AC527" s="85"/>
      <c r="AD527" s="27"/>
      <c r="AE527" s="85"/>
      <c r="AF527" s="27"/>
      <c r="AH527" s="27"/>
    </row>
    <row r="528" spans="3:34" outlineLevel="1">
      <c r="D528" s="83" t="str">
        <f>'Line Items'!D26</f>
        <v>[Passenger Revenue Service Groups 13]</v>
      </c>
      <c r="E528" s="84"/>
      <c r="F528" s="150" t="str">
        <f t="shared" si="71"/>
        <v>000 Miles</v>
      </c>
      <c r="G528" s="257"/>
      <c r="H528" s="257"/>
      <c r="I528" s="257"/>
      <c r="J528" s="257"/>
      <c r="K528" s="257"/>
      <c r="L528" s="257"/>
      <c r="M528" s="257"/>
      <c r="N528" s="257"/>
      <c r="O528" s="257"/>
      <c r="P528" s="257"/>
      <c r="Q528" s="257"/>
      <c r="R528" s="257"/>
      <c r="S528" s="257"/>
      <c r="T528" s="257"/>
      <c r="U528" s="257"/>
      <c r="V528" s="257"/>
      <c r="W528" s="257"/>
      <c r="X528" s="257"/>
      <c r="Y528" s="257"/>
      <c r="Z528" s="258"/>
      <c r="AA528" s="85"/>
      <c r="AB528" s="27"/>
      <c r="AC528" s="85"/>
      <c r="AD528" s="27"/>
      <c r="AE528" s="85"/>
      <c r="AF528" s="27"/>
      <c r="AH528" s="27"/>
    </row>
    <row r="529" spans="3:34" outlineLevel="1">
      <c r="D529" s="83" t="str">
        <f>'Line Items'!D27</f>
        <v>[Passenger Revenue Service Groups 14]</v>
      </c>
      <c r="E529" s="84"/>
      <c r="F529" s="150" t="str">
        <f t="shared" si="71"/>
        <v>000 Miles</v>
      </c>
      <c r="G529" s="257"/>
      <c r="H529" s="257"/>
      <c r="I529" s="257"/>
      <c r="J529" s="257"/>
      <c r="K529" s="257"/>
      <c r="L529" s="257"/>
      <c r="M529" s="257"/>
      <c r="N529" s="257"/>
      <c r="O529" s="257"/>
      <c r="P529" s="257"/>
      <c r="Q529" s="257"/>
      <c r="R529" s="257"/>
      <c r="S529" s="257"/>
      <c r="T529" s="257"/>
      <c r="U529" s="257"/>
      <c r="V529" s="257"/>
      <c r="W529" s="257"/>
      <c r="X529" s="257"/>
      <c r="Y529" s="257"/>
      <c r="Z529" s="258"/>
      <c r="AA529" s="85"/>
      <c r="AB529" s="27"/>
      <c r="AC529" s="85"/>
      <c r="AD529" s="27"/>
      <c r="AE529" s="85"/>
      <c r="AF529" s="27"/>
      <c r="AH529" s="27"/>
    </row>
    <row r="530" spans="3:34" outlineLevel="1">
      <c r="D530" s="83" t="str">
        <f>'Line Items'!D28</f>
        <v>[Passenger Revenue Service Groups 15]</v>
      </c>
      <c r="E530" s="84"/>
      <c r="F530" s="150" t="str">
        <f t="shared" si="71"/>
        <v>000 Miles</v>
      </c>
      <c r="G530" s="257"/>
      <c r="H530" s="257"/>
      <c r="I530" s="257"/>
      <c r="J530" s="257"/>
      <c r="K530" s="257"/>
      <c r="L530" s="257"/>
      <c r="M530" s="257"/>
      <c r="N530" s="257"/>
      <c r="O530" s="257"/>
      <c r="P530" s="257"/>
      <c r="Q530" s="257"/>
      <c r="R530" s="257"/>
      <c r="S530" s="257"/>
      <c r="T530" s="257"/>
      <c r="U530" s="257"/>
      <c r="V530" s="257"/>
      <c r="W530" s="257"/>
      <c r="X530" s="257"/>
      <c r="Y530" s="257"/>
      <c r="Z530" s="258"/>
      <c r="AA530" s="85"/>
      <c r="AB530" s="27"/>
      <c r="AC530" s="85"/>
      <c r="AD530" s="27"/>
      <c r="AE530" s="85"/>
      <c r="AF530" s="27"/>
      <c r="AH530" s="27"/>
    </row>
    <row r="531" spans="3:34" outlineLevel="1">
      <c r="D531" s="108" t="str">
        <f>'Line Items'!D29</f>
        <v>[Passenger Revenue Service Groups 16]</v>
      </c>
      <c r="E531" s="110"/>
      <c r="F531" s="164" t="str">
        <f t="shared" si="71"/>
        <v>000 Miles</v>
      </c>
      <c r="G531" s="260"/>
      <c r="H531" s="260"/>
      <c r="I531" s="260"/>
      <c r="J531" s="260"/>
      <c r="K531" s="260"/>
      <c r="L531" s="260"/>
      <c r="M531" s="260"/>
      <c r="N531" s="260"/>
      <c r="O531" s="260"/>
      <c r="P531" s="260"/>
      <c r="Q531" s="260"/>
      <c r="R531" s="260"/>
      <c r="S531" s="260"/>
      <c r="T531" s="260"/>
      <c r="U531" s="260"/>
      <c r="V531" s="260"/>
      <c r="W531" s="260"/>
      <c r="X531" s="260"/>
      <c r="Y531" s="260"/>
      <c r="Z531" s="261"/>
      <c r="AA531" s="85"/>
      <c r="AB531" s="29"/>
      <c r="AC531" s="85"/>
      <c r="AD531" s="29"/>
      <c r="AE531" s="85"/>
      <c r="AF531" s="29"/>
      <c r="AH531" s="29"/>
    </row>
    <row r="532" spans="3:34" outlineLevel="1">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row>
    <row r="533" spans="3:34" outlineLevel="1">
      <c r="D533" s="262" t="str">
        <f>"Total "&amp;C515</f>
        <v>Total Off-Peak (First)</v>
      </c>
      <c r="E533" s="263"/>
      <c r="F533" s="264" t="str">
        <f>F531</f>
        <v>000 Miles</v>
      </c>
      <c r="G533" s="265">
        <f t="shared" ref="G533:Z533" si="72">SUM(G516:G531)</f>
        <v>0</v>
      </c>
      <c r="H533" s="265">
        <f t="shared" si="72"/>
        <v>0</v>
      </c>
      <c r="I533" s="265">
        <f t="shared" si="72"/>
        <v>0</v>
      </c>
      <c r="J533" s="265">
        <f t="shared" si="72"/>
        <v>0</v>
      </c>
      <c r="K533" s="265">
        <f t="shared" si="72"/>
        <v>0</v>
      </c>
      <c r="L533" s="265">
        <f t="shared" si="72"/>
        <v>0</v>
      </c>
      <c r="M533" s="265">
        <f t="shared" si="72"/>
        <v>0</v>
      </c>
      <c r="N533" s="265">
        <f t="shared" si="72"/>
        <v>0</v>
      </c>
      <c r="O533" s="265">
        <f t="shared" si="72"/>
        <v>0</v>
      </c>
      <c r="P533" s="265">
        <f t="shared" si="72"/>
        <v>0</v>
      </c>
      <c r="Q533" s="265">
        <f t="shared" si="72"/>
        <v>0</v>
      </c>
      <c r="R533" s="265">
        <f t="shared" si="72"/>
        <v>0</v>
      </c>
      <c r="S533" s="265">
        <f t="shared" si="72"/>
        <v>0</v>
      </c>
      <c r="T533" s="265">
        <f t="shared" si="72"/>
        <v>0</v>
      </c>
      <c r="U533" s="265">
        <f t="shared" si="72"/>
        <v>0</v>
      </c>
      <c r="V533" s="265">
        <f t="shared" si="72"/>
        <v>0</v>
      </c>
      <c r="W533" s="265">
        <f t="shared" si="72"/>
        <v>0</v>
      </c>
      <c r="X533" s="265">
        <f t="shared" si="72"/>
        <v>0</v>
      </c>
      <c r="Y533" s="265">
        <f t="shared" si="72"/>
        <v>0</v>
      </c>
      <c r="Z533" s="266">
        <f t="shared" si="72"/>
        <v>0</v>
      </c>
      <c r="AA533" s="85"/>
      <c r="AB533" s="267">
        <f>SUM(AB516:AB531)</f>
        <v>0</v>
      </c>
      <c r="AC533" s="85"/>
      <c r="AD533" s="267">
        <f>SUM(AD516:AD531)</f>
        <v>0</v>
      </c>
      <c r="AE533" s="85"/>
      <c r="AF533" s="267">
        <f>SUM(AF516:AF531)</f>
        <v>0</v>
      </c>
      <c r="AH533" s="268"/>
    </row>
    <row r="534" spans="3:34" outlineLevel="1">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row>
    <row r="535" spans="3:34" outlineLevel="1">
      <c r="C535" s="250" t="str">
        <f>C342</f>
        <v>Off-Peak (Standard)</v>
      </c>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row>
    <row r="536" spans="3:34" outlineLevel="1">
      <c r="D536" s="235" t="str">
        <f>'Line Items'!D14</f>
        <v>SG01  Mainline - Bournemouth / Weymouth</v>
      </c>
      <c r="E536" s="251"/>
      <c r="F536" s="269" t="str">
        <f t="shared" ref="F536:F551" si="73">F516</f>
        <v>000 Miles</v>
      </c>
      <c r="G536" s="253"/>
      <c r="H536" s="253"/>
      <c r="I536" s="253"/>
      <c r="J536" s="253"/>
      <c r="K536" s="253"/>
      <c r="L536" s="253"/>
      <c r="M536" s="253"/>
      <c r="N536" s="253"/>
      <c r="O536" s="253"/>
      <c r="P536" s="253"/>
      <c r="Q536" s="253"/>
      <c r="R536" s="253"/>
      <c r="S536" s="253"/>
      <c r="T536" s="253"/>
      <c r="U536" s="253"/>
      <c r="V536" s="253"/>
      <c r="W536" s="253"/>
      <c r="X536" s="253"/>
      <c r="Y536" s="253"/>
      <c r="Z536" s="254"/>
      <c r="AA536" s="85"/>
      <c r="AB536" s="255"/>
      <c r="AC536" s="85"/>
      <c r="AD536" s="255"/>
      <c r="AE536" s="85"/>
      <c r="AF536" s="255"/>
      <c r="AH536" s="256"/>
    </row>
    <row r="537" spans="3:34" outlineLevel="1">
      <c r="D537" s="83" t="str">
        <f>'Line Items'!D15</f>
        <v>SG02  Mainline - Portsmouth</v>
      </c>
      <c r="E537" s="84"/>
      <c r="F537" s="150" t="str">
        <f t="shared" si="73"/>
        <v>000 Miles</v>
      </c>
      <c r="G537" s="257"/>
      <c r="H537" s="257"/>
      <c r="I537" s="257"/>
      <c r="J537" s="257"/>
      <c r="K537" s="257"/>
      <c r="L537" s="257"/>
      <c r="M537" s="257"/>
      <c r="N537" s="257"/>
      <c r="O537" s="257"/>
      <c r="P537" s="257"/>
      <c r="Q537" s="257"/>
      <c r="R537" s="257"/>
      <c r="S537" s="257"/>
      <c r="T537" s="257"/>
      <c r="U537" s="257"/>
      <c r="V537" s="257"/>
      <c r="W537" s="257"/>
      <c r="X537" s="257"/>
      <c r="Y537" s="257"/>
      <c r="Z537" s="258"/>
      <c r="AA537" s="85"/>
      <c r="AB537" s="27"/>
      <c r="AC537" s="85"/>
      <c r="AD537" s="27"/>
      <c r="AE537" s="85"/>
      <c r="AF537" s="27"/>
      <c r="AH537" s="259"/>
    </row>
    <row r="538" spans="3:34" outlineLevel="1">
      <c r="D538" s="83" t="str">
        <f>'Line Items'!D16</f>
        <v>SG03  West of England</v>
      </c>
      <c r="E538" s="84"/>
      <c r="F538" s="150" t="str">
        <f t="shared" si="73"/>
        <v>000 Miles</v>
      </c>
      <c r="G538" s="257"/>
      <c r="H538" s="257"/>
      <c r="I538" s="257"/>
      <c r="J538" s="257"/>
      <c r="K538" s="257"/>
      <c r="L538" s="257"/>
      <c r="M538" s="257"/>
      <c r="N538" s="257"/>
      <c r="O538" s="257"/>
      <c r="P538" s="257"/>
      <c r="Q538" s="257"/>
      <c r="R538" s="257"/>
      <c r="S538" s="257"/>
      <c r="T538" s="257"/>
      <c r="U538" s="257"/>
      <c r="V538" s="257"/>
      <c r="W538" s="257"/>
      <c r="X538" s="257"/>
      <c r="Y538" s="257"/>
      <c r="Z538" s="258"/>
      <c r="AA538" s="85"/>
      <c r="AB538" s="27"/>
      <c r="AC538" s="85"/>
      <c r="AD538" s="27"/>
      <c r="AE538" s="85"/>
      <c r="AF538" s="27"/>
      <c r="AH538" s="259"/>
    </row>
    <row r="539" spans="3:34" outlineLevel="1">
      <c r="D539" s="83" t="str">
        <f>'Line Items'!D17</f>
        <v>SG04  Island Line</v>
      </c>
      <c r="E539" s="84"/>
      <c r="F539" s="150" t="str">
        <f t="shared" si="73"/>
        <v>000 Miles</v>
      </c>
      <c r="G539" s="257"/>
      <c r="H539" s="257"/>
      <c r="I539" s="257"/>
      <c r="J539" s="257"/>
      <c r="K539" s="257"/>
      <c r="L539" s="257"/>
      <c r="M539" s="257"/>
      <c r="N539" s="257"/>
      <c r="O539" s="257"/>
      <c r="P539" s="257"/>
      <c r="Q539" s="257"/>
      <c r="R539" s="257"/>
      <c r="S539" s="257"/>
      <c r="T539" s="257"/>
      <c r="U539" s="257"/>
      <c r="V539" s="257"/>
      <c r="W539" s="257"/>
      <c r="X539" s="257"/>
      <c r="Y539" s="257"/>
      <c r="Z539" s="258"/>
      <c r="AA539" s="85"/>
      <c r="AB539" s="27"/>
      <c r="AC539" s="85"/>
      <c r="AD539" s="27"/>
      <c r="AE539" s="85"/>
      <c r="AF539" s="27"/>
      <c r="AH539" s="259"/>
    </row>
    <row r="540" spans="3:34" outlineLevel="1">
      <c r="D540" s="83" t="str">
        <f>'Line Items'!D18</f>
        <v>SG05  Mainline - Basingstoke/Romsey/Lymington</v>
      </c>
      <c r="E540" s="84"/>
      <c r="F540" s="150" t="str">
        <f t="shared" si="73"/>
        <v>000 Miles</v>
      </c>
      <c r="G540" s="257"/>
      <c r="H540" s="257"/>
      <c r="I540" s="257"/>
      <c r="J540" s="257"/>
      <c r="K540" s="257"/>
      <c r="L540" s="257"/>
      <c r="M540" s="257"/>
      <c r="N540" s="257"/>
      <c r="O540" s="257"/>
      <c r="P540" s="257"/>
      <c r="Q540" s="257"/>
      <c r="R540" s="257"/>
      <c r="S540" s="257"/>
      <c r="T540" s="257"/>
      <c r="U540" s="257"/>
      <c r="V540" s="257"/>
      <c r="W540" s="257"/>
      <c r="X540" s="257"/>
      <c r="Y540" s="257"/>
      <c r="Z540" s="258"/>
      <c r="AA540" s="85"/>
      <c r="AB540" s="27"/>
      <c r="AC540" s="85"/>
      <c r="AD540" s="27"/>
      <c r="AE540" s="85"/>
      <c r="AF540" s="27"/>
      <c r="AH540" s="259"/>
    </row>
    <row r="541" spans="3:34" outlineLevel="1">
      <c r="D541" s="83" t="str">
        <f>'Line Items'!D19</f>
        <v>SG06  South Coast</v>
      </c>
      <c r="E541" s="84"/>
      <c r="F541" s="150" t="str">
        <f t="shared" si="73"/>
        <v>000 Miles</v>
      </c>
      <c r="G541" s="257"/>
      <c r="H541" s="257"/>
      <c r="I541" s="257"/>
      <c r="J541" s="257"/>
      <c r="K541" s="257"/>
      <c r="L541" s="257"/>
      <c r="M541" s="257"/>
      <c r="N541" s="257"/>
      <c r="O541" s="257"/>
      <c r="P541" s="257"/>
      <c r="Q541" s="257"/>
      <c r="R541" s="257"/>
      <c r="S541" s="257"/>
      <c r="T541" s="257"/>
      <c r="U541" s="257"/>
      <c r="V541" s="257"/>
      <c r="W541" s="257"/>
      <c r="X541" s="257"/>
      <c r="Y541" s="257"/>
      <c r="Z541" s="258"/>
      <c r="AA541" s="85"/>
      <c r="AB541" s="27"/>
      <c r="AC541" s="85"/>
      <c r="AD541" s="27"/>
      <c r="AE541" s="85"/>
      <c r="AF541" s="27"/>
      <c r="AH541" s="259"/>
    </row>
    <row r="542" spans="3:34" outlineLevel="1">
      <c r="D542" s="83" t="str">
        <f>'Line Items'!D20</f>
        <v>SG07  Suburban - Alton</v>
      </c>
      <c r="E542" s="84"/>
      <c r="F542" s="150" t="str">
        <f t="shared" si="73"/>
        <v>000 Miles</v>
      </c>
      <c r="G542" s="257"/>
      <c r="H542" s="257"/>
      <c r="I542" s="257"/>
      <c r="J542" s="257"/>
      <c r="K542" s="257"/>
      <c r="L542" s="257"/>
      <c r="M542" s="257"/>
      <c r="N542" s="257"/>
      <c r="O542" s="257"/>
      <c r="P542" s="257"/>
      <c r="Q542" s="257"/>
      <c r="R542" s="257"/>
      <c r="S542" s="257"/>
      <c r="T542" s="257"/>
      <c r="U542" s="257"/>
      <c r="V542" s="257"/>
      <c r="W542" s="257"/>
      <c r="X542" s="257"/>
      <c r="Y542" s="257"/>
      <c r="Z542" s="258"/>
      <c r="AA542" s="85"/>
      <c r="AB542" s="27"/>
      <c r="AC542" s="85"/>
      <c r="AD542" s="27"/>
      <c r="AE542" s="85"/>
      <c r="AF542" s="27"/>
      <c r="AH542" s="259"/>
    </row>
    <row r="543" spans="3:34" outlineLevel="1">
      <c r="D543" s="83" t="str">
        <f>'Line Items'!D21</f>
        <v>SG08  Suburban - Windsor inners</v>
      </c>
      <c r="E543" s="84"/>
      <c r="F543" s="150" t="str">
        <f t="shared" si="73"/>
        <v>000 Miles</v>
      </c>
      <c r="G543" s="257"/>
      <c r="H543" s="257"/>
      <c r="I543" s="257"/>
      <c r="J543" s="257"/>
      <c r="K543" s="257"/>
      <c r="L543" s="257"/>
      <c r="M543" s="257"/>
      <c r="N543" s="257"/>
      <c r="O543" s="257"/>
      <c r="P543" s="257"/>
      <c r="Q543" s="257"/>
      <c r="R543" s="257"/>
      <c r="S543" s="257"/>
      <c r="T543" s="257"/>
      <c r="U543" s="257"/>
      <c r="V543" s="257"/>
      <c r="W543" s="257"/>
      <c r="X543" s="257"/>
      <c r="Y543" s="257"/>
      <c r="Z543" s="258"/>
      <c r="AA543" s="85"/>
      <c r="AB543" s="27"/>
      <c r="AC543" s="85"/>
      <c r="AD543" s="27"/>
      <c r="AE543" s="85"/>
      <c r="AF543" s="27"/>
      <c r="AH543" s="259"/>
    </row>
    <row r="544" spans="3:34" outlineLevel="1">
      <c r="D544" s="83" t="str">
        <f>'Line Items'!D22</f>
        <v>SG09  Suburban - Windsor Outers</v>
      </c>
      <c r="E544" s="84"/>
      <c r="F544" s="150" t="str">
        <f t="shared" si="73"/>
        <v>000 Miles</v>
      </c>
      <c r="G544" s="257"/>
      <c r="H544" s="257"/>
      <c r="I544" s="257"/>
      <c r="J544" s="257"/>
      <c r="K544" s="257"/>
      <c r="L544" s="257"/>
      <c r="M544" s="257"/>
      <c r="N544" s="257"/>
      <c r="O544" s="257"/>
      <c r="P544" s="257"/>
      <c r="Q544" s="257"/>
      <c r="R544" s="257"/>
      <c r="S544" s="257"/>
      <c r="T544" s="257"/>
      <c r="U544" s="257"/>
      <c r="V544" s="257"/>
      <c r="W544" s="257"/>
      <c r="X544" s="257"/>
      <c r="Y544" s="257"/>
      <c r="Z544" s="258"/>
      <c r="AA544" s="85"/>
      <c r="AB544" s="27"/>
      <c r="AC544" s="85"/>
      <c r="AD544" s="27"/>
      <c r="AE544" s="85"/>
      <c r="AF544" s="27"/>
      <c r="AH544" s="259"/>
    </row>
    <row r="545" spans="3:34" outlineLevel="1">
      <c r="D545" s="83" t="str">
        <f>'Line Items'!D23</f>
        <v>SG10  Suburban - GLD/WOK</v>
      </c>
      <c r="E545" s="84"/>
      <c r="F545" s="150" t="str">
        <f t="shared" si="73"/>
        <v>000 Miles</v>
      </c>
      <c r="G545" s="257"/>
      <c r="H545" s="257"/>
      <c r="I545" s="257"/>
      <c r="J545" s="257"/>
      <c r="K545" s="257"/>
      <c r="L545" s="257"/>
      <c r="M545" s="257"/>
      <c r="N545" s="257"/>
      <c r="O545" s="257"/>
      <c r="P545" s="257"/>
      <c r="Q545" s="257"/>
      <c r="R545" s="257"/>
      <c r="S545" s="257"/>
      <c r="T545" s="257"/>
      <c r="U545" s="257"/>
      <c r="V545" s="257"/>
      <c r="W545" s="257"/>
      <c r="X545" s="257"/>
      <c r="Y545" s="257"/>
      <c r="Z545" s="258"/>
      <c r="AA545" s="85"/>
      <c r="AB545" s="27"/>
      <c r="AC545" s="85"/>
      <c r="AD545" s="27"/>
      <c r="AE545" s="85"/>
      <c r="AF545" s="27"/>
      <c r="AH545" s="259"/>
    </row>
    <row r="546" spans="3:34" outlineLevel="1">
      <c r="D546" s="83" t="str">
        <f>'Line Items'!D24</f>
        <v>SG11  Heathrow Bus</v>
      </c>
      <c r="E546" s="84"/>
      <c r="F546" s="150" t="str">
        <f t="shared" si="73"/>
        <v>000 Miles</v>
      </c>
      <c r="G546" s="257"/>
      <c r="H546" s="257"/>
      <c r="I546" s="257"/>
      <c r="J546" s="257"/>
      <c r="K546" s="257"/>
      <c r="L546" s="257"/>
      <c r="M546" s="257"/>
      <c r="N546" s="257"/>
      <c r="O546" s="257"/>
      <c r="P546" s="257"/>
      <c r="Q546" s="257"/>
      <c r="R546" s="257"/>
      <c r="S546" s="257"/>
      <c r="T546" s="257"/>
      <c r="U546" s="257"/>
      <c r="V546" s="257"/>
      <c r="W546" s="257"/>
      <c r="X546" s="257"/>
      <c r="Y546" s="257"/>
      <c r="Z546" s="258"/>
      <c r="AA546" s="85"/>
      <c r="AB546" s="27"/>
      <c r="AC546" s="85"/>
      <c r="AD546" s="27"/>
      <c r="AE546" s="85"/>
      <c r="AF546" s="27"/>
      <c r="AH546" s="259"/>
    </row>
    <row r="547" spans="3:34" outlineLevel="1">
      <c r="D547" s="83" t="str">
        <f>'Line Items'!D25</f>
        <v>[Passenger Revenue Service Groups 12]</v>
      </c>
      <c r="E547" s="84"/>
      <c r="F547" s="150" t="str">
        <f t="shared" si="73"/>
        <v>000 Miles</v>
      </c>
      <c r="G547" s="257"/>
      <c r="H547" s="257"/>
      <c r="I547" s="257"/>
      <c r="J547" s="257"/>
      <c r="K547" s="257"/>
      <c r="L547" s="257"/>
      <c r="M547" s="257"/>
      <c r="N547" s="257"/>
      <c r="O547" s="257"/>
      <c r="P547" s="257"/>
      <c r="Q547" s="257"/>
      <c r="R547" s="257"/>
      <c r="S547" s="257"/>
      <c r="T547" s="257"/>
      <c r="U547" s="257"/>
      <c r="V547" s="257"/>
      <c r="W547" s="257"/>
      <c r="X547" s="257"/>
      <c r="Y547" s="257"/>
      <c r="Z547" s="258"/>
      <c r="AA547" s="85"/>
      <c r="AB547" s="27"/>
      <c r="AC547" s="85"/>
      <c r="AD547" s="27"/>
      <c r="AE547" s="85"/>
      <c r="AF547" s="27"/>
      <c r="AH547" s="27"/>
    </row>
    <row r="548" spans="3:34" outlineLevel="1">
      <c r="D548" s="83" t="str">
        <f>'Line Items'!D26</f>
        <v>[Passenger Revenue Service Groups 13]</v>
      </c>
      <c r="E548" s="84"/>
      <c r="F548" s="150" t="str">
        <f t="shared" si="73"/>
        <v>000 Miles</v>
      </c>
      <c r="G548" s="257"/>
      <c r="H548" s="257"/>
      <c r="I548" s="257"/>
      <c r="J548" s="257"/>
      <c r="K548" s="257"/>
      <c r="L548" s="257"/>
      <c r="M548" s="257"/>
      <c r="N548" s="257"/>
      <c r="O548" s="257"/>
      <c r="P548" s="257"/>
      <c r="Q548" s="257"/>
      <c r="R548" s="257"/>
      <c r="S548" s="257"/>
      <c r="T548" s="257"/>
      <c r="U548" s="257"/>
      <c r="V548" s="257"/>
      <c r="W548" s="257"/>
      <c r="X548" s="257"/>
      <c r="Y548" s="257"/>
      <c r="Z548" s="258"/>
      <c r="AA548" s="85"/>
      <c r="AB548" s="27"/>
      <c r="AC548" s="85"/>
      <c r="AD548" s="27"/>
      <c r="AE548" s="85"/>
      <c r="AF548" s="27"/>
      <c r="AH548" s="27"/>
    </row>
    <row r="549" spans="3:34" outlineLevel="1">
      <c r="D549" s="83" t="str">
        <f>'Line Items'!D27</f>
        <v>[Passenger Revenue Service Groups 14]</v>
      </c>
      <c r="E549" s="84"/>
      <c r="F549" s="150" t="str">
        <f t="shared" si="73"/>
        <v>000 Miles</v>
      </c>
      <c r="G549" s="257"/>
      <c r="H549" s="257"/>
      <c r="I549" s="257"/>
      <c r="J549" s="257"/>
      <c r="K549" s="257"/>
      <c r="L549" s="257"/>
      <c r="M549" s="257"/>
      <c r="N549" s="257"/>
      <c r="O549" s="257"/>
      <c r="P549" s="257"/>
      <c r="Q549" s="257"/>
      <c r="R549" s="257"/>
      <c r="S549" s="257"/>
      <c r="T549" s="257"/>
      <c r="U549" s="257"/>
      <c r="V549" s="257"/>
      <c r="W549" s="257"/>
      <c r="X549" s="257"/>
      <c r="Y549" s="257"/>
      <c r="Z549" s="258"/>
      <c r="AA549" s="85"/>
      <c r="AB549" s="27"/>
      <c r="AC549" s="85"/>
      <c r="AD549" s="27"/>
      <c r="AE549" s="85"/>
      <c r="AF549" s="27"/>
      <c r="AH549" s="27"/>
    </row>
    <row r="550" spans="3:34" outlineLevel="1">
      <c r="D550" s="83" t="str">
        <f>'Line Items'!D28</f>
        <v>[Passenger Revenue Service Groups 15]</v>
      </c>
      <c r="E550" s="84"/>
      <c r="F550" s="150" t="str">
        <f t="shared" si="73"/>
        <v>000 Miles</v>
      </c>
      <c r="G550" s="257"/>
      <c r="H550" s="257"/>
      <c r="I550" s="257"/>
      <c r="J550" s="257"/>
      <c r="K550" s="257"/>
      <c r="L550" s="257"/>
      <c r="M550" s="257"/>
      <c r="N550" s="257"/>
      <c r="O550" s="257"/>
      <c r="P550" s="257"/>
      <c r="Q550" s="257"/>
      <c r="R550" s="257"/>
      <c r="S550" s="257"/>
      <c r="T550" s="257"/>
      <c r="U550" s="257"/>
      <c r="V550" s="257"/>
      <c r="W550" s="257"/>
      <c r="X550" s="257"/>
      <c r="Y550" s="257"/>
      <c r="Z550" s="258"/>
      <c r="AA550" s="85"/>
      <c r="AB550" s="27"/>
      <c r="AC550" s="85"/>
      <c r="AD550" s="27"/>
      <c r="AE550" s="85"/>
      <c r="AF550" s="27"/>
      <c r="AH550" s="27"/>
    </row>
    <row r="551" spans="3:34" outlineLevel="1">
      <c r="D551" s="108" t="str">
        <f>'Line Items'!D29</f>
        <v>[Passenger Revenue Service Groups 16]</v>
      </c>
      <c r="E551" s="110"/>
      <c r="F551" s="164" t="str">
        <f t="shared" si="73"/>
        <v>000 Miles</v>
      </c>
      <c r="G551" s="260"/>
      <c r="H551" s="260"/>
      <c r="I551" s="260"/>
      <c r="J551" s="260"/>
      <c r="K551" s="260"/>
      <c r="L551" s="260"/>
      <c r="M551" s="260"/>
      <c r="N551" s="260"/>
      <c r="O551" s="260"/>
      <c r="P551" s="260"/>
      <c r="Q551" s="260"/>
      <c r="R551" s="260"/>
      <c r="S551" s="260"/>
      <c r="T551" s="260"/>
      <c r="U551" s="260"/>
      <c r="V551" s="260"/>
      <c r="W551" s="260"/>
      <c r="X551" s="260"/>
      <c r="Y551" s="260"/>
      <c r="Z551" s="261"/>
      <c r="AA551" s="85"/>
      <c r="AB551" s="29"/>
      <c r="AC551" s="85"/>
      <c r="AD551" s="29"/>
      <c r="AE551" s="85"/>
      <c r="AF551" s="29"/>
      <c r="AH551" s="29"/>
    </row>
    <row r="552" spans="3:34" outlineLevel="1">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row>
    <row r="553" spans="3:34" outlineLevel="1">
      <c r="D553" s="262" t="str">
        <f>"Total "&amp;C535</f>
        <v>Total Off-Peak (Standard)</v>
      </c>
      <c r="E553" s="263"/>
      <c r="F553" s="264" t="str">
        <f>F551</f>
        <v>000 Miles</v>
      </c>
      <c r="G553" s="265">
        <f t="shared" ref="G553:Z553" si="74">SUM(G536:G551)</f>
        <v>0</v>
      </c>
      <c r="H553" s="265">
        <f t="shared" si="74"/>
        <v>0</v>
      </c>
      <c r="I553" s="265">
        <f t="shared" si="74"/>
        <v>0</v>
      </c>
      <c r="J553" s="265">
        <f t="shared" si="74"/>
        <v>0</v>
      </c>
      <c r="K553" s="265">
        <f t="shared" si="74"/>
        <v>0</v>
      </c>
      <c r="L553" s="265">
        <f t="shared" si="74"/>
        <v>0</v>
      </c>
      <c r="M553" s="265">
        <f t="shared" si="74"/>
        <v>0</v>
      </c>
      <c r="N553" s="265">
        <f t="shared" si="74"/>
        <v>0</v>
      </c>
      <c r="O553" s="265">
        <f t="shared" si="74"/>
        <v>0</v>
      </c>
      <c r="P553" s="265">
        <f t="shared" si="74"/>
        <v>0</v>
      </c>
      <c r="Q553" s="265">
        <f t="shared" si="74"/>
        <v>0</v>
      </c>
      <c r="R553" s="265">
        <f t="shared" si="74"/>
        <v>0</v>
      </c>
      <c r="S553" s="265">
        <f t="shared" si="74"/>
        <v>0</v>
      </c>
      <c r="T553" s="265">
        <f t="shared" si="74"/>
        <v>0</v>
      </c>
      <c r="U553" s="265">
        <f t="shared" si="74"/>
        <v>0</v>
      </c>
      <c r="V553" s="265">
        <f t="shared" si="74"/>
        <v>0</v>
      </c>
      <c r="W553" s="265">
        <f t="shared" si="74"/>
        <v>0</v>
      </c>
      <c r="X553" s="265">
        <f t="shared" si="74"/>
        <v>0</v>
      </c>
      <c r="Y553" s="265">
        <f t="shared" si="74"/>
        <v>0</v>
      </c>
      <c r="Z553" s="266">
        <f t="shared" si="74"/>
        <v>0</v>
      </c>
      <c r="AA553" s="85"/>
      <c r="AB553" s="267">
        <f>SUM(AB536:AB551)</f>
        <v>0</v>
      </c>
      <c r="AC553" s="85"/>
      <c r="AD553" s="267">
        <f>SUM(AD536:AD551)</f>
        <v>0</v>
      </c>
      <c r="AE553" s="85"/>
      <c r="AF553" s="267">
        <f>SUM(AF536:AF551)</f>
        <v>0</v>
      </c>
      <c r="AH553" s="268"/>
    </row>
    <row r="554" spans="3:34" outlineLevel="1">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row>
    <row r="555" spans="3:34" outlineLevel="1">
      <c r="D555" s="262" t="s">
        <v>910</v>
      </c>
      <c r="E555" s="263"/>
      <c r="F555" s="264" t="str">
        <f>F553</f>
        <v>000 Miles</v>
      </c>
      <c r="G555" s="265">
        <f t="shared" ref="G555:Z555" si="75">SUM(G533,G553)</f>
        <v>0</v>
      </c>
      <c r="H555" s="265">
        <f t="shared" si="75"/>
        <v>0</v>
      </c>
      <c r="I555" s="265">
        <f t="shared" si="75"/>
        <v>0</v>
      </c>
      <c r="J555" s="265">
        <f t="shared" si="75"/>
        <v>0</v>
      </c>
      <c r="K555" s="265">
        <f t="shared" si="75"/>
        <v>0</v>
      </c>
      <c r="L555" s="265">
        <f t="shared" si="75"/>
        <v>0</v>
      </c>
      <c r="M555" s="265">
        <f t="shared" si="75"/>
        <v>0</v>
      </c>
      <c r="N555" s="265">
        <f t="shared" si="75"/>
        <v>0</v>
      </c>
      <c r="O555" s="265">
        <f t="shared" si="75"/>
        <v>0</v>
      </c>
      <c r="P555" s="265">
        <f t="shared" si="75"/>
        <v>0</v>
      </c>
      <c r="Q555" s="265">
        <f t="shared" si="75"/>
        <v>0</v>
      </c>
      <c r="R555" s="265">
        <f t="shared" si="75"/>
        <v>0</v>
      </c>
      <c r="S555" s="265">
        <f t="shared" si="75"/>
        <v>0</v>
      </c>
      <c r="T555" s="265">
        <f t="shared" si="75"/>
        <v>0</v>
      </c>
      <c r="U555" s="265">
        <f t="shared" si="75"/>
        <v>0</v>
      </c>
      <c r="V555" s="265">
        <f t="shared" si="75"/>
        <v>0</v>
      </c>
      <c r="W555" s="265">
        <f t="shared" si="75"/>
        <v>0</v>
      </c>
      <c r="X555" s="265">
        <f t="shared" si="75"/>
        <v>0</v>
      </c>
      <c r="Y555" s="265">
        <f t="shared" si="75"/>
        <v>0</v>
      </c>
      <c r="Z555" s="266">
        <f t="shared" si="75"/>
        <v>0</v>
      </c>
      <c r="AA555" s="85"/>
      <c r="AB555" s="267">
        <f>SUM(AB533,AB553)</f>
        <v>0</v>
      </c>
      <c r="AC555" s="85"/>
      <c r="AD555" s="267">
        <f>SUM(AD533,AD553)</f>
        <v>0</v>
      </c>
      <c r="AE555" s="85"/>
      <c r="AF555" s="267">
        <f>SUM(AF533,AF553)</f>
        <v>0</v>
      </c>
      <c r="AH555" s="268"/>
    </row>
    <row r="556" spans="3:34" outlineLevel="1">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row>
    <row r="557" spans="3:34" outlineLevel="1">
      <c r="C557" s="250" t="str">
        <f>C364</f>
        <v>Advance (First)</v>
      </c>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row>
    <row r="558" spans="3:34" outlineLevel="1">
      <c r="D558" s="235" t="str">
        <f>'Line Items'!D14</f>
        <v>SG01  Mainline - Bournemouth / Weymouth</v>
      </c>
      <c r="E558" s="251"/>
      <c r="F558" s="269" t="str">
        <f t="shared" ref="F558:F573" si="76">F494</f>
        <v>000 Miles</v>
      </c>
      <c r="G558" s="253"/>
      <c r="H558" s="253"/>
      <c r="I558" s="253"/>
      <c r="J558" s="253"/>
      <c r="K558" s="253"/>
      <c r="L558" s="253"/>
      <c r="M558" s="253"/>
      <c r="N558" s="253"/>
      <c r="O558" s="253"/>
      <c r="P558" s="253"/>
      <c r="Q558" s="253"/>
      <c r="R558" s="253"/>
      <c r="S558" s="253"/>
      <c r="T558" s="253"/>
      <c r="U558" s="253"/>
      <c r="V558" s="253"/>
      <c r="W558" s="253"/>
      <c r="X558" s="253"/>
      <c r="Y558" s="253"/>
      <c r="Z558" s="254"/>
      <c r="AA558" s="85"/>
      <c r="AB558" s="255"/>
      <c r="AC558" s="85"/>
      <c r="AD558" s="255"/>
      <c r="AE558" s="85"/>
      <c r="AF558" s="255"/>
      <c r="AH558" s="256"/>
    </row>
    <row r="559" spans="3:34" outlineLevel="1">
      <c r="D559" s="83" t="str">
        <f>'Line Items'!D15</f>
        <v>SG02  Mainline - Portsmouth</v>
      </c>
      <c r="E559" s="84"/>
      <c r="F559" s="150" t="str">
        <f t="shared" si="76"/>
        <v>000 Miles</v>
      </c>
      <c r="G559" s="257"/>
      <c r="H559" s="257"/>
      <c r="I559" s="257"/>
      <c r="J559" s="257"/>
      <c r="K559" s="257"/>
      <c r="L559" s="257"/>
      <c r="M559" s="257"/>
      <c r="N559" s="257"/>
      <c r="O559" s="257"/>
      <c r="P559" s="257"/>
      <c r="Q559" s="257"/>
      <c r="R559" s="257"/>
      <c r="S559" s="257"/>
      <c r="T559" s="257"/>
      <c r="U559" s="257"/>
      <c r="V559" s="257"/>
      <c r="W559" s="257"/>
      <c r="X559" s="257"/>
      <c r="Y559" s="257"/>
      <c r="Z559" s="258"/>
      <c r="AA559" s="85"/>
      <c r="AB559" s="27"/>
      <c r="AC559" s="85"/>
      <c r="AD559" s="27"/>
      <c r="AE559" s="85"/>
      <c r="AF559" s="27"/>
      <c r="AH559" s="259"/>
    </row>
    <row r="560" spans="3:34" outlineLevel="1">
      <c r="D560" s="83" t="str">
        <f>'Line Items'!D16</f>
        <v>SG03  West of England</v>
      </c>
      <c r="E560" s="84"/>
      <c r="F560" s="150" t="str">
        <f t="shared" si="76"/>
        <v>000 Miles</v>
      </c>
      <c r="G560" s="257"/>
      <c r="H560" s="257"/>
      <c r="I560" s="257"/>
      <c r="J560" s="257"/>
      <c r="K560" s="257"/>
      <c r="L560" s="257"/>
      <c r="M560" s="257"/>
      <c r="N560" s="257"/>
      <c r="O560" s="257"/>
      <c r="P560" s="257"/>
      <c r="Q560" s="257"/>
      <c r="R560" s="257"/>
      <c r="S560" s="257"/>
      <c r="T560" s="257"/>
      <c r="U560" s="257"/>
      <c r="V560" s="257"/>
      <c r="W560" s="257"/>
      <c r="X560" s="257"/>
      <c r="Y560" s="257"/>
      <c r="Z560" s="258"/>
      <c r="AA560" s="85"/>
      <c r="AB560" s="27"/>
      <c r="AC560" s="85"/>
      <c r="AD560" s="27"/>
      <c r="AE560" s="85"/>
      <c r="AF560" s="27"/>
      <c r="AH560" s="259"/>
    </row>
    <row r="561" spans="4:34" outlineLevel="1">
      <c r="D561" s="83" t="str">
        <f>'Line Items'!D17</f>
        <v>SG04  Island Line</v>
      </c>
      <c r="E561" s="84"/>
      <c r="F561" s="150" t="str">
        <f t="shared" si="76"/>
        <v>000 Miles</v>
      </c>
      <c r="G561" s="257"/>
      <c r="H561" s="257"/>
      <c r="I561" s="257"/>
      <c r="J561" s="257"/>
      <c r="K561" s="257"/>
      <c r="L561" s="257"/>
      <c r="M561" s="257"/>
      <c r="N561" s="257"/>
      <c r="O561" s="257"/>
      <c r="P561" s="257"/>
      <c r="Q561" s="257"/>
      <c r="R561" s="257"/>
      <c r="S561" s="257"/>
      <c r="T561" s="257"/>
      <c r="U561" s="257"/>
      <c r="V561" s="257"/>
      <c r="W561" s="257"/>
      <c r="X561" s="257"/>
      <c r="Y561" s="257"/>
      <c r="Z561" s="258"/>
      <c r="AA561" s="85"/>
      <c r="AB561" s="27"/>
      <c r="AC561" s="85"/>
      <c r="AD561" s="27"/>
      <c r="AE561" s="85"/>
      <c r="AF561" s="27"/>
      <c r="AH561" s="259"/>
    </row>
    <row r="562" spans="4:34" outlineLevel="1">
      <c r="D562" s="83" t="str">
        <f>'Line Items'!D18</f>
        <v>SG05  Mainline - Basingstoke/Romsey/Lymington</v>
      </c>
      <c r="E562" s="84"/>
      <c r="F562" s="150" t="str">
        <f t="shared" si="76"/>
        <v>000 Miles</v>
      </c>
      <c r="G562" s="257"/>
      <c r="H562" s="257"/>
      <c r="I562" s="257"/>
      <c r="J562" s="257"/>
      <c r="K562" s="257"/>
      <c r="L562" s="257"/>
      <c r="M562" s="257"/>
      <c r="N562" s="257"/>
      <c r="O562" s="257"/>
      <c r="P562" s="257"/>
      <c r="Q562" s="257"/>
      <c r="R562" s="257"/>
      <c r="S562" s="257"/>
      <c r="T562" s="257"/>
      <c r="U562" s="257"/>
      <c r="V562" s="257"/>
      <c r="W562" s="257"/>
      <c r="X562" s="257"/>
      <c r="Y562" s="257"/>
      <c r="Z562" s="258"/>
      <c r="AA562" s="85"/>
      <c r="AB562" s="27"/>
      <c r="AC562" s="85"/>
      <c r="AD562" s="27"/>
      <c r="AE562" s="85"/>
      <c r="AF562" s="27"/>
      <c r="AH562" s="259"/>
    </row>
    <row r="563" spans="4:34" outlineLevel="1">
      <c r="D563" s="83" t="str">
        <f>'Line Items'!D19</f>
        <v>SG06  South Coast</v>
      </c>
      <c r="E563" s="84"/>
      <c r="F563" s="150" t="str">
        <f t="shared" si="76"/>
        <v>000 Miles</v>
      </c>
      <c r="G563" s="257"/>
      <c r="H563" s="257"/>
      <c r="I563" s="257"/>
      <c r="J563" s="257"/>
      <c r="K563" s="257"/>
      <c r="L563" s="257"/>
      <c r="M563" s="257"/>
      <c r="N563" s="257"/>
      <c r="O563" s="257"/>
      <c r="P563" s="257"/>
      <c r="Q563" s="257"/>
      <c r="R563" s="257"/>
      <c r="S563" s="257"/>
      <c r="T563" s="257"/>
      <c r="U563" s="257"/>
      <c r="V563" s="257"/>
      <c r="W563" s="257"/>
      <c r="X563" s="257"/>
      <c r="Y563" s="257"/>
      <c r="Z563" s="258"/>
      <c r="AA563" s="85"/>
      <c r="AB563" s="27"/>
      <c r="AC563" s="85"/>
      <c r="AD563" s="27"/>
      <c r="AE563" s="85"/>
      <c r="AF563" s="27"/>
      <c r="AH563" s="259"/>
    </row>
    <row r="564" spans="4:34" outlineLevel="1">
      <c r="D564" s="83" t="str">
        <f>'Line Items'!D20</f>
        <v>SG07  Suburban - Alton</v>
      </c>
      <c r="E564" s="84"/>
      <c r="F564" s="150" t="str">
        <f t="shared" si="76"/>
        <v>000 Miles</v>
      </c>
      <c r="G564" s="257"/>
      <c r="H564" s="257"/>
      <c r="I564" s="257"/>
      <c r="J564" s="257"/>
      <c r="K564" s="257"/>
      <c r="L564" s="257"/>
      <c r="M564" s="257"/>
      <c r="N564" s="257"/>
      <c r="O564" s="257"/>
      <c r="P564" s="257"/>
      <c r="Q564" s="257"/>
      <c r="R564" s="257"/>
      <c r="S564" s="257"/>
      <c r="T564" s="257"/>
      <c r="U564" s="257"/>
      <c r="V564" s="257"/>
      <c r="W564" s="257"/>
      <c r="X564" s="257"/>
      <c r="Y564" s="257"/>
      <c r="Z564" s="258"/>
      <c r="AA564" s="85"/>
      <c r="AB564" s="27"/>
      <c r="AC564" s="85"/>
      <c r="AD564" s="27"/>
      <c r="AE564" s="85"/>
      <c r="AF564" s="27"/>
      <c r="AH564" s="259"/>
    </row>
    <row r="565" spans="4:34" outlineLevel="1">
      <c r="D565" s="83" t="str">
        <f>'Line Items'!D21</f>
        <v>SG08  Suburban - Windsor inners</v>
      </c>
      <c r="E565" s="84"/>
      <c r="F565" s="150" t="str">
        <f t="shared" si="76"/>
        <v>000 Miles</v>
      </c>
      <c r="G565" s="257"/>
      <c r="H565" s="257"/>
      <c r="I565" s="257"/>
      <c r="J565" s="257"/>
      <c r="K565" s="257"/>
      <c r="L565" s="257"/>
      <c r="M565" s="257"/>
      <c r="N565" s="257"/>
      <c r="O565" s="257"/>
      <c r="P565" s="257"/>
      <c r="Q565" s="257"/>
      <c r="R565" s="257"/>
      <c r="S565" s="257"/>
      <c r="T565" s="257"/>
      <c r="U565" s="257"/>
      <c r="V565" s="257"/>
      <c r="W565" s="257"/>
      <c r="X565" s="257"/>
      <c r="Y565" s="257"/>
      <c r="Z565" s="258"/>
      <c r="AA565" s="85"/>
      <c r="AB565" s="27"/>
      <c r="AC565" s="85"/>
      <c r="AD565" s="27"/>
      <c r="AE565" s="85"/>
      <c r="AF565" s="27"/>
      <c r="AH565" s="259"/>
    </row>
    <row r="566" spans="4:34" outlineLevel="1">
      <c r="D566" s="83" t="str">
        <f>'Line Items'!D22</f>
        <v>SG09  Suburban - Windsor Outers</v>
      </c>
      <c r="E566" s="84"/>
      <c r="F566" s="150" t="str">
        <f t="shared" si="76"/>
        <v>000 Miles</v>
      </c>
      <c r="G566" s="257"/>
      <c r="H566" s="257"/>
      <c r="I566" s="257"/>
      <c r="J566" s="257"/>
      <c r="K566" s="257"/>
      <c r="L566" s="257"/>
      <c r="M566" s="257"/>
      <c r="N566" s="257"/>
      <c r="O566" s="257"/>
      <c r="P566" s="257"/>
      <c r="Q566" s="257"/>
      <c r="R566" s="257"/>
      <c r="S566" s="257"/>
      <c r="T566" s="257"/>
      <c r="U566" s="257"/>
      <c r="V566" s="257"/>
      <c r="W566" s="257"/>
      <c r="X566" s="257"/>
      <c r="Y566" s="257"/>
      <c r="Z566" s="258"/>
      <c r="AA566" s="85"/>
      <c r="AB566" s="27"/>
      <c r="AC566" s="85"/>
      <c r="AD566" s="27"/>
      <c r="AE566" s="85"/>
      <c r="AF566" s="27"/>
      <c r="AH566" s="259"/>
    </row>
    <row r="567" spans="4:34" outlineLevel="1">
      <c r="D567" s="83" t="str">
        <f>'Line Items'!D23</f>
        <v>SG10  Suburban - GLD/WOK</v>
      </c>
      <c r="E567" s="84"/>
      <c r="F567" s="150" t="str">
        <f t="shared" si="76"/>
        <v>000 Miles</v>
      </c>
      <c r="G567" s="257"/>
      <c r="H567" s="257"/>
      <c r="I567" s="257"/>
      <c r="J567" s="257"/>
      <c r="K567" s="257"/>
      <c r="L567" s="257"/>
      <c r="M567" s="257"/>
      <c r="N567" s="257"/>
      <c r="O567" s="257"/>
      <c r="P567" s="257"/>
      <c r="Q567" s="257"/>
      <c r="R567" s="257"/>
      <c r="S567" s="257"/>
      <c r="T567" s="257"/>
      <c r="U567" s="257"/>
      <c r="V567" s="257"/>
      <c r="W567" s="257"/>
      <c r="X567" s="257"/>
      <c r="Y567" s="257"/>
      <c r="Z567" s="258"/>
      <c r="AA567" s="85"/>
      <c r="AB567" s="27"/>
      <c r="AC567" s="85"/>
      <c r="AD567" s="27"/>
      <c r="AE567" s="85"/>
      <c r="AF567" s="27"/>
      <c r="AH567" s="259"/>
    </row>
    <row r="568" spans="4:34" outlineLevel="1">
      <c r="D568" s="83" t="str">
        <f>'Line Items'!D24</f>
        <v>SG11  Heathrow Bus</v>
      </c>
      <c r="E568" s="84"/>
      <c r="F568" s="150" t="str">
        <f t="shared" si="76"/>
        <v>000 Miles</v>
      </c>
      <c r="G568" s="257"/>
      <c r="H568" s="257"/>
      <c r="I568" s="257"/>
      <c r="J568" s="257"/>
      <c r="K568" s="257"/>
      <c r="L568" s="257"/>
      <c r="M568" s="257"/>
      <c r="N568" s="257"/>
      <c r="O568" s="257"/>
      <c r="P568" s="257"/>
      <c r="Q568" s="257"/>
      <c r="R568" s="257"/>
      <c r="S568" s="257"/>
      <c r="T568" s="257"/>
      <c r="U568" s="257"/>
      <c r="V568" s="257"/>
      <c r="W568" s="257"/>
      <c r="X568" s="257"/>
      <c r="Y568" s="257"/>
      <c r="Z568" s="258"/>
      <c r="AA568" s="85"/>
      <c r="AB568" s="27"/>
      <c r="AC568" s="85"/>
      <c r="AD568" s="27"/>
      <c r="AE568" s="85"/>
      <c r="AF568" s="27"/>
      <c r="AH568" s="259"/>
    </row>
    <row r="569" spans="4:34" outlineLevel="1">
      <c r="D569" s="83" t="str">
        <f>'Line Items'!D25</f>
        <v>[Passenger Revenue Service Groups 12]</v>
      </c>
      <c r="E569" s="84"/>
      <c r="F569" s="150" t="str">
        <f t="shared" si="76"/>
        <v>000 Miles</v>
      </c>
      <c r="G569" s="257"/>
      <c r="H569" s="257"/>
      <c r="I569" s="257"/>
      <c r="J569" s="257"/>
      <c r="K569" s="257"/>
      <c r="L569" s="257"/>
      <c r="M569" s="257"/>
      <c r="N569" s="257"/>
      <c r="O569" s="257"/>
      <c r="P569" s="257"/>
      <c r="Q569" s="257"/>
      <c r="R569" s="257"/>
      <c r="S569" s="257"/>
      <c r="T569" s="257"/>
      <c r="U569" s="257"/>
      <c r="V569" s="257"/>
      <c r="W569" s="257"/>
      <c r="X569" s="257"/>
      <c r="Y569" s="257"/>
      <c r="Z569" s="258"/>
      <c r="AA569" s="85"/>
      <c r="AB569" s="27"/>
      <c r="AC569" s="85"/>
      <c r="AD569" s="27"/>
      <c r="AE569" s="85"/>
      <c r="AF569" s="27"/>
      <c r="AH569" s="27"/>
    </row>
    <row r="570" spans="4:34" outlineLevel="1">
      <c r="D570" s="83" t="str">
        <f>'Line Items'!D26</f>
        <v>[Passenger Revenue Service Groups 13]</v>
      </c>
      <c r="E570" s="84"/>
      <c r="F570" s="150" t="str">
        <f t="shared" si="76"/>
        <v>000 Miles</v>
      </c>
      <c r="G570" s="257"/>
      <c r="H570" s="257"/>
      <c r="I570" s="257"/>
      <c r="J570" s="257"/>
      <c r="K570" s="257"/>
      <c r="L570" s="257"/>
      <c r="M570" s="257"/>
      <c r="N570" s="257"/>
      <c r="O570" s="257"/>
      <c r="P570" s="257"/>
      <c r="Q570" s="257"/>
      <c r="R570" s="257"/>
      <c r="S570" s="257"/>
      <c r="T570" s="257"/>
      <c r="U570" s="257"/>
      <c r="V570" s="257"/>
      <c r="W570" s="257"/>
      <c r="X570" s="257"/>
      <c r="Y570" s="257"/>
      <c r="Z570" s="258"/>
      <c r="AA570" s="85"/>
      <c r="AB570" s="27"/>
      <c r="AC570" s="85"/>
      <c r="AD570" s="27"/>
      <c r="AE570" s="85"/>
      <c r="AF570" s="27"/>
      <c r="AH570" s="27"/>
    </row>
    <row r="571" spans="4:34" outlineLevel="1">
      <c r="D571" s="83" t="str">
        <f>'Line Items'!D27</f>
        <v>[Passenger Revenue Service Groups 14]</v>
      </c>
      <c r="E571" s="84"/>
      <c r="F571" s="150" t="str">
        <f t="shared" si="76"/>
        <v>000 Miles</v>
      </c>
      <c r="G571" s="257"/>
      <c r="H571" s="257"/>
      <c r="I571" s="257"/>
      <c r="J571" s="257"/>
      <c r="K571" s="257"/>
      <c r="L571" s="257"/>
      <c r="M571" s="257"/>
      <c r="N571" s="257"/>
      <c r="O571" s="257"/>
      <c r="P571" s="257"/>
      <c r="Q571" s="257"/>
      <c r="R571" s="257"/>
      <c r="S571" s="257"/>
      <c r="T571" s="257"/>
      <c r="U571" s="257"/>
      <c r="V571" s="257"/>
      <c r="W571" s="257"/>
      <c r="X571" s="257"/>
      <c r="Y571" s="257"/>
      <c r="Z571" s="258"/>
      <c r="AA571" s="85"/>
      <c r="AB571" s="27"/>
      <c r="AC571" s="85"/>
      <c r="AD571" s="27"/>
      <c r="AE571" s="85"/>
      <c r="AF571" s="27"/>
      <c r="AH571" s="27"/>
    </row>
    <row r="572" spans="4:34" outlineLevel="1">
      <c r="D572" s="83" t="str">
        <f>'Line Items'!D28</f>
        <v>[Passenger Revenue Service Groups 15]</v>
      </c>
      <c r="E572" s="84"/>
      <c r="F572" s="150" t="str">
        <f t="shared" si="76"/>
        <v>000 Miles</v>
      </c>
      <c r="G572" s="257"/>
      <c r="H572" s="257"/>
      <c r="I572" s="257"/>
      <c r="J572" s="257"/>
      <c r="K572" s="257"/>
      <c r="L572" s="257"/>
      <c r="M572" s="257"/>
      <c r="N572" s="257"/>
      <c r="O572" s="257"/>
      <c r="P572" s="257"/>
      <c r="Q572" s="257"/>
      <c r="R572" s="257"/>
      <c r="S572" s="257"/>
      <c r="T572" s="257"/>
      <c r="U572" s="257"/>
      <c r="V572" s="257"/>
      <c r="W572" s="257"/>
      <c r="X572" s="257"/>
      <c r="Y572" s="257"/>
      <c r="Z572" s="258"/>
      <c r="AA572" s="85"/>
      <c r="AB572" s="27"/>
      <c r="AC572" s="85"/>
      <c r="AD572" s="27"/>
      <c r="AE572" s="85"/>
      <c r="AF572" s="27"/>
      <c r="AH572" s="27"/>
    </row>
    <row r="573" spans="4:34" outlineLevel="1">
      <c r="D573" s="108" t="str">
        <f>'Line Items'!D29</f>
        <v>[Passenger Revenue Service Groups 16]</v>
      </c>
      <c r="E573" s="110"/>
      <c r="F573" s="164" t="str">
        <f t="shared" si="76"/>
        <v>000 Miles</v>
      </c>
      <c r="G573" s="260"/>
      <c r="H573" s="260"/>
      <c r="I573" s="260"/>
      <c r="J573" s="260"/>
      <c r="K573" s="260"/>
      <c r="L573" s="260"/>
      <c r="M573" s="260"/>
      <c r="N573" s="260"/>
      <c r="O573" s="260"/>
      <c r="P573" s="260"/>
      <c r="Q573" s="260"/>
      <c r="R573" s="260"/>
      <c r="S573" s="260"/>
      <c r="T573" s="260"/>
      <c r="U573" s="260"/>
      <c r="V573" s="260"/>
      <c r="W573" s="260"/>
      <c r="X573" s="260"/>
      <c r="Y573" s="260"/>
      <c r="Z573" s="261"/>
      <c r="AA573" s="85"/>
      <c r="AB573" s="29"/>
      <c r="AC573" s="85"/>
      <c r="AD573" s="29"/>
      <c r="AE573" s="85"/>
      <c r="AF573" s="29"/>
      <c r="AH573" s="29"/>
    </row>
    <row r="574" spans="4:34" outlineLevel="1">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row>
    <row r="575" spans="4:34" outlineLevel="1">
      <c r="D575" s="262" t="str">
        <f>"Total "&amp;C557</f>
        <v>Total Advance (First)</v>
      </c>
      <c r="E575" s="263"/>
      <c r="F575" s="264" t="str">
        <f>F573</f>
        <v>000 Miles</v>
      </c>
      <c r="G575" s="265">
        <f t="shared" ref="G575:Z575" si="77">SUM(G558:G573)</f>
        <v>0</v>
      </c>
      <c r="H575" s="265">
        <f t="shared" si="77"/>
        <v>0</v>
      </c>
      <c r="I575" s="265">
        <f t="shared" si="77"/>
        <v>0</v>
      </c>
      <c r="J575" s="265">
        <f t="shared" si="77"/>
        <v>0</v>
      </c>
      <c r="K575" s="265">
        <f t="shared" si="77"/>
        <v>0</v>
      </c>
      <c r="L575" s="265">
        <f t="shared" si="77"/>
        <v>0</v>
      </c>
      <c r="M575" s="265">
        <f t="shared" si="77"/>
        <v>0</v>
      </c>
      <c r="N575" s="265">
        <f t="shared" si="77"/>
        <v>0</v>
      </c>
      <c r="O575" s="265">
        <f t="shared" si="77"/>
        <v>0</v>
      </c>
      <c r="P575" s="265">
        <f t="shared" si="77"/>
        <v>0</v>
      </c>
      <c r="Q575" s="265">
        <f t="shared" si="77"/>
        <v>0</v>
      </c>
      <c r="R575" s="265">
        <f t="shared" si="77"/>
        <v>0</v>
      </c>
      <c r="S575" s="265">
        <f t="shared" si="77"/>
        <v>0</v>
      </c>
      <c r="T575" s="265">
        <f t="shared" si="77"/>
        <v>0</v>
      </c>
      <c r="U575" s="265">
        <f t="shared" si="77"/>
        <v>0</v>
      </c>
      <c r="V575" s="265">
        <f t="shared" si="77"/>
        <v>0</v>
      </c>
      <c r="W575" s="265">
        <f t="shared" si="77"/>
        <v>0</v>
      </c>
      <c r="X575" s="265">
        <f t="shared" si="77"/>
        <v>0</v>
      </c>
      <c r="Y575" s="265">
        <f t="shared" si="77"/>
        <v>0</v>
      </c>
      <c r="Z575" s="266">
        <f t="shared" si="77"/>
        <v>0</v>
      </c>
      <c r="AA575" s="85"/>
      <c r="AB575" s="267">
        <f>SUM(AB558:AB573)</f>
        <v>0</v>
      </c>
      <c r="AC575" s="85"/>
      <c r="AD575" s="267">
        <f>SUM(AD558:AD573)</f>
        <v>0</v>
      </c>
      <c r="AE575" s="85"/>
      <c r="AF575" s="267">
        <f>SUM(AF558:AF573)</f>
        <v>0</v>
      </c>
      <c r="AH575" s="268"/>
    </row>
    <row r="576" spans="4:34" outlineLevel="1">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row>
    <row r="577" spans="3:34" outlineLevel="1">
      <c r="C577" s="250" t="str">
        <f>C384</f>
        <v>Advance (Standard)</v>
      </c>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row>
    <row r="578" spans="3:34" outlineLevel="1">
      <c r="D578" s="235" t="str">
        <f>'Line Items'!D14</f>
        <v>SG01  Mainline - Bournemouth / Weymouth</v>
      </c>
      <c r="E578" s="251"/>
      <c r="F578" s="269" t="str">
        <f t="shared" ref="F578:F593" si="78">F558</f>
        <v>000 Miles</v>
      </c>
      <c r="G578" s="253"/>
      <c r="H578" s="253"/>
      <c r="I578" s="253"/>
      <c r="J578" s="253"/>
      <c r="K578" s="253"/>
      <c r="L578" s="253"/>
      <c r="M578" s="253"/>
      <c r="N578" s="253"/>
      <c r="O578" s="253"/>
      <c r="P578" s="253"/>
      <c r="Q578" s="253"/>
      <c r="R578" s="253"/>
      <c r="S578" s="253"/>
      <c r="T578" s="253"/>
      <c r="U578" s="253"/>
      <c r="V578" s="253"/>
      <c r="W578" s="253"/>
      <c r="X578" s="253"/>
      <c r="Y578" s="253"/>
      <c r="Z578" s="254"/>
      <c r="AA578" s="85"/>
      <c r="AB578" s="255"/>
      <c r="AC578" s="85"/>
      <c r="AD578" s="255"/>
      <c r="AE578" s="85"/>
      <c r="AF578" s="255"/>
      <c r="AH578" s="256"/>
    </row>
    <row r="579" spans="3:34" outlineLevel="1">
      <c r="D579" s="83" t="str">
        <f>'Line Items'!D15</f>
        <v>SG02  Mainline - Portsmouth</v>
      </c>
      <c r="E579" s="84"/>
      <c r="F579" s="150" t="str">
        <f t="shared" si="78"/>
        <v>000 Miles</v>
      </c>
      <c r="G579" s="257"/>
      <c r="H579" s="257"/>
      <c r="I579" s="257"/>
      <c r="J579" s="257"/>
      <c r="K579" s="257"/>
      <c r="L579" s="257"/>
      <c r="M579" s="257"/>
      <c r="N579" s="257"/>
      <c r="O579" s="257"/>
      <c r="P579" s="257"/>
      <c r="Q579" s="257"/>
      <c r="R579" s="257"/>
      <c r="S579" s="257"/>
      <c r="T579" s="257"/>
      <c r="U579" s="257"/>
      <c r="V579" s="257"/>
      <c r="W579" s="257"/>
      <c r="X579" s="257"/>
      <c r="Y579" s="257"/>
      <c r="Z579" s="258"/>
      <c r="AA579" s="85"/>
      <c r="AB579" s="27"/>
      <c r="AC579" s="85"/>
      <c r="AD579" s="27"/>
      <c r="AE579" s="85"/>
      <c r="AF579" s="27"/>
      <c r="AH579" s="259"/>
    </row>
    <row r="580" spans="3:34" outlineLevel="1">
      <c r="D580" s="83" t="str">
        <f>'Line Items'!D16</f>
        <v>SG03  West of England</v>
      </c>
      <c r="E580" s="84"/>
      <c r="F580" s="150" t="str">
        <f t="shared" si="78"/>
        <v>000 Miles</v>
      </c>
      <c r="G580" s="257"/>
      <c r="H580" s="257"/>
      <c r="I580" s="257"/>
      <c r="J580" s="257"/>
      <c r="K580" s="257"/>
      <c r="L580" s="257"/>
      <c r="M580" s="257"/>
      <c r="N580" s="257"/>
      <c r="O580" s="257"/>
      <c r="P580" s="257"/>
      <c r="Q580" s="257"/>
      <c r="R580" s="257"/>
      <c r="S580" s="257"/>
      <c r="T580" s="257"/>
      <c r="U580" s="257"/>
      <c r="V580" s="257"/>
      <c r="W580" s="257"/>
      <c r="X580" s="257"/>
      <c r="Y580" s="257"/>
      <c r="Z580" s="258"/>
      <c r="AA580" s="85"/>
      <c r="AB580" s="27"/>
      <c r="AC580" s="85"/>
      <c r="AD580" s="27"/>
      <c r="AE580" s="85"/>
      <c r="AF580" s="27"/>
      <c r="AH580" s="259"/>
    </row>
    <row r="581" spans="3:34" outlineLevel="1">
      <c r="D581" s="83" t="str">
        <f>'Line Items'!D17</f>
        <v>SG04  Island Line</v>
      </c>
      <c r="E581" s="84"/>
      <c r="F581" s="150" t="str">
        <f t="shared" si="78"/>
        <v>000 Miles</v>
      </c>
      <c r="G581" s="257"/>
      <c r="H581" s="257"/>
      <c r="I581" s="257"/>
      <c r="J581" s="257"/>
      <c r="K581" s="257"/>
      <c r="L581" s="257"/>
      <c r="M581" s="257"/>
      <c r="N581" s="257"/>
      <c r="O581" s="257"/>
      <c r="P581" s="257"/>
      <c r="Q581" s="257"/>
      <c r="R581" s="257"/>
      <c r="S581" s="257"/>
      <c r="T581" s="257"/>
      <c r="U581" s="257"/>
      <c r="V581" s="257"/>
      <c r="W581" s="257"/>
      <c r="X581" s="257"/>
      <c r="Y581" s="257"/>
      <c r="Z581" s="258"/>
      <c r="AA581" s="85"/>
      <c r="AB581" s="27"/>
      <c r="AC581" s="85"/>
      <c r="AD581" s="27"/>
      <c r="AE581" s="85"/>
      <c r="AF581" s="27"/>
      <c r="AH581" s="259"/>
    </row>
    <row r="582" spans="3:34" outlineLevel="1">
      <c r="D582" s="83" t="str">
        <f>'Line Items'!D18</f>
        <v>SG05  Mainline - Basingstoke/Romsey/Lymington</v>
      </c>
      <c r="E582" s="84"/>
      <c r="F582" s="150" t="str">
        <f t="shared" si="78"/>
        <v>000 Miles</v>
      </c>
      <c r="G582" s="257"/>
      <c r="H582" s="257"/>
      <c r="I582" s="257"/>
      <c r="J582" s="257"/>
      <c r="K582" s="257"/>
      <c r="L582" s="257"/>
      <c r="M582" s="257"/>
      <c r="N582" s="257"/>
      <c r="O582" s="257"/>
      <c r="P582" s="257"/>
      <c r="Q582" s="257"/>
      <c r="R582" s="257"/>
      <c r="S582" s="257"/>
      <c r="T582" s="257"/>
      <c r="U582" s="257"/>
      <c r="V582" s="257"/>
      <c r="W582" s="257"/>
      <c r="X582" s="257"/>
      <c r="Y582" s="257"/>
      <c r="Z582" s="258"/>
      <c r="AA582" s="85"/>
      <c r="AB582" s="27"/>
      <c r="AC582" s="85"/>
      <c r="AD582" s="27"/>
      <c r="AE582" s="85"/>
      <c r="AF582" s="27"/>
      <c r="AH582" s="259"/>
    </row>
    <row r="583" spans="3:34" outlineLevel="1">
      <c r="D583" s="83" t="str">
        <f>'Line Items'!D19</f>
        <v>SG06  South Coast</v>
      </c>
      <c r="E583" s="84"/>
      <c r="F583" s="150" t="str">
        <f t="shared" si="78"/>
        <v>000 Miles</v>
      </c>
      <c r="G583" s="257"/>
      <c r="H583" s="257"/>
      <c r="I583" s="257"/>
      <c r="J583" s="257"/>
      <c r="K583" s="257"/>
      <c r="L583" s="257"/>
      <c r="M583" s="257"/>
      <c r="N583" s="257"/>
      <c r="O583" s="257"/>
      <c r="P583" s="257"/>
      <c r="Q583" s="257"/>
      <c r="R583" s="257"/>
      <c r="S583" s="257"/>
      <c r="T583" s="257"/>
      <c r="U583" s="257"/>
      <c r="V583" s="257"/>
      <c r="W583" s="257"/>
      <c r="X583" s="257"/>
      <c r="Y583" s="257"/>
      <c r="Z583" s="258"/>
      <c r="AA583" s="85"/>
      <c r="AB583" s="27"/>
      <c r="AC583" s="85"/>
      <c r="AD583" s="27"/>
      <c r="AE583" s="85"/>
      <c r="AF583" s="27"/>
      <c r="AH583" s="259"/>
    </row>
    <row r="584" spans="3:34" outlineLevel="1">
      <c r="D584" s="83" t="str">
        <f>'Line Items'!D20</f>
        <v>SG07  Suburban - Alton</v>
      </c>
      <c r="E584" s="84"/>
      <c r="F584" s="150" t="str">
        <f t="shared" si="78"/>
        <v>000 Miles</v>
      </c>
      <c r="G584" s="257"/>
      <c r="H584" s="257"/>
      <c r="I584" s="257"/>
      <c r="J584" s="257"/>
      <c r="K584" s="257"/>
      <c r="L584" s="257"/>
      <c r="M584" s="257"/>
      <c r="N584" s="257"/>
      <c r="O584" s="257"/>
      <c r="P584" s="257"/>
      <c r="Q584" s="257"/>
      <c r="R584" s="257"/>
      <c r="S584" s="257"/>
      <c r="T584" s="257"/>
      <c r="U584" s="257"/>
      <c r="V584" s="257"/>
      <c r="W584" s="257"/>
      <c r="X584" s="257"/>
      <c r="Y584" s="257"/>
      <c r="Z584" s="258"/>
      <c r="AA584" s="85"/>
      <c r="AB584" s="27"/>
      <c r="AC584" s="85"/>
      <c r="AD584" s="27"/>
      <c r="AE584" s="85"/>
      <c r="AF584" s="27"/>
      <c r="AH584" s="259"/>
    </row>
    <row r="585" spans="3:34" outlineLevel="1">
      <c r="D585" s="83" t="str">
        <f>'Line Items'!D21</f>
        <v>SG08  Suburban - Windsor inners</v>
      </c>
      <c r="E585" s="84"/>
      <c r="F585" s="150" t="str">
        <f t="shared" si="78"/>
        <v>000 Miles</v>
      </c>
      <c r="G585" s="257"/>
      <c r="H585" s="257"/>
      <c r="I585" s="257"/>
      <c r="J585" s="257"/>
      <c r="K585" s="257"/>
      <c r="L585" s="257"/>
      <c r="M585" s="257"/>
      <c r="N585" s="257"/>
      <c r="O585" s="257"/>
      <c r="P585" s="257"/>
      <c r="Q585" s="257"/>
      <c r="R585" s="257"/>
      <c r="S585" s="257"/>
      <c r="T585" s="257"/>
      <c r="U585" s="257"/>
      <c r="V585" s="257"/>
      <c r="W585" s="257"/>
      <c r="X585" s="257"/>
      <c r="Y585" s="257"/>
      <c r="Z585" s="258"/>
      <c r="AA585" s="85"/>
      <c r="AB585" s="27"/>
      <c r="AC585" s="85"/>
      <c r="AD585" s="27"/>
      <c r="AE585" s="85"/>
      <c r="AF585" s="27"/>
      <c r="AH585" s="259"/>
    </row>
    <row r="586" spans="3:34" outlineLevel="1">
      <c r="D586" s="83" t="str">
        <f>'Line Items'!D22</f>
        <v>SG09  Suburban - Windsor Outers</v>
      </c>
      <c r="E586" s="84"/>
      <c r="F586" s="150" t="str">
        <f t="shared" si="78"/>
        <v>000 Miles</v>
      </c>
      <c r="G586" s="257"/>
      <c r="H586" s="257"/>
      <c r="I586" s="257"/>
      <c r="J586" s="257"/>
      <c r="K586" s="257"/>
      <c r="L586" s="257"/>
      <c r="M586" s="257"/>
      <c r="N586" s="257"/>
      <c r="O586" s="257"/>
      <c r="P586" s="257"/>
      <c r="Q586" s="257"/>
      <c r="R586" s="257"/>
      <c r="S586" s="257"/>
      <c r="T586" s="257"/>
      <c r="U586" s="257"/>
      <c r="V586" s="257"/>
      <c r="W586" s="257"/>
      <c r="X586" s="257"/>
      <c r="Y586" s="257"/>
      <c r="Z586" s="258"/>
      <c r="AA586" s="85"/>
      <c r="AB586" s="27"/>
      <c r="AC586" s="85"/>
      <c r="AD586" s="27"/>
      <c r="AE586" s="85"/>
      <c r="AF586" s="27"/>
      <c r="AH586" s="259"/>
    </row>
    <row r="587" spans="3:34" outlineLevel="1">
      <c r="D587" s="83" t="str">
        <f>'Line Items'!D23</f>
        <v>SG10  Suburban - GLD/WOK</v>
      </c>
      <c r="E587" s="84"/>
      <c r="F587" s="150" t="str">
        <f t="shared" si="78"/>
        <v>000 Miles</v>
      </c>
      <c r="G587" s="257"/>
      <c r="H587" s="257"/>
      <c r="I587" s="257"/>
      <c r="J587" s="257"/>
      <c r="K587" s="257"/>
      <c r="L587" s="257"/>
      <c r="M587" s="257"/>
      <c r="N587" s="257"/>
      <c r="O587" s="257"/>
      <c r="P587" s="257"/>
      <c r="Q587" s="257"/>
      <c r="R587" s="257"/>
      <c r="S587" s="257"/>
      <c r="T587" s="257"/>
      <c r="U587" s="257"/>
      <c r="V587" s="257"/>
      <c r="W587" s="257"/>
      <c r="X587" s="257"/>
      <c r="Y587" s="257"/>
      <c r="Z587" s="258"/>
      <c r="AA587" s="85"/>
      <c r="AB587" s="27"/>
      <c r="AC587" s="85"/>
      <c r="AD587" s="27"/>
      <c r="AE587" s="85"/>
      <c r="AF587" s="27"/>
      <c r="AH587" s="259"/>
    </row>
    <row r="588" spans="3:34" outlineLevel="1">
      <c r="D588" s="83" t="str">
        <f>'Line Items'!D24</f>
        <v>SG11  Heathrow Bus</v>
      </c>
      <c r="E588" s="84"/>
      <c r="F588" s="150" t="str">
        <f t="shared" si="78"/>
        <v>000 Miles</v>
      </c>
      <c r="G588" s="257"/>
      <c r="H588" s="257"/>
      <c r="I588" s="257"/>
      <c r="J588" s="257"/>
      <c r="K588" s="257"/>
      <c r="L588" s="257"/>
      <c r="M588" s="257"/>
      <c r="N588" s="257"/>
      <c r="O588" s="257"/>
      <c r="P588" s="257"/>
      <c r="Q588" s="257"/>
      <c r="R588" s="257"/>
      <c r="S588" s="257"/>
      <c r="T588" s="257"/>
      <c r="U588" s="257"/>
      <c r="V588" s="257"/>
      <c r="W588" s="257"/>
      <c r="X588" s="257"/>
      <c r="Y588" s="257"/>
      <c r="Z588" s="258"/>
      <c r="AA588" s="85"/>
      <c r="AB588" s="27"/>
      <c r="AC588" s="85"/>
      <c r="AD588" s="27"/>
      <c r="AE588" s="85"/>
      <c r="AF588" s="27"/>
      <c r="AH588" s="259"/>
    </row>
    <row r="589" spans="3:34" outlineLevel="1">
      <c r="D589" s="83" t="str">
        <f>'Line Items'!D25</f>
        <v>[Passenger Revenue Service Groups 12]</v>
      </c>
      <c r="E589" s="84"/>
      <c r="F589" s="150" t="str">
        <f t="shared" si="78"/>
        <v>000 Miles</v>
      </c>
      <c r="G589" s="257"/>
      <c r="H589" s="257"/>
      <c r="I589" s="257"/>
      <c r="J589" s="257"/>
      <c r="K589" s="257"/>
      <c r="L589" s="257"/>
      <c r="M589" s="257"/>
      <c r="N589" s="257"/>
      <c r="O589" s="257"/>
      <c r="P589" s="257"/>
      <c r="Q589" s="257"/>
      <c r="R589" s="257"/>
      <c r="S589" s="257"/>
      <c r="T589" s="257"/>
      <c r="U589" s="257"/>
      <c r="V589" s="257"/>
      <c r="W589" s="257"/>
      <c r="X589" s="257"/>
      <c r="Y589" s="257"/>
      <c r="Z589" s="258"/>
      <c r="AA589" s="85"/>
      <c r="AB589" s="27"/>
      <c r="AC589" s="85"/>
      <c r="AD589" s="27"/>
      <c r="AE589" s="85"/>
      <c r="AF589" s="27"/>
      <c r="AH589" s="27"/>
    </row>
    <row r="590" spans="3:34" outlineLevel="1">
      <c r="D590" s="83" t="str">
        <f>'Line Items'!D26</f>
        <v>[Passenger Revenue Service Groups 13]</v>
      </c>
      <c r="E590" s="84"/>
      <c r="F590" s="150" t="str">
        <f t="shared" si="78"/>
        <v>000 Miles</v>
      </c>
      <c r="G590" s="257"/>
      <c r="H590" s="257"/>
      <c r="I590" s="257"/>
      <c r="J590" s="257"/>
      <c r="K590" s="257"/>
      <c r="L590" s="257"/>
      <c r="M590" s="257"/>
      <c r="N590" s="257"/>
      <c r="O590" s="257"/>
      <c r="P590" s="257"/>
      <c r="Q590" s="257"/>
      <c r="R590" s="257"/>
      <c r="S590" s="257"/>
      <c r="T590" s="257"/>
      <c r="U590" s="257"/>
      <c r="V590" s="257"/>
      <c r="W590" s="257"/>
      <c r="X590" s="257"/>
      <c r="Y590" s="257"/>
      <c r="Z590" s="258"/>
      <c r="AA590" s="85"/>
      <c r="AB590" s="27"/>
      <c r="AC590" s="85"/>
      <c r="AD590" s="27"/>
      <c r="AE590" s="85"/>
      <c r="AF590" s="27"/>
      <c r="AH590" s="27"/>
    </row>
    <row r="591" spans="3:34" outlineLevel="1">
      <c r="D591" s="83" t="str">
        <f>'Line Items'!D27</f>
        <v>[Passenger Revenue Service Groups 14]</v>
      </c>
      <c r="E591" s="84"/>
      <c r="F591" s="150" t="str">
        <f t="shared" si="78"/>
        <v>000 Miles</v>
      </c>
      <c r="G591" s="257"/>
      <c r="H591" s="257"/>
      <c r="I591" s="257"/>
      <c r="J591" s="257"/>
      <c r="K591" s="257"/>
      <c r="L591" s="257"/>
      <c r="M591" s="257"/>
      <c r="N591" s="257"/>
      <c r="O591" s="257"/>
      <c r="P591" s="257"/>
      <c r="Q591" s="257"/>
      <c r="R591" s="257"/>
      <c r="S591" s="257"/>
      <c r="T591" s="257"/>
      <c r="U591" s="257"/>
      <c r="V591" s="257"/>
      <c r="W591" s="257"/>
      <c r="X591" s="257"/>
      <c r="Y591" s="257"/>
      <c r="Z591" s="258"/>
      <c r="AA591" s="85"/>
      <c r="AB591" s="27"/>
      <c r="AC591" s="85"/>
      <c r="AD591" s="27"/>
      <c r="AE591" s="85"/>
      <c r="AF591" s="27"/>
      <c r="AH591" s="27"/>
    </row>
    <row r="592" spans="3:34" outlineLevel="1">
      <c r="D592" s="83" t="str">
        <f>'Line Items'!D28</f>
        <v>[Passenger Revenue Service Groups 15]</v>
      </c>
      <c r="E592" s="84"/>
      <c r="F592" s="150" t="str">
        <f t="shared" si="78"/>
        <v>000 Miles</v>
      </c>
      <c r="G592" s="257"/>
      <c r="H592" s="257"/>
      <c r="I592" s="257"/>
      <c r="J592" s="257"/>
      <c r="K592" s="257"/>
      <c r="L592" s="257"/>
      <c r="M592" s="257"/>
      <c r="N592" s="257"/>
      <c r="O592" s="257"/>
      <c r="P592" s="257"/>
      <c r="Q592" s="257"/>
      <c r="R592" s="257"/>
      <c r="S592" s="257"/>
      <c r="T592" s="257"/>
      <c r="U592" s="257"/>
      <c r="V592" s="257"/>
      <c r="W592" s="257"/>
      <c r="X592" s="257"/>
      <c r="Y592" s="257"/>
      <c r="Z592" s="258"/>
      <c r="AA592" s="85"/>
      <c r="AB592" s="27"/>
      <c r="AC592" s="85"/>
      <c r="AD592" s="27"/>
      <c r="AE592" s="85"/>
      <c r="AF592" s="27"/>
      <c r="AH592" s="27"/>
    </row>
    <row r="593" spans="3:34" outlineLevel="1">
      <c r="D593" s="108" t="str">
        <f>'Line Items'!D29</f>
        <v>[Passenger Revenue Service Groups 16]</v>
      </c>
      <c r="E593" s="110"/>
      <c r="F593" s="164" t="str">
        <f t="shared" si="78"/>
        <v>000 Miles</v>
      </c>
      <c r="G593" s="260"/>
      <c r="H593" s="260"/>
      <c r="I593" s="260"/>
      <c r="J593" s="260"/>
      <c r="K593" s="260"/>
      <c r="L593" s="260"/>
      <c r="M593" s="260"/>
      <c r="N593" s="260"/>
      <c r="O593" s="260"/>
      <c r="P593" s="260"/>
      <c r="Q593" s="260"/>
      <c r="R593" s="260"/>
      <c r="S593" s="260"/>
      <c r="T593" s="260"/>
      <c r="U593" s="260"/>
      <c r="V593" s="260"/>
      <c r="W593" s="260"/>
      <c r="X593" s="260"/>
      <c r="Y593" s="260"/>
      <c r="Z593" s="261"/>
      <c r="AA593" s="85"/>
      <c r="AB593" s="29"/>
      <c r="AC593" s="85"/>
      <c r="AD593" s="29"/>
      <c r="AE593" s="85"/>
      <c r="AF593" s="29"/>
      <c r="AH593" s="29"/>
    </row>
    <row r="594" spans="3:34" outlineLevel="1">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row>
    <row r="595" spans="3:34" outlineLevel="1">
      <c r="D595" s="262" t="str">
        <f>"Total "&amp;C577</f>
        <v>Total Advance (Standard)</v>
      </c>
      <c r="E595" s="263"/>
      <c r="F595" s="264" t="str">
        <f>F593</f>
        <v>000 Miles</v>
      </c>
      <c r="G595" s="265">
        <f t="shared" ref="G595:Z595" si="79">SUM(G578:G593)</f>
        <v>0</v>
      </c>
      <c r="H595" s="265">
        <f t="shared" si="79"/>
        <v>0</v>
      </c>
      <c r="I595" s="265">
        <f t="shared" si="79"/>
        <v>0</v>
      </c>
      <c r="J595" s="265">
        <f t="shared" si="79"/>
        <v>0</v>
      </c>
      <c r="K595" s="265">
        <f t="shared" si="79"/>
        <v>0</v>
      </c>
      <c r="L595" s="265">
        <f t="shared" si="79"/>
        <v>0</v>
      </c>
      <c r="M595" s="265">
        <f t="shared" si="79"/>
        <v>0</v>
      </c>
      <c r="N595" s="265">
        <f t="shared" si="79"/>
        <v>0</v>
      </c>
      <c r="O595" s="265">
        <f t="shared" si="79"/>
        <v>0</v>
      </c>
      <c r="P595" s="265">
        <f t="shared" si="79"/>
        <v>0</v>
      </c>
      <c r="Q595" s="265">
        <f t="shared" si="79"/>
        <v>0</v>
      </c>
      <c r="R595" s="265">
        <f t="shared" si="79"/>
        <v>0</v>
      </c>
      <c r="S595" s="265">
        <f t="shared" si="79"/>
        <v>0</v>
      </c>
      <c r="T595" s="265">
        <f t="shared" si="79"/>
        <v>0</v>
      </c>
      <c r="U595" s="265">
        <f t="shared" si="79"/>
        <v>0</v>
      </c>
      <c r="V595" s="265">
        <f t="shared" si="79"/>
        <v>0</v>
      </c>
      <c r="W595" s="265">
        <f t="shared" si="79"/>
        <v>0</v>
      </c>
      <c r="X595" s="265">
        <f t="shared" si="79"/>
        <v>0</v>
      </c>
      <c r="Y595" s="265">
        <f t="shared" si="79"/>
        <v>0</v>
      </c>
      <c r="Z595" s="266">
        <f t="shared" si="79"/>
        <v>0</v>
      </c>
      <c r="AA595" s="85"/>
      <c r="AB595" s="267">
        <f>SUM(AB578:AB593)</f>
        <v>0</v>
      </c>
      <c r="AC595" s="85"/>
      <c r="AD595" s="267">
        <f>SUM(AD578:AD593)</f>
        <v>0</v>
      </c>
      <c r="AE595" s="85"/>
      <c r="AF595" s="267">
        <f>SUM(AF578:AF593)</f>
        <v>0</v>
      </c>
      <c r="AH595" s="268"/>
    </row>
    <row r="596" spans="3:34" outlineLevel="1">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row>
    <row r="597" spans="3:34" outlineLevel="1">
      <c r="D597" s="262" t="s">
        <v>913</v>
      </c>
      <c r="E597" s="263"/>
      <c r="F597" s="264" t="str">
        <f>F595</f>
        <v>000 Miles</v>
      </c>
      <c r="G597" s="265">
        <f t="shared" ref="G597:Z597" si="80">SUM(G575,G595)</f>
        <v>0</v>
      </c>
      <c r="H597" s="265">
        <f t="shared" si="80"/>
        <v>0</v>
      </c>
      <c r="I597" s="265">
        <f t="shared" si="80"/>
        <v>0</v>
      </c>
      <c r="J597" s="265">
        <f t="shared" si="80"/>
        <v>0</v>
      </c>
      <c r="K597" s="265">
        <f t="shared" si="80"/>
        <v>0</v>
      </c>
      <c r="L597" s="265">
        <f t="shared" si="80"/>
        <v>0</v>
      </c>
      <c r="M597" s="265">
        <f t="shared" si="80"/>
        <v>0</v>
      </c>
      <c r="N597" s="265">
        <f t="shared" si="80"/>
        <v>0</v>
      </c>
      <c r="O597" s="265">
        <f t="shared" si="80"/>
        <v>0</v>
      </c>
      <c r="P597" s="265">
        <f t="shared" si="80"/>
        <v>0</v>
      </c>
      <c r="Q597" s="265">
        <f t="shared" si="80"/>
        <v>0</v>
      </c>
      <c r="R597" s="265">
        <f t="shared" si="80"/>
        <v>0</v>
      </c>
      <c r="S597" s="265">
        <f t="shared" si="80"/>
        <v>0</v>
      </c>
      <c r="T597" s="265">
        <f t="shared" si="80"/>
        <v>0</v>
      </c>
      <c r="U597" s="265">
        <f t="shared" si="80"/>
        <v>0</v>
      </c>
      <c r="V597" s="265">
        <f t="shared" si="80"/>
        <v>0</v>
      </c>
      <c r="W597" s="265">
        <f t="shared" si="80"/>
        <v>0</v>
      </c>
      <c r="X597" s="265">
        <f t="shared" si="80"/>
        <v>0</v>
      </c>
      <c r="Y597" s="265">
        <f t="shared" si="80"/>
        <v>0</v>
      </c>
      <c r="Z597" s="266">
        <f t="shared" si="80"/>
        <v>0</v>
      </c>
      <c r="AA597" s="85"/>
      <c r="AB597" s="267">
        <f>SUM(AB575,AB595)</f>
        <v>0</v>
      </c>
      <c r="AC597" s="85"/>
      <c r="AD597" s="267">
        <f>SUM(AD575,AD595)</f>
        <v>0</v>
      </c>
      <c r="AE597" s="85"/>
      <c r="AF597" s="267">
        <f>SUM(AF575,AF595)</f>
        <v>0</v>
      </c>
      <c r="AH597" s="268"/>
    </row>
    <row r="598" spans="3:34" outlineLevel="1">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row>
    <row r="599" spans="3:34" outlineLevel="1">
      <c r="C599" s="250" t="s">
        <v>923</v>
      </c>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row>
    <row r="600" spans="3:34" outlineLevel="1">
      <c r="D600" s="235" t="str">
        <f>'Line Items'!D14</f>
        <v>SG01  Mainline - Bournemouth / Weymouth</v>
      </c>
      <c r="E600" s="251"/>
      <c r="F600" s="269" t="str">
        <f t="shared" ref="F600:F615" si="81">F536</f>
        <v>000 Miles</v>
      </c>
      <c r="G600" s="270">
        <f t="shared" ref="G600:Z612" si="82">SUM(G432,G452,G474,G494,G558,G578,G516,G536)</f>
        <v>0</v>
      </c>
      <c r="H600" s="270">
        <f t="shared" si="82"/>
        <v>0</v>
      </c>
      <c r="I600" s="270">
        <f t="shared" si="82"/>
        <v>0</v>
      </c>
      <c r="J600" s="270">
        <f t="shared" si="82"/>
        <v>0</v>
      </c>
      <c r="K600" s="270">
        <f t="shared" si="82"/>
        <v>0</v>
      </c>
      <c r="L600" s="270">
        <f t="shared" si="82"/>
        <v>0</v>
      </c>
      <c r="M600" s="270">
        <f t="shared" si="82"/>
        <v>0</v>
      </c>
      <c r="N600" s="270">
        <f t="shared" si="82"/>
        <v>0</v>
      </c>
      <c r="O600" s="270">
        <f t="shared" si="82"/>
        <v>0</v>
      </c>
      <c r="P600" s="270">
        <f t="shared" si="82"/>
        <v>0</v>
      </c>
      <c r="Q600" s="270">
        <f t="shared" si="82"/>
        <v>0</v>
      </c>
      <c r="R600" s="270">
        <f t="shared" si="82"/>
        <v>0</v>
      </c>
      <c r="S600" s="270">
        <f t="shared" si="82"/>
        <v>0</v>
      </c>
      <c r="T600" s="270">
        <f t="shared" si="82"/>
        <v>0</v>
      </c>
      <c r="U600" s="270">
        <f t="shared" si="82"/>
        <v>0</v>
      </c>
      <c r="V600" s="270">
        <f t="shared" si="82"/>
        <v>0</v>
      </c>
      <c r="W600" s="270">
        <f t="shared" si="82"/>
        <v>0</v>
      </c>
      <c r="X600" s="270">
        <f t="shared" si="82"/>
        <v>0</v>
      </c>
      <c r="Y600" s="270">
        <f t="shared" si="82"/>
        <v>0</v>
      </c>
      <c r="Z600" s="271">
        <f t="shared" si="82"/>
        <v>0</v>
      </c>
      <c r="AA600" s="85"/>
      <c r="AB600" s="272">
        <f t="shared" ref="AB600:AB615" si="83">SUM(AB432,AB452,AB474,AB494,AB558,AB578,AB516,AB536)</f>
        <v>0</v>
      </c>
      <c r="AC600" s="85"/>
      <c r="AD600" s="272">
        <f t="shared" ref="AD600:AD615" si="84">SUM(AD432,AD452,AD474,AD494,AD558,AD578,AD516,AD536)</f>
        <v>0</v>
      </c>
      <c r="AE600" s="85"/>
      <c r="AF600" s="272">
        <f t="shared" ref="AF600:AF615" si="85">SUM(AF432,AF452,AF474,AF494,AF558,AF578,AF516,AF536)</f>
        <v>0</v>
      </c>
      <c r="AH600" s="273"/>
    </row>
    <row r="601" spans="3:34" outlineLevel="1">
      <c r="D601" s="83" t="str">
        <f>'Line Items'!D15</f>
        <v>SG02  Mainline - Portsmouth</v>
      </c>
      <c r="E601" s="84"/>
      <c r="F601" s="150" t="str">
        <f t="shared" si="81"/>
        <v>000 Miles</v>
      </c>
      <c r="G601" s="85">
        <f t="shared" si="82"/>
        <v>0</v>
      </c>
      <c r="H601" s="85">
        <f t="shared" si="82"/>
        <v>0</v>
      </c>
      <c r="I601" s="85">
        <f t="shared" si="82"/>
        <v>0</v>
      </c>
      <c r="J601" s="85">
        <f t="shared" si="82"/>
        <v>0</v>
      </c>
      <c r="K601" s="85">
        <f t="shared" si="82"/>
        <v>0</v>
      </c>
      <c r="L601" s="85">
        <f t="shared" si="82"/>
        <v>0</v>
      </c>
      <c r="M601" s="85">
        <f t="shared" si="82"/>
        <v>0</v>
      </c>
      <c r="N601" s="85">
        <f t="shared" si="82"/>
        <v>0</v>
      </c>
      <c r="O601" s="85">
        <f t="shared" si="82"/>
        <v>0</v>
      </c>
      <c r="P601" s="85">
        <f t="shared" si="82"/>
        <v>0</v>
      </c>
      <c r="Q601" s="85">
        <f t="shared" si="82"/>
        <v>0</v>
      </c>
      <c r="R601" s="85">
        <f t="shared" si="82"/>
        <v>0</v>
      </c>
      <c r="S601" s="85">
        <f t="shared" si="82"/>
        <v>0</v>
      </c>
      <c r="T601" s="85">
        <f t="shared" si="82"/>
        <v>0</v>
      </c>
      <c r="U601" s="85">
        <f t="shared" si="82"/>
        <v>0</v>
      </c>
      <c r="V601" s="85">
        <f t="shared" si="82"/>
        <v>0</v>
      </c>
      <c r="W601" s="85">
        <f t="shared" si="82"/>
        <v>0</v>
      </c>
      <c r="X601" s="85">
        <f t="shared" si="82"/>
        <v>0</v>
      </c>
      <c r="Y601" s="85">
        <f t="shared" si="82"/>
        <v>0</v>
      </c>
      <c r="Z601" s="274">
        <f t="shared" si="82"/>
        <v>0</v>
      </c>
      <c r="AA601" s="85"/>
      <c r="AB601" s="275">
        <f t="shared" si="83"/>
        <v>0</v>
      </c>
      <c r="AC601" s="85"/>
      <c r="AD601" s="275">
        <f t="shared" si="84"/>
        <v>0</v>
      </c>
      <c r="AE601" s="85"/>
      <c r="AF601" s="275">
        <f t="shared" si="85"/>
        <v>0</v>
      </c>
      <c r="AH601" s="276"/>
    </row>
    <row r="602" spans="3:34" outlineLevel="1">
      <c r="D602" s="83" t="str">
        <f>'Line Items'!D16</f>
        <v>SG03  West of England</v>
      </c>
      <c r="E602" s="84"/>
      <c r="F602" s="150" t="str">
        <f t="shared" si="81"/>
        <v>000 Miles</v>
      </c>
      <c r="G602" s="85">
        <f t="shared" si="82"/>
        <v>0</v>
      </c>
      <c r="H602" s="85">
        <f t="shared" si="82"/>
        <v>0</v>
      </c>
      <c r="I602" s="85">
        <f t="shared" si="82"/>
        <v>0</v>
      </c>
      <c r="J602" s="85">
        <f t="shared" si="82"/>
        <v>0</v>
      </c>
      <c r="K602" s="85">
        <f t="shared" si="82"/>
        <v>0</v>
      </c>
      <c r="L602" s="85">
        <f t="shared" si="82"/>
        <v>0</v>
      </c>
      <c r="M602" s="85">
        <f t="shared" si="82"/>
        <v>0</v>
      </c>
      <c r="N602" s="85">
        <f t="shared" si="82"/>
        <v>0</v>
      </c>
      <c r="O602" s="85">
        <f t="shared" si="82"/>
        <v>0</v>
      </c>
      <c r="P602" s="85">
        <f t="shared" si="82"/>
        <v>0</v>
      </c>
      <c r="Q602" s="85">
        <f t="shared" si="82"/>
        <v>0</v>
      </c>
      <c r="R602" s="85">
        <f t="shared" si="82"/>
        <v>0</v>
      </c>
      <c r="S602" s="85">
        <f t="shared" si="82"/>
        <v>0</v>
      </c>
      <c r="T602" s="85">
        <f t="shared" si="82"/>
        <v>0</v>
      </c>
      <c r="U602" s="85">
        <f t="shared" si="82"/>
        <v>0</v>
      </c>
      <c r="V602" s="85">
        <f t="shared" si="82"/>
        <v>0</v>
      </c>
      <c r="W602" s="85">
        <f t="shared" si="82"/>
        <v>0</v>
      </c>
      <c r="X602" s="85">
        <f t="shared" si="82"/>
        <v>0</v>
      </c>
      <c r="Y602" s="85">
        <f t="shared" si="82"/>
        <v>0</v>
      </c>
      <c r="Z602" s="274">
        <f t="shared" si="82"/>
        <v>0</v>
      </c>
      <c r="AA602" s="85"/>
      <c r="AB602" s="275">
        <f t="shared" si="83"/>
        <v>0</v>
      </c>
      <c r="AC602" s="85"/>
      <c r="AD602" s="275">
        <f t="shared" si="84"/>
        <v>0</v>
      </c>
      <c r="AE602" s="85"/>
      <c r="AF602" s="275">
        <f t="shared" si="85"/>
        <v>0</v>
      </c>
      <c r="AH602" s="276"/>
    </row>
    <row r="603" spans="3:34" outlineLevel="1">
      <c r="D603" s="83" t="str">
        <f>'Line Items'!D17</f>
        <v>SG04  Island Line</v>
      </c>
      <c r="E603" s="84"/>
      <c r="F603" s="150" t="str">
        <f t="shared" si="81"/>
        <v>000 Miles</v>
      </c>
      <c r="G603" s="85">
        <f t="shared" si="82"/>
        <v>0</v>
      </c>
      <c r="H603" s="85">
        <f t="shared" si="82"/>
        <v>0</v>
      </c>
      <c r="I603" s="85">
        <f t="shared" si="82"/>
        <v>0</v>
      </c>
      <c r="J603" s="85">
        <f t="shared" si="82"/>
        <v>0</v>
      </c>
      <c r="K603" s="85">
        <f t="shared" si="82"/>
        <v>0</v>
      </c>
      <c r="L603" s="85">
        <f t="shared" si="82"/>
        <v>0</v>
      </c>
      <c r="M603" s="85">
        <f t="shared" si="82"/>
        <v>0</v>
      </c>
      <c r="N603" s="85">
        <f t="shared" si="82"/>
        <v>0</v>
      </c>
      <c r="O603" s="85">
        <f t="shared" si="82"/>
        <v>0</v>
      </c>
      <c r="P603" s="85">
        <f t="shared" si="82"/>
        <v>0</v>
      </c>
      <c r="Q603" s="85">
        <f t="shared" si="82"/>
        <v>0</v>
      </c>
      <c r="R603" s="85">
        <f t="shared" si="82"/>
        <v>0</v>
      </c>
      <c r="S603" s="85">
        <f t="shared" si="82"/>
        <v>0</v>
      </c>
      <c r="T603" s="85">
        <f t="shared" si="82"/>
        <v>0</v>
      </c>
      <c r="U603" s="85">
        <f t="shared" si="82"/>
        <v>0</v>
      </c>
      <c r="V603" s="85">
        <f t="shared" si="82"/>
        <v>0</v>
      </c>
      <c r="W603" s="85">
        <f t="shared" si="82"/>
        <v>0</v>
      </c>
      <c r="X603" s="85">
        <f t="shared" si="82"/>
        <v>0</v>
      </c>
      <c r="Y603" s="85">
        <f t="shared" si="82"/>
        <v>0</v>
      </c>
      <c r="Z603" s="274">
        <f t="shared" si="82"/>
        <v>0</v>
      </c>
      <c r="AA603" s="85"/>
      <c r="AB603" s="275">
        <f t="shared" si="83"/>
        <v>0</v>
      </c>
      <c r="AC603" s="85"/>
      <c r="AD603" s="275">
        <f t="shared" si="84"/>
        <v>0</v>
      </c>
      <c r="AE603" s="85"/>
      <c r="AF603" s="275">
        <f t="shared" si="85"/>
        <v>0</v>
      </c>
      <c r="AH603" s="276"/>
    </row>
    <row r="604" spans="3:34" outlineLevel="1">
      <c r="D604" s="83" t="str">
        <f>'Line Items'!D18</f>
        <v>SG05  Mainline - Basingstoke/Romsey/Lymington</v>
      </c>
      <c r="E604" s="84"/>
      <c r="F604" s="150" t="str">
        <f t="shared" si="81"/>
        <v>000 Miles</v>
      </c>
      <c r="G604" s="85">
        <f t="shared" si="82"/>
        <v>0</v>
      </c>
      <c r="H604" s="85">
        <f t="shared" si="82"/>
        <v>0</v>
      </c>
      <c r="I604" s="85">
        <f t="shared" si="82"/>
        <v>0</v>
      </c>
      <c r="J604" s="85">
        <f t="shared" si="82"/>
        <v>0</v>
      </c>
      <c r="K604" s="85">
        <f t="shared" si="82"/>
        <v>0</v>
      </c>
      <c r="L604" s="85">
        <f t="shared" si="82"/>
        <v>0</v>
      </c>
      <c r="M604" s="85">
        <f t="shared" si="82"/>
        <v>0</v>
      </c>
      <c r="N604" s="85">
        <f t="shared" si="82"/>
        <v>0</v>
      </c>
      <c r="O604" s="85">
        <f t="shared" si="82"/>
        <v>0</v>
      </c>
      <c r="P604" s="85">
        <f t="shared" si="82"/>
        <v>0</v>
      </c>
      <c r="Q604" s="85">
        <f t="shared" si="82"/>
        <v>0</v>
      </c>
      <c r="R604" s="85">
        <f t="shared" si="82"/>
        <v>0</v>
      </c>
      <c r="S604" s="85">
        <f t="shared" si="82"/>
        <v>0</v>
      </c>
      <c r="T604" s="85">
        <f t="shared" si="82"/>
        <v>0</v>
      </c>
      <c r="U604" s="85">
        <f t="shared" si="82"/>
        <v>0</v>
      </c>
      <c r="V604" s="85">
        <f t="shared" si="82"/>
        <v>0</v>
      </c>
      <c r="W604" s="85">
        <f t="shared" si="82"/>
        <v>0</v>
      </c>
      <c r="X604" s="85">
        <f t="shared" si="82"/>
        <v>0</v>
      </c>
      <c r="Y604" s="85">
        <f t="shared" si="82"/>
        <v>0</v>
      </c>
      <c r="Z604" s="274">
        <f t="shared" si="82"/>
        <v>0</v>
      </c>
      <c r="AA604" s="85"/>
      <c r="AB604" s="275">
        <f t="shared" si="83"/>
        <v>0</v>
      </c>
      <c r="AC604" s="85"/>
      <c r="AD604" s="275">
        <f t="shared" si="84"/>
        <v>0</v>
      </c>
      <c r="AE604" s="85"/>
      <c r="AF604" s="275">
        <f t="shared" si="85"/>
        <v>0</v>
      </c>
      <c r="AH604" s="276"/>
    </row>
    <row r="605" spans="3:34" outlineLevel="1">
      <c r="D605" s="83" t="str">
        <f>'Line Items'!D19</f>
        <v>SG06  South Coast</v>
      </c>
      <c r="E605" s="84"/>
      <c r="F605" s="150" t="str">
        <f t="shared" si="81"/>
        <v>000 Miles</v>
      </c>
      <c r="G605" s="85">
        <f t="shared" si="82"/>
        <v>0</v>
      </c>
      <c r="H605" s="85">
        <f t="shared" si="82"/>
        <v>0</v>
      </c>
      <c r="I605" s="85">
        <f t="shared" si="82"/>
        <v>0</v>
      </c>
      <c r="J605" s="85">
        <f t="shared" si="82"/>
        <v>0</v>
      </c>
      <c r="K605" s="85">
        <f t="shared" si="82"/>
        <v>0</v>
      </c>
      <c r="L605" s="85">
        <f t="shared" si="82"/>
        <v>0</v>
      </c>
      <c r="M605" s="85">
        <f t="shared" si="82"/>
        <v>0</v>
      </c>
      <c r="N605" s="85">
        <f t="shared" si="82"/>
        <v>0</v>
      </c>
      <c r="O605" s="85">
        <f t="shared" si="82"/>
        <v>0</v>
      </c>
      <c r="P605" s="85">
        <f t="shared" si="82"/>
        <v>0</v>
      </c>
      <c r="Q605" s="85">
        <f t="shared" si="82"/>
        <v>0</v>
      </c>
      <c r="R605" s="85">
        <f t="shared" si="82"/>
        <v>0</v>
      </c>
      <c r="S605" s="85">
        <f t="shared" si="82"/>
        <v>0</v>
      </c>
      <c r="T605" s="85">
        <f t="shared" si="82"/>
        <v>0</v>
      </c>
      <c r="U605" s="85">
        <f t="shared" si="82"/>
        <v>0</v>
      </c>
      <c r="V605" s="85">
        <f t="shared" si="82"/>
        <v>0</v>
      </c>
      <c r="W605" s="85">
        <f t="shared" si="82"/>
        <v>0</v>
      </c>
      <c r="X605" s="85">
        <f t="shared" si="82"/>
        <v>0</v>
      </c>
      <c r="Y605" s="85">
        <f t="shared" si="82"/>
        <v>0</v>
      </c>
      <c r="Z605" s="274">
        <f t="shared" si="82"/>
        <v>0</v>
      </c>
      <c r="AA605" s="85"/>
      <c r="AB605" s="275">
        <f t="shared" si="83"/>
        <v>0</v>
      </c>
      <c r="AC605" s="85"/>
      <c r="AD605" s="275">
        <f t="shared" si="84"/>
        <v>0</v>
      </c>
      <c r="AE605" s="85"/>
      <c r="AF605" s="275">
        <f t="shared" si="85"/>
        <v>0</v>
      </c>
      <c r="AH605" s="276"/>
    </row>
    <row r="606" spans="3:34" outlineLevel="1">
      <c r="D606" s="83" t="str">
        <f>'Line Items'!D20</f>
        <v>SG07  Suburban - Alton</v>
      </c>
      <c r="E606" s="84"/>
      <c r="F606" s="150" t="str">
        <f t="shared" si="81"/>
        <v>000 Miles</v>
      </c>
      <c r="G606" s="85">
        <f t="shared" si="82"/>
        <v>0</v>
      </c>
      <c r="H606" s="85">
        <f t="shared" si="82"/>
        <v>0</v>
      </c>
      <c r="I606" s="85">
        <f t="shared" si="82"/>
        <v>0</v>
      </c>
      <c r="J606" s="85">
        <f t="shared" si="82"/>
        <v>0</v>
      </c>
      <c r="K606" s="85">
        <f t="shared" si="82"/>
        <v>0</v>
      </c>
      <c r="L606" s="85">
        <f t="shared" si="82"/>
        <v>0</v>
      </c>
      <c r="M606" s="85">
        <f t="shared" si="82"/>
        <v>0</v>
      </c>
      <c r="N606" s="85">
        <f t="shared" si="82"/>
        <v>0</v>
      </c>
      <c r="O606" s="85">
        <f t="shared" si="82"/>
        <v>0</v>
      </c>
      <c r="P606" s="85">
        <f t="shared" si="82"/>
        <v>0</v>
      </c>
      <c r="Q606" s="85">
        <f t="shared" si="82"/>
        <v>0</v>
      </c>
      <c r="R606" s="85">
        <f t="shared" si="82"/>
        <v>0</v>
      </c>
      <c r="S606" s="85">
        <f t="shared" si="82"/>
        <v>0</v>
      </c>
      <c r="T606" s="85">
        <f t="shared" si="82"/>
        <v>0</v>
      </c>
      <c r="U606" s="85">
        <f t="shared" si="82"/>
        <v>0</v>
      </c>
      <c r="V606" s="85">
        <f t="shared" si="82"/>
        <v>0</v>
      </c>
      <c r="W606" s="85">
        <f t="shared" si="82"/>
        <v>0</v>
      </c>
      <c r="X606" s="85">
        <f t="shared" si="82"/>
        <v>0</v>
      </c>
      <c r="Y606" s="85">
        <f t="shared" si="82"/>
        <v>0</v>
      </c>
      <c r="Z606" s="274">
        <f t="shared" si="82"/>
        <v>0</v>
      </c>
      <c r="AA606" s="85"/>
      <c r="AB606" s="275">
        <f t="shared" si="83"/>
        <v>0</v>
      </c>
      <c r="AC606" s="85"/>
      <c r="AD606" s="275">
        <f t="shared" si="84"/>
        <v>0</v>
      </c>
      <c r="AE606" s="85"/>
      <c r="AF606" s="275">
        <f t="shared" si="85"/>
        <v>0</v>
      </c>
      <c r="AH606" s="276"/>
    </row>
    <row r="607" spans="3:34" outlineLevel="1">
      <c r="D607" s="83" t="str">
        <f>'Line Items'!D21</f>
        <v>SG08  Suburban - Windsor inners</v>
      </c>
      <c r="E607" s="84"/>
      <c r="F607" s="150" t="str">
        <f t="shared" si="81"/>
        <v>000 Miles</v>
      </c>
      <c r="G607" s="85">
        <f t="shared" si="82"/>
        <v>0</v>
      </c>
      <c r="H607" s="85">
        <f t="shared" si="82"/>
        <v>0</v>
      </c>
      <c r="I607" s="85">
        <f t="shared" si="82"/>
        <v>0</v>
      </c>
      <c r="J607" s="85">
        <f t="shared" si="82"/>
        <v>0</v>
      </c>
      <c r="K607" s="85">
        <f t="shared" si="82"/>
        <v>0</v>
      </c>
      <c r="L607" s="85">
        <f t="shared" si="82"/>
        <v>0</v>
      </c>
      <c r="M607" s="85">
        <f t="shared" si="82"/>
        <v>0</v>
      </c>
      <c r="N607" s="85">
        <f t="shared" si="82"/>
        <v>0</v>
      </c>
      <c r="O607" s="85">
        <f t="shared" si="82"/>
        <v>0</v>
      </c>
      <c r="P607" s="85">
        <f t="shared" si="82"/>
        <v>0</v>
      </c>
      <c r="Q607" s="85">
        <f t="shared" si="82"/>
        <v>0</v>
      </c>
      <c r="R607" s="85">
        <f t="shared" si="82"/>
        <v>0</v>
      </c>
      <c r="S607" s="85">
        <f t="shared" si="82"/>
        <v>0</v>
      </c>
      <c r="T607" s="85">
        <f t="shared" si="82"/>
        <v>0</v>
      </c>
      <c r="U607" s="85">
        <f t="shared" si="82"/>
        <v>0</v>
      </c>
      <c r="V607" s="85">
        <f t="shared" si="82"/>
        <v>0</v>
      </c>
      <c r="W607" s="85">
        <f t="shared" si="82"/>
        <v>0</v>
      </c>
      <c r="X607" s="85">
        <f t="shared" si="82"/>
        <v>0</v>
      </c>
      <c r="Y607" s="85">
        <f t="shared" si="82"/>
        <v>0</v>
      </c>
      <c r="Z607" s="274">
        <f t="shared" si="82"/>
        <v>0</v>
      </c>
      <c r="AA607" s="85"/>
      <c r="AB607" s="275">
        <f t="shared" si="83"/>
        <v>0</v>
      </c>
      <c r="AC607" s="85"/>
      <c r="AD607" s="275">
        <f t="shared" si="84"/>
        <v>0</v>
      </c>
      <c r="AE607" s="85"/>
      <c r="AF607" s="275">
        <f t="shared" si="85"/>
        <v>0</v>
      </c>
      <c r="AH607" s="276"/>
    </row>
    <row r="608" spans="3:34" outlineLevel="1">
      <c r="D608" s="83" t="str">
        <f>'Line Items'!D22</f>
        <v>SG09  Suburban - Windsor Outers</v>
      </c>
      <c r="E608" s="84"/>
      <c r="F608" s="150" t="str">
        <f t="shared" si="81"/>
        <v>000 Miles</v>
      </c>
      <c r="G608" s="85">
        <f t="shared" si="82"/>
        <v>0</v>
      </c>
      <c r="H608" s="85">
        <f t="shared" si="82"/>
        <v>0</v>
      </c>
      <c r="I608" s="85">
        <f t="shared" si="82"/>
        <v>0</v>
      </c>
      <c r="J608" s="85">
        <f t="shared" si="82"/>
        <v>0</v>
      </c>
      <c r="K608" s="85">
        <f t="shared" si="82"/>
        <v>0</v>
      </c>
      <c r="L608" s="85">
        <f t="shared" si="82"/>
        <v>0</v>
      </c>
      <c r="M608" s="85">
        <f t="shared" si="82"/>
        <v>0</v>
      </c>
      <c r="N608" s="85">
        <f t="shared" si="82"/>
        <v>0</v>
      </c>
      <c r="O608" s="85">
        <f t="shared" si="82"/>
        <v>0</v>
      </c>
      <c r="P608" s="85">
        <f t="shared" si="82"/>
        <v>0</v>
      </c>
      <c r="Q608" s="85">
        <f t="shared" si="82"/>
        <v>0</v>
      </c>
      <c r="R608" s="85">
        <f t="shared" si="82"/>
        <v>0</v>
      </c>
      <c r="S608" s="85">
        <f t="shared" si="82"/>
        <v>0</v>
      </c>
      <c r="T608" s="85">
        <f t="shared" si="82"/>
        <v>0</v>
      </c>
      <c r="U608" s="85">
        <f t="shared" si="82"/>
        <v>0</v>
      </c>
      <c r="V608" s="85">
        <f t="shared" si="82"/>
        <v>0</v>
      </c>
      <c r="W608" s="85">
        <f t="shared" si="82"/>
        <v>0</v>
      </c>
      <c r="X608" s="85">
        <f t="shared" si="82"/>
        <v>0</v>
      </c>
      <c r="Y608" s="85">
        <f t="shared" si="82"/>
        <v>0</v>
      </c>
      <c r="Z608" s="274">
        <f t="shared" si="82"/>
        <v>0</v>
      </c>
      <c r="AA608" s="85"/>
      <c r="AB608" s="275">
        <f t="shared" si="83"/>
        <v>0</v>
      </c>
      <c r="AC608" s="85"/>
      <c r="AD608" s="275">
        <f t="shared" si="84"/>
        <v>0</v>
      </c>
      <c r="AE608" s="85"/>
      <c r="AF608" s="275">
        <f t="shared" si="85"/>
        <v>0</v>
      </c>
      <c r="AH608" s="276"/>
    </row>
    <row r="609" spans="2:34" outlineLevel="1">
      <c r="D609" s="83" t="str">
        <f>'Line Items'!D23</f>
        <v>SG10  Suburban - GLD/WOK</v>
      </c>
      <c r="E609" s="84"/>
      <c r="F609" s="150" t="str">
        <f t="shared" si="81"/>
        <v>000 Miles</v>
      </c>
      <c r="G609" s="85">
        <f t="shared" si="82"/>
        <v>0</v>
      </c>
      <c r="H609" s="85">
        <f t="shared" si="82"/>
        <v>0</v>
      </c>
      <c r="I609" s="85">
        <f t="shared" si="82"/>
        <v>0</v>
      </c>
      <c r="J609" s="85">
        <f t="shared" si="82"/>
        <v>0</v>
      </c>
      <c r="K609" s="85">
        <f t="shared" si="82"/>
        <v>0</v>
      </c>
      <c r="L609" s="85">
        <f t="shared" si="82"/>
        <v>0</v>
      </c>
      <c r="M609" s="85">
        <f t="shared" si="82"/>
        <v>0</v>
      </c>
      <c r="N609" s="85">
        <f t="shared" si="82"/>
        <v>0</v>
      </c>
      <c r="O609" s="85">
        <f t="shared" si="82"/>
        <v>0</v>
      </c>
      <c r="P609" s="85">
        <f t="shared" si="82"/>
        <v>0</v>
      </c>
      <c r="Q609" s="85">
        <f t="shared" si="82"/>
        <v>0</v>
      </c>
      <c r="R609" s="85">
        <f t="shared" si="82"/>
        <v>0</v>
      </c>
      <c r="S609" s="85">
        <f t="shared" si="82"/>
        <v>0</v>
      </c>
      <c r="T609" s="85">
        <f t="shared" si="82"/>
        <v>0</v>
      </c>
      <c r="U609" s="85">
        <f t="shared" si="82"/>
        <v>0</v>
      </c>
      <c r="V609" s="85">
        <f t="shared" si="82"/>
        <v>0</v>
      </c>
      <c r="W609" s="85">
        <f t="shared" si="82"/>
        <v>0</v>
      </c>
      <c r="X609" s="85">
        <f t="shared" si="82"/>
        <v>0</v>
      </c>
      <c r="Y609" s="85">
        <f t="shared" si="82"/>
        <v>0</v>
      </c>
      <c r="Z609" s="274">
        <f t="shared" si="82"/>
        <v>0</v>
      </c>
      <c r="AA609" s="85"/>
      <c r="AB609" s="275">
        <f t="shared" si="83"/>
        <v>0</v>
      </c>
      <c r="AC609" s="85"/>
      <c r="AD609" s="275">
        <f t="shared" si="84"/>
        <v>0</v>
      </c>
      <c r="AE609" s="85"/>
      <c r="AF609" s="275">
        <f t="shared" si="85"/>
        <v>0</v>
      </c>
      <c r="AH609" s="276"/>
    </row>
    <row r="610" spans="2:34" outlineLevel="1">
      <c r="D610" s="83" t="str">
        <f>'Line Items'!D24</f>
        <v>SG11  Heathrow Bus</v>
      </c>
      <c r="E610" s="84"/>
      <c r="F610" s="150" t="str">
        <f t="shared" si="81"/>
        <v>000 Miles</v>
      </c>
      <c r="G610" s="85">
        <f t="shared" si="82"/>
        <v>0</v>
      </c>
      <c r="H610" s="85">
        <f t="shared" si="82"/>
        <v>0</v>
      </c>
      <c r="I610" s="85">
        <f t="shared" si="82"/>
        <v>0</v>
      </c>
      <c r="J610" s="85">
        <f t="shared" si="82"/>
        <v>0</v>
      </c>
      <c r="K610" s="85">
        <f t="shared" si="82"/>
        <v>0</v>
      </c>
      <c r="L610" s="85">
        <f t="shared" si="82"/>
        <v>0</v>
      </c>
      <c r="M610" s="85">
        <f t="shared" si="82"/>
        <v>0</v>
      </c>
      <c r="N610" s="85">
        <f t="shared" si="82"/>
        <v>0</v>
      </c>
      <c r="O610" s="85">
        <f t="shared" si="82"/>
        <v>0</v>
      </c>
      <c r="P610" s="85">
        <f t="shared" si="82"/>
        <v>0</v>
      </c>
      <c r="Q610" s="85">
        <f t="shared" si="82"/>
        <v>0</v>
      </c>
      <c r="R610" s="85">
        <f t="shared" si="82"/>
        <v>0</v>
      </c>
      <c r="S610" s="85">
        <f t="shared" si="82"/>
        <v>0</v>
      </c>
      <c r="T610" s="85">
        <f t="shared" si="82"/>
        <v>0</v>
      </c>
      <c r="U610" s="85">
        <f t="shared" si="82"/>
        <v>0</v>
      </c>
      <c r="V610" s="85">
        <f t="shared" si="82"/>
        <v>0</v>
      </c>
      <c r="W610" s="85">
        <f t="shared" si="82"/>
        <v>0</v>
      </c>
      <c r="X610" s="85">
        <f t="shared" si="82"/>
        <v>0</v>
      </c>
      <c r="Y610" s="85">
        <f t="shared" si="82"/>
        <v>0</v>
      </c>
      <c r="Z610" s="274">
        <f t="shared" si="82"/>
        <v>0</v>
      </c>
      <c r="AA610" s="85"/>
      <c r="AB610" s="275">
        <f t="shared" si="83"/>
        <v>0</v>
      </c>
      <c r="AC610" s="85"/>
      <c r="AD610" s="275">
        <f t="shared" si="84"/>
        <v>0</v>
      </c>
      <c r="AE610" s="85"/>
      <c r="AF610" s="275">
        <f t="shared" si="85"/>
        <v>0</v>
      </c>
      <c r="AH610" s="276"/>
    </row>
    <row r="611" spans="2:34" outlineLevel="1">
      <c r="D611" s="83" t="str">
        <f>'Line Items'!D25</f>
        <v>[Passenger Revenue Service Groups 12]</v>
      </c>
      <c r="E611" s="84"/>
      <c r="F611" s="150" t="str">
        <f t="shared" si="81"/>
        <v>000 Miles</v>
      </c>
      <c r="G611" s="85">
        <f t="shared" si="82"/>
        <v>0</v>
      </c>
      <c r="H611" s="85">
        <f t="shared" si="82"/>
        <v>0</v>
      </c>
      <c r="I611" s="85">
        <f t="shared" si="82"/>
        <v>0</v>
      </c>
      <c r="J611" s="85">
        <f t="shared" si="82"/>
        <v>0</v>
      </c>
      <c r="K611" s="85">
        <f t="shared" si="82"/>
        <v>0</v>
      </c>
      <c r="L611" s="85">
        <f t="shared" si="82"/>
        <v>0</v>
      </c>
      <c r="M611" s="85">
        <f t="shared" si="82"/>
        <v>0</v>
      </c>
      <c r="N611" s="85">
        <f t="shared" si="82"/>
        <v>0</v>
      </c>
      <c r="O611" s="85">
        <f t="shared" si="82"/>
        <v>0</v>
      </c>
      <c r="P611" s="85">
        <f t="shared" si="82"/>
        <v>0</v>
      </c>
      <c r="Q611" s="85">
        <f t="shared" si="82"/>
        <v>0</v>
      </c>
      <c r="R611" s="85">
        <f t="shared" si="82"/>
        <v>0</v>
      </c>
      <c r="S611" s="85">
        <f t="shared" si="82"/>
        <v>0</v>
      </c>
      <c r="T611" s="85">
        <f t="shared" si="82"/>
        <v>0</v>
      </c>
      <c r="U611" s="85">
        <f t="shared" si="82"/>
        <v>0</v>
      </c>
      <c r="V611" s="85">
        <f t="shared" si="82"/>
        <v>0</v>
      </c>
      <c r="W611" s="85">
        <f t="shared" si="82"/>
        <v>0</v>
      </c>
      <c r="X611" s="85">
        <f t="shared" si="82"/>
        <v>0</v>
      </c>
      <c r="Y611" s="85">
        <f t="shared" si="82"/>
        <v>0</v>
      </c>
      <c r="Z611" s="274">
        <f t="shared" si="82"/>
        <v>0</v>
      </c>
      <c r="AA611" s="85"/>
      <c r="AB611" s="275">
        <f t="shared" si="83"/>
        <v>0</v>
      </c>
      <c r="AC611" s="85"/>
      <c r="AD611" s="275">
        <f t="shared" si="84"/>
        <v>0</v>
      </c>
      <c r="AE611" s="85"/>
      <c r="AF611" s="275">
        <f t="shared" si="85"/>
        <v>0</v>
      </c>
      <c r="AH611" s="276"/>
    </row>
    <row r="612" spans="2:34" outlineLevel="1">
      <c r="D612" s="83" t="str">
        <f>'Line Items'!D26</f>
        <v>[Passenger Revenue Service Groups 13]</v>
      </c>
      <c r="E612" s="84"/>
      <c r="F612" s="150" t="str">
        <f t="shared" si="81"/>
        <v>000 Miles</v>
      </c>
      <c r="G612" s="85">
        <f t="shared" si="82"/>
        <v>0</v>
      </c>
      <c r="H612" s="85">
        <f t="shared" si="82"/>
        <v>0</v>
      </c>
      <c r="I612" s="85">
        <f t="shared" si="82"/>
        <v>0</v>
      </c>
      <c r="J612" s="85">
        <f t="shared" si="82"/>
        <v>0</v>
      </c>
      <c r="K612" s="85">
        <f t="shared" si="82"/>
        <v>0</v>
      </c>
      <c r="L612" s="85">
        <f t="shared" si="82"/>
        <v>0</v>
      </c>
      <c r="M612" s="85">
        <f t="shared" si="82"/>
        <v>0</v>
      </c>
      <c r="N612" s="85">
        <f t="shared" si="82"/>
        <v>0</v>
      </c>
      <c r="O612" s="85">
        <f t="shared" si="82"/>
        <v>0</v>
      </c>
      <c r="P612" s="85">
        <f t="shared" si="82"/>
        <v>0</v>
      </c>
      <c r="Q612" s="85">
        <f t="shared" si="82"/>
        <v>0</v>
      </c>
      <c r="R612" s="85">
        <f t="shared" si="82"/>
        <v>0</v>
      </c>
      <c r="S612" s="85">
        <f t="shared" si="82"/>
        <v>0</v>
      </c>
      <c r="T612" s="85">
        <f t="shared" si="82"/>
        <v>0</v>
      </c>
      <c r="U612" s="85">
        <f t="shared" si="82"/>
        <v>0</v>
      </c>
      <c r="V612" s="85">
        <f t="shared" ref="V612:Z612" si="86">SUM(V444,V464,V486,V506,V570,V590,V528,V548)</f>
        <v>0</v>
      </c>
      <c r="W612" s="85">
        <f t="shared" si="86"/>
        <v>0</v>
      </c>
      <c r="X612" s="85">
        <f t="shared" si="86"/>
        <v>0</v>
      </c>
      <c r="Y612" s="85">
        <f t="shared" si="86"/>
        <v>0</v>
      </c>
      <c r="Z612" s="274">
        <f t="shared" si="86"/>
        <v>0</v>
      </c>
      <c r="AA612" s="85"/>
      <c r="AB612" s="275">
        <f t="shared" si="83"/>
        <v>0</v>
      </c>
      <c r="AC612" s="85"/>
      <c r="AD612" s="275">
        <f t="shared" si="84"/>
        <v>0</v>
      </c>
      <c r="AE612" s="85"/>
      <c r="AF612" s="275">
        <f t="shared" si="85"/>
        <v>0</v>
      </c>
      <c r="AH612" s="276"/>
    </row>
    <row r="613" spans="2:34" outlineLevel="1">
      <c r="D613" s="83" t="str">
        <f>'Line Items'!D27</f>
        <v>[Passenger Revenue Service Groups 14]</v>
      </c>
      <c r="E613" s="84"/>
      <c r="F613" s="150" t="str">
        <f t="shared" si="81"/>
        <v>000 Miles</v>
      </c>
      <c r="G613" s="85">
        <f t="shared" ref="G613:Z615" si="87">SUM(G445,G465,G487,G507,G571,G591,G529,G549)</f>
        <v>0</v>
      </c>
      <c r="H613" s="85">
        <f t="shared" si="87"/>
        <v>0</v>
      </c>
      <c r="I613" s="85">
        <f t="shared" si="87"/>
        <v>0</v>
      </c>
      <c r="J613" s="85">
        <f t="shared" si="87"/>
        <v>0</v>
      </c>
      <c r="K613" s="85">
        <f t="shared" si="87"/>
        <v>0</v>
      </c>
      <c r="L613" s="85">
        <f t="shared" si="87"/>
        <v>0</v>
      </c>
      <c r="M613" s="85">
        <f t="shared" si="87"/>
        <v>0</v>
      </c>
      <c r="N613" s="85">
        <f t="shared" si="87"/>
        <v>0</v>
      </c>
      <c r="O613" s="85">
        <f t="shared" si="87"/>
        <v>0</v>
      </c>
      <c r="P613" s="85">
        <f t="shared" si="87"/>
        <v>0</v>
      </c>
      <c r="Q613" s="85">
        <f t="shared" si="87"/>
        <v>0</v>
      </c>
      <c r="R613" s="85">
        <f t="shared" si="87"/>
        <v>0</v>
      </c>
      <c r="S613" s="85">
        <f t="shared" si="87"/>
        <v>0</v>
      </c>
      <c r="T613" s="85">
        <f t="shared" si="87"/>
        <v>0</v>
      </c>
      <c r="U613" s="85">
        <f t="shared" si="87"/>
        <v>0</v>
      </c>
      <c r="V613" s="85">
        <f t="shared" si="87"/>
        <v>0</v>
      </c>
      <c r="W613" s="85">
        <f t="shared" si="87"/>
        <v>0</v>
      </c>
      <c r="X613" s="85">
        <f t="shared" si="87"/>
        <v>0</v>
      </c>
      <c r="Y613" s="85">
        <f t="shared" si="87"/>
        <v>0</v>
      </c>
      <c r="Z613" s="274">
        <f t="shared" si="87"/>
        <v>0</v>
      </c>
      <c r="AA613" s="85"/>
      <c r="AB613" s="275">
        <f t="shared" si="83"/>
        <v>0</v>
      </c>
      <c r="AC613" s="85"/>
      <c r="AD613" s="275">
        <f t="shared" si="84"/>
        <v>0</v>
      </c>
      <c r="AE613" s="85"/>
      <c r="AF613" s="275">
        <f t="shared" si="85"/>
        <v>0</v>
      </c>
      <c r="AH613" s="276"/>
    </row>
    <row r="614" spans="2:34" outlineLevel="1">
      <c r="D614" s="83" t="str">
        <f>'Line Items'!D28</f>
        <v>[Passenger Revenue Service Groups 15]</v>
      </c>
      <c r="E614" s="84"/>
      <c r="F614" s="150" t="str">
        <f t="shared" si="81"/>
        <v>000 Miles</v>
      </c>
      <c r="G614" s="85">
        <f t="shared" si="87"/>
        <v>0</v>
      </c>
      <c r="H614" s="85">
        <f t="shared" si="87"/>
        <v>0</v>
      </c>
      <c r="I614" s="85">
        <f t="shared" si="87"/>
        <v>0</v>
      </c>
      <c r="J614" s="85">
        <f t="shared" si="87"/>
        <v>0</v>
      </c>
      <c r="K614" s="85">
        <f t="shared" si="87"/>
        <v>0</v>
      </c>
      <c r="L614" s="85">
        <f t="shared" si="87"/>
        <v>0</v>
      </c>
      <c r="M614" s="85">
        <f t="shared" si="87"/>
        <v>0</v>
      </c>
      <c r="N614" s="85">
        <f t="shared" si="87"/>
        <v>0</v>
      </c>
      <c r="O614" s="85">
        <f t="shared" si="87"/>
        <v>0</v>
      </c>
      <c r="P614" s="85">
        <f t="shared" si="87"/>
        <v>0</v>
      </c>
      <c r="Q614" s="85">
        <f t="shared" si="87"/>
        <v>0</v>
      </c>
      <c r="R614" s="85">
        <f t="shared" si="87"/>
        <v>0</v>
      </c>
      <c r="S614" s="85">
        <f t="shared" si="87"/>
        <v>0</v>
      </c>
      <c r="T614" s="85">
        <f t="shared" si="87"/>
        <v>0</v>
      </c>
      <c r="U614" s="85">
        <f t="shared" si="87"/>
        <v>0</v>
      </c>
      <c r="V614" s="85">
        <f t="shared" si="87"/>
        <v>0</v>
      </c>
      <c r="W614" s="85">
        <f t="shared" si="87"/>
        <v>0</v>
      </c>
      <c r="X614" s="85">
        <f t="shared" si="87"/>
        <v>0</v>
      </c>
      <c r="Y614" s="85">
        <f t="shared" si="87"/>
        <v>0</v>
      </c>
      <c r="Z614" s="274">
        <f t="shared" si="87"/>
        <v>0</v>
      </c>
      <c r="AA614" s="85"/>
      <c r="AB614" s="275">
        <f t="shared" si="83"/>
        <v>0</v>
      </c>
      <c r="AC614" s="85"/>
      <c r="AD614" s="275">
        <f t="shared" si="84"/>
        <v>0</v>
      </c>
      <c r="AE614" s="85"/>
      <c r="AF614" s="275">
        <f t="shared" si="85"/>
        <v>0</v>
      </c>
      <c r="AH614" s="276"/>
    </row>
    <row r="615" spans="2:34" outlineLevel="1">
      <c r="D615" s="108" t="str">
        <f>'Line Items'!D29</f>
        <v>[Passenger Revenue Service Groups 16]</v>
      </c>
      <c r="E615" s="110"/>
      <c r="F615" s="164" t="str">
        <f t="shared" si="81"/>
        <v>000 Miles</v>
      </c>
      <c r="G615" s="96">
        <f t="shared" si="87"/>
        <v>0</v>
      </c>
      <c r="H615" s="96">
        <f t="shared" si="87"/>
        <v>0</v>
      </c>
      <c r="I615" s="96">
        <f t="shared" si="87"/>
        <v>0</v>
      </c>
      <c r="J615" s="96">
        <f t="shared" si="87"/>
        <v>0</v>
      </c>
      <c r="K615" s="96">
        <f t="shared" si="87"/>
        <v>0</v>
      </c>
      <c r="L615" s="96">
        <f t="shared" si="87"/>
        <v>0</v>
      </c>
      <c r="M615" s="96">
        <f t="shared" si="87"/>
        <v>0</v>
      </c>
      <c r="N615" s="96">
        <f t="shared" si="87"/>
        <v>0</v>
      </c>
      <c r="O615" s="96">
        <f t="shared" si="87"/>
        <v>0</v>
      </c>
      <c r="P615" s="96">
        <f t="shared" si="87"/>
        <v>0</v>
      </c>
      <c r="Q615" s="96">
        <f t="shared" si="87"/>
        <v>0</v>
      </c>
      <c r="R615" s="96">
        <f t="shared" si="87"/>
        <v>0</v>
      </c>
      <c r="S615" s="96">
        <f t="shared" si="87"/>
        <v>0</v>
      </c>
      <c r="T615" s="96">
        <f t="shared" si="87"/>
        <v>0</v>
      </c>
      <c r="U615" s="96">
        <f t="shared" si="87"/>
        <v>0</v>
      </c>
      <c r="V615" s="96">
        <f t="shared" si="87"/>
        <v>0</v>
      </c>
      <c r="W615" s="96">
        <f t="shared" si="87"/>
        <v>0</v>
      </c>
      <c r="X615" s="96">
        <f t="shared" si="87"/>
        <v>0</v>
      </c>
      <c r="Y615" s="96">
        <f t="shared" si="87"/>
        <v>0</v>
      </c>
      <c r="Z615" s="277">
        <f t="shared" si="87"/>
        <v>0</v>
      </c>
      <c r="AA615" s="85"/>
      <c r="AB615" s="278">
        <f t="shared" si="83"/>
        <v>0</v>
      </c>
      <c r="AC615" s="85"/>
      <c r="AD615" s="278">
        <f t="shared" si="84"/>
        <v>0</v>
      </c>
      <c r="AE615" s="85"/>
      <c r="AF615" s="278">
        <f t="shared" si="85"/>
        <v>0</v>
      </c>
      <c r="AH615" s="279"/>
    </row>
    <row r="616" spans="2:34" outlineLevel="1">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row>
    <row r="617" spans="2:34" outlineLevel="1">
      <c r="D617" s="262" t="str">
        <f>C599</f>
        <v>TOTAL PASSENGER MILES BY SERVICE GROUP</v>
      </c>
      <c r="E617" s="263"/>
      <c r="F617" s="264" t="str">
        <f>F615</f>
        <v>000 Miles</v>
      </c>
      <c r="G617" s="265">
        <f t="shared" ref="G617:Z617" si="88">SUM(G600:G615)</f>
        <v>0</v>
      </c>
      <c r="H617" s="265">
        <f t="shared" si="88"/>
        <v>0</v>
      </c>
      <c r="I617" s="265">
        <f t="shared" si="88"/>
        <v>0</v>
      </c>
      <c r="J617" s="265">
        <f t="shared" si="88"/>
        <v>0</v>
      </c>
      <c r="K617" s="265">
        <f t="shared" si="88"/>
        <v>0</v>
      </c>
      <c r="L617" s="265">
        <f t="shared" si="88"/>
        <v>0</v>
      </c>
      <c r="M617" s="265">
        <f t="shared" si="88"/>
        <v>0</v>
      </c>
      <c r="N617" s="265">
        <f t="shared" si="88"/>
        <v>0</v>
      </c>
      <c r="O617" s="265">
        <f t="shared" si="88"/>
        <v>0</v>
      </c>
      <c r="P617" s="265">
        <f t="shared" si="88"/>
        <v>0</v>
      </c>
      <c r="Q617" s="265">
        <f t="shared" si="88"/>
        <v>0</v>
      </c>
      <c r="R617" s="265">
        <f t="shared" si="88"/>
        <v>0</v>
      </c>
      <c r="S617" s="265">
        <f t="shared" si="88"/>
        <v>0</v>
      </c>
      <c r="T617" s="265">
        <f t="shared" si="88"/>
        <v>0</v>
      </c>
      <c r="U617" s="265">
        <f t="shared" si="88"/>
        <v>0</v>
      </c>
      <c r="V617" s="265">
        <f t="shared" si="88"/>
        <v>0</v>
      </c>
      <c r="W617" s="265">
        <f t="shared" si="88"/>
        <v>0</v>
      </c>
      <c r="X617" s="265">
        <f t="shared" si="88"/>
        <v>0</v>
      </c>
      <c r="Y617" s="265">
        <f t="shared" si="88"/>
        <v>0</v>
      </c>
      <c r="Z617" s="266">
        <f t="shared" si="88"/>
        <v>0</v>
      </c>
      <c r="AA617" s="85"/>
      <c r="AB617" s="267">
        <f>SUM(AB600:AB615)</f>
        <v>0</v>
      </c>
      <c r="AC617" s="85"/>
      <c r="AD617" s="267">
        <f>SUM(AD600:AD615)</f>
        <v>0</v>
      </c>
      <c r="AE617" s="85"/>
      <c r="AF617" s="267">
        <f>SUM(AF600:AF615)</f>
        <v>0</v>
      </c>
      <c r="AH617" s="268"/>
    </row>
    <row r="620" spans="2:34" ht="16.5">
      <c r="B620" s="5" t="s">
        <v>27</v>
      </c>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row>
  </sheetData>
  <mergeCells count="4">
    <mergeCell ref="D9:E9"/>
    <mergeCell ref="F9:F11"/>
    <mergeCell ref="AH9:AH11"/>
    <mergeCell ref="D10:E11"/>
  </mergeCells>
  <pageMargins left="0.7" right="0.7" top="0.75" bottom="0.75" header="0.3" footer="0.3"/>
  <ignoredErrors>
    <ignoredError sqref="F18 F20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12</vt:i4>
      </vt:variant>
    </vt:vector>
  </HeadingPairs>
  <TitlesOfParts>
    <vt:vector size="39" baseType="lpstr">
      <vt:lpstr>Template Cover</vt:lpstr>
      <vt:lpstr>Template Control</vt:lpstr>
      <vt:lpstr>Version Control</vt:lpstr>
      <vt:lpstr>Templated Inputs</vt:lpstr>
      <vt:lpstr>Timeline</vt:lpstr>
      <vt:lpstr>Indices &amp; Rates</vt:lpstr>
      <vt:lpstr>Line Items</vt:lpstr>
      <vt:lpstr>Templated Outputs</vt:lpstr>
      <vt:lpstr>Pax Revenue</vt:lpstr>
      <vt:lpstr>Other Revenue</vt:lpstr>
      <vt:lpstr>Other Opex</vt:lpstr>
      <vt:lpstr>Staff</vt:lpstr>
      <vt:lpstr>RS Charges</vt:lpstr>
      <vt:lpstr>Infrastructure</vt:lpstr>
      <vt:lpstr>Performance</vt:lpstr>
      <vt:lpstr>TOC Capex</vt:lpstr>
      <vt:lpstr>Financial Statements</vt:lpstr>
      <vt:lpstr>P&amp;L1</vt:lpstr>
      <vt:lpstr>P&amp;L2</vt:lpstr>
      <vt:lpstr>P&amp;L3</vt:lpstr>
      <vt:lpstr>CF</vt:lpstr>
      <vt:lpstr>BS</vt:lpstr>
      <vt:lpstr>Output Calculations</vt:lpstr>
      <vt:lpstr>FAA</vt:lpstr>
      <vt:lpstr>NPV</vt:lpstr>
      <vt:lpstr>FO&amp;C</vt:lpstr>
      <vt:lpstr>Funding</vt:lpstr>
      <vt:lpstr>Disc_Base</vt:lpstr>
      <vt:lpstr>Franchise_End_1</vt:lpstr>
      <vt:lpstr>Franchise_End_2</vt:lpstr>
      <vt:lpstr>Franchise_Start</vt:lpstr>
      <vt:lpstr>Model_Option</vt:lpstr>
      <vt:lpstr>Option_Switch</vt:lpstr>
      <vt:lpstr>Output_Price_Base</vt:lpstr>
      <vt:lpstr>Owner</vt:lpstr>
      <vt:lpstr>'Version Control'!Print_Area</vt:lpstr>
      <vt:lpstr>Project</vt:lpstr>
      <vt:lpstr>RN_Switch</vt:lpstr>
      <vt:lpstr>Version</vt:lpstr>
    </vt:vector>
  </TitlesOfParts>
  <Company>Steer Davies Gleave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Steer Davies Gleave</dc:creator>
  <cp:lastModifiedBy>DfT</cp:lastModifiedBy>
  <dcterms:created xsi:type="dcterms:W3CDTF">2016-05-19T07:53:27Z</dcterms:created>
  <dcterms:modified xsi:type="dcterms:W3CDTF">2016-09-07T09:46:46Z</dcterms:modified>
</cp:coreProperties>
</file>